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Fairfield15\RevDesign\2025 Misc Requests\00_Quarterly Tracker\2025_Q3\"/>
    </mc:Choice>
  </mc:AlternateContent>
  <xr:revisionPtr revIDLastSave="0" documentId="13_ncr:1_{84F627DC-A4D5-440C-A160-958AF7F9D56B}" xr6:coauthVersionLast="47" xr6:coauthVersionMax="47" xr10:uidLastSave="{00000000-0000-0000-0000-000000000000}"/>
  <bookViews>
    <workbookView xWindow="-120" yWindow="-120" windowWidth="38640" windowHeight="21120" tabRatio="826" xr2:uid="{6DB2CAE4-CA4E-4A05-9D76-1E7AEEA39809}"/>
  </bookViews>
  <sheets>
    <sheet name="Selected Data" sheetId="24" r:id="rId1"/>
    <sheet name="Notes" sheetId="33" r:id="rId2"/>
    <sheet name="Summary" sheetId="20" r:id="rId3"/>
    <sheet name="Authorized Rev Req" sheetId="2" r:id="rId4"/>
    <sheet name="Incremental Rev Req" sheetId="5" r:id="rId5"/>
    <sheet name="SAR and RAR" sheetId="19" r:id="rId6"/>
    <sheet name="Res Bill Impact" sheetId="18" r:id="rId7"/>
    <sheet name="SAR and AR (B-1)" sheetId="26" r:id="rId8"/>
    <sheet name="Bill Impact (B-1)" sheetId="27" r:id="rId9"/>
    <sheet name="Hypothetical Summary" sheetId="17" r:id="rId10"/>
    <sheet name="Hypothetical SAR and RAR" sheetId="23" r:id="rId11"/>
    <sheet name="Hypothetical Res Bill Impact" sheetId="22" r:id="rId12"/>
    <sheet name="Hypothetical SAR and RAR (B-1)" sheetId="30" r:id="rId13"/>
    <sheet name="Hypo. Bill Impact (B-1)" sheetId="29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</externalReferences>
  <definedNames>
    <definedName name="___huh2" localSheetId="8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___huh2" localSheetId="13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___huh2" localSheetId="7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___huh2" localSheetId="0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___huh2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_2017_Labor_Escalation_Rate">'[1]Escalation Rates'!$B$6</definedName>
    <definedName name="_4ColName">SUBSTITUTE(SUBSTITUTE(SUBSTITUTE(SUBSTITUTE(SUBSTITUTE(TRIM(T([2]DATAIN.xls!B1)&amp;"."&amp;T([2]DATAIN.xls!C1)&amp;"."&amp;T([2]DATAIN.xls!D1)&amp;"."&amp;T([2]DATAIN.xls!E1)&amp;"."),"+","and"),"%","pct"),"-",""),"..","."),"&amp;","and")</definedName>
    <definedName name="_xlnm._FilterDatabase" localSheetId="3" hidden="1">'Authorized Rev Req'!$A$7:$Z$81</definedName>
    <definedName name="_xlnm._FilterDatabase" localSheetId="4" hidden="1">'Incremental Rev Req'!$B$8:$K$99</definedName>
    <definedName name="_FPV1">'[3]#REF'!$N$106:$X$156</definedName>
    <definedName name="_FPV3">'[3]#REF'!$N$160:$X$209</definedName>
    <definedName name="_huh2" localSheetId="8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_huh2" localSheetId="13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_huh2" localSheetId="7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_huh2" localSheetId="0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_huh2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_SPV1">'[3]#REF'!$N$105:$X$154</definedName>
    <definedName name="_SPV3">'[3]#REF'!$N$158:$X$207</definedName>
    <definedName name="Actuals">'[4]Model Inputs'!$H$109</definedName>
    <definedName name="Aflag" localSheetId="8">#REF!</definedName>
    <definedName name="Aflag" localSheetId="13">#REF!</definedName>
    <definedName name="Aflag" localSheetId="11">#REF!</definedName>
    <definedName name="Aflag" localSheetId="10">#REF!</definedName>
    <definedName name="Aflag" localSheetId="12">#REF!</definedName>
    <definedName name="Aflag" localSheetId="7">#REF!</definedName>
    <definedName name="Aflag" localSheetId="0">#REF!</definedName>
    <definedName name="Aflag">#REF!</definedName>
    <definedName name="Aflag2" localSheetId="11">#REF!</definedName>
    <definedName name="Aflag2" localSheetId="10">#REF!</definedName>
    <definedName name="Aflag2" localSheetId="12">#REF!</definedName>
    <definedName name="Aflag2" localSheetId="0">#REF!</definedName>
    <definedName name="Aflag2">#REF!</definedName>
    <definedName name="again" localSheetId="8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again" localSheetId="13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again" localSheetId="7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again" localSheetId="0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again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AIR">'[3]#REF'!$U$1:$AD$48</definedName>
    <definedName name="Balancing_Authority">[5]Choices!$A$2:$A$41</definedName>
    <definedName name="BondsIssued">'[4]Model Inputs'!$H$108</definedName>
    <definedName name="Boolean">[5]Choices!$AG$2:$AG$3</definedName>
    <definedName name="bt_d">'[3]#REF'!$Z$1:$AM$23</definedName>
    <definedName name="Bundled_Unbundled">[5]Choices!$B$2:$B$3</definedName>
    <definedName name="CBond" localSheetId="8">#REF!</definedName>
    <definedName name="CBond" localSheetId="13">#REF!</definedName>
    <definedName name="CBond" localSheetId="11">#REF!</definedName>
    <definedName name="CBond" localSheetId="10">#REF!</definedName>
    <definedName name="CBond" localSheetId="12">#REF!</definedName>
    <definedName name="CBond" localSheetId="7">#REF!</definedName>
    <definedName name="CBond" localSheetId="0">#REF!</definedName>
    <definedName name="CBond">#REF!</definedName>
    <definedName name="CECRA" localSheetId="11">#REF!</definedName>
    <definedName name="CECRA" localSheetId="10">#REF!</definedName>
    <definedName name="CECRA" localSheetId="12">#REF!</definedName>
    <definedName name="CECRA" localSheetId="0">#REF!</definedName>
    <definedName name="CECRA">#REF!</definedName>
    <definedName name="Construction_Status">[5]Choices!$G$2:$G$5</definedName>
    <definedName name="copy" localSheetId="8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copy" localSheetId="13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copy" localSheetId="7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copy" localSheetId="0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copy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copyprint" localSheetId="8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copyprint" localSheetId="13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copyprint" localSheetId="7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copyprint" localSheetId="0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copyprint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copyrap" localSheetId="8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copyrap" localSheetId="13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copyrap" localSheetId="7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copyrap" localSheetId="0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copyrap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copyrevalloc" localSheetId="8" hidden="1">{#N/A,#N/A,FALSE,"RRQ inputs ";#N/A,#N/A,FALSE,"FERC Rev @ PR";#N/A,#N/A,FALSE,"Distribution Revenue Allocation";#N/A,#N/A,FALSE,"Nonallocated Revenues";#N/A,#N/A,FALSE,"MC Revenues-03 sales, 96 MC's";#N/A,#N/A,FALSE,"FTA"}</definedName>
    <definedName name="copyrevalloc" localSheetId="13" hidden="1">{#N/A,#N/A,FALSE,"RRQ inputs ";#N/A,#N/A,FALSE,"FERC Rev @ PR";#N/A,#N/A,FALSE,"Distribution Revenue Allocation";#N/A,#N/A,FALSE,"Nonallocated Revenues";#N/A,#N/A,FALSE,"MC Revenues-03 sales, 96 MC's";#N/A,#N/A,FALSE,"FTA"}</definedName>
    <definedName name="copyrevalloc" localSheetId="7" hidden="1">{#N/A,#N/A,FALSE,"RRQ inputs ";#N/A,#N/A,FALSE,"FERC Rev @ PR";#N/A,#N/A,FALSE,"Distribution Revenue Allocation";#N/A,#N/A,FALSE,"Nonallocated Revenues";#N/A,#N/A,FALSE,"MC Revenues-03 sales, 96 MC's";#N/A,#N/A,FALSE,"FTA"}</definedName>
    <definedName name="copyrevalloc" localSheetId="0" hidden="1">{#N/A,#N/A,FALSE,"RRQ inputs ";#N/A,#N/A,FALSE,"FERC Rev @ PR";#N/A,#N/A,FALSE,"Distribution Revenue Allocation";#N/A,#N/A,FALSE,"Nonallocated Revenues";#N/A,#N/A,FALSE,"MC Revenues-03 sales, 96 MC's";#N/A,#N/A,FALSE,"FTA"}</definedName>
    <definedName name="copyrevalloc" hidden="1">{#N/A,#N/A,FALSE,"RRQ inputs ";#N/A,#N/A,FALSE,"FERC Rev @ PR";#N/A,#N/A,FALSE,"Distribution Revenue Allocation";#N/A,#N/A,FALSE,"Nonallocated Revenues";#N/A,#N/A,FALSE,"MC Revenues-03 sales, 96 MC's";#N/A,#N/A,FALSE,"FTA"}</definedName>
    <definedName name="copyschudel" localSheetId="8" hidden="1">{#N/A,#N/A,FALSE,"ND Rev at Pres Rates";#N/A,#N/A,FALSE,"Res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copyschudel" localSheetId="13" hidden="1">{#N/A,#N/A,FALSE,"ND Rev at Pres Rates";#N/A,#N/A,FALSE,"Res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copyschudel" localSheetId="7" hidden="1">{#N/A,#N/A,FALSE,"ND Rev at Pres Rates";#N/A,#N/A,FALSE,"Res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copyschudel" localSheetId="0" hidden="1">{#N/A,#N/A,FALSE,"ND Rev at Pres Rates";#N/A,#N/A,FALSE,"Res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copyschudel" hidden="1">{#N/A,#N/A,FALSE,"ND Rev at Pres Rates";#N/A,#N/A,FALSE,"Res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CORE_U" localSheetId="8">#REF!</definedName>
    <definedName name="CORE_U" localSheetId="13">#REF!</definedName>
    <definedName name="CORE_U" localSheetId="11">#REF!</definedName>
    <definedName name="CORE_U" localSheetId="10">#REF!</definedName>
    <definedName name="CORE_U" localSheetId="12">#REF!</definedName>
    <definedName name="CORE_U" localSheetId="7">#REF!</definedName>
    <definedName name="CORE_U" localSheetId="0">#REF!</definedName>
    <definedName name="CORE_U">#REF!</definedName>
    <definedName name="Country">[5]Choices!$AO$2:$AO$5</definedName>
    <definedName name="CPUC_Approval_Status">[5]Choices!$E$2:$E$8</definedName>
    <definedName name="CREZ">[5]Choices!$F$2:$F$39</definedName>
    <definedName name="CTAC" localSheetId="8">#REF!</definedName>
    <definedName name="CTAC" localSheetId="13">#REF!</definedName>
    <definedName name="CTAC" localSheetId="11">#REF!</definedName>
    <definedName name="CTAC" localSheetId="10">#REF!</definedName>
    <definedName name="CTAC" localSheetId="12">#REF!</definedName>
    <definedName name="CTAC" localSheetId="7">#REF!</definedName>
    <definedName name="CTAC" localSheetId="0">#REF!</definedName>
    <definedName name="CTAC">#REF!</definedName>
    <definedName name="CTRBA" localSheetId="11">#REF!</definedName>
    <definedName name="CTRBA" localSheetId="10">#REF!</definedName>
    <definedName name="CTRBA" localSheetId="12">#REF!</definedName>
    <definedName name="CTRBA" localSheetId="0">#REF!</definedName>
    <definedName name="CTRBA">#REF!</definedName>
    <definedName name="DACRS" localSheetId="8">SUM(#REF!)</definedName>
    <definedName name="DACRS" localSheetId="13">SUM(#REF!)</definedName>
    <definedName name="DACRS" localSheetId="11">SUM(#REF!)</definedName>
    <definedName name="DACRS" localSheetId="10">SUM(#REF!)</definedName>
    <definedName name="DACRS" localSheetId="12">SUM(#REF!)</definedName>
    <definedName name="DACRS" localSheetId="7">SUM(#REF!)</definedName>
    <definedName name="DACRS" localSheetId="0">SUM(#REF!)</definedName>
    <definedName name="DACRS">SUM(#REF!)</definedName>
    <definedName name="_xlnm.Database" localSheetId="11">#REF!</definedName>
    <definedName name="_xlnm.Database" localSheetId="10">#REF!</definedName>
    <definedName name="_xlnm.Database" localSheetId="12">#REF!</definedName>
    <definedName name="_xlnm.Database">#REF!</definedName>
    <definedName name="Dchoice" localSheetId="11">#REF!</definedName>
    <definedName name="Dchoice" localSheetId="10">#REF!</definedName>
    <definedName name="Dchoice" localSheetId="12">#REF!</definedName>
    <definedName name="Dchoice" localSheetId="0">#REF!</definedName>
    <definedName name="Dchoice">#REF!</definedName>
    <definedName name="Delay_Termination_Reason">[5]Choices!$K$2:$K$4</definedName>
    <definedName name="DeliverabilityStatusOptions">[6]Lists!$B$36:$B$37</definedName>
    <definedName name="Distflag" localSheetId="8">#REF!</definedName>
    <definedName name="Distflag" localSheetId="13">#REF!</definedName>
    <definedName name="Distflag" localSheetId="11">#REF!</definedName>
    <definedName name="Distflag" localSheetId="10">#REF!</definedName>
    <definedName name="Distflag" localSheetId="12">#REF!</definedName>
    <definedName name="Distflag" localSheetId="7">#REF!</definedName>
    <definedName name="Distflag" localSheetId="0">#REF!</definedName>
    <definedName name="Distflag">#REF!</definedName>
    <definedName name="Dmdmult" localSheetId="11">#REF!</definedName>
    <definedName name="Dmdmult" localSheetId="10">#REF!</definedName>
    <definedName name="Dmdmult" localSheetId="12">#REF!</definedName>
    <definedName name="Dmdmult" localSheetId="0">#REF!</definedName>
    <definedName name="Dmdmult">#REF!</definedName>
    <definedName name="EPC_Contract_Status">[5]Choices!$AW$2:$AW$7</definedName>
    <definedName name="F_E">'[3]#REF'!$A$53:$S$100</definedName>
    <definedName name="Facility_Status">[5]Choices!$N$2:$N$7</definedName>
    <definedName name="FAIR">'[3]#REF'!$N$1:$X$49</definedName>
    <definedName name="FBUILD">'[3]#REF'!$N$53:$X$79</definedName>
    <definedName name="FCOMM">'[3]#REF'!$AA$53:$AN$78</definedName>
    <definedName name="FCOMP">'[3]#REF'!$A$106:$K$155</definedName>
    <definedName name="Financing_Status">[5]Choices!$O$2:$O$7</definedName>
    <definedName name="Flat" localSheetId="8">#REF!</definedName>
    <definedName name="Flat" localSheetId="13">#REF!</definedName>
    <definedName name="Flat" localSheetId="11">#REF!</definedName>
    <definedName name="Flat" localSheetId="10">#REF!</definedName>
    <definedName name="Flat" localSheetId="12">#REF!</definedName>
    <definedName name="Flat" localSheetId="7">#REF!</definedName>
    <definedName name="Flat" localSheetId="0">#REF!</definedName>
    <definedName name="Flat">#REF!</definedName>
    <definedName name="FM">'[3]#REF'!$BB$1</definedName>
    <definedName name="FOPROD">'[3]#REF'!$A$53:$K$102</definedName>
    <definedName name="FSONG2">'[3]#REF'!$A$159:$K$208</definedName>
    <definedName name="FSTEAM">'[3]#REF'!$A$1:$K$49</definedName>
    <definedName name="FT_D">'[3]#REF'!$AA$1:$AP$26</definedName>
    <definedName name="gsur">'[7]Tariff G-SUR'!$A$1:$I$25</definedName>
    <definedName name="head1" localSheetId="8">#REF!</definedName>
    <definedName name="head1" localSheetId="13">#REF!</definedName>
    <definedName name="head1" localSheetId="11">#REF!</definedName>
    <definedName name="head1" localSheetId="10">#REF!</definedName>
    <definedName name="head1" localSheetId="12">#REF!</definedName>
    <definedName name="head1" localSheetId="7">#REF!</definedName>
    <definedName name="head1" localSheetId="0">#REF!</definedName>
    <definedName name="head1">#REF!</definedName>
    <definedName name="head10" localSheetId="11">#REF!</definedName>
    <definedName name="head10" localSheetId="10">#REF!</definedName>
    <definedName name="head10" localSheetId="12">#REF!</definedName>
    <definedName name="head10" localSheetId="0">#REF!</definedName>
    <definedName name="head10">#REF!</definedName>
    <definedName name="head11" localSheetId="11">#REF!</definedName>
    <definedName name="head11" localSheetId="10">#REF!</definedName>
    <definedName name="head11" localSheetId="12">#REF!</definedName>
    <definedName name="head11" localSheetId="0">#REF!</definedName>
    <definedName name="head11">#REF!</definedName>
    <definedName name="head2" localSheetId="11">#REF!</definedName>
    <definedName name="head2" localSheetId="10">#REF!</definedName>
    <definedName name="head2" localSheetId="12">#REF!</definedName>
    <definedName name="head2" localSheetId="0">#REF!</definedName>
    <definedName name="head2">#REF!</definedName>
    <definedName name="head3" localSheetId="11">#REF!</definedName>
    <definedName name="head3" localSheetId="10">#REF!</definedName>
    <definedName name="head3" localSheetId="12">#REF!</definedName>
    <definedName name="head3" localSheetId="0">#REF!</definedName>
    <definedName name="head3">#REF!</definedName>
    <definedName name="head4" localSheetId="11">#REF!</definedName>
    <definedName name="head4" localSheetId="10">#REF!</definedName>
    <definedName name="head4" localSheetId="12">#REF!</definedName>
    <definedName name="head4" localSheetId="0">#REF!</definedName>
    <definedName name="head4">#REF!</definedName>
    <definedName name="head5" localSheetId="11">#REF!</definedName>
    <definedName name="head5" localSheetId="10">#REF!</definedName>
    <definedName name="head5" localSheetId="12">#REF!</definedName>
    <definedName name="head5" localSheetId="0">#REF!</definedName>
    <definedName name="head5">#REF!</definedName>
    <definedName name="head6" localSheetId="11">#REF!</definedName>
    <definedName name="head6" localSheetId="10">#REF!</definedName>
    <definedName name="head6" localSheetId="12">#REF!</definedName>
    <definedName name="head6" localSheetId="0">#REF!</definedName>
    <definedName name="head6">#REF!</definedName>
    <definedName name="head7" localSheetId="11">#REF!</definedName>
    <definedName name="head7" localSheetId="10">#REF!</definedName>
    <definedName name="head7" localSheetId="12">#REF!</definedName>
    <definedName name="head7" localSheetId="0">#REF!</definedName>
    <definedName name="head7">#REF!</definedName>
    <definedName name="head8" localSheetId="11">#REF!</definedName>
    <definedName name="head8" localSheetId="10">#REF!</definedName>
    <definedName name="head8" localSheetId="12">#REF!</definedName>
    <definedName name="head8" localSheetId="0">#REF!</definedName>
    <definedName name="head8">#REF!</definedName>
    <definedName name="head9" localSheetId="11">#REF!</definedName>
    <definedName name="head9" localSheetId="10">#REF!</definedName>
    <definedName name="head9" localSheetId="12">#REF!</definedName>
    <definedName name="head9" localSheetId="0">#REF!</definedName>
    <definedName name="head9">#REF!</definedName>
    <definedName name="HTML_CodePage" hidden="1">1252</definedName>
    <definedName name="HTML_Description" hidden="1">""</definedName>
    <definedName name="HTML_Email" hidden="1">""</definedName>
    <definedName name="HTML_Header" hidden="1">""</definedName>
    <definedName name="HTML_LastUpdate" hidden="1">"10/13/1999"</definedName>
    <definedName name="HTML_LineAfter" hidden="1">FALSE</definedName>
    <definedName name="HTML_LineBefore" hidden="1">FALSE</definedName>
    <definedName name="HTML_Name" hidden="1">"Sharim Chaudhury"</definedName>
    <definedName name="HTML_OBDlg2" hidden="1">TRUE</definedName>
    <definedName name="HTML_OBDlg4" hidden="1">TRUE</definedName>
    <definedName name="HTML_OS" hidden="1">0</definedName>
    <definedName name="HTML_PathFile" hidden="1">"W:\19991013\default.htm"</definedName>
    <definedName name="HTML_Title" hidden="1">"Daily MTM  Report"</definedName>
    <definedName name="huh" localSheetId="8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huh" localSheetId="13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huh" localSheetId="7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huh" localSheetId="0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huh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huhnd" localSheetId="8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huhnd" localSheetId="13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huhnd" localSheetId="7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huhnd" localSheetId="0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huhnd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huhnd2" localSheetId="8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huhnd2" localSheetId="13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huhnd2" localSheetId="7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huhnd2" localSheetId="0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huhnd2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huhprint" localSheetId="8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huhprint" localSheetId="13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huhprint" localSheetId="7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huhprint" localSheetId="0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huhprint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huhrap" localSheetId="8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huhrap" localSheetId="13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huhrap" localSheetId="7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huhrap" localSheetId="0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huhrap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huhrevalloc" localSheetId="8" hidden="1">{#N/A,#N/A,FALSE,"RRQ inputs ";#N/A,#N/A,FALSE,"FERC Rev @ PR";#N/A,#N/A,FALSE,"Distribution Revenue Allocation";#N/A,#N/A,FALSE,"Nonallocated Revenues";#N/A,#N/A,FALSE,"MC Revenues-03 sales, 96 MC's";#N/A,#N/A,FALSE,"FTA"}</definedName>
    <definedName name="huhrevalloc" localSheetId="13" hidden="1">{#N/A,#N/A,FALSE,"RRQ inputs ";#N/A,#N/A,FALSE,"FERC Rev @ PR";#N/A,#N/A,FALSE,"Distribution Revenue Allocation";#N/A,#N/A,FALSE,"Nonallocated Revenues";#N/A,#N/A,FALSE,"MC Revenues-03 sales, 96 MC's";#N/A,#N/A,FALSE,"FTA"}</definedName>
    <definedName name="huhrevalloc" localSheetId="7" hidden="1">{#N/A,#N/A,FALSE,"RRQ inputs ";#N/A,#N/A,FALSE,"FERC Rev @ PR";#N/A,#N/A,FALSE,"Distribution Revenue Allocation";#N/A,#N/A,FALSE,"Nonallocated Revenues";#N/A,#N/A,FALSE,"MC Revenues-03 sales, 96 MC's";#N/A,#N/A,FALSE,"FTA"}</definedName>
    <definedName name="huhrevalloc" localSheetId="0" hidden="1">{#N/A,#N/A,FALSE,"RRQ inputs ";#N/A,#N/A,FALSE,"FERC Rev @ PR";#N/A,#N/A,FALSE,"Distribution Revenue Allocation";#N/A,#N/A,FALSE,"Nonallocated Revenues";#N/A,#N/A,FALSE,"MC Revenues-03 sales, 96 MC's";#N/A,#N/A,FALSE,"FTA"}</definedName>
    <definedName name="huhrevalloc" hidden="1">{#N/A,#N/A,FALSE,"RRQ inputs ";#N/A,#N/A,FALSE,"FERC Rev @ PR";#N/A,#N/A,FALSE,"Distribution Revenue Allocation";#N/A,#N/A,FALSE,"Nonallocated Revenues";#N/A,#N/A,FALSE,"MC Revenues-03 sales, 96 MC's";#N/A,#N/A,FALSE,"FTA"}</definedName>
    <definedName name="huhschudel" localSheetId="8" hidden="1">{#N/A,#N/A,FALSE,"ND Rev at Pres Rates";#N/A,#N/A,FALSE,"Res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huhschudel" localSheetId="13" hidden="1">{#N/A,#N/A,FALSE,"ND Rev at Pres Rates";#N/A,#N/A,FALSE,"Res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huhschudel" localSheetId="7" hidden="1">{#N/A,#N/A,FALSE,"ND Rev at Pres Rates";#N/A,#N/A,FALSE,"Res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huhschudel" localSheetId="0" hidden="1">{#N/A,#N/A,FALSE,"ND Rev at Pres Rates";#N/A,#N/A,FALSE,"Res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huhschudel" hidden="1">{#N/A,#N/A,FALSE,"ND Rev at Pres Rates";#N/A,#N/A,FALSE,"Res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IterationType">#REF!</definedName>
    <definedName name="LineLoss">'[8]Line Losses and Various Inputs'!$B$4</definedName>
    <definedName name="LocalAreaOptions">[9]Lists!$B$11:$B$21</definedName>
    <definedName name="LOLD">1</definedName>
    <definedName name="LOLD_Table">7</definedName>
    <definedName name="Mflag" localSheetId="8">#REF!</definedName>
    <definedName name="Mflag" localSheetId="13">#REF!</definedName>
    <definedName name="Mflag" localSheetId="11">#REF!</definedName>
    <definedName name="Mflag" localSheetId="10">#REF!</definedName>
    <definedName name="Mflag" localSheetId="12">#REF!</definedName>
    <definedName name="Mflag" localSheetId="7">#REF!</definedName>
    <definedName name="Mflag" localSheetId="0">#REF!</definedName>
    <definedName name="Mflag">#REF!</definedName>
    <definedName name="NCORE_U" localSheetId="11">#REF!</definedName>
    <definedName name="NCORE_U" localSheetId="10">#REF!</definedName>
    <definedName name="NCORE_U" localSheetId="12">#REF!</definedName>
    <definedName name="NCORE_U" localSheetId="0">#REF!</definedName>
    <definedName name="NCORE_U">#REF!</definedName>
    <definedName name="ND">[10]Detail!$B$92</definedName>
    <definedName name="Out_Start_Date">[11]Parameters!$F$15</definedName>
    <definedName name="Out_Term_Date">[11]Parameters!$F$16</definedName>
    <definedName name="Overall_Project_Status">[5]Choices!$T$2:$T$6</definedName>
    <definedName name="Party_that_Terminated_Contract">[5]Choices!$AY$2:$AY$4</definedName>
    <definedName name="Path26DesignationOptions">[6]Lists!$B$28:$B$29</definedName>
    <definedName name="PBond" localSheetId="8">#REF!</definedName>
    <definedName name="PBond" localSheetId="13">#REF!</definedName>
    <definedName name="PBond" localSheetId="11">#REF!</definedName>
    <definedName name="PBond" localSheetId="10">#REF!</definedName>
    <definedName name="PBond" localSheetId="12">#REF!</definedName>
    <definedName name="PBond" localSheetId="7">#REF!</definedName>
    <definedName name="PBond" localSheetId="0">#REF!</definedName>
    <definedName name="PBond">#REF!</definedName>
    <definedName name="PCC_Classification">[5]Choices!$U$2:$U$5</definedName>
    <definedName name="PECRA" localSheetId="8">#REF!</definedName>
    <definedName name="PECRA" localSheetId="13">#REF!</definedName>
    <definedName name="PECRA" localSheetId="11">#REF!</definedName>
    <definedName name="PECRA" localSheetId="10">#REF!</definedName>
    <definedName name="PECRA" localSheetId="12">#REF!</definedName>
    <definedName name="PECRA" localSheetId="7">#REF!</definedName>
    <definedName name="PECRA" localSheetId="0">#REF!</definedName>
    <definedName name="PECRA">#REF!</definedName>
    <definedName name="Print_All_Tariff">'[7]Tariff G-SUR'!$A$1:$I$25</definedName>
    <definedName name="Program_Origination">[5]Choices!$I$2:$I$13</definedName>
    <definedName name="RAM_Auction_Round">[5]Choices!$AX$2:$AX$6</definedName>
    <definedName name="record1">[12]MACRO1.XLM!$A$1</definedName>
    <definedName name="Record2">[12]MACRO1.XLM!$A$17</definedName>
    <definedName name="Reporting_LSE">[5]Choices!$J$2:$J$5</definedName>
    <definedName name="Resource_Designation">[13]Lists!$A$6:$A$8</definedName>
    <definedName name="SAIR">'[3]#REF'!$N$1:$X$49</definedName>
    <definedName name="SAPBEXhrIndnt" hidden="1">"Wide"</definedName>
    <definedName name="SAPsysID" hidden="1">"708C5W7SBKP804JT78WJ0JNKI"</definedName>
    <definedName name="SAPwbID" hidden="1">"ARS"</definedName>
    <definedName name="SBUILD">'[3]#REF'!$N$53:$X$79</definedName>
    <definedName name="SchedulingID">'[14]ID and Local Area'!$A$4:$A$667</definedName>
    <definedName name="SCOMM">'[3]#REF'!$AA$53:$AN$78</definedName>
    <definedName name="SCOMP">'[3]#REF'!$A$105:$K$154</definedName>
    <definedName name="sds">[6]Lists!$B$11:$B$21</definedName>
    <definedName name="Season">'[7]Tariff G-CP'!$C$6</definedName>
    <definedName name="Sflag" localSheetId="8">#REF!</definedName>
    <definedName name="Sflag" localSheetId="13">#REF!</definedName>
    <definedName name="Sflag" localSheetId="11">#REF!</definedName>
    <definedName name="Sflag" localSheetId="10">#REF!</definedName>
    <definedName name="Sflag" localSheetId="12">#REF!</definedName>
    <definedName name="Sflag" localSheetId="7">#REF!</definedName>
    <definedName name="Sflag" localSheetId="0">#REF!</definedName>
    <definedName name="Sflag">#REF!</definedName>
    <definedName name="SM">'[3]#REF'!$BB$1</definedName>
    <definedName name="SOPROD">'[3]#REF'!$A$53:$K$102</definedName>
    <definedName name="SSONG2">'[3]#REF'!$A$158:$K$207</definedName>
    <definedName name="SSTEAM">'[3]#REF'!$A$1:$K$49</definedName>
    <definedName name="ST_D">'[3]#REF'!$AA$1:$AP$26</definedName>
    <definedName name="Status_of_Facility_Study___Phase_II_Study">[5]Choices!$AA$2:$AA$10</definedName>
    <definedName name="Status_of_Feasibility_Study">[5]Choices!$AB$2:$AB$10</definedName>
    <definedName name="Status_of_Interconnection_Agreement">[5]Choices!$Q$2:$Q$22</definedName>
    <definedName name="Status_of_System_Impact_Study___Phase_I_Study">[5]Choices!$AC$2:$AC$10</definedName>
    <definedName name="STEAM">'[3]#REF'!$A$1:$S$50</definedName>
    <definedName name="TAC">[10]Detail!$B$115</definedName>
    <definedName name="TACCalcOptions">[15]Lists!$B$32:$B$34</definedName>
    <definedName name="Technology_SubType">[5]Choices!$AV$2:$AV$8</definedName>
    <definedName name="Technology_Type">[5]Choices!$AD$2:$AD$19</definedName>
    <definedName name="TRBA">[10]Detail!$B$121</definedName>
    <definedName name="wrn.AG." localSheetId="8" hidden="1">{#N/A,#N/A,FALSE,"AG-1";#N/A,#N/A,FALSE,"AG-R";#N/A,#N/A,FALSE,"AG-V";#N/A,#N/A,FALSE,"AG-4";#N/A,#N/A,FALSE,"AG-5";#N/A,#N/A,FALSE,"AG-6";#N/A,#N/A,FALSE,"AG-7"}</definedName>
    <definedName name="wrn.AG." localSheetId="13" hidden="1">{#N/A,#N/A,FALSE,"AG-1";#N/A,#N/A,FALSE,"AG-R";#N/A,#N/A,FALSE,"AG-V";#N/A,#N/A,FALSE,"AG-4";#N/A,#N/A,FALSE,"AG-5";#N/A,#N/A,FALSE,"AG-6";#N/A,#N/A,FALSE,"AG-7"}</definedName>
    <definedName name="wrn.AG." localSheetId="7" hidden="1">{#N/A,#N/A,FALSE,"AG-1";#N/A,#N/A,FALSE,"AG-R";#N/A,#N/A,FALSE,"AG-V";#N/A,#N/A,FALSE,"AG-4";#N/A,#N/A,FALSE,"AG-5";#N/A,#N/A,FALSE,"AG-6";#N/A,#N/A,FALSE,"AG-7"}</definedName>
    <definedName name="wrn.AG." localSheetId="0" hidden="1">{#N/A,#N/A,FALSE,"AG-1";#N/A,#N/A,FALSE,"AG-R";#N/A,#N/A,FALSE,"AG-V";#N/A,#N/A,FALSE,"AG-4";#N/A,#N/A,FALSE,"AG-5";#N/A,#N/A,FALSE,"AG-6";#N/A,#N/A,FALSE,"AG-7"}</definedName>
    <definedName name="wrn.AG." hidden="1">{#N/A,#N/A,FALSE,"AG-1";#N/A,#N/A,FALSE,"AG-R";#N/A,#N/A,FALSE,"AG-V";#N/A,#N/A,FALSE,"AG-4";#N/A,#N/A,FALSE,"AG-5";#N/A,#N/A,FALSE,"AG-6";#N/A,#N/A,FALSE,"AG-7"}</definedName>
    <definedName name="wrn.AGa." localSheetId="8" hidden="1">{#N/A,#N/A,FALSE,"UN-AGRA";#N/A,#N/A,FALSE,"UN-AG1A";#N/A,#N/A,FALSE,"UN-AGVA";#N/A,#N/A,FALSE,"UN-AG4A ";#N/A,#N/A,FALSE,"UN-AG5A";#N/A,#N/A,FALSE,"UN-AG6A";#N/A,#N/A,FALSE,"Dist Calcs";#N/A,#N/A,FALSE,"7A-Avg.";#N/A,#N/A,FALSE,"7A Tier1-avg";#N/A,#N/A,FALSE,"7A Tier2-avg";#N/A,#N/A,FALSE,"Ag-7A Dist Calc"}</definedName>
    <definedName name="wrn.AGa." localSheetId="13" hidden="1">{#N/A,#N/A,FALSE,"UN-AGRA";#N/A,#N/A,FALSE,"UN-AG1A";#N/A,#N/A,FALSE,"UN-AGVA";#N/A,#N/A,FALSE,"UN-AG4A ";#N/A,#N/A,FALSE,"UN-AG5A";#N/A,#N/A,FALSE,"UN-AG6A";#N/A,#N/A,FALSE,"Dist Calcs";#N/A,#N/A,FALSE,"7A-Avg.";#N/A,#N/A,FALSE,"7A Tier1-avg";#N/A,#N/A,FALSE,"7A Tier2-avg";#N/A,#N/A,FALSE,"Ag-7A Dist Calc"}</definedName>
    <definedName name="wrn.AGa." localSheetId="7" hidden="1">{#N/A,#N/A,FALSE,"UN-AGRA";#N/A,#N/A,FALSE,"UN-AG1A";#N/A,#N/A,FALSE,"UN-AGVA";#N/A,#N/A,FALSE,"UN-AG4A ";#N/A,#N/A,FALSE,"UN-AG5A";#N/A,#N/A,FALSE,"UN-AG6A";#N/A,#N/A,FALSE,"Dist Calcs";#N/A,#N/A,FALSE,"7A-Avg.";#N/A,#N/A,FALSE,"7A Tier1-avg";#N/A,#N/A,FALSE,"7A Tier2-avg";#N/A,#N/A,FALSE,"Ag-7A Dist Calc"}</definedName>
    <definedName name="wrn.AGa." localSheetId="0" hidden="1">{#N/A,#N/A,FALSE,"UN-AGRA";#N/A,#N/A,FALSE,"UN-AG1A";#N/A,#N/A,FALSE,"UN-AGVA";#N/A,#N/A,FALSE,"UN-AG4A ";#N/A,#N/A,FALSE,"UN-AG5A";#N/A,#N/A,FALSE,"UN-AG6A";#N/A,#N/A,FALSE,"Dist Calcs";#N/A,#N/A,FALSE,"7A-Avg.";#N/A,#N/A,FALSE,"7A Tier1-avg";#N/A,#N/A,FALSE,"7A Tier2-avg";#N/A,#N/A,FALSE,"Ag-7A Dist Calc"}</definedName>
    <definedName name="wrn.AGa." hidden="1">{#N/A,#N/A,FALSE,"UN-AGRA";#N/A,#N/A,FALSE,"UN-AG1A";#N/A,#N/A,FALSE,"UN-AGVA";#N/A,#N/A,FALSE,"UN-AG4A ";#N/A,#N/A,FALSE,"UN-AG5A";#N/A,#N/A,FALSE,"UN-AG6A";#N/A,#N/A,FALSE,"Dist Calcs";#N/A,#N/A,FALSE,"7A-Avg.";#N/A,#N/A,FALSE,"7A Tier1-avg";#N/A,#N/A,FALSE,"7A Tier2-avg";#N/A,#N/A,FALSE,"Ag-7A Dist Calc"}</definedName>
    <definedName name="wrn.Agb." localSheetId="8" hidden="1">{#N/A,#N/A,FALSE,"UN-AG1B";#N/A,#N/A,FALSE,"UN-AGRB  ";#N/A,#N/A,FALSE,"UN-AGVB ";#N/A,#N/A,FALSE,"UN-AG4B";#N/A,#N/A,FALSE,"UN-AG4C";#N/A,#N/A,FALSE,"UN-AG5B";#N/A,#N/A,FALSE,"UN-AG5C ";#N/A,#N/A,FALSE,"UN-AG6B";#N/A,#N/A,FALSE,"Dist Cals";#N/A,#N/A,FALSE,"7B-Avg.";#N/A,#N/A,FALSE,"7B Tier1-avg";#N/A,#N/A,FALSE,"7B Tier2-avg";#N/A,#N/A,FALSE,"Ag-7B Dist Calc";#N/A,#N/A,FALSE,"AG RL Calc"}</definedName>
    <definedName name="wrn.Agb." localSheetId="13" hidden="1">{#N/A,#N/A,FALSE,"UN-AG1B";#N/A,#N/A,FALSE,"UN-AGRB  ";#N/A,#N/A,FALSE,"UN-AGVB ";#N/A,#N/A,FALSE,"UN-AG4B";#N/A,#N/A,FALSE,"UN-AG4C";#N/A,#N/A,FALSE,"UN-AG5B";#N/A,#N/A,FALSE,"UN-AG5C ";#N/A,#N/A,FALSE,"UN-AG6B";#N/A,#N/A,FALSE,"Dist Cals";#N/A,#N/A,FALSE,"7B-Avg.";#N/A,#N/A,FALSE,"7B Tier1-avg";#N/A,#N/A,FALSE,"7B Tier2-avg";#N/A,#N/A,FALSE,"Ag-7B Dist Calc";#N/A,#N/A,FALSE,"AG RL Calc"}</definedName>
    <definedName name="wrn.Agb." localSheetId="7" hidden="1">{#N/A,#N/A,FALSE,"UN-AG1B";#N/A,#N/A,FALSE,"UN-AGRB  ";#N/A,#N/A,FALSE,"UN-AGVB ";#N/A,#N/A,FALSE,"UN-AG4B";#N/A,#N/A,FALSE,"UN-AG4C";#N/A,#N/A,FALSE,"UN-AG5B";#N/A,#N/A,FALSE,"UN-AG5C ";#N/A,#N/A,FALSE,"UN-AG6B";#N/A,#N/A,FALSE,"Dist Cals";#N/A,#N/A,FALSE,"7B-Avg.";#N/A,#N/A,FALSE,"7B Tier1-avg";#N/A,#N/A,FALSE,"7B Tier2-avg";#N/A,#N/A,FALSE,"Ag-7B Dist Calc";#N/A,#N/A,FALSE,"AG RL Calc"}</definedName>
    <definedName name="wrn.Agb." localSheetId="0" hidden="1">{#N/A,#N/A,FALSE,"UN-AG1B";#N/A,#N/A,FALSE,"UN-AGRB  ";#N/A,#N/A,FALSE,"UN-AGVB ";#N/A,#N/A,FALSE,"UN-AG4B";#N/A,#N/A,FALSE,"UN-AG4C";#N/A,#N/A,FALSE,"UN-AG5B";#N/A,#N/A,FALSE,"UN-AG5C ";#N/A,#N/A,FALSE,"UN-AG6B";#N/A,#N/A,FALSE,"Dist Cals";#N/A,#N/A,FALSE,"7B-Avg.";#N/A,#N/A,FALSE,"7B Tier1-avg";#N/A,#N/A,FALSE,"7B Tier2-avg";#N/A,#N/A,FALSE,"Ag-7B Dist Calc";#N/A,#N/A,FALSE,"AG RL Calc"}</definedName>
    <definedName name="wrn.Agb." hidden="1">{#N/A,#N/A,FALSE,"UN-AG1B";#N/A,#N/A,FALSE,"UN-AGRB  ";#N/A,#N/A,FALSE,"UN-AGVB ";#N/A,#N/A,FALSE,"UN-AG4B";#N/A,#N/A,FALSE,"UN-AG4C";#N/A,#N/A,FALSE,"UN-AG5B";#N/A,#N/A,FALSE,"UN-AG5C ";#N/A,#N/A,FALSE,"UN-AG6B";#N/A,#N/A,FALSE,"Dist Cals";#N/A,#N/A,FALSE,"7B-Avg.";#N/A,#N/A,FALSE,"7B Tier1-avg";#N/A,#N/A,FALSE,"7B Tier2-avg";#N/A,#N/A,FALSE,"Ag-7B Dist Calc";#N/A,#N/A,FALSE,"AG RL Calc"}</definedName>
    <definedName name="wrn.comind." localSheetId="8" hidden="1">{#N/A,#N/A,FALSE,"A-1, A-6, A-10, A-15";#N/A,#N/A,FALSE,"E-19 Firm";#N/A,#N/A,FALSE,"E-19 Nonfirm";#N/A,#N/A,FALSE,"E-20 Firm ";#N/A,#N/A,FALSE,"E-20 Nonfirm ";#N/A,#N/A,FALSE,"E-25";#N/A,#N/A,FALSE,"E-36, E-37";#N/A,#N/A,FALSE,"LS-1,-2,-3, TC-1, OL-1";#N/A,#N/A,FALSE,"Standby"}</definedName>
    <definedName name="wrn.comind." localSheetId="13" hidden="1">{#N/A,#N/A,FALSE,"A-1, A-6, A-10, A-15";#N/A,#N/A,FALSE,"E-19 Firm";#N/A,#N/A,FALSE,"E-19 Nonfirm";#N/A,#N/A,FALSE,"E-20 Firm ";#N/A,#N/A,FALSE,"E-20 Nonfirm ";#N/A,#N/A,FALSE,"E-25";#N/A,#N/A,FALSE,"E-36, E-37";#N/A,#N/A,FALSE,"LS-1,-2,-3, TC-1, OL-1";#N/A,#N/A,FALSE,"Standby"}</definedName>
    <definedName name="wrn.comind." localSheetId="7" hidden="1">{#N/A,#N/A,FALSE,"A-1, A-6, A-10, A-15";#N/A,#N/A,FALSE,"E-19 Firm";#N/A,#N/A,FALSE,"E-19 Nonfirm";#N/A,#N/A,FALSE,"E-20 Firm ";#N/A,#N/A,FALSE,"E-20 Nonfirm ";#N/A,#N/A,FALSE,"E-25";#N/A,#N/A,FALSE,"E-36, E-37";#N/A,#N/A,FALSE,"LS-1,-2,-3, TC-1, OL-1";#N/A,#N/A,FALSE,"Standby"}</definedName>
    <definedName name="wrn.comind." localSheetId="0" hidden="1">{#N/A,#N/A,FALSE,"A-1, A-6, A-10, A-15";#N/A,#N/A,FALSE,"E-19 Firm";#N/A,#N/A,FALSE,"E-19 Nonfirm";#N/A,#N/A,FALSE,"E-20 Firm ";#N/A,#N/A,FALSE,"E-20 Nonfirm ";#N/A,#N/A,FALSE,"E-25";#N/A,#N/A,FALSE,"E-36, E-37";#N/A,#N/A,FALSE,"LS-1,-2,-3, TC-1, OL-1";#N/A,#N/A,FALSE,"Standby"}</definedName>
    <definedName name="wrn.comind." hidden="1">{#N/A,#N/A,FALSE,"A-1, A-6, A-10, A-15";#N/A,#N/A,FALSE,"E-19 Firm";#N/A,#N/A,FALSE,"E-19 Nonfirm";#N/A,#N/A,FALSE,"E-20 Firm ";#N/A,#N/A,FALSE,"E-20 Nonfirm ";#N/A,#N/A,FALSE,"E-25";#N/A,#N/A,FALSE,"E-36, E-37";#N/A,#N/A,FALSE,"LS-1,-2,-3, TC-1, OL-1";#N/A,#N/A,FALSE,"Standby"}</definedName>
    <definedName name="wrn.Distr." localSheetId="8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wrn.Distr." localSheetId="13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wrn.Distr." localSheetId="7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wrn.Distr." localSheetId="0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wrn.Distr.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wrn.G_CSP_REPORT." localSheetId="8" hidden="1">{#N/A,#N/A,FALSE,"Summary";#N/A,#N/A,FALSE,"Tariff G-CSP &amp; G-SUR";#N/A,#N/A,FALSE,"Amortization Calculations";#N/A,#N/A,FALSE,"Contracted Volumes";#N/A,#N/A,FALSE,"Reservation"}</definedName>
    <definedName name="wrn.G_CSP_REPORT." localSheetId="13" hidden="1">{#N/A,#N/A,FALSE,"Summary";#N/A,#N/A,FALSE,"Tariff G-CSP &amp; G-SUR";#N/A,#N/A,FALSE,"Amortization Calculations";#N/A,#N/A,FALSE,"Contracted Volumes";#N/A,#N/A,FALSE,"Reservation"}</definedName>
    <definedName name="wrn.G_CSP_REPORT." localSheetId="7" hidden="1">{#N/A,#N/A,FALSE,"Summary";#N/A,#N/A,FALSE,"Tariff G-CSP &amp; G-SUR";#N/A,#N/A,FALSE,"Amortization Calculations";#N/A,#N/A,FALSE,"Contracted Volumes";#N/A,#N/A,FALSE,"Reservation"}</definedName>
    <definedName name="wrn.G_CSP_REPORT." localSheetId="0" hidden="1">{#N/A,#N/A,FALSE,"Summary";#N/A,#N/A,FALSE,"Tariff G-CSP &amp; G-SUR";#N/A,#N/A,FALSE,"Amortization Calculations";#N/A,#N/A,FALSE,"Contracted Volumes";#N/A,#N/A,FALSE,"Reservation"}</definedName>
    <definedName name="wrn.G_CSP_REPORT." hidden="1">{#N/A,#N/A,FALSE,"Summary";#N/A,#N/A,FALSE,"Tariff G-CSP &amp; G-SUR";#N/A,#N/A,FALSE,"Amortization Calculations";#N/A,#N/A,FALSE,"Contracted Volumes";#N/A,#N/A,FALSE,"Reservation"}</definedName>
    <definedName name="wrn.ND." localSheetId="8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wrn.ND." localSheetId="13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wrn.ND." localSheetId="7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wrn.ND." localSheetId="0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wrn.ND.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wrn.Print._.Out." localSheetId="8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._.Out." localSheetId="13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._.Out." localSheetId="7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._.Out." localSheetId="0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._.Out.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RAP." localSheetId="8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AP." localSheetId="13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AP." localSheetId="7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AP." localSheetId="0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AP.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es." localSheetId="8" hidden="1">{#N/A,#N/A,FALSE,"E-1, EM, ES";#N/A,#N/A,FALSE,"ESR, ET";#N/A,#N/A,FALSE,"E-7, E-A7";#N/A,#N/A,FALSE,"E-8";#N/A,#N/A,FALSE,"E-9 A, B, C, D";#N/A,#N/A,FALSE,"EL-1, EML";#N/A,#N/A,FALSE,"ESL, ESRL";#N/A,#N/A,FALSE,"ETL, EL-7";#N/A,#N/A,FALSE,"EL-A7, EL-8"}</definedName>
    <definedName name="wrn.Res." localSheetId="13" hidden="1">{#N/A,#N/A,FALSE,"E-1, EM, ES";#N/A,#N/A,FALSE,"ESR, ET";#N/A,#N/A,FALSE,"E-7, E-A7";#N/A,#N/A,FALSE,"E-8";#N/A,#N/A,FALSE,"E-9 A, B, C, D";#N/A,#N/A,FALSE,"EL-1, EML";#N/A,#N/A,FALSE,"ESL, ESRL";#N/A,#N/A,FALSE,"ETL, EL-7";#N/A,#N/A,FALSE,"EL-A7, EL-8"}</definedName>
    <definedName name="wrn.Res." localSheetId="7" hidden="1">{#N/A,#N/A,FALSE,"E-1, EM, ES";#N/A,#N/A,FALSE,"ESR, ET";#N/A,#N/A,FALSE,"E-7, E-A7";#N/A,#N/A,FALSE,"E-8";#N/A,#N/A,FALSE,"E-9 A, B, C, D";#N/A,#N/A,FALSE,"EL-1, EML";#N/A,#N/A,FALSE,"ESL, ESRL";#N/A,#N/A,FALSE,"ETL, EL-7";#N/A,#N/A,FALSE,"EL-A7, EL-8"}</definedName>
    <definedName name="wrn.Res." localSheetId="0" hidden="1">{#N/A,#N/A,FALSE,"E-1, EM, ES";#N/A,#N/A,FALSE,"ESR, ET";#N/A,#N/A,FALSE,"E-7, E-A7";#N/A,#N/A,FALSE,"E-8";#N/A,#N/A,FALSE,"E-9 A, B, C, D";#N/A,#N/A,FALSE,"EL-1, EML";#N/A,#N/A,FALSE,"ESL, ESRL";#N/A,#N/A,FALSE,"ETL, EL-7";#N/A,#N/A,FALSE,"EL-A7, EL-8"}</definedName>
    <definedName name="wrn.Res." hidden="1">{#N/A,#N/A,FALSE,"E-1, EM, ES";#N/A,#N/A,FALSE,"ESR, ET";#N/A,#N/A,FALSE,"E-7, E-A7";#N/A,#N/A,FALSE,"E-8";#N/A,#N/A,FALSE,"E-9 A, B, C, D";#N/A,#N/A,FALSE,"EL-1, EML";#N/A,#N/A,FALSE,"ESL, ESRL";#N/A,#N/A,FALSE,"ETL, EL-7";#N/A,#N/A,FALSE,"EL-A7, EL-8"}</definedName>
    <definedName name="wrn.Rev._.Alloc." localSheetId="8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._.Alloc." localSheetId="13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._.Alloc." localSheetId="7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._.Alloc." localSheetId="0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._.Alloc." hidden="1">{#N/A,#N/A,FALSE,"RRQ inputs ";#N/A,#N/A,FALSE,"FERC Rev @ PR";#N/A,#N/A,FALSE,"Distribution Revenue Allocation";#N/A,#N/A,FALSE,"Nonallocated Revenues";#N/A,#N/A,FALSE,"MC Revenues-03 sales, 96 MC's";#N/A,#N/A,FALSE,"FTA"}</definedName>
    <definedName name="wrn.schedules." localSheetId="8" hidden="1">{#N/A,#N/A,FALSE,"Res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wrn.schedules." localSheetId="13" hidden="1">{#N/A,#N/A,FALSE,"Res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wrn.schedules." localSheetId="7" hidden="1">{#N/A,#N/A,FALSE,"Res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wrn.schedules." localSheetId="0" hidden="1">{#N/A,#N/A,FALSE,"Res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wrn.schedules." hidden="1">{#N/A,#N/A,FALSE,"Res - Unadj";#N/A,#N/A,FALSE,"Small L&amp;P";#N/A,#N/A,FALSE,"Medium L&amp;P";#N/A,#N/A,FALSE,"E-19";#N/A,#N/A,FALSE,"E-20";#N/A,#N/A,FALSE,"A-RTP";#N/A,#N/A,FALSE,"Strtlts &amp; Standby";#N/A,#N/A,FALSE,"AG";#N/A,#N/A,FALSE,"2001mixeduse"}</definedName>
  </definedNames>
  <calcPr calcId="191029" calcMode="autoNoTable" concurrentManualCount="12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24" i="29" l="1"/>
  <c r="S24" i="29"/>
  <c r="T24" i="29"/>
  <c r="U24" i="29"/>
  <c r="V24" i="29"/>
  <c r="W24" i="29"/>
  <c r="R23" i="29"/>
  <c r="S23" i="29"/>
  <c r="T23" i="29"/>
  <c r="U23" i="29"/>
  <c r="V23" i="29"/>
  <c r="W23" i="29"/>
  <c r="R22" i="29"/>
  <c r="S22" i="29"/>
  <c r="T22" i="29"/>
  <c r="U22" i="29"/>
  <c r="V22" i="29"/>
  <c r="W22" i="29"/>
  <c r="Q23" i="29"/>
  <c r="Q24" i="29"/>
  <c r="Q22" i="29"/>
  <c r="P19" i="29"/>
  <c r="Z40" i="29"/>
  <c r="Z41" i="29"/>
  <c r="Z35" i="29"/>
  <c r="Z36" i="29"/>
  <c r="Z37" i="29"/>
  <c r="Z38" i="29"/>
  <c r="Z39" i="29"/>
  <c r="Z34" i="29"/>
  <c r="E7" i="29"/>
  <c r="E4" i="29"/>
  <c r="G6" i="23"/>
  <c r="H6" i="23"/>
  <c r="I6" i="23"/>
  <c r="J6" i="23"/>
  <c r="K6" i="23"/>
  <c r="L6" i="23"/>
  <c r="M6" i="23"/>
  <c r="N6" i="23"/>
  <c r="O6" i="23"/>
  <c r="P6" i="23"/>
  <c r="Q6" i="23"/>
  <c r="R6" i="23"/>
  <c r="S6" i="23"/>
  <c r="F6" i="23"/>
  <c r="P11" i="22"/>
  <c r="J139" i="5" l="1"/>
  <c r="H126" i="5"/>
  <c r="H125" i="5"/>
  <c r="H110" i="5" l="1"/>
  <c r="I126" i="5" l="1"/>
  <c r="J126" i="5" s="1"/>
  <c r="I125" i="5"/>
  <c r="J125" i="5" s="1"/>
  <c r="C61" i="24" l="1"/>
  <c r="G36" i="19"/>
  <c r="H27" i="5" l="1"/>
  <c r="H26" i="5"/>
  <c r="M139" i="5" l="1"/>
  <c r="N139" i="5"/>
  <c r="L139" i="5"/>
  <c r="I139" i="5"/>
  <c r="H139" i="5"/>
  <c r="Q18" i="24" l="1"/>
  <c r="H35" i="26"/>
  <c r="H142" i="5" l="1"/>
  <c r="Q19" i="24" s="1"/>
  <c r="H69" i="5" l="1"/>
  <c r="H68" i="5"/>
  <c r="AE39" i="18" l="1"/>
  <c r="C21" i="18" l="1"/>
  <c r="S45" i="26" l="1"/>
  <c r="S41" i="26"/>
  <c r="S46" i="26" l="1"/>
  <c r="S47" i="26" s="1"/>
  <c r="S48" i="26" s="1"/>
  <c r="S42" i="26"/>
  <c r="S42" i="19"/>
  <c r="S46" i="19"/>
  <c r="M138" i="5" l="1"/>
  <c r="L138" i="5"/>
  <c r="O139" i="5"/>
  <c r="H15" i="5"/>
  <c r="I15" i="5" s="1"/>
  <c r="G16" i="5" l="1"/>
  <c r="H16" i="5" s="1"/>
  <c r="I16" i="5" s="1"/>
  <c r="J16" i="5" s="1"/>
  <c r="G17" i="5"/>
  <c r="H17" i="5" s="1"/>
  <c r="I17" i="5" s="1"/>
  <c r="J17" i="5" s="1"/>
  <c r="P139" i="5" l="1"/>
  <c r="P138" i="5"/>
  <c r="E139" i="5"/>
  <c r="E138" i="5"/>
  <c r="Z41" i="27" l="1"/>
  <c r="Z39" i="27"/>
  <c r="Z38" i="27"/>
  <c r="Z37" i="27"/>
  <c r="Z36" i="27"/>
  <c r="Z35" i="27"/>
  <c r="Z34" i="27"/>
  <c r="G113" i="5" l="1"/>
  <c r="H113" i="5"/>
  <c r="H112" i="5"/>
  <c r="G112" i="5"/>
  <c r="H114" i="5" l="1"/>
  <c r="H117" i="5"/>
  <c r="H118" i="5"/>
  <c r="H119" i="5"/>
  <c r="H120" i="5"/>
  <c r="H121" i="5"/>
  <c r="H122" i="5"/>
  <c r="H123" i="5"/>
  <c r="H124" i="5"/>
  <c r="H127" i="5"/>
  <c r="H128" i="5"/>
  <c r="H130" i="5"/>
  <c r="I130" i="5" s="1"/>
  <c r="H131" i="5"/>
  <c r="I131" i="5" s="1"/>
  <c r="H132" i="5"/>
  <c r="I132" i="5" s="1"/>
  <c r="H133" i="5"/>
  <c r="I133" i="5" s="1"/>
  <c r="H134" i="5"/>
  <c r="I134" i="5" s="1"/>
  <c r="H135" i="5"/>
  <c r="I135" i="5" s="1"/>
  <c r="J131" i="5" l="1"/>
  <c r="J130" i="5"/>
  <c r="I128" i="5"/>
  <c r="J128" i="5" s="1"/>
  <c r="J134" i="5"/>
  <c r="J132" i="5"/>
  <c r="I127" i="5"/>
  <c r="J135" i="5"/>
  <c r="J133" i="5"/>
  <c r="Q15" i="24"/>
  <c r="Q28" i="24" s="1"/>
  <c r="H129" i="5"/>
  <c r="J127" i="5" l="1"/>
  <c r="Q16" i="24"/>
  <c r="Q29" i="24" s="1"/>
  <c r="I129" i="5"/>
  <c r="S34" i="2"/>
  <c r="S43" i="26"/>
  <c r="S44" i="26" s="1"/>
  <c r="O52" i="26"/>
  <c r="K52" i="26"/>
  <c r="G52" i="26"/>
  <c r="J129" i="5" l="1"/>
  <c r="H36" i="26"/>
  <c r="S36" i="26" l="1"/>
  <c r="R36" i="26"/>
  <c r="Q36" i="26"/>
  <c r="P36" i="26"/>
  <c r="O36" i="26"/>
  <c r="N36" i="26"/>
  <c r="M36" i="26"/>
  <c r="L36" i="26"/>
  <c r="K36" i="26"/>
  <c r="J36" i="26"/>
  <c r="I36" i="26"/>
  <c r="G36" i="26"/>
  <c r="S35" i="26" l="1"/>
  <c r="P136" i="5" l="1"/>
  <c r="P137" i="5"/>
  <c r="M137" i="5"/>
  <c r="M136" i="5"/>
  <c r="E137" i="5"/>
  <c r="L137" i="5"/>
  <c r="E136" i="5"/>
  <c r="L136" i="5"/>
  <c r="S45" i="19" l="1"/>
  <c r="S47" i="19" s="1"/>
  <c r="S48" i="19" s="1"/>
  <c r="P127" i="5" l="1"/>
  <c r="P128" i="5"/>
  <c r="P129" i="5"/>
  <c r="P130" i="5"/>
  <c r="P131" i="5"/>
  <c r="P132" i="5"/>
  <c r="P133" i="5"/>
  <c r="P134" i="5"/>
  <c r="P135" i="5"/>
  <c r="L127" i="5" l="1"/>
  <c r="L128" i="5"/>
  <c r="L129" i="5"/>
  <c r="L130" i="5"/>
  <c r="L131" i="5"/>
  <c r="L132" i="5"/>
  <c r="L133" i="5"/>
  <c r="L134" i="5"/>
  <c r="L135" i="5"/>
  <c r="E127" i="5"/>
  <c r="E128" i="5"/>
  <c r="E129" i="5"/>
  <c r="E130" i="5"/>
  <c r="E131" i="5"/>
  <c r="E132" i="5"/>
  <c r="E133" i="5"/>
  <c r="E134" i="5"/>
  <c r="E135" i="5"/>
  <c r="AE56" i="18" l="1"/>
  <c r="AE58" i="18" s="1"/>
  <c r="AE55" i="18"/>
  <c r="AE57" i="18" s="1"/>
  <c r="AE41" i="18"/>
  <c r="AE40" i="18"/>
  <c r="AE53" i="18"/>
  <c r="AE52" i="18"/>
  <c r="AE51" i="18"/>
  <c r="AE50" i="18"/>
  <c r="AE45" i="18"/>
  <c r="AE47" i="18" s="1"/>
  <c r="AE44" i="18"/>
  <c r="AE42" i="18"/>
  <c r="AE46" i="18" l="1"/>
  <c r="AL15" i="18"/>
  <c r="Z39" i="18"/>
  <c r="Z50" i="18"/>
  <c r="Z51" i="18"/>
  <c r="Z40" i="18"/>
  <c r="AK40" i="19"/>
  <c r="AK39" i="19"/>
  <c r="AK38" i="19"/>
  <c r="AK37" i="19"/>
  <c r="AK36" i="19"/>
  <c r="AK35" i="19"/>
  <c r="AK34" i="19"/>
  <c r="AK33" i="19"/>
  <c r="AK32" i="19"/>
  <c r="AK31" i="19"/>
  <c r="AK30" i="19"/>
  <c r="AJ40" i="19"/>
  <c r="AJ39" i="19"/>
  <c r="AJ38" i="19"/>
  <c r="AJ37" i="19"/>
  <c r="AJ36" i="19"/>
  <c r="AJ35" i="19"/>
  <c r="AJ34" i="19"/>
  <c r="AJ33" i="19"/>
  <c r="AJ32" i="19"/>
  <c r="AJ31" i="19"/>
  <c r="AJ30" i="19"/>
  <c r="O56" i="19" l="1"/>
  <c r="K56" i="19"/>
  <c r="O52" i="19"/>
  <c r="K52" i="19"/>
  <c r="G52" i="19"/>
  <c r="G56" i="19" s="1"/>
  <c r="S36" i="19"/>
  <c r="R36" i="19"/>
  <c r="Q36" i="19"/>
  <c r="P36" i="19"/>
  <c r="O36" i="19"/>
  <c r="N36" i="19"/>
  <c r="M36" i="19"/>
  <c r="L36" i="19"/>
  <c r="K36" i="19"/>
  <c r="J36" i="19"/>
  <c r="I36" i="19"/>
  <c r="H46" i="19" l="1"/>
  <c r="I42" i="19"/>
  <c r="L37" i="19"/>
  <c r="S35" i="19"/>
  <c r="S41" i="19" l="1"/>
  <c r="S43" i="19" s="1"/>
  <c r="S44" i="19" s="1"/>
  <c r="P125" i="5" l="1"/>
  <c r="P142" i="5"/>
  <c r="P126" i="5"/>
  <c r="J142" i="5"/>
  <c r="O142" i="5" s="1"/>
  <c r="I142" i="5"/>
  <c r="N142" i="5" s="1"/>
  <c r="G142" i="5"/>
  <c r="L142" i="5" s="1"/>
  <c r="E142" i="5" l="1"/>
  <c r="E125" i="5"/>
  <c r="E126" i="5"/>
  <c r="L125" i="5"/>
  <c r="L126" i="5"/>
  <c r="C23" i="18" l="1"/>
  <c r="C29" i="18" l="1"/>
  <c r="C28" i="18"/>
  <c r="L8" i="17" l="1"/>
  <c r="L8" i="20"/>
  <c r="F12" i="18"/>
  <c r="F11" i="18"/>
  <c r="F10" i="18"/>
  <c r="Q12" i="18"/>
  <c r="Q11" i="18"/>
  <c r="Q10" i="18" l="1"/>
  <c r="Q9" i="18"/>
  <c r="Q8" i="18"/>
  <c r="Q7" i="18"/>
  <c r="F9" i="18"/>
  <c r="F8" i="18"/>
  <c r="F7" i="18"/>
  <c r="O144" i="2" l="1"/>
  <c r="N144" i="2"/>
  <c r="M144" i="2"/>
  <c r="L144" i="2"/>
  <c r="K144" i="2"/>
  <c r="J144" i="2"/>
  <c r="M140" i="2" l="1"/>
  <c r="N140" i="2" s="1"/>
  <c r="K137" i="2"/>
  <c r="K136" i="2"/>
  <c r="J140" i="2" l="1"/>
  <c r="K140" i="2" s="1"/>
  <c r="J139" i="2"/>
  <c r="K139" i="2" s="1"/>
  <c r="J138" i="2"/>
  <c r="K138" i="2" s="1"/>
  <c r="J137" i="2"/>
  <c r="J136" i="2"/>
  <c r="L110" i="2" l="1"/>
  <c r="L108" i="2"/>
  <c r="O74" i="2"/>
  <c r="O73" i="2"/>
  <c r="J69" i="2"/>
  <c r="J70" i="2" s="1"/>
  <c r="J67" i="2"/>
  <c r="K54" i="2"/>
  <c r="K52" i="2"/>
  <c r="K33" i="2"/>
  <c r="M17" i="2"/>
  <c r="J27" i="2"/>
  <c r="M24" i="2"/>
  <c r="J24" i="2"/>
  <c r="J123" i="5" l="1"/>
  <c r="J122" i="5" s="1"/>
  <c r="J124" i="5"/>
  <c r="I124" i="5"/>
  <c r="I123" i="5" l="1"/>
  <c r="I122" i="5" s="1"/>
  <c r="R24" i="27" l="1"/>
  <c r="S24" i="27"/>
  <c r="T24" i="27"/>
  <c r="U24" i="27"/>
  <c r="V24" i="27"/>
  <c r="W24" i="27"/>
  <c r="Q24" i="27"/>
  <c r="R23" i="27"/>
  <c r="S23" i="27"/>
  <c r="T23" i="27"/>
  <c r="U23" i="27"/>
  <c r="V23" i="27"/>
  <c r="W23" i="27"/>
  <c r="Q23" i="27"/>
  <c r="R22" i="27"/>
  <c r="S22" i="27"/>
  <c r="T22" i="27"/>
  <c r="U22" i="27"/>
  <c r="V22" i="27"/>
  <c r="W22" i="27"/>
  <c r="Q22" i="27"/>
  <c r="AD23" i="18" l="1"/>
  <c r="AD24" i="18"/>
  <c r="AD25" i="18"/>
  <c r="AD26" i="18"/>
  <c r="AD27" i="18"/>
  <c r="AD28" i="18"/>
  <c r="AD29" i="18"/>
  <c r="AD30" i="18"/>
  <c r="AD31" i="18"/>
  <c r="AD22" i="18"/>
  <c r="AC23" i="18"/>
  <c r="AC24" i="18"/>
  <c r="AC25" i="18"/>
  <c r="AC26" i="18"/>
  <c r="AC27" i="18"/>
  <c r="AC28" i="18"/>
  <c r="AC29" i="18"/>
  <c r="AC30" i="18"/>
  <c r="AC31" i="18"/>
  <c r="AC22" i="18"/>
  <c r="AB23" i="18"/>
  <c r="AB24" i="18"/>
  <c r="AB25" i="18"/>
  <c r="AB26" i="18"/>
  <c r="AB27" i="18"/>
  <c r="AB28" i="18"/>
  <c r="AB29" i="18"/>
  <c r="AB30" i="18"/>
  <c r="AB31" i="18"/>
  <c r="AB22" i="18"/>
  <c r="AA23" i="18"/>
  <c r="AA24" i="18"/>
  <c r="AA25" i="18"/>
  <c r="AA26" i="18"/>
  <c r="AA27" i="18"/>
  <c r="AA28" i="18"/>
  <c r="AA29" i="18"/>
  <c r="AA30" i="18"/>
  <c r="AA31" i="18"/>
  <c r="AA22" i="18"/>
  <c r="Z23" i="18"/>
  <c r="Z24" i="18"/>
  <c r="Z25" i="18"/>
  <c r="Z26" i="18"/>
  <c r="Z27" i="18"/>
  <c r="Z28" i="18"/>
  <c r="Z29" i="18"/>
  <c r="Z30" i="18"/>
  <c r="Z31" i="18"/>
  <c r="Z22" i="18"/>
  <c r="Y23" i="18"/>
  <c r="Y24" i="18"/>
  <c r="Y25" i="18"/>
  <c r="Y26" i="18"/>
  <c r="Y27" i="18"/>
  <c r="Y28" i="18"/>
  <c r="Y29" i="18"/>
  <c r="Y30" i="18"/>
  <c r="Y31" i="18"/>
  <c r="Y22" i="18"/>
  <c r="V23" i="18"/>
  <c r="V24" i="18"/>
  <c r="V25" i="18"/>
  <c r="V26" i="18"/>
  <c r="V27" i="18"/>
  <c r="V28" i="18"/>
  <c r="V29" i="18"/>
  <c r="V30" i="18"/>
  <c r="V31" i="18"/>
  <c r="V22" i="18"/>
  <c r="U23" i="18"/>
  <c r="U24" i="18"/>
  <c r="U25" i="18"/>
  <c r="U26" i="18"/>
  <c r="U27" i="18"/>
  <c r="U28" i="18"/>
  <c r="U29" i="18"/>
  <c r="U30" i="18"/>
  <c r="U31" i="18"/>
  <c r="U22" i="18"/>
  <c r="T23" i="18"/>
  <c r="T24" i="18"/>
  <c r="T25" i="18"/>
  <c r="T26" i="18"/>
  <c r="T27" i="18"/>
  <c r="T28" i="18"/>
  <c r="T29" i="18"/>
  <c r="T30" i="18"/>
  <c r="T31" i="18"/>
  <c r="T22" i="18"/>
  <c r="S23" i="18"/>
  <c r="S24" i="18"/>
  <c r="S25" i="18"/>
  <c r="S26" i="18"/>
  <c r="S27" i="18"/>
  <c r="S28" i="18"/>
  <c r="S29" i="18"/>
  <c r="S30" i="18"/>
  <c r="S31" i="18"/>
  <c r="S22" i="18"/>
  <c r="R23" i="18"/>
  <c r="R24" i="18"/>
  <c r="R25" i="18"/>
  <c r="R26" i="18"/>
  <c r="R27" i="18"/>
  <c r="R28" i="18"/>
  <c r="R29" i="18"/>
  <c r="R30" i="18"/>
  <c r="R31" i="18"/>
  <c r="R22" i="18"/>
  <c r="Q23" i="18"/>
  <c r="Q24" i="18"/>
  <c r="Q25" i="18"/>
  <c r="Q26" i="18"/>
  <c r="Q27" i="18"/>
  <c r="Q28" i="18"/>
  <c r="Q29" i="18"/>
  <c r="Q30" i="18"/>
  <c r="Q31" i="18"/>
  <c r="Q22" i="18"/>
  <c r="D36" i="5" l="1"/>
  <c r="D38" i="5"/>
  <c r="H43" i="5"/>
  <c r="G45" i="5"/>
  <c r="F47" i="5"/>
  <c r="V15" i="5" s="1"/>
  <c r="V111" i="5" s="1"/>
  <c r="H53" i="5"/>
  <c r="H54" i="5"/>
  <c r="S78" i="2"/>
  <c r="S79" i="2"/>
  <c r="S80" i="2"/>
  <c r="S56" i="2"/>
  <c r="S57" i="2"/>
  <c r="S58" i="2"/>
  <c r="S47" i="2"/>
  <c r="S48" i="2"/>
  <c r="S84" i="2"/>
  <c r="S130" i="2"/>
  <c r="I27" i="5" l="1"/>
  <c r="M126" i="5"/>
  <c r="I26" i="5"/>
  <c r="M125" i="5"/>
  <c r="T15" i="5"/>
  <c r="T111" i="5" s="1"/>
  <c r="U15" i="5"/>
  <c r="U111" i="5" s="1"/>
  <c r="E65" i="26"/>
  <c r="S77" i="2"/>
  <c r="S76" i="2"/>
  <c r="S75" i="2"/>
  <c r="S59" i="2"/>
  <c r="J26" i="5" l="1"/>
  <c r="O125" i="5" s="1"/>
  <c r="N125" i="5"/>
  <c r="J27" i="5"/>
  <c r="O126" i="5" s="1"/>
  <c r="N126" i="5"/>
  <c r="S9" i="2"/>
  <c r="P80" i="2" l="1"/>
  <c r="Q80" i="2" l="1"/>
  <c r="E54" i="5" s="1"/>
  <c r="G54" i="5" s="1"/>
  <c r="I80" i="2"/>
  <c r="P15" i="2" l="1"/>
  <c r="J68" i="2" l="1"/>
  <c r="K27" i="2"/>
  <c r="L27" i="2" s="1"/>
  <c r="J10" i="2"/>
  <c r="Q38" i="2" l="1"/>
  <c r="E24" i="5" s="1"/>
  <c r="G24" i="5" s="1"/>
  <c r="X36" i="30" l="1"/>
  <c r="AB37" i="30"/>
  <c r="AA37" i="30"/>
  <c r="Y37" i="30"/>
  <c r="X37" i="30"/>
  <c r="AB36" i="30"/>
  <c r="AA36" i="30"/>
  <c r="Y36" i="30"/>
  <c r="AF53" i="26"/>
  <c r="AF52" i="26"/>
  <c r="AE53" i="26"/>
  <c r="AE52" i="26"/>
  <c r="AC52" i="26"/>
  <c r="AC53" i="26"/>
  <c r="AB53" i="26"/>
  <c r="AB52" i="26"/>
  <c r="AF51" i="19"/>
  <c r="AF51" i="23" s="1"/>
  <c r="AF50" i="19"/>
  <c r="AF50" i="23" s="1"/>
  <c r="AE51" i="19"/>
  <c r="AE51" i="23" s="1"/>
  <c r="AE50" i="19"/>
  <c r="AE50" i="23" s="1"/>
  <c r="AC51" i="19"/>
  <c r="AC51" i="23" s="1"/>
  <c r="AC50" i="19"/>
  <c r="AC50" i="23" s="1"/>
  <c r="AB51" i="19"/>
  <c r="AB51" i="23" s="1"/>
  <c r="AB50" i="19"/>
  <c r="AB50" i="23" s="1"/>
  <c r="C28" i="29" l="1"/>
  <c r="C27" i="29"/>
  <c r="C26" i="29"/>
  <c r="C25" i="29"/>
  <c r="C24" i="29"/>
  <c r="C23" i="29"/>
  <c r="C22" i="29"/>
  <c r="C30" i="22"/>
  <c r="C29" i="22"/>
  <c r="C28" i="22"/>
  <c r="C28" i="27"/>
  <c r="C26" i="27"/>
  <c r="C27" i="27"/>
  <c r="C25" i="27"/>
  <c r="C24" i="27"/>
  <c r="C23" i="27"/>
  <c r="C22" i="27"/>
  <c r="C21" i="29"/>
  <c r="C24" i="22"/>
  <c r="C23" i="22"/>
  <c r="C22" i="22"/>
  <c r="C21" i="22"/>
  <c r="D25" i="17"/>
  <c r="C21" i="27"/>
  <c r="C22" i="18"/>
  <c r="D32" i="20"/>
  <c r="F14" i="29" l="1"/>
  <c r="F11" i="29"/>
  <c r="F12" i="29"/>
  <c r="F10" i="29"/>
  <c r="F9" i="29"/>
  <c r="F8" i="29"/>
  <c r="F7" i="29"/>
  <c r="Q12" i="22"/>
  <c r="F12" i="22"/>
  <c r="Q11" i="22"/>
  <c r="F11" i="22"/>
  <c r="Q10" i="22"/>
  <c r="F10" i="22"/>
  <c r="Q9" i="22"/>
  <c r="F9" i="22"/>
  <c r="Q8" i="22"/>
  <c r="F8" i="22"/>
  <c r="Q7" i="22"/>
  <c r="F7" i="22"/>
  <c r="L3" i="17"/>
  <c r="F12" i="27"/>
  <c r="F11" i="27"/>
  <c r="F10" i="27"/>
  <c r="F9" i="27"/>
  <c r="F8" i="27"/>
  <c r="F7" i="27"/>
  <c r="F14" i="27"/>
  <c r="L3" i="20" l="1"/>
  <c r="C6" i="5" l="1"/>
  <c r="P11" i="2" l="1"/>
  <c r="Q11" i="2" s="1"/>
  <c r="Q56" i="2" l="1"/>
  <c r="E40" i="5" s="1"/>
  <c r="G40" i="5" s="1"/>
  <c r="H40" i="5" s="1"/>
  <c r="I40" i="5" s="1"/>
  <c r="J40" i="5" s="1"/>
  <c r="Q54" i="2"/>
  <c r="E38" i="5" s="1"/>
  <c r="G38" i="5" s="1"/>
  <c r="H38" i="5" s="1"/>
  <c r="I38" i="5" s="1"/>
  <c r="J38" i="5" s="1"/>
  <c r="Q52" i="2"/>
  <c r="E36" i="5" s="1"/>
  <c r="G36" i="5" s="1"/>
  <c r="H36" i="5" s="1"/>
  <c r="I36" i="5" s="1"/>
  <c r="J36" i="5" s="1"/>
  <c r="Q72" i="2" l="1"/>
  <c r="E49" i="5" s="1"/>
  <c r="G49" i="5" s="1"/>
  <c r="Q71" i="2"/>
  <c r="E50" i="5" s="1"/>
  <c r="G50" i="5" s="1"/>
  <c r="Q137" i="2" l="1"/>
  <c r="Q144" i="2" l="1"/>
  <c r="S73" i="2" l="1"/>
  <c r="S74" i="2"/>
  <c r="S71" i="2"/>
  <c r="S72" i="2"/>
  <c r="I84" i="2" l="1"/>
  <c r="I17" i="2" l="1"/>
  <c r="I128" i="2"/>
  <c r="I129" i="2"/>
  <c r="I130" i="2"/>
  <c r="I127" i="2"/>
  <c r="I76" i="2"/>
  <c r="I77" i="2"/>
  <c r="I78" i="2"/>
  <c r="I79" i="2"/>
  <c r="I75" i="2"/>
  <c r="S129" i="2" l="1"/>
  <c r="S128" i="2"/>
  <c r="S127" i="2"/>
  <c r="J45" i="2" l="1"/>
  <c r="P74" i="2" l="1"/>
  <c r="P79" i="2" l="1"/>
  <c r="E53" i="5" s="1"/>
  <c r="G53" i="5" s="1"/>
  <c r="Q79" i="2" l="1"/>
  <c r="P70" i="2"/>
  <c r="P69" i="2"/>
  <c r="P33" i="2" l="1"/>
  <c r="P144" i="2"/>
  <c r="P64" i="2" l="1"/>
  <c r="P63" i="2"/>
  <c r="P73" i="2"/>
  <c r="P10" i="2"/>
  <c r="J64" i="2" l="1"/>
  <c r="J63" i="2"/>
  <c r="J62" i="2" l="1"/>
  <c r="J39" i="2"/>
  <c r="J25" i="2"/>
  <c r="J20" i="2"/>
  <c r="J19" i="2"/>
  <c r="J16" i="2"/>
  <c r="J15" i="2"/>
  <c r="J21" i="2" l="1"/>
  <c r="P98" i="2" l="1"/>
  <c r="P59" i="2" l="1"/>
  <c r="Q59" i="2" s="1"/>
  <c r="P58" i="2" l="1"/>
  <c r="Q58" i="2" s="1"/>
  <c r="E56" i="5" s="1"/>
  <c r="G56" i="5" s="1"/>
  <c r="P57" i="2" l="1"/>
  <c r="Q57" i="2" s="1"/>
  <c r="E55" i="5" s="1"/>
  <c r="G55" i="5" s="1"/>
  <c r="P128" i="2" l="1"/>
  <c r="Q128" i="2" s="1"/>
  <c r="E83" i="5" s="1"/>
  <c r="G83" i="5" s="1"/>
  <c r="P129" i="2"/>
  <c r="Q129" i="2" s="1"/>
  <c r="E84" i="5" s="1"/>
  <c r="G84" i="5" s="1"/>
  <c r="P130" i="2"/>
  <c r="Q130" i="2" s="1"/>
  <c r="P75" i="2"/>
  <c r="Q75" i="2" s="1"/>
  <c r="P76" i="2"/>
  <c r="Q76" i="2" s="1"/>
  <c r="P77" i="2"/>
  <c r="Q77" i="2" s="1"/>
  <c r="P78" i="2"/>
  <c r="Q78" i="2" s="1"/>
  <c r="E82" i="5" s="1"/>
  <c r="G82" i="5" s="1"/>
  <c r="P56" i="2" l="1"/>
  <c r="P55" i="2"/>
  <c r="AB32" i="30" l="1"/>
  <c r="AA32" i="30"/>
  <c r="Y32" i="30"/>
  <c r="X32" i="30"/>
  <c r="AB31" i="30"/>
  <c r="AA31" i="30"/>
  <c r="Y31" i="30"/>
  <c r="X31" i="30"/>
  <c r="AF46" i="23"/>
  <c r="AE46" i="23"/>
  <c r="AF45" i="23"/>
  <c r="AE45" i="23"/>
  <c r="AB46" i="23"/>
  <c r="AC46" i="23"/>
  <c r="AC45" i="23"/>
  <c r="AB45" i="23"/>
  <c r="AC47" i="26"/>
  <c r="AC48" i="26"/>
  <c r="AF48" i="26"/>
  <c r="AF47" i="26"/>
  <c r="AE48" i="26"/>
  <c r="AE47" i="26"/>
  <c r="AB48" i="26"/>
  <c r="AB47" i="26"/>
  <c r="AD39" i="18" l="1"/>
  <c r="G35" i="19" l="1"/>
  <c r="C27" i="18" l="1"/>
  <c r="P99" i="2" l="1"/>
  <c r="P100" i="2"/>
  <c r="P97" i="2"/>
  <c r="P96" i="2"/>
  <c r="P94" i="2"/>
  <c r="P88" i="2"/>
  <c r="P85" i="2"/>
  <c r="P54" i="2" l="1"/>
  <c r="P35" i="2" l="1"/>
  <c r="P34" i="2"/>
  <c r="P53" i="2" l="1"/>
  <c r="Q53" i="2" s="1"/>
  <c r="E37" i="5" s="1"/>
  <c r="G37" i="5" s="1"/>
  <c r="H37" i="5" s="1"/>
  <c r="I37" i="5" s="1"/>
  <c r="J37" i="5" s="1"/>
  <c r="P52" i="2" l="1"/>
  <c r="P51" i="2" l="1"/>
  <c r="P21" i="2" l="1"/>
  <c r="P13" i="2"/>
  <c r="P12" i="2"/>
  <c r="P16" i="2" l="1"/>
  <c r="AC46" i="19" l="1"/>
  <c r="AF46" i="19"/>
  <c r="AE46" i="19"/>
  <c r="AF45" i="19"/>
  <c r="AE45" i="19"/>
  <c r="AB46" i="19"/>
  <c r="AC45" i="19"/>
  <c r="AB45" i="19" l="1"/>
  <c r="AC40" i="19" l="1"/>
  <c r="AB40" i="19"/>
  <c r="AC39" i="19"/>
  <c r="AB39" i="19"/>
  <c r="AC38" i="19"/>
  <c r="AB38" i="19"/>
  <c r="AC37" i="19"/>
  <c r="AB37" i="19"/>
  <c r="AC36" i="19"/>
  <c r="AB36" i="19"/>
  <c r="AC35" i="19"/>
  <c r="AB35" i="19"/>
  <c r="AC34" i="19"/>
  <c r="AB34" i="19"/>
  <c r="AC33" i="19"/>
  <c r="AB33" i="19"/>
  <c r="AC32" i="19"/>
  <c r="AB32" i="19"/>
  <c r="AC31" i="19"/>
  <c r="AB31" i="19"/>
  <c r="AC30" i="19"/>
  <c r="AB30" i="19"/>
  <c r="P62" i="2" l="1"/>
  <c r="P39" i="2" l="1"/>
  <c r="P20" i="2"/>
  <c r="P19" i="2"/>
  <c r="P25" i="2" l="1"/>
  <c r="P84" i="2" l="1"/>
  <c r="P89" i="2" l="1"/>
  <c r="P109" i="2"/>
  <c r="P61" i="2" l="1"/>
  <c r="P18" i="2"/>
  <c r="P17" i="2"/>
  <c r="P9" i="2" l="1"/>
  <c r="P140" i="2"/>
  <c r="P139" i="2"/>
  <c r="P138" i="2"/>
  <c r="P137" i="2"/>
  <c r="P136" i="2"/>
  <c r="P44" i="2" l="1"/>
  <c r="P38" i="2" l="1"/>
  <c r="P32" i="2"/>
  <c r="P127" i="2" l="1"/>
  <c r="Q127" i="2" l="1"/>
  <c r="P95" i="2"/>
  <c r="P102" i="2"/>
  <c r="P101" i="2"/>
  <c r="P123" i="2"/>
  <c r="P118" i="2"/>
  <c r="P117" i="2"/>
  <c r="P110" i="2"/>
  <c r="P107" i="2"/>
  <c r="P106" i="2"/>
  <c r="P105" i="2"/>
  <c r="P90" i="2"/>
  <c r="P87" i="2"/>
  <c r="P46" i="2"/>
  <c r="P45" i="2"/>
  <c r="P43" i="2"/>
  <c r="P42" i="2"/>
  <c r="P41" i="2"/>
  <c r="P27" i="2"/>
  <c r="P26" i="2"/>
  <c r="E81" i="5" l="1"/>
  <c r="G81" i="5" s="1"/>
  <c r="H81" i="5" s="1"/>
  <c r="P22" i="2"/>
  <c r="P116" i="2"/>
  <c r="P124" i="2"/>
  <c r="P122" i="2"/>
  <c r="P121" i="2"/>
  <c r="P120" i="2"/>
  <c r="P119" i="2"/>
  <c r="P115" i="2"/>
  <c r="P114" i="2"/>
  <c r="P104" i="2"/>
  <c r="P103" i="2"/>
  <c r="I81" i="5" l="1"/>
  <c r="J81" i="5" s="1"/>
  <c r="M142" i="5"/>
  <c r="P30" i="2"/>
  <c r="P31" i="2"/>
  <c r="P28" i="2" l="1"/>
  <c r="P29" i="2"/>
  <c r="P48" i="2" l="1"/>
  <c r="P47" i="2"/>
  <c r="Q74" i="2" l="1"/>
  <c r="E52" i="5" s="1"/>
  <c r="G52" i="5" s="1"/>
  <c r="Q73" i="2" l="1"/>
  <c r="E51" i="5" s="1"/>
  <c r="G51" i="5" s="1"/>
  <c r="N56" i="2" l="1"/>
  <c r="O127" i="2" l="1"/>
  <c r="AD56" i="18" l="1"/>
  <c r="AD55" i="18"/>
  <c r="AD53" i="18"/>
  <c r="AD52" i="18"/>
  <c r="AD51" i="18"/>
  <c r="AD50" i="18"/>
  <c r="AD45" i="18"/>
  <c r="AD47" i="18" s="1"/>
  <c r="AD44" i="18"/>
  <c r="AD42" i="18"/>
  <c r="AD41" i="18"/>
  <c r="AD40" i="18"/>
  <c r="Y41" i="29"/>
  <c r="Y39" i="29"/>
  <c r="Y38" i="29"/>
  <c r="Y37" i="29"/>
  <c r="Y36" i="29"/>
  <c r="Y35" i="29"/>
  <c r="Y34" i="29"/>
  <c r="Y41" i="27"/>
  <c r="Y39" i="27"/>
  <c r="Y38" i="27"/>
  <c r="Y37" i="27"/>
  <c r="Y36" i="27"/>
  <c r="Y35" i="27"/>
  <c r="Y34" i="27"/>
  <c r="Y20" i="30"/>
  <c r="G51" i="26"/>
  <c r="O29" i="30"/>
  <c r="Y16" i="30"/>
  <c r="O30" i="23"/>
  <c r="O29" i="23"/>
  <c r="Y20" i="23"/>
  <c r="Y21" i="23" s="1"/>
  <c r="Y16" i="23"/>
  <c r="O51" i="26"/>
  <c r="R35" i="26"/>
  <c r="Q35" i="26"/>
  <c r="P35" i="26"/>
  <c r="O35" i="26"/>
  <c r="N35" i="26"/>
  <c r="M35" i="26"/>
  <c r="L35" i="26"/>
  <c r="K35" i="26"/>
  <c r="J35" i="26"/>
  <c r="I35" i="26"/>
  <c r="O55" i="19"/>
  <c r="O51" i="19"/>
  <c r="G51" i="19"/>
  <c r="G55" i="19" s="1"/>
  <c r="R35" i="19"/>
  <c r="Q35" i="19"/>
  <c r="P35" i="19"/>
  <c r="O35" i="19"/>
  <c r="N35" i="19"/>
  <c r="M35" i="19"/>
  <c r="L35" i="19"/>
  <c r="K35" i="19"/>
  <c r="J35" i="19"/>
  <c r="I35" i="19"/>
  <c r="E29" i="30"/>
  <c r="E30" i="23"/>
  <c r="E29" i="23"/>
  <c r="K51" i="26"/>
  <c r="G35" i="26"/>
  <c r="K55" i="19"/>
  <c r="K51" i="19"/>
  <c r="D21" i="29"/>
  <c r="Y39" i="18" l="1"/>
  <c r="Z41" i="18" s="1"/>
  <c r="AD46" i="18"/>
  <c r="Y41" i="18" s="1"/>
  <c r="N41" i="19"/>
  <c r="Y50" i="18"/>
  <c r="Z52" i="18" s="1"/>
  <c r="AD57" i="18"/>
  <c r="AD58" i="18"/>
  <c r="Y21" i="30"/>
  <c r="Q14" i="24" l="1"/>
  <c r="J121" i="5"/>
  <c r="I121" i="5"/>
  <c r="J120" i="5"/>
  <c r="I120" i="5"/>
  <c r="Q35" i="24" l="1"/>
  <c r="Q13" i="24"/>
  <c r="I117" i="5"/>
  <c r="G117" i="5"/>
  <c r="Q12" i="24" s="1"/>
  <c r="G116" i="5"/>
  <c r="G108" i="5"/>
  <c r="H107" i="5"/>
  <c r="G107" i="5"/>
  <c r="I67" i="5"/>
  <c r="H67" i="5"/>
  <c r="I75" i="5"/>
  <c r="H75" i="5"/>
  <c r="I74" i="5"/>
  <c r="H74" i="5"/>
  <c r="H72" i="5"/>
  <c r="I72" i="5" s="1"/>
  <c r="H12" i="5"/>
  <c r="I73" i="2"/>
  <c r="I74" i="2"/>
  <c r="Q34" i="24" l="1"/>
  <c r="Q9" i="24"/>
  <c r="I12" i="5"/>
  <c r="I136" i="5" l="1"/>
  <c r="J136" i="5"/>
  <c r="D26" i="24"/>
  <c r="C26" i="24"/>
  <c r="Q26" i="24"/>
  <c r="D10" i="24"/>
  <c r="C10" i="24"/>
  <c r="E111" i="5"/>
  <c r="L111" i="5"/>
  <c r="O111" i="5"/>
  <c r="N136" i="5" l="1"/>
  <c r="P111" i="5"/>
  <c r="O121" i="5" l="1"/>
  <c r="O120" i="5"/>
  <c r="O118" i="5"/>
  <c r="O119" i="5"/>
  <c r="O124" i="5"/>
  <c r="O123" i="5"/>
  <c r="O122" i="5" l="1"/>
  <c r="Q27" i="24"/>
  <c r="P110" i="5" l="1"/>
  <c r="O110" i="5"/>
  <c r="N110" i="5"/>
  <c r="M110" i="5"/>
  <c r="L110" i="5"/>
  <c r="E110" i="5"/>
  <c r="P109" i="5"/>
  <c r="O109" i="5"/>
  <c r="L109" i="5"/>
  <c r="C74" i="2" l="1"/>
  <c r="D74" i="2" s="1"/>
  <c r="E74" i="2" s="1"/>
  <c r="F74" i="2" s="1"/>
  <c r="N111" i="5" l="1"/>
  <c r="P122" i="5"/>
  <c r="P123" i="5"/>
  <c r="P124" i="5"/>
  <c r="N124" i="5"/>
  <c r="M122" i="5"/>
  <c r="M123" i="5"/>
  <c r="M124" i="5"/>
  <c r="L122" i="5"/>
  <c r="L123" i="5"/>
  <c r="L124" i="5"/>
  <c r="E122" i="5"/>
  <c r="E123" i="5"/>
  <c r="E124" i="5"/>
  <c r="N123" i="5"/>
  <c r="N122" i="5"/>
  <c r="G56" i="2" l="1"/>
  <c r="I56" i="2" s="1"/>
  <c r="P120" i="5" l="1"/>
  <c r="P121" i="5"/>
  <c r="M120" i="5"/>
  <c r="M121" i="5"/>
  <c r="N121" i="5"/>
  <c r="N120" i="5"/>
  <c r="E120" i="5" l="1"/>
  <c r="E121" i="5"/>
  <c r="L120" i="5"/>
  <c r="L121" i="5"/>
  <c r="P118" i="5"/>
  <c r="P119" i="5"/>
  <c r="M118" i="5"/>
  <c r="M119" i="5"/>
  <c r="L118" i="5"/>
  <c r="L119" i="5"/>
  <c r="E112" i="5" l="1"/>
  <c r="E113" i="5"/>
  <c r="E116" i="5"/>
  <c r="E117" i="5"/>
  <c r="E118" i="5"/>
  <c r="E119" i="5"/>
  <c r="N119" i="5"/>
  <c r="N118" i="5"/>
  <c r="N109" i="5" l="1"/>
  <c r="C73" i="2"/>
  <c r="D73" i="2" s="1"/>
  <c r="E73" i="2" s="1"/>
  <c r="F73" i="2" s="1"/>
  <c r="D34" i="24" l="1"/>
  <c r="C34" i="24"/>
  <c r="Q25" i="24"/>
  <c r="C25" i="24"/>
  <c r="C24" i="24"/>
  <c r="D12" i="24"/>
  <c r="D25" i="24" s="1"/>
  <c r="D11" i="24"/>
  <c r="D24" i="24" s="1"/>
  <c r="C9" i="24" l="1"/>
  <c r="C22" i="24" s="1"/>
  <c r="D9" i="24"/>
  <c r="D22" i="24" s="1"/>
  <c r="C23" i="24"/>
  <c r="D23" i="24"/>
  <c r="C47" i="24"/>
  <c r="C48" i="24"/>
  <c r="C49" i="24"/>
  <c r="C50" i="24"/>
  <c r="C54" i="24"/>
  <c r="C55" i="24"/>
  <c r="C56" i="24"/>
  <c r="C57" i="24"/>
  <c r="C62" i="24"/>
  <c r="C63" i="24"/>
  <c r="C64" i="24"/>
  <c r="C68" i="24"/>
  <c r="C69" i="24"/>
  <c r="C70" i="24"/>
  <c r="C71" i="24"/>
  <c r="P116" i="5"/>
  <c r="P117" i="5"/>
  <c r="J117" i="5" l="1"/>
  <c r="O56" i="2" l="1"/>
  <c r="N111" i="2"/>
  <c r="O111" i="2" s="1"/>
  <c r="P111" i="2" s="1"/>
  <c r="Q111" i="2" s="1"/>
  <c r="N67" i="2"/>
  <c r="N68" i="2"/>
  <c r="M56" i="2"/>
  <c r="K56" i="2"/>
  <c r="F47" i="2"/>
  <c r="G47" i="2" s="1"/>
  <c r="I47" i="2" s="1"/>
  <c r="F48" i="2"/>
  <c r="G48" i="2" s="1"/>
  <c r="I48" i="2" s="1"/>
  <c r="O68" i="2" l="1"/>
  <c r="P68" i="2" s="1"/>
  <c r="O67" i="2"/>
  <c r="P67" i="2" s="1"/>
  <c r="P30" i="30"/>
  <c r="F30" i="30"/>
  <c r="L27" i="17"/>
  <c r="D27" i="17"/>
  <c r="Q67" i="2" l="1"/>
  <c r="Q68" i="2"/>
  <c r="P29" i="30"/>
  <c r="M27" i="17"/>
  <c r="F29" i="30"/>
  <c r="E27" i="17"/>
  <c r="P30" i="23"/>
  <c r="F30" i="23"/>
  <c r="P29" i="23"/>
  <c r="L28" i="17"/>
  <c r="D28" i="17"/>
  <c r="L26" i="17"/>
  <c r="D26" i="17"/>
  <c r="G29" i="26"/>
  <c r="G28" i="26" l="1"/>
  <c r="E34" i="20"/>
  <c r="Q28" i="26"/>
  <c r="O34" i="20"/>
  <c r="E26" i="17"/>
  <c r="F29" i="23"/>
  <c r="E28" i="17"/>
  <c r="M26" i="17"/>
  <c r="M28" i="17"/>
  <c r="N34" i="20"/>
  <c r="D34" i="20"/>
  <c r="Q29" i="26" l="1"/>
  <c r="B76" i="17"/>
  <c r="B75" i="17"/>
  <c r="B83" i="17"/>
  <c r="B82" i="17"/>
  <c r="B90" i="17"/>
  <c r="B89" i="17"/>
  <c r="J90" i="17"/>
  <c r="J89" i="17"/>
  <c r="J83" i="17"/>
  <c r="J82" i="17"/>
  <c r="J76" i="17"/>
  <c r="J75" i="17"/>
  <c r="N24" i="2" l="1"/>
  <c r="O24" i="2" s="1"/>
  <c r="Q24" i="2" s="1"/>
  <c r="L114" i="18" l="1"/>
  <c r="B114" i="18"/>
  <c r="L99" i="18"/>
  <c r="B99" i="18"/>
  <c r="L83" i="20"/>
  <c r="L82" i="20"/>
  <c r="L90" i="20"/>
  <c r="L89" i="20"/>
  <c r="L97" i="20"/>
  <c r="L96" i="20"/>
  <c r="B97" i="20"/>
  <c r="B96" i="20"/>
  <c r="B90" i="20"/>
  <c r="B89" i="20"/>
  <c r="B83" i="20"/>
  <c r="B82" i="20"/>
  <c r="C124" i="18" l="1"/>
  <c r="D90" i="20" s="1"/>
  <c r="D124" i="18"/>
  <c r="D97" i="20" s="1"/>
  <c r="B113" i="22"/>
  <c r="J113" i="22"/>
  <c r="J98" i="22"/>
  <c r="B98" i="22"/>
  <c r="D35" i="20"/>
  <c r="D33" i="20"/>
  <c r="N33" i="20" l="1"/>
  <c r="N35" i="20"/>
  <c r="E35" i="20"/>
  <c r="Q28" i="19" l="1"/>
  <c r="O33" i="20"/>
  <c r="Q29" i="19"/>
  <c r="O35" i="20"/>
  <c r="E33" i="20"/>
  <c r="G28" i="19"/>
  <c r="G29" i="19" l="1"/>
  <c r="N17" i="2" l="1"/>
  <c r="O17" i="2" s="1"/>
  <c r="Q17" i="2" s="1"/>
  <c r="E16" i="5" s="1"/>
  <c r="J89" i="2" l="1"/>
  <c r="O140" i="2" l="1"/>
  <c r="P141" i="2" l="1"/>
  <c r="J11" i="2"/>
  <c r="J9" i="2" s="1"/>
  <c r="Q140" i="2" l="1"/>
  <c r="L47" i="2"/>
  <c r="L48" i="2"/>
  <c r="M48" i="2" l="1"/>
  <c r="N48" i="2" s="1"/>
  <c r="M47" i="2"/>
  <c r="N47" i="2" s="1"/>
  <c r="Q139" i="2" l="1"/>
  <c r="O48" i="2"/>
  <c r="Q48" i="2" s="1"/>
  <c r="E31" i="5" s="1"/>
  <c r="O47" i="2"/>
  <c r="Q47" i="2" s="1"/>
  <c r="E30" i="5" s="1"/>
  <c r="Q136" i="2" l="1"/>
  <c r="O107" i="5"/>
  <c r="O108" i="5"/>
  <c r="O112" i="5"/>
  <c r="O113" i="5"/>
  <c r="O114" i="5"/>
  <c r="O115" i="5"/>
  <c r="O117" i="5"/>
  <c r="O116" i="5"/>
  <c r="N116" i="5"/>
  <c r="N117" i="5"/>
  <c r="M116" i="5"/>
  <c r="M117" i="5"/>
  <c r="L116" i="5"/>
  <c r="L117" i="5"/>
  <c r="E98" i="5" l="1"/>
  <c r="N108" i="5"/>
  <c r="E108" i="5"/>
  <c r="P114" i="5" l="1"/>
  <c r="P115" i="5"/>
  <c r="N115" i="5"/>
  <c r="M115" i="5"/>
  <c r="N114" i="5"/>
  <c r="M114" i="5"/>
  <c r="P113" i="5" l="1"/>
  <c r="N113" i="5"/>
  <c r="M113" i="5"/>
  <c r="L113" i="5"/>
  <c r="P112" i="5"/>
  <c r="N112" i="5"/>
  <c r="M112" i="5"/>
  <c r="L112" i="5"/>
  <c r="M108" i="5"/>
  <c r="AN30" i="19" l="1"/>
  <c r="D137" i="2" l="1"/>
  <c r="E137" i="2" s="1"/>
  <c r="F137" i="2" s="1"/>
  <c r="G137" i="2" s="1"/>
  <c r="I137" i="2" s="1"/>
  <c r="D136" i="2"/>
  <c r="E136" i="2" s="1"/>
  <c r="F136" i="2" s="1"/>
  <c r="G136" i="2" s="1"/>
  <c r="I136" i="2" s="1"/>
  <c r="D54" i="2"/>
  <c r="E54" i="2" s="1"/>
  <c r="F54" i="2" s="1"/>
  <c r="G54" i="2" s="1"/>
  <c r="I54" i="2" s="1"/>
  <c r="D52" i="2"/>
  <c r="E52" i="2" s="1"/>
  <c r="F52" i="2" s="1"/>
  <c r="G52" i="2" s="1"/>
  <c r="I52" i="2" s="1"/>
  <c r="D34" i="2"/>
  <c r="E34" i="2" s="1"/>
  <c r="F34" i="2" s="1"/>
  <c r="G34" i="2" s="1"/>
  <c r="I34" i="2" s="1"/>
  <c r="D35" i="2"/>
  <c r="E35" i="2" s="1"/>
  <c r="F35" i="2" s="1"/>
  <c r="G35" i="2" s="1"/>
  <c r="D36" i="2"/>
  <c r="E36" i="2" s="1"/>
  <c r="F36" i="2" s="1"/>
  <c r="G36" i="2" s="1"/>
  <c r="I36" i="2" s="1"/>
  <c r="D33" i="2"/>
  <c r="E33" i="2" s="1"/>
  <c r="F33" i="2" s="1"/>
  <c r="G33" i="2" s="1"/>
  <c r="I33" i="2" s="1"/>
  <c r="D32" i="2"/>
  <c r="D37" i="2"/>
  <c r="D38" i="2"/>
  <c r="D39" i="2"/>
  <c r="D40" i="2"/>
  <c r="D41" i="2"/>
  <c r="D42" i="2"/>
  <c r="D43" i="2"/>
  <c r="D44" i="2"/>
  <c r="D45" i="2"/>
  <c r="D46" i="2"/>
  <c r="D25" i="2"/>
  <c r="D26" i="2"/>
  <c r="D27" i="2"/>
  <c r="D28" i="2"/>
  <c r="D29" i="2"/>
  <c r="D30" i="2"/>
  <c r="D31" i="2"/>
  <c r="D10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9" i="2"/>
  <c r="M108" i="2" l="1"/>
  <c r="N108" i="2" s="1"/>
  <c r="M110" i="2"/>
  <c r="N110" i="2" s="1"/>
  <c r="O110" i="2" l="1"/>
  <c r="Q110" i="2" s="1"/>
  <c r="O108" i="2"/>
  <c r="AF55" i="18"/>
  <c r="AG55" i="18" s="1"/>
  <c r="AF53" i="18"/>
  <c r="AG53" i="18" s="1"/>
  <c r="AF51" i="18"/>
  <c r="AG51" i="18" s="1"/>
  <c r="AF50" i="18"/>
  <c r="AG50" i="18" s="1"/>
  <c r="AE49" i="18"/>
  <c r="AF49" i="18" s="1"/>
  <c r="AG49" i="18" s="1"/>
  <c r="AF44" i="18"/>
  <c r="AG44" i="18" s="1"/>
  <c r="AE38" i="18"/>
  <c r="AF38" i="18" s="1"/>
  <c r="AG38" i="18" s="1"/>
  <c r="AF42" i="18"/>
  <c r="AG42" i="18" s="1"/>
  <c r="E80" i="5" l="1"/>
  <c r="G80" i="5" s="1"/>
  <c r="H80" i="5" s="1"/>
  <c r="Y40" i="18"/>
  <c r="Y52" i="18"/>
  <c r="AF52" i="18"/>
  <c r="AG52" i="18" s="1"/>
  <c r="Y53" i="18"/>
  <c r="Y42" i="18"/>
  <c r="AF39" i="18"/>
  <c r="AG39" i="18" s="1"/>
  <c r="AF45" i="18"/>
  <c r="AG45" i="18" s="1"/>
  <c r="AF40" i="18"/>
  <c r="AG40" i="18" s="1"/>
  <c r="Y51" i="18"/>
  <c r="Z53" i="18" s="1"/>
  <c r="AF41" i="18"/>
  <c r="AG41" i="18" s="1"/>
  <c r="AF56" i="18"/>
  <c r="AG56" i="18" s="1"/>
  <c r="Z42" i="18" l="1"/>
  <c r="E10" i="22"/>
  <c r="P10" i="22"/>
  <c r="E9" i="22"/>
  <c r="P9" i="22"/>
  <c r="E7" i="22"/>
  <c r="P7" i="22"/>
  <c r="E8" i="22"/>
  <c r="P8" i="22"/>
  <c r="AF47" i="18" l="1"/>
  <c r="AG47" i="18" s="1"/>
  <c r="AF57" i="18"/>
  <c r="AG57" i="18" s="1"/>
  <c r="AF58" i="18"/>
  <c r="AG58" i="18" s="1"/>
  <c r="AF46" i="18"/>
  <c r="AG46" i="18" s="1"/>
  <c r="N107" i="5" l="1"/>
  <c r="L108" i="5"/>
  <c r="J67" i="5" l="1"/>
  <c r="AE30" i="19" l="1"/>
  <c r="AF30" i="19"/>
  <c r="D74" i="17"/>
  <c r="G6" i="30" l="1"/>
  <c r="Y33" i="27" l="1"/>
  <c r="Y33" i="29" s="1"/>
  <c r="E62" i="26"/>
  <c r="E64" i="26"/>
  <c r="Z38" i="18"/>
  <c r="F41" i="26"/>
  <c r="F45" i="26" s="1"/>
  <c r="F36" i="26"/>
  <c r="F37" i="26" s="1"/>
  <c r="F38" i="26" s="1"/>
  <c r="F44" i="26" s="1"/>
  <c r="F48" i="26" s="1"/>
  <c r="J6" i="30"/>
  <c r="R6" i="30"/>
  <c r="Q6" i="30"/>
  <c r="P6" i="30"/>
  <c r="O6" i="30"/>
  <c r="N6" i="30"/>
  <c r="M6" i="30"/>
  <c r="L6" i="30"/>
  <c r="K6" i="30"/>
  <c r="I6" i="30"/>
  <c r="H6" i="30"/>
  <c r="F6" i="30"/>
  <c r="F41" i="19"/>
  <c r="F51" i="19" s="1"/>
  <c r="F36" i="19"/>
  <c r="F37" i="19" s="1"/>
  <c r="E32" i="20"/>
  <c r="E107" i="20" l="1"/>
  <c r="E101" i="20"/>
  <c r="E113" i="20"/>
  <c r="AA38" i="18"/>
  <c r="AB38" i="18" s="1"/>
  <c r="F42" i="26"/>
  <c r="F46" i="26" s="1"/>
  <c r="F43" i="26"/>
  <c r="F47" i="26" s="1"/>
  <c r="F42" i="19"/>
  <c r="F43" i="19"/>
  <c r="F38" i="19"/>
  <c r="F44" i="19" s="1"/>
  <c r="Z33" i="27"/>
  <c r="Z33" i="29" s="1"/>
  <c r="AA33" i="27" l="1"/>
  <c r="AB33" i="27" s="1"/>
  <c r="AB33" i="29" s="1"/>
  <c r="AA33" i="29" l="1"/>
  <c r="O30" i="30"/>
  <c r="O55" i="26"/>
  <c r="E30" i="30"/>
  <c r="L106" i="5" l="1"/>
  <c r="G106" i="5"/>
  <c r="J71" i="5"/>
  <c r="J73" i="5"/>
  <c r="S9" i="5" l="1"/>
  <c r="H9" i="5"/>
  <c r="I9" i="5" s="1"/>
  <c r="J9" i="5" s="1"/>
  <c r="V9" i="5" l="1"/>
  <c r="C3" i="20"/>
  <c r="T9" i="5"/>
  <c r="U9" i="5"/>
  <c r="K35" i="2" l="1"/>
  <c r="L35" i="2" s="1"/>
  <c r="K34" i="2"/>
  <c r="L34" i="2" s="1"/>
  <c r="M34" i="2" l="1"/>
  <c r="N34" i="2" s="1"/>
  <c r="O34" i="2" s="1"/>
  <c r="M35" i="2"/>
  <c r="N35" i="2" s="1"/>
  <c r="O35" i="2" s="1"/>
  <c r="Q35" i="2" l="1"/>
  <c r="Q34" i="2"/>
  <c r="E27" i="5" s="1"/>
  <c r="G27" i="5" s="1"/>
  <c r="J74" i="5" l="1"/>
  <c r="J75" i="5"/>
  <c r="D98" i="5" l="1"/>
  <c r="C20" i="2" l="1"/>
  <c r="E20" i="2" s="1"/>
  <c r="F20" i="2" s="1"/>
  <c r="G20" i="2" s="1"/>
  <c r="I20" i="2" s="1"/>
  <c r="C126" i="2" l="1"/>
  <c r="D126" i="2" s="1"/>
  <c r="E126" i="2" s="1"/>
  <c r="F126" i="2" s="1"/>
  <c r="G126" i="2" s="1"/>
  <c r="C125" i="2"/>
  <c r="D125" i="2" s="1"/>
  <c r="E125" i="2" s="1"/>
  <c r="F125" i="2" s="1"/>
  <c r="G125" i="2" s="1"/>
  <c r="I125" i="2" s="1"/>
  <c r="C124" i="2"/>
  <c r="D124" i="2" s="1"/>
  <c r="E124" i="2" s="1"/>
  <c r="F124" i="2" s="1"/>
  <c r="G124" i="2" s="1"/>
  <c r="I124" i="2" s="1"/>
  <c r="C123" i="2"/>
  <c r="D123" i="2" s="1"/>
  <c r="E123" i="2" s="1"/>
  <c r="F123" i="2" s="1"/>
  <c r="G123" i="2" s="1"/>
  <c r="I123" i="2" s="1"/>
  <c r="C122" i="2"/>
  <c r="D122" i="2" s="1"/>
  <c r="E122" i="2" s="1"/>
  <c r="F122" i="2" s="1"/>
  <c r="G122" i="2" s="1"/>
  <c r="I122" i="2" s="1"/>
  <c r="C121" i="2"/>
  <c r="D121" i="2" s="1"/>
  <c r="E121" i="2" s="1"/>
  <c r="F121" i="2" s="1"/>
  <c r="G121" i="2" s="1"/>
  <c r="I121" i="2" s="1"/>
  <c r="C120" i="2"/>
  <c r="D120" i="2" s="1"/>
  <c r="E120" i="2" s="1"/>
  <c r="F120" i="2" s="1"/>
  <c r="G120" i="2" s="1"/>
  <c r="I120" i="2" s="1"/>
  <c r="C119" i="2"/>
  <c r="D119" i="2" s="1"/>
  <c r="E119" i="2" s="1"/>
  <c r="F119" i="2" s="1"/>
  <c r="G119" i="2" s="1"/>
  <c r="I119" i="2" s="1"/>
  <c r="C118" i="2"/>
  <c r="D118" i="2" s="1"/>
  <c r="E118" i="2" s="1"/>
  <c r="F118" i="2" s="1"/>
  <c r="G118" i="2" s="1"/>
  <c r="I118" i="2" s="1"/>
  <c r="C117" i="2"/>
  <c r="D117" i="2" s="1"/>
  <c r="E117" i="2" s="1"/>
  <c r="F117" i="2" s="1"/>
  <c r="G117" i="2" s="1"/>
  <c r="I117" i="2" s="1"/>
  <c r="C116" i="2"/>
  <c r="D116" i="2" s="1"/>
  <c r="E116" i="2" s="1"/>
  <c r="F116" i="2" s="1"/>
  <c r="G116" i="2" s="1"/>
  <c r="I116" i="2" s="1"/>
  <c r="C115" i="2"/>
  <c r="D115" i="2" s="1"/>
  <c r="E115" i="2" s="1"/>
  <c r="F115" i="2" s="1"/>
  <c r="G115" i="2" s="1"/>
  <c r="I115" i="2" s="1"/>
  <c r="C114" i="2"/>
  <c r="D114" i="2" s="1"/>
  <c r="E114" i="2" s="1"/>
  <c r="F114" i="2" s="1"/>
  <c r="G114" i="2" s="1"/>
  <c r="C113" i="2"/>
  <c r="D113" i="2" s="1"/>
  <c r="E113" i="2" s="1"/>
  <c r="F113" i="2" s="1"/>
  <c r="G113" i="2" s="1"/>
  <c r="I113" i="2" s="1"/>
  <c r="C112" i="2"/>
  <c r="D112" i="2" s="1"/>
  <c r="E112" i="2" s="1"/>
  <c r="F112" i="2" s="1"/>
  <c r="G112" i="2" s="1"/>
  <c r="I112" i="2" s="1"/>
  <c r="C111" i="2"/>
  <c r="D111" i="2" s="1"/>
  <c r="E111" i="2" s="1"/>
  <c r="F111" i="2" s="1"/>
  <c r="G111" i="2" s="1"/>
  <c r="I111" i="2" s="1"/>
  <c r="C110" i="2"/>
  <c r="D110" i="2" s="1"/>
  <c r="E110" i="2" s="1"/>
  <c r="F110" i="2" s="1"/>
  <c r="G110" i="2" s="1"/>
  <c r="I110" i="2" s="1"/>
  <c r="C109" i="2"/>
  <c r="D109" i="2" s="1"/>
  <c r="E109" i="2" s="1"/>
  <c r="F109" i="2" s="1"/>
  <c r="G109" i="2" s="1"/>
  <c r="I109" i="2" s="1"/>
  <c r="C108" i="2"/>
  <c r="C107" i="2"/>
  <c r="C106" i="2"/>
  <c r="C105" i="2"/>
  <c r="C104" i="2"/>
  <c r="D104" i="2" s="1"/>
  <c r="E104" i="2" s="1"/>
  <c r="F104" i="2" s="1"/>
  <c r="G104" i="2" s="1"/>
  <c r="I104" i="2" s="1"/>
  <c r="C103" i="2"/>
  <c r="C102" i="2"/>
  <c r="D102" i="2" s="1"/>
  <c r="E102" i="2" s="1"/>
  <c r="F102" i="2" s="1"/>
  <c r="G102" i="2" s="1"/>
  <c r="I102" i="2" s="1"/>
  <c r="C101" i="2"/>
  <c r="C100" i="2"/>
  <c r="D100" i="2" s="1"/>
  <c r="E100" i="2" s="1"/>
  <c r="F100" i="2" s="1"/>
  <c r="G100" i="2" s="1"/>
  <c r="I100" i="2" s="1"/>
  <c r="C99" i="2"/>
  <c r="D99" i="2" s="1"/>
  <c r="E99" i="2" s="1"/>
  <c r="F99" i="2" s="1"/>
  <c r="G99" i="2" s="1"/>
  <c r="C98" i="2"/>
  <c r="D98" i="2" s="1"/>
  <c r="E98" i="2" s="1"/>
  <c r="F98" i="2" s="1"/>
  <c r="G98" i="2" s="1"/>
  <c r="I98" i="2" s="1"/>
  <c r="C97" i="2"/>
  <c r="D97" i="2" s="1"/>
  <c r="E97" i="2" s="1"/>
  <c r="F97" i="2" s="1"/>
  <c r="G97" i="2" s="1"/>
  <c r="I97" i="2" s="1"/>
  <c r="C96" i="2"/>
  <c r="D96" i="2" s="1"/>
  <c r="E96" i="2" s="1"/>
  <c r="F96" i="2" s="1"/>
  <c r="G96" i="2" s="1"/>
  <c r="I96" i="2" s="1"/>
  <c r="C95" i="2"/>
  <c r="D95" i="2" s="1"/>
  <c r="E95" i="2" s="1"/>
  <c r="F95" i="2" s="1"/>
  <c r="G95" i="2" s="1"/>
  <c r="I95" i="2" s="1"/>
  <c r="C94" i="2"/>
  <c r="D94" i="2" s="1"/>
  <c r="E94" i="2" s="1"/>
  <c r="F94" i="2" s="1"/>
  <c r="G94" i="2" s="1"/>
  <c r="I94" i="2" s="1"/>
  <c r="C93" i="2"/>
  <c r="D93" i="2" s="1"/>
  <c r="E93" i="2" s="1"/>
  <c r="F93" i="2" s="1"/>
  <c r="G93" i="2" s="1"/>
  <c r="I93" i="2" s="1"/>
  <c r="C92" i="2"/>
  <c r="D92" i="2" s="1"/>
  <c r="E92" i="2" s="1"/>
  <c r="F92" i="2" s="1"/>
  <c r="G92" i="2" s="1"/>
  <c r="I92" i="2" s="1"/>
  <c r="C91" i="2"/>
  <c r="D91" i="2" s="1"/>
  <c r="E91" i="2" s="1"/>
  <c r="F91" i="2" s="1"/>
  <c r="G91" i="2" s="1"/>
  <c r="I91" i="2" s="1"/>
  <c r="C90" i="2"/>
  <c r="D90" i="2" s="1"/>
  <c r="E90" i="2" s="1"/>
  <c r="F90" i="2" s="1"/>
  <c r="G90" i="2" s="1"/>
  <c r="I90" i="2" s="1"/>
  <c r="C89" i="2"/>
  <c r="C88" i="2"/>
  <c r="D88" i="2" s="1"/>
  <c r="E88" i="2" s="1"/>
  <c r="F88" i="2" s="1"/>
  <c r="G88" i="2" s="1"/>
  <c r="I88" i="2" s="1"/>
  <c r="C87" i="2"/>
  <c r="D87" i="2" s="1"/>
  <c r="E87" i="2" s="1"/>
  <c r="F87" i="2" s="1"/>
  <c r="G87" i="2" s="1"/>
  <c r="I87" i="2" s="1"/>
  <c r="C86" i="2"/>
  <c r="D86" i="2" s="1"/>
  <c r="E86" i="2" s="1"/>
  <c r="F86" i="2" s="1"/>
  <c r="G86" i="2" s="1"/>
  <c r="I86" i="2" s="1"/>
  <c r="C85" i="2"/>
  <c r="C84" i="2"/>
  <c r="D84" i="2" s="1"/>
  <c r="E84" i="2" s="1"/>
  <c r="F84" i="2" s="1"/>
  <c r="G84" i="2" s="1"/>
  <c r="C70" i="2"/>
  <c r="D70" i="2" s="1"/>
  <c r="E70" i="2" s="1"/>
  <c r="F70" i="2" s="1"/>
  <c r="G70" i="2" s="1"/>
  <c r="I70" i="2" s="1"/>
  <c r="C69" i="2"/>
  <c r="D69" i="2" s="1"/>
  <c r="E69" i="2" s="1"/>
  <c r="F69" i="2" s="1"/>
  <c r="G69" i="2" s="1"/>
  <c r="I69" i="2" s="1"/>
  <c r="C68" i="2"/>
  <c r="D68" i="2" s="1"/>
  <c r="F68" i="2" s="1"/>
  <c r="G68" i="2" s="1"/>
  <c r="I68" i="2" s="1"/>
  <c r="C67" i="2"/>
  <c r="D67" i="2" s="1"/>
  <c r="F67" i="2" s="1"/>
  <c r="G67" i="2" s="1"/>
  <c r="I67" i="2" s="1"/>
  <c r="C66" i="2"/>
  <c r="D66" i="2" s="1"/>
  <c r="E66" i="2" s="1"/>
  <c r="F66" i="2" s="1"/>
  <c r="G66" i="2" s="1"/>
  <c r="I66" i="2" s="1"/>
  <c r="C65" i="2"/>
  <c r="D65" i="2" s="1"/>
  <c r="E65" i="2" s="1"/>
  <c r="F65" i="2" s="1"/>
  <c r="G65" i="2" s="1"/>
  <c r="I65" i="2" s="1"/>
  <c r="C64" i="2"/>
  <c r="D64" i="2" s="1"/>
  <c r="E64" i="2" s="1"/>
  <c r="F64" i="2" s="1"/>
  <c r="G64" i="2" s="1"/>
  <c r="I64" i="2" s="1"/>
  <c r="C63" i="2"/>
  <c r="D63" i="2" s="1"/>
  <c r="E63" i="2" s="1"/>
  <c r="F63" i="2" s="1"/>
  <c r="G63" i="2" s="1"/>
  <c r="I63" i="2" s="1"/>
  <c r="C62" i="2"/>
  <c r="D43" i="5" s="1"/>
  <c r="C61" i="2"/>
  <c r="D42" i="5" s="1"/>
  <c r="C60" i="2"/>
  <c r="D41" i="5" s="1"/>
  <c r="C51" i="2"/>
  <c r="D32" i="5" s="1"/>
  <c r="C50" i="2"/>
  <c r="D35" i="5" s="1"/>
  <c r="C49" i="2"/>
  <c r="D34" i="5" s="1"/>
  <c r="C46" i="2"/>
  <c r="E46" i="2" s="1"/>
  <c r="F46" i="2" s="1"/>
  <c r="G46" i="2" s="1"/>
  <c r="I46" i="2" s="1"/>
  <c r="C45" i="2"/>
  <c r="D29" i="5" s="1"/>
  <c r="C44" i="2"/>
  <c r="E44" i="2" s="1"/>
  <c r="F44" i="2" s="1"/>
  <c r="G44" i="2" s="1"/>
  <c r="I44" i="2" s="1"/>
  <c r="C43" i="2"/>
  <c r="E43" i="2" s="1"/>
  <c r="F43" i="2" s="1"/>
  <c r="G43" i="2" s="1"/>
  <c r="I43" i="2" s="1"/>
  <c r="C42" i="2"/>
  <c r="E42" i="2" s="1"/>
  <c r="F42" i="2" s="1"/>
  <c r="G42" i="2" s="1"/>
  <c r="I42" i="2" s="1"/>
  <c r="C41" i="2"/>
  <c r="E41" i="2" s="1"/>
  <c r="F41" i="2" s="1"/>
  <c r="G41" i="2" s="1"/>
  <c r="I41" i="2" s="1"/>
  <c r="C40" i="2"/>
  <c r="E40" i="2" s="1"/>
  <c r="F40" i="2" s="1"/>
  <c r="G40" i="2" s="1"/>
  <c r="I40" i="2" s="1"/>
  <c r="C39" i="2"/>
  <c r="D25" i="5" s="1"/>
  <c r="C38" i="2"/>
  <c r="D24" i="5" s="1"/>
  <c r="C37" i="2"/>
  <c r="E37" i="2" s="1"/>
  <c r="F37" i="2" s="1"/>
  <c r="G37" i="2" s="1"/>
  <c r="I37" i="2" s="1"/>
  <c r="C32" i="2"/>
  <c r="C31" i="2"/>
  <c r="E31" i="2" s="1"/>
  <c r="F31" i="2" s="1"/>
  <c r="G31" i="2" s="1"/>
  <c r="I31" i="2" s="1"/>
  <c r="C30" i="2"/>
  <c r="E30" i="2" s="1"/>
  <c r="F30" i="2" s="1"/>
  <c r="G30" i="2" s="1"/>
  <c r="I30" i="2" s="1"/>
  <c r="C29" i="2"/>
  <c r="E29" i="2" s="1"/>
  <c r="F29" i="2" s="1"/>
  <c r="G29" i="2" s="1"/>
  <c r="I29" i="2" s="1"/>
  <c r="C28" i="2"/>
  <c r="E28" i="2" s="1"/>
  <c r="F28" i="2" s="1"/>
  <c r="G28" i="2" s="1"/>
  <c r="I28" i="2" s="1"/>
  <c r="C27" i="2"/>
  <c r="E27" i="2" s="1"/>
  <c r="F27" i="2" s="1"/>
  <c r="G27" i="2" s="1"/>
  <c r="I27" i="2" s="1"/>
  <c r="C26" i="2"/>
  <c r="E26" i="2" s="1"/>
  <c r="F26" i="2" s="1"/>
  <c r="G26" i="2" s="1"/>
  <c r="I26" i="2" s="1"/>
  <c r="C25" i="2"/>
  <c r="E25" i="2" s="1"/>
  <c r="F25" i="2" s="1"/>
  <c r="G25" i="2" s="1"/>
  <c r="I25" i="2" s="1"/>
  <c r="C24" i="2"/>
  <c r="E24" i="2" s="1"/>
  <c r="F24" i="2" s="1"/>
  <c r="G24" i="2" s="1"/>
  <c r="I24" i="2" s="1"/>
  <c r="C23" i="2"/>
  <c r="E23" i="2" s="1"/>
  <c r="F23" i="2" s="1"/>
  <c r="G23" i="2" s="1"/>
  <c r="I23" i="2" s="1"/>
  <c r="C22" i="2"/>
  <c r="E22" i="2" s="1"/>
  <c r="F22" i="2" s="1"/>
  <c r="G22" i="2" s="1"/>
  <c r="I22" i="2" s="1"/>
  <c r="C21" i="2"/>
  <c r="E21" i="2" s="1"/>
  <c r="F21" i="2" s="1"/>
  <c r="G21" i="2" s="1"/>
  <c r="I21" i="2" s="1"/>
  <c r="C19" i="2"/>
  <c r="E19" i="2" s="1"/>
  <c r="F19" i="2" s="1"/>
  <c r="G19" i="2" s="1"/>
  <c r="I19" i="2" s="1"/>
  <c r="C18" i="2"/>
  <c r="E18" i="2" s="1"/>
  <c r="F18" i="2" s="1"/>
  <c r="G18" i="2" s="1"/>
  <c r="I18" i="2" s="1"/>
  <c r="C17" i="2"/>
  <c r="E17" i="2" s="1"/>
  <c r="F17" i="2" s="1"/>
  <c r="G17" i="2" s="1"/>
  <c r="C16" i="2"/>
  <c r="E16" i="2" s="1"/>
  <c r="F16" i="2" s="1"/>
  <c r="G16" i="2" s="1"/>
  <c r="I16" i="2" s="1"/>
  <c r="C15" i="2"/>
  <c r="E15" i="2" s="1"/>
  <c r="F15" i="2" s="1"/>
  <c r="G15" i="2" s="1"/>
  <c r="I15" i="2" s="1"/>
  <c r="C14" i="2"/>
  <c r="C13" i="2"/>
  <c r="E13" i="2" s="1"/>
  <c r="F13" i="2" s="1"/>
  <c r="G13" i="2" s="1"/>
  <c r="I13" i="2" s="1"/>
  <c r="C12" i="2"/>
  <c r="E12" i="2" s="1"/>
  <c r="F12" i="2" s="1"/>
  <c r="G12" i="2" s="1"/>
  <c r="I12" i="2" s="1"/>
  <c r="C10" i="2"/>
  <c r="E10" i="2" s="1"/>
  <c r="F10" i="2" s="1"/>
  <c r="G10" i="2" s="1"/>
  <c r="I10" i="2" s="1"/>
  <c r="C9" i="2"/>
  <c r="K126" i="2"/>
  <c r="L126" i="2" s="1"/>
  <c r="K125" i="2"/>
  <c r="L125" i="2" s="1"/>
  <c r="K113" i="2"/>
  <c r="L113" i="2" s="1"/>
  <c r="K112" i="2"/>
  <c r="L112" i="2" s="1"/>
  <c r="K111" i="2"/>
  <c r="L111" i="2" s="1"/>
  <c r="K110" i="2"/>
  <c r="K93" i="2"/>
  <c r="L93" i="2" s="1"/>
  <c r="K91" i="2"/>
  <c r="L91" i="2" s="1"/>
  <c r="K86" i="2"/>
  <c r="L86" i="2" s="1"/>
  <c r="K66" i="2"/>
  <c r="L66" i="2" s="1"/>
  <c r="K65" i="2"/>
  <c r="L65" i="2" s="1"/>
  <c r="K64" i="2"/>
  <c r="K63" i="2"/>
  <c r="K51" i="2"/>
  <c r="K50" i="2"/>
  <c r="K49" i="2"/>
  <c r="K40" i="2"/>
  <c r="L40" i="2" s="1"/>
  <c r="K23" i="2"/>
  <c r="L23" i="2" s="1"/>
  <c r="K21" i="2"/>
  <c r="L21" i="2" s="1"/>
  <c r="E9" i="2" l="1"/>
  <c r="F9" i="2" s="1"/>
  <c r="D65" i="5"/>
  <c r="D108" i="2"/>
  <c r="E108" i="2" s="1"/>
  <c r="F108" i="2" s="1"/>
  <c r="G108" i="2" s="1"/>
  <c r="I108" i="2" s="1"/>
  <c r="L137" i="2"/>
  <c r="M137" i="2" s="1"/>
  <c r="N137" i="2" s="1"/>
  <c r="O137" i="2" s="1"/>
  <c r="I114" i="2"/>
  <c r="G9" i="2"/>
  <c r="I9" i="2" s="1"/>
  <c r="M40" i="2"/>
  <c r="N40" i="2" s="1"/>
  <c r="O40" i="2" s="1"/>
  <c r="P40" i="2" s="1"/>
  <c r="M112" i="2"/>
  <c r="N112" i="2" s="1"/>
  <c r="O112" i="2" s="1"/>
  <c r="P112" i="2" s="1"/>
  <c r="Q112" i="2" s="1"/>
  <c r="M21" i="2"/>
  <c r="N21" i="2" s="1"/>
  <c r="O21" i="2" s="1"/>
  <c r="Q21" i="2" s="1"/>
  <c r="M66" i="2"/>
  <c r="N66" i="2" s="1"/>
  <c r="O66" i="2" s="1"/>
  <c r="P66" i="2" s="1"/>
  <c r="M113" i="2"/>
  <c r="N113" i="2" s="1"/>
  <c r="O113" i="2" s="1"/>
  <c r="M125" i="2"/>
  <c r="N125" i="2" s="1"/>
  <c r="O125" i="2" s="1"/>
  <c r="Q125" i="2" s="1"/>
  <c r="M65" i="2"/>
  <c r="N65" i="2" s="1"/>
  <c r="O65" i="2" s="1"/>
  <c r="M126" i="2"/>
  <c r="N126" i="2" s="1"/>
  <c r="O126" i="2" s="1"/>
  <c r="P126" i="2" s="1"/>
  <c r="Q126" i="2" s="1"/>
  <c r="M86" i="2"/>
  <c r="N86" i="2" s="1"/>
  <c r="O86" i="2" s="1"/>
  <c r="P86" i="2" s="1"/>
  <c r="M91" i="2"/>
  <c r="N91" i="2" s="1"/>
  <c r="O91" i="2" s="1"/>
  <c r="P91" i="2" s="1"/>
  <c r="Q91" i="2" s="1"/>
  <c r="M23" i="2"/>
  <c r="N23" i="2" s="1"/>
  <c r="O23" i="2" s="1"/>
  <c r="P23" i="2" s="1"/>
  <c r="M93" i="2"/>
  <c r="N93" i="2" s="1"/>
  <c r="O93" i="2" s="1"/>
  <c r="P93" i="2" s="1"/>
  <c r="Q93" i="2" s="1"/>
  <c r="E45" i="2"/>
  <c r="F45" i="2" s="1"/>
  <c r="G45" i="2" s="1"/>
  <c r="I45" i="2" s="1"/>
  <c r="E38" i="2"/>
  <c r="F38" i="2" s="1"/>
  <c r="G38" i="2" s="1"/>
  <c r="I38" i="2" s="1"/>
  <c r="E39" i="2"/>
  <c r="F39" i="2" s="1"/>
  <c r="G39" i="2" s="1"/>
  <c r="I39" i="2" s="1"/>
  <c r="E32" i="2"/>
  <c r="F32" i="2" s="1"/>
  <c r="G32" i="2" s="1"/>
  <c r="E14" i="2"/>
  <c r="F14" i="2" s="1"/>
  <c r="G14" i="2" s="1"/>
  <c r="I14" i="2" s="1"/>
  <c r="D75" i="5"/>
  <c r="D103" i="2"/>
  <c r="E103" i="2" s="1"/>
  <c r="F103" i="2" s="1"/>
  <c r="G103" i="2" s="1"/>
  <c r="I103" i="2" s="1"/>
  <c r="L49" i="2"/>
  <c r="D72" i="5"/>
  <c r="D105" i="2"/>
  <c r="E105" i="2" s="1"/>
  <c r="F105" i="2" s="1"/>
  <c r="G105" i="2" s="1"/>
  <c r="I105" i="2" s="1"/>
  <c r="D49" i="2"/>
  <c r="E49" i="2" s="1"/>
  <c r="F49" i="2" s="1"/>
  <c r="G49" i="2" s="1"/>
  <c r="I49" i="2" s="1"/>
  <c r="D73" i="5"/>
  <c r="D106" i="2"/>
  <c r="E106" i="2" s="1"/>
  <c r="F106" i="2" s="1"/>
  <c r="G106" i="2" s="1"/>
  <c r="I106" i="2" s="1"/>
  <c r="L50" i="2"/>
  <c r="L51" i="2"/>
  <c r="D50" i="2"/>
  <c r="E50" i="2" s="1"/>
  <c r="F50" i="2" s="1"/>
  <c r="G50" i="2" s="1"/>
  <c r="I50" i="2" s="1"/>
  <c r="D64" i="5"/>
  <c r="D107" i="2"/>
  <c r="E107" i="2" s="1"/>
  <c r="F107" i="2" s="1"/>
  <c r="G107" i="2" s="1"/>
  <c r="I107" i="2" s="1"/>
  <c r="D60" i="2"/>
  <c r="E60" i="2" s="1"/>
  <c r="F60" i="2" s="1"/>
  <c r="G60" i="2" s="1"/>
  <c r="D85" i="2"/>
  <c r="E85" i="2" s="1"/>
  <c r="F85" i="2" s="1"/>
  <c r="G85" i="2" s="1"/>
  <c r="I85" i="2" s="1"/>
  <c r="D61" i="2"/>
  <c r="E61" i="2" s="1"/>
  <c r="F61" i="2" s="1"/>
  <c r="G61" i="2" s="1"/>
  <c r="I61" i="2" s="1"/>
  <c r="L64" i="2"/>
  <c r="D62" i="2"/>
  <c r="E62" i="2" s="1"/>
  <c r="F62" i="2" s="1"/>
  <c r="G62" i="2" s="1"/>
  <c r="I62" i="2" s="1"/>
  <c r="L63" i="2"/>
  <c r="D51" i="2"/>
  <c r="E51" i="2" s="1"/>
  <c r="F51" i="2" s="1"/>
  <c r="G51" i="2" s="1"/>
  <c r="I51" i="2" s="1"/>
  <c r="D67" i="5"/>
  <c r="D89" i="2"/>
  <c r="E89" i="2" s="1"/>
  <c r="F89" i="2" s="1"/>
  <c r="G89" i="2" s="1"/>
  <c r="I89" i="2" s="1"/>
  <c r="D74" i="5"/>
  <c r="D101" i="2"/>
  <c r="E101" i="2" s="1"/>
  <c r="F101" i="2" s="1"/>
  <c r="G101" i="2" s="1"/>
  <c r="I101" i="2" s="1"/>
  <c r="L52" i="2"/>
  <c r="L54" i="2"/>
  <c r="G98" i="5"/>
  <c r="L136" i="2"/>
  <c r="M136" i="2" s="1"/>
  <c r="L33" i="2"/>
  <c r="C55" i="2"/>
  <c r="D39" i="5" s="1"/>
  <c r="C53" i="2"/>
  <c r="D37" i="5" s="1"/>
  <c r="N136" i="2" l="1"/>
  <c r="O136" i="2" s="1"/>
  <c r="E20" i="5"/>
  <c r="G20" i="5" s="1"/>
  <c r="H20" i="5" s="1"/>
  <c r="P113" i="2"/>
  <c r="Q113" i="2" s="1"/>
  <c r="P65" i="2"/>
  <c r="Q40" i="2"/>
  <c r="Q23" i="2"/>
  <c r="Q66" i="2"/>
  <c r="Q86" i="2"/>
  <c r="M64" i="2"/>
  <c r="N64" i="2" s="1"/>
  <c r="M51" i="2"/>
  <c r="N51" i="2" s="1"/>
  <c r="M33" i="2"/>
  <c r="N33" i="2" s="1"/>
  <c r="O33" i="2" s="1"/>
  <c r="Q33" i="2" s="1"/>
  <c r="E26" i="5" s="1"/>
  <c r="G26" i="5" s="1"/>
  <c r="M63" i="2"/>
  <c r="N63" i="2" s="1"/>
  <c r="M49" i="2"/>
  <c r="N49" i="2" s="1"/>
  <c r="M50" i="2"/>
  <c r="N50" i="2" s="1"/>
  <c r="M54" i="2"/>
  <c r="N54" i="2" s="1"/>
  <c r="M52" i="2"/>
  <c r="N52" i="2" s="1"/>
  <c r="D55" i="2"/>
  <c r="E55" i="2" s="1"/>
  <c r="F55" i="2" s="1"/>
  <c r="G55" i="2" s="1"/>
  <c r="I55" i="2" s="1"/>
  <c r="D53" i="2"/>
  <c r="E53" i="2" s="1"/>
  <c r="F53" i="2" s="1"/>
  <c r="G53" i="2" s="1"/>
  <c r="I53" i="2" s="1"/>
  <c r="C140" i="2"/>
  <c r="D140" i="2" s="1"/>
  <c r="E140" i="2" s="1"/>
  <c r="F140" i="2" s="1"/>
  <c r="G140" i="2" s="1"/>
  <c r="I140" i="2" s="1"/>
  <c r="C139" i="2"/>
  <c r="D139" i="2" s="1"/>
  <c r="E139" i="2" s="1"/>
  <c r="F139" i="2" s="1"/>
  <c r="G139" i="2" s="1"/>
  <c r="I139" i="2" s="1"/>
  <c r="C138" i="2"/>
  <c r="J26" i="2"/>
  <c r="I20" i="5" l="1"/>
  <c r="M131" i="5"/>
  <c r="Q65" i="2"/>
  <c r="O54" i="2"/>
  <c r="O50" i="2"/>
  <c r="P50" i="2" s="1"/>
  <c r="O49" i="2"/>
  <c r="P49" i="2" s="1"/>
  <c r="O64" i="2"/>
  <c r="Q64" i="2" s="1"/>
  <c r="E44" i="5" s="1"/>
  <c r="G44" i="5" s="1"/>
  <c r="O63" i="2"/>
  <c r="Q63" i="2" s="1"/>
  <c r="E46" i="5" s="1"/>
  <c r="G46" i="5" s="1"/>
  <c r="O52" i="2"/>
  <c r="O51" i="2"/>
  <c r="Q51" i="2" s="1"/>
  <c r="E32" i="5" s="1"/>
  <c r="G32" i="5" s="1"/>
  <c r="D138" i="2"/>
  <c r="E138" i="2" s="1"/>
  <c r="F138" i="2" s="1"/>
  <c r="G138" i="2" s="1"/>
  <c r="I138" i="2" s="1"/>
  <c r="K26" i="2"/>
  <c r="J13" i="2"/>
  <c r="K13" i="2" s="1"/>
  <c r="L13" i="2" s="1"/>
  <c r="S13" i="2"/>
  <c r="J29" i="2"/>
  <c r="K29" i="2" s="1"/>
  <c r="L29" i="2" s="1"/>
  <c r="S117" i="2"/>
  <c r="J117" i="2"/>
  <c r="K117" i="2" s="1"/>
  <c r="L117" i="2" s="1"/>
  <c r="J124" i="2"/>
  <c r="K124" i="2" s="1"/>
  <c r="L124" i="2" s="1"/>
  <c r="J123" i="2"/>
  <c r="K123" i="2" s="1"/>
  <c r="J122" i="2"/>
  <c r="K122" i="2" s="1"/>
  <c r="L122" i="2" s="1"/>
  <c r="J121" i="2"/>
  <c r="K121" i="2" s="1"/>
  <c r="J120" i="2"/>
  <c r="K120" i="2" s="1"/>
  <c r="L120" i="2" s="1"/>
  <c r="J119" i="2"/>
  <c r="K119" i="2" s="1"/>
  <c r="J118" i="2"/>
  <c r="K118" i="2" s="1"/>
  <c r="L118" i="2" s="1"/>
  <c r="J116" i="2"/>
  <c r="K116" i="2" s="1"/>
  <c r="L116" i="2" s="1"/>
  <c r="J115" i="2"/>
  <c r="K115" i="2" s="1"/>
  <c r="L115" i="2" s="1"/>
  <c r="J114" i="2"/>
  <c r="K114" i="2" s="1"/>
  <c r="J109" i="2"/>
  <c r="K109" i="2" s="1"/>
  <c r="L109" i="2" s="1"/>
  <c r="K108" i="2"/>
  <c r="J107" i="2"/>
  <c r="K107" i="2" s="1"/>
  <c r="J106" i="2"/>
  <c r="K106" i="2" s="1"/>
  <c r="J105" i="2"/>
  <c r="K105" i="2" s="1"/>
  <c r="J104" i="2"/>
  <c r="K104" i="2" s="1"/>
  <c r="L104" i="2" s="1"/>
  <c r="J103" i="2"/>
  <c r="K103" i="2" s="1"/>
  <c r="J102" i="2"/>
  <c r="K102" i="2" s="1"/>
  <c r="L102" i="2" s="1"/>
  <c r="J101" i="2"/>
  <c r="K101" i="2" s="1"/>
  <c r="J100" i="2"/>
  <c r="K100" i="2" s="1"/>
  <c r="L100" i="2" s="1"/>
  <c r="J99" i="2"/>
  <c r="K99" i="2" s="1"/>
  <c r="L99" i="2" s="1"/>
  <c r="J98" i="2"/>
  <c r="K98" i="2" s="1"/>
  <c r="L98" i="2" s="1"/>
  <c r="J97" i="2"/>
  <c r="K97" i="2" s="1"/>
  <c r="L97" i="2" s="1"/>
  <c r="J96" i="2"/>
  <c r="K96" i="2" s="1"/>
  <c r="L96" i="2" s="1"/>
  <c r="J95" i="2"/>
  <c r="K95" i="2" s="1"/>
  <c r="L95" i="2" s="1"/>
  <c r="J94" i="2"/>
  <c r="K94" i="2" s="1"/>
  <c r="L94" i="2" s="1"/>
  <c r="J92" i="2"/>
  <c r="K92" i="2" s="1"/>
  <c r="J90" i="2"/>
  <c r="K90" i="2" s="1"/>
  <c r="L90" i="2" s="1"/>
  <c r="K89" i="2"/>
  <c r="J88" i="2"/>
  <c r="K88" i="2" s="1"/>
  <c r="L88" i="2" s="1"/>
  <c r="M88" i="2" s="1"/>
  <c r="N88" i="2" s="1"/>
  <c r="O88" i="2" s="1"/>
  <c r="Q88" i="2" s="1"/>
  <c r="J87" i="2"/>
  <c r="K87" i="2" s="1"/>
  <c r="L87" i="2" s="1"/>
  <c r="J85" i="2"/>
  <c r="K85" i="2" s="1"/>
  <c r="L85" i="2" s="1"/>
  <c r="J84" i="2"/>
  <c r="K84" i="2" s="1"/>
  <c r="L84" i="2" s="1"/>
  <c r="K62" i="2"/>
  <c r="J61" i="2"/>
  <c r="K61" i="2" s="1"/>
  <c r="J60" i="2"/>
  <c r="K60" i="2" s="1"/>
  <c r="J54" i="2"/>
  <c r="J52" i="2"/>
  <c r="J55" i="2"/>
  <c r="K55" i="2" s="1"/>
  <c r="J53" i="2"/>
  <c r="K53" i="2" s="1"/>
  <c r="J46" i="2"/>
  <c r="K46" i="2" s="1"/>
  <c r="L46" i="2" s="1"/>
  <c r="K45" i="2"/>
  <c r="L45" i="2" s="1"/>
  <c r="K44" i="2"/>
  <c r="L44" i="2" s="1"/>
  <c r="J43" i="2"/>
  <c r="K43" i="2" s="1"/>
  <c r="L43" i="2" s="1"/>
  <c r="J41" i="2"/>
  <c r="K41" i="2" s="1"/>
  <c r="L41" i="2" s="1"/>
  <c r="J38" i="2"/>
  <c r="K38" i="2" s="1"/>
  <c r="L38" i="2" s="1"/>
  <c r="J37" i="2"/>
  <c r="K37" i="2" s="1"/>
  <c r="L37" i="2" s="1"/>
  <c r="J32" i="2"/>
  <c r="K32" i="2" s="1"/>
  <c r="L32" i="2" s="1"/>
  <c r="J31" i="2"/>
  <c r="K31" i="2" s="1"/>
  <c r="L31" i="2" s="1"/>
  <c r="J30" i="2"/>
  <c r="K36" i="2" s="1"/>
  <c r="J28" i="2"/>
  <c r="K28" i="2" s="1"/>
  <c r="L28" i="2" s="1"/>
  <c r="J18" i="2"/>
  <c r="K18" i="2" s="1"/>
  <c r="L18" i="2" s="1"/>
  <c r="J17" i="2"/>
  <c r="K17" i="2" s="1"/>
  <c r="K39" i="2"/>
  <c r="L39" i="2" s="1"/>
  <c r="K20" i="2"/>
  <c r="L20" i="2" s="1"/>
  <c r="K19" i="2"/>
  <c r="L19" i="2" s="1"/>
  <c r="K16" i="2"/>
  <c r="L16" i="2" s="1"/>
  <c r="J20" i="5" l="1"/>
  <c r="O131" i="5" s="1"/>
  <c r="N131" i="5"/>
  <c r="P81" i="2"/>
  <c r="Q49" i="2"/>
  <c r="E34" i="5" s="1"/>
  <c r="G34" i="5" s="1"/>
  <c r="Q50" i="2"/>
  <c r="E35" i="5" s="1"/>
  <c r="G35" i="5" s="1"/>
  <c r="K25" i="2"/>
  <c r="L25" i="2" s="1"/>
  <c r="M19" i="2"/>
  <c r="N19" i="2" s="1"/>
  <c r="O19" i="2" s="1"/>
  <c r="Q19" i="2" s="1"/>
  <c r="E17" i="5" s="1"/>
  <c r="M95" i="2"/>
  <c r="N95" i="2" s="1"/>
  <c r="O95" i="2" s="1"/>
  <c r="Q95" i="2" s="1"/>
  <c r="M98" i="2"/>
  <c r="N98" i="2" s="1"/>
  <c r="O98" i="2" s="1"/>
  <c r="Q98" i="2" s="1"/>
  <c r="M20" i="2"/>
  <c r="N20" i="2" s="1"/>
  <c r="O20" i="2" s="1"/>
  <c r="Q20" i="2" s="1"/>
  <c r="E19" i="5" s="1"/>
  <c r="G19" i="5" s="1"/>
  <c r="H19" i="5" s="1"/>
  <c r="I19" i="5" s="1"/>
  <c r="J19" i="5" s="1"/>
  <c r="M87" i="2"/>
  <c r="N87" i="2" s="1"/>
  <c r="M29" i="2"/>
  <c r="N29" i="2" s="1"/>
  <c r="O29" i="2" s="1"/>
  <c r="Q29" i="2" s="1"/>
  <c r="M96" i="2"/>
  <c r="N96" i="2" s="1"/>
  <c r="O96" i="2" s="1"/>
  <c r="Q96" i="2" s="1"/>
  <c r="M115" i="2"/>
  <c r="N115" i="2" s="1"/>
  <c r="O115" i="2" s="1"/>
  <c r="Q115" i="2" s="1"/>
  <c r="M32" i="2"/>
  <c r="N32" i="2" s="1"/>
  <c r="O32" i="2" s="1"/>
  <c r="M37" i="2"/>
  <c r="N37" i="2" s="1"/>
  <c r="O37" i="2" s="1"/>
  <c r="Q37" i="2" s="1"/>
  <c r="M16" i="2"/>
  <c r="N16" i="2" s="1"/>
  <c r="O16" i="2" s="1"/>
  <c r="Q16" i="2" s="1"/>
  <c r="M99" i="2"/>
  <c r="N99" i="2" s="1"/>
  <c r="O99" i="2" s="1"/>
  <c r="Q99" i="2" s="1"/>
  <c r="M100" i="2"/>
  <c r="N100" i="2" s="1"/>
  <c r="O100" i="2" s="1"/>
  <c r="Q100" i="2" s="1"/>
  <c r="M44" i="2"/>
  <c r="N44" i="2" s="1"/>
  <c r="M118" i="2"/>
  <c r="N118" i="2" s="1"/>
  <c r="O118" i="2" s="1"/>
  <c r="Q118" i="2" s="1"/>
  <c r="M94" i="2"/>
  <c r="N94" i="2" s="1"/>
  <c r="O94" i="2" s="1"/>
  <c r="Q94" i="2" s="1"/>
  <c r="M124" i="2"/>
  <c r="N124" i="2" s="1"/>
  <c r="O124" i="2" s="1"/>
  <c r="Q124" i="2" s="1"/>
  <c r="M109" i="2"/>
  <c r="N109" i="2" s="1"/>
  <c r="O109" i="2" s="1"/>
  <c r="Q109" i="2" s="1"/>
  <c r="M41" i="2"/>
  <c r="N41" i="2" s="1"/>
  <c r="O41" i="2" s="1"/>
  <c r="Q41" i="2" s="1"/>
  <c r="M43" i="2"/>
  <c r="N43" i="2" s="1"/>
  <c r="O43" i="2" s="1"/>
  <c r="Q43" i="2" s="1"/>
  <c r="M116" i="2"/>
  <c r="N116" i="2" s="1"/>
  <c r="O116" i="2" s="1"/>
  <c r="Q116" i="2" s="1"/>
  <c r="M18" i="2"/>
  <c r="N18" i="2" s="1"/>
  <c r="O18" i="2" s="1"/>
  <c r="Q18" i="2" s="1"/>
  <c r="M90" i="2"/>
  <c r="N90" i="2" s="1"/>
  <c r="O90" i="2" s="1"/>
  <c r="Q90" i="2" s="1"/>
  <c r="M104" i="2"/>
  <c r="N104" i="2" s="1"/>
  <c r="O104" i="2" s="1"/>
  <c r="Q104" i="2" s="1"/>
  <c r="M31" i="2"/>
  <c r="N31" i="2" s="1"/>
  <c r="O31" i="2" s="1"/>
  <c r="Q31" i="2" s="1"/>
  <c r="M117" i="2"/>
  <c r="N117" i="2" s="1"/>
  <c r="O117" i="2" s="1"/>
  <c r="Q117" i="2" s="1"/>
  <c r="M97" i="2"/>
  <c r="N97" i="2" s="1"/>
  <c r="O97" i="2" s="1"/>
  <c r="Q97" i="2" s="1"/>
  <c r="M38" i="2"/>
  <c r="N38" i="2" s="1"/>
  <c r="M84" i="2"/>
  <c r="N84" i="2" s="1"/>
  <c r="M85" i="2"/>
  <c r="N85" i="2" s="1"/>
  <c r="M39" i="2"/>
  <c r="N39" i="2" s="1"/>
  <c r="M45" i="2"/>
  <c r="N45" i="2" s="1"/>
  <c r="M102" i="2"/>
  <c r="N102" i="2" s="1"/>
  <c r="O102" i="2" s="1"/>
  <c r="Q102" i="2" s="1"/>
  <c r="M46" i="2"/>
  <c r="N46" i="2" s="1"/>
  <c r="O46" i="2" s="1"/>
  <c r="Q46" i="2" s="1"/>
  <c r="M120" i="2"/>
  <c r="N120" i="2" s="1"/>
  <c r="O120" i="2" s="1"/>
  <c r="Q120" i="2" s="1"/>
  <c r="M28" i="2"/>
  <c r="N28" i="2" s="1"/>
  <c r="O28" i="2" s="1"/>
  <c r="Q28" i="2" s="1"/>
  <c r="E22" i="5" s="1"/>
  <c r="G22" i="5" s="1"/>
  <c r="H22" i="5" s="1"/>
  <c r="M122" i="2"/>
  <c r="N122" i="2" s="1"/>
  <c r="O122" i="2" s="1"/>
  <c r="Q122" i="2" s="1"/>
  <c r="M13" i="2"/>
  <c r="N13" i="2" s="1"/>
  <c r="O13" i="2" s="1"/>
  <c r="Q13" i="2" s="1"/>
  <c r="E18" i="5" s="1"/>
  <c r="G18" i="5" s="1"/>
  <c r="L26" i="2"/>
  <c r="L17" i="2"/>
  <c r="L62" i="2"/>
  <c r="L92" i="2"/>
  <c r="L123" i="2"/>
  <c r="L105" i="2"/>
  <c r="L106" i="2"/>
  <c r="L107" i="2"/>
  <c r="L114" i="2"/>
  <c r="L119" i="2"/>
  <c r="L55" i="2"/>
  <c r="L61" i="2"/>
  <c r="L101" i="2"/>
  <c r="L89" i="2"/>
  <c r="M89" i="2" s="1"/>
  <c r="N89" i="2" s="1"/>
  <c r="O89" i="2" s="1"/>
  <c r="Q89" i="2" s="1"/>
  <c r="L103" i="2"/>
  <c r="L60" i="2"/>
  <c r="L53" i="2"/>
  <c r="L121" i="2"/>
  <c r="K15" i="2"/>
  <c r="L15" i="2" s="1"/>
  <c r="K30" i="2"/>
  <c r="L30" i="2" s="1"/>
  <c r="L36" i="2"/>
  <c r="I22" i="5" l="1"/>
  <c r="M130" i="5"/>
  <c r="E67" i="5"/>
  <c r="G67" i="5" s="1"/>
  <c r="E14" i="5"/>
  <c r="G14" i="5" s="1"/>
  <c r="O87" i="2"/>
  <c r="Q87" i="2" s="1"/>
  <c r="O85" i="2"/>
  <c r="Q85" i="2" s="1"/>
  <c r="O84" i="2"/>
  <c r="O45" i="2"/>
  <c r="Q45" i="2" s="1"/>
  <c r="O39" i="2"/>
  <c r="Q39" i="2" s="1"/>
  <c r="E25" i="5" s="1"/>
  <c r="G25" i="5" s="1"/>
  <c r="O38" i="2"/>
  <c r="O44" i="2"/>
  <c r="Q44" i="2" s="1"/>
  <c r="E28" i="5" s="1"/>
  <c r="G28" i="5" s="1"/>
  <c r="H28" i="5" s="1"/>
  <c r="I28" i="5" s="1"/>
  <c r="J28" i="5" s="1"/>
  <c r="M114" i="2"/>
  <c r="N114" i="2" s="1"/>
  <c r="M107" i="2"/>
  <c r="N107" i="2" s="1"/>
  <c r="M101" i="2"/>
  <c r="N101" i="2" s="1"/>
  <c r="M106" i="2"/>
  <c r="N106" i="2" s="1"/>
  <c r="M62" i="2"/>
  <c r="N62" i="2" s="1"/>
  <c r="M121" i="2"/>
  <c r="N121" i="2" s="1"/>
  <c r="M36" i="2"/>
  <c r="N36" i="2" s="1"/>
  <c r="O36" i="2" s="1"/>
  <c r="Q36" i="2" s="1"/>
  <c r="M61" i="2"/>
  <c r="N61" i="2" s="1"/>
  <c r="M105" i="2"/>
  <c r="N105" i="2" s="1"/>
  <c r="M30" i="2"/>
  <c r="N30" i="2" s="1"/>
  <c r="O30" i="2" s="1"/>
  <c r="Q30" i="2" s="1"/>
  <c r="E23" i="5" s="1"/>
  <c r="G23" i="5" s="1"/>
  <c r="H23" i="5" s="1"/>
  <c r="M127" i="5" s="1"/>
  <c r="M53" i="2"/>
  <c r="N53" i="2" s="1"/>
  <c r="M15" i="2"/>
  <c r="N15" i="2" s="1"/>
  <c r="O15" i="2" s="1"/>
  <c r="Q15" i="2" s="1"/>
  <c r="M55" i="2"/>
  <c r="N55" i="2" s="1"/>
  <c r="M123" i="2"/>
  <c r="N123" i="2" s="1"/>
  <c r="M26" i="2"/>
  <c r="N26" i="2" s="1"/>
  <c r="O26" i="2" s="1"/>
  <c r="Q26" i="2" s="1"/>
  <c r="M128" i="5" s="1"/>
  <c r="N128" i="5" s="1"/>
  <c r="O128" i="5" s="1"/>
  <c r="M25" i="2"/>
  <c r="N25" i="2" s="1"/>
  <c r="O25" i="2" s="1"/>
  <c r="Q25" i="2" s="1"/>
  <c r="M60" i="2"/>
  <c r="N60" i="2" s="1"/>
  <c r="M119" i="2"/>
  <c r="N119" i="2" s="1"/>
  <c r="M92" i="2"/>
  <c r="N92" i="2" s="1"/>
  <c r="M103" i="2"/>
  <c r="N103" i="2" s="1"/>
  <c r="L133" i="2"/>
  <c r="S70" i="2"/>
  <c r="S68" i="2"/>
  <c r="J42" i="2"/>
  <c r="K42" i="2" s="1"/>
  <c r="L42" i="2" s="1"/>
  <c r="J22" i="5" l="1"/>
  <c r="O130" i="5" s="1"/>
  <c r="N130" i="5"/>
  <c r="I23" i="5"/>
  <c r="E29" i="5"/>
  <c r="G29" i="5" s="1"/>
  <c r="H29" i="5" s="1"/>
  <c r="I29" i="5" s="1"/>
  <c r="J29" i="5" s="1"/>
  <c r="E63" i="5"/>
  <c r="G63" i="5" s="1"/>
  <c r="Q84" i="2"/>
  <c r="O103" i="2"/>
  <c r="Q103" i="2" s="1"/>
  <c r="O92" i="2"/>
  <c r="O105" i="2"/>
  <c r="Q105" i="2" s="1"/>
  <c r="O119" i="2"/>
  <c r="Q119" i="2" s="1"/>
  <c r="O121" i="2"/>
  <c r="Q121" i="2" s="1"/>
  <c r="O123" i="2"/>
  <c r="Q123" i="2" s="1"/>
  <c r="O106" i="2"/>
  <c r="Q106" i="2" s="1"/>
  <c r="O107" i="2"/>
  <c r="Q107" i="2" s="1"/>
  <c r="O114" i="2"/>
  <c r="Q114" i="2" s="1"/>
  <c r="O101" i="2"/>
  <c r="Q101" i="2" s="1"/>
  <c r="O53" i="2"/>
  <c r="O61" i="2"/>
  <c r="Q61" i="2" s="1"/>
  <c r="E42" i="5" s="1"/>
  <c r="G42" i="5" s="1"/>
  <c r="H42" i="5" s="1"/>
  <c r="O55" i="2"/>
  <c r="Q55" i="2" s="1"/>
  <c r="E39" i="5" s="1"/>
  <c r="G39" i="5" s="1"/>
  <c r="H39" i="5" s="1"/>
  <c r="I39" i="5" s="1"/>
  <c r="J39" i="5" s="1"/>
  <c r="O60" i="2"/>
  <c r="O62" i="2"/>
  <c r="Q62" i="2" s="1"/>
  <c r="E43" i="5" s="1"/>
  <c r="G43" i="5" s="1"/>
  <c r="N133" i="2"/>
  <c r="M42" i="2"/>
  <c r="N42" i="2" s="1"/>
  <c r="O42" i="2" s="1"/>
  <c r="Q42" i="2" s="1"/>
  <c r="K9" i="2"/>
  <c r="L9" i="2" s="1"/>
  <c r="K10" i="2"/>
  <c r="L10" i="2" s="1"/>
  <c r="K68" i="2"/>
  <c r="K67" i="2"/>
  <c r="K70" i="2"/>
  <c r="K69" i="2"/>
  <c r="J14" i="2"/>
  <c r="K14" i="2" s="1"/>
  <c r="L14" i="2" s="1"/>
  <c r="J23" i="5" l="1"/>
  <c r="N127" i="5"/>
  <c r="O127" i="5" s="1"/>
  <c r="E64" i="5"/>
  <c r="G64" i="5" s="1"/>
  <c r="E72" i="5"/>
  <c r="G72" i="5" s="1"/>
  <c r="E75" i="5"/>
  <c r="G75" i="5" s="1"/>
  <c r="E74" i="5"/>
  <c r="G74" i="5" s="1"/>
  <c r="E73" i="5"/>
  <c r="G73" i="5" s="1"/>
  <c r="E78" i="5"/>
  <c r="G78" i="5" s="1"/>
  <c r="H78" i="5" s="1"/>
  <c r="E77" i="5"/>
  <c r="G77" i="5" s="1"/>
  <c r="E61" i="5"/>
  <c r="E62" i="5"/>
  <c r="G62" i="5" s="1"/>
  <c r="E76" i="5"/>
  <c r="G76" i="5" s="1"/>
  <c r="O133" i="2"/>
  <c r="Q60" i="2"/>
  <c r="E41" i="5" s="1"/>
  <c r="G41" i="5" s="1"/>
  <c r="M10" i="2"/>
  <c r="M9" i="2"/>
  <c r="M14" i="2"/>
  <c r="N14" i="2" s="1"/>
  <c r="O14" i="2" s="1"/>
  <c r="L69" i="2"/>
  <c r="L70" i="2"/>
  <c r="L67" i="2"/>
  <c r="L68" i="2"/>
  <c r="J12" i="2"/>
  <c r="K11" i="2"/>
  <c r="L11" i="2" s="1"/>
  <c r="G61" i="5" l="1"/>
  <c r="K12" i="2"/>
  <c r="L12" i="2" s="1"/>
  <c r="M12" i="2" s="1"/>
  <c r="N12" i="2" s="1"/>
  <c r="O12" i="2" s="1"/>
  <c r="Q12" i="2" s="1"/>
  <c r="J22" i="2"/>
  <c r="K22" i="2" s="1"/>
  <c r="L22" i="2" s="1"/>
  <c r="M22" i="2" s="1"/>
  <c r="N22" i="2" s="1"/>
  <c r="O22" i="2" s="1"/>
  <c r="Q22" i="2" s="1"/>
  <c r="N10" i="2"/>
  <c r="O10" i="2" s="1"/>
  <c r="Q10" i="2" s="1"/>
  <c r="Q14" i="2"/>
  <c r="N9" i="2"/>
  <c r="M70" i="2"/>
  <c r="N70" i="2" s="1"/>
  <c r="M69" i="2"/>
  <c r="N69" i="2" s="1"/>
  <c r="M11" i="2"/>
  <c r="N11" i="2" s="1"/>
  <c r="O11" i="2" s="1"/>
  <c r="L139" i="2"/>
  <c r="M139" i="2" s="1"/>
  <c r="N139" i="2" s="1"/>
  <c r="K133" i="2"/>
  <c r="S24" i="2"/>
  <c r="L140" i="2"/>
  <c r="S106" i="2"/>
  <c r="O139" i="2" l="1"/>
  <c r="E21" i="5"/>
  <c r="G21" i="5" s="1"/>
  <c r="H21" i="5" s="1"/>
  <c r="M129" i="5" s="1"/>
  <c r="E11" i="5"/>
  <c r="G11" i="5" s="1"/>
  <c r="E13" i="5"/>
  <c r="G13" i="5" s="1"/>
  <c r="E12" i="5"/>
  <c r="J141" i="2"/>
  <c r="L138" i="2"/>
  <c r="K141" i="2"/>
  <c r="O69" i="2"/>
  <c r="Q69" i="2" s="1"/>
  <c r="E48" i="5" s="1"/>
  <c r="O70" i="2"/>
  <c r="O9" i="2"/>
  <c r="K24" i="2"/>
  <c r="L24" i="2" s="1"/>
  <c r="J133" i="2"/>
  <c r="J81" i="2"/>
  <c r="I21" i="5" l="1"/>
  <c r="L141" i="2"/>
  <c r="M138" i="2"/>
  <c r="G12" i="5"/>
  <c r="AB27" i="19"/>
  <c r="Q9" i="2"/>
  <c r="M27" i="2"/>
  <c r="L81" i="2"/>
  <c r="J143" i="2"/>
  <c r="J145" i="2" s="1"/>
  <c r="K81" i="2"/>
  <c r="K143" i="2" s="1"/>
  <c r="K145" i="2" s="1"/>
  <c r="J21" i="5" l="1"/>
  <c r="O129" i="5" s="1"/>
  <c r="N129" i="5"/>
  <c r="N138" i="2"/>
  <c r="M141" i="2"/>
  <c r="E10" i="5"/>
  <c r="G10" i="5" s="1"/>
  <c r="N27" i="2"/>
  <c r="O27" i="2" s="1"/>
  <c r="M81" i="2"/>
  <c r="L143" i="2"/>
  <c r="L145" i="2" s="1"/>
  <c r="K6" i="2"/>
  <c r="J6" i="2"/>
  <c r="O138" i="2" l="1"/>
  <c r="N141" i="2"/>
  <c r="Q27" i="2"/>
  <c r="N81" i="2"/>
  <c r="O81" i="2"/>
  <c r="G113" i="20"/>
  <c r="F113" i="20"/>
  <c r="G107" i="20"/>
  <c r="F107" i="20"/>
  <c r="G101" i="20"/>
  <c r="F101" i="20"/>
  <c r="Q138" i="2" l="1"/>
  <c r="E99" i="5" s="1"/>
  <c r="O141" i="2"/>
  <c r="O143" i="2" s="1"/>
  <c r="O145" i="2" s="1"/>
  <c r="G99" i="5" l="1"/>
  <c r="H99" i="5" s="1"/>
  <c r="Q141" i="2"/>
  <c r="C4" i="23"/>
  <c r="F11" i="23" s="1"/>
  <c r="C5" i="23"/>
  <c r="C6" i="23"/>
  <c r="C7" i="23"/>
  <c r="C9" i="23"/>
  <c r="C10" i="23"/>
  <c r="C11" i="23"/>
  <c r="O28" i="30" l="1"/>
  <c r="E28" i="30"/>
  <c r="E23" i="30"/>
  <c r="C17" i="30"/>
  <c r="S11" i="30" s="1"/>
  <c r="C16" i="30"/>
  <c r="Q11" i="30" s="1"/>
  <c r="Q10" i="30" s="1"/>
  <c r="C15" i="30"/>
  <c r="R11" i="30" s="1"/>
  <c r="C14" i="30"/>
  <c r="N11" i="30" s="1"/>
  <c r="C13" i="30"/>
  <c r="K11" i="30" s="1"/>
  <c r="C12" i="30"/>
  <c r="M11" i="30" s="1"/>
  <c r="C11" i="30"/>
  <c r="P11" i="30" s="1"/>
  <c r="P10" i="30" s="1"/>
  <c r="C10" i="30"/>
  <c r="I11" i="30" s="1"/>
  <c r="I10" i="30" s="1"/>
  <c r="C9" i="30"/>
  <c r="H11" i="30" s="1"/>
  <c r="C8" i="30"/>
  <c r="L11" i="30" s="1"/>
  <c r="C7" i="30"/>
  <c r="O11" i="30" s="1"/>
  <c r="C6" i="30"/>
  <c r="G11" i="30" s="1"/>
  <c r="C5" i="30"/>
  <c r="J11" i="30" s="1"/>
  <c r="C4" i="30"/>
  <c r="K10" i="30" l="1"/>
  <c r="R10" i="30"/>
  <c r="C18" i="30"/>
  <c r="M10" i="30"/>
  <c r="N10" i="30"/>
  <c r="G10" i="30"/>
  <c r="O10" i="30"/>
  <c r="S21" i="30"/>
  <c r="M20" i="30"/>
  <c r="Q20" i="30"/>
  <c r="L20" i="30"/>
  <c r="I21" i="30"/>
  <c r="S20" i="30"/>
  <c r="L21" i="30"/>
  <c r="M21" i="30"/>
  <c r="I20" i="30"/>
  <c r="Q21" i="30"/>
  <c r="L10" i="30"/>
  <c r="H10" i="30"/>
  <c r="J10" i="30"/>
  <c r="F11" i="30"/>
  <c r="G20" i="30"/>
  <c r="O20" i="30"/>
  <c r="G21" i="30"/>
  <c r="O21" i="30"/>
  <c r="W25" i="30" s="1"/>
  <c r="N20" i="30"/>
  <c r="N21" i="30"/>
  <c r="H20" i="30"/>
  <c r="P20" i="30"/>
  <c r="H21" i="30"/>
  <c r="P21" i="30"/>
  <c r="J20" i="30"/>
  <c r="R20" i="30"/>
  <c r="J21" i="30"/>
  <c r="R21" i="30"/>
  <c r="K20" i="30"/>
  <c r="K21" i="30"/>
  <c r="W24" i="30" l="1"/>
  <c r="T21" i="30"/>
  <c r="U21" i="30" s="1"/>
  <c r="G30" i="30" s="1"/>
  <c r="T11" i="30"/>
  <c r="Q30" i="30" s="1"/>
  <c r="F10" i="30"/>
  <c r="R30" i="30" l="1"/>
  <c r="H30" i="30"/>
  <c r="AB41" i="29"/>
  <c r="AB39" i="29"/>
  <c r="AB38" i="29"/>
  <c r="C31" i="29"/>
  <c r="D28" i="29"/>
  <c r="D27" i="29"/>
  <c r="D26" i="29"/>
  <c r="D25" i="29"/>
  <c r="D24" i="29"/>
  <c r="D23" i="29"/>
  <c r="D34" i="29" l="1"/>
  <c r="D108" i="17" s="1"/>
  <c r="G7" i="29"/>
  <c r="AB37" i="29"/>
  <c r="AA37" i="29"/>
  <c r="E10" i="29" s="1"/>
  <c r="G10" i="29" s="1"/>
  <c r="D35" i="29"/>
  <c r="D109" i="17" s="1"/>
  <c r="C35" i="29"/>
  <c r="D22" i="29"/>
  <c r="AB34" i="29"/>
  <c r="AA34" i="29"/>
  <c r="D33" i="29"/>
  <c r="D107" i="17" s="1"/>
  <c r="C34" i="29"/>
  <c r="AB35" i="29"/>
  <c r="E8" i="29" s="1"/>
  <c r="G8" i="29" s="1"/>
  <c r="AA35" i="29"/>
  <c r="H14" i="29"/>
  <c r="F34" i="29"/>
  <c r="E108" i="17" s="1"/>
  <c r="F33" i="29"/>
  <c r="E107" i="17" s="1"/>
  <c r="F35" i="29"/>
  <c r="E109" i="17" s="1"/>
  <c r="AB36" i="29"/>
  <c r="AA36" i="29"/>
  <c r="AA39" i="29"/>
  <c r="E12" i="29" s="1"/>
  <c r="G12" i="29" s="1"/>
  <c r="C33" i="29"/>
  <c r="AA38" i="29"/>
  <c r="E11" i="29" s="1"/>
  <c r="G11" i="29" s="1"/>
  <c r="AA41" i="29"/>
  <c r="E14" i="29" s="1"/>
  <c r="G14" i="29" s="1"/>
  <c r="E9" i="29" l="1"/>
  <c r="G9" i="29" s="1"/>
  <c r="G15" i="29" s="1"/>
  <c r="D102" i="17"/>
  <c r="D96" i="17"/>
  <c r="D101" i="17"/>
  <c r="D95" i="17"/>
  <c r="D103" i="17"/>
  <c r="D97" i="17"/>
  <c r="E34" i="29"/>
  <c r="E33" i="29"/>
  <c r="E35" i="29"/>
  <c r="E28" i="29"/>
  <c r="I14" i="29"/>
  <c r="E97" i="17" l="1"/>
  <c r="E103" i="17"/>
  <c r="E95" i="17"/>
  <c r="E101" i="17"/>
  <c r="E96" i="17"/>
  <c r="E102" i="17"/>
  <c r="AJ32" i="26" l="1"/>
  <c r="AK32" i="26"/>
  <c r="AC32" i="26"/>
  <c r="AB32" i="26"/>
  <c r="AJ31" i="26"/>
  <c r="P37" i="26" l="1"/>
  <c r="P38" i="26" s="1"/>
  <c r="S37" i="26" l="1"/>
  <c r="S38" i="26" s="1"/>
  <c r="R37" i="26"/>
  <c r="R38" i="26" s="1"/>
  <c r="Q37" i="26"/>
  <c r="Q38" i="26" s="1"/>
  <c r="O37" i="26"/>
  <c r="O38" i="26" s="1"/>
  <c r="N37" i="26"/>
  <c r="N38" i="26" s="1"/>
  <c r="M37" i="26"/>
  <c r="M38" i="26" s="1"/>
  <c r="L37" i="26"/>
  <c r="L38" i="26" s="1"/>
  <c r="K37" i="26"/>
  <c r="K38" i="26" s="1"/>
  <c r="J37" i="26"/>
  <c r="J38" i="26" s="1"/>
  <c r="I37" i="26"/>
  <c r="I38" i="26" s="1"/>
  <c r="G37" i="26"/>
  <c r="G38" i="26" s="1"/>
  <c r="AK31" i="26"/>
  <c r="AM30" i="26" s="1"/>
  <c r="AK40" i="26"/>
  <c r="AJ40" i="26"/>
  <c r="AK39" i="26"/>
  <c r="AJ39" i="26"/>
  <c r="AK38" i="26"/>
  <c r="AJ38" i="26"/>
  <c r="AK37" i="26"/>
  <c r="AJ37" i="26"/>
  <c r="AK36" i="26"/>
  <c r="AJ36" i="26"/>
  <c r="AK35" i="26"/>
  <c r="AJ35" i="26"/>
  <c r="AK34" i="26"/>
  <c r="AJ34" i="26"/>
  <c r="AK33" i="26"/>
  <c r="AJ33" i="26"/>
  <c r="AK30" i="26"/>
  <c r="AJ30" i="26"/>
  <c r="O56" i="26" l="1"/>
  <c r="K56" i="26"/>
  <c r="G56" i="26"/>
  <c r="J12" i="5" l="1"/>
  <c r="O136" i="5" s="1"/>
  <c r="D35" i="27" l="1"/>
  <c r="C35" i="27"/>
  <c r="E4" i="27"/>
  <c r="AB41" i="27"/>
  <c r="AA41" i="27"/>
  <c r="AB35" i="27"/>
  <c r="AB36" i="27"/>
  <c r="AB37" i="27"/>
  <c r="AB38" i="27"/>
  <c r="AB39" i="27"/>
  <c r="AA35" i="27"/>
  <c r="AA36" i="27"/>
  <c r="AA37" i="27"/>
  <c r="AA38" i="27"/>
  <c r="AA39" i="27"/>
  <c r="E14" i="27" l="1"/>
  <c r="D116" i="20"/>
  <c r="D34" i="27"/>
  <c r="D110" i="20"/>
  <c r="D104" i="20"/>
  <c r="D33" i="27"/>
  <c r="C33" i="27"/>
  <c r="C34" i="27"/>
  <c r="E12" i="27"/>
  <c r="D27" i="27"/>
  <c r="AN30" i="26"/>
  <c r="D115" i="20" l="1"/>
  <c r="D114" i="20"/>
  <c r="D109" i="20"/>
  <c r="D103" i="20"/>
  <c r="D102" i="20"/>
  <c r="D108" i="20"/>
  <c r="G14" i="27"/>
  <c r="D28" i="27"/>
  <c r="H37" i="26"/>
  <c r="H38" i="26" s="1"/>
  <c r="O53" i="26"/>
  <c r="O54" i="26" s="1"/>
  <c r="K53" i="26"/>
  <c r="K54" i="26" s="1"/>
  <c r="G54" i="26"/>
  <c r="G53" i="26"/>
  <c r="F27" i="26" l="1"/>
  <c r="P27" i="26" s="1"/>
  <c r="G19" i="26"/>
  <c r="S6" i="26"/>
  <c r="R6" i="26"/>
  <c r="Q6" i="26"/>
  <c r="P6" i="26"/>
  <c r="O6" i="26"/>
  <c r="N6" i="26"/>
  <c r="M6" i="26"/>
  <c r="L6" i="26"/>
  <c r="K6" i="26"/>
  <c r="J6" i="26"/>
  <c r="I6" i="26"/>
  <c r="G6" i="26"/>
  <c r="H14" i="27"/>
  <c r="D22" i="27"/>
  <c r="D23" i="27"/>
  <c r="D24" i="27"/>
  <c r="D25" i="27"/>
  <c r="D26" i="27"/>
  <c r="C31" i="27"/>
  <c r="G31" i="27"/>
  <c r="I31" i="27"/>
  <c r="H41" i="26"/>
  <c r="I41" i="26"/>
  <c r="J41" i="26"/>
  <c r="K41" i="26"/>
  <c r="L41" i="26"/>
  <c r="M41" i="26"/>
  <c r="N41" i="26"/>
  <c r="O41" i="26"/>
  <c r="P41" i="26"/>
  <c r="Q41" i="26"/>
  <c r="R41" i="26"/>
  <c r="T41" i="26"/>
  <c r="H42" i="26"/>
  <c r="H44" i="26" s="1"/>
  <c r="I42" i="26"/>
  <c r="I44" i="26" s="1"/>
  <c r="J42" i="26"/>
  <c r="J43" i="26" s="1"/>
  <c r="K42" i="26"/>
  <c r="K44" i="26" s="1"/>
  <c r="L42" i="26"/>
  <c r="L44" i="26" s="1"/>
  <c r="M42" i="26"/>
  <c r="M43" i="26" s="1"/>
  <c r="N42" i="26"/>
  <c r="N43" i="26" s="1"/>
  <c r="O42" i="26"/>
  <c r="O44" i="26" s="1"/>
  <c r="P42" i="26"/>
  <c r="P43" i="26" s="1"/>
  <c r="Q42" i="26"/>
  <c r="Q44" i="26" s="1"/>
  <c r="R42" i="26"/>
  <c r="R44" i="26" s="1"/>
  <c r="T42" i="26"/>
  <c r="G43" i="26"/>
  <c r="T43" i="26"/>
  <c r="G44" i="26"/>
  <c r="T44" i="26"/>
  <c r="H46" i="26"/>
  <c r="H47" i="26" s="1"/>
  <c r="I46" i="26"/>
  <c r="I48" i="26" s="1"/>
  <c r="J46" i="26"/>
  <c r="J48" i="26" s="1"/>
  <c r="K46" i="26"/>
  <c r="K47" i="26" s="1"/>
  <c r="L46" i="26"/>
  <c r="L48" i="26" s="1"/>
  <c r="M46" i="26"/>
  <c r="M48" i="26" s="1"/>
  <c r="N46" i="26"/>
  <c r="N47" i="26" s="1"/>
  <c r="O46" i="26"/>
  <c r="O48" i="26" s="1"/>
  <c r="P46" i="26"/>
  <c r="P48" i="26" s="1"/>
  <c r="Q46" i="26"/>
  <c r="Q48" i="26" s="1"/>
  <c r="R46" i="26"/>
  <c r="R48" i="26" s="1"/>
  <c r="T46" i="26"/>
  <c r="G47" i="26"/>
  <c r="G20" i="26" s="1"/>
  <c r="F58" i="26"/>
  <c r="G48" i="26"/>
  <c r="F51" i="26"/>
  <c r="F52" i="26"/>
  <c r="J52" i="26" s="1"/>
  <c r="F53" i="26"/>
  <c r="J53" i="26" s="1"/>
  <c r="F54" i="26"/>
  <c r="J54" i="26" s="1"/>
  <c r="F56" i="26"/>
  <c r="J56" i="26" s="1"/>
  <c r="F57" i="26"/>
  <c r="N57" i="26" s="1"/>
  <c r="AB19" i="26" l="1"/>
  <c r="H19" i="26"/>
  <c r="J57" i="26"/>
  <c r="N56" i="26"/>
  <c r="N51" i="26"/>
  <c r="P28" i="26" s="1"/>
  <c r="J51" i="26"/>
  <c r="F28" i="26" s="1"/>
  <c r="P44" i="26"/>
  <c r="P19" i="26" s="1"/>
  <c r="N54" i="26"/>
  <c r="O43" i="26"/>
  <c r="O19" i="26" s="1"/>
  <c r="E34" i="27"/>
  <c r="E35" i="27"/>
  <c r="E33" i="27"/>
  <c r="E102" i="20" s="1"/>
  <c r="F34" i="27"/>
  <c r="F33" i="27"/>
  <c r="F35" i="27"/>
  <c r="J44" i="26"/>
  <c r="J19" i="26" s="1"/>
  <c r="R43" i="26"/>
  <c r="R19" i="26" s="1"/>
  <c r="J14" i="27"/>
  <c r="E28" i="27"/>
  <c r="I14" i="27"/>
  <c r="T19" i="26"/>
  <c r="K43" i="26"/>
  <c r="K19" i="26" s="1"/>
  <c r="H43" i="26"/>
  <c r="R47" i="26"/>
  <c r="J47" i="26"/>
  <c r="M44" i="26"/>
  <c r="M19" i="26" s="1"/>
  <c r="S19" i="26"/>
  <c r="G12" i="27"/>
  <c r="P47" i="26"/>
  <c r="O47" i="26"/>
  <c r="H48" i="26"/>
  <c r="M47" i="26"/>
  <c r="K48" i="26"/>
  <c r="E9" i="27"/>
  <c r="G9" i="27" s="1"/>
  <c r="E8" i="27"/>
  <c r="G8" i="27" s="1"/>
  <c r="E11" i="27"/>
  <c r="G11" i="27" s="1"/>
  <c r="E10" i="27"/>
  <c r="G10" i="27" s="1"/>
  <c r="J58" i="26"/>
  <c r="N58" i="26"/>
  <c r="N53" i="26"/>
  <c r="L47" i="26"/>
  <c r="N44" i="26"/>
  <c r="N19" i="26" s="1"/>
  <c r="L43" i="26"/>
  <c r="L19" i="26" s="1"/>
  <c r="N48" i="26"/>
  <c r="N52" i="26"/>
  <c r="Q47" i="26"/>
  <c r="I47" i="26"/>
  <c r="F55" i="26"/>
  <c r="Q43" i="26"/>
  <c r="Q19" i="26" s="1"/>
  <c r="I43" i="26"/>
  <c r="I19" i="26" s="1"/>
  <c r="E116" i="20" l="1"/>
  <c r="E114" i="20"/>
  <c r="E115" i="20"/>
  <c r="E108" i="20"/>
  <c r="E104" i="20"/>
  <c r="E110" i="20"/>
  <c r="E103" i="20"/>
  <c r="E109" i="20"/>
  <c r="F28" i="27"/>
  <c r="K14" i="27"/>
  <c r="AC19" i="26"/>
  <c r="N55" i="26"/>
  <c r="J55" i="26"/>
  <c r="S69" i="2" l="1"/>
  <c r="AC40" i="26" l="1"/>
  <c r="AC39" i="26"/>
  <c r="AC38" i="26"/>
  <c r="AC37" i="26"/>
  <c r="AC36" i="26"/>
  <c r="AC35" i="26"/>
  <c r="AC34" i="26"/>
  <c r="AC33" i="26"/>
  <c r="AC31" i="26"/>
  <c r="AC30" i="26"/>
  <c r="AB40" i="26"/>
  <c r="AB39" i="26"/>
  <c r="AB38" i="26"/>
  <c r="AB37" i="26"/>
  <c r="AB36" i="26"/>
  <c r="AB35" i="26"/>
  <c r="AB34" i="26"/>
  <c r="AB33" i="26"/>
  <c r="AB31" i="26"/>
  <c r="AB30" i="26"/>
  <c r="AE30" i="26" l="1"/>
  <c r="AF30" i="26"/>
  <c r="G55" i="26"/>
  <c r="K55" i="26"/>
  <c r="F28" i="30" l="1"/>
  <c r="P28" i="30" s="1"/>
  <c r="E31" i="29"/>
  <c r="G4" i="29"/>
  <c r="F4" i="29"/>
  <c r="I45" i="26"/>
  <c r="I20" i="26" s="1"/>
  <c r="Q45" i="26"/>
  <c r="Q20" i="26" s="1"/>
  <c r="J45" i="26"/>
  <c r="J20" i="26" s="1"/>
  <c r="R45" i="26"/>
  <c r="R20" i="26" s="1"/>
  <c r="P45" i="26"/>
  <c r="P20" i="26" s="1"/>
  <c r="K45" i="26"/>
  <c r="K20" i="26" s="1"/>
  <c r="L45" i="26"/>
  <c r="L20" i="26" s="1"/>
  <c r="T45" i="26"/>
  <c r="N45" i="26"/>
  <c r="N20" i="26" s="1"/>
  <c r="O45" i="26"/>
  <c r="O20" i="26" s="1"/>
  <c r="M45" i="26"/>
  <c r="M20" i="26" s="1"/>
  <c r="H45" i="26"/>
  <c r="H20" i="26" s="1"/>
  <c r="G27" i="26"/>
  <c r="Q27" i="26" s="1"/>
  <c r="D21" i="27"/>
  <c r="E31" i="27" s="1"/>
  <c r="G4" i="27"/>
  <c r="F4" i="27"/>
  <c r="O83" i="22" l="1"/>
  <c r="O99" i="22"/>
  <c r="O114" i="22"/>
  <c r="G114" i="22"/>
  <c r="G99" i="22"/>
  <c r="G83" i="22"/>
  <c r="G67" i="22"/>
  <c r="O67" i="22"/>
  <c r="C51" i="22"/>
  <c r="O51" i="22"/>
  <c r="K51" i="22"/>
  <c r="C27" i="22"/>
  <c r="K35" i="22"/>
  <c r="C35" i="22"/>
  <c r="G35" i="22"/>
  <c r="O35" i="22"/>
  <c r="G51" i="22"/>
  <c r="S67" i="2" l="1"/>
  <c r="U18" i="5" l="1"/>
  <c r="U114" i="5" s="1"/>
  <c r="T18" i="5"/>
  <c r="T114" i="5" s="1"/>
  <c r="V18" i="5"/>
  <c r="V114" i="5" s="1"/>
  <c r="S17" i="5"/>
  <c r="S113" i="5" s="1"/>
  <c r="AM30" i="19" l="1"/>
  <c r="J72" i="5" l="1"/>
  <c r="S93" i="2" l="1"/>
  <c r="S94" i="2"/>
  <c r="S95" i="2"/>
  <c r="S96" i="2"/>
  <c r="S97" i="2"/>
  <c r="S98" i="2"/>
  <c r="S99" i="2"/>
  <c r="S100" i="2"/>
  <c r="S101" i="2"/>
  <c r="S102" i="2"/>
  <c r="S103" i="2"/>
  <c r="S104" i="2"/>
  <c r="S105" i="2"/>
  <c r="S107" i="2"/>
  <c r="S108" i="2"/>
  <c r="S109" i="2"/>
  <c r="S110" i="2"/>
  <c r="S111" i="2"/>
  <c r="S112" i="2"/>
  <c r="S113" i="2"/>
  <c r="S114" i="2"/>
  <c r="S115" i="2"/>
  <c r="S116" i="2"/>
  <c r="S118" i="2"/>
  <c r="S119" i="2"/>
  <c r="S120" i="2"/>
  <c r="S121" i="2"/>
  <c r="S122" i="2"/>
  <c r="S123" i="2"/>
  <c r="S124" i="2"/>
  <c r="S125" i="2"/>
  <c r="S126" i="2"/>
  <c r="S66" i="2"/>
  <c r="S10" i="2"/>
  <c r="S11" i="2"/>
  <c r="S12" i="2"/>
  <c r="S14" i="2"/>
  <c r="S15" i="2"/>
  <c r="S16" i="2"/>
  <c r="S17" i="2"/>
  <c r="S18" i="2"/>
  <c r="S19" i="2"/>
  <c r="S20" i="2"/>
  <c r="S21" i="2"/>
  <c r="S22" i="2"/>
  <c r="S23" i="2"/>
  <c r="S25" i="2"/>
  <c r="S26" i="2"/>
  <c r="S27" i="2"/>
  <c r="S28" i="2"/>
  <c r="S29" i="2"/>
  <c r="S30" i="2"/>
  <c r="S31" i="2"/>
  <c r="S32" i="2"/>
  <c r="S33" i="2"/>
  <c r="S35" i="2"/>
  <c r="S36" i="2"/>
  <c r="S37" i="2"/>
  <c r="S38" i="2"/>
  <c r="S39" i="2"/>
  <c r="S40" i="2"/>
  <c r="S41" i="2"/>
  <c r="S42" i="2"/>
  <c r="S43" i="2"/>
  <c r="S44" i="2"/>
  <c r="S45" i="2"/>
  <c r="S46" i="2"/>
  <c r="S49" i="2"/>
  <c r="S50" i="2"/>
  <c r="S51" i="2"/>
  <c r="S52" i="2"/>
  <c r="S53" i="2"/>
  <c r="S54" i="2"/>
  <c r="S55" i="2"/>
  <c r="S60" i="2"/>
  <c r="S61" i="2"/>
  <c r="S62" i="2"/>
  <c r="S63" i="2"/>
  <c r="S64" i="2"/>
  <c r="S65" i="2"/>
  <c r="E93" i="5" l="1"/>
  <c r="G93" i="5" s="1"/>
  <c r="E94" i="5"/>
  <c r="G94" i="5" s="1"/>
  <c r="E95" i="5"/>
  <c r="E92" i="5"/>
  <c r="G92" i="5" s="1"/>
  <c r="S15" i="5" s="1"/>
  <c r="S111" i="5" s="1"/>
  <c r="E90" i="5"/>
  <c r="G90" i="5" s="1"/>
  <c r="E89" i="5"/>
  <c r="G89" i="5" s="1"/>
  <c r="E87" i="5"/>
  <c r="G95" i="5" l="1"/>
  <c r="S18" i="5"/>
  <c r="S114" i="5" s="1"/>
  <c r="G87" i="5"/>
  <c r="T35" i="19" l="1"/>
  <c r="H36" i="19" s="1"/>
  <c r="H35" i="19" l="1"/>
  <c r="P108" i="5" l="1"/>
  <c r="P107" i="5"/>
  <c r="E107" i="5" l="1"/>
  <c r="L107" i="5" l="1"/>
  <c r="AB49" i="18" l="1"/>
  <c r="AA49" i="18"/>
  <c r="Z49" i="18"/>
  <c r="Y49" i="18"/>
  <c r="S115" i="18" l="1"/>
  <c r="Q115" i="18"/>
  <c r="I115" i="18"/>
  <c r="G115" i="18"/>
  <c r="S100" i="18"/>
  <c r="Q100" i="18"/>
  <c r="I100" i="18"/>
  <c r="G100" i="18"/>
  <c r="S84" i="18"/>
  <c r="Q84" i="18"/>
  <c r="I84" i="18"/>
  <c r="G84" i="18"/>
  <c r="S68" i="18"/>
  <c r="Q68" i="18"/>
  <c r="I68" i="18"/>
  <c r="G68" i="18"/>
  <c r="S52" i="18"/>
  <c r="Q52" i="18"/>
  <c r="I52" i="18"/>
  <c r="G52" i="18"/>
  <c r="F54" i="19" l="1"/>
  <c r="F53" i="19"/>
  <c r="F52" i="19"/>
  <c r="F48" i="19"/>
  <c r="F58" i="19" s="1"/>
  <c r="F47" i="19"/>
  <c r="F57" i="19" s="1"/>
  <c r="F46" i="19"/>
  <c r="F56" i="19" s="1"/>
  <c r="F45" i="19"/>
  <c r="F55" i="19" s="1"/>
  <c r="J56" i="19" l="1"/>
  <c r="N56" i="19"/>
  <c r="N58" i="19"/>
  <c r="J58" i="19"/>
  <c r="N57" i="19"/>
  <c r="J57" i="19"/>
  <c r="J52" i="19"/>
  <c r="N52" i="19"/>
  <c r="J53" i="19"/>
  <c r="N53" i="19"/>
  <c r="J54" i="19"/>
  <c r="N54" i="19"/>
  <c r="N55" i="19"/>
  <c r="J55" i="19"/>
  <c r="N51" i="19"/>
  <c r="J51" i="19"/>
  <c r="S86" i="2"/>
  <c r="C11" i="2" l="1"/>
  <c r="D11" i="2"/>
  <c r="E11" i="2" l="1"/>
  <c r="F11" i="2" s="1"/>
  <c r="G11" i="2" s="1"/>
  <c r="M115" i="18"/>
  <c r="C100" i="18"/>
  <c r="C52" i="18"/>
  <c r="C84" i="18"/>
  <c r="C68" i="18"/>
  <c r="M100" i="18"/>
  <c r="M84" i="18"/>
  <c r="M68" i="18"/>
  <c r="M52" i="18"/>
  <c r="C115" i="18"/>
  <c r="D21" i="17" l="1"/>
  <c r="H11" i="5" l="1"/>
  <c r="E4" i="22"/>
  <c r="T23" i="5" l="1"/>
  <c r="H10" i="5"/>
  <c r="I11" i="5"/>
  <c r="E4" i="18"/>
  <c r="I137" i="5" l="1"/>
  <c r="J137" i="5"/>
  <c r="I10" i="5"/>
  <c r="U23" i="5"/>
  <c r="E11" i="18"/>
  <c r="E12" i="18"/>
  <c r="J11" i="5"/>
  <c r="O137" i="5" s="1"/>
  <c r="T45" i="19"/>
  <c r="C17" i="23"/>
  <c r="S11" i="23" s="1"/>
  <c r="N137" i="5" l="1"/>
  <c r="U119" i="5" s="1"/>
  <c r="Q17" i="24"/>
  <c r="Q30" i="24" s="1"/>
  <c r="J138" i="5"/>
  <c r="J150" i="5" s="1"/>
  <c r="I138" i="5"/>
  <c r="N138" i="5" s="1"/>
  <c r="V23" i="5"/>
  <c r="V119" i="5" s="1"/>
  <c r="J10" i="5"/>
  <c r="O138" i="5" s="1"/>
  <c r="S21" i="23"/>
  <c r="T41" i="19"/>
  <c r="S20" i="23"/>
  <c r="O57" i="19" l="1"/>
  <c r="O57" i="26" s="1"/>
  <c r="O53" i="19"/>
  <c r="G53" i="19"/>
  <c r="T42" i="19" l="1"/>
  <c r="T46" i="19"/>
  <c r="K53" i="19"/>
  <c r="K57" i="19"/>
  <c r="K57" i="26" s="1"/>
  <c r="G57" i="19"/>
  <c r="G57" i="26" l="1"/>
  <c r="T47" i="26"/>
  <c r="T47" i="19"/>
  <c r="T43" i="19"/>
  <c r="S38" i="19"/>
  <c r="S37" i="19"/>
  <c r="S6" i="19" s="1"/>
  <c r="S20" i="26" l="1"/>
  <c r="S85" i="2"/>
  <c r="S87" i="2"/>
  <c r="S88" i="2"/>
  <c r="S89" i="2"/>
  <c r="S90" i="2"/>
  <c r="S91" i="2"/>
  <c r="S92" i="2"/>
  <c r="S136" i="2"/>
  <c r="S137" i="2"/>
  <c r="S138" i="2"/>
  <c r="S139" i="2"/>
  <c r="S140" i="2"/>
  <c r="E88" i="5" l="1"/>
  <c r="E91" i="5"/>
  <c r="G91" i="5" s="1"/>
  <c r="S20" i="19"/>
  <c r="S19" i="19"/>
  <c r="G88" i="5" l="1"/>
  <c r="R21" i="23"/>
  <c r="R20" i="23"/>
  <c r="I150" i="5" l="1"/>
  <c r="H77" i="5" l="1"/>
  <c r="M132" i="5" s="1"/>
  <c r="I77" i="5" l="1"/>
  <c r="H76" i="5"/>
  <c r="M134" i="5" s="1"/>
  <c r="J77" i="5" l="1"/>
  <c r="O132" i="5" s="1"/>
  <c r="N132" i="5"/>
  <c r="I76" i="5"/>
  <c r="S13" i="5"/>
  <c r="S109" i="5" s="1"/>
  <c r="J76" i="5" l="1"/>
  <c r="O134" i="5" s="1"/>
  <c r="N134" i="5"/>
  <c r="H61" i="5"/>
  <c r="M135" i="5" s="1"/>
  <c r="S22" i="5" l="1"/>
  <c r="S118" i="5" s="1"/>
  <c r="T17" i="5"/>
  <c r="T113" i="5" s="1"/>
  <c r="I61" i="5"/>
  <c r="N135" i="5" s="1"/>
  <c r="T13" i="5"/>
  <c r="T109" i="5" s="1"/>
  <c r="U13" i="5" l="1"/>
  <c r="U109" i="5" s="1"/>
  <c r="J61" i="5"/>
  <c r="O135" i="5" s="1"/>
  <c r="U17" i="5"/>
  <c r="U113" i="5" s="1"/>
  <c r="V17" i="5"/>
  <c r="V113" i="5" s="1"/>
  <c r="T22" i="5"/>
  <c r="T118" i="5" s="1"/>
  <c r="S11" i="5"/>
  <c r="S107" i="5" s="1"/>
  <c r="S14" i="5"/>
  <c r="S110" i="5" s="1"/>
  <c r="H64" i="5"/>
  <c r="V13" i="5" l="1"/>
  <c r="V109" i="5" s="1"/>
  <c r="U22" i="5"/>
  <c r="U118" i="5" s="1"/>
  <c r="V22" i="5"/>
  <c r="V118" i="5" s="1"/>
  <c r="I64" i="5"/>
  <c r="H62" i="5"/>
  <c r="M133" i="5" s="1"/>
  <c r="H65" i="5" l="1"/>
  <c r="T16" i="5" s="1"/>
  <c r="I65" i="5"/>
  <c r="V21" i="5"/>
  <c r="V117" i="5" s="1"/>
  <c r="J64" i="5"/>
  <c r="I62" i="5"/>
  <c r="N133" i="5" s="1"/>
  <c r="T11" i="5"/>
  <c r="T107" i="5" s="1"/>
  <c r="T14" i="5"/>
  <c r="H63" i="5"/>
  <c r="J62" i="5" l="1"/>
  <c r="O133" i="5" s="1"/>
  <c r="O150" i="5" s="1"/>
  <c r="I63" i="5"/>
  <c r="T110" i="5"/>
  <c r="J65" i="5"/>
  <c r="U11" i="5"/>
  <c r="U107" i="5" s="1"/>
  <c r="V11" i="5"/>
  <c r="V107" i="5" s="1"/>
  <c r="U14" i="5"/>
  <c r="U110" i="5" s="1"/>
  <c r="U16" i="5"/>
  <c r="U112" i="5" s="1"/>
  <c r="C14" i="23"/>
  <c r="N11" i="23" s="1"/>
  <c r="C15" i="23"/>
  <c r="R11" i="23" s="1"/>
  <c r="R10" i="23" s="1"/>
  <c r="C16" i="23"/>
  <c r="V16" i="5" l="1"/>
  <c r="V112" i="5" s="1"/>
  <c r="J63" i="5"/>
  <c r="V14" i="5"/>
  <c r="V110" i="5" s="1"/>
  <c r="Q11" i="23"/>
  <c r="AC17" i="19"/>
  <c r="R37" i="19"/>
  <c r="R38" i="19"/>
  <c r="R6" i="19" s="1"/>
  <c r="Q10" i="23" l="1"/>
  <c r="Q21" i="23" l="1"/>
  <c r="Q20" i="23"/>
  <c r="V10" i="5" l="1"/>
  <c r="V106" i="5" s="1"/>
  <c r="R46" i="19"/>
  <c r="R42" i="19"/>
  <c r="H42" i="19"/>
  <c r="R43" i="19" l="1"/>
  <c r="R47" i="19"/>
  <c r="R44" i="19"/>
  <c r="R48" i="19"/>
  <c r="H41" i="19"/>
  <c r="R45" i="19"/>
  <c r="R20" i="19" s="1"/>
  <c r="R41" i="19"/>
  <c r="R19" i="19" s="1"/>
  <c r="C16" i="26" l="1"/>
  <c r="R11" i="26" s="1"/>
  <c r="R10" i="26" s="1"/>
  <c r="R23" i="26" l="1"/>
  <c r="O28" i="23" l="1"/>
  <c r="E28" i="23"/>
  <c r="E23" i="23"/>
  <c r="O58" i="19" l="1"/>
  <c r="O58" i="26" s="1"/>
  <c r="P29" i="26" s="1"/>
  <c r="Q42" i="19"/>
  <c r="K58" i="19"/>
  <c r="K58" i="26" s="1"/>
  <c r="F29" i="26" s="1"/>
  <c r="T48" i="26" l="1"/>
  <c r="T20" i="26" s="1"/>
  <c r="T48" i="19"/>
  <c r="T20" i="19" s="1"/>
  <c r="G58" i="19"/>
  <c r="AB20" i="19" s="1"/>
  <c r="AC20" i="19" l="1"/>
  <c r="G58" i="26"/>
  <c r="AB20" i="26" s="1"/>
  <c r="AC20" i="26" s="1"/>
  <c r="L88" i="17"/>
  <c r="L81" i="17"/>
  <c r="L74" i="17"/>
  <c r="L67" i="17"/>
  <c r="L60" i="17"/>
  <c r="L53" i="17"/>
  <c r="L46" i="17"/>
  <c r="L39" i="17"/>
  <c r="L32" i="17"/>
  <c r="D88" i="17"/>
  <c r="D81" i="17"/>
  <c r="D67" i="17"/>
  <c r="D60" i="17"/>
  <c r="D53" i="17"/>
  <c r="D39" i="17"/>
  <c r="D32" i="17"/>
  <c r="P17" i="17" l="1"/>
  <c r="E25" i="17"/>
  <c r="C83" i="22" l="1"/>
  <c r="K114" i="22"/>
  <c r="K83" i="22"/>
  <c r="C67" i="22"/>
  <c r="C114" i="22"/>
  <c r="C99" i="22"/>
  <c r="K99" i="22"/>
  <c r="K67" i="22"/>
  <c r="M81" i="17"/>
  <c r="M67" i="17"/>
  <c r="M53" i="17"/>
  <c r="M39" i="17"/>
  <c r="M88" i="17"/>
  <c r="M74" i="17"/>
  <c r="M60" i="17"/>
  <c r="M46" i="17"/>
  <c r="M32" i="17"/>
  <c r="E81" i="17"/>
  <c r="E60" i="17"/>
  <c r="E88" i="17"/>
  <c r="E67" i="17"/>
  <c r="E74" i="17"/>
  <c r="E53" i="17"/>
  <c r="H25" i="17"/>
  <c r="H106" i="17" l="1"/>
  <c r="H100" i="17"/>
  <c r="H94" i="17"/>
  <c r="P88" i="17"/>
  <c r="P74" i="17"/>
  <c r="P60" i="17"/>
  <c r="P46" i="17"/>
  <c r="P32" i="17"/>
  <c r="P81" i="17"/>
  <c r="P67" i="17"/>
  <c r="P53" i="17"/>
  <c r="P39" i="17"/>
  <c r="H88" i="17"/>
  <c r="H67" i="17"/>
  <c r="H74" i="17"/>
  <c r="H53" i="17"/>
  <c r="H81" i="17"/>
  <c r="H60" i="17"/>
  <c r="S36" i="18" l="1"/>
  <c r="Q36" i="18"/>
  <c r="I36" i="18"/>
  <c r="G36" i="18"/>
  <c r="M36" i="18"/>
  <c r="C36" i="18"/>
  <c r="Q95" i="20" l="1"/>
  <c r="P95" i="20"/>
  <c r="N95" i="20"/>
  <c r="Q88" i="20"/>
  <c r="P88" i="20"/>
  <c r="N88" i="20"/>
  <c r="Q81" i="20"/>
  <c r="P81" i="20"/>
  <c r="N81" i="20"/>
  <c r="Q74" i="20"/>
  <c r="P74" i="20"/>
  <c r="N74" i="20"/>
  <c r="Q67" i="20"/>
  <c r="P67" i="20"/>
  <c r="N67" i="20"/>
  <c r="Q60" i="20"/>
  <c r="P60" i="20"/>
  <c r="N60" i="20"/>
  <c r="Q53" i="20"/>
  <c r="P53" i="20"/>
  <c r="N53" i="20"/>
  <c r="Q46" i="20"/>
  <c r="P46" i="20"/>
  <c r="N46" i="20"/>
  <c r="Q39" i="20"/>
  <c r="P39" i="20"/>
  <c r="N39" i="20"/>
  <c r="R33" i="22" l="1"/>
  <c r="N31" i="22" l="1"/>
  <c r="N27" i="22"/>
  <c r="N23" i="22"/>
  <c r="J29" i="22"/>
  <c r="J25" i="22"/>
  <c r="M26" i="22"/>
  <c r="I24" i="22"/>
  <c r="J31" i="22"/>
  <c r="J23" i="22"/>
  <c r="N28" i="22"/>
  <c r="I30" i="22"/>
  <c r="M31" i="22"/>
  <c r="M27" i="22"/>
  <c r="M23" i="22"/>
  <c r="I29" i="22"/>
  <c r="I25" i="22"/>
  <c r="J24" i="22"/>
  <c r="M22" i="22"/>
  <c r="N29" i="22"/>
  <c r="M25" i="22"/>
  <c r="I31" i="22"/>
  <c r="I23" i="22"/>
  <c r="J26" i="22"/>
  <c r="M24" i="22"/>
  <c r="I22" i="22"/>
  <c r="N30" i="22"/>
  <c r="N26" i="22"/>
  <c r="N22" i="22"/>
  <c r="J28" i="22"/>
  <c r="I28" i="22"/>
  <c r="J27" i="22"/>
  <c r="M29" i="22"/>
  <c r="I27" i="22"/>
  <c r="J30" i="22"/>
  <c r="M28" i="22"/>
  <c r="I26" i="22"/>
  <c r="M30" i="22"/>
  <c r="N25" i="22"/>
  <c r="N24" i="22"/>
  <c r="J22" i="22"/>
  <c r="O54" i="19"/>
  <c r="K123" i="22" l="1"/>
  <c r="K92" i="22"/>
  <c r="K108" i="22"/>
  <c r="K76" i="22"/>
  <c r="Q11" i="17"/>
  <c r="C92" i="22"/>
  <c r="C123" i="22"/>
  <c r="C108" i="22"/>
  <c r="C76" i="22"/>
  <c r="P11" i="17"/>
  <c r="L119" i="22"/>
  <c r="L88" i="22"/>
  <c r="L72" i="22"/>
  <c r="L104" i="22"/>
  <c r="K94" i="22"/>
  <c r="K125" i="22"/>
  <c r="K78" i="22"/>
  <c r="K110" i="22"/>
  <c r="D85" i="22"/>
  <c r="D116" i="22"/>
  <c r="D69" i="22"/>
  <c r="D101" i="22"/>
  <c r="K118" i="22"/>
  <c r="K87" i="22"/>
  <c r="K71" i="22"/>
  <c r="K103" i="22"/>
  <c r="L118" i="22"/>
  <c r="L87" i="22"/>
  <c r="L103" i="22"/>
  <c r="L71" i="22"/>
  <c r="C118" i="22"/>
  <c r="C87" i="22"/>
  <c r="C71" i="22"/>
  <c r="C103" i="22"/>
  <c r="K86" i="22"/>
  <c r="K117" i="22"/>
  <c r="K70" i="22"/>
  <c r="K102" i="22"/>
  <c r="K124" i="22"/>
  <c r="K93" i="22"/>
  <c r="K109" i="22"/>
  <c r="K77" i="22"/>
  <c r="K121" i="22"/>
  <c r="K90" i="22"/>
  <c r="K106" i="22"/>
  <c r="K74" i="22"/>
  <c r="C120" i="22"/>
  <c r="C89" i="22"/>
  <c r="C105" i="22"/>
  <c r="C73" i="22"/>
  <c r="K88" i="22"/>
  <c r="K119" i="22"/>
  <c r="K104" i="22"/>
  <c r="K72" i="22"/>
  <c r="C93" i="22"/>
  <c r="C124" i="22"/>
  <c r="C77" i="22"/>
  <c r="C109" i="22"/>
  <c r="C88" i="22"/>
  <c r="C119" i="22"/>
  <c r="C72" i="22"/>
  <c r="C104" i="22"/>
  <c r="D90" i="22"/>
  <c r="D121" i="22"/>
  <c r="D106" i="22"/>
  <c r="D74" i="22"/>
  <c r="C117" i="22"/>
  <c r="C86" i="22"/>
  <c r="C70" i="22"/>
  <c r="C102" i="22"/>
  <c r="C94" i="22"/>
  <c r="C125" i="22"/>
  <c r="C110" i="22"/>
  <c r="C78" i="22"/>
  <c r="K116" i="22"/>
  <c r="K85" i="22"/>
  <c r="K101" i="22"/>
  <c r="K69" i="22"/>
  <c r="D125" i="22"/>
  <c r="D94" i="22"/>
  <c r="D78" i="22"/>
  <c r="D110" i="22"/>
  <c r="D89" i="22"/>
  <c r="D120" i="22"/>
  <c r="D105" i="22"/>
  <c r="D73" i="22"/>
  <c r="C122" i="22"/>
  <c r="C91" i="22"/>
  <c r="C107" i="22"/>
  <c r="C75" i="22"/>
  <c r="K120" i="22"/>
  <c r="K89" i="22"/>
  <c r="K73" i="22"/>
  <c r="K105" i="22"/>
  <c r="D122" i="22"/>
  <c r="D91" i="22"/>
  <c r="D75" i="22"/>
  <c r="D107" i="22"/>
  <c r="D88" i="22"/>
  <c r="D119" i="22"/>
  <c r="D72" i="22"/>
  <c r="D104" i="22"/>
  <c r="L85" i="22"/>
  <c r="L116" i="22"/>
  <c r="L101" i="22"/>
  <c r="L69" i="22"/>
  <c r="D123" i="22"/>
  <c r="D92" i="22"/>
  <c r="D108" i="22"/>
  <c r="D76" i="22"/>
  <c r="P12" i="17"/>
  <c r="K122" i="22"/>
  <c r="K91" i="22"/>
  <c r="K107" i="22"/>
  <c r="K75" i="22"/>
  <c r="L89" i="22"/>
  <c r="L120" i="22"/>
  <c r="L105" i="22"/>
  <c r="L73" i="22"/>
  <c r="L92" i="22"/>
  <c r="L123" i="22"/>
  <c r="L76" i="22"/>
  <c r="L108" i="22"/>
  <c r="Q12" i="17"/>
  <c r="L86" i="22"/>
  <c r="L117" i="22"/>
  <c r="L102" i="22"/>
  <c r="L70" i="22"/>
  <c r="D124" i="22"/>
  <c r="D93" i="22"/>
  <c r="D109" i="22"/>
  <c r="D77" i="22"/>
  <c r="L124" i="22"/>
  <c r="L93" i="22"/>
  <c r="L77" i="22"/>
  <c r="L109" i="22"/>
  <c r="L91" i="22"/>
  <c r="L122" i="22"/>
  <c r="L107" i="22"/>
  <c r="L75" i="22"/>
  <c r="L121" i="22"/>
  <c r="L90" i="22"/>
  <c r="L74" i="22"/>
  <c r="L106" i="22"/>
  <c r="C121" i="22"/>
  <c r="C90" i="22"/>
  <c r="C74" i="22"/>
  <c r="C106" i="22"/>
  <c r="C85" i="22"/>
  <c r="C116" i="22"/>
  <c r="C101" i="22"/>
  <c r="C69" i="22"/>
  <c r="D118" i="22"/>
  <c r="D87" i="22"/>
  <c r="D71" i="22"/>
  <c r="D103" i="22"/>
  <c r="D86" i="22"/>
  <c r="D117" i="22"/>
  <c r="D70" i="22"/>
  <c r="D102" i="22"/>
  <c r="L94" i="22"/>
  <c r="L125" i="22"/>
  <c r="L110" i="22"/>
  <c r="L78" i="22"/>
  <c r="K54" i="19"/>
  <c r="F28" i="19" s="1"/>
  <c r="G54" i="19"/>
  <c r="AB19" i="19" s="1"/>
  <c r="AC19" i="19" s="1"/>
  <c r="AB16" i="19" l="1"/>
  <c r="T44" i="19"/>
  <c r="T19" i="19" s="1"/>
  <c r="R33" i="18"/>
  <c r="N24" i="18" l="1"/>
  <c r="M26" i="18"/>
  <c r="J28" i="18"/>
  <c r="I30" i="18"/>
  <c r="I22" i="18"/>
  <c r="N31" i="18"/>
  <c r="N23" i="18"/>
  <c r="M25" i="18"/>
  <c r="J27" i="18"/>
  <c r="I29" i="18"/>
  <c r="N22" i="18"/>
  <c r="M24" i="18"/>
  <c r="J26" i="18"/>
  <c r="N29" i="18"/>
  <c r="M31" i="18"/>
  <c r="J25" i="18"/>
  <c r="N28" i="18"/>
  <c r="J24" i="18"/>
  <c r="M29" i="18"/>
  <c r="M28" i="18"/>
  <c r="I24" i="18"/>
  <c r="J29" i="18"/>
  <c r="I28" i="18"/>
  <c r="I26" i="18"/>
  <c r="J31" i="18"/>
  <c r="I25" i="18"/>
  <c r="J30" i="18"/>
  <c r="M27" i="18"/>
  <c r="I31" i="18"/>
  <c r="N30" i="18"/>
  <c r="M23" i="18"/>
  <c r="I27" i="18"/>
  <c r="M30" i="18"/>
  <c r="M22" i="18"/>
  <c r="N27" i="18"/>
  <c r="J23" i="18"/>
  <c r="J22" i="18"/>
  <c r="N25" i="18"/>
  <c r="I23" i="18"/>
  <c r="N26" i="18"/>
  <c r="C91" i="18" l="1"/>
  <c r="C122" i="18"/>
  <c r="C75" i="18"/>
  <c r="C107" i="18"/>
  <c r="N89" i="18"/>
  <c r="N73" i="18"/>
  <c r="C121" i="18"/>
  <c r="C90" i="18"/>
  <c r="C74" i="18"/>
  <c r="C106" i="18"/>
  <c r="M87" i="18"/>
  <c r="M71" i="18"/>
  <c r="N87" i="18"/>
  <c r="N71" i="18"/>
  <c r="N94" i="18"/>
  <c r="N78" i="18"/>
  <c r="D86" i="18"/>
  <c r="D117" i="18"/>
  <c r="D70" i="18"/>
  <c r="D102" i="18"/>
  <c r="C86" i="18"/>
  <c r="C117" i="18"/>
  <c r="C70" i="18"/>
  <c r="C102" i="18"/>
  <c r="D125" i="18"/>
  <c r="D94" i="18"/>
  <c r="D110" i="18"/>
  <c r="D78" i="18"/>
  <c r="D120" i="18"/>
  <c r="D89" i="18"/>
  <c r="D73" i="18"/>
  <c r="D105" i="18"/>
  <c r="C87" i="18"/>
  <c r="C118" i="18"/>
  <c r="C103" i="18"/>
  <c r="C71" i="18"/>
  <c r="M95" i="18"/>
  <c r="M79" i="18"/>
  <c r="N93" i="18"/>
  <c r="N77" i="18"/>
  <c r="C126" i="18"/>
  <c r="C95" i="18"/>
  <c r="C111" i="18"/>
  <c r="C79" i="18"/>
  <c r="D90" i="18"/>
  <c r="D121" i="18"/>
  <c r="D74" i="18"/>
  <c r="D106" i="18"/>
  <c r="D118" i="18"/>
  <c r="D87" i="18"/>
  <c r="D103" i="18"/>
  <c r="D71" i="18"/>
  <c r="C125" i="18"/>
  <c r="C94" i="18"/>
  <c r="C78" i="18"/>
  <c r="C110" i="18"/>
  <c r="M90" i="18"/>
  <c r="M74" i="18"/>
  <c r="N90" i="18"/>
  <c r="N74" i="18"/>
  <c r="M89" i="18"/>
  <c r="M73" i="18"/>
  <c r="C92" i="18"/>
  <c r="C123" i="18"/>
  <c r="C108" i="18"/>
  <c r="C76" i="18"/>
  <c r="D93" i="18"/>
  <c r="D109" i="18"/>
  <c r="D77" i="18"/>
  <c r="N95" i="18"/>
  <c r="N79" i="18"/>
  <c r="C119" i="18"/>
  <c r="C88" i="18"/>
  <c r="C104" i="18"/>
  <c r="C72" i="18"/>
  <c r="M91" i="18"/>
  <c r="M75" i="18"/>
  <c r="M92" i="18"/>
  <c r="M76" i="18"/>
  <c r="M88" i="18"/>
  <c r="M72" i="18"/>
  <c r="N91" i="18"/>
  <c r="N75" i="18"/>
  <c r="M93" i="18"/>
  <c r="M77" i="18"/>
  <c r="Q10" i="20"/>
  <c r="N86" i="18"/>
  <c r="N70" i="18"/>
  <c r="D92" i="18"/>
  <c r="D123" i="18"/>
  <c r="D76" i="18"/>
  <c r="D108" i="18"/>
  <c r="M86" i="18"/>
  <c r="M70" i="18"/>
  <c r="C120" i="18"/>
  <c r="C89" i="18"/>
  <c r="C105" i="18"/>
  <c r="C73" i="18"/>
  <c r="D88" i="18"/>
  <c r="D119" i="18"/>
  <c r="D104" i="18"/>
  <c r="D72" i="18"/>
  <c r="C93" i="18"/>
  <c r="C109" i="18"/>
  <c r="C77" i="18"/>
  <c r="P10" i="20"/>
  <c r="M94" i="18"/>
  <c r="M78" i="18"/>
  <c r="D126" i="18"/>
  <c r="D95" i="18"/>
  <c r="D79" i="18"/>
  <c r="D111" i="18"/>
  <c r="N92" i="18"/>
  <c r="N76" i="18"/>
  <c r="D122" i="18"/>
  <c r="D91" i="18"/>
  <c r="D75" i="18"/>
  <c r="D107" i="18"/>
  <c r="N88" i="18"/>
  <c r="N72" i="18"/>
  <c r="Q15" i="17"/>
  <c r="Q11" i="20"/>
  <c r="Q14" i="20" s="1"/>
  <c r="G95" i="20"/>
  <c r="F95" i="20"/>
  <c r="D95" i="20"/>
  <c r="G88" i="20"/>
  <c r="F88" i="20"/>
  <c r="D88" i="20"/>
  <c r="G81" i="20"/>
  <c r="F81" i="20"/>
  <c r="D81" i="20"/>
  <c r="G74" i="20"/>
  <c r="F74" i="20"/>
  <c r="D74" i="20"/>
  <c r="G67" i="20"/>
  <c r="F67" i="20"/>
  <c r="D67" i="20"/>
  <c r="G60" i="20"/>
  <c r="F60" i="20"/>
  <c r="D60" i="20"/>
  <c r="N68" i="20" l="1"/>
  <c r="N76" i="20"/>
  <c r="N69" i="20"/>
  <c r="Q12" i="20"/>
  <c r="Q15" i="20" s="1"/>
  <c r="Q13" i="20"/>
  <c r="Q14" i="17"/>
  <c r="Q13" i="17"/>
  <c r="Q16" i="17" s="1"/>
  <c r="N75" i="20"/>
  <c r="N62" i="20" l="1"/>
  <c r="N61" i="20"/>
  <c r="N77" i="20"/>
  <c r="N70" i="20"/>
  <c r="N63" i="20" l="1"/>
  <c r="D22" i="18" l="1"/>
  <c r="F78" i="18" l="1"/>
  <c r="F76" i="18"/>
  <c r="F74" i="18"/>
  <c r="F72" i="18"/>
  <c r="F70" i="18"/>
  <c r="E78" i="18"/>
  <c r="E76" i="18"/>
  <c r="E74" i="18"/>
  <c r="E72" i="18"/>
  <c r="E70" i="18"/>
  <c r="P78" i="18"/>
  <c r="P76" i="18"/>
  <c r="P74" i="18"/>
  <c r="P72" i="18"/>
  <c r="P70" i="18"/>
  <c r="E108" i="18"/>
  <c r="E104" i="18"/>
  <c r="O78" i="18"/>
  <c r="O76" i="18"/>
  <c r="O74" i="18"/>
  <c r="O72" i="18"/>
  <c r="O70" i="18"/>
  <c r="F79" i="18"/>
  <c r="F77" i="18"/>
  <c r="F75" i="18"/>
  <c r="F73" i="18"/>
  <c r="F71" i="18"/>
  <c r="E71" i="18"/>
  <c r="P71" i="18"/>
  <c r="E73" i="18"/>
  <c r="P79" i="18"/>
  <c r="P73" i="18"/>
  <c r="E75" i="18"/>
  <c r="O79" i="18"/>
  <c r="P77" i="18"/>
  <c r="E77" i="18"/>
  <c r="O73" i="18"/>
  <c r="O71" i="18"/>
  <c r="E79" i="18"/>
  <c r="O77" i="18"/>
  <c r="P75" i="18"/>
  <c r="O75" i="18"/>
  <c r="O75" i="20" l="1"/>
  <c r="O68" i="20"/>
  <c r="D39" i="20"/>
  <c r="O61" i="20" l="1"/>
  <c r="C11" i="26"/>
  <c r="Q11" i="26" s="1"/>
  <c r="Q10" i="26" s="1"/>
  <c r="C7" i="26"/>
  <c r="P11" i="26" s="1"/>
  <c r="P10" i="26" l="1"/>
  <c r="W23" i="26"/>
  <c r="Q23" i="26"/>
  <c r="P23" i="26" l="1"/>
  <c r="W22" i="26"/>
  <c r="R4" i="22"/>
  <c r="Q4" i="22"/>
  <c r="G4" i="22"/>
  <c r="F4" i="22"/>
  <c r="H21" i="23"/>
  <c r="G21" i="23"/>
  <c r="I21" i="23"/>
  <c r="P21" i="23"/>
  <c r="O21" i="23"/>
  <c r="N21" i="23"/>
  <c r="M21" i="23"/>
  <c r="K21" i="23"/>
  <c r="L21" i="23"/>
  <c r="J21" i="23"/>
  <c r="L4" i="20" l="1"/>
  <c r="F22" i="26" s="1"/>
  <c r="P4" i="22" l="1"/>
  <c r="P4" i="18"/>
  <c r="AB53" i="18" l="1"/>
  <c r="AA53" i="18"/>
  <c r="P10" i="18" s="1"/>
  <c r="P12" i="18"/>
  <c r="AB51" i="18"/>
  <c r="AA51" i="18"/>
  <c r="AA50" i="18"/>
  <c r="AB50" i="18"/>
  <c r="P11" i="18"/>
  <c r="AB52" i="18"/>
  <c r="AA52" i="18"/>
  <c r="P9" i="18" s="1"/>
  <c r="P7" i="18" l="1"/>
  <c r="P8" i="18"/>
  <c r="F27" i="19"/>
  <c r="P27" i="19" s="1"/>
  <c r="I45" i="19"/>
  <c r="J45" i="19"/>
  <c r="K45" i="19"/>
  <c r="L45" i="19"/>
  <c r="M45" i="19"/>
  <c r="N45" i="19"/>
  <c r="O45" i="19"/>
  <c r="P45" i="19"/>
  <c r="Q45" i="19"/>
  <c r="H45" i="19"/>
  <c r="I41" i="19"/>
  <c r="J41" i="19"/>
  <c r="K41" i="19"/>
  <c r="L41" i="19"/>
  <c r="M41" i="19"/>
  <c r="O41" i="19"/>
  <c r="P41" i="19"/>
  <c r="Q41" i="19"/>
  <c r="G48" i="19"/>
  <c r="G47" i="19"/>
  <c r="G20" i="19" s="1"/>
  <c r="G44" i="19"/>
  <c r="G43" i="19"/>
  <c r="G19" i="19" s="1"/>
  <c r="Q37" i="19"/>
  <c r="P38" i="19"/>
  <c r="O38" i="19"/>
  <c r="N37" i="19"/>
  <c r="M37" i="19"/>
  <c r="L38" i="19"/>
  <c r="K38" i="19"/>
  <c r="J37" i="19"/>
  <c r="I37" i="19"/>
  <c r="G37" i="19"/>
  <c r="G38" i="19" l="1"/>
  <c r="G6" i="19" s="1"/>
  <c r="F10" i="23" s="1"/>
  <c r="N38" i="19"/>
  <c r="N6" i="19" s="1"/>
  <c r="J38" i="19"/>
  <c r="J6" i="19" s="1"/>
  <c r="P37" i="19"/>
  <c r="P6" i="19" s="1"/>
  <c r="L6" i="19"/>
  <c r="Q38" i="19"/>
  <c r="Q6" i="19" s="1"/>
  <c r="M38" i="19"/>
  <c r="M6" i="19" s="1"/>
  <c r="I38" i="19"/>
  <c r="I6" i="19" s="1"/>
  <c r="O37" i="19"/>
  <c r="O6" i="19" s="1"/>
  <c r="K37" i="19"/>
  <c r="K6" i="19" s="1"/>
  <c r="P28" i="19" l="1"/>
  <c r="P29" i="19"/>
  <c r="F29" i="19"/>
  <c r="L46" i="19" l="1"/>
  <c r="M46" i="19"/>
  <c r="N46" i="19"/>
  <c r="I46" i="19"/>
  <c r="O46" i="19"/>
  <c r="J46" i="19"/>
  <c r="P46" i="19"/>
  <c r="K46" i="19"/>
  <c r="Q46" i="19"/>
  <c r="P42" i="19"/>
  <c r="K42" i="19"/>
  <c r="M42" i="19"/>
  <c r="O42" i="19"/>
  <c r="N42" i="19"/>
  <c r="L42" i="19"/>
  <c r="J42" i="19"/>
  <c r="J43" i="19" l="1"/>
  <c r="J44" i="19"/>
  <c r="J19" i="19" s="1"/>
  <c r="M44" i="19"/>
  <c r="M43" i="19"/>
  <c r="Q47" i="19"/>
  <c r="Q48" i="19"/>
  <c r="O47" i="19"/>
  <c r="O48" i="19"/>
  <c r="L43" i="19"/>
  <c r="L44" i="19"/>
  <c r="L19" i="19" s="1"/>
  <c r="K48" i="19"/>
  <c r="K47" i="19"/>
  <c r="M47" i="19"/>
  <c r="M48" i="19"/>
  <c r="H44" i="19"/>
  <c r="H43" i="19"/>
  <c r="K43" i="19"/>
  <c r="K44" i="19"/>
  <c r="K19" i="19" s="1"/>
  <c r="I48" i="19"/>
  <c r="I47" i="19"/>
  <c r="N43" i="19"/>
  <c r="N44" i="19"/>
  <c r="P44" i="19"/>
  <c r="P19" i="19" s="1"/>
  <c r="P43" i="19"/>
  <c r="P47" i="19"/>
  <c r="P48" i="19"/>
  <c r="P20" i="19" s="1"/>
  <c r="N48" i="19"/>
  <c r="N47" i="19"/>
  <c r="H48" i="19"/>
  <c r="H47" i="19"/>
  <c r="Q43" i="19"/>
  <c r="Q44" i="19"/>
  <c r="I44" i="19"/>
  <c r="I43" i="19"/>
  <c r="O43" i="19"/>
  <c r="O44" i="19"/>
  <c r="O19" i="19" s="1"/>
  <c r="J48" i="19"/>
  <c r="J47" i="19"/>
  <c r="L48" i="19"/>
  <c r="L47" i="19"/>
  <c r="L20" i="19" s="1"/>
  <c r="H20" i="19" l="1"/>
  <c r="H19" i="19"/>
  <c r="J20" i="19"/>
  <c r="N19" i="19"/>
  <c r="M20" i="19"/>
  <c r="Q20" i="19"/>
  <c r="M19" i="19"/>
  <c r="N20" i="19"/>
  <c r="K20" i="19"/>
  <c r="I19" i="19"/>
  <c r="I20" i="19"/>
  <c r="Q19" i="19"/>
  <c r="O20" i="19"/>
  <c r="AC16" i="19"/>
  <c r="S20" i="5" l="1"/>
  <c r="S116" i="5" s="1"/>
  <c r="H98" i="5" l="1"/>
  <c r="S19" i="5"/>
  <c r="S115" i="5" s="1"/>
  <c r="H32" i="20"/>
  <c r="T19" i="5" l="1"/>
  <c r="T20" i="5"/>
  <c r="T116" i="5" s="1"/>
  <c r="I98" i="5"/>
  <c r="I99" i="5"/>
  <c r="R95" i="20"/>
  <c r="R81" i="20"/>
  <c r="R88" i="20"/>
  <c r="R74" i="20"/>
  <c r="R46" i="20"/>
  <c r="R53" i="20"/>
  <c r="R39" i="20"/>
  <c r="R60" i="20"/>
  <c r="R67" i="20"/>
  <c r="H88" i="20"/>
  <c r="H74" i="20"/>
  <c r="H60" i="20"/>
  <c r="H95" i="20"/>
  <c r="H81" i="20"/>
  <c r="H67" i="20"/>
  <c r="I32" i="20"/>
  <c r="G27" i="19"/>
  <c r="F28" i="23"/>
  <c r="I113" i="20" l="1"/>
  <c r="I107" i="20"/>
  <c r="I101" i="20"/>
  <c r="T115" i="5"/>
  <c r="U19" i="5"/>
  <c r="U115" i="5" s="1"/>
  <c r="J98" i="5"/>
  <c r="U20" i="5"/>
  <c r="U116" i="5" s="1"/>
  <c r="J99" i="5"/>
  <c r="S95" i="20"/>
  <c r="S88" i="20"/>
  <c r="S81" i="20"/>
  <c r="S46" i="20"/>
  <c r="S53" i="20"/>
  <c r="S39" i="20"/>
  <c r="S74" i="20"/>
  <c r="S60" i="20"/>
  <c r="S67" i="20"/>
  <c r="I95" i="20"/>
  <c r="I67" i="20"/>
  <c r="I74" i="20"/>
  <c r="I81" i="20"/>
  <c r="I88" i="20"/>
  <c r="I60" i="20"/>
  <c r="V20" i="5" l="1"/>
  <c r="V116" i="5" s="1"/>
  <c r="V19" i="5"/>
  <c r="V115" i="5" s="1"/>
  <c r="C14" i="26"/>
  <c r="O11" i="26" s="1"/>
  <c r="O10" i="26" s="1"/>
  <c r="O23" i="26" s="1"/>
  <c r="C13" i="26"/>
  <c r="L11" i="26" s="1"/>
  <c r="L10" i="26" s="1"/>
  <c r="L23" i="26" s="1"/>
  <c r="G25" i="17"/>
  <c r="G106" i="17" l="1"/>
  <c r="G100" i="17"/>
  <c r="G94" i="17"/>
  <c r="O81" i="17"/>
  <c r="O53" i="17"/>
  <c r="G88" i="17"/>
  <c r="G60" i="17"/>
  <c r="O67" i="17"/>
  <c r="O88" i="17"/>
  <c r="O74" i="17"/>
  <c r="O46" i="17"/>
  <c r="G81" i="17"/>
  <c r="G53" i="17"/>
  <c r="O39" i="17"/>
  <c r="G74" i="17"/>
  <c r="O60" i="17"/>
  <c r="O32" i="17"/>
  <c r="G67" i="17"/>
  <c r="L83" i="17"/>
  <c r="G32" i="17"/>
  <c r="L89" i="17"/>
  <c r="L82" i="17"/>
  <c r="L61" i="17"/>
  <c r="D21" i="18"/>
  <c r="R4" i="18"/>
  <c r="Q4" i="18"/>
  <c r="G4" i="18"/>
  <c r="F4" i="18"/>
  <c r="L75" i="17" l="1"/>
  <c r="L69" i="17"/>
  <c r="L68" i="17"/>
  <c r="L54" i="17" s="1"/>
  <c r="L90" i="17"/>
  <c r="L91" i="17" s="1"/>
  <c r="L62" i="17"/>
  <c r="L84" i="17"/>
  <c r="P19" i="22"/>
  <c r="L55" i="17" l="1"/>
  <c r="L77" i="17"/>
  <c r="L76" i="17"/>
  <c r="L70" i="17"/>
  <c r="L63" i="17"/>
  <c r="L56" i="17" l="1"/>
  <c r="C16" i="19"/>
  <c r="S105" i="5"/>
  <c r="H106" i="5"/>
  <c r="I106" i="5" s="1"/>
  <c r="J106" i="5" s="1"/>
  <c r="M106" i="5" l="1"/>
  <c r="T105" i="5" s="1"/>
  <c r="R11" i="19"/>
  <c r="R10" i="19" s="1"/>
  <c r="K20" i="23"/>
  <c r="O20" i="23"/>
  <c r="P20" i="23"/>
  <c r="H20" i="23"/>
  <c r="L20" i="23"/>
  <c r="I20" i="23"/>
  <c r="M20" i="23"/>
  <c r="G20" i="23"/>
  <c r="J20" i="23"/>
  <c r="N20" i="23"/>
  <c r="I39" i="20"/>
  <c r="R32" i="20"/>
  <c r="H53" i="20"/>
  <c r="H46" i="20"/>
  <c r="H39" i="20"/>
  <c r="G11" i="23"/>
  <c r="O11" i="23"/>
  <c r="T25" i="23" s="1"/>
  <c r="C8" i="23"/>
  <c r="L11" i="23" s="1"/>
  <c r="H11" i="23"/>
  <c r="I11" i="23"/>
  <c r="P11" i="23"/>
  <c r="C12" i="23"/>
  <c r="M11" i="23" s="1"/>
  <c r="C13" i="23"/>
  <c r="K11" i="23" s="1"/>
  <c r="N106" i="5" l="1"/>
  <c r="U105" i="5" s="1"/>
  <c r="D5" i="26" s="1"/>
  <c r="C18" i="23"/>
  <c r="J11" i="23"/>
  <c r="T11" i="23" s="1"/>
  <c r="Q30" i="23" s="1"/>
  <c r="M10" i="23"/>
  <c r="D11" i="19" l="1"/>
  <c r="D12" i="26"/>
  <c r="D5" i="19"/>
  <c r="D7" i="26"/>
  <c r="D13" i="26"/>
  <c r="D7" i="19"/>
  <c r="D13" i="19"/>
  <c r="D8" i="26"/>
  <c r="D9" i="19"/>
  <c r="D14" i="19"/>
  <c r="D16" i="19"/>
  <c r="D8" i="19"/>
  <c r="D16" i="26"/>
  <c r="D14" i="26"/>
  <c r="D9" i="26"/>
  <c r="D12" i="19"/>
  <c r="D11" i="26"/>
  <c r="O106" i="5"/>
  <c r="V105" i="5" s="1"/>
  <c r="T21" i="23"/>
  <c r="U21" i="23" s="1"/>
  <c r="G30" i="23" s="1"/>
  <c r="D30" i="22"/>
  <c r="D29" i="22"/>
  <c r="D28" i="22"/>
  <c r="D24" i="22"/>
  <c r="D23" i="22"/>
  <c r="D22" i="22"/>
  <c r="R12" i="22"/>
  <c r="G12" i="22"/>
  <c r="R11" i="22"/>
  <c r="G11" i="22"/>
  <c r="R10" i="22"/>
  <c r="G10" i="22"/>
  <c r="R9" i="22"/>
  <c r="G9" i="22"/>
  <c r="R8" i="22"/>
  <c r="G8" i="22"/>
  <c r="R7" i="22"/>
  <c r="G7" i="22"/>
  <c r="F22" i="19"/>
  <c r="R14" i="26" l="1"/>
  <c r="R13" i="26" s="1"/>
  <c r="R14" i="19"/>
  <c r="R13" i="19" s="1"/>
  <c r="Q14" i="26"/>
  <c r="Q13" i="26" s="1"/>
  <c r="E125" i="22"/>
  <c r="E123" i="22"/>
  <c r="E121" i="22"/>
  <c r="E119" i="22"/>
  <c r="E117" i="22"/>
  <c r="E93" i="22"/>
  <c r="E91" i="22"/>
  <c r="E89" i="22"/>
  <c r="E87" i="22"/>
  <c r="E85" i="22"/>
  <c r="N125" i="22"/>
  <c r="N123" i="22"/>
  <c r="N121" i="22"/>
  <c r="N119" i="22"/>
  <c r="N117" i="22"/>
  <c r="N93" i="22"/>
  <c r="N91" i="22"/>
  <c r="N89" i="22"/>
  <c r="N87" i="22"/>
  <c r="N85" i="22"/>
  <c r="N124" i="22"/>
  <c r="N122" i="22"/>
  <c r="N120" i="22"/>
  <c r="N118" i="22"/>
  <c r="N116" i="22"/>
  <c r="N94" i="22"/>
  <c r="N92" i="22"/>
  <c r="N90" i="22"/>
  <c r="N88" i="22"/>
  <c r="N86" i="22"/>
  <c r="M123" i="22"/>
  <c r="M122" i="22"/>
  <c r="F116" i="22"/>
  <c r="M93" i="22"/>
  <c r="M92" i="22"/>
  <c r="F86" i="22"/>
  <c r="F85" i="22"/>
  <c r="M125" i="22"/>
  <c r="M124" i="22"/>
  <c r="F118" i="22"/>
  <c r="F117" i="22"/>
  <c r="E116" i="22"/>
  <c r="M94" i="22"/>
  <c r="F88" i="22"/>
  <c r="F87" i="22"/>
  <c r="E86" i="22"/>
  <c r="F120" i="22"/>
  <c r="F119" i="22"/>
  <c r="E118" i="22"/>
  <c r="F90" i="22"/>
  <c r="F89" i="22"/>
  <c r="E88" i="22"/>
  <c r="F124" i="22"/>
  <c r="F123" i="22"/>
  <c r="E122" i="22"/>
  <c r="F125" i="22"/>
  <c r="E124" i="22"/>
  <c r="M117" i="22"/>
  <c r="M116" i="22"/>
  <c r="E94" i="22"/>
  <c r="M87" i="22"/>
  <c r="M86" i="22"/>
  <c r="M119" i="22"/>
  <c r="M118" i="22"/>
  <c r="F121" i="22"/>
  <c r="M91" i="22"/>
  <c r="E120" i="22"/>
  <c r="M88" i="22"/>
  <c r="M120" i="22"/>
  <c r="F91" i="22"/>
  <c r="F93" i="22"/>
  <c r="M90" i="22"/>
  <c r="F92" i="22"/>
  <c r="E90" i="22"/>
  <c r="F122" i="22"/>
  <c r="F94" i="22"/>
  <c r="E92" i="22"/>
  <c r="M85" i="22"/>
  <c r="M121" i="22"/>
  <c r="M89" i="22"/>
  <c r="M110" i="22"/>
  <c r="M108" i="22"/>
  <c r="M106" i="22"/>
  <c r="M104" i="22"/>
  <c r="M102" i="22"/>
  <c r="M77" i="22"/>
  <c r="M75" i="22"/>
  <c r="M73" i="22"/>
  <c r="M71" i="22"/>
  <c r="M69" i="22"/>
  <c r="F109" i="22"/>
  <c r="F107" i="22"/>
  <c r="F105" i="22"/>
  <c r="F103" i="22"/>
  <c r="F101" i="22"/>
  <c r="F78" i="22"/>
  <c r="F76" i="22"/>
  <c r="F74" i="22"/>
  <c r="F72" i="22"/>
  <c r="F70" i="22"/>
  <c r="F110" i="22"/>
  <c r="F108" i="22"/>
  <c r="F106" i="22"/>
  <c r="F104" i="22"/>
  <c r="F102" i="22"/>
  <c r="F77" i="22"/>
  <c r="F75" i="22"/>
  <c r="F73" i="22"/>
  <c r="F71" i="22"/>
  <c r="F69" i="22"/>
  <c r="N110" i="22"/>
  <c r="M109" i="22"/>
  <c r="E103" i="22"/>
  <c r="E102" i="22"/>
  <c r="M78" i="22"/>
  <c r="E105" i="22"/>
  <c r="E104" i="22"/>
  <c r="E74" i="22"/>
  <c r="E73" i="22"/>
  <c r="E107" i="22"/>
  <c r="E106" i="22"/>
  <c r="E76" i="22"/>
  <c r="E75" i="22"/>
  <c r="N105" i="22"/>
  <c r="N104" i="22"/>
  <c r="M103" i="22"/>
  <c r="N74" i="22"/>
  <c r="N73" i="22"/>
  <c r="M72" i="22"/>
  <c r="N107" i="22"/>
  <c r="N106" i="22"/>
  <c r="M105" i="22"/>
  <c r="E109" i="22"/>
  <c r="N103" i="22"/>
  <c r="N70" i="22"/>
  <c r="E69" i="22"/>
  <c r="E77" i="22"/>
  <c r="N102" i="22"/>
  <c r="N77" i="22"/>
  <c r="N75" i="22"/>
  <c r="M70" i="22"/>
  <c r="N108" i="22"/>
  <c r="E72" i="22"/>
  <c r="E108" i="22"/>
  <c r="E70" i="22"/>
  <c r="N76" i="22"/>
  <c r="N71" i="22"/>
  <c r="E78" i="22"/>
  <c r="N72" i="22"/>
  <c r="M107" i="22"/>
  <c r="N101" i="22"/>
  <c r="N78" i="22"/>
  <c r="M76" i="22"/>
  <c r="N69" i="22"/>
  <c r="E110" i="22"/>
  <c r="M101" i="22"/>
  <c r="M74" i="22"/>
  <c r="N109" i="22"/>
  <c r="E101" i="22"/>
  <c r="E71" i="22"/>
  <c r="Y8" i="22"/>
  <c r="P16" i="20"/>
  <c r="E62" i="17" l="1"/>
  <c r="E61" i="17"/>
  <c r="E83" i="17"/>
  <c r="D83" i="17"/>
  <c r="D82" i="17"/>
  <c r="D62" i="17"/>
  <c r="D90" i="17"/>
  <c r="D89" i="17"/>
  <c r="E89" i="17"/>
  <c r="E68" i="17"/>
  <c r="E82" i="17"/>
  <c r="E69" i="17"/>
  <c r="D69" i="17"/>
  <c r="D61" i="17"/>
  <c r="D68" i="17"/>
  <c r="M89" i="17"/>
  <c r="M69" i="17"/>
  <c r="M90" i="17"/>
  <c r="M61" i="17"/>
  <c r="M82" i="17"/>
  <c r="E90" i="17"/>
  <c r="M68" i="17"/>
  <c r="M83" i="17"/>
  <c r="M62" i="17"/>
  <c r="D75" i="17" l="1"/>
  <c r="D55" i="17"/>
  <c r="D76" i="17"/>
  <c r="M76" i="17"/>
  <c r="M55" i="17"/>
  <c r="E54" i="17"/>
  <c r="D54" i="17"/>
  <c r="M75" i="17"/>
  <c r="E76" i="17"/>
  <c r="M54" i="17"/>
  <c r="E75" i="17"/>
  <c r="E55" i="17"/>
  <c r="E63" i="17"/>
  <c r="D84" i="17"/>
  <c r="D91" i="17"/>
  <c r="E91" i="17"/>
  <c r="D70" i="17"/>
  <c r="E84" i="17"/>
  <c r="D63" i="17"/>
  <c r="E70" i="17"/>
  <c r="M70" i="17"/>
  <c r="M84" i="17"/>
  <c r="M63" i="17"/>
  <c r="M91" i="17"/>
  <c r="P28" i="23"/>
  <c r="P10" i="23"/>
  <c r="O10" i="23"/>
  <c r="T24" i="23" s="1"/>
  <c r="N10" i="23"/>
  <c r="L10" i="23"/>
  <c r="K10" i="23"/>
  <c r="J10" i="23"/>
  <c r="I10" i="23"/>
  <c r="H10" i="23"/>
  <c r="M56" i="17" l="1"/>
  <c r="E77" i="17"/>
  <c r="D56" i="17"/>
  <c r="D77" i="17"/>
  <c r="E56" i="17"/>
  <c r="M77" i="17"/>
  <c r="Q27" i="19"/>
  <c r="F28" i="17" l="1"/>
  <c r="R30" i="23"/>
  <c r="N28" i="17"/>
  <c r="H30" i="23" l="1"/>
  <c r="P15" i="17"/>
  <c r="P11" i="20"/>
  <c r="P14" i="20" s="1"/>
  <c r="I53" i="20"/>
  <c r="G53" i="20"/>
  <c r="F53" i="20"/>
  <c r="D53" i="20"/>
  <c r="I46" i="20"/>
  <c r="G46" i="20"/>
  <c r="F46" i="20"/>
  <c r="D46" i="20"/>
  <c r="G39" i="20"/>
  <c r="F39" i="20"/>
  <c r="S32" i="20"/>
  <c r="Q32" i="20"/>
  <c r="P32" i="20"/>
  <c r="N32" i="20"/>
  <c r="G32" i="20"/>
  <c r="F32" i="20"/>
  <c r="D29" i="18"/>
  <c r="D28" i="18"/>
  <c r="D23" i="18"/>
  <c r="D27" i="18"/>
  <c r="E52" i="18" s="1"/>
  <c r="R12" i="18"/>
  <c r="G12" i="18"/>
  <c r="R11" i="18"/>
  <c r="G11" i="18"/>
  <c r="R10" i="18"/>
  <c r="R9" i="18"/>
  <c r="R8" i="18"/>
  <c r="R7" i="18"/>
  <c r="D21" i="22"/>
  <c r="M114" i="22" l="1"/>
  <c r="M51" i="22"/>
  <c r="M99" i="22"/>
  <c r="D27" i="22"/>
  <c r="E51" i="22" s="1"/>
  <c r="M83" i="22"/>
  <c r="M67" i="22"/>
  <c r="M35" i="22"/>
  <c r="E102" i="18"/>
  <c r="F111" i="18"/>
  <c r="F107" i="18"/>
  <c r="F103" i="18"/>
  <c r="E111" i="18"/>
  <c r="F109" i="18"/>
  <c r="E103" i="18"/>
  <c r="E110" i="18"/>
  <c r="F110" i="18"/>
  <c r="F106" i="18"/>
  <c r="F102" i="18"/>
  <c r="F105" i="18"/>
  <c r="F104" i="18"/>
  <c r="E109" i="18"/>
  <c r="E89" i="20" s="1"/>
  <c r="E105" i="18"/>
  <c r="F108" i="18"/>
  <c r="E107" i="18"/>
  <c r="E106" i="18"/>
  <c r="O115" i="18"/>
  <c r="E100" i="18"/>
  <c r="E84" i="18"/>
  <c r="E68" i="18"/>
  <c r="E115" i="18"/>
  <c r="O100" i="18"/>
  <c r="O52" i="18"/>
  <c r="O68" i="18"/>
  <c r="O84" i="18"/>
  <c r="F126" i="18"/>
  <c r="F125" i="18"/>
  <c r="F124" i="18"/>
  <c r="F123" i="18"/>
  <c r="F122" i="18"/>
  <c r="F121" i="18"/>
  <c r="F120" i="18"/>
  <c r="F119" i="18"/>
  <c r="F118" i="18"/>
  <c r="F117" i="18"/>
  <c r="P95" i="18"/>
  <c r="F95" i="18"/>
  <c r="P94" i="18"/>
  <c r="F94" i="18"/>
  <c r="P93" i="18"/>
  <c r="F93" i="18"/>
  <c r="E124" i="18"/>
  <c r="E120" i="18"/>
  <c r="E119" i="18"/>
  <c r="O93" i="18"/>
  <c r="F92" i="18"/>
  <c r="F90" i="18"/>
  <c r="F88" i="18"/>
  <c r="F86" i="18"/>
  <c r="E118" i="18"/>
  <c r="E95" i="18"/>
  <c r="E92" i="18"/>
  <c r="E90" i="18"/>
  <c r="E88" i="18"/>
  <c r="E86" i="18"/>
  <c r="E125" i="18"/>
  <c r="E121" i="18"/>
  <c r="P92" i="18"/>
  <c r="P90" i="18"/>
  <c r="P88" i="18"/>
  <c r="P86" i="18"/>
  <c r="E117" i="18"/>
  <c r="E94" i="18"/>
  <c r="O92" i="18"/>
  <c r="O90" i="18"/>
  <c r="O88" i="18"/>
  <c r="O86" i="18"/>
  <c r="E126" i="18"/>
  <c r="E122" i="18"/>
  <c r="O95" i="18"/>
  <c r="F91" i="18"/>
  <c r="F89" i="18"/>
  <c r="F87" i="18"/>
  <c r="P91" i="18"/>
  <c r="O94" i="18"/>
  <c r="E93" i="18"/>
  <c r="O91" i="18"/>
  <c r="P89" i="18"/>
  <c r="E89" i="18"/>
  <c r="E123" i="18"/>
  <c r="E91" i="18"/>
  <c r="O89" i="18"/>
  <c r="P87" i="18"/>
  <c r="O87" i="18"/>
  <c r="E87" i="18"/>
  <c r="P14" i="17"/>
  <c r="P13" i="17"/>
  <c r="P16" i="17" s="1"/>
  <c r="P13" i="20"/>
  <c r="P12" i="20"/>
  <c r="P15" i="20" s="1"/>
  <c r="O88" i="20"/>
  <c r="O81" i="20"/>
  <c r="O95" i="20"/>
  <c r="E36" i="18"/>
  <c r="O36" i="18"/>
  <c r="O67" i="20"/>
  <c r="O60" i="20"/>
  <c r="O74" i="20"/>
  <c r="O39" i="20"/>
  <c r="O46" i="20"/>
  <c r="O53" i="20"/>
  <c r="O32" i="20"/>
  <c r="E81" i="20"/>
  <c r="E88" i="20"/>
  <c r="E60" i="20"/>
  <c r="E95" i="20"/>
  <c r="E67" i="20"/>
  <c r="E74" i="20"/>
  <c r="D96" i="20"/>
  <c r="D76" i="20"/>
  <c r="D68" i="20"/>
  <c r="E46" i="20"/>
  <c r="E53" i="20"/>
  <c r="E39" i="20"/>
  <c r="E99" i="22" l="1"/>
  <c r="E67" i="22"/>
  <c r="E114" i="22"/>
  <c r="E83" i="22"/>
  <c r="E68" i="20"/>
  <c r="E76" i="20"/>
  <c r="E35" i="22"/>
  <c r="E96" i="20"/>
  <c r="E69" i="20"/>
  <c r="D83" i="20"/>
  <c r="E90" i="20"/>
  <c r="E97" i="20"/>
  <c r="D75" i="20"/>
  <c r="D61" i="20" s="1"/>
  <c r="D69" i="20"/>
  <c r="D62" i="20" s="1"/>
  <c r="D89" i="20"/>
  <c r="D82" i="20" s="1"/>
  <c r="E75" i="20"/>
  <c r="O76" i="20"/>
  <c r="O77" i="20" s="1"/>
  <c r="O69" i="20"/>
  <c r="D98" i="20"/>
  <c r="E62" i="20" l="1"/>
  <c r="O62" i="20"/>
  <c r="E82" i="20"/>
  <c r="E61" i="20"/>
  <c r="E83" i="20"/>
  <c r="E70" i="20"/>
  <c r="E91" i="20"/>
  <c r="E98" i="20"/>
  <c r="D77" i="20"/>
  <c r="D91" i="20"/>
  <c r="D84" i="20" s="1"/>
  <c r="D70" i="20"/>
  <c r="E77" i="20"/>
  <c r="O70" i="20"/>
  <c r="O63" i="20" s="1"/>
  <c r="E63" i="20" l="1"/>
  <c r="E84" i="20"/>
  <c r="D63" i="20"/>
  <c r="G46" i="17"/>
  <c r="D46" i="17"/>
  <c r="G39" i="17"/>
  <c r="O25" i="17"/>
  <c r="L25" i="17"/>
  <c r="H32" i="17"/>
  <c r="E39" i="17" l="1"/>
  <c r="M25" i="17"/>
  <c r="E32" i="17"/>
  <c r="E46" i="17"/>
  <c r="H46" i="17" l="1"/>
  <c r="H39" i="17"/>
  <c r="P25" i="17"/>
  <c r="O28" i="17" l="1"/>
  <c r="P28" i="17"/>
  <c r="H28" i="17" l="1"/>
  <c r="G28" i="17"/>
  <c r="L14" i="26" l="1"/>
  <c r="L13" i="26" s="1"/>
  <c r="B3" i="5" l="1"/>
  <c r="B2" i="5"/>
  <c r="C13" i="19" l="1"/>
  <c r="L11" i="19" s="1"/>
  <c r="L10" i="19" l="1"/>
  <c r="L14" i="19"/>
  <c r="C5" i="26" l="1"/>
  <c r="K11" i="26" s="1"/>
  <c r="K10" i="26" s="1"/>
  <c r="K23" i="26" l="1"/>
  <c r="C8" i="26"/>
  <c r="M11" i="26" s="1"/>
  <c r="M10" i="26" s="1"/>
  <c r="M23" i="26" l="1"/>
  <c r="C12" i="26"/>
  <c r="N11" i="26" s="1"/>
  <c r="N10" i="26" s="1"/>
  <c r="N14" i="26" l="1"/>
  <c r="N13" i="26" s="1"/>
  <c r="N23" i="26"/>
  <c r="C12" i="19"/>
  <c r="N11" i="19" l="1"/>
  <c r="N10" i="19" s="1"/>
  <c r="N14" i="19" l="1"/>
  <c r="N13" i="19" s="1"/>
  <c r="O14" i="26" l="1"/>
  <c r="O13" i="26" s="1"/>
  <c r="P14" i="26" l="1"/>
  <c r="P13" i="26" l="1"/>
  <c r="X22" i="26" s="1"/>
  <c r="X23" i="26"/>
  <c r="C7" i="19"/>
  <c r="P11" i="19" s="1"/>
  <c r="W23" i="19" s="1"/>
  <c r="C11" i="19"/>
  <c r="Q11" i="19" s="1"/>
  <c r="Q14" i="19"/>
  <c r="P14" i="19"/>
  <c r="X23" i="19" s="1"/>
  <c r="C14" i="19"/>
  <c r="Q10" i="19" l="1"/>
  <c r="O11" i="19"/>
  <c r="O10" i="19" s="1"/>
  <c r="Q13" i="19"/>
  <c r="P13" i="19"/>
  <c r="X22" i="19" s="1"/>
  <c r="O14" i="19"/>
  <c r="L13" i="19"/>
  <c r="P10" i="19" l="1"/>
  <c r="W22" i="19" s="1"/>
  <c r="O13" i="19"/>
  <c r="M14" i="26" l="1"/>
  <c r="M13" i="26" s="1"/>
  <c r="K14" i="26"/>
  <c r="K13" i="26" s="1"/>
  <c r="C8" i="19" l="1"/>
  <c r="M11" i="19" s="1"/>
  <c r="C5" i="19"/>
  <c r="K11" i="19" s="1"/>
  <c r="K10" i="19" l="1"/>
  <c r="M14" i="19"/>
  <c r="M13" i="19" s="1"/>
  <c r="M10" i="19"/>
  <c r="K14" i="19" l="1"/>
  <c r="K13" i="19" s="1"/>
  <c r="C9" i="26" l="1"/>
  <c r="I11" i="26" s="1"/>
  <c r="I10" i="26" s="1"/>
  <c r="I23" i="26" l="1"/>
  <c r="C9" i="19"/>
  <c r="I14" i="19" l="1"/>
  <c r="I13" i="19" s="1"/>
  <c r="I14" i="26"/>
  <c r="I13" i="26" s="1"/>
  <c r="I11" i="19"/>
  <c r="I10" i="19" s="1"/>
  <c r="S23" i="5"/>
  <c r="C17" i="26" l="1"/>
  <c r="T11" i="26" s="1"/>
  <c r="C17" i="19"/>
  <c r="T11" i="19" s="1"/>
  <c r="N150" i="5" l="1"/>
  <c r="H6" i="26" l="1"/>
  <c r="AA39" i="18" l="1"/>
  <c r="AB39" i="18"/>
  <c r="AA40" i="18"/>
  <c r="AB40" i="18"/>
  <c r="AA41" i="18"/>
  <c r="AB41" i="18"/>
  <c r="AA42" i="18"/>
  <c r="AB42" i="18"/>
  <c r="AA34" i="27"/>
  <c r="AB34" i="27"/>
  <c r="E10" i="18" l="1"/>
  <c r="G10" i="18" s="1"/>
  <c r="E8" i="18"/>
  <c r="G8" i="18" s="1"/>
  <c r="E7" i="27"/>
  <c r="G7" i="27" s="1"/>
  <c r="G15" i="27" s="1"/>
  <c r="E7" i="18"/>
  <c r="G7" i="18" s="1"/>
  <c r="E9" i="18"/>
  <c r="G9" i="18" s="1"/>
  <c r="AD29" i="22"/>
  <c r="V29" i="22"/>
  <c r="AC28" i="22"/>
  <c r="U23" i="22"/>
  <c r="Y8" i="18" l="1"/>
  <c r="V26" i="22"/>
  <c r="D42" i="18"/>
  <c r="R26" i="22"/>
  <c r="F42" i="18"/>
  <c r="U28" i="22"/>
  <c r="C39" i="18"/>
  <c r="Q23" i="22"/>
  <c r="E39" i="18"/>
  <c r="Y29" i="22"/>
  <c r="M45" i="18"/>
  <c r="O10" i="20"/>
  <c r="O45" i="18"/>
  <c r="D39" i="18"/>
  <c r="R23" i="22"/>
  <c r="F39" i="18"/>
  <c r="C45" i="18"/>
  <c r="Q29" i="22"/>
  <c r="N10" i="20"/>
  <c r="E45" i="18"/>
  <c r="C38" i="18"/>
  <c r="Q22" i="22"/>
  <c r="E38" i="18"/>
  <c r="D46" i="18"/>
  <c r="R30" i="22"/>
  <c r="F46" i="18"/>
  <c r="Z23" i="22"/>
  <c r="N39" i="18"/>
  <c r="P39" i="18"/>
  <c r="M38" i="18"/>
  <c r="Y22" i="22"/>
  <c r="O38" i="18"/>
  <c r="AC23" i="22"/>
  <c r="C62" i="18"/>
  <c r="S30" i="22"/>
  <c r="M125" i="18"/>
  <c r="M110" i="18"/>
  <c r="O110" i="18"/>
  <c r="O125" i="18"/>
  <c r="E62" i="18"/>
  <c r="D57" i="18"/>
  <c r="N105" i="18"/>
  <c r="T25" i="22"/>
  <c r="N120" i="18"/>
  <c r="F57" i="18"/>
  <c r="P105" i="18"/>
  <c r="P120" i="18"/>
  <c r="M62" i="18"/>
  <c r="AA30" i="22"/>
  <c r="O62" i="18"/>
  <c r="AB25" i="22"/>
  <c r="N57" i="18"/>
  <c r="P57" i="18"/>
  <c r="V27" i="22"/>
  <c r="C42" i="18"/>
  <c r="Q26" i="22"/>
  <c r="E42" i="18"/>
  <c r="C43" i="18"/>
  <c r="Q27" i="22"/>
  <c r="E43" i="18"/>
  <c r="U26" i="22"/>
  <c r="Y26" i="22"/>
  <c r="M42" i="18"/>
  <c r="O42" i="18"/>
  <c r="M40" i="18"/>
  <c r="Y24" i="22"/>
  <c r="O40" i="18"/>
  <c r="AC25" i="22"/>
  <c r="Z25" i="22"/>
  <c r="N41" i="18"/>
  <c r="P41" i="18"/>
  <c r="V24" i="22"/>
  <c r="D56" i="18"/>
  <c r="T24" i="22"/>
  <c r="N119" i="18"/>
  <c r="N104" i="18"/>
  <c r="P104" i="18"/>
  <c r="P119" i="18"/>
  <c r="F56" i="18"/>
  <c r="D60" i="18"/>
  <c r="N123" i="18"/>
  <c r="N108" i="18"/>
  <c r="T28" i="22"/>
  <c r="P108" i="18"/>
  <c r="F60" i="18"/>
  <c r="P123" i="18"/>
  <c r="C60" i="18"/>
  <c r="M123" i="18"/>
  <c r="M108" i="18"/>
  <c r="S28" i="22"/>
  <c r="O108" i="18"/>
  <c r="O123" i="18"/>
  <c r="E60" i="18"/>
  <c r="AD24" i="22"/>
  <c r="N56" i="18"/>
  <c r="AB24" i="22"/>
  <c r="P56" i="18"/>
  <c r="N60" i="18"/>
  <c r="AB28" i="22"/>
  <c r="P60" i="18"/>
  <c r="M60" i="18"/>
  <c r="AA28" i="22"/>
  <c r="O60" i="18"/>
  <c r="U29" i="22"/>
  <c r="D43" i="18"/>
  <c r="R27" i="22"/>
  <c r="F43" i="18"/>
  <c r="C47" i="18"/>
  <c r="Q31" i="22"/>
  <c r="E47" i="18"/>
  <c r="AC29" i="22"/>
  <c r="AC27" i="22"/>
  <c r="Z27" i="22"/>
  <c r="N43" i="18"/>
  <c r="P43" i="18"/>
  <c r="M44" i="18"/>
  <c r="Y28" i="22"/>
  <c r="O44" i="18"/>
  <c r="D58" i="18"/>
  <c r="N106" i="18"/>
  <c r="N121" i="18"/>
  <c r="T26" i="22"/>
  <c r="F58" i="18"/>
  <c r="P121" i="18"/>
  <c r="P106" i="18"/>
  <c r="C59" i="18"/>
  <c r="M122" i="18"/>
  <c r="M107" i="18"/>
  <c r="S27" i="22"/>
  <c r="O107" i="18"/>
  <c r="O122" i="18"/>
  <c r="E59" i="18"/>
  <c r="D54" i="18"/>
  <c r="T22" i="22"/>
  <c r="N117" i="18"/>
  <c r="N102" i="18"/>
  <c r="P102" i="18"/>
  <c r="P117" i="18"/>
  <c r="F54" i="18"/>
  <c r="V31" i="22"/>
  <c r="N58" i="18"/>
  <c r="AB26" i="22"/>
  <c r="P58" i="18"/>
  <c r="AA27" i="22"/>
  <c r="M59" i="18"/>
  <c r="O59" i="18"/>
  <c r="N54" i="18"/>
  <c r="AB22" i="22"/>
  <c r="P54" i="18"/>
  <c r="AD31" i="22"/>
  <c r="N47" i="18"/>
  <c r="Z31" i="22"/>
  <c r="P47" i="18"/>
  <c r="N45" i="18"/>
  <c r="Z29" i="22"/>
  <c r="O11" i="20"/>
  <c r="P45" i="18"/>
  <c r="Y30" i="22"/>
  <c r="M46" i="18"/>
  <c r="O46" i="18"/>
  <c r="AC31" i="22"/>
  <c r="C61" i="18"/>
  <c r="M109" i="18"/>
  <c r="M124" i="18"/>
  <c r="S29" i="22"/>
  <c r="N13" i="20"/>
  <c r="E61" i="18"/>
  <c r="O109" i="18"/>
  <c r="O124" i="18"/>
  <c r="V30" i="22"/>
  <c r="C57" i="18"/>
  <c r="S25" i="22"/>
  <c r="M120" i="18"/>
  <c r="M105" i="18"/>
  <c r="O105" i="18"/>
  <c r="O120" i="18"/>
  <c r="E57" i="18"/>
  <c r="C55" i="18"/>
  <c r="S23" i="22"/>
  <c r="M118" i="18"/>
  <c r="M103" i="18"/>
  <c r="O118" i="18"/>
  <c r="E55" i="18"/>
  <c r="O103" i="18"/>
  <c r="AA29" i="22"/>
  <c r="M61" i="18"/>
  <c r="O13" i="20"/>
  <c r="O61" i="18"/>
  <c r="AD30" i="22"/>
  <c r="M57" i="18"/>
  <c r="AA25" i="22"/>
  <c r="O57" i="18"/>
  <c r="M55" i="18"/>
  <c r="AA23" i="22"/>
  <c r="O55" i="18"/>
  <c r="U31" i="22"/>
  <c r="Z26" i="22"/>
  <c r="N42" i="18"/>
  <c r="P42" i="18"/>
  <c r="M43" i="18"/>
  <c r="Y27" i="22"/>
  <c r="O43" i="18"/>
  <c r="U25" i="22"/>
  <c r="D47" i="18"/>
  <c r="R31" i="22"/>
  <c r="F47" i="18"/>
  <c r="C40" i="18"/>
  <c r="Q24" i="22"/>
  <c r="E40" i="18"/>
  <c r="C46" i="18"/>
  <c r="Q30" i="22"/>
  <c r="E46" i="18"/>
  <c r="U30" i="22"/>
  <c r="Z22" i="22"/>
  <c r="N38" i="18"/>
  <c r="P38" i="18"/>
  <c r="D55" i="18"/>
  <c r="T23" i="22"/>
  <c r="N103" i="18"/>
  <c r="N118" i="18"/>
  <c r="F55" i="18"/>
  <c r="P118" i="18"/>
  <c r="P103" i="18"/>
  <c r="C63" i="18"/>
  <c r="M126" i="18"/>
  <c r="M111" i="18"/>
  <c r="S31" i="22"/>
  <c r="E63" i="18"/>
  <c r="O126" i="18"/>
  <c r="O111" i="18"/>
  <c r="V28" i="22"/>
  <c r="AB23" i="22"/>
  <c r="N55" i="18"/>
  <c r="P55" i="18"/>
  <c r="AA31" i="22"/>
  <c r="M63" i="18"/>
  <c r="O63" i="18"/>
  <c r="AD28" i="22"/>
  <c r="Y23" i="22"/>
  <c r="M39" i="18"/>
  <c r="O39" i="18"/>
  <c r="U27" i="22"/>
  <c r="D44" i="18"/>
  <c r="R28" i="22"/>
  <c r="F44" i="18"/>
  <c r="D41" i="18"/>
  <c r="R25" i="22"/>
  <c r="F41" i="18"/>
  <c r="D45" i="18"/>
  <c r="R29" i="22"/>
  <c r="N11" i="20"/>
  <c r="F45" i="18"/>
  <c r="D38" i="18"/>
  <c r="R22" i="22"/>
  <c r="F38" i="18"/>
  <c r="C44" i="18"/>
  <c r="Q28" i="22"/>
  <c r="E44" i="18"/>
  <c r="AC24" i="22"/>
  <c r="Z24" i="22"/>
  <c r="N40" i="18"/>
  <c r="P40" i="18"/>
  <c r="M41" i="18"/>
  <c r="Y25" i="22"/>
  <c r="O41" i="18"/>
  <c r="C58" i="18"/>
  <c r="M106" i="18"/>
  <c r="S26" i="22"/>
  <c r="M121" i="18"/>
  <c r="O121" i="18"/>
  <c r="O106" i="18"/>
  <c r="E58" i="18"/>
  <c r="C56" i="18"/>
  <c r="S24" i="22"/>
  <c r="M119" i="18"/>
  <c r="M104" i="18"/>
  <c r="O104" i="18"/>
  <c r="E56" i="18"/>
  <c r="O119" i="18"/>
  <c r="C54" i="18"/>
  <c r="M102" i="18"/>
  <c r="S22" i="22"/>
  <c r="M117" i="18"/>
  <c r="O102" i="18"/>
  <c r="E54" i="18"/>
  <c r="O117" i="18"/>
  <c r="D62" i="18"/>
  <c r="T30" i="22"/>
  <c r="N125" i="18"/>
  <c r="N110" i="18"/>
  <c r="P110" i="18"/>
  <c r="F62" i="18"/>
  <c r="P125" i="18"/>
  <c r="M58" i="18"/>
  <c r="AA26" i="22"/>
  <c r="O58" i="18"/>
  <c r="AA24" i="22"/>
  <c r="M56" i="18"/>
  <c r="O56" i="18"/>
  <c r="M54" i="18"/>
  <c r="AA22" i="22"/>
  <c r="O54" i="18"/>
  <c r="N62" i="18"/>
  <c r="AB30" i="22"/>
  <c r="P62" i="18"/>
  <c r="AC26" i="22"/>
  <c r="U24" i="22"/>
  <c r="D40" i="18"/>
  <c r="R24" i="22"/>
  <c r="F40" i="18"/>
  <c r="C41" i="18"/>
  <c r="Q25" i="22"/>
  <c r="E41" i="18"/>
  <c r="V25" i="22"/>
  <c r="AD27" i="22"/>
  <c r="AD25" i="22"/>
  <c r="AD26" i="22"/>
  <c r="N44" i="18"/>
  <c r="Z28" i="22"/>
  <c r="P44" i="18"/>
  <c r="AC30" i="22"/>
  <c r="Z30" i="22"/>
  <c r="N46" i="18"/>
  <c r="P46" i="18"/>
  <c r="D63" i="18"/>
  <c r="N126" i="18"/>
  <c r="N111" i="18"/>
  <c r="T31" i="22"/>
  <c r="P111" i="18"/>
  <c r="P126" i="18"/>
  <c r="F63" i="18"/>
  <c r="D61" i="18"/>
  <c r="T29" i="22"/>
  <c r="N124" i="18"/>
  <c r="N109" i="18"/>
  <c r="N14" i="20"/>
  <c r="P109" i="18"/>
  <c r="F61" i="18"/>
  <c r="P124" i="18"/>
  <c r="D59" i="18"/>
  <c r="T27" i="22"/>
  <c r="N122" i="18"/>
  <c r="N107" i="18"/>
  <c r="F59" i="18"/>
  <c r="P122" i="18"/>
  <c r="P107" i="18"/>
  <c r="V23" i="22"/>
  <c r="AB31" i="22"/>
  <c r="N63" i="18"/>
  <c r="P63" i="18"/>
  <c r="N61" i="18"/>
  <c r="AB29" i="22"/>
  <c r="O14" i="20"/>
  <c r="P61" i="18"/>
  <c r="AB27" i="22"/>
  <c r="N59" i="18"/>
  <c r="P59" i="18"/>
  <c r="AD23" i="22"/>
  <c r="M47" i="18"/>
  <c r="Y31" i="22"/>
  <c r="O47" i="18"/>
  <c r="O48" i="20" l="1"/>
  <c r="O55" i="20"/>
  <c r="N48" i="20"/>
  <c r="D48" i="20"/>
  <c r="E47" i="20"/>
  <c r="N55" i="20"/>
  <c r="E55" i="20"/>
  <c r="D47" i="20"/>
  <c r="E54" i="20"/>
  <c r="O54" i="20"/>
  <c r="E48" i="20"/>
  <c r="O47" i="20"/>
  <c r="D55" i="20"/>
  <c r="D54" i="20"/>
  <c r="N54" i="20"/>
  <c r="N47" i="20"/>
  <c r="N89" i="20"/>
  <c r="O96" i="20"/>
  <c r="N96" i="20"/>
  <c r="O89" i="20"/>
  <c r="N90" i="20"/>
  <c r="O97" i="20"/>
  <c r="O90" i="20"/>
  <c r="N97" i="20"/>
  <c r="N48" i="18"/>
  <c r="M112" i="18"/>
  <c r="O15" i="17"/>
  <c r="L60" i="22"/>
  <c r="L48" i="17" s="1"/>
  <c r="N60" i="22"/>
  <c r="M48" i="17" s="1"/>
  <c r="M64" i="18"/>
  <c r="O112" i="18"/>
  <c r="C55" i="22"/>
  <c r="E55" i="22"/>
  <c r="L39" i="22"/>
  <c r="N39" i="22"/>
  <c r="D44" i="22"/>
  <c r="D47" i="17" s="1"/>
  <c r="N12" i="17"/>
  <c r="F44" i="22"/>
  <c r="E47" i="17" s="1"/>
  <c r="L41" i="22"/>
  <c r="N41" i="22"/>
  <c r="O15" i="20"/>
  <c r="C60" i="22"/>
  <c r="D41" i="17" s="1"/>
  <c r="N14" i="17"/>
  <c r="E60" i="22"/>
  <c r="E41" i="17" s="1"/>
  <c r="P64" i="18"/>
  <c r="N127" i="18"/>
  <c r="K43" i="22"/>
  <c r="M43" i="22"/>
  <c r="L40" i="22"/>
  <c r="N40" i="22"/>
  <c r="C42" i="22"/>
  <c r="E42" i="22"/>
  <c r="K61" i="22"/>
  <c r="M61" i="22"/>
  <c r="L38" i="22"/>
  <c r="N38" i="22"/>
  <c r="E48" i="18"/>
  <c r="L62" i="22"/>
  <c r="N62" i="22"/>
  <c r="U22" i="22"/>
  <c r="D80" i="18"/>
  <c r="C112" i="18"/>
  <c r="D112" i="18"/>
  <c r="C80" i="18"/>
  <c r="F80" i="18"/>
  <c r="E80" i="18"/>
  <c r="E112" i="18"/>
  <c r="F112" i="18"/>
  <c r="K57" i="22"/>
  <c r="M57" i="22"/>
  <c r="M127" i="18"/>
  <c r="F48" i="18"/>
  <c r="K38" i="22"/>
  <c r="M38" i="22"/>
  <c r="K45" i="22"/>
  <c r="M45" i="22"/>
  <c r="L53" i="22"/>
  <c r="N53" i="22"/>
  <c r="D53" i="22"/>
  <c r="F53" i="22"/>
  <c r="D57" i="22"/>
  <c r="F57" i="22"/>
  <c r="D42" i="22"/>
  <c r="F42" i="22"/>
  <c r="L55" i="22"/>
  <c r="N55" i="22"/>
  <c r="D55" i="22"/>
  <c r="F55" i="22"/>
  <c r="O48" i="18"/>
  <c r="C37" i="22"/>
  <c r="E37" i="22"/>
  <c r="O12" i="20"/>
  <c r="L61" i="22"/>
  <c r="N61" i="22"/>
  <c r="C53" i="22"/>
  <c r="E53" i="22"/>
  <c r="K40" i="22"/>
  <c r="M40" i="22"/>
  <c r="D37" i="22"/>
  <c r="F37" i="22"/>
  <c r="D43" i="22"/>
  <c r="F43" i="22"/>
  <c r="P48" i="18"/>
  <c r="C45" i="22"/>
  <c r="E45" i="22"/>
  <c r="K42" i="22"/>
  <c r="M42" i="22"/>
  <c r="K56" i="22"/>
  <c r="M56" i="22"/>
  <c r="O14" i="17"/>
  <c r="K60" i="22"/>
  <c r="L41" i="17" s="1"/>
  <c r="M60" i="22"/>
  <c r="M41" i="17" s="1"/>
  <c r="N64" i="18"/>
  <c r="D64" i="18"/>
  <c r="D59" i="22"/>
  <c r="F59" i="22"/>
  <c r="AD22" i="22"/>
  <c r="N96" i="18"/>
  <c r="M96" i="18"/>
  <c r="P96" i="18"/>
  <c r="O96" i="18"/>
  <c r="K37" i="22"/>
  <c r="M37" i="22"/>
  <c r="C48" i="18"/>
  <c r="D48" i="18"/>
  <c r="C56" i="22"/>
  <c r="E56" i="22"/>
  <c r="L46" i="22"/>
  <c r="N46" i="22"/>
  <c r="L57" i="22"/>
  <c r="N57" i="22"/>
  <c r="K41" i="22"/>
  <c r="M41" i="22"/>
  <c r="C61" i="22"/>
  <c r="E61" i="22"/>
  <c r="M48" i="18"/>
  <c r="O11" i="17"/>
  <c r="K44" i="22"/>
  <c r="L40" i="17" s="1"/>
  <c r="M44" i="22"/>
  <c r="M40" i="17" s="1"/>
  <c r="D60" i="22"/>
  <c r="D48" i="17" s="1"/>
  <c r="N15" i="17"/>
  <c r="F60" i="22"/>
  <c r="E48" i="17" s="1"/>
  <c r="C64" i="18"/>
  <c r="C57" i="22"/>
  <c r="E57" i="22"/>
  <c r="L54" i="22"/>
  <c r="N54" i="22"/>
  <c r="L37" i="22"/>
  <c r="N37" i="22"/>
  <c r="D46" i="22"/>
  <c r="F46" i="22"/>
  <c r="F64" i="18"/>
  <c r="C58" i="22"/>
  <c r="E58" i="22"/>
  <c r="C46" i="22"/>
  <c r="E46" i="22"/>
  <c r="L59" i="22"/>
  <c r="N59" i="22"/>
  <c r="L56" i="22"/>
  <c r="N56" i="22"/>
  <c r="D45" i="22"/>
  <c r="F45" i="22"/>
  <c r="D38" i="22"/>
  <c r="F38" i="22"/>
  <c r="L43" i="22"/>
  <c r="N43" i="22"/>
  <c r="K55" i="22"/>
  <c r="M55" i="22"/>
  <c r="C43" i="22"/>
  <c r="E43" i="22"/>
  <c r="D40" i="22"/>
  <c r="F40" i="22"/>
  <c r="AC22" i="22"/>
  <c r="M80" i="18"/>
  <c r="N80" i="18"/>
  <c r="P80" i="18"/>
  <c r="O80" i="18"/>
  <c r="K54" i="22"/>
  <c r="M54" i="22"/>
  <c r="P127" i="18"/>
  <c r="C59" i="22"/>
  <c r="E59" i="22"/>
  <c r="K39" i="22"/>
  <c r="M39" i="22"/>
  <c r="C41" i="22"/>
  <c r="E41" i="22"/>
  <c r="D56" i="22"/>
  <c r="F56" i="22"/>
  <c r="V22" i="22"/>
  <c r="D96" i="18"/>
  <c r="C96" i="18"/>
  <c r="C127" i="18"/>
  <c r="D127" i="18"/>
  <c r="E96" i="18"/>
  <c r="E127" i="18"/>
  <c r="F96" i="18"/>
  <c r="F127" i="18"/>
  <c r="D41" i="22"/>
  <c r="F41" i="22"/>
  <c r="C40" i="22"/>
  <c r="E40" i="22"/>
  <c r="O64" i="18"/>
  <c r="D61" i="22"/>
  <c r="F61" i="22"/>
  <c r="O127" i="18"/>
  <c r="D54" i="22"/>
  <c r="F54" i="22"/>
  <c r="C54" i="22"/>
  <c r="E54" i="22"/>
  <c r="O12" i="17"/>
  <c r="L44" i="22"/>
  <c r="L47" i="17" s="1"/>
  <c r="N44" i="22"/>
  <c r="M47" i="17" s="1"/>
  <c r="P112" i="18"/>
  <c r="L42" i="22"/>
  <c r="N42" i="22"/>
  <c r="N12" i="20"/>
  <c r="D39" i="22"/>
  <c r="F39" i="22"/>
  <c r="L58" i="22"/>
  <c r="N58" i="22"/>
  <c r="D58" i="22"/>
  <c r="F58" i="22"/>
  <c r="K46" i="22"/>
  <c r="M46" i="22"/>
  <c r="D62" i="22"/>
  <c r="F62" i="22"/>
  <c r="L45" i="22"/>
  <c r="N45" i="22"/>
  <c r="K53" i="22"/>
  <c r="M53" i="22"/>
  <c r="E64" i="18"/>
  <c r="K62" i="22"/>
  <c r="M62" i="22"/>
  <c r="C62" i="22"/>
  <c r="E62" i="22"/>
  <c r="C39" i="22"/>
  <c r="E39" i="22"/>
  <c r="N15" i="20"/>
  <c r="K58" i="22"/>
  <c r="M58" i="22"/>
  <c r="N112" i="18"/>
  <c r="K59" i="22"/>
  <c r="M59" i="22"/>
  <c r="C44" i="22"/>
  <c r="D40" i="17" s="1"/>
  <c r="N11" i="17"/>
  <c r="E44" i="22"/>
  <c r="E40" i="17" s="1"/>
  <c r="C38" i="22"/>
  <c r="E38" i="22"/>
  <c r="D56" i="20" l="1"/>
  <c r="O56" i="20"/>
  <c r="O82" i="20"/>
  <c r="E41" i="20"/>
  <c r="D40" i="20"/>
  <c r="N41" i="20"/>
  <c r="O41" i="20"/>
  <c r="N82" i="20"/>
  <c r="E56" i="20"/>
  <c r="O91" i="20"/>
  <c r="N40" i="20"/>
  <c r="D49" i="20"/>
  <c r="E49" i="20"/>
  <c r="O40" i="20"/>
  <c r="E40" i="20"/>
  <c r="D41" i="20"/>
  <c r="N91" i="20"/>
  <c r="O49" i="20"/>
  <c r="N49" i="20"/>
  <c r="O16" i="17"/>
  <c r="N56" i="20"/>
  <c r="O98" i="20"/>
  <c r="O83" i="20"/>
  <c r="N83" i="20"/>
  <c r="N98" i="20"/>
  <c r="N13" i="17"/>
  <c r="M49" i="17"/>
  <c r="L34" i="17"/>
  <c r="K63" i="22"/>
  <c r="M47" i="22"/>
  <c r="M34" i="17"/>
  <c r="L42" i="17"/>
  <c r="E42" i="17"/>
  <c r="E33" i="17"/>
  <c r="M63" i="22"/>
  <c r="M42" i="17"/>
  <c r="M33" i="17"/>
  <c r="N63" i="22"/>
  <c r="E63" i="22"/>
  <c r="L63" i="22"/>
  <c r="K79" i="22"/>
  <c r="K111" i="22"/>
  <c r="L79" i="22"/>
  <c r="L111" i="22"/>
  <c r="M79" i="22"/>
  <c r="M111" i="22"/>
  <c r="N111" i="22"/>
  <c r="N79" i="22"/>
  <c r="O13" i="17"/>
  <c r="K47" i="22"/>
  <c r="C63" i="22"/>
  <c r="E49" i="17"/>
  <c r="C95" i="22"/>
  <c r="D126" i="22"/>
  <c r="D95" i="22"/>
  <c r="C126" i="22"/>
  <c r="F126" i="22"/>
  <c r="E126" i="22"/>
  <c r="E95" i="22"/>
  <c r="F95" i="22"/>
  <c r="N47" i="22"/>
  <c r="L95" i="22"/>
  <c r="L126" i="22"/>
  <c r="K95" i="22"/>
  <c r="K126" i="22"/>
  <c r="N126" i="22"/>
  <c r="M126" i="22"/>
  <c r="M95" i="22"/>
  <c r="N95" i="22"/>
  <c r="F47" i="22"/>
  <c r="L47" i="22"/>
  <c r="D47" i="22"/>
  <c r="E47" i="22"/>
  <c r="F63" i="22"/>
  <c r="C111" i="22"/>
  <c r="D79" i="22"/>
  <c r="C79" i="22"/>
  <c r="D111" i="22"/>
  <c r="F111" i="22"/>
  <c r="E111" i="22"/>
  <c r="E79" i="22"/>
  <c r="F79" i="22"/>
  <c r="E34" i="17"/>
  <c r="D49" i="17"/>
  <c r="C47" i="22"/>
  <c r="D63" i="22"/>
  <c r="N16" i="17"/>
  <c r="D33" i="17"/>
  <c r="D42" i="17"/>
  <c r="L33" i="17"/>
  <c r="L49" i="17"/>
  <c r="D34" i="17"/>
  <c r="O42" i="20" l="1"/>
  <c r="D42" i="20"/>
  <c r="E42" i="20"/>
  <c r="O84" i="20"/>
  <c r="N84" i="20"/>
  <c r="N42" i="20"/>
  <c r="M35" i="17"/>
  <c r="L35" i="17"/>
  <c r="D35" i="17"/>
  <c r="E35" i="17"/>
  <c r="S10" i="5" l="1"/>
  <c r="S106" i="5" l="1"/>
  <c r="M133" i="2" l="1"/>
  <c r="M143" i="2" l="1"/>
  <c r="M145" i="2" l="1"/>
  <c r="T10" i="5" l="1"/>
  <c r="U10" i="5"/>
  <c r="U106" i="5" s="1"/>
  <c r="T106" i="5" l="1"/>
  <c r="D4" i="26" s="1"/>
  <c r="C4" i="26"/>
  <c r="C4" i="19"/>
  <c r="D4" i="19" l="1"/>
  <c r="G14" i="19" s="1"/>
  <c r="G11" i="19"/>
  <c r="G11" i="26"/>
  <c r="G14" i="26"/>
  <c r="G10" i="26" l="1"/>
  <c r="G23" i="26" s="1"/>
  <c r="G10" i="19"/>
  <c r="G13" i="26"/>
  <c r="G13" i="19"/>
  <c r="N143" i="2"/>
  <c r="N145" i="2" l="1"/>
  <c r="U21" i="5"/>
  <c r="U117" i="5" l="1"/>
  <c r="T112" i="5" l="1"/>
  <c r="Q22" i="24" l="1"/>
  <c r="M107" i="5"/>
  <c r="H37" i="19" l="1"/>
  <c r="H38" i="19" l="1"/>
  <c r="H6" i="19"/>
  <c r="G10" i="23" s="1"/>
  <c r="Q70" i="2" l="1"/>
  <c r="E47" i="5" s="1"/>
  <c r="T21" i="5" l="1"/>
  <c r="T117" i="5" s="1"/>
  <c r="S21" i="5"/>
  <c r="Q81" i="2"/>
  <c r="P108" i="2"/>
  <c r="C15" i="19" l="1"/>
  <c r="S11" i="19" s="1"/>
  <c r="S10" i="19" s="1"/>
  <c r="C15" i="26"/>
  <c r="S11" i="26" s="1"/>
  <c r="S10" i="26" s="1"/>
  <c r="S23" i="26" s="1"/>
  <c r="Q108" i="2"/>
  <c r="E65" i="5" l="1"/>
  <c r="P92" i="2"/>
  <c r="G65" i="5" l="1"/>
  <c r="P133" i="2"/>
  <c r="P143" i="2" s="1"/>
  <c r="P145" i="2" s="1"/>
  <c r="Q92" i="2"/>
  <c r="S16" i="5" l="1"/>
  <c r="S112" i="5" s="1"/>
  <c r="Q133" i="2"/>
  <c r="E66" i="5"/>
  <c r="G66" i="5" s="1"/>
  <c r="C10" i="19" l="1"/>
  <c r="J11" i="19" s="1"/>
  <c r="J10" i="19" s="1"/>
  <c r="C10" i="26"/>
  <c r="J11" i="26" s="1"/>
  <c r="J10" i="26" s="1"/>
  <c r="J23" i="26" s="1"/>
  <c r="E101" i="5"/>
  <c r="D10" i="19"/>
  <c r="J14" i="19" s="1"/>
  <c r="J13" i="19" s="1"/>
  <c r="D10" i="26"/>
  <c r="J14" i="26" s="1"/>
  <c r="J13" i="26" s="1"/>
  <c r="H66" i="5"/>
  <c r="H101" i="5" l="1"/>
  <c r="T12" i="5"/>
  <c r="I66" i="5"/>
  <c r="U12" i="5" l="1"/>
  <c r="I101" i="5"/>
  <c r="J66" i="5"/>
  <c r="T24" i="5"/>
  <c r="V12" i="5" l="1"/>
  <c r="J101" i="5"/>
  <c r="U108" i="5"/>
  <c r="U120" i="5" s="1"/>
  <c r="Q42" i="24" s="1"/>
  <c r="U24" i="5"/>
  <c r="V108" i="5" l="1"/>
  <c r="V120" i="5" s="1"/>
  <c r="Q43" i="24" s="1"/>
  <c r="V24" i="5"/>
  <c r="AB27" i="26" l="1"/>
  <c r="T35" i="26" s="1"/>
  <c r="S6" i="30" l="1"/>
  <c r="S10" i="30" s="1"/>
  <c r="T20" i="30" l="1"/>
  <c r="T10" i="30"/>
  <c r="Q29" i="30" s="1"/>
  <c r="N27" i="17" l="1"/>
  <c r="R29" i="30"/>
  <c r="O27" i="17" l="1"/>
  <c r="P27" i="17"/>
  <c r="Q143" i="2" l="1"/>
  <c r="C5" i="5" l="1"/>
  <c r="Q5" i="24" s="1"/>
  <c r="Q6" i="24" s="1"/>
  <c r="Q145" i="2"/>
  <c r="S12" i="5" l="1"/>
  <c r="S24" i="5" s="1"/>
  <c r="E102" i="5"/>
  <c r="G101" i="5"/>
  <c r="S108" i="5" l="1"/>
  <c r="C6" i="19"/>
  <c r="C18" i="19" s="1"/>
  <c r="C6" i="26"/>
  <c r="C18" i="26" s="1"/>
  <c r="D6" i="19" l="1"/>
  <c r="D6" i="26"/>
  <c r="H14" i="26" s="1"/>
  <c r="H11" i="19"/>
  <c r="H10" i="19" s="1"/>
  <c r="H11" i="26"/>
  <c r="U11" i="26" s="1"/>
  <c r="H14" i="19" l="1"/>
  <c r="H13" i="19" s="1"/>
  <c r="H10" i="26"/>
  <c r="U11" i="19"/>
  <c r="R29" i="19" s="1"/>
  <c r="T29" i="19" s="1"/>
  <c r="U20" i="19"/>
  <c r="V20" i="19" s="1"/>
  <c r="H29" i="19" s="1"/>
  <c r="F35" i="20" s="1"/>
  <c r="U20" i="26"/>
  <c r="V20" i="26" s="1"/>
  <c r="H29" i="26" s="1"/>
  <c r="J29" i="26" s="1"/>
  <c r="H13" i="26"/>
  <c r="H23" i="26" l="1"/>
  <c r="P35" i="20"/>
  <c r="J29" i="19"/>
  <c r="G114" i="5" l="1"/>
  <c r="G115" i="5"/>
  <c r="E115" i="5" l="1"/>
  <c r="L115" i="5"/>
  <c r="S117" i="5" s="1"/>
  <c r="Q11" i="24"/>
  <c r="Q24" i="24" s="1"/>
  <c r="E114" i="5"/>
  <c r="E150" i="5" s="1"/>
  <c r="L114" i="5"/>
  <c r="G150" i="5"/>
  <c r="L150" i="5" l="1"/>
  <c r="S119" i="5"/>
  <c r="S120" i="5" s="1"/>
  <c r="Q40" i="24" s="1"/>
  <c r="D15" i="26"/>
  <c r="D15" i="19"/>
  <c r="S14" i="19" l="1"/>
  <c r="S14" i="26"/>
  <c r="D17" i="26"/>
  <c r="T14" i="26" s="1"/>
  <c r="D17" i="19"/>
  <c r="T14" i="19" s="1"/>
  <c r="D18" i="26" l="1"/>
  <c r="S13" i="26"/>
  <c r="W20" i="26"/>
  <c r="U14" i="26"/>
  <c r="D18" i="19"/>
  <c r="S13" i="19"/>
  <c r="W20" i="19"/>
  <c r="U14" i="19"/>
  <c r="S29" i="19" s="1"/>
  <c r="U29" i="19" l="1"/>
  <c r="Q35" i="20"/>
  <c r="I29" i="19"/>
  <c r="X20" i="19"/>
  <c r="I29" i="26"/>
  <c r="K29" i="26" s="1"/>
  <c r="X20" i="26"/>
  <c r="K29" i="19" l="1"/>
  <c r="G35" i="20"/>
  <c r="R35" i="20"/>
  <c r="T35" i="20"/>
  <c r="S35" i="20"/>
  <c r="I35" i="20" l="1"/>
  <c r="J35" i="20"/>
  <c r="H35" i="20"/>
  <c r="H109" i="5" l="1"/>
  <c r="H111" i="5"/>
  <c r="M111" i="5" s="1"/>
  <c r="T108" i="5" s="1"/>
  <c r="Q10" i="24" l="1"/>
  <c r="Q23" i="24" s="1"/>
  <c r="M109" i="5"/>
  <c r="H150" i="5"/>
  <c r="T119" i="5" l="1"/>
  <c r="M150" i="5"/>
  <c r="AJ27" i="26" l="1"/>
  <c r="T36" i="26" s="1"/>
  <c r="T37" i="26" s="1"/>
  <c r="T38" i="26" s="1"/>
  <c r="T6" i="26" s="1"/>
  <c r="AJ27" i="19"/>
  <c r="T36" i="19" s="1"/>
  <c r="T37" i="19" s="1"/>
  <c r="T38" i="19" s="1"/>
  <c r="T6" i="19" s="1"/>
  <c r="T120" i="5"/>
  <c r="Q41" i="24" s="1"/>
  <c r="T10" i="19" l="1"/>
  <c r="S10" i="23"/>
  <c r="T13" i="19"/>
  <c r="T10" i="26"/>
  <c r="T13" i="26"/>
  <c r="W19" i="26" l="1"/>
  <c r="U13" i="26"/>
  <c r="AC18" i="19"/>
  <c r="U13" i="19"/>
  <c r="S28" i="19" s="1"/>
  <c r="W19" i="19"/>
  <c r="T20" i="23"/>
  <c r="Y19" i="23"/>
  <c r="T10" i="23"/>
  <c r="Q29" i="23" s="1"/>
  <c r="T23" i="26"/>
  <c r="U19" i="26"/>
  <c r="U10" i="26"/>
  <c r="U19" i="19"/>
  <c r="AB18" i="19"/>
  <c r="U10" i="19"/>
  <c r="R28" i="19" s="1"/>
  <c r="R29" i="23" l="1"/>
  <c r="N26" i="17"/>
  <c r="Y19" i="30"/>
  <c r="Y22" i="30" s="1"/>
  <c r="U20" i="30" s="1"/>
  <c r="Y22" i="23"/>
  <c r="U20" i="23" s="1"/>
  <c r="V19" i="26"/>
  <c r="U28" i="19"/>
  <c r="Q33" i="20"/>
  <c r="AC18" i="26"/>
  <c r="AC21" i="26" s="1"/>
  <c r="S29" i="26" s="1"/>
  <c r="U29" i="26" s="1"/>
  <c r="AC21" i="19"/>
  <c r="X19" i="19" s="1"/>
  <c r="P33" i="20"/>
  <c r="T28" i="19"/>
  <c r="AB21" i="19"/>
  <c r="V19" i="19" s="1"/>
  <c r="AB18" i="26"/>
  <c r="AB21" i="26" s="1"/>
  <c r="R29" i="26" s="1"/>
  <c r="T29" i="26" s="1"/>
  <c r="Y10" i="18" l="1"/>
  <c r="I28" i="19"/>
  <c r="S33" i="20"/>
  <c r="T33" i="20"/>
  <c r="R33" i="20"/>
  <c r="H28" i="26"/>
  <c r="I15" i="27"/>
  <c r="G29" i="23"/>
  <c r="Y9" i="22"/>
  <c r="Y10" i="22" s="1"/>
  <c r="H7" i="22" s="1"/>
  <c r="X19" i="26"/>
  <c r="I15" i="29"/>
  <c r="G29" i="30"/>
  <c r="O26" i="17"/>
  <c r="P26" i="17"/>
  <c r="Y9" i="18"/>
  <c r="H28" i="19"/>
  <c r="S28" i="26"/>
  <c r="R28" i="26"/>
  <c r="I28" i="26" l="1"/>
  <c r="K15" i="27"/>
  <c r="F27" i="17"/>
  <c r="H29" i="30"/>
  <c r="H9" i="29"/>
  <c r="H12" i="29"/>
  <c r="H10" i="29"/>
  <c r="H8" i="29"/>
  <c r="H7" i="29"/>
  <c r="H11" i="29"/>
  <c r="J28" i="26"/>
  <c r="F34" i="20"/>
  <c r="H9" i="27"/>
  <c r="H7" i="27"/>
  <c r="H11" i="27"/>
  <c r="H10" i="27"/>
  <c r="H12" i="27"/>
  <c r="H8" i="27"/>
  <c r="H9" i="22"/>
  <c r="E22" i="22"/>
  <c r="H11" i="22"/>
  <c r="I7" i="22"/>
  <c r="H8" i="22"/>
  <c r="S7" i="22"/>
  <c r="H7" i="18"/>
  <c r="Z9" i="18"/>
  <c r="F26" i="17"/>
  <c r="H29" i="23"/>
  <c r="T28" i="26"/>
  <c r="P34" i="20"/>
  <c r="Q34" i="20"/>
  <c r="U28" i="26"/>
  <c r="J28" i="19"/>
  <c r="F33" i="20"/>
  <c r="G33" i="20"/>
  <c r="K28" i="19"/>
  <c r="Z10" i="18"/>
  <c r="J7" i="18"/>
  <c r="S8" i="22" l="1"/>
  <c r="T8" i="22" s="1"/>
  <c r="I8" i="22"/>
  <c r="I33" i="20"/>
  <c r="J33" i="20"/>
  <c r="H33" i="20"/>
  <c r="E22" i="29"/>
  <c r="I7" i="29"/>
  <c r="E24" i="22"/>
  <c r="I11" i="22"/>
  <c r="S11" i="22"/>
  <c r="T11" i="22" s="1"/>
  <c r="H12" i="22"/>
  <c r="H78" i="22"/>
  <c r="P74" i="22"/>
  <c r="P73" i="22"/>
  <c r="G77" i="22"/>
  <c r="G69" i="22"/>
  <c r="P78" i="22"/>
  <c r="P103" i="22"/>
  <c r="G73" i="22"/>
  <c r="O71" i="22"/>
  <c r="G76" i="22"/>
  <c r="F61" i="17" s="1"/>
  <c r="G103" i="22"/>
  <c r="G74" i="22"/>
  <c r="G70" i="22"/>
  <c r="P43" i="22"/>
  <c r="P42" i="22"/>
  <c r="P75" i="22"/>
  <c r="P40" i="22"/>
  <c r="P72" i="22"/>
  <c r="P76" i="22"/>
  <c r="N68" i="17" s="1"/>
  <c r="H69" i="22"/>
  <c r="G107" i="22"/>
  <c r="H75" i="22"/>
  <c r="P70" i="22"/>
  <c r="H46" i="22"/>
  <c r="P107" i="22"/>
  <c r="P45" i="22"/>
  <c r="O72" i="22"/>
  <c r="O69" i="22"/>
  <c r="P37" i="22"/>
  <c r="P106" i="22"/>
  <c r="O77" i="22"/>
  <c r="P102" i="22"/>
  <c r="H73" i="22"/>
  <c r="G72" i="22"/>
  <c r="P71" i="22"/>
  <c r="H76" i="22"/>
  <c r="F68" i="17" s="1"/>
  <c r="P38" i="22"/>
  <c r="O74" i="22"/>
  <c r="G78" i="22"/>
  <c r="P41" i="22"/>
  <c r="H71" i="22"/>
  <c r="O76" i="22"/>
  <c r="N61" i="17" s="1"/>
  <c r="O78" i="22"/>
  <c r="P101" i="22"/>
  <c r="H72" i="22"/>
  <c r="P39" i="22"/>
  <c r="O104" i="22"/>
  <c r="O73" i="22"/>
  <c r="P77" i="22"/>
  <c r="G71" i="22"/>
  <c r="H74" i="22"/>
  <c r="H77" i="22"/>
  <c r="P104" i="22"/>
  <c r="P69" i="22"/>
  <c r="H70" i="22"/>
  <c r="O75" i="22"/>
  <c r="G75" i="22"/>
  <c r="P46" i="22"/>
  <c r="O103" i="22"/>
  <c r="O70" i="22"/>
  <c r="P109" i="22"/>
  <c r="O107" i="22"/>
  <c r="H45" i="22"/>
  <c r="O46" i="22"/>
  <c r="E23" i="29"/>
  <c r="I8" i="29"/>
  <c r="I10" i="29"/>
  <c r="E25" i="29"/>
  <c r="T7" i="22"/>
  <c r="E28" i="22"/>
  <c r="I11" i="29"/>
  <c r="E26" i="29"/>
  <c r="S34" i="20"/>
  <c r="T34" i="20"/>
  <c r="R34" i="20"/>
  <c r="I12" i="29"/>
  <c r="E27" i="29"/>
  <c r="I12" i="27"/>
  <c r="E27" i="27"/>
  <c r="I9" i="29"/>
  <c r="E24" i="29"/>
  <c r="I8" i="27"/>
  <c r="E23" i="27"/>
  <c r="G26" i="17"/>
  <c r="H26" i="17"/>
  <c r="I11" i="27"/>
  <c r="E26" i="27"/>
  <c r="H27" i="17"/>
  <c r="G27" i="17"/>
  <c r="J9" i="18"/>
  <c r="J11" i="18"/>
  <c r="J8" i="18"/>
  <c r="K7" i="18"/>
  <c r="F22" i="18"/>
  <c r="U7" i="18"/>
  <c r="J9" i="27"/>
  <c r="J11" i="27"/>
  <c r="J8" i="27"/>
  <c r="J12" i="27"/>
  <c r="J7" i="27"/>
  <c r="J10" i="27"/>
  <c r="H10" i="22"/>
  <c r="I9" i="22"/>
  <c r="S9" i="22"/>
  <c r="E23" i="22"/>
  <c r="O101" i="22" s="1"/>
  <c r="E25" i="27"/>
  <c r="I10" i="27"/>
  <c r="E22" i="27"/>
  <c r="I7" i="27"/>
  <c r="I7" i="18"/>
  <c r="S7" i="18"/>
  <c r="H11" i="18"/>
  <c r="H8" i="18"/>
  <c r="H9" i="18"/>
  <c r="E22" i="18"/>
  <c r="E24" i="27"/>
  <c r="I9" i="27"/>
  <c r="K28" i="26"/>
  <c r="G34" i="20"/>
  <c r="H79" i="22" l="1"/>
  <c r="P79" i="22"/>
  <c r="G79" i="22"/>
  <c r="O79" i="22"/>
  <c r="G44" i="22"/>
  <c r="F40" i="17" s="1"/>
  <c r="G45" i="22"/>
  <c r="O102" i="22"/>
  <c r="G105" i="22"/>
  <c r="G68" i="17"/>
  <c r="H68" i="17"/>
  <c r="S12" i="22"/>
  <c r="I12" i="22"/>
  <c r="H12" i="18"/>
  <c r="I11" i="18"/>
  <c r="S11" i="18"/>
  <c r="T11" i="18" s="1"/>
  <c r="K7" i="27"/>
  <c r="F22" i="27"/>
  <c r="G40" i="22"/>
  <c r="H38" i="22"/>
  <c r="G106" i="22"/>
  <c r="H44" i="22"/>
  <c r="F47" i="17" s="1"/>
  <c r="G104" i="22"/>
  <c r="T7" i="18"/>
  <c r="E28" i="18"/>
  <c r="K12" i="27"/>
  <c r="F27" i="27"/>
  <c r="H107" i="22"/>
  <c r="O37" i="22"/>
  <c r="O45" i="22"/>
  <c r="H39" i="22"/>
  <c r="O38" i="22"/>
  <c r="F54" i="17"/>
  <c r="H61" i="17"/>
  <c r="G61" i="17"/>
  <c r="F23" i="27"/>
  <c r="K8" i="27"/>
  <c r="H37" i="22"/>
  <c r="O42" i="22"/>
  <c r="G108" i="22"/>
  <c r="F82" i="17" s="1"/>
  <c r="O105" i="22"/>
  <c r="G109" i="22"/>
  <c r="K11" i="27"/>
  <c r="F26" i="27"/>
  <c r="O109" i="22"/>
  <c r="H102" i="22"/>
  <c r="H109" i="22"/>
  <c r="G110" i="22"/>
  <c r="F25" i="27"/>
  <c r="K10" i="27"/>
  <c r="F24" i="27"/>
  <c r="K9" i="27"/>
  <c r="O41" i="22"/>
  <c r="O43" i="22"/>
  <c r="G102" i="22"/>
  <c r="G43" i="22"/>
  <c r="G38" i="22"/>
  <c r="O68" i="17"/>
  <c r="P68" i="17"/>
  <c r="G34" i="29"/>
  <c r="G33" i="29"/>
  <c r="G35" i="29"/>
  <c r="V7" i="18"/>
  <c r="F28" i="18"/>
  <c r="H101" i="22"/>
  <c r="G42" i="22"/>
  <c r="G46" i="22"/>
  <c r="H110" i="22"/>
  <c r="G41" i="22"/>
  <c r="O61" i="17"/>
  <c r="N54" i="17"/>
  <c r="P61" i="17"/>
  <c r="H35" i="27"/>
  <c r="F116" i="20" s="1"/>
  <c r="H34" i="27"/>
  <c r="F115" i="20" s="1"/>
  <c r="H33" i="27"/>
  <c r="F114" i="20" s="1"/>
  <c r="T76" i="18"/>
  <c r="S73" i="18"/>
  <c r="J79" i="18"/>
  <c r="T47" i="18"/>
  <c r="T41" i="18"/>
  <c r="I79" i="18"/>
  <c r="T72" i="18"/>
  <c r="T42" i="18"/>
  <c r="S105" i="18"/>
  <c r="I72" i="18"/>
  <c r="T73" i="18"/>
  <c r="S74" i="18"/>
  <c r="S110" i="18"/>
  <c r="S70" i="18"/>
  <c r="I77" i="18"/>
  <c r="G68" i="20" s="1"/>
  <c r="T75" i="18"/>
  <c r="J70" i="18"/>
  <c r="I108" i="18"/>
  <c r="T74" i="18"/>
  <c r="S108" i="18"/>
  <c r="T43" i="18"/>
  <c r="J71" i="18"/>
  <c r="J74" i="18"/>
  <c r="S77" i="18"/>
  <c r="Q68" i="20" s="1"/>
  <c r="T71" i="18"/>
  <c r="I76" i="18"/>
  <c r="S72" i="18"/>
  <c r="S71" i="18"/>
  <c r="J47" i="18"/>
  <c r="T39" i="18"/>
  <c r="T78" i="18"/>
  <c r="J76" i="18"/>
  <c r="T38" i="18"/>
  <c r="T110" i="18"/>
  <c r="I78" i="18"/>
  <c r="I70" i="18"/>
  <c r="T40" i="18"/>
  <c r="J75" i="18"/>
  <c r="I75" i="18"/>
  <c r="T46" i="18"/>
  <c r="J73" i="18"/>
  <c r="S102" i="18"/>
  <c r="T102" i="18"/>
  <c r="S79" i="18"/>
  <c r="J77" i="18"/>
  <c r="G75" i="20" s="1"/>
  <c r="S76" i="18"/>
  <c r="I104" i="18"/>
  <c r="S75" i="18"/>
  <c r="S78" i="18"/>
  <c r="S104" i="18"/>
  <c r="I71" i="18"/>
  <c r="T77" i="18"/>
  <c r="Q75" i="20" s="1"/>
  <c r="J72" i="18"/>
  <c r="T79" i="18"/>
  <c r="I73" i="18"/>
  <c r="I74" i="18"/>
  <c r="J78" i="18"/>
  <c r="S47" i="18"/>
  <c r="T70" i="18"/>
  <c r="T44" i="18"/>
  <c r="J46" i="18"/>
  <c r="P124" i="22"/>
  <c r="P87" i="22"/>
  <c r="P118" i="22"/>
  <c r="H90" i="22"/>
  <c r="G88" i="22"/>
  <c r="P116" i="22"/>
  <c r="O94" i="22"/>
  <c r="O85" i="22"/>
  <c r="G87" i="22"/>
  <c r="P56" i="22"/>
  <c r="P119" i="22"/>
  <c r="G90" i="22"/>
  <c r="O119" i="22"/>
  <c r="G93" i="22"/>
  <c r="P58" i="22"/>
  <c r="H88" i="22"/>
  <c r="G94" i="22"/>
  <c r="P92" i="22"/>
  <c r="N69" i="17" s="1"/>
  <c r="N70" i="17" s="1"/>
  <c r="H85" i="22"/>
  <c r="P88" i="22"/>
  <c r="P89" i="22"/>
  <c r="P85" i="22"/>
  <c r="P59" i="22"/>
  <c r="G92" i="22"/>
  <c r="F62" i="17" s="1"/>
  <c r="O88" i="22"/>
  <c r="H86" i="22"/>
  <c r="O91" i="22"/>
  <c r="G122" i="22"/>
  <c r="O87" i="22"/>
  <c r="P55" i="22"/>
  <c r="G89" i="22"/>
  <c r="P117" i="22"/>
  <c r="H87" i="22"/>
  <c r="P61" i="22"/>
  <c r="H92" i="22"/>
  <c r="F69" i="17" s="1"/>
  <c r="P94" i="22"/>
  <c r="H93" i="22"/>
  <c r="H94" i="22"/>
  <c r="P54" i="22"/>
  <c r="P91" i="22"/>
  <c r="O92" i="22"/>
  <c r="N62" i="17" s="1"/>
  <c r="O90" i="22"/>
  <c r="P90" i="22"/>
  <c r="H89" i="22"/>
  <c r="O89" i="22"/>
  <c r="O93" i="22"/>
  <c r="P122" i="22"/>
  <c r="G91" i="22"/>
  <c r="P60" i="22"/>
  <c r="N48" i="17" s="1"/>
  <c r="P93" i="22"/>
  <c r="P53" i="22"/>
  <c r="G118" i="22"/>
  <c r="G86" i="22"/>
  <c r="O86" i="22"/>
  <c r="P57" i="22"/>
  <c r="G85" i="22"/>
  <c r="P121" i="22"/>
  <c r="O122" i="22"/>
  <c r="H91" i="22"/>
  <c r="P62" i="22"/>
  <c r="O118" i="22"/>
  <c r="P86" i="22"/>
  <c r="O40" i="22"/>
  <c r="O39" i="22"/>
  <c r="H106" i="22"/>
  <c r="H105" i="22"/>
  <c r="H108" i="22"/>
  <c r="F89" i="17" s="1"/>
  <c r="H34" i="20"/>
  <c r="J34" i="20"/>
  <c r="I34" i="20"/>
  <c r="H41" i="22"/>
  <c r="H40" i="22"/>
  <c r="H104" i="22"/>
  <c r="O106" i="22"/>
  <c r="G39" i="22"/>
  <c r="G33" i="27"/>
  <c r="G35" i="27"/>
  <c r="G34" i="27"/>
  <c r="E29" i="22"/>
  <c r="H116" i="22" s="1"/>
  <c r="T9" i="22"/>
  <c r="H33" i="29"/>
  <c r="F107" i="17" s="1"/>
  <c r="H34" i="29"/>
  <c r="F108" i="17" s="1"/>
  <c r="H35" i="29"/>
  <c r="F109" i="17" s="1"/>
  <c r="O110" i="22"/>
  <c r="O108" i="22"/>
  <c r="N82" i="17" s="1"/>
  <c r="H103" i="22"/>
  <c r="P44" i="22"/>
  <c r="N47" i="17" s="1"/>
  <c r="I8" i="18"/>
  <c r="S8" i="18"/>
  <c r="T8" i="18" s="1"/>
  <c r="R70" i="18"/>
  <c r="G70" i="18"/>
  <c r="H79" i="18"/>
  <c r="G72" i="18"/>
  <c r="Q104" i="18"/>
  <c r="Q73" i="18"/>
  <c r="R74" i="18"/>
  <c r="Q72" i="18"/>
  <c r="R77" i="18"/>
  <c r="P75" i="20" s="1"/>
  <c r="R46" i="18"/>
  <c r="H77" i="18"/>
  <c r="F75" i="20" s="1"/>
  <c r="R47" i="18"/>
  <c r="Q105" i="18"/>
  <c r="R71" i="18"/>
  <c r="G71" i="18"/>
  <c r="Q70" i="18"/>
  <c r="Q74" i="18"/>
  <c r="Q108" i="18"/>
  <c r="H71" i="18"/>
  <c r="G74" i="18"/>
  <c r="H72" i="18"/>
  <c r="R76" i="18"/>
  <c r="H73" i="18"/>
  <c r="Q102" i="18"/>
  <c r="G78" i="18"/>
  <c r="H74" i="18"/>
  <c r="R72" i="18"/>
  <c r="H47" i="18"/>
  <c r="Q77" i="18"/>
  <c r="P68" i="20" s="1"/>
  <c r="R75" i="18"/>
  <c r="Q76" i="18"/>
  <c r="R44" i="18"/>
  <c r="G76" i="18"/>
  <c r="R110" i="18"/>
  <c r="H78" i="18"/>
  <c r="Q78" i="18"/>
  <c r="R38" i="18"/>
  <c r="R73" i="18"/>
  <c r="H70" i="18"/>
  <c r="G79" i="18"/>
  <c r="G75" i="18"/>
  <c r="Q71" i="18"/>
  <c r="R39" i="18"/>
  <c r="R42" i="18"/>
  <c r="G108" i="18"/>
  <c r="G104" i="18"/>
  <c r="G77" i="18"/>
  <c r="F68" i="20" s="1"/>
  <c r="R40" i="18"/>
  <c r="R43" i="18"/>
  <c r="Q79" i="18"/>
  <c r="R41" i="18"/>
  <c r="R78" i="18"/>
  <c r="H75" i="18"/>
  <c r="G73" i="18"/>
  <c r="R79" i="18"/>
  <c r="H76" i="18"/>
  <c r="Q75" i="18"/>
  <c r="R102" i="18"/>
  <c r="H46" i="18"/>
  <c r="Q110" i="18"/>
  <c r="Q47" i="18"/>
  <c r="K11" i="18"/>
  <c r="J12" i="18"/>
  <c r="U11" i="18"/>
  <c r="V11" i="18" s="1"/>
  <c r="P110" i="22"/>
  <c r="G101" i="22"/>
  <c r="P108" i="22"/>
  <c r="N89" i="17" s="1"/>
  <c r="G37" i="22"/>
  <c r="U8" i="18"/>
  <c r="V8" i="18" s="1"/>
  <c r="K8" i="18"/>
  <c r="H10" i="18"/>
  <c r="S9" i="18"/>
  <c r="I9" i="18"/>
  <c r="E23" i="18"/>
  <c r="R108" i="18" s="1"/>
  <c r="S10" i="22"/>
  <c r="T10" i="22" s="1"/>
  <c r="I10" i="22"/>
  <c r="U9" i="18"/>
  <c r="F23" i="18"/>
  <c r="J43" i="18" s="1"/>
  <c r="K9" i="18"/>
  <c r="J10" i="18"/>
  <c r="P105" i="22"/>
  <c r="O44" i="22"/>
  <c r="N40" i="17" s="1"/>
  <c r="H42" i="22"/>
  <c r="H43" i="22"/>
  <c r="G111" i="22" l="1"/>
  <c r="O111" i="22"/>
  <c r="P111" i="22"/>
  <c r="P63" i="22"/>
  <c r="F33" i="17"/>
  <c r="G47" i="22"/>
  <c r="H111" i="22"/>
  <c r="O47" i="22"/>
  <c r="P47" i="22"/>
  <c r="H47" i="22"/>
  <c r="P95" i="22"/>
  <c r="H40" i="17"/>
  <c r="G40" i="17"/>
  <c r="H95" i="22"/>
  <c r="O95" i="22"/>
  <c r="G95" i="22"/>
  <c r="O61" i="22"/>
  <c r="G117" i="22"/>
  <c r="O120" i="22"/>
  <c r="H62" i="22"/>
  <c r="H119" i="22"/>
  <c r="H58" i="22"/>
  <c r="O116" i="22"/>
  <c r="H120" i="22"/>
  <c r="H55" i="22"/>
  <c r="O57" i="22"/>
  <c r="G56" i="22"/>
  <c r="G125" i="22"/>
  <c r="P61" i="20"/>
  <c r="G123" i="22"/>
  <c r="F83" i="17" s="1"/>
  <c r="H83" i="17" s="1"/>
  <c r="H61" i="22"/>
  <c r="H53" i="22"/>
  <c r="O62" i="22"/>
  <c r="H122" i="22"/>
  <c r="H118" i="22"/>
  <c r="O60" i="22"/>
  <c r="N41" i="17" s="1"/>
  <c r="N42" i="17" s="1"/>
  <c r="O123" i="22"/>
  <c r="N83" i="17" s="1"/>
  <c r="O83" i="17" s="1"/>
  <c r="H59" i="22"/>
  <c r="G62" i="22"/>
  <c r="H125" i="22"/>
  <c r="P120" i="22"/>
  <c r="H123" i="22"/>
  <c r="F90" i="17" s="1"/>
  <c r="G90" i="17" s="1"/>
  <c r="O55" i="22"/>
  <c r="H57" i="22"/>
  <c r="H33" i="17"/>
  <c r="G33" i="17"/>
  <c r="P70" i="17"/>
  <c r="O70" i="17"/>
  <c r="T9" i="18"/>
  <c r="E29" i="18"/>
  <c r="R123" i="18" s="1"/>
  <c r="Q39" i="18"/>
  <c r="Q42" i="18"/>
  <c r="G40" i="18"/>
  <c r="Q43" i="18"/>
  <c r="Q46" i="18"/>
  <c r="P47" i="17"/>
  <c r="O47" i="17"/>
  <c r="N49" i="17"/>
  <c r="P48" i="17"/>
  <c r="O48" i="17"/>
  <c r="S44" i="18"/>
  <c r="S42" i="18"/>
  <c r="I40" i="18"/>
  <c r="J110" i="18"/>
  <c r="I80" i="18"/>
  <c r="S68" i="20"/>
  <c r="R68" i="20"/>
  <c r="Q61" i="20"/>
  <c r="T68" i="20"/>
  <c r="G82" i="17"/>
  <c r="H82" i="17"/>
  <c r="F75" i="17"/>
  <c r="I10" i="18"/>
  <c r="S10" i="18"/>
  <c r="T10" i="18" s="1"/>
  <c r="H108" i="18"/>
  <c r="G45" i="18"/>
  <c r="F47" i="20" s="1"/>
  <c r="R107" i="18"/>
  <c r="Q106" i="18"/>
  <c r="G38" i="18"/>
  <c r="O121" i="22"/>
  <c r="F63" i="17"/>
  <c r="G62" i="17"/>
  <c r="F55" i="17"/>
  <c r="H62" i="17"/>
  <c r="T108" i="18"/>
  <c r="J38" i="18"/>
  <c r="T111" i="18"/>
  <c r="S45" i="18"/>
  <c r="Q47" i="20" s="1"/>
  <c r="T103" i="18"/>
  <c r="T80" i="18"/>
  <c r="F97" i="17"/>
  <c r="F103" i="17"/>
  <c r="N33" i="17"/>
  <c r="O40" i="17"/>
  <c r="P40" i="17"/>
  <c r="Q111" i="18"/>
  <c r="H110" i="18"/>
  <c r="G111" i="18"/>
  <c r="G41" i="18"/>
  <c r="H111" i="18"/>
  <c r="N75" i="17"/>
  <c r="P82" i="17"/>
  <c r="O82" i="17"/>
  <c r="H69" i="17"/>
  <c r="G69" i="17"/>
  <c r="J108" i="18"/>
  <c r="J41" i="18"/>
  <c r="I39" i="18"/>
  <c r="J42" i="18"/>
  <c r="J39" i="18"/>
  <c r="F101" i="17"/>
  <c r="F95" i="17"/>
  <c r="I12" i="18"/>
  <c r="S12" i="18"/>
  <c r="T12" i="18" s="1"/>
  <c r="Q103" i="18"/>
  <c r="Q45" i="18"/>
  <c r="P47" i="20" s="1"/>
  <c r="Q40" i="18"/>
  <c r="G110" i="18"/>
  <c r="R109" i="18"/>
  <c r="P96" i="20" s="1"/>
  <c r="I43" i="18"/>
  <c r="T109" i="18"/>
  <c r="Q96" i="20" s="1"/>
  <c r="J109" i="18"/>
  <c r="G96" i="20" s="1"/>
  <c r="J107" i="18"/>
  <c r="I105" i="18"/>
  <c r="J75" i="20"/>
  <c r="I75" i="20"/>
  <c r="H75" i="20"/>
  <c r="F102" i="17"/>
  <c r="F96" i="17"/>
  <c r="J34" i="27"/>
  <c r="G115" i="20" s="1"/>
  <c r="J33" i="27"/>
  <c r="G114" i="20" s="1"/>
  <c r="J35" i="27"/>
  <c r="G116" i="20" s="1"/>
  <c r="R58" i="18"/>
  <c r="R92" i="18"/>
  <c r="H92" i="18"/>
  <c r="Q92" i="18"/>
  <c r="G86" i="18"/>
  <c r="R117" i="18"/>
  <c r="G89" i="18"/>
  <c r="R63" i="18"/>
  <c r="Q91" i="18"/>
  <c r="H87" i="18"/>
  <c r="G87" i="18"/>
  <c r="H89" i="18"/>
  <c r="R59" i="18"/>
  <c r="R93" i="18"/>
  <c r="P76" i="20" s="1"/>
  <c r="P77" i="20" s="1"/>
  <c r="H93" i="18"/>
  <c r="F76" i="20" s="1"/>
  <c r="F77" i="20" s="1"/>
  <c r="Q117" i="18"/>
  <c r="Q88" i="18"/>
  <c r="G94" i="18"/>
  <c r="G93" i="18"/>
  <c r="F69" i="20" s="1"/>
  <c r="F70" i="20" s="1"/>
  <c r="R125" i="18"/>
  <c r="G92" i="18"/>
  <c r="R56" i="18"/>
  <c r="R60" i="18"/>
  <c r="R94" i="18"/>
  <c r="H94" i="18"/>
  <c r="G123" i="18"/>
  <c r="Q86" i="18"/>
  <c r="Q95" i="18"/>
  <c r="Q119" i="18"/>
  <c r="R89" i="18"/>
  <c r="Q89" i="18"/>
  <c r="G91" i="18"/>
  <c r="R91" i="18"/>
  <c r="Q93" i="18"/>
  <c r="P69" i="20" s="1"/>
  <c r="R61" i="18"/>
  <c r="P55" i="20" s="1"/>
  <c r="R95" i="18"/>
  <c r="H95" i="18"/>
  <c r="Q87" i="18"/>
  <c r="G119" i="18"/>
  <c r="R62" i="18"/>
  <c r="G88" i="18"/>
  <c r="R88" i="18"/>
  <c r="Q90" i="18"/>
  <c r="R54" i="18"/>
  <c r="Q123" i="18"/>
  <c r="H90" i="18"/>
  <c r="R57" i="18"/>
  <c r="R86" i="18"/>
  <c r="H86" i="18"/>
  <c r="Q94" i="18"/>
  <c r="Q120" i="18"/>
  <c r="R87" i="18"/>
  <c r="H88" i="18"/>
  <c r="R55" i="18"/>
  <c r="R90" i="18"/>
  <c r="G95" i="18"/>
  <c r="G90" i="18"/>
  <c r="H91" i="18"/>
  <c r="R122" i="18"/>
  <c r="H61" i="18"/>
  <c r="F55" i="20" s="1"/>
  <c r="G57" i="18"/>
  <c r="Q125" i="18"/>
  <c r="U10" i="18"/>
  <c r="V10" i="18" s="1"/>
  <c r="K10" i="18"/>
  <c r="Q109" i="18"/>
  <c r="P89" i="20" s="1"/>
  <c r="H41" i="18"/>
  <c r="G47" i="18"/>
  <c r="Q44" i="18"/>
  <c r="R103" i="18"/>
  <c r="H109" i="17"/>
  <c r="G109" i="17"/>
  <c r="G124" i="22"/>
  <c r="G53" i="22"/>
  <c r="P125" i="22"/>
  <c r="G61" i="22"/>
  <c r="O58" i="22"/>
  <c r="I109" i="18"/>
  <c r="G89" i="20" s="1"/>
  <c r="S106" i="18"/>
  <c r="S38" i="18"/>
  <c r="T45" i="18"/>
  <c r="Q54" i="20" s="1"/>
  <c r="S103" i="18"/>
  <c r="O54" i="17"/>
  <c r="P54" i="17"/>
  <c r="P89" i="17"/>
  <c r="O89" i="17"/>
  <c r="G106" i="18"/>
  <c r="R106" i="18"/>
  <c r="H107" i="18"/>
  <c r="G108" i="17"/>
  <c r="H108" i="17"/>
  <c r="I42" i="18"/>
  <c r="I110" i="18"/>
  <c r="T105" i="18"/>
  <c r="I45" i="18"/>
  <c r="G47" i="20" s="1"/>
  <c r="I106" i="18"/>
  <c r="G43" i="18"/>
  <c r="G109" i="18"/>
  <c r="F89" i="20" s="1"/>
  <c r="H103" i="18"/>
  <c r="G44" i="18"/>
  <c r="H106" i="18"/>
  <c r="Q80" i="18"/>
  <c r="H107" i="17"/>
  <c r="G107" i="17"/>
  <c r="G58" i="22"/>
  <c r="H117" i="22"/>
  <c r="H54" i="22"/>
  <c r="O117" i="22"/>
  <c r="G119" i="22"/>
  <c r="S46" i="18"/>
  <c r="T106" i="18"/>
  <c r="J102" i="18"/>
  <c r="S39" i="18"/>
  <c r="S40" i="18"/>
  <c r="H47" i="17"/>
  <c r="G47" i="17"/>
  <c r="V9" i="18"/>
  <c r="F29" i="18"/>
  <c r="I54" i="18" s="1"/>
  <c r="R111" i="18"/>
  <c r="H43" i="18"/>
  <c r="G46" i="18"/>
  <c r="G105" i="18"/>
  <c r="H40" i="18"/>
  <c r="H80" i="18"/>
  <c r="O69" i="17"/>
  <c r="P69" i="17"/>
  <c r="S41" i="18"/>
  <c r="I44" i="18"/>
  <c r="S107" i="18"/>
  <c r="I41" i="18"/>
  <c r="I46" i="18"/>
  <c r="J80" i="18"/>
  <c r="H54" i="17"/>
  <c r="G54" i="17"/>
  <c r="H102" i="18"/>
  <c r="G42" i="18"/>
  <c r="H42" i="18"/>
  <c r="R105" i="18"/>
  <c r="G39" i="18"/>
  <c r="G80" i="18"/>
  <c r="H60" i="22"/>
  <c r="F48" i="17" s="1"/>
  <c r="F49" i="17" s="1"/>
  <c r="O53" i="22"/>
  <c r="G116" i="22"/>
  <c r="O56" i="22"/>
  <c r="O59" i="22"/>
  <c r="N63" i="17"/>
  <c r="O62" i="17"/>
  <c r="P62" i="17"/>
  <c r="N55" i="17"/>
  <c r="S43" i="18"/>
  <c r="J45" i="18"/>
  <c r="G54" i="20" s="1"/>
  <c r="J40" i="18"/>
  <c r="J105" i="18"/>
  <c r="I107" i="18"/>
  <c r="T75" i="20"/>
  <c r="R75" i="20"/>
  <c r="S75" i="20"/>
  <c r="E30" i="22"/>
  <c r="T12" i="22"/>
  <c r="U12" i="18"/>
  <c r="V12" i="18" s="1"/>
  <c r="K12" i="18"/>
  <c r="G103" i="18"/>
  <c r="Q41" i="18"/>
  <c r="H39" i="18"/>
  <c r="H44" i="18"/>
  <c r="H104" i="18"/>
  <c r="R80" i="18"/>
  <c r="F109" i="20"/>
  <c r="F103" i="20"/>
  <c r="H89" i="17"/>
  <c r="G89" i="17"/>
  <c r="G57" i="22"/>
  <c r="O54" i="22"/>
  <c r="H56" i="22"/>
  <c r="G59" i="22"/>
  <c r="P123" i="22"/>
  <c r="N90" i="17" s="1"/>
  <c r="I103" i="18"/>
  <c r="J44" i="18"/>
  <c r="I111" i="18"/>
  <c r="S109" i="18"/>
  <c r="Q89" i="20" s="1"/>
  <c r="J106" i="18"/>
  <c r="H68" i="20"/>
  <c r="G61" i="20"/>
  <c r="J68" i="20"/>
  <c r="I68" i="20"/>
  <c r="F70" i="17"/>
  <c r="Q38" i="18"/>
  <c r="H109" i="18"/>
  <c r="F96" i="20" s="1"/>
  <c r="H38" i="18"/>
  <c r="H45" i="18"/>
  <c r="F54" i="20" s="1"/>
  <c r="H105" i="18"/>
  <c r="F104" i="20"/>
  <c r="F110" i="20"/>
  <c r="O124" i="22"/>
  <c r="G55" i="22"/>
  <c r="G121" i="22"/>
  <c r="G60" i="22"/>
  <c r="F41" i="17" s="1"/>
  <c r="H124" i="22"/>
  <c r="J104" i="18"/>
  <c r="J111" i="18"/>
  <c r="S111" i="18"/>
  <c r="I47" i="18"/>
  <c r="J103" i="18"/>
  <c r="S80" i="18"/>
  <c r="I34" i="27"/>
  <c r="I33" i="27"/>
  <c r="I35" i="27"/>
  <c r="G102" i="18"/>
  <c r="R104" i="18"/>
  <c r="Q107" i="18"/>
  <c r="G107" i="18"/>
  <c r="R45" i="18"/>
  <c r="P54" i="20" s="1"/>
  <c r="F61" i="20"/>
  <c r="F108" i="20"/>
  <c r="F102" i="20"/>
  <c r="G54" i="22"/>
  <c r="H121" i="22"/>
  <c r="G120" i="22"/>
  <c r="O125" i="22"/>
  <c r="I102" i="18"/>
  <c r="T107" i="18"/>
  <c r="I38" i="18"/>
  <c r="T104" i="18"/>
  <c r="J91" i="18"/>
  <c r="I119" i="18"/>
  <c r="J94" i="18"/>
  <c r="S123" i="18"/>
  <c r="T90" i="18"/>
  <c r="T86" i="18"/>
  <c r="S95" i="18"/>
  <c r="T88" i="18"/>
  <c r="T58" i="18"/>
  <c r="T54" i="18"/>
  <c r="T55" i="18"/>
  <c r="S91" i="18"/>
  <c r="J95" i="18"/>
  <c r="I88" i="18"/>
  <c r="J89" i="18"/>
  <c r="T89" i="18"/>
  <c r="T62" i="18"/>
  <c r="T87" i="18"/>
  <c r="T91" i="18"/>
  <c r="J87" i="18"/>
  <c r="T94" i="18"/>
  <c r="I89" i="18"/>
  <c r="I123" i="18"/>
  <c r="J93" i="18"/>
  <c r="G76" i="20" s="1"/>
  <c r="G77" i="20" s="1"/>
  <c r="T61" i="18"/>
  <c r="Q55" i="20" s="1"/>
  <c r="T63" i="18"/>
  <c r="T92" i="18"/>
  <c r="T93" i="18"/>
  <c r="Q76" i="20" s="1"/>
  <c r="Q77" i="20" s="1"/>
  <c r="J90" i="18"/>
  <c r="T95" i="18"/>
  <c r="T125" i="18"/>
  <c r="T56" i="18"/>
  <c r="J92" i="18"/>
  <c r="S89" i="18"/>
  <c r="I91" i="18"/>
  <c r="J86" i="18"/>
  <c r="I93" i="18"/>
  <c r="G69" i="20" s="1"/>
  <c r="S92" i="18"/>
  <c r="S90" i="18"/>
  <c r="T59" i="18"/>
  <c r="S86" i="18"/>
  <c r="T60" i="18"/>
  <c r="I90" i="18"/>
  <c r="I94" i="18"/>
  <c r="S87" i="18"/>
  <c r="T117" i="18"/>
  <c r="T57" i="18"/>
  <c r="S94" i="18"/>
  <c r="I86" i="18"/>
  <c r="J88" i="18"/>
  <c r="S120" i="18"/>
  <c r="I87" i="18"/>
  <c r="I95" i="18"/>
  <c r="S117" i="18"/>
  <c r="I92" i="18"/>
  <c r="S93" i="18"/>
  <c r="Q69" i="20" s="1"/>
  <c r="S125" i="18"/>
  <c r="S119" i="18"/>
  <c r="S88" i="18"/>
  <c r="H126" i="22" l="1"/>
  <c r="G83" i="17"/>
  <c r="P126" i="22"/>
  <c r="G63" i="22"/>
  <c r="F84" i="17"/>
  <c r="O126" i="22"/>
  <c r="H63" i="22"/>
  <c r="O63" i="22"/>
  <c r="G126" i="22"/>
  <c r="I59" i="18"/>
  <c r="N34" i="17"/>
  <c r="O34" i="17" s="1"/>
  <c r="J62" i="18"/>
  <c r="P41" i="17"/>
  <c r="I117" i="18"/>
  <c r="T126" i="18"/>
  <c r="H120" i="18"/>
  <c r="J125" i="18"/>
  <c r="I120" i="18"/>
  <c r="J57" i="18"/>
  <c r="Q124" i="18"/>
  <c r="P90" i="20" s="1"/>
  <c r="P91" i="20" s="1"/>
  <c r="Q63" i="18"/>
  <c r="Q122" i="18"/>
  <c r="G60" i="18"/>
  <c r="H121" i="18"/>
  <c r="H62" i="18"/>
  <c r="G61" i="18"/>
  <c r="F48" i="20" s="1"/>
  <c r="Q57" i="18"/>
  <c r="G63" i="18"/>
  <c r="G62" i="18"/>
  <c r="H57" i="18"/>
  <c r="G120" i="18"/>
  <c r="H63" i="18"/>
  <c r="H123" i="18"/>
  <c r="O41" i="17"/>
  <c r="Q62" i="18"/>
  <c r="G54" i="18"/>
  <c r="J60" i="18"/>
  <c r="J58" i="18"/>
  <c r="T112" i="18"/>
  <c r="P56" i="20"/>
  <c r="R120" i="18"/>
  <c r="G117" i="18"/>
  <c r="G124" i="18"/>
  <c r="F90" i="20" s="1"/>
  <c r="F91" i="20" s="1"/>
  <c r="Q118" i="18"/>
  <c r="H118" i="18"/>
  <c r="N84" i="17"/>
  <c r="O84" i="17" s="1"/>
  <c r="Q55" i="18"/>
  <c r="G56" i="18"/>
  <c r="Q60" i="18"/>
  <c r="H124" i="18"/>
  <c r="F97" i="20" s="1"/>
  <c r="H55" i="18"/>
  <c r="R126" i="18"/>
  <c r="Q126" i="18"/>
  <c r="H58" i="18"/>
  <c r="Q59" i="18"/>
  <c r="P83" i="17"/>
  <c r="I55" i="18"/>
  <c r="G59" i="18"/>
  <c r="G118" i="18"/>
  <c r="H122" i="18"/>
  <c r="G58" i="18"/>
  <c r="Q56" i="18"/>
  <c r="R118" i="18"/>
  <c r="S62" i="18"/>
  <c r="R124" i="18"/>
  <c r="P97" i="20" s="1"/>
  <c r="Q121" i="18"/>
  <c r="Q58" i="18"/>
  <c r="H125" i="18"/>
  <c r="H56" i="18"/>
  <c r="J122" i="18"/>
  <c r="S126" i="18"/>
  <c r="I118" i="18"/>
  <c r="H117" i="18"/>
  <c r="G126" i="18"/>
  <c r="H60" i="18"/>
  <c r="G55" i="18"/>
  <c r="R121" i="18"/>
  <c r="H119" i="18"/>
  <c r="P82" i="20"/>
  <c r="H59" i="18"/>
  <c r="H126" i="18"/>
  <c r="H54" i="18"/>
  <c r="Q61" i="18"/>
  <c r="P48" i="20" s="1"/>
  <c r="P41" i="20" s="1"/>
  <c r="G125" i="18"/>
  <c r="S55" i="18"/>
  <c r="S58" i="18"/>
  <c r="J124" i="18"/>
  <c r="G97" i="20" s="1"/>
  <c r="I97" i="20" s="1"/>
  <c r="Q54" i="18"/>
  <c r="G122" i="18"/>
  <c r="R119" i="18"/>
  <c r="G121" i="18"/>
  <c r="F63" i="20"/>
  <c r="Q112" i="18"/>
  <c r="S124" i="18"/>
  <c r="Q90" i="20" s="1"/>
  <c r="R112" i="18"/>
  <c r="J55" i="18"/>
  <c r="F91" i="17"/>
  <c r="G91" i="17" s="1"/>
  <c r="H90" i="17"/>
  <c r="F76" i="17"/>
  <c r="H76" i="17" s="1"/>
  <c r="S112" i="18"/>
  <c r="R48" i="18"/>
  <c r="R64" i="18"/>
  <c r="Q48" i="18"/>
  <c r="I112" i="18"/>
  <c r="S77" i="20"/>
  <c r="R77" i="20"/>
  <c r="T77" i="20"/>
  <c r="H77" i="20"/>
  <c r="J77" i="20"/>
  <c r="I77" i="20"/>
  <c r="T89" i="20"/>
  <c r="S89" i="20"/>
  <c r="R89" i="20"/>
  <c r="Q82" i="20"/>
  <c r="H112" i="18"/>
  <c r="F83" i="20"/>
  <c r="F62" i="20"/>
  <c r="T48" i="18"/>
  <c r="G55" i="17"/>
  <c r="H55" i="17"/>
  <c r="T124" i="18"/>
  <c r="Q97" i="20" s="1"/>
  <c r="S59" i="18"/>
  <c r="I62" i="18"/>
  <c r="J123" i="18"/>
  <c r="I57" i="18"/>
  <c r="I96" i="18"/>
  <c r="H69" i="20"/>
  <c r="G62" i="20"/>
  <c r="J69" i="20"/>
  <c r="I69" i="20"/>
  <c r="R55" i="20"/>
  <c r="T55" i="20"/>
  <c r="S55" i="20"/>
  <c r="O63" i="17"/>
  <c r="P63" i="17"/>
  <c r="N56" i="17"/>
  <c r="J112" i="18"/>
  <c r="R127" i="18"/>
  <c r="P40" i="20"/>
  <c r="N35" i="17"/>
  <c r="P42" i="17"/>
  <c r="O42" i="17"/>
  <c r="T120" i="18"/>
  <c r="S56" i="18"/>
  <c r="I125" i="18"/>
  <c r="S122" i="18"/>
  <c r="T119" i="18"/>
  <c r="J96" i="18"/>
  <c r="I76" i="20"/>
  <c r="J76" i="20"/>
  <c r="H76" i="20"/>
  <c r="H48" i="18"/>
  <c r="S54" i="20"/>
  <c r="T54" i="20"/>
  <c r="R54" i="20"/>
  <c r="Q56" i="20"/>
  <c r="G96" i="18"/>
  <c r="P33" i="17"/>
  <c r="O33" i="17"/>
  <c r="H63" i="17"/>
  <c r="G63" i="17"/>
  <c r="H84" i="17"/>
  <c r="G84" i="17"/>
  <c r="G102" i="17"/>
  <c r="H102" i="17"/>
  <c r="I56" i="18"/>
  <c r="J54" i="18"/>
  <c r="S118" i="18"/>
  <c r="J126" i="18"/>
  <c r="J121" i="18"/>
  <c r="I48" i="18"/>
  <c r="F98" i="20"/>
  <c r="F82" i="20"/>
  <c r="S48" i="18"/>
  <c r="H103" i="17"/>
  <c r="G103" i="17"/>
  <c r="G75" i="17"/>
  <c r="H75" i="17"/>
  <c r="R90" i="20"/>
  <c r="H97" i="20"/>
  <c r="I124" i="18"/>
  <c r="G90" i="20" s="1"/>
  <c r="T64" i="18"/>
  <c r="N91" i="17"/>
  <c r="P90" i="17"/>
  <c r="O90" i="17"/>
  <c r="Q96" i="18"/>
  <c r="G97" i="17"/>
  <c r="H97" i="17"/>
  <c r="H41" i="17"/>
  <c r="F34" i="17"/>
  <c r="G41" i="17"/>
  <c r="F42" i="17"/>
  <c r="F56" i="17"/>
  <c r="G70" i="17"/>
  <c r="H70" i="17"/>
  <c r="I89" i="20"/>
  <c r="J89" i="20"/>
  <c r="H89" i="20"/>
  <c r="G82" i="20"/>
  <c r="H95" i="17"/>
  <c r="G95" i="17"/>
  <c r="P75" i="17"/>
  <c r="O75" i="17"/>
  <c r="I60" i="18"/>
  <c r="T118" i="18"/>
  <c r="I121" i="18"/>
  <c r="J56" i="18"/>
  <c r="I126" i="18"/>
  <c r="Q70" i="20"/>
  <c r="S69" i="20"/>
  <c r="Q62" i="20"/>
  <c r="T69" i="20"/>
  <c r="R69" i="20"/>
  <c r="G112" i="18"/>
  <c r="G70" i="20"/>
  <c r="G48" i="17"/>
  <c r="H48" i="17"/>
  <c r="H96" i="18"/>
  <c r="G101" i="17"/>
  <c r="H101" i="17"/>
  <c r="N76" i="17"/>
  <c r="T121" i="18"/>
  <c r="I61" i="18"/>
  <c r="G48" i="20" s="1"/>
  <c r="G49" i="20" s="1"/>
  <c r="S121" i="18"/>
  <c r="J59" i="18"/>
  <c r="T123" i="18"/>
  <c r="G104" i="20"/>
  <c r="G110" i="20"/>
  <c r="G49" i="17"/>
  <c r="H49" i="17"/>
  <c r="H47" i="20"/>
  <c r="I47" i="20"/>
  <c r="G40" i="20"/>
  <c r="J47" i="20"/>
  <c r="F56" i="20"/>
  <c r="R96" i="18"/>
  <c r="J116" i="20"/>
  <c r="H116" i="20"/>
  <c r="I116" i="20"/>
  <c r="J96" i="20"/>
  <c r="H96" i="20"/>
  <c r="I96" i="20"/>
  <c r="G98" i="20"/>
  <c r="T47" i="20"/>
  <c r="R47" i="20"/>
  <c r="S47" i="20"/>
  <c r="Q40" i="20"/>
  <c r="G48" i="18"/>
  <c r="S61" i="20"/>
  <c r="R61" i="20"/>
  <c r="T61" i="20"/>
  <c r="S61" i="18"/>
  <c r="Q48" i="20" s="1"/>
  <c r="S60" i="18"/>
  <c r="S54" i="18"/>
  <c r="I122" i="18"/>
  <c r="J120" i="18"/>
  <c r="T96" i="18"/>
  <c r="G108" i="20"/>
  <c r="G102" i="20"/>
  <c r="H54" i="20"/>
  <c r="I54" i="20"/>
  <c r="J54" i="20"/>
  <c r="J114" i="20"/>
  <c r="I114" i="20"/>
  <c r="H114" i="20"/>
  <c r="S96" i="20"/>
  <c r="R96" i="20"/>
  <c r="T96" i="20"/>
  <c r="P49" i="17"/>
  <c r="O49" i="17"/>
  <c r="J61" i="18"/>
  <c r="G55" i="20" s="1"/>
  <c r="J117" i="18"/>
  <c r="T122" i="18"/>
  <c r="J63" i="18"/>
  <c r="S57" i="18"/>
  <c r="S96" i="18"/>
  <c r="G109" i="20"/>
  <c r="G103" i="20"/>
  <c r="H61" i="20"/>
  <c r="J61" i="20"/>
  <c r="I61" i="20"/>
  <c r="P70" i="20"/>
  <c r="P63" i="20" s="1"/>
  <c r="P62" i="20"/>
  <c r="J115" i="20"/>
  <c r="H115" i="20"/>
  <c r="I115" i="20"/>
  <c r="J48" i="18"/>
  <c r="J118" i="18"/>
  <c r="I63" i="18"/>
  <c r="S63" i="18"/>
  <c r="J119" i="18"/>
  <c r="I58" i="18"/>
  <c r="T76" i="20"/>
  <c r="S76" i="20"/>
  <c r="R76" i="20"/>
  <c r="P55" i="17"/>
  <c r="O55" i="17"/>
  <c r="F49" i="20"/>
  <c r="F41" i="20"/>
  <c r="G96" i="17"/>
  <c r="H96" i="17"/>
  <c r="P98" i="20"/>
  <c r="F40" i="20"/>
  <c r="Q127" i="18" l="1"/>
  <c r="J97" i="20"/>
  <c r="Q83" i="20"/>
  <c r="R83" i="20" s="1"/>
  <c r="P34" i="17"/>
  <c r="P83" i="20"/>
  <c r="T83" i="20" s="1"/>
  <c r="T90" i="20"/>
  <c r="Q98" i="20"/>
  <c r="S98" i="20" s="1"/>
  <c r="F77" i="17"/>
  <c r="G77" i="17" s="1"/>
  <c r="H91" i="17"/>
  <c r="S90" i="20"/>
  <c r="H64" i="18"/>
  <c r="H127" i="18"/>
  <c r="G64" i="18"/>
  <c r="G127" i="18"/>
  <c r="Q64" i="18"/>
  <c r="P49" i="20"/>
  <c r="P42" i="20" s="1"/>
  <c r="P84" i="17"/>
  <c r="Q91" i="20"/>
  <c r="S91" i="20" s="1"/>
  <c r="N77" i="17"/>
  <c r="P77" i="17" s="1"/>
  <c r="S127" i="18"/>
  <c r="I127" i="18"/>
  <c r="T127" i="18"/>
  <c r="J64" i="18"/>
  <c r="I64" i="18"/>
  <c r="P84" i="20"/>
  <c r="G76" i="17"/>
  <c r="F42" i="20"/>
  <c r="H103" i="20"/>
  <c r="I103" i="20"/>
  <c r="J103" i="20"/>
  <c r="I49" i="20"/>
  <c r="H49" i="20"/>
  <c r="J49" i="20"/>
  <c r="H48" i="20"/>
  <c r="G41" i="20"/>
  <c r="J48" i="20"/>
  <c r="I48" i="20"/>
  <c r="H34" i="17"/>
  <c r="G34" i="17"/>
  <c r="S64" i="18"/>
  <c r="I98" i="20"/>
  <c r="H98" i="20"/>
  <c r="J98" i="20"/>
  <c r="S62" i="20"/>
  <c r="R62" i="20"/>
  <c r="T62" i="20"/>
  <c r="P56" i="17"/>
  <c r="O56" i="17"/>
  <c r="T82" i="20"/>
  <c r="S82" i="20"/>
  <c r="R82" i="20"/>
  <c r="H40" i="20"/>
  <c r="J40" i="20"/>
  <c r="I40" i="20"/>
  <c r="O76" i="17"/>
  <c r="P76" i="17"/>
  <c r="I82" i="20"/>
  <c r="J82" i="20"/>
  <c r="H82" i="20"/>
  <c r="G91" i="20"/>
  <c r="G84" i="20" s="1"/>
  <c r="I90" i="20"/>
  <c r="J90" i="20"/>
  <c r="G83" i="20"/>
  <c r="H90" i="20"/>
  <c r="T56" i="20"/>
  <c r="R56" i="20"/>
  <c r="S56" i="20"/>
  <c r="R48" i="20"/>
  <c r="Q41" i="20"/>
  <c r="T48" i="20"/>
  <c r="S48" i="20"/>
  <c r="S70" i="20"/>
  <c r="T70" i="20"/>
  <c r="R70" i="20"/>
  <c r="J127" i="18"/>
  <c r="F84" i="20"/>
  <c r="T97" i="20"/>
  <c r="S97" i="20"/>
  <c r="R97" i="20"/>
  <c r="G56" i="20"/>
  <c r="G42" i="20" s="1"/>
  <c r="I55" i="20"/>
  <c r="H55" i="20"/>
  <c r="J55" i="20"/>
  <c r="O35" i="17"/>
  <c r="P35" i="17"/>
  <c r="J102" i="20"/>
  <c r="I102" i="20"/>
  <c r="H102" i="20"/>
  <c r="J110" i="20"/>
  <c r="H110" i="20"/>
  <c r="I110" i="20"/>
  <c r="J109" i="20"/>
  <c r="I109" i="20"/>
  <c r="H109" i="20"/>
  <c r="I108" i="20"/>
  <c r="J108" i="20"/>
  <c r="H108" i="20"/>
  <c r="Q49" i="20"/>
  <c r="H104" i="20"/>
  <c r="I104" i="20"/>
  <c r="J104" i="20"/>
  <c r="T40" i="20"/>
  <c r="R40" i="20"/>
  <c r="S40" i="20"/>
  <c r="I70" i="20"/>
  <c r="J70" i="20"/>
  <c r="G63" i="20"/>
  <c r="H70" i="20"/>
  <c r="G56" i="17"/>
  <c r="H56" i="17"/>
  <c r="J62" i="20"/>
  <c r="H62" i="20"/>
  <c r="I62" i="20"/>
  <c r="H42" i="17"/>
  <c r="F35" i="17"/>
  <c r="G42" i="17"/>
  <c r="O91" i="17"/>
  <c r="P91" i="17"/>
  <c r="Q63" i="20"/>
  <c r="S83" i="20" l="1"/>
  <c r="R98" i="20"/>
  <c r="T98" i="20"/>
  <c r="H77" i="17"/>
  <c r="T91" i="20"/>
  <c r="R91" i="20"/>
  <c r="Q84" i="20"/>
  <c r="O77" i="17"/>
  <c r="I42" i="20"/>
  <c r="H42" i="20"/>
  <c r="J42" i="20"/>
  <c r="I84" i="20"/>
  <c r="H84" i="20"/>
  <c r="J84" i="20"/>
  <c r="G35" i="17"/>
  <c r="H35" i="17"/>
  <c r="I91" i="20"/>
  <c r="J91" i="20"/>
  <c r="H91" i="20"/>
  <c r="S84" i="20"/>
  <c r="T84" i="20"/>
  <c r="R84" i="20"/>
  <c r="S49" i="20"/>
  <c r="T49" i="20"/>
  <c r="Q42" i="20"/>
  <c r="R49" i="20"/>
  <c r="J56" i="20"/>
  <c r="I56" i="20"/>
  <c r="H56" i="20"/>
  <c r="T63" i="20"/>
  <c r="R63" i="20"/>
  <c r="S63" i="20"/>
  <c r="I63" i="20"/>
  <c r="J63" i="20"/>
  <c r="H63" i="20"/>
  <c r="S41" i="20"/>
  <c r="T41" i="20"/>
  <c r="R41" i="20"/>
  <c r="I41" i="20"/>
  <c r="H41" i="20"/>
  <c r="J41" i="20"/>
  <c r="J83" i="20"/>
  <c r="I83" i="20"/>
  <c r="H83" i="20"/>
  <c r="S42" i="20" l="1"/>
  <c r="T42" i="20"/>
  <c r="R42" i="20"/>
</calcChain>
</file>

<file path=xl/sharedStrings.xml><?xml version="1.0" encoding="utf-8"?>
<sst xmlns="http://schemas.openxmlformats.org/spreadsheetml/2006/main" count="3143" uniqueCount="624">
  <si>
    <t>Filing Description</t>
  </si>
  <si>
    <t>Revenue Recovery Mechanism</t>
  </si>
  <si>
    <t>Safety Affordability Reliability Proceedings</t>
  </si>
  <si>
    <t>Generation</t>
  </si>
  <si>
    <t>Authority for Revenue Requirement</t>
  </si>
  <si>
    <t>Distribution</t>
  </si>
  <si>
    <t xml:space="preserve">   Subtotal Safety Affordability Reliability</t>
  </si>
  <si>
    <t>Public Policy Proceedings</t>
  </si>
  <si>
    <t xml:space="preserve">   Subtotal Public Policy </t>
  </si>
  <si>
    <t>Non-CPUC Jurisdictional Proceedings</t>
  </si>
  <si>
    <t>Transmission</t>
  </si>
  <si>
    <t xml:space="preserve">   Subtotal Non-CPUC Jurisidictional</t>
  </si>
  <si>
    <t>Pending Application(s), Not Yet Approved</t>
  </si>
  <si>
    <t>Revenue Change ($000)</t>
  </si>
  <si>
    <t>NSGC</t>
  </si>
  <si>
    <t>Public Purpose Program</t>
  </si>
  <si>
    <t>NDC</t>
  </si>
  <si>
    <t>DWR BC</t>
  </si>
  <si>
    <t>Customer Group</t>
  </si>
  <si>
    <t>Residential</t>
  </si>
  <si>
    <t>Current</t>
  </si>
  <si>
    <t>Proposed</t>
  </si>
  <si>
    <t>Assumptions:</t>
  </si>
  <si>
    <t>Total System</t>
  </si>
  <si>
    <t>DWRBC</t>
  </si>
  <si>
    <t>Bundled</t>
  </si>
  <si>
    <t>Rates</t>
  </si>
  <si>
    <t>System (Bundled and Unbundled)</t>
  </si>
  <si>
    <t>Tier 1</t>
  </si>
  <si>
    <t>Tier 2</t>
  </si>
  <si>
    <t>System</t>
  </si>
  <si>
    <t>kWh per month</t>
  </si>
  <si>
    <t>Climate Zone</t>
  </si>
  <si>
    <t>Average monthly usage is for all customers (Non-CARE and CARE) based on seasonal usage in</t>
  </si>
  <si>
    <t xml:space="preserve">Residential bill calculated using </t>
  </si>
  <si>
    <t>Summer season</t>
  </si>
  <si>
    <t>months</t>
  </si>
  <si>
    <t>Winter Season</t>
  </si>
  <si>
    <t>MONTHLY BASELINE QUANTITIES -BASIC (kWh)</t>
  </si>
  <si>
    <t>Total System (SAR)</t>
  </si>
  <si>
    <t>Total Residential (RAR)</t>
  </si>
  <si>
    <t>Sales Forecast</t>
  </si>
  <si>
    <t>Revenue</t>
  </si>
  <si>
    <t>Baseline - Summer</t>
  </si>
  <si>
    <t>- Winter</t>
  </si>
  <si>
    <t>101% - 400% of Baseline - Summer</t>
  </si>
  <si>
    <t>401% of Baseline - Summer</t>
  </si>
  <si>
    <t>Daily to Monthly Conversion Factor</t>
  </si>
  <si>
    <t xml:space="preserve">Bundled Residential Rev Req </t>
  </si>
  <si>
    <t>Non-CARE</t>
  </si>
  <si>
    <t>CARE</t>
  </si>
  <si>
    <t xml:space="preserve">Non-CARE bill impact calculated with average summer usage of </t>
  </si>
  <si>
    <t xml:space="preserve">Non-CARE bill impact calculated with average winter usage of </t>
  </si>
  <si>
    <t xml:space="preserve">CARE bill impact calculated with average summer usage of </t>
  </si>
  <si>
    <t xml:space="preserve">CARE bill impact calculated with average winter usage of </t>
  </si>
  <si>
    <t>Total Authorized Revenue</t>
  </si>
  <si>
    <t>Total Pending, Filed but not Approved</t>
  </si>
  <si>
    <t>Proposed Revenue Recovery Mechanism</t>
  </si>
  <si>
    <t>Approved Application(s), Implemented Since Jan 1 or To Be Implemented</t>
  </si>
  <si>
    <t>Total Approved, Implemented Since Jan 1 or To Be Implemented</t>
  </si>
  <si>
    <t>Current Revenue Requirement ($000):</t>
  </si>
  <si>
    <t>Existing or New Item (if existing, use delta from prior for rate impact)</t>
  </si>
  <si>
    <t>Change in Projected Authorized  Revenue Requirement ($000) for Rate Impact - Breakout by Year (if cell is shaded grey, rate impact is not presently determinable)</t>
  </si>
  <si>
    <t>Notes:</t>
  </si>
  <si>
    <t>Schedule E-1</t>
  </si>
  <si>
    <t>Schedule EL-1</t>
  </si>
  <si>
    <t>HUS</t>
  </si>
  <si>
    <t>Pension Contribution</t>
  </si>
  <si>
    <t>CTC</t>
  </si>
  <si>
    <t>Cost of Capital</t>
  </si>
  <si>
    <t>Diablo Canyon Retirement</t>
  </si>
  <si>
    <t>Nuclear Decommissioning (NDCTP)</t>
  </si>
  <si>
    <t>Department of Energy Litigation Proceeds</t>
  </si>
  <si>
    <t>SGIP</t>
  </si>
  <si>
    <t>AB 32: Cap &amp; Trade/GHG (Electric Procurement)</t>
  </si>
  <si>
    <t>Alternative Fuel Vehicle - SB 350 Application</t>
  </si>
  <si>
    <t>CARE Administration</t>
  </si>
  <si>
    <t>CPUC Fee</t>
  </si>
  <si>
    <t>EPIC (Electric Program Investment Charge)</t>
  </si>
  <si>
    <t>EV Pilot for Schools and Parks</t>
  </si>
  <si>
    <t xml:space="preserve">ESA (Energy Savings Assistance) </t>
  </si>
  <si>
    <t>Tree Mortality</t>
  </si>
  <si>
    <t>Residential Rate Reform Memorandum Account (RRRMA)</t>
  </si>
  <si>
    <t>Demand Response</t>
  </si>
  <si>
    <t>Demand Response Auction Mechanism</t>
  </si>
  <si>
    <t>Integrated Demand Side Management (IDSM)</t>
  </si>
  <si>
    <t>DWR Franchise Fees</t>
  </si>
  <si>
    <t>TACBAA</t>
  </si>
  <si>
    <t>TRBAA</t>
  </si>
  <si>
    <t>RSBA</t>
  </si>
  <si>
    <t>EUCRA</t>
  </si>
  <si>
    <t>Preliminary Statement ET</t>
  </si>
  <si>
    <t>Preliminary Statement S</t>
  </si>
  <si>
    <t>ERRA</t>
  </si>
  <si>
    <t>2018 CEMA</t>
  </si>
  <si>
    <t xml:space="preserve">Demand Response </t>
  </si>
  <si>
    <t>ESA (Energy Savings Assistance)</t>
  </si>
  <si>
    <t>Energy Efficiency/PEERAM</t>
  </si>
  <si>
    <t>Energy Efficiency/PPPRAM</t>
  </si>
  <si>
    <t>FERABA *</t>
  </si>
  <si>
    <t>DREBA (Incentives and Operations subaccounts) *</t>
  </si>
  <si>
    <t>MHPBA *</t>
  </si>
  <si>
    <t>MEBA *</t>
  </si>
  <si>
    <t>SGMA (Compressed Air Energy Storage) *</t>
  </si>
  <si>
    <t>PEERAM *</t>
  </si>
  <si>
    <t>PPPRAM *</t>
  </si>
  <si>
    <t>EV Infrastructure Program/TEBA *</t>
  </si>
  <si>
    <t>CTC/MTCBA *</t>
  </si>
  <si>
    <t>Cost Allocation Mechanism</t>
  </si>
  <si>
    <t>Cost Allocation Mechanism/NSGBA *</t>
  </si>
  <si>
    <t>ERBBA *</t>
  </si>
  <si>
    <t>Nuclear Decommissioning (NDCTP) *</t>
  </si>
  <si>
    <t>EPIC (Electric Program Investment Charge) *</t>
  </si>
  <si>
    <t>CARE Administration *</t>
  </si>
  <si>
    <t>Hazardous Substance Materials (HSM) *</t>
  </si>
  <si>
    <t>NTBA *</t>
  </si>
  <si>
    <t>Preliminary Statement  CZ</t>
  </si>
  <si>
    <t>Preliminary Statement  DT</t>
  </si>
  <si>
    <t>Preliminary Statement  DB</t>
  </si>
  <si>
    <t>Preliminary Statement  DX</t>
  </si>
  <si>
    <t>Preliminary Statement  EC</t>
  </si>
  <si>
    <t>Preliminary Statement  GH</t>
  </si>
  <si>
    <t>Preliminary Statement  GJ</t>
  </si>
  <si>
    <t>Preliminary Statement  FD</t>
  </si>
  <si>
    <t>Preliminary Statement  DA</t>
  </si>
  <si>
    <t>Preliminary Statement  EF</t>
  </si>
  <si>
    <t>Preliminary Statement  M</t>
  </si>
  <si>
    <t>Preliminary Statement  FY</t>
  </si>
  <si>
    <t xml:space="preserve">Balancing Account </t>
  </si>
  <si>
    <t>New</t>
  </si>
  <si>
    <t>Existing</t>
  </si>
  <si>
    <t>ECRA</t>
  </si>
  <si>
    <t>Transmission Balancing Accounts</t>
  </si>
  <si>
    <t>GHG Revenue</t>
  </si>
  <si>
    <t>System Sales</t>
  </si>
  <si>
    <t>Bundled Sales</t>
  </si>
  <si>
    <t>Total</t>
  </si>
  <si>
    <t>Authorized + Pending</t>
  </si>
  <si>
    <t>FERC BAs</t>
  </si>
  <si>
    <t>Inputs:</t>
  </si>
  <si>
    <t>Current Effective Rates</t>
  </si>
  <si>
    <t>Baseline Region - (Residential bill)</t>
  </si>
  <si>
    <t>Include in Impact (Y)</t>
  </si>
  <si>
    <t>Y</t>
  </si>
  <si>
    <t>Outputs:</t>
  </si>
  <si>
    <t>Bundled Average Rates - ¢/kWh</t>
  </si>
  <si>
    <t>Total System (Bundled and Unbundled) Average Rates - ¢/kWh</t>
  </si>
  <si>
    <t>Summer</t>
  </si>
  <si>
    <t>Winter</t>
  </si>
  <si>
    <t>SCHEDULE E-1 RATES ($/kWh)</t>
  </si>
  <si>
    <t>General Rate Case</t>
  </si>
  <si>
    <t>General Rate Case - DRAM*</t>
  </si>
  <si>
    <t>TO</t>
  </si>
  <si>
    <t>Current Revenue Requirement Effective:</t>
  </si>
  <si>
    <t>Applicable Year(s)</t>
  </si>
  <si>
    <t>TO - Formula Rate</t>
  </si>
  <si>
    <t>CPUC Code 6350-6354</t>
  </si>
  <si>
    <t>(A)</t>
  </si>
  <si>
    <t>(B)</t>
  </si>
  <si>
    <t>(C)</t>
  </si>
  <si>
    <t>(C)/(A)</t>
  </si>
  <si>
    <t>(C)/(B)</t>
  </si>
  <si>
    <t>(D)</t>
  </si>
  <si>
    <t>(D)/(A)</t>
  </si>
  <si>
    <t>(D)/(B)</t>
  </si>
  <si>
    <t>(D)/(C)</t>
  </si>
  <si>
    <t>Authorized Rates</t>
  </si>
  <si>
    <t>Authorized Revenue</t>
  </si>
  <si>
    <t>w/Pending Rates</t>
  </si>
  <si>
    <t>w/Pending Revenue</t>
  </si>
  <si>
    <t>Proposed (Authorized)</t>
  </si>
  <si>
    <t>Proposed (w/Pending)</t>
  </si>
  <si>
    <t>Sample Population Weight</t>
  </si>
  <si>
    <t>Authorized</t>
  </si>
  <si>
    <t>w/Pending</t>
  </si>
  <si>
    <t>w/ Pending</t>
  </si>
  <si>
    <t>Allocation</t>
  </si>
  <si>
    <t>PPPC</t>
  </si>
  <si>
    <t>GHG Rev</t>
  </si>
  <si>
    <t>Revenue Change ($000) - System</t>
  </si>
  <si>
    <t>Revenue Split - Bundled</t>
  </si>
  <si>
    <t>Bundled Revenue Change</t>
  </si>
  <si>
    <t>CARE Adj</t>
  </si>
  <si>
    <t>Res CARE Surcharge</t>
  </si>
  <si>
    <t>Proposed Avg Rates (Authorized)</t>
  </si>
  <si>
    <t>Proposed Avg Rates (w/Pending)</t>
  </si>
  <si>
    <t>% Change (Authorized)</t>
  </si>
  <si>
    <t>% Change (w/Pending)</t>
  </si>
  <si>
    <t>Pending Proceedings</t>
  </si>
  <si>
    <t>% Change over Authorized</t>
  </si>
  <si>
    <t>SCHEDULE EL-1 ($/kWh)</t>
  </si>
  <si>
    <t>Change</t>
  </si>
  <si>
    <t xml:space="preserve"> Rates</t>
  </si>
  <si>
    <t xml:space="preserve">Proposed Avg Rates </t>
  </si>
  <si>
    <t>% Change</t>
  </si>
  <si>
    <t>Revenue Change</t>
  </si>
  <si>
    <t>CARE Discount</t>
  </si>
  <si>
    <t>Basis of Revenue Requirement Forecast: Application Amended Application, Ammended Testimony, Proposed Settlement Agreement, Proposed Decision</t>
  </si>
  <si>
    <t>ALL</t>
  </si>
  <si>
    <t>P - Hot</t>
  </si>
  <si>
    <t>Q - Warm</t>
  </si>
  <si>
    <t>R - Hot</t>
  </si>
  <si>
    <t>S - Hot</t>
  </si>
  <si>
    <t>T - Cool</t>
  </si>
  <si>
    <t>V - Cool</t>
  </si>
  <si>
    <t>W - Hot</t>
  </si>
  <si>
    <t>X - Warm</t>
  </si>
  <si>
    <t>Y - Warm</t>
  </si>
  <si>
    <t>Z - Cool</t>
  </si>
  <si>
    <t>Residential Allocator</t>
  </si>
  <si>
    <t>Proceeding/Filing</t>
  </si>
  <si>
    <t>PCIA</t>
  </si>
  <si>
    <t>Section 851 Application to Sell The SF General Office Complex</t>
  </si>
  <si>
    <t>Non-CARE Tiered Sales</t>
  </si>
  <si>
    <t>CARE Tiered Sales</t>
  </si>
  <si>
    <t>Balancing Accounts</t>
  </si>
  <si>
    <t xml:space="preserve"> Revenue Change (000s)</t>
  </si>
  <si>
    <t>Tree Mortality*</t>
  </si>
  <si>
    <t>Risk Transfer Balancing Account*</t>
  </si>
  <si>
    <t>AB 841 School Energy Efficiency Stimulus Program</t>
  </si>
  <si>
    <t>MONTHLY BASELINE QUANTITIES -ALL-ELECTRIC (kWh)</t>
  </si>
  <si>
    <t>Basic Essential Usage NON-CARE</t>
  </si>
  <si>
    <t>Basic Essential Usage CARE</t>
  </si>
  <si>
    <t>All-Electric Essential Usage NON-CARE</t>
  </si>
  <si>
    <t>All-Electric Essential Usage CARE</t>
  </si>
  <si>
    <t>Basic Essential Use  - Non-CARE</t>
  </si>
  <si>
    <t>Basic Essential Use - CARE</t>
  </si>
  <si>
    <t>All-Electric Essential Use - Non-CARE</t>
  </si>
  <si>
    <t>All-Electric Essential Use - CARE</t>
  </si>
  <si>
    <t>Alternative Fuel Vehicle - SB 350 Application (aka Transportation Electrification)</t>
  </si>
  <si>
    <t>Wildfire Mitigation Balancing Account (WMBA)</t>
  </si>
  <si>
    <t>non-CARE Sales</t>
  </si>
  <si>
    <t>non-exempt Sales</t>
  </si>
  <si>
    <t>% of CARE Sales</t>
  </si>
  <si>
    <t>CARE Line Item Discount</t>
  </si>
  <si>
    <t>non-CARE Residential Sales</t>
  </si>
  <si>
    <t>Schedule E-1, Single Family</t>
  </si>
  <si>
    <t xml:space="preserve">Non-CARE bill impact calculated with average annual usage of </t>
  </si>
  <si>
    <t xml:space="preserve">CARE bill impact calculated with average annual usage of </t>
  </si>
  <si>
    <t>Basic</t>
  </si>
  <si>
    <t>All Electric</t>
  </si>
  <si>
    <t>Essential Use - Basic</t>
  </si>
  <si>
    <t>Essential Use - All Electric</t>
  </si>
  <si>
    <t>Basic NON-CARE</t>
  </si>
  <si>
    <t>Basic CARE</t>
  </si>
  <si>
    <t>Basic Typical Non-CARE</t>
  </si>
  <si>
    <t>Basic Typical CARE</t>
  </si>
  <si>
    <t>All Electric Typical Non-CARE</t>
  </si>
  <si>
    <t>All Electric Typical CARE</t>
  </si>
  <si>
    <t>All Electric NON-CARE</t>
  </si>
  <si>
    <t>All Electric CARE</t>
  </si>
  <si>
    <t>kWh per year</t>
  </si>
  <si>
    <t>All-Electric NON-CARE</t>
  </si>
  <si>
    <t>All-Electric CARE</t>
  </si>
  <si>
    <t>All-Electric Typical Non-CARE</t>
  </si>
  <si>
    <t>All-Electric Typical CARE</t>
  </si>
  <si>
    <t>Basic Bundled Residential Monthly Average Bills</t>
  </si>
  <si>
    <t>Basic Bundled Residential Monthly Average Bills - Summer</t>
  </si>
  <si>
    <t>Basic Bundled Residential Monthly Average Bills - Winter</t>
  </si>
  <si>
    <t>Essential Use Basic Bundled Residential Monthly Average Bills</t>
  </si>
  <si>
    <t>Essential Use Basic Bundled Residential Monthly Average Bills - Summer</t>
  </si>
  <si>
    <t>Essential Use Basic Bundled Residential Monthly Average Bills - Winter</t>
  </si>
  <si>
    <t>Typical Customer Basic Bundled Residential Monthly Average Bills</t>
  </si>
  <si>
    <t>Typical Customer Basic Bundled Residential Monthly Average Bills - Summer</t>
  </si>
  <si>
    <t>Typical Customer Basic Bundled Residential Monthly Average Bills - Winter</t>
  </si>
  <si>
    <t>All-Electric Bundled Residential Monthly Average Bills</t>
  </si>
  <si>
    <t>All-Electric Bundled Residential Monthly Average Bills - Summer</t>
  </si>
  <si>
    <t>All-Electric Bundled Residential Monthly Average Bills - Winter</t>
  </si>
  <si>
    <t>Essential Use All-Electric Bundled Residential Monthly Average Bills</t>
  </si>
  <si>
    <t>Essential Use All-Electric Bundled Residential Monthly Average Bills - Summer</t>
  </si>
  <si>
    <t>Essential Use All-Electric Bundled Residential Monthly Average Bills - Winter</t>
  </si>
  <si>
    <t>Typical Customer All-Electric Bundled Residential Monthly Average Bills</t>
  </si>
  <si>
    <t>Typical Customer All-Electric Bundled Residential Monthly Average Bills - Summer</t>
  </si>
  <si>
    <t>Typical Customer All-Electric Bundled Residential Monthly Average Bills - Winter</t>
  </si>
  <si>
    <t>Residential Bi-annual Climate Credit</t>
  </si>
  <si>
    <r>
      <t xml:space="preserve">AB 32: Cap &amp; Trade/GHG </t>
    </r>
    <r>
      <rPr>
        <sz val="11"/>
        <color rgb="FF0070C0"/>
        <rFont val="Calibri"/>
        <family val="2"/>
      </rPr>
      <t>(ERRA Forecast)</t>
    </r>
  </si>
  <si>
    <r>
      <t>Tree Mortality</t>
    </r>
    <r>
      <rPr>
        <sz val="11"/>
        <color rgb="FF0070C0"/>
        <rFont val="Calibri"/>
        <family val="2"/>
      </rPr>
      <t xml:space="preserve"> (ERRA Forecast)</t>
    </r>
  </si>
  <si>
    <t>Emergency Reliability OIR</t>
  </si>
  <si>
    <t>Wildfire Fund Charge (formerly known as DWR Bond)</t>
  </si>
  <si>
    <t>D.21-08-027</t>
  </si>
  <si>
    <t>2022 RF&amp;U</t>
  </si>
  <si>
    <t>IRPCMA*</t>
  </si>
  <si>
    <t>VMBA</t>
  </si>
  <si>
    <t>WMBA</t>
  </si>
  <si>
    <t>WHC</t>
  </si>
  <si>
    <t>Non-CARE Sales</t>
  </si>
  <si>
    <t>D.18-01-022</t>
  </si>
  <si>
    <t>Electric Preliminary Statement Part HJ</t>
  </si>
  <si>
    <t>D.20-01-021, AL 5857-E</t>
  </si>
  <si>
    <t>D.21-06-015</t>
  </si>
  <si>
    <t>Vegetation Management Balancing Account (VMBA)</t>
  </si>
  <si>
    <t>BioMat</t>
  </si>
  <si>
    <t>BioMat*</t>
  </si>
  <si>
    <t>Non-Vintaged PCIA</t>
  </si>
  <si>
    <t>DAC-GT</t>
  </si>
  <si>
    <t>DWR Refund</t>
  </si>
  <si>
    <t>Residential Uncollectibles Balancing Account (RUBA)*</t>
  </si>
  <si>
    <t>Summer Reliability OIR</t>
  </si>
  <si>
    <t>D.21-03-056, D.21-12-015</t>
  </si>
  <si>
    <t>EPT</t>
  </si>
  <si>
    <t>Res</t>
  </si>
  <si>
    <t>A-10</t>
  </si>
  <si>
    <t>E-19</t>
  </si>
  <si>
    <t>Streetlights</t>
  </si>
  <si>
    <t>Standby</t>
  </si>
  <si>
    <t>AG</t>
  </si>
  <si>
    <t>E-20P</t>
  </si>
  <si>
    <t>E-20S</t>
  </si>
  <si>
    <t>E-20T</t>
  </si>
  <si>
    <t>Distribution (Wildfire)</t>
  </si>
  <si>
    <t>First 500M</t>
  </si>
  <si>
    <t>After 500M</t>
  </si>
  <si>
    <t>Distribution (Wildfire) Allocation</t>
  </si>
  <si>
    <t>`</t>
  </si>
  <si>
    <t>VMBA (Distribution - Wildfire)</t>
  </si>
  <si>
    <t>Vegetation Management Balancing Account (VMBA) (Distribution - Wildfire)</t>
  </si>
  <si>
    <t>General Rate Case (Distribution - Wildfire)</t>
  </si>
  <si>
    <t>AB 1054 Securitization - FO 1</t>
  </si>
  <si>
    <t>AB 1054 Securitization - FO 2</t>
  </si>
  <si>
    <t>2022 WMCE</t>
  </si>
  <si>
    <t>Pension Contribution *</t>
  </si>
  <si>
    <t>2020 WMCE</t>
  </si>
  <si>
    <t>Non-Vintaged PCIA *</t>
  </si>
  <si>
    <t>WNDRR *</t>
  </si>
  <si>
    <t>MGBA *</t>
  </si>
  <si>
    <t>California Hub for Energy Efficiency Financing (CHEEF)</t>
  </si>
  <si>
    <t>Market Transformation Administrator</t>
  </si>
  <si>
    <t>2023 GRC Self-Insurance</t>
  </si>
  <si>
    <t>Summer 2023</t>
  </si>
  <si>
    <t>Winter 2023</t>
  </si>
  <si>
    <t>A.22-12-009</t>
  </si>
  <si>
    <t>2022 Recorded Average Monthly Usage (kWh) - Bundled/All Electric/non-medical/non-FERA</t>
  </si>
  <si>
    <t>PABA/PUBA *</t>
  </si>
  <si>
    <t>VAMOMA *</t>
  </si>
  <si>
    <t>Preliminary Statement  IT</t>
  </si>
  <si>
    <t>D.20-08-042</t>
  </si>
  <si>
    <t>Preliminary Statement  JH</t>
  </si>
  <si>
    <t>AL 6505-E</t>
  </si>
  <si>
    <t>D.23-02-017</t>
  </si>
  <si>
    <t>D.23-01-005</t>
  </si>
  <si>
    <t>ER23-595-000</t>
  </si>
  <si>
    <t>2021 RF&amp;U</t>
  </si>
  <si>
    <t>ERRA *</t>
  </si>
  <si>
    <t xml:space="preserve">Summary of Selected Data </t>
  </si>
  <si>
    <t xml:space="preserve"> Requirement</t>
  </si>
  <si>
    <t>$000</t>
  </si>
  <si>
    <t>Current total system-level revenue requirement that is used for defining the reporting threshold:</t>
  </si>
  <si>
    <t>A</t>
  </si>
  <si>
    <t>One-percent reporting threshold</t>
  </si>
  <si>
    <t>List of currently open proceedings that exceed the threshold for use of the affordability metrics (proceedings shaded gray filed prior to D.22-08-023):</t>
  </si>
  <si>
    <t>B</t>
  </si>
  <si>
    <t>C</t>
  </si>
  <si>
    <t>D</t>
  </si>
  <si>
    <t>List of currently open proceedings for which affordability metrics have been filed:</t>
  </si>
  <si>
    <t>List of currently open proceedings that do not exceed the threshold for use of the affordability metrics (proceedings shaded gray filed prior to D.22-08-023):</t>
  </si>
  <si>
    <t>Total system-level revenue requirement if all pending revenue were granted in full:
requests were granted in full</t>
  </si>
  <si>
    <t>YE 2025</t>
  </si>
  <si>
    <t>Bundled residential average rate (RAR) if all pending revenue were granted in full (from Cost and Rate Tracker (CRT) as submitted by utility):</t>
  </si>
  <si>
    <t>cents/kWh</t>
  </si>
  <si>
    <t>Bundled residential average monthly bill corresponding to RAR above for typical customer in climate zone X using 500 kWh (from CRT as submitted by utility):</t>
  </si>
  <si>
    <t>YE 2026</t>
  </si>
  <si>
    <t>2024 - 2025</t>
  </si>
  <si>
    <t>Excess Tax</t>
  </si>
  <si>
    <t>2022 WMCE IRR</t>
  </si>
  <si>
    <t>D.23-06-004</t>
  </si>
  <si>
    <t>Wildfire Gas and Safety Costs</t>
  </si>
  <si>
    <t>D.23-08-027</t>
  </si>
  <si>
    <t>2021 WMCE</t>
  </si>
  <si>
    <t>2021 WMCE (VMBA)</t>
  </si>
  <si>
    <t>2024-2025</t>
  </si>
  <si>
    <t>Off-Peak Winter</t>
  </si>
  <si>
    <t>Part-Peak Winter</t>
  </si>
  <si>
    <t>Off-Peak Summer</t>
  </si>
  <si>
    <t>Part-Peak Summer</t>
  </si>
  <si>
    <t>NAICS 722</t>
  </si>
  <si>
    <t>Peak Summer</t>
  </si>
  <si>
    <t>NAICS 621</t>
  </si>
  <si>
    <t>NAICS 531</t>
  </si>
  <si>
    <t>Off-Peak</t>
  </si>
  <si>
    <t>Part-Peak</t>
  </si>
  <si>
    <t>Peak</t>
  </si>
  <si>
    <t>kWh</t>
  </si>
  <si>
    <t>NAICS</t>
  </si>
  <si>
    <t xml:space="preserve">Essential Use - </t>
  </si>
  <si>
    <t>AB 1054 Securitization - FO 3</t>
  </si>
  <si>
    <t>Super Off-Peak Winter</t>
  </si>
  <si>
    <t>Super Off-Peak</t>
  </si>
  <si>
    <t>Customers (Single-phase)</t>
  </si>
  <si>
    <t>B-1 Sales</t>
  </si>
  <si>
    <t>B-1</t>
  </si>
  <si>
    <t>Schedule B-1</t>
  </si>
  <si>
    <t>SCHEDULE B-1 ($/kWh)</t>
  </si>
  <si>
    <t>Part Peak</t>
  </si>
  <si>
    <t>Off Peak</t>
  </si>
  <si>
    <t>Super Off Peak</t>
  </si>
  <si>
    <t>Super Off</t>
  </si>
  <si>
    <t>Single-Phase</t>
  </si>
  <si>
    <t>B-1 Allocator</t>
  </si>
  <si>
    <t>2024-2026</t>
  </si>
  <si>
    <t>ERRA Forecast</t>
  </si>
  <si>
    <t>Competition Transition Charge</t>
  </si>
  <si>
    <t>Risk Transfer Balancing Account</t>
  </si>
  <si>
    <t>Residential Uncollectibles Balancing Account</t>
  </si>
  <si>
    <t xml:space="preserve">AL 7066-E </t>
  </si>
  <si>
    <t>D.20-12-005, AL 7066-E</t>
  </si>
  <si>
    <t>2023 General Rate Case Track 2</t>
  </si>
  <si>
    <t>D.23-11-069</t>
  </si>
  <si>
    <t>2023 General Rate Case Late Implementation</t>
  </si>
  <si>
    <t>Wildfire Fund Charge</t>
  </si>
  <si>
    <t>B-1 CARE Surcharge</t>
  </si>
  <si>
    <t>B-6/A-15</t>
  </si>
  <si>
    <t>Total Revenues</t>
  </si>
  <si>
    <t>Small Commercial (B-1)</t>
  </si>
  <si>
    <t>Small Commercial Monthly Average Bills</t>
  </si>
  <si>
    <t>% Change over 01/1/2023</t>
  </si>
  <si>
    <t>Small Commercial Monthly Average Bills - Summer</t>
  </si>
  <si>
    <t>Small Commercial Monthly Average Bills - Winter</t>
  </si>
  <si>
    <t>Total B-1</t>
  </si>
  <si>
    <t>D.21-12-006, D.23-11-090</t>
  </si>
  <si>
    <t>AL 6505-E / AL 7066-E</t>
  </si>
  <si>
    <t>Bundled small commercial average rate (B-1) if all pending revenue were granted in full (from Cost and Rate Tracker (CRT) as submitted by utility):</t>
  </si>
  <si>
    <t>Bundled small commercial average monthly bill corresponding to B-1 rate above for typical customer by NAICS (from CRT as submitted by utility):</t>
  </si>
  <si>
    <t>January 1, 2024</t>
  </si>
  <si>
    <t>7116-E</t>
  </si>
  <si>
    <t>March 1, 2024</t>
  </si>
  <si>
    <t>2023 GRC Late Implementation</t>
  </si>
  <si>
    <t>Res. M-4870</t>
  </si>
  <si>
    <t>ESA Unspent Funds</t>
  </si>
  <si>
    <t>D.23-06-055/ AL 7047-E</t>
  </si>
  <si>
    <t>D.19-12-021, AL 4674-G/6747-E /AL RI-CalMTA-2</t>
  </si>
  <si>
    <t>ERRA Trigger Adjustment</t>
  </si>
  <si>
    <t>CSIBA*</t>
  </si>
  <si>
    <t>AL 7028-E</t>
  </si>
  <si>
    <t>PIPP*</t>
  </si>
  <si>
    <t>2023 GRC Track II</t>
  </si>
  <si>
    <t>D.24-02-011, D.21-05-015</t>
  </si>
  <si>
    <t>D.23-12-005</t>
  </si>
  <si>
    <t>D.23-12-022</t>
  </si>
  <si>
    <t>AL 4813-G/7046-E</t>
  </si>
  <si>
    <t>AL 4568-G-B/6492-E-B</t>
  </si>
  <si>
    <t>D.23-01-005 , D.23-11-069</t>
  </si>
  <si>
    <t>D.23-11-090</t>
  </si>
  <si>
    <t>D.21-06-030, AL 6390-E</t>
  </si>
  <si>
    <t>D.22-08-004, AL 6769-E</t>
  </si>
  <si>
    <t>Electric Preliminary Statement Part IJ</t>
  </si>
  <si>
    <t>Electric Preliminary Statement Part HM</t>
  </si>
  <si>
    <t>Electric Preliminary Statement Part JM</t>
  </si>
  <si>
    <t>Electric Preliminary Statement Part IM</t>
  </si>
  <si>
    <t>n/a</t>
  </si>
  <si>
    <t>D.18-05-040, D.19-11-017, D.19-09-006, D.20-12-029, D.22-08-024</t>
  </si>
  <si>
    <t>Electric Preliminary Statement Part HH</t>
  </si>
  <si>
    <t>Electric Preliminary Statement Part P</t>
  </si>
  <si>
    <t>ER24-599-000</t>
  </si>
  <si>
    <t>ER24-96-000</t>
  </si>
  <si>
    <t>ER23-2968-000</t>
  </si>
  <si>
    <t>D.21-06-030, AL 7106-E</t>
  </si>
  <si>
    <t>D.22-08-004, AL 7126-E</t>
  </si>
  <si>
    <t>CEEIA*</t>
  </si>
  <si>
    <t>7191-E</t>
  </si>
  <si>
    <t>Residential Uncollectibles Balancing Account (RUBA)</t>
  </si>
  <si>
    <t>Customer</t>
  </si>
  <si>
    <t>2024 RF&amp;U</t>
  </si>
  <si>
    <t>YE 2027</t>
  </si>
  <si>
    <t>E-1</t>
  </si>
  <si>
    <t>E-TOU-C</t>
  </si>
  <si>
    <t>EL-1</t>
  </si>
  <si>
    <t>EL-TOU-C</t>
  </si>
  <si>
    <t>Gas AMI</t>
  </si>
  <si>
    <t>A.24-03-011</t>
  </si>
  <si>
    <t xml:space="preserve">Distribution </t>
  </si>
  <si>
    <t>Application, WP 5-1 include RF&amp;U</t>
  </si>
  <si>
    <t>April 1, 2024</t>
  </si>
  <si>
    <t>7227-E</t>
  </si>
  <si>
    <t>Wildfire Gas Safety Costs IRR</t>
  </si>
  <si>
    <t>2025-2026</t>
  </si>
  <si>
    <t>D.24-03-006</t>
  </si>
  <si>
    <t>Application, Table 12-5</t>
  </si>
  <si>
    <t>A.23-06-008</t>
  </si>
  <si>
    <t>Application, Table 1 &amp; IRR PD for TY 2024</t>
  </si>
  <si>
    <t>Application, Table 1</t>
  </si>
  <si>
    <t>DCPP Extended Operations 2025 Forecast</t>
  </si>
  <si>
    <t>July 1, 2024</t>
  </si>
  <si>
    <t>Vegetation Management Securitization</t>
  </si>
  <si>
    <t>A.24-06-013</t>
  </si>
  <si>
    <t>D.24-07-008</t>
  </si>
  <si>
    <t>D.24-08-009</t>
  </si>
  <si>
    <t>Chapter 4, Attachment D</t>
  </si>
  <si>
    <t>7307-E</t>
  </si>
  <si>
    <t>Include CA Climate Credit in Rates</t>
  </si>
  <si>
    <t>Typical residential average usage kWh/month</t>
  </si>
  <si>
    <t>Res GHG</t>
  </si>
  <si>
    <t>Res GHG System</t>
  </si>
  <si>
    <t>NAICS  722</t>
  </si>
  <si>
    <t>September 1, 2024</t>
  </si>
  <si>
    <r>
      <t>7366-E</t>
    </r>
    <r>
      <rPr>
        <sz val="12"/>
        <color rgb="FF000000"/>
        <rFont val="Arial"/>
        <family val="2"/>
      </rPr>
      <t> </t>
    </r>
  </si>
  <si>
    <t>2. The forecast assumes perfect ratemaking, and does not include balancing account balances beyond the current year.</t>
  </si>
  <si>
    <t>B-1 GHG</t>
  </si>
  <si>
    <t>B-1 GHG System</t>
  </si>
  <si>
    <t>OGO PFM</t>
  </si>
  <si>
    <t>3. Different rate components use simplified allocations that may not reflect actual revenue allocation and rate design.</t>
  </si>
  <si>
    <t>1. The Quarterly Tracker performs high-level rate and bill calculation estimates, which will not produce rate or bill impacts that match PG&amp;E’s filing-quality models.</t>
  </si>
  <si>
    <t>F</t>
  </si>
  <si>
    <t>TRRRMA</t>
  </si>
  <si>
    <t>A.24-09-015</t>
  </si>
  <si>
    <t>October 1, 2024</t>
  </si>
  <si>
    <t>7382-E</t>
  </si>
  <si>
    <t>2023 WMCE IRR</t>
  </si>
  <si>
    <t>D.24-09-003</t>
  </si>
  <si>
    <t xml:space="preserve">  </t>
  </si>
  <si>
    <t>A.24-10-014</t>
  </si>
  <si>
    <t>Application, Table 2</t>
  </si>
  <si>
    <t>2025 RF&amp;U</t>
  </si>
  <si>
    <t>Billing Modernization</t>
  </si>
  <si>
    <t>2024 WMCE</t>
  </si>
  <si>
    <t>A.24-11-009</t>
  </si>
  <si>
    <t>Application, Table 12-6</t>
  </si>
  <si>
    <t>AL 4813-G/7046-E, D.24-10-008</t>
  </si>
  <si>
    <t>2023 WMCE</t>
  </si>
  <si>
    <t>A.23-12-001</t>
  </si>
  <si>
    <t>G</t>
  </si>
  <si>
    <t>H</t>
  </si>
  <si>
    <t>I</t>
  </si>
  <si>
    <t xml:space="preserve">Application, WP 7-1 </t>
  </si>
  <si>
    <t>Application, WP 7-1</t>
  </si>
  <si>
    <t>PG&amp;E Prepared Testimony, Table 14-3</t>
  </si>
  <si>
    <t>PG&amp;E Prepared Testimony, Table 14-3 less IRR</t>
  </si>
  <si>
    <t>2026-2027</t>
  </si>
  <si>
    <t>2025 Authorized Revenue Requirement ($000)</t>
  </si>
  <si>
    <t>January 1, 2025</t>
  </si>
  <si>
    <t>D.24-12-033</t>
  </si>
  <si>
    <t>January 1, 2025 Rate Change(AL 7469-E) trued up the balancing accounts in the AET and implemented various authorized RRQs.</t>
  </si>
  <si>
    <t>7469-E</t>
  </si>
  <si>
    <t>2025 Proposed Revenue Requirement ($000)</t>
  </si>
  <si>
    <t>Annual Period 2025</t>
  </si>
  <si>
    <t>March 1, 2025</t>
  </si>
  <si>
    <t>Reporting Date: March 1, 2025</t>
  </si>
  <si>
    <t>D.24-10-008/ AL 7423-E</t>
  </si>
  <si>
    <t>Res. M-4874</t>
  </si>
  <si>
    <t>AL 7413-E</t>
  </si>
  <si>
    <t>D.21-11-028</t>
  </si>
  <si>
    <t>D.24-12-001</t>
  </si>
  <si>
    <t>Preliminary Statement FU</t>
  </si>
  <si>
    <t>1/1/25 Bundled
w/Credit</t>
  </si>
  <si>
    <t>1/1/25 Bundled
w/out Credit</t>
  </si>
  <si>
    <t>1/1/25 System
w/Credit</t>
  </si>
  <si>
    <t>1/1/25 System
w/out Credit</t>
  </si>
  <si>
    <t>3/1/25 Bundled
w/Credit</t>
  </si>
  <si>
    <t>3/1/25 Bundled
w/out Credit</t>
  </si>
  <si>
    <t>3/1/25 System
w/Credit</t>
  </si>
  <si>
    <t>3/1/25 System
w/out Credit</t>
  </si>
  <si>
    <t>2025 Forecast: Adopted in D.24-12-038</t>
  </si>
  <si>
    <t>Microgrids Memorandum Account - Microgrids Incentive Program</t>
  </si>
  <si>
    <t xml:space="preserve">Unspent funds and accrued interest for EPIC </t>
  </si>
  <si>
    <t>Unspent for EE</t>
  </si>
  <si>
    <t>Assembly Bill (AB) 1054 Financing Order (FO) #3 (2025)</t>
  </si>
  <si>
    <t xml:space="preserve">Oakland General Office (OGO) Purchase </t>
  </si>
  <si>
    <t>D.24-02-011</t>
  </si>
  <si>
    <t>D.24-02-011, AL 7336-E</t>
  </si>
  <si>
    <t>Electric Preliminary Statement Part JZ</t>
  </si>
  <si>
    <t>Electric Preliminary Statement Part KA</t>
  </si>
  <si>
    <t>Electric Preliminary Statement Part JD</t>
  </si>
  <si>
    <t xml:space="preserve">D.23-04-034/ AL 6962-E </t>
  </si>
  <si>
    <t>D.24-08-009/ AL 7371-E</t>
  </si>
  <si>
    <t>AL 7407-E</t>
  </si>
  <si>
    <t>D.18-01-008</t>
  </si>
  <si>
    <t>Electric Preliminary Statement Part JV</t>
  </si>
  <si>
    <t>AL 4880-G/7216-E</t>
  </si>
  <si>
    <t>Electric Preliminary Statement Part CQ</t>
  </si>
  <si>
    <t>Electric Preliminary Statement Part FS</t>
  </si>
  <si>
    <t>D.19-12-021 / Advice RI-CalMTA-3</t>
  </si>
  <si>
    <t>Electric Preliminary Statement Part EO</t>
  </si>
  <si>
    <t>D.24-12-075</t>
  </si>
  <si>
    <t>AL 4813-G/7046-E/ D.24-10-008/ AL 7423-E</t>
  </si>
  <si>
    <t>January 1, 2024 Rate Change (AL 7116-E) trued up the balancing accounts in the AET and implemented various authorized RRQs.</t>
  </si>
  <si>
    <t>March 1, 2024 Rate Change (AL 7191-E) implemented the TACBAA, Securitzation True-ups, TO21 correction Cost of Capital Adjustment Mechanism.</t>
  </si>
  <si>
    <t>April 1,2024 Rate Change (7227-E) EE True-up AL, Energy Efficient Market Transformation RRQ, Wildfire &amp; Gas Safety Costs</t>
  </si>
  <si>
    <t>July 1, 2024 Rate Change (7307-E) implemented the End 2022 WMCE IRR, End 2023 ERRA Trigger Adjustment, 2024 Pension Advice Letter, TO21 Refund through ECRBA</t>
  </si>
  <si>
    <t xml:space="preserve">September 1, 2024 Rate Change (7366-E) Implemented AB 1054 FO3, Adjusted Rate Neutral Recovery Bond Charge and Recovery Bond Credit, Correction to  AG-5B Generation Rates </t>
  </si>
  <si>
    <t>October 1, 2024 Rate Change (7382-E) Implemented 2023 WMCE IRR</t>
  </si>
  <si>
    <t>Assembly Bill (AB) 1054 Financing Order (FO) #3 2020 WMCE &amp; 2020 GRC Adjustment</t>
  </si>
  <si>
    <t>ER24-599-000 / ER23-2968-000, ER25-15-000/ AL 7426-E, AL 7151-E</t>
  </si>
  <si>
    <t>Assembly Bill (AB) 1054 Financing Order (FO) #3 Securitization*</t>
  </si>
  <si>
    <t>Overhead and Underground Maintenance Balancing Account*</t>
  </si>
  <si>
    <t>Critical Operating Equipment Cable Replacement BA*</t>
  </si>
  <si>
    <t>MSCSA*</t>
  </si>
  <si>
    <t>Concurrent Application System Balancing Account - PPCBA*</t>
  </si>
  <si>
    <t>Electric Preliminary HS</t>
  </si>
  <si>
    <t>D.24-12-038</t>
  </si>
  <si>
    <t>D.24-12- 033</t>
  </si>
  <si>
    <t>Assembly Bill (AB) 1054 Financing Order (FO) #3 Emergency Reliability OIR</t>
  </si>
  <si>
    <t>YE 2028</t>
  </si>
  <si>
    <t>2024 Recorded Data</t>
  </si>
  <si>
    <t>2024 Recorded Average Monthly Usage (kWh) - Bundled/All Electric/non-medical/non-FERA</t>
  </si>
  <si>
    <t>2024 Recorded Average Monthly Usage (kWh) - Bundled/Basic/non-medical/non-FERA</t>
  </si>
  <si>
    <t>4.  For future years, the revenue requirements and rate impacts represent what would be in effect at the end of the year (e.g. December).</t>
  </si>
  <si>
    <t>7516-E</t>
  </si>
  <si>
    <t>March 1, 2025 Rate Change AL(7516-E) Implemented 2021 WMCE VMBA, Adjusted TACBAA , and Minimum Bill</t>
  </si>
  <si>
    <t>2026 Cost of Capital</t>
  </si>
  <si>
    <t>D.24-07-008/ AL 7482-E</t>
  </si>
  <si>
    <t>A.25-03-015</t>
  </si>
  <si>
    <t>A.25-03-010</t>
  </si>
  <si>
    <t>Non-Wildfire Liability Insurance</t>
  </si>
  <si>
    <t>AL 7535-E, D.23-11-069</t>
  </si>
  <si>
    <t>Application, Page 16</t>
  </si>
  <si>
    <t xml:space="preserve">Application, Page 2 </t>
  </si>
  <si>
    <t>2026 ERRA Forecast</t>
  </si>
  <si>
    <t>2027 GRC Phase 1</t>
  </si>
  <si>
    <t>D.25-03-008 /AL 5057-G/7575-E</t>
  </si>
  <si>
    <t>DCPP Extended Operations 2026 Forecast</t>
  </si>
  <si>
    <t>GRC Capacity Phase (ECNBIMA)(SB410)</t>
  </si>
  <si>
    <t>2025-2027</t>
  </si>
  <si>
    <t>Decision, Page 3</t>
  </si>
  <si>
    <t>A.25-05-009</t>
  </si>
  <si>
    <t>Testimony, Table 13-1</t>
  </si>
  <si>
    <t>A.25-05-011</t>
  </si>
  <si>
    <t>2026 Forecast proposed in A.25-05-011</t>
  </si>
  <si>
    <t>2027 Forecast: Set equal to the 2026</t>
  </si>
  <si>
    <t>2028 Forecast: Set equal to the 2026</t>
  </si>
  <si>
    <t>J</t>
  </si>
  <si>
    <t>K</t>
  </si>
  <si>
    <t>E</t>
  </si>
  <si>
    <t>Current 2025</t>
  </si>
  <si>
    <t>Cost and Rate Tracking Tool Notes</t>
  </si>
  <si>
    <t>2026-2028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</si>
</sst>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0.0%"/>
    <numFmt numFmtId="166" formatCode="0.00000"/>
    <numFmt numFmtId="167" formatCode="#.00"/>
    <numFmt numFmtId="168" formatCode="#,##0."/>
    <numFmt numFmtId="169" formatCode="&quot;$&quot;#."/>
    <numFmt numFmtId="170" formatCode="0.00_)"/>
    <numFmt numFmtId="171" formatCode="#,##0.00&quot; $&quot;;\-#,##0.00&quot; $&quot;"/>
    <numFmt numFmtId="172" formatCode="m\-d\-yy"/>
    <numFmt numFmtId="173" formatCode="_(* #,##0_);_(* \(#,##0\);_(* &quot;-&quot;??_);_(@_)"/>
    <numFmt numFmtId="174" formatCode="#,##0.0"/>
    <numFmt numFmtId="175" formatCode="_(&quot;$&quot;* #,##0_);_(&quot;$&quot;* \(#,##0\);_(&quot;$&quot;* &quot;-&quot;??_);_(@_)"/>
    <numFmt numFmtId="176" formatCode="#,##0.00000_);[Red]\(#,##0.00000\)"/>
    <numFmt numFmtId="177" formatCode="0.0"/>
    <numFmt numFmtId="178" formatCode="_(* #,##0.000000_);_(* \(#,##0.000000\);_(* &quot;-&quot;??_);_(@_)"/>
    <numFmt numFmtId="179" formatCode="0.0000000000"/>
    <numFmt numFmtId="180" formatCode="_-* #,##0.0_-;\-* #,##0.0_-;_-* &quot;-&quot;??_-;_-@_-"/>
    <numFmt numFmtId="181" formatCode="0.0000"/>
    <numFmt numFmtId="182" formatCode="0.000000"/>
    <numFmt numFmtId="183" formatCode="&quot;$&quot;#,##0.00"/>
    <numFmt numFmtId="184" formatCode="0.000%"/>
    <numFmt numFmtId="185" formatCode="0.000"/>
  </numFmts>
  <fonts count="5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1"/>
      <color indexed="8"/>
      <name val="Courier"/>
      <family val="3"/>
    </font>
    <font>
      <sz val="8"/>
      <name val="Arial"/>
      <family val="2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2"/>
      <name val="Garamond"/>
      <family val="1"/>
    </font>
    <font>
      <b/>
      <sz val="11"/>
      <name val="Garamond"/>
      <family val="1"/>
    </font>
    <font>
      <sz val="11"/>
      <name val="Garamond"/>
      <family val="1"/>
    </font>
    <font>
      <b/>
      <sz val="12"/>
      <name val="Garamond"/>
      <family val="1"/>
    </font>
    <font>
      <sz val="10"/>
      <name val="Garamond"/>
      <family val="1"/>
    </font>
    <font>
      <sz val="11"/>
      <color theme="1"/>
      <name val="Garamond"/>
      <family val="1"/>
    </font>
    <font>
      <b/>
      <sz val="11"/>
      <color theme="1"/>
      <name val="Garamond"/>
      <family val="1"/>
    </font>
    <font>
      <u/>
      <sz val="10"/>
      <name val="Garamond"/>
      <family val="1"/>
    </font>
    <font>
      <b/>
      <sz val="10"/>
      <name val="Garamond"/>
      <family val="1"/>
    </font>
    <font>
      <sz val="10"/>
      <color indexed="10"/>
      <name val="Garamond"/>
      <family val="1"/>
    </font>
    <font>
      <b/>
      <sz val="11"/>
      <color rgb="FFFF0000"/>
      <name val="Garamond"/>
      <family val="1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3333FF"/>
      <name val="Calibri"/>
      <family val="2"/>
      <scheme val="minor"/>
    </font>
    <font>
      <sz val="11"/>
      <color rgb="FF3333FF"/>
      <name val="Garamond"/>
      <family val="1"/>
    </font>
    <font>
      <b/>
      <sz val="11"/>
      <color rgb="FF3333FF"/>
      <name val="Garamond"/>
      <family val="1"/>
    </font>
    <font>
      <sz val="12"/>
      <color rgb="FFFF0000"/>
      <name val="Garamond"/>
      <family val="1"/>
    </font>
    <font>
      <b/>
      <sz val="12"/>
      <color rgb="FFFF0000"/>
      <name val="Garamond"/>
      <family val="1"/>
    </font>
    <font>
      <b/>
      <sz val="12"/>
      <color rgb="FF3333FF"/>
      <name val="Garamond"/>
      <family val="1"/>
    </font>
    <font>
      <sz val="12"/>
      <color theme="1"/>
      <name val="Garamond"/>
      <family val="1"/>
    </font>
    <font>
      <sz val="8"/>
      <name val="Calibri"/>
      <family val="2"/>
      <scheme val="minor"/>
    </font>
    <font>
      <b/>
      <u/>
      <sz val="12"/>
      <name val="Garamond"/>
      <family val="1"/>
    </font>
    <font>
      <sz val="10"/>
      <name val="Arial"/>
      <family val="2"/>
    </font>
    <font>
      <sz val="10"/>
      <name val="Geneva"/>
    </font>
    <font>
      <sz val="11"/>
      <name val="??"/>
      <family val="3"/>
      <charset val="129"/>
    </font>
    <font>
      <sz val="10"/>
      <color rgb="FFFF0000"/>
      <name val="Garamond"/>
      <family val="1"/>
    </font>
    <font>
      <sz val="11"/>
      <color rgb="FF0070C0"/>
      <name val="Calibri"/>
      <family val="2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i/>
      <sz val="16"/>
      <name val="Helv"/>
      <family val="2"/>
    </font>
    <font>
      <sz val="10"/>
      <name val="Geneva"/>
      <family val="2"/>
    </font>
    <font>
      <u/>
      <sz val="8"/>
      <name val="Calibri"/>
      <family val="2"/>
      <scheme val="minor"/>
    </font>
    <font>
      <sz val="11"/>
      <color rgb="FF000000"/>
      <name val="Calibri"/>
      <family val="2"/>
    </font>
    <font>
      <sz val="9"/>
      <name val="Arial"/>
      <family val="2"/>
    </font>
    <font>
      <sz val="12"/>
      <color theme="1"/>
      <name val="Century Schoolbook"/>
      <family val="1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12"/>
      <color rgb="FF000000"/>
      <name val="Arial"/>
      <family val="2"/>
    </font>
    <font>
      <sz val="11"/>
      <color rgb="FF242424"/>
      <name val="Calibri"/>
      <family val="2"/>
    </font>
    <font>
      <sz val="14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Aptos"/>
      <family val="2"/>
    </font>
  </fonts>
  <fills count="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</fills>
  <borders count="4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2">
    <xf numFmtId="0" fontId="0" fillId="0" borderId="0"/>
    <xf numFmtId="0" fontId="3" fillId="0" borderId="0"/>
    <xf numFmtId="172" fontId="4" fillId="2" borderId="2">
      <alignment horizontal="center" vertical="center"/>
    </xf>
    <xf numFmtId="43" fontId="3" fillId="0" borderId="0" applyFont="0" applyFill="0" applyBorder="0" applyAlignment="0" applyProtection="0"/>
    <xf numFmtId="168" fontId="6" fillId="0" borderId="0">
      <protection locked="0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9" fontId="6" fillId="0" borderId="0">
      <protection locked="0"/>
    </xf>
    <xf numFmtId="0" fontId="6" fillId="0" borderId="0">
      <protection locked="0"/>
    </xf>
    <xf numFmtId="167" fontId="6" fillId="0" borderId="0">
      <protection locked="0"/>
    </xf>
    <xf numFmtId="38" fontId="7" fillId="3" borderId="0" applyNumberFormat="0" applyBorder="0" applyAlignment="0" applyProtection="0"/>
    <xf numFmtId="0" fontId="8" fillId="0" borderId="0" applyNumberFormat="0" applyFill="0" applyBorder="0" applyAlignment="0" applyProtection="0"/>
    <xf numFmtId="0" fontId="6" fillId="0" borderId="0">
      <protection locked="0"/>
    </xf>
    <xf numFmtId="0" fontId="6" fillId="0" borderId="0">
      <protection locked="0"/>
    </xf>
    <xf numFmtId="171" fontId="3" fillId="0" borderId="0">
      <protection locked="0"/>
    </xf>
    <xf numFmtId="171" fontId="3" fillId="0" borderId="0">
      <protection locked="0"/>
    </xf>
    <xf numFmtId="0" fontId="9" fillId="0" borderId="3" applyNumberFormat="0" applyFill="0" applyAlignment="0" applyProtection="0"/>
    <xf numFmtId="10" fontId="7" fillId="4" borderId="4" applyNumberFormat="0" applyBorder="0" applyAlignment="0" applyProtection="0"/>
    <xf numFmtId="37" fontId="10" fillId="0" borderId="0"/>
    <xf numFmtId="170" fontId="11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" fillId="0" borderId="5">
      <protection locked="0"/>
    </xf>
    <xf numFmtId="37" fontId="7" fillId="5" borderId="0" applyNumberFormat="0" applyBorder="0" applyAlignment="0" applyProtection="0"/>
    <xf numFmtId="37" fontId="7" fillId="0" borderId="0"/>
    <xf numFmtId="37" fontId="7" fillId="5" borderId="0" applyNumberFormat="0" applyBorder="0" applyAlignment="0" applyProtection="0"/>
    <xf numFmtId="3" fontId="12" fillId="0" borderId="3" applyProtection="0"/>
    <xf numFmtId="0" fontId="3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3" fillId="0" borderId="0"/>
    <xf numFmtId="0" fontId="3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4" fillId="0" borderId="0"/>
    <xf numFmtId="9" fontId="24" fillId="0" borderId="0" applyFont="0" applyFill="0" applyBorder="0" applyAlignment="0" applyProtection="0"/>
    <xf numFmtId="0" fontId="3" fillId="0" borderId="0"/>
    <xf numFmtId="0" fontId="36" fillId="0" borderId="0"/>
    <xf numFmtId="0" fontId="3" fillId="0" borderId="0" applyNumberFormat="0" applyFill="0" applyBorder="0" applyAlignment="0" applyProtection="0"/>
    <xf numFmtId="179" fontId="37" fillId="2" borderId="2">
      <alignment horizontal="center" vertical="center"/>
    </xf>
    <xf numFmtId="6" fontId="38" fillId="0" borderId="0">
      <protection locked="0"/>
    </xf>
    <xf numFmtId="180" fontId="3" fillId="0" borderId="0">
      <protection locked="0"/>
    </xf>
    <xf numFmtId="0" fontId="36" fillId="0" borderId="0"/>
    <xf numFmtId="0" fontId="3" fillId="0" borderId="0"/>
    <xf numFmtId="9" fontId="42" fillId="0" borderId="0" applyFont="0" applyFill="0" applyBorder="0" applyAlignment="0" applyProtection="0"/>
    <xf numFmtId="44" fontId="24" fillId="0" borderId="0" applyFont="0" applyFill="0" applyBorder="0" applyAlignment="0" applyProtection="0"/>
    <xf numFmtId="42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42" fillId="0" borderId="0" applyFont="0" applyFill="0" applyBorder="0" applyAlignment="0" applyProtection="0"/>
    <xf numFmtId="0" fontId="7" fillId="3" borderId="0" applyNumberFormat="0" applyBorder="0" applyAlignment="0" applyProtection="0"/>
    <xf numFmtId="0" fontId="7" fillId="4" borderId="4" applyNumberFormat="0" applyBorder="0" applyAlignment="0" applyProtection="0"/>
    <xf numFmtId="170" fontId="43" fillId="0" borderId="0"/>
    <xf numFmtId="0" fontId="7" fillId="5" borderId="0" applyNumberFormat="0" applyBorder="0" applyAlignment="0" applyProtection="0"/>
    <xf numFmtId="0" fontId="3" fillId="0" borderId="0"/>
    <xf numFmtId="179" fontId="44" fillId="2" borderId="2">
      <alignment horizontal="center" vertical="center"/>
    </xf>
    <xf numFmtId="0" fontId="3" fillId="0" borderId="0"/>
    <xf numFmtId="0" fontId="47" fillId="0" borderId="0"/>
    <xf numFmtId="0" fontId="24" fillId="0" borderId="0"/>
    <xf numFmtId="0" fontId="51" fillId="0" borderId="0" applyNumberFormat="0" applyFill="0" applyBorder="0" applyAlignment="0" applyProtection="0"/>
    <xf numFmtId="0" fontId="24" fillId="0" borderId="0"/>
    <xf numFmtId="0" fontId="50" fillId="0" borderId="0"/>
    <xf numFmtId="43" fontId="3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24" fillId="0" borderId="0"/>
    <xf numFmtId="0" fontId="50" fillId="0" borderId="0"/>
  </cellStyleXfs>
  <cellXfs count="627">
    <xf numFmtId="0" fontId="0" fillId="0" borderId="0" xfId="0"/>
    <xf numFmtId="173" fontId="13" fillId="0" borderId="0" xfId="3" applyNumberFormat="1" applyFont="1"/>
    <xf numFmtId="0" fontId="14" fillId="0" borderId="0" xfId="1" applyFont="1" applyAlignment="1">
      <alignment horizontal="right"/>
    </xf>
    <xf numFmtId="0" fontId="14" fillId="0" borderId="0" xfId="1" applyFont="1" applyAlignment="1">
      <alignment horizontal="center"/>
    </xf>
    <xf numFmtId="173" fontId="15" fillId="0" borderId="0" xfId="3" applyNumberFormat="1" applyFont="1" applyFill="1" applyBorder="1" applyAlignment="1">
      <alignment horizontal="center"/>
    </xf>
    <xf numFmtId="0" fontId="15" fillId="0" borderId="0" xfId="1" applyFont="1" applyAlignment="1">
      <alignment horizontal="center"/>
    </xf>
    <xf numFmtId="0" fontId="15" fillId="0" borderId="7" xfId="1" applyFont="1" applyBorder="1" applyAlignment="1">
      <alignment horizontal="center" wrapText="1"/>
    </xf>
    <xf numFmtId="0" fontId="13" fillId="0" borderId="0" xfId="0" applyFont="1"/>
    <xf numFmtId="0" fontId="13" fillId="0" borderId="0" xfId="0" applyFont="1" applyAlignment="1">
      <alignment horizontal="center" wrapText="1"/>
    </xf>
    <xf numFmtId="43" fontId="13" fillId="0" borderId="0" xfId="0" applyNumberFormat="1" applyFont="1"/>
    <xf numFmtId="0" fontId="13" fillId="0" borderId="0" xfId="0" applyFont="1" applyAlignment="1">
      <alignment horizontal="right"/>
    </xf>
    <xf numFmtId="3" fontId="13" fillId="0" borderId="0" xfId="0" applyNumberFormat="1" applyFont="1" applyAlignment="1">
      <alignment horizontal="center"/>
    </xf>
    <xf numFmtId="38" fontId="13" fillId="0" borderId="0" xfId="0" applyNumberFormat="1" applyFont="1" applyAlignment="1">
      <alignment horizontal="center"/>
    </xf>
    <xf numFmtId="10" fontId="13" fillId="0" borderId="0" xfId="25" applyNumberFormat="1" applyFont="1" applyAlignment="1">
      <alignment horizontal="center"/>
    </xf>
    <xf numFmtId="176" fontId="15" fillId="0" borderId="0" xfId="34" applyNumberFormat="1" applyFont="1" applyAlignment="1" applyProtection="1">
      <alignment horizontal="left"/>
      <protection locked="0"/>
    </xf>
    <xf numFmtId="176" fontId="14" fillId="0" borderId="0" xfId="35" applyNumberFormat="1" applyFont="1" applyAlignment="1">
      <alignment horizontal="right"/>
    </xf>
    <xf numFmtId="166" fontId="13" fillId="0" borderId="0" xfId="0" applyNumberFormat="1" applyFont="1"/>
    <xf numFmtId="177" fontId="13" fillId="0" borderId="0" xfId="0" applyNumberFormat="1" applyFont="1"/>
    <xf numFmtId="177" fontId="13" fillId="0" borderId="0" xfId="0" applyNumberFormat="1" applyFont="1" applyAlignment="1">
      <alignment horizontal="center"/>
    </xf>
    <xf numFmtId="176" fontId="15" fillId="0" borderId="0" xfId="35" quotePrefix="1" applyNumberFormat="1" applyFont="1" applyAlignment="1">
      <alignment horizontal="right"/>
    </xf>
    <xf numFmtId="166" fontId="13" fillId="0" borderId="0" xfId="0" applyNumberFormat="1" applyFont="1" applyAlignment="1">
      <alignment horizontal="center"/>
    </xf>
    <xf numFmtId="0" fontId="14" fillId="0" borderId="0" xfId="0" applyFont="1" applyAlignment="1">
      <alignment horizontal="center" wrapText="1"/>
    </xf>
    <xf numFmtId="166" fontId="13" fillId="0" borderId="0" xfId="0" applyNumberFormat="1" applyFont="1" applyAlignment="1">
      <alignment horizontal="right"/>
    </xf>
    <xf numFmtId="43" fontId="13" fillId="0" borderId="0" xfId="3" applyFont="1" applyFill="1"/>
    <xf numFmtId="0" fontId="17" fillId="0" borderId="0" xfId="1" applyFont="1"/>
    <xf numFmtId="177" fontId="18" fillId="0" borderId="0" xfId="0" applyNumberFormat="1" applyFont="1"/>
    <xf numFmtId="3" fontId="18" fillId="0" borderId="0" xfId="0" applyNumberFormat="1" applyFont="1"/>
    <xf numFmtId="0" fontId="17" fillId="0" borderId="0" xfId="20" applyFont="1"/>
    <xf numFmtId="0" fontId="20" fillId="0" borderId="0" xfId="20" applyFont="1"/>
    <xf numFmtId="17" fontId="21" fillId="0" borderId="0" xfId="20" applyNumberFormat="1" applyFont="1" applyAlignment="1">
      <alignment horizontal="center" wrapText="1"/>
    </xf>
    <xf numFmtId="0" fontId="17" fillId="0" borderId="6" xfId="20" applyFont="1" applyBorder="1" applyAlignment="1">
      <alignment horizontal="right"/>
    </xf>
    <xf numFmtId="0" fontId="18" fillId="0" borderId="6" xfId="0" applyFont="1" applyBorder="1"/>
    <xf numFmtId="44" fontId="18" fillId="0" borderId="0" xfId="6" applyFont="1" applyBorder="1"/>
    <xf numFmtId="165" fontId="18" fillId="0" borderId="0" xfId="24" applyNumberFormat="1" applyFont="1" applyBorder="1"/>
    <xf numFmtId="0" fontId="18" fillId="0" borderId="0" xfId="0" applyFont="1" applyAlignment="1">
      <alignment horizontal="left" vertical="top"/>
    </xf>
    <xf numFmtId="0" fontId="18" fillId="0" borderId="4" xfId="0" applyFont="1" applyBorder="1" applyAlignment="1">
      <alignment wrapText="1"/>
    </xf>
    <xf numFmtId="0" fontId="23" fillId="0" borderId="0" xfId="0" applyFont="1"/>
    <xf numFmtId="175" fontId="13" fillId="0" borderId="0" xfId="38" applyNumberFormat="1" applyFont="1"/>
    <xf numFmtId="5" fontId="0" fillId="0" borderId="0" xfId="0" applyNumberFormat="1"/>
    <xf numFmtId="0" fontId="25" fillId="0" borderId="0" xfId="0" applyFont="1"/>
    <xf numFmtId="164" fontId="0" fillId="0" borderId="0" xfId="0" applyNumberFormat="1"/>
    <xf numFmtId="0" fontId="1" fillId="0" borderId="0" xfId="0" applyFont="1"/>
    <xf numFmtId="37" fontId="0" fillId="0" borderId="0" xfId="0" applyNumberFormat="1"/>
    <xf numFmtId="0" fontId="0" fillId="0" borderId="6" xfId="0" applyBorder="1"/>
    <xf numFmtId="14" fontId="15" fillId="0" borderId="4" xfId="1" quotePrefix="1" applyNumberFormat="1" applyFont="1" applyBorder="1" applyAlignment="1">
      <alignment horizontal="center" wrapText="1"/>
    </xf>
    <xf numFmtId="0" fontId="14" fillId="0" borderId="0" xfId="1" applyFont="1"/>
    <xf numFmtId="0" fontId="15" fillId="0" borderId="0" xfId="1" applyFont="1"/>
    <xf numFmtId="0" fontId="15" fillId="0" borderId="4" xfId="1" applyFont="1" applyBorder="1" applyAlignment="1">
      <alignment horizontal="center" wrapText="1"/>
    </xf>
    <xf numFmtId="15" fontId="15" fillId="0" borderId="0" xfId="1" applyNumberFormat="1" applyFont="1"/>
    <xf numFmtId="0" fontId="15" fillId="0" borderId="0" xfId="0" applyFont="1"/>
    <xf numFmtId="0" fontId="18" fillId="0" borderId="0" xfId="0" applyFont="1"/>
    <xf numFmtId="0" fontId="18" fillId="0" borderId="4" xfId="0" applyFont="1" applyBorder="1"/>
    <xf numFmtId="0" fontId="18" fillId="0" borderId="0" xfId="0" applyFont="1" applyAlignment="1">
      <alignment horizontal="right"/>
    </xf>
    <xf numFmtId="0" fontId="15" fillId="6" borderId="4" xfId="1" applyFont="1" applyFill="1" applyBorder="1" applyAlignment="1">
      <alignment horizontal="center"/>
    </xf>
    <xf numFmtId="0" fontId="15" fillId="0" borderId="24" xfId="1" applyFont="1" applyBorder="1"/>
    <xf numFmtId="174" fontId="15" fillId="0" borderId="28" xfId="1" applyNumberFormat="1" applyFont="1" applyBorder="1" applyAlignment="1">
      <alignment horizontal="center"/>
    </xf>
    <xf numFmtId="165" fontId="15" fillId="0" borderId="30" xfId="25" applyNumberFormat="1" applyFont="1" applyFill="1" applyBorder="1" applyAlignment="1">
      <alignment horizontal="center"/>
    </xf>
    <xf numFmtId="165" fontId="15" fillId="0" borderId="8" xfId="25" applyNumberFormat="1" applyFont="1" applyFill="1" applyBorder="1" applyAlignment="1">
      <alignment horizontal="center"/>
    </xf>
    <xf numFmtId="174" fontId="15" fillId="0" borderId="29" xfId="1" applyNumberFormat="1" applyFont="1" applyBorder="1" applyAlignment="1">
      <alignment horizontal="center"/>
    </xf>
    <xf numFmtId="165" fontId="15" fillId="0" borderId="29" xfId="25" applyNumberFormat="1" applyFont="1" applyFill="1" applyBorder="1" applyAlignment="1">
      <alignment horizontal="center"/>
    </xf>
    <xf numFmtId="165" fontId="15" fillId="0" borderId="11" xfId="25" applyNumberFormat="1" applyFont="1" applyFill="1" applyBorder="1" applyAlignment="1">
      <alignment horizontal="center"/>
    </xf>
    <xf numFmtId="0" fontId="15" fillId="0" borderId="35" xfId="1" applyFont="1" applyBorder="1" applyAlignment="1">
      <alignment horizontal="center"/>
    </xf>
    <xf numFmtId="0" fontId="15" fillId="0" borderId="1" xfId="1" applyFont="1" applyBorder="1" applyAlignment="1">
      <alignment horizontal="center"/>
    </xf>
    <xf numFmtId="44" fontId="15" fillId="0" borderId="30" xfId="1" applyNumberFormat="1" applyFont="1" applyBorder="1" applyAlignment="1">
      <alignment horizontal="center"/>
    </xf>
    <xf numFmtId="165" fontId="15" fillId="0" borderId="30" xfId="22" applyNumberFormat="1" applyFont="1" applyFill="1" applyBorder="1" applyAlignment="1">
      <alignment horizontal="center"/>
    </xf>
    <xf numFmtId="165" fontId="15" fillId="0" borderId="8" xfId="22" applyNumberFormat="1" applyFont="1" applyFill="1" applyBorder="1" applyAlignment="1">
      <alignment horizontal="center"/>
    </xf>
    <xf numFmtId="44" fontId="15" fillId="0" borderId="29" xfId="1" applyNumberFormat="1" applyFont="1" applyBorder="1" applyAlignment="1">
      <alignment horizontal="center"/>
    </xf>
    <xf numFmtId="165" fontId="15" fillId="0" borderId="29" xfId="22" applyNumberFormat="1" applyFont="1" applyFill="1" applyBorder="1" applyAlignment="1">
      <alignment horizontal="center"/>
    </xf>
    <xf numFmtId="165" fontId="15" fillId="0" borderId="11" xfId="22" applyNumberFormat="1" applyFont="1" applyFill="1" applyBorder="1" applyAlignment="1">
      <alignment horizontal="center"/>
    </xf>
    <xf numFmtId="0" fontId="15" fillId="0" borderId="0" xfId="1" applyFont="1" applyAlignment="1">
      <alignment horizontal="right"/>
    </xf>
    <xf numFmtId="0" fontId="15" fillId="0" borderId="0" xfId="0" applyFont="1" applyAlignment="1">
      <alignment horizontal="right"/>
    </xf>
    <xf numFmtId="0" fontId="18" fillId="0" borderId="0" xfId="0" applyFont="1" applyAlignment="1">
      <alignment horizontal="center"/>
    </xf>
    <xf numFmtId="9" fontId="18" fillId="0" borderId="0" xfId="42" applyFont="1" applyFill="1" applyBorder="1" applyAlignment="1">
      <alignment horizontal="center"/>
    </xf>
    <xf numFmtId="0" fontId="19" fillId="0" borderId="6" xfId="0" applyFont="1" applyBorder="1" applyAlignment="1">
      <alignment horizontal="center"/>
    </xf>
    <xf numFmtId="0" fontId="19" fillId="0" borderId="6" xfId="0" applyFont="1" applyBorder="1"/>
    <xf numFmtId="0" fontId="0" fillId="0" borderId="0" xfId="0" applyAlignment="1">
      <alignment horizontal="left"/>
    </xf>
    <xf numFmtId="41" fontId="0" fillId="0" borderId="0" xfId="0" applyNumberFormat="1"/>
    <xf numFmtId="0" fontId="13" fillId="0" borderId="0" xfId="0" applyFont="1" applyAlignment="1">
      <alignment horizontal="center"/>
    </xf>
    <xf numFmtId="0" fontId="14" fillId="0" borderId="6" xfId="1" applyFont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/>
    </xf>
    <xf numFmtId="3" fontId="18" fillId="0" borderId="0" xfId="0" applyNumberFormat="1" applyFont="1" applyAlignment="1">
      <alignment horizontal="center"/>
    </xf>
    <xf numFmtId="0" fontId="28" fillId="0" borderId="0" xfId="0" applyFont="1" applyAlignment="1">
      <alignment horizontal="center"/>
    </xf>
    <xf numFmtId="165" fontId="15" fillId="0" borderId="37" xfId="25" applyNumberFormat="1" applyFont="1" applyFill="1" applyBorder="1" applyAlignment="1">
      <alignment horizontal="center"/>
    </xf>
    <xf numFmtId="165" fontId="15" fillId="0" borderId="38" xfId="25" applyNumberFormat="1" applyFont="1" applyFill="1" applyBorder="1" applyAlignment="1">
      <alignment horizontal="center"/>
    </xf>
    <xf numFmtId="165" fontId="15" fillId="0" borderId="39" xfId="22" applyNumberFormat="1" applyFont="1" applyFill="1" applyBorder="1" applyAlignment="1">
      <alignment horizontal="center"/>
    </xf>
    <xf numFmtId="165" fontId="15" fillId="0" borderId="37" xfId="22" applyNumberFormat="1" applyFont="1" applyFill="1" applyBorder="1" applyAlignment="1">
      <alignment horizontal="center"/>
    </xf>
    <xf numFmtId="165" fontId="15" fillId="0" borderId="38" xfId="22" applyNumberFormat="1" applyFont="1" applyFill="1" applyBorder="1" applyAlignment="1">
      <alignment horizontal="center"/>
    </xf>
    <xf numFmtId="0" fontId="18" fillId="0" borderId="0" xfId="0" applyFont="1" applyAlignment="1">
      <alignment horizontal="center" wrapText="1"/>
    </xf>
    <xf numFmtId="177" fontId="30" fillId="0" borderId="0" xfId="0" applyNumberFormat="1" applyFont="1"/>
    <xf numFmtId="176" fontId="15" fillId="0" borderId="0" xfId="34" applyNumberFormat="1" applyFont="1" applyAlignment="1" applyProtection="1">
      <alignment horizontal="right"/>
      <protection locked="0"/>
    </xf>
    <xf numFmtId="0" fontId="18" fillId="0" borderId="4" xfId="0" applyFont="1" applyBorder="1" applyAlignment="1">
      <alignment horizontal="center" vertical="top" wrapText="1"/>
    </xf>
    <xf numFmtId="14" fontId="21" fillId="0" borderId="6" xfId="20" quotePrefix="1" applyNumberFormat="1" applyFont="1" applyBorder="1" applyAlignment="1">
      <alignment horizontal="right"/>
    </xf>
    <xf numFmtId="17" fontId="21" fillId="0" borderId="6" xfId="20" applyNumberFormat="1" applyFont="1" applyBorder="1" applyAlignment="1">
      <alignment horizontal="center" wrapText="1"/>
    </xf>
    <xf numFmtId="166" fontId="18" fillId="0" borderId="0" xfId="6" applyNumberFormat="1" applyFont="1" applyFill="1"/>
    <xf numFmtId="0" fontId="18" fillId="0" borderId="30" xfId="0" applyFont="1" applyBorder="1"/>
    <xf numFmtId="0" fontId="18" fillId="0" borderId="31" xfId="0" applyFont="1" applyBorder="1"/>
    <xf numFmtId="44" fontId="18" fillId="0" borderId="0" xfId="6" applyFont="1" applyFill="1" applyBorder="1"/>
    <xf numFmtId="44" fontId="19" fillId="0" borderId="0" xfId="6" applyFont="1" applyBorder="1"/>
    <xf numFmtId="0" fontId="31" fillId="0" borderId="0" xfId="0" applyFont="1" applyAlignment="1">
      <alignment horizontal="center" wrapText="1"/>
    </xf>
    <xf numFmtId="0" fontId="18" fillId="0" borderId="0" xfId="0" applyFont="1" applyAlignment="1">
      <alignment vertical="top" wrapText="1"/>
    </xf>
    <xf numFmtId="0" fontId="13" fillId="0" borderId="13" xfId="0" applyFont="1" applyBorder="1" applyAlignment="1">
      <alignment horizontal="center" wrapText="1"/>
    </xf>
    <xf numFmtId="0" fontId="32" fillId="0" borderId="0" xfId="0" applyFont="1"/>
    <xf numFmtId="173" fontId="13" fillId="0" borderId="0" xfId="0" applyNumberFormat="1" applyFont="1" applyAlignment="1">
      <alignment horizontal="center"/>
    </xf>
    <xf numFmtId="173" fontId="13" fillId="0" borderId="0" xfId="3" applyNumberFormat="1" applyFont="1" applyFill="1"/>
    <xf numFmtId="173" fontId="15" fillId="0" borderId="6" xfId="3" applyNumberFormat="1" applyFont="1" applyFill="1" applyBorder="1" applyAlignment="1">
      <alignment horizontal="center"/>
    </xf>
    <xf numFmtId="173" fontId="15" fillId="0" borderId="0" xfId="3" applyNumberFormat="1" applyFont="1" applyBorder="1" applyAlignment="1">
      <alignment horizontal="center" wrapText="1"/>
    </xf>
    <xf numFmtId="0" fontId="32" fillId="0" borderId="0" xfId="0" applyFont="1" applyAlignment="1">
      <alignment horizontal="center"/>
    </xf>
    <xf numFmtId="43" fontId="18" fillId="0" borderId="0" xfId="0" applyNumberFormat="1" applyFont="1"/>
    <xf numFmtId="173" fontId="13" fillId="0" borderId="0" xfId="3" applyNumberFormat="1" applyFont="1" applyFill="1" applyBorder="1"/>
    <xf numFmtId="43" fontId="13" fillId="0" borderId="0" xfId="0" applyNumberFormat="1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0" xfId="0" applyFont="1"/>
    <xf numFmtId="4" fontId="17" fillId="0" borderId="0" xfId="0" applyNumberFormat="1" applyFont="1" applyAlignment="1">
      <alignment horizontal="right" vertical="center"/>
    </xf>
    <xf numFmtId="10" fontId="13" fillId="0" borderId="0" xfId="24" applyNumberFormat="1" applyFont="1"/>
    <xf numFmtId="0" fontId="17" fillId="0" borderId="0" xfId="0" applyFont="1" applyAlignment="1">
      <alignment horizontal="right" vertical="center"/>
    </xf>
    <xf numFmtId="165" fontId="15" fillId="0" borderId="28" xfId="22" applyNumberFormat="1" applyFont="1" applyFill="1" applyBorder="1" applyAlignment="1">
      <alignment horizontal="center"/>
    </xf>
    <xf numFmtId="0" fontId="18" fillId="0" borderId="28" xfId="0" applyFont="1" applyBorder="1"/>
    <xf numFmtId="165" fontId="0" fillId="0" borderId="0" xfId="42" applyNumberFormat="1" applyFont="1" applyFill="1"/>
    <xf numFmtId="173" fontId="18" fillId="0" borderId="0" xfId="0" applyNumberFormat="1" applyFont="1"/>
    <xf numFmtId="178" fontId="18" fillId="0" borderId="0" xfId="0" applyNumberFormat="1" applyFont="1"/>
    <xf numFmtId="173" fontId="18" fillId="0" borderId="0" xfId="42" applyNumberFormat="1" applyFont="1" applyFill="1" applyBorder="1" applyAlignment="1">
      <alignment horizontal="center"/>
    </xf>
    <xf numFmtId="175" fontId="0" fillId="0" borderId="0" xfId="38" applyNumberFormat="1" applyFont="1" applyFill="1"/>
    <xf numFmtId="14" fontId="14" fillId="0" borderId="0" xfId="0" applyNumberFormat="1" applyFont="1" applyAlignment="1">
      <alignment horizontal="center" wrapText="1"/>
    </xf>
    <xf numFmtId="14" fontId="14" fillId="0" borderId="0" xfId="0" applyNumberFormat="1" applyFont="1" applyAlignment="1">
      <alignment horizontal="center" vertical="center"/>
    </xf>
    <xf numFmtId="173" fontId="13" fillId="0" borderId="0" xfId="0" applyNumberFormat="1" applyFont="1"/>
    <xf numFmtId="173" fontId="13" fillId="0" borderId="0" xfId="37" applyNumberFormat="1" applyFont="1" applyAlignment="1">
      <alignment horizontal="center"/>
    </xf>
    <xf numFmtId="10" fontId="13" fillId="0" borderId="0" xfId="24" applyNumberFormat="1" applyFont="1" applyFill="1" applyAlignment="1">
      <alignment horizontal="center"/>
    </xf>
    <xf numFmtId="173" fontId="14" fillId="0" borderId="13" xfId="3" applyNumberFormat="1" applyFont="1" applyFill="1" applyBorder="1" applyAlignment="1">
      <alignment horizontal="center"/>
    </xf>
    <xf numFmtId="44" fontId="13" fillId="0" borderId="0" xfId="0" applyNumberFormat="1" applyFont="1"/>
    <xf numFmtId="1" fontId="14" fillId="0" borderId="0" xfId="0" applyNumberFormat="1" applyFont="1" applyAlignment="1">
      <alignment horizontal="center" wrapText="1"/>
    </xf>
    <xf numFmtId="43" fontId="0" fillId="0" borderId="0" xfId="37" applyFont="1" applyFill="1"/>
    <xf numFmtId="41" fontId="0" fillId="0" borderId="0" xfId="37" applyNumberFormat="1" applyFont="1" applyFill="1" applyBorder="1"/>
    <xf numFmtId="173" fontId="0" fillId="0" borderId="0" xfId="37" applyNumberFormat="1" applyFont="1" applyFill="1" applyBorder="1"/>
    <xf numFmtId="173" fontId="13" fillId="0" borderId="0" xfId="37" applyNumberFormat="1" applyFont="1" applyFill="1"/>
    <xf numFmtId="1" fontId="15" fillId="0" borderId="4" xfId="1" applyNumberFormat="1" applyFont="1" applyBorder="1" applyAlignment="1">
      <alignment horizontal="center"/>
    </xf>
    <xf numFmtId="173" fontId="18" fillId="0" borderId="0" xfId="37" applyNumberFormat="1" applyFont="1" applyFill="1"/>
    <xf numFmtId="1" fontId="18" fillId="0" borderId="31" xfId="0" applyNumberFormat="1" applyFont="1" applyBorder="1"/>
    <xf numFmtId="5" fontId="25" fillId="0" borderId="0" xfId="0" applyNumberFormat="1" applyFont="1"/>
    <xf numFmtId="173" fontId="0" fillId="0" borderId="0" xfId="0" applyNumberFormat="1"/>
    <xf numFmtId="173" fontId="0" fillId="0" borderId="0" xfId="37" applyNumberFormat="1" applyFont="1" applyFill="1"/>
    <xf numFmtId="0" fontId="31" fillId="0" borderId="0" xfId="0" applyFont="1" applyAlignment="1">
      <alignment wrapText="1"/>
    </xf>
    <xf numFmtId="181" fontId="13" fillId="0" borderId="0" xfId="0" applyNumberFormat="1" applyFont="1"/>
    <xf numFmtId="10" fontId="17" fillId="0" borderId="0" xfId="42" applyNumberFormat="1" applyFont="1" applyBorder="1"/>
    <xf numFmtId="9" fontId="33" fillId="0" borderId="0" xfId="42" applyFont="1" applyAlignment="1">
      <alignment horizontal="right"/>
    </xf>
    <xf numFmtId="1" fontId="18" fillId="0" borderId="30" xfId="0" applyNumberFormat="1" applyFont="1" applyBorder="1"/>
    <xf numFmtId="44" fontId="19" fillId="0" borderId="0" xfId="6" applyFont="1" applyFill="1" applyBorder="1"/>
    <xf numFmtId="165" fontId="18" fillId="0" borderId="0" xfId="24" applyNumberFormat="1" applyFont="1" applyFill="1" applyBorder="1"/>
    <xf numFmtId="165" fontId="13" fillId="0" borderId="0" xfId="24" applyNumberFormat="1" applyFont="1" applyFill="1" applyAlignment="1">
      <alignment horizontal="center"/>
    </xf>
    <xf numFmtId="10" fontId="13" fillId="0" borderId="33" xfId="24" applyNumberFormat="1" applyFont="1" applyFill="1" applyBorder="1" applyAlignment="1">
      <alignment horizontal="center"/>
    </xf>
    <xf numFmtId="9" fontId="33" fillId="0" borderId="0" xfId="42" applyFont="1" applyFill="1" applyAlignment="1">
      <alignment horizontal="right"/>
    </xf>
    <xf numFmtId="9" fontId="33" fillId="0" borderId="0" xfId="42" applyFont="1" applyFill="1"/>
    <xf numFmtId="0" fontId="13" fillId="0" borderId="12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173" fontId="13" fillId="0" borderId="19" xfId="3" applyNumberFormat="1" applyFont="1" applyFill="1" applyBorder="1"/>
    <xf numFmtId="173" fontId="13" fillId="0" borderId="33" xfId="3" applyNumberFormat="1" applyFont="1" applyFill="1" applyBorder="1"/>
    <xf numFmtId="173" fontId="33" fillId="0" borderId="0" xfId="37" applyNumberFormat="1" applyFont="1" applyFill="1"/>
    <xf numFmtId="0" fontId="15" fillId="0" borderId="23" xfId="1" applyFont="1" applyBorder="1"/>
    <xf numFmtId="44" fontId="15" fillId="0" borderId="0" xfId="1" applyNumberFormat="1" applyFont="1" applyAlignment="1">
      <alignment horizontal="center"/>
    </xf>
    <xf numFmtId="165" fontId="15" fillId="0" borderId="0" xfId="22" applyNumberFormat="1" applyFont="1" applyFill="1" applyBorder="1" applyAlignment="1">
      <alignment horizontal="center"/>
    </xf>
    <xf numFmtId="175" fontId="0" fillId="0" borderId="0" xfId="38" applyNumberFormat="1" applyFont="1" applyFill="1" applyAlignment="1">
      <alignment horizontal="center"/>
    </xf>
    <xf numFmtId="10" fontId="13" fillId="0" borderId="0" xfId="42" applyNumberFormat="1" applyFont="1"/>
    <xf numFmtId="0" fontId="18" fillId="0" borderId="0" xfId="0" applyFont="1" applyAlignment="1">
      <alignment wrapText="1"/>
    </xf>
    <xf numFmtId="1" fontId="18" fillId="0" borderId="4" xfId="0" applyNumberFormat="1" applyFont="1" applyBorder="1"/>
    <xf numFmtId="165" fontId="15" fillId="0" borderId="33" xfId="42" applyNumberFormat="1" applyFont="1" applyFill="1" applyBorder="1" applyAlignment="1">
      <alignment horizontal="center"/>
    </xf>
    <xf numFmtId="165" fontId="15" fillId="0" borderId="18" xfId="42" applyNumberFormat="1" applyFont="1" applyFill="1" applyBorder="1" applyAlignment="1">
      <alignment horizontal="center"/>
    </xf>
    <xf numFmtId="10" fontId="17" fillId="0" borderId="0" xfId="42" applyNumberFormat="1" applyFont="1" applyFill="1" applyBorder="1"/>
    <xf numFmtId="44" fontId="18" fillId="0" borderId="0" xfId="0" applyNumberFormat="1" applyFont="1"/>
    <xf numFmtId="17" fontId="18" fillId="0" borderId="0" xfId="6" quotePrefix="1" applyNumberFormat="1" applyFont="1" applyFill="1" applyBorder="1" applyAlignment="1"/>
    <xf numFmtId="37" fontId="0" fillId="0" borderId="0" xfId="38" applyNumberFormat="1" applyFont="1" applyFill="1"/>
    <xf numFmtId="0" fontId="13" fillId="0" borderId="16" xfId="0" applyFont="1" applyBorder="1" applyAlignment="1">
      <alignment horizontal="center"/>
    </xf>
    <xf numFmtId="0" fontId="13" fillId="0" borderId="36" xfId="0" applyFont="1" applyBorder="1" applyAlignment="1">
      <alignment horizontal="center"/>
    </xf>
    <xf numFmtId="0" fontId="32" fillId="0" borderId="19" xfId="0" applyFont="1" applyBorder="1" applyAlignment="1">
      <alignment horizontal="center"/>
    </xf>
    <xf numFmtId="0" fontId="32" fillId="0" borderId="33" xfId="0" applyFont="1" applyBorder="1" applyAlignment="1">
      <alignment horizontal="center"/>
    </xf>
    <xf numFmtId="2" fontId="18" fillId="0" borderId="0" xfId="42" applyNumberFormat="1" applyFont="1" applyFill="1" applyBorder="1" applyAlignment="1">
      <alignment horizontal="center"/>
    </xf>
    <xf numFmtId="41" fontId="25" fillId="0" borderId="0" xfId="37" applyNumberFormat="1" applyFont="1" applyFill="1"/>
    <xf numFmtId="41" fontId="25" fillId="0" borderId="0" xfId="0" applyNumberFormat="1" applyFont="1"/>
    <xf numFmtId="173" fontId="25" fillId="0" borderId="0" xfId="37" applyNumberFormat="1" applyFont="1" applyFill="1"/>
    <xf numFmtId="175" fontId="25" fillId="0" borderId="0" xfId="38" applyNumberFormat="1" applyFont="1" applyFill="1"/>
    <xf numFmtId="166" fontId="18" fillId="0" borderId="0" xfId="0" applyNumberFormat="1" applyFont="1"/>
    <xf numFmtId="43" fontId="0" fillId="0" borderId="0" xfId="0" applyNumberFormat="1"/>
    <xf numFmtId="43" fontId="17" fillId="0" borderId="0" xfId="37" applyFont="1"/>
    <xf numFmtId="10" fontId="17" fillId="0" borderId="0" xfId="42" applyNumberFormat="1" applyFont="1"/>
    <xf numFmtId="44" fontId="17" fillId="0" borderId="0" xfId="38" applyFont="1"/>
    <xf numFmtId="10" fontId="13" fillId="0" borderId="0" xfId="24" applyNumberFormat="1" applyFont="1" applyFill="1" applyBorder="1" applyAlignment="1">
      <alignment horizontal="center"/>
    </xf>
    <xf numFmtId="0" fontId="18" fillId="0" borderId="10" xfId="0" applyFont="1" applyBorder="1"/>
    <xf numFmtId="0" fontId="18" fillId="0" borderId="20" xfId="0" applyFont="1" applyBorder="1"/>
    <xf numFmtId="0" fontId="13" fillId="0" borderId="34" xfId="0" applyFont="1" applyBorder="1" applyAlignment="1">
      <alignment horizontal="center" vertical="center" wrapText="1"/>
    </xf>
    <xf numFmtId="0" fontId="18" fillId="0" borderId="8" xfId="0" applyFont="1" applyBorder="1"/>
    <xf numFmtId="0" fontId="18" fillId="0" borderId="34" xfId="0" applyFont="1" applyBorder="1"/>
    <xf numFmtId="4" fontId="17" fillId="0" borderId="0" xfId="0" applyNumberFormat="1" applyFont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17" xfId="0" applyFont="1" applyBorder="1"/>
    <xf numFmtId="0" fontId="18" fillId="0" borderId="15" xfId="0" applyFont="1" applyBorder="1"/>
    <xf numFmtId="0" fontId="18" fillId="0" borderId="11" xfId="0" applyFont="1" applyBorder="1"/>
    <xf numFmtId="0" fontId="18" fillId="0" borderId="9" xfId="0" applyFont="1" applyBorder="1"/>
    <xf numFmtId="0" fontId="18" fillId="0" borderId="14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173" fontId="18" fillId="0" borderId="0" xfId="37" applyNumberFormat="1" applyFont="1" applyFill="1" applyBorder="1"/>
    <xf numFmtId="0" fontId="13" fillId="0" borderId="34" xfId="0" applyFont="1" applyBorder="1"/>
    <xf numFmtId="173" fontId="18" fillId="0" borderId="0" xfId="37" applyNumberFormat="1" applyFont="1" applyBorder="1"/>
    <xf numFmtId="173" fontId="0" fillId="0" borderId="0" xfId="37" applyNumberFormat="1" applyFont="1"/>
    <xf numFmtId="1" fontId="22" fillId="0" borderId="0" xfId="20" applyNumberFormat="1" applyFont="1"/>
    <xf numFmtId="2" fontId="17" fillId="0" borderId="0" xfId="20" applyNumberFormat="1" applyFont="1"/>
    <xf numFmtId="1" fontId="17" fillId="0" borderId="0" xfId="20" applyNumberFormat="1" applyFont="1"/>
    <xf numFmtId="0" fontId="0" fillId="0" borderId="0" xfId="0" applyAlignment="1">
      <alignment vertical="center"/>
    </xf>
    <xf numFmtId="184" fontId="18" fillId="0" borderId="0" xfId="0" applyNumberFormat="1" applyFont="1"/>
    <xf numFmtId="165" fontId="0" fillId="0" borderId="0" xfId="42" applyNumberFormat="1" applyFont="1" applyFill="1" applyBorder="1"/>
    <xf numFmtId="173" fontId="13" fillId="0" borderId="0" xfId="37" applyNumberFormat="1" applyFont="1" applyFill="1" applyAlignment="1">
      <alignment horizontal="center"/>
    </xf>
    <xf numFmtId="165" fontId="0" fillId="0" borderId="13" xfId="42" applyNumberFormat="1" applyFont="1" applyFill="1" applyBorder="1"/>
    <xf numFmtId="0" fontId="18" fillId="0" borderId="19" xfId="0" applyFont="1" applyBorder="1"/>
    <xf numFmtId="175" fontId="13" fillId="0" borderId="0" xfId="38" applyNumberFormat="1" applyFont="1" applyFill="1" applyBorder="1"/>
    <xf numFmtId="173" fontId="13" fillId="0" borderId="0" xfId="37" applyNumberFormat="1" applyFont="1" applyFill="1" applyBorder="1"/>
    <xf numFmtId="0" fontId="29" fillId="0" borderId="0" xfId="0" applyFont="1" applyAlignment="1">
      <alignment horizontal="center"/>
    </xf>
    <xf numFmtId="14" fontId="18" fillId="0" borderId="0" xfId="6" quotePrefix="1" applyNumberFormat="1" applyFont="1" applyFill="1" applyBorder="1" applyAlignment="1"/>
    <xf numFmtId="14" fontId="18" fillId="0" borderId="0" xfId="6" applyNumberFormat="1" applyFont="1" applyFill="1" applyBorder="1" applyAlignment="1"/>
    <xf numFmtId="17" fontId="18" fillId="0" borderId="0" xfId="6" applyNumberFormat="1" applyFont="1" applyFill="1" applyBorder="1" applyAlignment="1"/>
    <xf numFmtId="0" fontId="15" fillId="0" borderId="34" xfId="1" applyFont="1" applyBorder="1" applyAlignment="1">
      <alignment horizontal="right"/>
    </xf>
    <xf numFmtId="0" fontId="15" fillId="0" borderId="33" xfId="1" applyFont="1" applyBorder="1" applyAlignment="1">
      <alignment horizontal="right"/>
    </xf>
    <xf numFmtId="165" fontId="17" fillId="0" borderId="0" xfId="42" applyNumberFormat="1" applyFont="1" applyAlignment="1">
      <alignment horizontal="right" vertical="center"/>
    </xf>
    <xf numFmtId="165" fontId="18" fillId="0" borderId="8" xfId="42" applyNumberFormat="1" applyFont="1" applyBorder="1"/>
    <xf numFmtId="174" fontId="15" fillId="0" borderId="30" xfId="1" applyNumberFormat="1" applyFont="1" applyBorder="1" applyAlignment="1">
      <alignment horizontal="center"/>
    </xf>
    <xf numFmtId="44" fontId="15" fillId="0" borderId="28" xfId="1" applyNumberFormat="1" applyFont="1" applyBorder="1" applyAlignment="1">
      <alignment horizontal="center"/>
    </xf>
    <xf numFmtId="165" fontId="13" fillId="0" borderId="0" xfId="42" applyNumberFormat="1" applyFont="1"/>
    <xf numFmtId="173" fontId="25" fillId="0" borderId="0" xfId="0" applyNumberFormat="1" applyFont="1"/>
    <xf numFmtId="3" fontId="0" fillId="0" borderId="0" xfId="0" applyNumberFormat="1" applyAlignment="1">
      <alignment horizontal="center"/>
    </xf>
    <xf numFmtId="0" fontId="0" fillId="0" borderId="1" xfId="0" applyBorder="1"/>
    <xf numFmtId="0" fontId="0" fillId="0" borderId="1" xfId="0" applyBorder="1" applyAlignment="1">
      <alignment wrapText="1"/>
    </xf>
    <xf numFmtId="0" fontId="25" fillId="0" borderId="1" xfId="0" applyFont="1" applyBorder="1" applyAlignment="1">
      <alignment wrapText="1"/>
    </xf>
    <xf numFmtId="0" fontId="27" fillId="0" borderId="0" xfId="0" applyFont="1"/>
    <xf numFmtId="3" fontId="0" fillId="0" borderId="0" xfId="0" applyNumberFormat="1"/>
    <xf numFmtId="0" fontId="0" fillId="0" borderId="0" xfId="0" applyAlignment="1">
      <alignment wrapText="1"/>
    </xf>
    <xf numFmtId="41" fontId="0" fillId="0" borderId="13" xfId="0" applyNumberFormat="1" applyBorder="1"/>
    <xf numFmtId="173" fontId="13" fillId="0" borderId="19" xfId="0" applyNumberFormat="1" applyFont="1" applyBorder="1" applyAlignment="1">
      <alignment horizontal="center"/>
    </xf>
    <xf numFmtId="0" fontId="14" fillId="0" borderId="0" xfId="0" applyFont="1" applyAlignment="1">
      <alignment horizontal="center"/>
    </xf>
    <xf numFmtId="49" fontId="0" fillId="0" borderId="0" xfId="0" applyNumberFormat="1"/>
    <xf numFmtId="49" fontId="25" fillId="0" borderId="0" xfId="0" applyNumberFormat="1" applyFont="1"/>
    <xf numFmtId="0" fontId="25" fillId="0" borderId="6" xfId="0" applyFont="1" applyBorder="1"/>
    <xf numFmtId="0" fontId="0" fillId="0" borderId="1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175" fontId="0" fillId="0" borderId="0" xfId="0" applyNumberFormat="1"/>
    <xf numFmtId="41" fontId="26" fillId="0" borderId="0" xfId="0" applyNumberFormat="1" applyFont="1"/>
    <xf numFmtId="41" fontId="26" fillId="0" borderId="32" xfId="0" applyNumberFormat="1" applyFont="1" applyBorder="1"/>
    <xf numFmtId="3" fontId="0" fillId="0" borderId="0" xfId="38" applyNumberFormat="1" applyFont="1" applyFill="1"/>
    <xf numFmtId="0" fontId="18" fillId="6" borderId="0" xfId="0" applyFont="1" applyFill="1" applyAlignment="1">
      <alignment horizontal="center"/>
    </xf>
    <xf numFmtId="5" fontId="0" fillId="0" borderId="0" xfId="0" applyNumberFormat="1" applyAlignment="1">
      <alignment wrapText="1"/>
    </xf>
    <xf numFmtId="165" fontId="18" fillId="0" borderId="0" xfId="42" applyNumberFormat="1" applyFont="1" applyFill="1" applyBorder="1"/>
    <xf numFmtId="165" fontId="18" fillId="0" borderId="8" xfId="42" applyNumberFormat="1" applyFont="1" applyFill="1" applyBorder="1"/>
    <xf numFmtId="165" fontId="18" fillId="0" borderId="15" xfId="42" applyNumberFormat="1" applyFont="1" applyFill="1" applyBorder="1"/>
    <xf numFmtId="165" fontId="18" fillId="0" borderId="11" xfId="42" applyNumberFormat="1" applyFont="1" applyFill="1" applyBorder="1"/>
    <xf numFmtId="165" fontId="39" fillId="0" borderId="0" xfId="42" applyNumberFormat="1" applyFont="1" applyFill="1" applyAlignment="1">
      <alignment vertical="center"/>
    </xf>
    <xf numFmtId="10" fontId="13" fillId="0" borderId="0" xfId="24" applyNumberFormat="1" applyFont="1" applyFill="1"/>
    <xf numFmtId="10" fontId="13" fillId="0" borderId="0" xfId="25" applyNumberFormat="1" applyFont="1" applyFill="1" applyAlignment="1">
      <alignment horizontal="center"/>
    </xf>
    <xf numFmtId="10" fontId="13" fillId="0" borderId="0" xfId="42" applyNumberFormat="1" applyFont="1" applyFill="1"/>
    <xf numFmtId="9" fontId="13" fillId="0" borderId="0" xfId="42" applyFont="1" applyFill="1"/>
    <xf numFmtId="176" fontId="15" fillId="0" borderId="0" xfId="35" applyNumberFormat="1" applyFont="1" applyAlignment="1">
      <alignment horizontal="right"/>
    </xf>
    <xf numFmtId="175" fontId="13" fillId="0" borderId="0" xfId="38" applyNumberFormat="1" applyFont="1" applyFill="1"/>
    <xf numFmtId="181" fontId="13" fillId="0" borderId="0" xfId="0" applyNumberFormat="1" applyFont="1" applyAlignment="1">
      <alignment horizontal="center"/>
    </xf>
    <xf numFmtId="176" fontId="14" fillId="0" borderId="0" xfId="35" quotePrefix="1" applyNumberFormat="1" applyFont="1" applyAlignment="1">
      <alignment horizontal="right"/>
    </xf>
    <xf numFmtId="0" fontId="18" fillId="0" borderId="0" xfId="0" applyFont="1" applyAlignment="1">
      <alignment horizontal="center" vertical="top" wrapText="1"/>
    </xf>
    <xf numFmtId="0" fontId="18" fillId="0" borderId="23" xfId="0" applyFont="1" applyBorder="1"/>
    <xf numFmtId="0" fontId="18" fillId="0" borderId="4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1" fontId="18" fillId="0" borderId="30" xfId="6" applyNumberFormat="1" applyFont="1" applyFill="1" applyBorder="1"/>
    <xf numFmtId="1" fontId="18" fillId="0" borderId="0" xfId="0" applyNumberFormat="1" applyFont="1"/>
    <xf numFmtId="0" fontId="48" fillId="0" borderId="0" xfId="0" applyFont="1" applyAlignment="1">
      <alignment vertical="center"/>
    </xf>
    <xf numFmtId="0" fontId="18" fillId="0" borderId="16" xfId="0" applyFont="1" applyBorder="1"/>
    <xf numFmtId="0" fontId="18" fillId="0" borderId="13" xfId="0" applyFont="1" applyBorder="1"/>
    <xf numFmtId="1" fontId="18" fillId="0" borderId="13" xfId="0" applyNumberFormat="1" applyFont="1" applyBorder="1"/>
    <xf numFmtId="0" fontId="15" fillId="0" borderId="6" xfId="1" applyFont="1" applyBorder="1"/>
    <xf numFmtId="0" fontId="18" fillId="0" borderId="14" xfId="0" applyFont="1" applyBorder="1"/>
    <xf numFmtId="173" fontId="15" fillId="0" borderId="0" xfId="3" applyNumberFormat="1" applyFont="1" applyFill="1" applyBorder="1" applyAlignment="1">
      <alignment horizontal="center" wrapText="1"/>
    </xf>
    <xf numFmtId="0" fontId="32" fillId="0" borderId="19" xfId="0" applyFont="1" applyBorder="1"/>
    <xf numFmtId="0" fontId="13" fillId="0" borderId="19" xfId="0" applyFont="1" applyBorder="1" applyAlignment="1">
      <alignment horizontal="center"/>
    </xf>
    <xf numFmtId="0" fontId="18" fillId="0" borderId="13" xfId="0" applyFont="1" applyBorder="1" applyAlignment="1">
      <alignment horizontal="right"/>
    </xf>
    <xf numFmtId="0" fontId="18" fillId="0" borderId="15" xfId="0" applyFont="1" applyBorder="1" applyAlignment="1">
      <alignment horizontal="right"/>
    </xf>
    <xf numFmtId="0" fontId="18" fillId="0" borderId="17" xfId="0" applyFont="1" applyBorder="1" applyAlignment="1">
      <alignment horizontal="right"/>
    </xf>
    <xf numFmtId="0" fontId="18" fillId="0" borderId="14" xfId="0" applyFont="1" applyBorder="1" applyAlignment="1">
      <alignment horizontal="right"/>
    </xf>
    <xf numFmtId="0" fontId="18" fillId="0" borderId="33" xfId="0" applyFont="1" applyBorder="1" applyAlignment="1">
      <alignment horizontal="right"/>
    </xf>
    <xf numFmtId="0" fontId="18" fillId="0" borderId="18" xfId="0" applyFont="1" applyBorder="1" applyAlignment="1">
      <alignment horizontal="right"/>
    </xf>
    <xf numFmtId="43" fontId="17" fillId="0" borderId="0" xfId="0" applyNumberFormat="1" applyFont="1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wrapText="1"/>
    </xf>
    <xf numFmtId="0" fontId="33" fillId="0" borderId="0" xfId="0" applyFont="1" applyAlignment="1">
      <alignment horizontal="left"/>
    </xf>
    <xf numFmtId="177" fontId="33" fillId="0" borderId="0" xfId="0" applyNumberFormat="1" applyFont="1"/>
    <xf numFmtId="177" fontId="13" fillId="0" borderId="0" xfId="0" applyNumberFormat="1" applyFont="1" applyAlignment="1">
      <alignment horizontal="right"/>
    </xf>
    <xf numFmtId="185" fontId="33" fillId="0" borderId="0" xfId="0" applyNumberFormat="1" applyFont="1"/>
    <xf numFmtId="177" fontId="33" fillId="0" borderId="0" xfId="0" applyNumberFormat="1" applyFont="1" applyAlignment="1">
      <alignment wrapText="1"/>
    </xf>
    <xf numFmtId="185" fontId="33" fillId="0" borderId="0" xfId="0" applyNumberFormat="1" applyFont="1" applyAlignment="1">
      <alignment horizontal="right"/>
    </xf>
    <xf numFmtId="174" fontId="15" fillId="0" borderId="0" xfId="1" applyNumberFormat="1" applyFont="1" applyAlignment="1">
      <alignment horizontal="center"/>
    </xf>
    <xf numFmtId="0" fontId="54" fillId="7" borderId="0" xfId="0" applyFont="1" applyFill="1" applyAlignment="1">
      <alignment horizontal="center"/>
    </xf>
    <xf numFmtId="0" fontId="53" fillId="0" borderId="0" xfId="0" applyFont="1" applyAlignment="1">
      <alignment horizontal="left" vertical="center" wrapText="1"/>
    </xf>
    <xf numFmtId="10" fontId="15" fillId="6" borderId="4" xfId="1" applyNumberFormat="1" applyFont="1" applyFill="1" applyBorder="1" applyAlignment="1">
      <alignment horizontal="center"/>
    </xf>
    <xf numFmtId="8" fontId="0" fillId="0" borderId="0" xfId="0" applyNumberFormat="1"/>
    <xf numFmtId="6" fontId="0" fillId="0" borderId="0" xfId="0" applyNumberFormat="1"/>
    <xf numFmtId="41" fontId="26" fillId="0" borderId="0" xfId="37" applyNumberFormat="1" applyFont="1" applyFill="1"/>
    <xf numFmtId="14" fontId="18" fillId="0" borderId="0" xfId="0" applyNumberFormat="1" applyFont="1"/>
    <xf numFmtId="0" fontId="17" fillId="0" borderId="4" xfId="20" applyFont="1" applyBorder="1" applyAlignment="1">
      <alignment horizontal="center"/>
    </xf>
    <xf numFmtId="182" fontId="0" fillId="0" borderId="0" xfId="0" applyNumberFormat="1"/>
    <xf numFmtId="43" fontId="13" fillId="0" borderId="0" xfId="37" applyFont="1" applyFill="1" applyAlignment="1">
      <alignment horizontal="center"/>
    </xf>
    <xf numFmtId="2" fontId="13" fillId="0" borderId="0" xfId="0" applyNumberFormat="1" applyFont="1" applyAlignment="1">
      <alignment horizontal="right"/>
    </xf>
    <xf numFmtId="41" fontId="25" fillId="0" borderId="0" xfId="37" applyNumberFormat="1" applyFont="1" applyFill="1" applyBorder="1"/>
    <xf numFmtId="37" fontId="0" fillId="0" borderId="0" xfId="38" applyNumberFormat="1" applyFont="1" applyFill="1" applyBorder="1"/>
    <xf numFmtId="173" fontId="18" fillId="0" borderId="10" xfId="37" applyNumberFormat="1" applyFont="1" applyFill="1" applyBorder="1"/>
    <xf numFmtId="0" fontId="33" fillId="0" borderId="4" xfId="0" applyFont="1" applyBorder="1"/>
    <xf numFmtId="0" fontId="33" fillId="0" borderId="4" xfId="0" applyFont="1" applyBorder="1" applyAlignment="1">
      <alignment horizontal="left"/>
    </xf>
    <xf numFmtId="0" fontId="33" fillId="0" borderId="23" xfId="0" applyFont="1" applyBorder="1"/>
    <xf numFmtId="6" fontId="25" fillId="0" borderId="0" xfId="37" applyNumberFormat="1" applyFont="1" applyFill="1"/>
    <xf numFmtId="173" fontId="0" fillId="0" borderId="0" xfId="37" quotePrefix="1" applyNumberFormat="1" applyFont="1" applyFill="1" applyBorder="1" applyAlignment="1">
      <alignment horizontal="right"/>
    </xf>
    <xf numFmtId="165" fontId="18" fillId="0" borderId="0" xfId="42" applyNumberFormat="1" applyFont="1" applyFill="1"/>
    <xf numFmtId="165" fontId="13" fillId="0" borderId="0" xfId="42" applyNumberFormat="1" applyFont="1" applyFill="1"/>
    <xf numFmtId="43" fontId="13" fillId="0" borderId="0" xfId="37" applyFont="1" applyFill="1"/>
    <xf numFmtId="2" fontId="13" fillId="0" borderId="0" xfId="0" applyNumberFormat="1" applyFont="1"/>
    <xf numFmtId="174" fontId="15" fillId="0" borderId="15" xfId="1" applyNumberFormat="1" applyFont="1" applyBorder="1" applyAlignment="1">
      <alignment horizontal="center"/>
    </xf>
    <xf numFmtId="182" fontId="25" fillId="0" borderId="0" xfId="43" applyNumberFormat="1" applyFont="1"/>
    <xf numFmtId="0" fontId="25" fillId="0" borderId="0" xfId="50" applyFont="1"/>
    <xf numFmtId="10" fontId="13" fillId="0" borderId="0" xfId="24" quotePrefix="1" applyNumberFormat="1" applyFont="1" applyFill="1" applyAlignment="1">
      <alignment horizontal="center"/>
    </xf>
    <xf numFmtId="173" fontId="17" fillId="0" borderId="0" xfId="42" applyNumberFormat="1" applyFont="1" applyFill="1"/>
    <xf numFmtId="44" fontId="17" fillId="0" borderId="0" xfId="38" applyFont="1" applyFill="1"/>
    <xf numFmtId="43" fontId="17" fillId="0" borderId="0" xfId="37" applyFont="1" applyFill="1"/>
    <xf numFmtId="9" fontId="18" fillId="0" borderId="0" xfId="42" applyFont="1" applyFill="1" applyBorder="1" applyAlignment="1">
      <alignment horizontal="center" wrapText="1"/>
    </xf>
    <xf numFmtId="44" fontId="18" fillId="0" borderId="4" xfId="38" applyFont="1" applyFill="1" applyBorder="1"/>
    <xf numFmtId="14" fontId="15" fillId="0" borderId="4" xfId="1" applyNumberFormat="1" applyFont="1" applyBorder="1" applyAlignment="1">
      <alignment horizontal="center"/>
    </xf>
    <xf numFmtId="0" fontId="0" fillId="0" borderId="4" xfId="0" applyBorder="1" applyAlignment="1">
      <alignment vertical="center"/>
    </xf>
    <xf numFmtId="15" fontId="0" fillId="0" borderId="0" xfId="0" applyNumberFormat="1"/>
    <xf numFmtId="0" fontId="55" fillId="0" borderId="0" xfId="0" applyFont="1"/>
    <xf numFmtId="5" fontId="3" fillId="0" borderId="44" xfId="43" applyNumberFormat="1" applyBorder="1" applyAlignment="1">
      <alignment horizontal="left" vertical="center"/>
    </xf>
    <xf numFmtId="8" fontId="25" fillId="0" borderId="0" xfId="0" applyNumberFormat="1" applyFont="1"/>
    <xf numFmtId="6" fontId="25" fillId="0" borderId="0" xfId="0" applyNumberFormat="1" applyFont="1"/>
    <xf numFmtId="0" fontId="0" fillId="0" borderId="4" xfId="0" applyBorder="1" applyAlignment="1">
      <alignment horizontal="center" vertical="center" wrapText="1"/>
    </xf>
    <xf numFmtId="0" fontId="25" fillId="0" borderId="0" xfId="1" applyFont="1" applyAlignment="1">
      <alignment horizontal="left"/>
    </xf>
    <xf numFmtId="3" fontId="1" fillId="0" borderId="0" xfId="0" applyNumberFormat="1" applyFont="1" applyAlignment="1">
      <alignment horizontal="left"/>
    </xf>
    <xf numFmtId="182" fontId="25" fillId="0" borderId="0" xfId="50" applyNumberFormat="1" applyFont="1"/>
    <xf numFmtId="10" fontId="13" fillId="0" borderId="0" xfId="42" applyNumberFormat="1" applyFont="1" applyFill="1" applyAlignment="1">
      <alignment horizontal="center" vertical="center"/>
    </xf>
    <xf numFmtId="0" fontId="33" fillId="0" borderId="4" xfId="0" applyFont="1" applyBorder="1" applyAlignment="1">
      <alignment wrapText="1"/>
    </xf>
    <xf numFmtId="177" fontId="33" fillId="0" borderId="4" xfId="0" applyNumberFormat="1" applyFont="1" applyBorder="1"/>
    <xf numFmtId="177" fontId="13" fillId="0" borderId="4" xfId="0" applyNumberFormat="1" applyFont="1" applyBorder="1" applyAlignment="1">
      <alignment horizontal="right"/>
    </xf>
    <xf numFmtId="185" fontId="33" fillId="0" borderId="4" xfId="0" applyNumberFormat="1" applyFont="1" applyBorder="1"/>
    <xf numFmtId="177" fontId="33" fillId="0" borderId="1" xfId="0" applyNumberFormat="1" applyFont="1" applyBorder="1"/>
    <xf numFmtId="177" fontId="33" fillId="0" borderId="24" xfId="0" applyNumberFormat="1" applyFont="1" applyBorder="1"/>
    <xf numFmtId="177" fontId="33" fillId="0" borderId="4" xfId="0" applyNumberFormat="1" applyFont="1" applyBorder="1" applyAlignment="1">
      <alignment wrapText="1"/>
    </xf>
    <xf numFmtId="185" fontId="33" fillId="0" borderId="4" xfId="0" applyNumberFormat="1" applyFont="1" applyBorder="1" applyAlignment="1">
      <alignment horizontal="right"/>
    </xf>
    <xf numFmtId="165" fontId="0" fillId="0" borderId="12" xfId="42" applyNumberFormat="1" applyFont="1" applyFill="1" applyBorder="1"/>
    <xf numFmtId="165" fontId="0" fillId="0" borderId="14" xfId="42" applyNumberFormat="1" applyFont="1" applyFill="1" applyBorder="1"/>
    <xf numFmtId="165" fontId="0" fillId="0" borderId="19" xfId="42" applyNumberFormat="1" applyFont="1" applyFill="1" applyBorder="1"/>
    <xf numFmtId="165" fontId="0" fillId="0" borderId="33" xfId="42" applyNumberFormat="1" applyFont="1" applyFill="1" applyBorder="1"/>
    <xf numFmtId="165" fontId="0" fillId="0" borderId="16" xfId="42" applyNumberFormat="1" applyFont="1" applyFill="1" applyBorder="1"/>
    <xf numFmtId="165" fontId="0" fillId="0" borderId="36" xfId="42" applyNumberFormat="1" applyFont="1" applyFill="1" applyBorder="1"/>
    <xf numFmtId="1" fontId="18" fillId="0" borderId="31" xfId="6" applyNumberFormat="1" applyFont="1" applyFill="1" applyBorder="1"/>
    <xf numFmtId="0" fontId="15" fillId="0" borderId="34" xfId="1" applyFont="1" applyBorder="1" applyAlignment="1">
      <alignment horizontal="right"/>
    </xf>
    <xf numFmtId="0" fontId="15" fillId="0" borderId="33" xfId="1" applyFont="1" applyBorder="1" applyAlignment="1">
      <alignment horizontal="right"/>
    </xf>
    <xf numFmtId="0" fontId="15" fillId="0" borderId="17" xfId="1" applyFont="1" applyBorder="1" applyAlignment="1">
      <alignment horizontal="right"/>
    </xf>
    <xf numFmtId="0" fontId="15" fillId="0" borderId="18" xfId="1" applyFont="1" applyBorder="1" applyAlignment="1">
      <alignment horizontal="right"/>
    </xf>
    <xf numFmtId="0" fontId="19" fillId="0" borderId="25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 vertical="center"/>
    </xf>
    <xf numFmtId="0" fontId="19" fillId="0" borderId="27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4" fillId="0" borderId="25" xfId="1" applyFont="1" applyBorder="1" applyAlignment="1">
      <alignment horizontal="center"/>
    </xf>
    <xf numFmtId="0" fontId="14" fillId="0" borderId="26" xfId="1" applyFont="1" applyBorder="1" applyAlignment="1">
      <alignment horizontal="center"/>
    </xf>
    <xf numFmtId="0" fontId="14" fillId="0" borderId="27" xfId="1" applyFont="1" applyBorder="1" applyAlignment="1">
      <alignment horizontal="center"/>
    </xf>
    <xf numFmtId="0" fontId="15" fillId="0" borderId="22" xfId="1" applyFont="1" applyBorder="1" applyAlignment="1">
      <alignment horizontal="right"/>
    </xf>
    <xf numFmtId="0" fontId="15" fillId="0" borderId="4" xfId="1" applyFont="1" applyBorder="1" applyAlignment="1">
      <alignment horizontal="right"/>
    </xf>
    <xf numFmtId="0" fontId="15" fillId="0" borderId="35" xfId="1" applyFont="1" applyBorder="1" applyAlignment="1">
      <alignment horizontal="center"/>
    </xf>
    <xf numFmtId="0" fontId="15" fillId="0" borderId="24" xfId="1" applyFont="1" applyBorder="1" applyAlignment="1">
      <alignment horizontal="center"/>
    </xf>
    <xf numFmtId="0" fontId="15" fillId="0" borderId="21" xfId="1" applyFont="1" applyBorder="1" applyAlignment="1">
      <alignment horizontal="right"/>
    </xf>
    <xf numFmtId="0" fontId="15" fillId="0" borderId="14" xfId="1" applyFont="1" applyBorder="1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4" fillId="0" borderId="0" xfId="1" applyFont="1" applyAlignment="1">
      <alignment horizontal="center"/>
    </xf>
    <xf numFmtId="0" fontId="13" fillId="0" borderId="6" xfId="0" applyFont="1" applyBorder="1" applyAlignment="1">
      <alignment horizontal="center" wrapText="1"/>
    </xf>
    <xf numFmtId="0" fontId="17" fillId="0" borderId="0" xfId="0" applyFont="1" applyAlignment="1">
      <alignment vertical="center"/>
    </xf>
    <xf numFmtId="0" fontId="13" fillId="0" borderId="16" xfId="0" applyFont="1" applyBorder="1" applyAlignment="1">
      <alignment horizontal="center"/>
    </xf>
    <xf numFmtId="0" fontId="13" fillId="0" borderId="36" xfId="0" applyFont="1" applyBorder="1" applyAlignment="1">
      <alignment horizontal="center"/>
    </xf>
    <xf numFmtId="0" fontId="32" fillId="0" borderId="0" xfId="0" applyFont="1" applyAlignment="1">
      <alignment horizontal="center"/>
    </xf>
    <xf numFmtId="0" fontId="32" fillId="0" borderId="33" xfId="0" applyFont="1" applyBorder="1" applyAlignment="1">
      <alignment horizontal="center"/>
    </xf>
    <xf numFmtId="0" fontId="18" fillId="0" borderId="41" xfId="0" applyFont="1" applyBorder="1" applyAlignment="1">
      <alignment horizontal="center"/>
    </xf>
    <xf numFmtId="0" fontId="18" fillId="0" borderId="42" xfId="0" applyFont="1" applyBorder="1" applyAlignment="1">
      <alignment horizontal="center"/>
    </xf>
    <xf numFmtId="0" fontId="18" fillId="0" borderId="43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23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24" xfId="0" applyFont="1" applyBorder="1" applyAlignment="1">
      <alignment horizontal="center"/>
    </xf>
    <xf numFmtId="0" fontId="18" fillId="0" borderId="0" xfId="0" applyFont="1" applyAlignment="1">
      <alignment horizontal="center"/>
    </xf>
    <xf numFmtId="14" fontId="18" fillId="0" borderId="0" xfId="6" quotePrefix="1" applyNumberFormat="1" applyFont="1" applyBorder="1" applyAlignment="1">
      <alignment horizontal="center"/>
    </xf>
    <xf numFmtId="14" fontId="18" fillId="0" borderId="0" xfId="6" applyNumberFormat="1" applyFont="1" applyBorder="1" applyAlignment="1">
      <alignment horizontal="center"/>
    </xf>
    <xf numFmtId="17" fontId="18" fillId="0" borderId="0" xfId="6" applyNumberFormat="1" applyFont="1" applyBorder="1" applyAlignment="1">
      <alignment horizontal="center"/>
    </xf>
    <xf numFmtId="17" fontId="18" fillId="0" borderId="0" xfId="6" quotePrefix="1" applyNumberFormat="1" applyFont="1" applyBorder="1" applyAlignment="1">
      <alignment horizontal="center"/>
    </xf>
    <xf numFmtId="14" fontId="18" fillId="0" borderId="0" xfId="6" quotePrefix="1" applyNumberFormat="1" applyFont="1" applyFill="1" applyBorder="1" applyAlignment="1">
      <alignment horizontal="center"/>
    </xf>
    <xf numFmtId="14" fontId="18" fillId="0" borderId="0" xfId="6" applyNumberFormat="1" applyFont="1" applyFill="1" applyBorder="1" applyAlignment="1">
      <alignment horizontal="center"/>
    </xf>
    <xf numFmtId="17" fontId="18" fillId="0" borderId="0" xfId="6" applyNumberFormat="1" applyFont="1" applyFill="1" applyBorder="1" applyAlignment="1">
      <alignment horizontal="center"/>
    </xf>
    <xf numFmtId="17" fontId="18" fillId="0" borderId="0" xfId="6" quotePrefix="1" applyNumberFormat="1" applyFont="1" applyFill="1" applyBorder="1" applyAlignment="1">
      <alignment horizontal="center"/>
    </xf>
    <xf numFmtId="0" fontId="14" fillId="0" borderId="0" xfId="1" applyFont="1" applyAlignment="1">
      <alignment horizontal="right"/>
    </xf>
    <xf numFmtId="0" fontId="29" fillId="0" borderId="6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23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top" wrapText="1"/>
    </xf>
    <xf numFmtId="0" fontId="18" fillId="0" borderId="24" xfId="0" applyFont="1" applyBorder="1" applyAlignment="1">
      <alignment horizontal="center" vertical="top" wrapText="1"/>
    </xf>
    <xf numFmtId="0" fontId="18" fillId="0" borderId="0" xfId="0" applyFont="1" applyAlignment="1">
      <alignment horizontal="center" wrapText="1"/>
    </xf>
    <xf numFmtId="0" fontId="18" fillId="0" borderId="6" xfId="0" applyFont="1" applyBorder="1" applyAlignment="1">
      <alignment horizontal="center" wrapText="1"/>
    </xf>
    <xf numFmtId="0" fontId="16" fillId="0" borderId="0" xfId="0" applyFont="1" applyAlignment="1">
      <alignment horizontal="center"/>
    </xf>
    <xf numFmtId="0" fontId="31" fillId="0" borderId="0" xfId="0" applyFont="1" applyAlignment="1">
      <alignment horizontal="center" wrapText="1"/>
    </xf>
    <xf numFmtId="0" fontId="32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6" fontId="0" fillId="0" borderId="6" xfId="0" quotePrefix="1" applyNumberFormat="1" applyFill="1" applyBorder="1" applyAlignment="1">
      <alignment horizont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right" vertical="center"/>
    </xf>
    <xf numFmtId="5" fontId="0" fillId="0" borderId="0" xfId="0" applyNumberFormat="1" applyFill="1"/>
    <xf numFmtId="0" fontId="49" fillId="0" borderId="0" xfId="0" applyFont="1" applyFill="1" applyAlignment="1">
      <alignment vertical="center"/>
    </xf>
    <xf numFmtId="5" fontId="25" fillId="0" borderId="0" xfId="0" applyNumberFormat="1" applyFont="1" applyFill="1"/>
    <xf numFmtId="0" fontId="56" fillId="0" borderId="0" xfId="0" applyFont="1" applyFill="1"/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right"/>
    </xf>
    <xf numFmtId="5" fontId="41" fillId="0" borderId="0" xfId="0" applyNumberFormat="1" applyFont="1" applyFill="1"/>
    <xf numFmtId="0" fontId="0" fillId="0" borderId="0" xfId="0" applyFill="1" applyAlignment="1">
      <alignment wrapText="1"/>
    </xf>
    <xf numFmtId="0" fontId="0" fillId="0" borderId="0" xfId="0" applyFill="1" applyAlignment="1">
      <alignment wrapText="1"/>
    </xf>
    <xf numFmtId="0" fontId="41" fillId="0" borderId="0" xfId="0" applyFont="1" applyFill="1"/>
    <xf numFmtId="0" fontId="0" fillId="0" borderId="0" xfId="0" applyFill="1" applyAlignment="1">
      <alignment horizontal="left"/>
    </xf>
    <xf numFmtId="0" fontId="0" fillId="0" borderId="6" xfId="0" applyFill="1" applyBorder="1" applyAlignment="1">
      <alignment horizontal="center"/>
    </xf>
    <xf numFmtId="0" fontId="0" fillId="0" borderId="0" xfId="0" applyFill="1" applyAlignment="1">
      <alignment horizontal="left"/>
    </xf>
    <xf numFmtId="177" fontId="0" fillId="0" borderId="0" xfId="0" applyNumberFormat="1" applyFill="1"/>
    <xf numFmtId="183" fontId="0" fillId="0" borderId="0" xfId="0" applyNumberFormat="1" applyFill="1"/>
    <xf numFmtId="44" fontId="0" fillId="0" borderId="0" xfId="0" applyNumberFormat="1" applyFill="1"/>
    <xf numFmtId="2" fontId="0" fillId="0" borderId="0" xfId="0" applyNumberFormat="1" applyFill="1"/>
    <xf numFmtId="0" fontId="45" fillId="0" borderId="0" xfId="1" applyFont="1" applyFill="1" applyAlignment="1">
      <alignment horizontal="right"/>
    </xf>
    <xf numFmtId="0" fontId="18" fillId="0" borderId="0" xfId="0" applyFont="1" applyFill="1"/>
    <xf numFmtId="0" fontId="18" fillId="0" borderId="0" xfId="0" applyFont="1" applyFill="1" applyAlignment="1">
      <alignment horizontal="center"/>
    </xf>
    <xf numFmtId="0" fontId="15" fillId="0" borderId="0" xfId="0" applyFont="1" applyFill="1"/>
    <xf numFmtId="1" fontId="18" fillId="0" borderId="4" xfId="0" applyNumberFormat="1" applyFont="1" applyFill="1" applyBorder="1"/>
    <xf numFmtId="0" fontId="49" fillId="0" borderId="0" xfId="0" applyFont="1" applyFill="1" applyAlignment="1">
      <alignment vertical="center" wrapText="1"/>
    </xf>
    <xf numFmtId="0" fontId="18" fillId="0" borderId="0" xfId="0" applyFont="1" applyFill="1" applyAlignment="1">
      <alignment horizontal="right"/>
    </xf>
    <xf numFmtId="0" fontId="18" fillId="0" borderId="31" xfId="0" applyFont="1" applyFill="1" applyBorder="1"/>
    <xf numFmtId="0" fontId="56" fillId="0" borderId="0" xfId="0" applyFont="1" applyFill="1" applyAlignment="1">
      <alignment wrapText="1"/>
    </xf>
    <xf numFmtId="0" fontId="18" fillId="0" borderId="0" xfId="0" applyFont="1" applyFill="1" applyAlignment="1">
      <alignment wrapText="1"/>
    </xf>
    <xf numFmtId="174" fontId="15" fillId="0" borderId="0" xfId="1" applyNumberFormat="1" applyFont="1" applyFill="1" applyAlignment="1">
      <alignment horizontal="center"/>
    </xf>
    <xf numFmtId="0" fontId="15" fillId="0" borderId="0" xfId="1" applyFont="1" applyFill="1" applyAlignment="1">
      <alignment horizontal="right"/>
    </xf>
    <xf numFmtId="0" fontId="14" fillId="0" borderId="0" xfId="1" applyFont="1" applyFill="1"/>
    <xf numFmtId="0" fontId="28" fillId="0" borderId="0" xfId="0" applyFont="1" applyFill="1" applyAlignment="1">
      <alignment horizontal="center"/>
    </xf>
    <xf numFmtId="0" fontId="14" fillId="0" borderId="25" xfId="1" applyFont="1" applyFill="1" applyBorder="1" applyAlignment="1">
      <alignment horizontal="center"/>
    </xf>
    <xf numFmtId="0" fontId="14" fillId="0" borderId="26" xfId="1" applyFont="1" applyFill="1" applyBorder="1" applyAlignment="1">
      <alignment horizontal="center"/>
    </xf>
    <xf numFmtId="0" fontId="14" fillId="0" borderId="27" xfId="1" applyFont="1" applyFill="1" applyBorder="1" applyAlignment="1">
      <alignment horizontal="center"/>
    </xf>
    <xf numFmtId="0" fontId="14" fillId="0" borderId="9" xfId="1" applyFont="1" applyFill="1" applyBorder="1" applyAlignment="1">
      <alignment horizontal="center"/>
    </xf>
    <xf numFmtId="0" fontId="14" fillId="0" borderId="10" xfId="1" applyFont="1" applyFill="1" applyBorder="1" applyAlignment="1">
      <alignment horizontal="center"/>
    </xf>
    <xf numFmtId="0" fontId="14" fillId="0" borderId="20" xfId="1" applyFont="1" applyFill="1" applyBorder="1" applyAlignment="1">
      <alignment horizontal="center"/>
    </xf>
    <xf numFmtId="0" fontId="15" fillId="0" borderId="22" xfId="1" applyFont="1" applyFill="1" applyBorder="1" applyAlignment="1">
      <alignment horizontal="right"/>
    </xf>
    <xf numFmtId="0" fontId="15" fillId="0" borderId="4" xfId="1" applyFont="1" applyFill="1" applyBorder="1" applyAlignment="1">
      <alignment horizontal="right"/>
    </xf>
    <xf numFmtId="14" fontId="15" fillId="0" borderId="4" xfId="1" quotePrefix="1" applyNumberFormat="1" applyFont="1" applyFill="1" applyBorder="1" applyAlignment="1">
      <alignment horizontal="center" wrapText="1"/>
    </xf>
    <xf numFmtId="0" fontId="15" fillId="0" borderId="4" xfId="1" applyFont="1" applyFill="1" applyBorder="1" applyAlignment="1">
      <alignment horizontal="center" wrapText="1"/>
    </xf>
    <xf numFmtId="14" fontId="15" fillId="0" borderId="4" xfId="1" applyNumberFormat="1" applyFont="1" applyFill="1" applyBorder="1" applyAlignment="1">
      <alignment horizontal="center" wrapText="1"/>
    </xf>
    <xf numFmtId="0" fontId="15" fillId="0" borderId="40" xfId="1" applyFont="1" applyFill="1" applyBorder="1" applyAlignment="1">
      <alignment horizontal="center" wrapText="1"/>
    </xf>
    <xf numFmtId="0" fontId="15" fillId="0" borderId="35" xfId="1" applyFont="1" applyFill="1" applyBorder="1" applyAlignment="1">
      <alignment horizontal="center"/>
    </xf>
    <xf numFmtId="0" fontId="15" fillId="0" borderId="24" xfId="1" applyFont="1" applyFill="1" applyBorder="1" applyAlignment="1">
      <alignment horizontal="center"/>
    </xf>
    <xf numFmtId="0" fontId="15" fillId="0" borderId="21" xfId="1" applyFont="1" applyFill="1" applyBorder="1" applyAlignment="1">
      <alignment horizontal="right"/>
    </xf>
    <xf numFmtId="0" fontId="15" fillId="0" borderId="14" xfId="1" applyFont="1" applyFill="1" applyBorder="1" applyAlignment="1">
      <alignment horizontal="right"/>
    </xf>
    <xf numFmtId="174" fontId="15" fillId="0" borderId="28" xfId="1" applyNumberFormat="1" applyFont="1" applyFill="1" applyBorder="1" applyAlignment="1">
      <alignment horizontal="center"/>
    </xf>
    <xf numFmtId="0" fontId="15" fillId="0" borderId="34" xfId="1" applyFont="1" applyFill="1" applyBorder="1" applyAlignment="1">
      <alignment horizontal="right"/>
    </xf>
    <xf numFmtId="0" fontId="15" fillId="0" borderId="33" xfId="1" applyFont="1" applyFill="1" applyBorder="1" applyAlignment="1">
      <alignment horizontal="right"/>
    </xf>
    <xf numFmtId="174" fontId="15" fillId="0" borderId="30" xfId="1" applyNumberFormat="1" applyFont="1" applyFill="1" applyBorder="1" applyAlignment="1">
      <alignment horizontal="center"/>
    </xf>
    <xf numFmtId="2" fontId="18" fillId="0" borderId="0" xfId="0" applyNumberFormat="1" applyFont="1" applyFill="1" applyAlignment="1">
      <alignment horizontal="center"/>
    </xf>
    <xf numFmtId="0" fontId="15" fillId="0" borderId="17" xfId="1" applyFont="1" applyFill="1" applyBorder="1" applyAlignment="1">
      <alignment horizontal="right"/>
    </xf>
    <xf numFmtId="0" fontId="15" fillId="0" borderId="18" xfId="1" applyFont="1" applyFill="1" applyBorder="1" applyAlignment="1">
      <alignment horizontal="right"/>
    </xf>
    <xf numFmtId="174" fontId="15" fillId="0" borderId="15" xfId="1" applyNumberFormat="1" applyFont="1" applyFill="1" applyBorder="1" applyAlignment="1">
      <alignment horizontal="center"/>
    </xf>
    <xf numFmtId="174" fontId="15" fillId="0" borderId="29" xfId="1" applyNumberFormat="1" applyFont="1" applyFill="1" applyBorder="1" applyAlignment="1">
      <alignment horizontal="center"/>
    </xf>
    <xf numFmtId="0" fontId="19" fillId="0" borderId="25" xfId="0" applyFont="1" applyFill="1" applyBorder="1" applyAlignment="1">
      <alignment horizontal="center"/>
    </xf>
    <xf numFmtId="0" fontId="19" fillId="0" borderId="26" xfId="0" applyFont="1" applyFill="1" applyBorder="1" applyAlignment="1">
      <alignment horizontal="center"/>
    </xf>
    <xf numFmtId="0" fontId="19" fillId="0" borderId="27" xfId="0" applyFont="1" applyFill="1" applyBorder="1" applyAlignment="1">
      <alignment horizontal="center"/>
    </xf>
    <xf numFmtId="0" fontId="15" fillId="0" borderId="35" xfId="1" applyFont="1" applyFill="1" applyBorder="1" applyAlignment="1">
      <alignment horizontal="center"/>
    </xf>
    <xf numFmtId="0" fontId="15" fillId="0" borderId="1" xfId="1" applyFont="1" applyFill="1" applyBorder="1" applyAlignment="1">
      <alignment horizontal="center"/>
    </xf>
    <xf numFmtId="0" fontId="15" fillId="0" borderId="34" xfId="1" applyFont="1" applyFill="1" applyBorder="1" applyAlignment="1">
      <alignment horizontal="right"/>
    </xf>
    <xf numFmtId="0" fontId="15" fillId="0" borderId="33" xfId="1" applyFont="1" applyFill="1" applyBorder="1" applyAlignment="1">
      <alignment horizontal="right"/>
    </xf>
    <xf numFmtId="44" fontId="15" fillId="0" borderId="30" xfId="1" applyNumberFormat="1" applyFont="1" applyFill="1" applyBorder="1" applyAlignment="1">
      <alignment horizontal="center"/>
    </xf>
    <xf numFmtId="44" fontId="15" fillId="0" borderId="29" xfId="1" applyNumberFormat="1" applyFont="1" applyFill="1" applyBorder="1" applyAlignment="1">
      <alignment horizontal="center"/>
    </xf>
    <xf numFmtId="44" fontId="15" fillId="0" borderId="0" xfId="1" applyNumberFormat="1" applyFont="1" applyFill="1" applyAlignment="1">
      <alignment horizontal="center"/>
    </xf>
    <xf numFmtId="44" fontId="15" fillId="0" borderId="33" xfId="1" applyNumberFormat="1" applyFont="1" applyFill="1" applyBorder="1" applyAlignment="1">
      <alignment horizontal="center"/>
    </xf>
    <xf numFmtId="44" fontId="15" fillId="0" borderId="18" xfId="1" applyNumberFormat="1" applyFont="1" applyFill="1" applyBorder="1" applyAlignment="1">
      <alignment horizontal="center"/>
    </xf>
    <xf numFmtId="0" fontId="19" fillId="0" borderId="25" xfId="0" applyFont="1" applyFill="1" applyBorder="1" applyAlignment="1">
      <alignment horizontal="center" vertical="center"/>
    </xf>
    <xf numFmtId="0" fontId="19" fillId="0" borderId="26" xfId="0" applyFont="1" applyFill="1" applyBorder="1" applyAlignment="1">
      <alignment horizontal="center" vertical="center"/>
    </xf>
    <xf numFmtId="0" fontId="19" fillId="0" borderId="27" xfId="0" applyFont="1" applyFill="1" applyBorder="1" applyAlignment="1">
      <alignment horizontal="center" vertical="center"/>
    </xf>
    <xf numFmtId="44" fontId="15" fillId="0" borderId="28" xfId="1" applyNumberFormat="1" applyFont="1" applyFill="1" applyBorder="1" applyAlignment="1">
      <alignment horizontal="center"/>
    </xf>
    <xf numFmtId="173" fontId="25" fillId="0" borderId="0" xfId="0" applyNumberFormat="1" applyFont="1" applyFill="1"/>
    <xf numFmtId="37" fontId="0" fillId="0" borderId="0" xfId="0" applyNumberFormat="1" applyFill="1"/>
    <xf numFmtId="173" fontId="0" fillId="0" borderId="0" xfId="0" applyNumberFormat="1" applyFill="1"/>
    <xf numFmtId="41" fontId="0" fillId="0" borderId="13" xfId="0" applyNumberFormat="1" applyFill="1" applyBorder="1"/>
    <xf numFmtId="3" fontId="0" fillId="0" borderId="0" xfId="0" applyNumberFormat="1" applyFill="1"/>
    <xf numFmtId="41" fontId="0" fillId="0" borderId="0" xfId="0" applyNumberFormat="1" applyFill="1" applyAlignment="1">
      <alignment horizontal="center"/>
    </xf>
    <xf numFmtId="41" fontId="25" fillId="0" borderId="0" xfId="0" applyNumberFormat="1" applyFont="1" applyFill="1"/>
    <xf numFmtId="173" fontId="0" fillId="0" borderId="0" xfId="0" applyNumberFormat="1" applyFill="1" applyAlignment="1">
      <alignment horizontal="left"/>
    </xf>
    <xf numFmtId="41" fontId="0" fillId="0" borderId="0" xfId="0" applyNumberFormat="1" applyFill="1"/>
    <xf numFmtId="41" fontId="0" fillId="0" borderId="0" xfId="0" applyNumberFormat="1" applyFill="1" applyAlignment="1">
      <alignment horizontal="left"/>
    </xf>
    <xf numFmtId="7" fontId="25" fillId="0" borderId="0" xfId="0" applyNumberFormat="1" applyFont="1" applyFill="1"/>
    <xf numFmtId="0" fontId="1" fillId="0" borderId="0" xfId="0" applyFont="1" applyFill="1"/>
    <xf numFmtId="5" fontId="26" fillId="0" borderId="0" xfId="0" applyNumberFormat="1" applyFont="1" applyFill="1"/>
    <xf numFmtId="3" fontId="26" fillId="0" borderId="32" xfId="0" applyNumberFormat="1" applyFont="1" applyFill="1" applyBorder="1"/>
    <xf numFmtId="3" fontId="1" fillId="0" borderId="32" xfId="0" applyNumberFormat="1" applyFont="1" applyFill="1" applyBorder="1"/>
    <xf numFmtId="3" fontId="25" fillId="0" borderId="0" xfId="0" applyNumberFormat="1" applyFont="1" applyFill="1"/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7" fillId="0" borderId="0" xfId="0" applyFont="1" applyFill="1"/>
    <xf numFmtId="0" fontId="0" fillId="0" borderId="6" xfId="0" applyFill="1" applyBorder="1"/>
    <xf numFmtId="0" fontId="0" fillId="0" borderId="6" xfId="0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0" fillId="0" borderId="6" xfId="0" applyFill="1" applyBorder="1" applyAlignment="1">
      <alignment horizontal="left" wrapText="1"/>
    </xf>
    <xf numFmtId="0" fontId="0" fillId="0" borderId="1" xfId="0" applyFill="1" applyBorder="1" applyAlignment="1">
      <alignment horizontal="center"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horizontal="left" vertical="center" wrapText="1"/>
    </xf>
    <xf numFmtId="3" fontId="1" fillId="0" borderId="0" xfId="0" applyNumberFormat="1" applyFont="1" applyFill="1"/>
    <xf numFmtId="0" fontId="25" fillId="0" borderId="0" xfId="0" applyFont="1" applyFill="1"/>
    <xf numFmtId="0" fontId="13" fillId="0" borderId="0" xfId="0" applyFont="1" applyFill="1"/>
    <xf numFmtId="0" fontId="17" fillId="0" borderId="0" xfId="0" applyFont="1" applyFill="1" applyAlignment="1">
      <alignment vertical="center"/>
    </xf>
    <xf numFmtId="0" fontId="17" fillId="0" borderId="0" xfId="0" applyFont="1" applyFill="1"/>
    <xf numFmtId="0" fontId="17" fillId="0" borderId="0" xfId="0" applyFont="1" applyFill="1" applyAlignment="1">
      <alignment horizontal="right" vertical="center"/>
    </xf>
    <xf numFmtId="0" fontId="18" fillId="0" borderId="34" xfId="0" applyFont="1" applyFill="1" applyBorder="1"/>
    <xf numFmtId="0" fontId="18" fillId="0" borderId="8" xfId="0" applyFont="1" applyFill="1" applyBorder="1"/>
    <xf numFmtId="0" fontId="16" fillId="0" borderId="0" xfId="0" applyFont="1" applyFill="1"/>
    <xf numFmtId="0" fontId="13" fillId="0" borderId="0" xfId="0" applyFont="1" applyFill="1" applyAlignment="1">
      <alignment horizontal="center"/>
    </xf>
    <xf numFmtId="4" fontId="17" fillId="0" borderId="0" xfId="0" applyNumberFormat="1" applyFont="1" applyFill="1" applyAlignment="1">
      <alignment horizontal="right" vertical="center"/>
    </xf>
    <xf numFmtId="173" fontId="13" fillId="0" borderId="0" xfId="0" applyNumberFormat="1" applyFont="1" applyFill="1"/>
    <xf numFmtId="0" fontId="13" fillId="0" borderId="0" xfId="0" applyFont="1" applyFill="1" applyAlignment="1">
      <alignment horizontal="center" wrapText="1"/>
    </xf>
    <xf numFmtId="0" fontId="32" fillId="0" borderId="0" xfId="0" applyFont="1" applyFill="1"/>
    <xf numFmtId="0" fontId="17" fillId="0" borderId="0" xfId="0" applyFont="1" applyFill="1" applyAlignment="1">
      <alignment horizontal="center" vertical="center"/>
    </xf>
    <xf numFmtId="0" fontId="15" fillId="0" borderId="0" xfId="1" applyFont="1" applyFill="1" applyAlignment="1">
      <alignment horizontal="right" indent="1"/>
    </xf>
    <xf numFmtId="3" fontId="13" fillId="0" borderId="0" xfId="0" applyNumberFormat="1" applyFont="1" applyFill="1" applyAlignment="1">
      <alignment horizontal="center"/>
    </xf>
    <xf numFmtId="38" fontId="13" fillId="0" borderId="0" xfId="0" applyNumberFormat="1" applyFont="1" applyFill="1" applyAlignment="1">
      <alignment horizontal="center"/>
    </xf>
    <xf numFmtId="0" fontId="18" fillId="0" borderId="17" xfId="0" applyFont="1" applyFill="1" applyBorder="1"/>
    <xf numFmtId="0" fontId="18" fillId="0" borderId="15" xfId="0" applyFont="1" applyFill="1" applyBorder="1"/>
    <xf numFmtId="0" fontId="18" fillId="0" borderId="11" xfId="0" applyFont="1" applyFill="1" applyBorder="1"/>
    <xf numFmtId="165" fontId="18" fillId="0" borderId="0" xfId="0" applyNumberFormat="1" applyFont="1" applyFill="1"/>
    <xf numFmtId="184" fontId="18" fillId="0" borderId="0" xfId="0" applyNumberFormat="1" applyFont="1" applyFill="1"/>
    <xf numFmtId="0" fontId="33" fillId="0" borderId="4" xfId="0" applyFont="1" applyFill="1" applyBorder="1"/>
    <xf numFmtId="0" fontId="33" fillId="0" borderId="4" xfId="0" applyFont="1" applyFill="1" applyBorder="1" applyAlignment="1">
      <alignment wrapText="1"/>
    </xf>
    <xf numFmtId="0" fontId="33" fillId="0" borderId="4" xfId="0" applyFont="1" applyFill="1" applyBorder="1" applyAlignment="1">
      <alignment horizontal="left"/>
    </xf>
    <xf numFmtId="177" fontId="33" fillId="0" borderId="4" xfId="0" applyNumberFormat="1" applyFont="1" applyFill="1" applyBorder="1"/>
    <xf numFmtId="177" fontId="13" fillId="0" borderId="4" xfId="0" applyNumberFormat="1" applyFont="1" applyFill="1" applyBorder="1" applyAlignment="1">
      <alignment horizontal="right"/>
    </xf>
    <xf numFmtId="185" fontId="33" fillId="0" borderId="4" xfId="0" applyNumberFormat="1" applyFont="1" applyFill="1" applyBorder="1"/>
    <xf numFmtId="0" fontId="33" fillId="0" borderId="23" xfId="0" applyFont="1" applyFill="1" applyBorder="1"/>
    <xf numFmtId="177" fontId="33" fillId="0" borderId="1" xfId="0" applyNumberFormat="1" applyFont="1" applyFill="1" applyBorder="1"/>
    <xf numFmtId="177" fontId="33" fillId="0" borderId="24" xfId="0" applyNumberFormat="1" applyFont="1" applyFill="1" applyBorder="1"/>
    <xf numFmtId="177" fontId="33" fillId="0" borderId="4" xfId="0" applyNumberFormat="1" applyFont="1" applyFill="1" applyBorder="1" applyAlignment="1">
      <alignment wrapText="1"/>
    </xf>
    <xf numFmtId="0" fontId="17" fillId="0" borderId="0" xfId="0" applyFont="1" applyFill="1" applyAlignment="1">
      <alignment vertical="center"/>
    </xf>
    <xf numFmtId="0" fontId="13" fillId="0" borderId="0" xfId="0" applyFont="1" applyFill="1" applyAlignment="1">
      <alignment horizontal="right"/>
    </xf>
    <xf numFmtId="173" fontId="13" fillId="0" borderId="0" xfId="0" applyNumberFormat="1" applyFont="1" applyFill="1" applyAlignment="1">
      <alignment horizontal="center"/>
    </xf>
    <xf numFmtId="9" fontId="17" fillId="0" borderId="0" xfId="42" applyFont="1" applyFill="1" applyAlignment="1">
      <alignment vertical="center"/>
    </xf>
    <xf numFmtId="185" fontId="33" fillId="0" borderId="4" xfId="0" applyNumberFormat="1" applyFont="1" applyFill="1" applyBorder="1" applyAlignment="1">
      <alignment horizontal="right"/>
    </xf>
    <xf numFmtId="10" fontId="39" fillId="0" borderId="0" xfId="42" applyNumberFormat="1" applyFont="1" applyFill="1" applyAlignment="1">
      <alignment vertical="center"/>
    </xf>
    <xf numFmtId="43" fontId="13" fillId="0" borderId="0" xfId="0" applyNumberFormat="1" applyFont="1" applyFill="1"/>
    <xf numFmtId="185" fontId="18" fillId="0" borderId="0" xfId="0" applyNumberFormat="1" applyFont="1" applyFill="1"/>
    <xf numFmtId="0" fontId="15" fillId="0" borderId="0" xfId="1" applyFont="1" applyFill="1"/>
    <xf numFmtId="0" fontId="35" fillId="0" borderId="0" xfId="0" applyFont="1" applyFill="1"/>
    <xf numFmtId="0" fontId="18" fillId="0" borderId="41" xfId="0" applyFont="1" applyFill="1" applyBorder="1" applyAlignment="1">
      <alignment horizontal="center"/>
    </xf>
    <xf numFmtId="0" fontId="18" fillId="0" borderId="42" xfId="0" applyFont="1" applyFill="1" applyBorder="1" applyAlignment="1">
      <alignment horizontal="center"/>
    </xf>
    <xf numFmtId="0" fontId="18" fillId="0" borderId="43" xfId="0" applyFont="1" applyFill="1" applyBorder="1" applyAlignment="1">
      <alignment horizontal="center"/>
    </xf>
    <xf numFmtId="0" fontId="13" fillId="0" borderId="9" xfId="0" applyFont="1" applyFill="1" applyBorder="1"/>
    <xf numFmtId="0" fontId="18" fillId="0" borderId="20" xfId="0" applyFont="1" applyFill="1" applyBorder="1"/>
    <xf numFmtId="0" fontId="13" fillId="0" borderId="34" xfId="0" applyFont="1" applyFill="1" applyBorder="1" applyAlignment="1">
      <alignment horizontal="center" vertical="center" wrapText="1"/>
    </xf>
    <xf numFmtId="0" fontId="18" fillId="0" borderId="45" xfId="0" applyFont="1" applyFill="1" applyBorder="1"/>
    <xf numFmtId="0" fontId="18" fillId="0" borderId="6" xfId="0" applyFont="1" applyFill="1" applyBorder="1"/>
    <xf numFmtId="0" fontId="18" fillId="0" borderId="46" xfId="0" applyFont="1" applyFill="1" applyBorder="1"/>
    <xf numFmtId="4" fontId="17" fillId="0" borderId="0" xfId="0" applyNumberFormat="1" applyFont="1" applyFill="1" applyAlignment="1">
      <alignment horizontal="center" vertical="center"/>
    </xf>
    <xf numFmtId="0" fontId="18" fillId="0" borderId="8" xfId="0" applyFont="1" applyFill="1" applyBorder="1" applyAlignment="1">
      <alignment horizontal="center" vertical="center"/>
    </xf>
    <xf numFmtId="0" fontId="20" fillId="0" borderId="0" xfId="20" applyFont="1" applyFill="1"/>
    <xf numFmtId="17" fontId="21" fillId="0" borderId="0" xfId="20" applyNumberFormat="1" applyFont="1" applyFill="1" applyAlignment="1">
      <alignment horizontal="center" wrapText="1"/>
    </xf>
    <xf numFmtId="0" fontId="18" fillId="0" borderId="4" xfId="0" applyFont="1" applyFill="1" applyBorder="1" applyAlignment="1">
      <alignment wrapText="1"/>
    </xf>
    <xf numFmtId="0" fontId="18" fillId="0" borderId="4" xfId="0" applyFont="1" applyFill="1" applyBorder="1" applyAlignment="1">
      <alignment horizontal="center" vertical="top" wrapText="1"/>
    </xf>
    <xf numFmtId="0" fontId="18" fillId="0" borderId="23" xfId="0" applyFont="1" applyFill="1" applyBorder="1" applyAlignment="1">
      <alignment horizontal="center"/>
    </xf>
    <xf numFmtId="0" fontId="18" fillId="0" borderId="24" xfId="0" applyFont="1" applyFill="1" applyBorder="1" applyAlignment="1">
      <alignment horizontal="center"/>
    </xf>
    <xf numFmtId="0" fontId="17" fillId="0" borderId="6" xfId="20" applyFont="1" applyFill="1" applyBorder="1" applyAlignment="1">
      <alignment horizontal="right"/>
    </xf>
    <xf numFmtId="14" fontId="21" fillId="0" borderId="6" xfId="20" quotePrefix="1" applyNumberFormat="1" applyFont="1" applyFill="1" applyBorder="1" applyAlignment="1">
      <alignment horizontal="right"/>
    </xf>
    <xf numFmtId="17" fontId="21" fillId="0" borderId="6" xfId="20" applyNumberFormat="1" applyFont="1" applyFill="1" applyBorder="1" applyAlignment="1">
      <alignment horizontal="center" wrapText="1"/>
    </xf>
    <xf numFmtId="0" fontId="18" fillId="0" borderId="4" xfId="0" applyFont="1" applyFill="1" applyBorder="1"/>
    <xf numFmtId="0" fontId="18" fillId="0" borderId="24" xfId="0" applyFont="1" applyFill="1" applyBorder="1" applyAlignment="1">
      <alignment horizontal="center"/>
    </xf>
    <xf numFmtId="0" fontId="18" fillId="0" borderId="19" xfId="0" applyFont="1" applyFill="1" applyBorder="1" applyAlignment="1">
      <alignment horizontal="center"/>
    </xf>
    <xf numFmtId="0" fontId="18" fillId="0" borderId="33" xfId="0" applyFont="1" applyFill="1" applyBorder="1" applyAlignment="1">
      <alignment horizontal="center"/>
    </xf>
    <xf numFmtId="0" fontId="17" fillId="0" borderId="0" xfId="20" applyFont="1" applyFill="1" applyAlignment="1">
      <alignment horizontal="right"/>
    </xf>
    <xf numFmtId="3" fontId="18" fillId="0" borderId="0" xfId="0" applyNumberFormat="1" applyFont="1" applyFill="1"/>
    <xf numFmtId="0" fontId="18" fillId="0" borderId="28" xfId="0" applyFont="1" applyFill="1" applyBorder="1"/>
    <xf numFmtId="1" fontId="18" fillId="0" borderId="30" xfId="0" applyNumberFormat="1" applyFont="1" applyFill="1" applyBorder="1"/>
    <xf numFmtId="0" fontId="18" fillId="0" borderId="30" xfId="0" applyFont="1" applyFill="1" applyBorder="1"/>
    <xf numFmtId="0" fontId="17" fillId="0" borderId="0" xfId="20" applyFont="1" applyFill="1"/>
    <xf numFmtId="1" fontId="18" fillId="0" borderId="31" xfId="0" applyNumberFormat="1" applyFont="1" applyFill="1" applyBorder="1"/>
    <xf numFmtId="173" fontId="18" fillId="0" borderId="0" xfId="0" applyNumberFormat="1" applyFont="1" applyFill="1"/>
    <xf numFmtId="0" fontId="18" fillId="0" borderId="0" xfId="0" applyFont="1" applyFill="1" applyAlignment="1">
      <alignment horizontal="center"/>
    </xf>
    <xf numFmtId="10" fontId="18" fillId="0" borderId="0" xfId="42" applyNumberFormat="1" applyFont="1" applyFill="1"/>
    <xf numFmtId="0" fontId="18" fillId="0" borderId="0" xfId="0" applyFont="1" applyFill="1" applyAlignment="1">
      <alignment horizontal="left" vertical="top"/>
    </xf>
    <xf numFmtId="1" fontId="22" fillId="0" borderId="0" xfId="20" applyNumberFormat="1" applyFont="1" applyFill="1"/>
    <xf numFmtId="2" fontId="17" fillId="0" borderId="0" xfId="20" applyNumberFormat="1" applyFont="1" applyFill="1"/>
    <xf numFmtId="1" fontId="17" fillId="0" borderId="0" xfId="20" applyNumberFormat="1" applyFont="1" applyFill="1"/>
    <xf numFmtId="0" fontId="13" fillId="0" borderId="34" xfId="0" applyFont="1" applyFill="1" applyBorder="1"/>
    <xf numFmtId="0" fontId="18" fillId="0" borderId="9" xfId="0" applyFont="1" applyFill="1" applyBorder="1"/>
    <xf numFmtId="0" fontId="18" fillId="0" borderId="10" xfId="0" applyFont="1" applyFill="1" applyBorder="1"/>
    <xf numFmtId="165" fontId="17" fillId="0" borderId="0" xfId="42" applyNumberFormat="1" applyFont="1" applyFill="1" applyAlignment="1">
      <alignment horizontal="right" vertical="center"/>
    </xf>
    <xf numFmtId="0" fontId="31" fillId="0" borderId="0" xfId="0" applyFont="1" applyFill="1" applyAlignment="1">
      <alignment horizontal="center" wrapText="1"/>
    </xf>
    <xf numFmtId="0" fontId="18" fillId="0" borderId="0" xfId="0" applyFont="1" applyFill="1" applyAlignment="1">
      <alignment vertical="top" wrapText="1"/>
    </xf>
    <xf numFmtId="0" fontId="13" fillId="0" borderId="6" xfId="0" applyFont="1" applyFill="1" applyBorder="1" applyAlignment="1">
      <alignment horizontal="center" wrapText="1"/>
    </xf>
    <xf numFmtId="0" fontId="15" fillId="0" borderId="6" xfId="1" applyFont="1" applyFill="1" applyBorder="1"/>
    <xf numFmtId="0" fontId="13" fillId="0" borderId="13" xfId="0" applyFont="1" applyFill="1" applyBorder="1" applyAlignment="1">
      <alignment horizontal="center" wrapText="1"/>
    </xf>
    <xf numFmtId="0" fontId="18" fillId="0" borderId="14" xfId="0" applyFont="1" applyFill="1" applyBorder="1"/>
    <xf numFmtId="0" fontId="17" fillId="0" borderId="0" xfId="1" applyFont="1" applyFill="1"/>
    <xf numFmtId="0" fontId="15" fillId="0" borderId="0" xfId="1" applyFont="1" applyFill="1" applyAlignment="1">
      <alignment horizontal="center"/>
    </xf>
    <xf numFmtId="0" fontId="17" fillId="0" borderId="4" xfId="20" applyFont="1" applyFill="1" applyBorder="1" applyAlignment="1">
      <alignment horizontal="center"/>
    </xf>
    <xf numFmtId="0" fontId="18" fillId="0" borderId="19" xfId="0" applyFont="1" applyFill="1" applyBorder="1" applyAlignment="1">
      <alignment horizontal="center"/>
    </xf>
    <xf numFmtId="176" fontId="15" fillId="0" borderId="0" xfId="35" quotePrefix="1" applyNumberFormat="1" applyFont="1" applyFill="1" applyAlignment="1">
      <alignment horizontal="right"/>
    </xf>
    <xf numFmtId="177" fontId="13" fillId="0" borderId="0" xfId="0" applyNumberFormat="1" applyFont="1" applyFill="1"/>
    <xf numFmtId="166" fontId="13" fillId="0" borderId="0" xfId="0" applyNumberFormat="1" applyFont="1" applyFill="1"/>
    <xf numFmtId="181" fontId="13" fillId="0" borderId="0" xfId="0" applyNumberFormat="1" applyFont="1" applyFill="1"/>
    <xf numFmtId="166" fontId="13" fillId="0" borderId="0" xfId="0" applyNumberFormat="1" applyFont="1" applyFill="1" applyAlignment="1">
      <alignment horizontal="center"/>
    </xf>
    <xf numFmtId="176" fontId="15" fillId="0" borderId="0" xfId="34" applyNumberFormat="1" applyFont="1" applyFill="1" applyAlignment="1" applyProtection="1">
      <alignment horizontal="right"/>
      <protection locked="0"/>
    </xf>
    <xf numFmtId="177" fontId="18" fillId="0" borderId="0" xfId="0" applyNumberFormat="1" applyFont="1" applyFill="1"/>
    <xf numFmtId="0" fontId="18" fillId="0" borderId="23" xfId="0" applyFont="1" applyFill="1" applyBorder="1" applyAlignment="1">
      <alignment horizontal="center" vertical="top" wrapText="1"/>
    </xf>
    <xf numFmtId="0" fontId="18" fillId="0" borderId="1" xfId="0" applyFont="1" applyFill="1" applyBorder="1" applyAlignment="1">
      <alignment horizontal="center" vertical="top" wrapText="1"/>
    </xf>
    <xf numFmtId="0" fontId="18" fillId="0" borderId="24" xfId="0" applyFont="1" applyFill="1" applyBorder="1" applyAlignment="1">
      <alignment horizontal="center" vertical="top" wrapText="1"/>
    </xf>
    <xf numFmtId="0" fontId="18" fillId="0" borderId="0" xfId="0" applyFont="1" applyFill="1" applyAlignment="1">
      <alignment horizontal="center" vertical="top" wrapText="1"/>
    </xf>
    <xf numFmtId="0" fontId="18" fillId="0" borderId="23" xfId="0" applyFont="1" applyFill="1" applyBorder="1"/>
    <xf numFmtId="0" fontId="18" fillId="0" borderId="4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18" fillId="0" borderId="19" xfId="0" applyFont="1" applyFill="1" applyBorder="1"/>
    <xf numFmtId="1" fontId="18" fillId="0" borderId="0" xfId="0" applyNumberFormat="1" applyFont="1" applyFill="1"/>
    <xf numFmtId="0" fontId="18" fillId="0" borderId="16" xfId="0" applyFont="1" applyFill="1" applyBorder="1"/>
    <xf numFmtId="0" fontId="18" fillId="0" borderId="13" xfId="0" applyFont="1" applyFill="1" applyBorder="1"/>
    <xf numFmtId="1" fontId="18" fillId="0" borderId="13" xfId="0" applyNumberFormat="1" applyFont="1" applyFill="1" applyBorder="1"/>
  </cellXfs>
  <cellStyles count="72">
    <cellStyle name="_x0010_“+ˆÉ•?pý¤" xfId="45" xr:uid="{3CA24BFE-8744-44B4-B3AB-9914BE27DBE7}"/>
    <cellStyle name="Actual Date" xfId="2" xr:uid="{90A20703-E73F-4FFB-9D41-11B9B8598C31}"/>
    <cellStyle name="Actual Date 2" xfId="46" xr:uid="{8B54FD47-1587-4DF3-8EC0-225DFC898EBB}"/>
    <cellStyle name="Actual Date 2 2" xfId="61" xr:uid="{9100D181-04F7-4941-A53D-EC8C1FE94461}"/>
    <cellStyle name="Comma" xfId="37" builtinId="3"/>
    <cellStyle name="Comma [0] 2" xfId="55" xr:uid="{14BD00BB-66FD-4A67-B3E1-4CDB04DACA75}"/>
    <cellStyle name="Comma 2" xfId="3" xr:uid="{A463B59C-A829-4CA9-983F-290777244053}"/>
    <cellStyle name="Comma 3" xfId="54" xr:uid="{BFE2B9D9-3F56-4C52-9C36-6EAB17513E10}"/>
    <cellStyle name="Comma 31 2" xfId="39" xr:uid="{6112A572-923D-4AF2-B44E-C0DB9129578D}"/>
    <cellStyle name="Comma 4" xfId="68" xr:uid="{9DBA38FC-6A3F-4633-8763-D8B065E46EA1}"/>
    <cellStyle name="Comma0" xfId="4" xr:uid="{BFA70494-24E7-4EB4-8245-3E92DE30AB79}"/>
    <cellStyle name="Currency" xfId="38" builtinId="4"/>
    <cellStyle name="Currency [0] 2" xfId="53" xr:uid="{75531AD8-D9C9-4CB3-B082-07DF819F296C}"/>
    <cellStyle name="Currency 2" xfId="6" xr:uid="{C853109E-BA78-4949-AE6E-97FBB2C947A2}"/>
    <cellStyle name="Currency 3" xfId="5" xr:uid="{71193358-ACE2-4128-B76E-A894406DE180}"/>
    <cellStyle name="Currency 4" xfId="52" xr:uid="{CA888CE8-D8D4-4285-88EB-D159A8E34AD8}"/>
    <cellStyle name="Currency0" xfId="7" xr:uid="{11C847DE-D199-4798-B8A6-6DF371C1596F}"/>
    <cellStyle name="Date" xfId="8" xr:uid="{55B42165-9C35-400C-8039-99C32BF8F8D1}"/>
    <cellStyle name="Date 2" xfId="47" xr:uid="{705DB756-1DE4-495A-A47C-D772E3890C88}"/>
    <cellStyle name="Fixed" xfId="9" xr:uid="{73C8C8B8-EF3A-48A3-A48A-A4A6A3CEB441}"/>
    <cellStyle name="Fixed 2" xfId="48" xr:uid="{118364D4-5E2D-4D5D-B1A1-DEAB425B5C4B}"/>
    <cellStyle name="Grey" xfId="10" xr:uid="{B049FF98-EED1-44B0-B326-4132EA93C5E2}"/>
    <cellStyle name="Grey 2" xfId="56" xr:uid="{B3F6CBA1-3199-4D6A-9F83-3DA73A6AD9D5}"/>
    <cellStyle name="HEADER" xfId="11" xr:uid="{EADF02B1-8108-4E0E-9DB6-F65EA011F410}"/>
    <cellStyle name="Heading 1 2" xfId="12" xr:uid="{C958FC72-ADC5-4A1B-8837-26CC92340585}"/>
    <cellStyle name="Heading 2 2" xfId="13" xr:uid="{6C11C16C-14DA-433C-B90A-019D9D58FAA5}"/>
    <cellStyle name="Heading1" xfId="14" xr:uid="{D5CB65F7-622F-48D9-BDFE-EA5710CB06E5}"/>
    <cellStyle name="Heading2" xfId="15" xr:uid="{B6C120CA-23B0-46B6-A206-F21EFD627A0E}"/>
    <cellStyle name="HIGHLIGHT" xfId="16" xr:uid="{0FA977AC-6A13-4F7D-B4C6-304F02BAB7E6}"/>
    <cellStyle name="Hyperlink 3" xfId="65" xr:uid="{7334888F-32E8-4EC7-9870-5C6D3E5E2931}"/>
    <cellStyle name="Hyperlink 3 2" xfId="69" xr:uid="{EAADDAAA-06D4-4459-A79F-5CD06524D90C}"/>
    <cellStyle name="Input [yellow]" xfId="17" xr:uid="{483402D1-6D66-4584-B91A-9EFB4E29CD72}"/>
    <cellStyle name="Input [yellow] 2" xfId="57" xr:uid="{F6391689-45AD-4603-B4A2-BE04D24BFF33}"/>
    <cellStyle name="no dec" xfId="18" xr:uid="{1FFD3759-CFEB-431B-95E2-F9D56114D76C}"/>
    <cellStyle name="Normal" xfId="0" builtinId="0"/>
    <cellStyle name="Normal - Style1" xfId="19" xr:uid="{09AAD6A7-C83A-4809-BC97-D6D075635A0F}"/>
    <cellStyle name="Normal - Style1 2" xfId="58" xr:uid="{64A8C5CE-422C-4E11-B581-47D0D9CBD826}"/>
    <cellStyle name="Normal 10" xfId="36" xr:uid="{11F0179F-876F-4C81-8782-FEAE6EA9A44F}"/>
    <cellStyle name="Normal 19" xfId="40" xr:uid="{2E801201-3018-4BBB-869B-19B0A8909CC2}"/>
    <cellStyle name="Normal 2" xfId="1" xr:uid="{FCF77B81-9A51-4CFC-8630-2394A24C8B4C}"/>
    <cellStyle name="Normal 2 10 10" xfId="50" xr:uid="{D8DFC543-B40C-47A0-8B13-A1C50AA28EB7}"/>
    <cellStyle name="Normal 2 2" xfId="20" xr:uid="{768976F9-6BF3-4C64-A7A2-0699BE302438}"/>
    <cellStyle name="Normal 2 2 2" xfId="64" xr:uid="{6AF58E63-A491-46BE-8739-ACB57E62413E}"/>
    <cellStyle name="Normal 2 2 3" xfId="43" xr:uid="{3CB2400E-38D8-4483-A909-E1123E13C796}"/>
    <cellStyle name="Normal 2 3" xfId="41" xr:uid="{2753EB9B-3133-43A7-96E7-092AD5ED8E76}"/>
    <cellStyle name="Normal 2 4" xfId="63" xr:uid="{65AF1E43-D5BA-47A0-BE92-C6A1BD01AB8A}"/>
    <cellStyle name="Normal 2 98" xfId="71" xr:uid="{C6C74EA9-BCE8-40FE-AD6C-B61AA0A7E65A}"/>
    <cellStyle name="Normal 208 5 8" xfId="66" xr:uid="{9411A5BD-0CDA-4193-BB4B-78D23B29F3A4}"/>
    <cellStyle name="Normal 208 5 8 5" xfId="70" xr:uid="{8DC4EAB7-67BE-42E7-A01F-C442AFF4FE5A}"/>
    <cellStyle name="Normal 3" xfId="21" xr:uid="{1BE115B0-68EE-409A-BE42-7964F3B2186B}"/>
    <cellStyle name="Normal 3 2" xfId="31" xr:uid="{EBD24680-6BB0-4648-B6FB-486BE3B05DA3}"/>
    <cellStyle name="Normal 4" xfId="44" xr:uid="{634F72B5-28C2-4C26-B0A6-C773368C20CB}"/>
    <cellStyle name="Normal 4 2" xfId="60" xr:uid="{9F140B47-14B4-4127-89FE-5D6D6DEC1284}"/>
    <cellStyle name="Normal 5" xfId="49" xr:uid="{B9FA5BE0-F9D1-46D0-A460-7CCC21D37848}"/>
    <cellStyle name="Normal 5 2" xfId="62" xr:uid="{7725BE2F-AB27-47EF-9049-028FDF3881C1}"/>
    <cellStyle name="Normal 6" xfId="67" xr:uid="{10F54CEA-1A14-4C9C-9288-5EF940D33227}"/>
    <cellStyle name="Normal 9" xfId="32" xr:uid="{74F7FB52-B68E-44BF-B225-318676247797}"/>
    <cellStyle name="Normal_Effective Rates (1-6-2003)" xfId="34" xr:uid="{3D00D5F4-4B1C-487C-836C-2BE4F61F1BB5}"/>
    <cellStyle name="Normal_SDGE Tiered ratesmud" xfId="35" xr:uid="{7B4B6413-67CE-4430-9793-D246893E09B2}"/>
    <cellStyle name="Percent" xfId="42" builtinId="5"/>
    <cellStyle name="Percent [2]" xfId="23" xr:uid="{E59307F2-F086-4441-9673-C73345619B92}"/>
    <cellStyle name="Percent 2" xfId="24" xr:uid="{53FD8FB0-DE16-440B-8091-1A5F721D0797}"/>
    <cellStyle name="Percent 3" xfId="25" xr:uid="{FD09ACED-468E-42F6-A1AA-5A76707CDC8A}"/>
    <cellStyle name="Percent 4" xfId="33" xr:uid="{75FC7505-8CA7-4DC6-AF7E-0A549648BDAB}"/>
    <cellStyle name="Percent 5" xfId="22" xr:uid="{FDA81B20-6FA8-49F6-A9CF-1116F234E27E}"/>
    <cellStyle name="Percent 6" xfId="51" xr:uid="{F5A77671-4D5D-42B4-B1A5-EF29B1E96894}"/>
    <cellStyle name="Total 2" xfId="26" xr:uid="{B7044CB5-68EF-42DF-AE5D-9CDC42788CD9}"/>
    <cellStyle name="Unprot" xfId="27" xr:uid="{C5877B4C-C00B-4575-97C3-8AFFB3689A95}"/>
    <cellStyle name="Unprot 2" xfId="59" xr:uid="{16E064EE-0974-4455-9829-AC496E4A9743}"/>
    <cellStyle name="Unprot$" xfId="28" xr:uid="{67D3E91F-4980-4407-9928-2E00A0F61904}"/>
    <cellStyle name="Unprot_07-2008 CSI Update v1.5 - FINAL" xfId="29" xr:uid="{12952277-79F8-44C2-A6A3-D712ABB4C91F}"/>
    <cellStyle name="Unprotect" xfId="30" xr:uid="{B510A288-A05D-40A2-AD64-2906F1437A0A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A7ED7"/>
      <color rgb="FFAE27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36.xml"/><Relationship Id="rId55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49.xml"/><Relationship Id="rId68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7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5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39.xml"/><Relationship Id="rId58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60.xml"/><Relationship Id="rId79" Type="http://schemas.openxmlformats.org/officeDocument/2006/relationships/externalLink" Target="externalLinks/externalLink65.xml"/><Relationship Id="rId8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7.xml"/><Relationship Id="rId82" Type="http://schemas.openxmlformats.org/officeDocument/2006/relationships/externalLink" Target="externalLinks/externalLink68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50.xml"/><Relationship Id="rId69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6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72" Type="http://schemas.openxmlformats.org/officeDocument/2006/relationships/externalLink" Target="externalLinks/externalLink58.xml"/><Relationship Id="rId80" Type="http://schemas.openxmlformats.org/officeDocument/2006/relationships/externalLink" Target="externalLinks/externalLink66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53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54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48.xml"/><Relationship Id="rId70" Type="http://schemas.openxmlformats.org/officeDocument/2006/relationships/externalLink" Target="externalLinks/externalLink56.xml"/><Relationship Id="rId75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69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4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38.xml"/><Relationship Id="rId60" Type="http://schemas.openxmlformats.org/officeDocument/2006/relationships/externalLink" Target="externalLinks/externalLink46.xml"/><Relationship Id="rId65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59.xml"/><Relationship Id="rId78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67.xml"/><Relationship Id="rId86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8%20E-CREDIT%20Filing/E-CREDI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zm1.PGE/Local%20Settings/Temporary%20Internet%20Files/OLK84/RRQ_Input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lanning\Monthly%20Risk%20Reporting\2003-10-31\Dispatch%20Results\PGE%201%20Ref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ms.sce.com/CLOSING%20DOCUMENTS/2009%20Spreadsheets/2009%20CLOSINGS/MBA/12%20-%20December/Adjustments/MBA%20Model%202009v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aiso.com/Documents/2013ResourceAdequacyPlanTemplat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A%20Compliance\RA%20Compliance%20Filings\2012%20Month-Ahead%20RA%20Compliance%20Filing\2012-08%20MA%20August%202012\CONFIDENTIAL%20-%20SCE%20RA%20Filing%20Month%20Ahead%20(August%202012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aiso.com/Documents/NQC%20Requests/59210/2014-02_Batch_2013NetQualifyingCapacityRequestForm_updated_cm.xls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4%20Misc%20Requests\00_Quarterly%20Tracker\2024_Q3%20-%20WIP\PGE%20Electric%20Cost%20and%20Rate%20Tracking%20Tool%20Q3%202024.xlsx" TargetMode="External"/><Relationship Id="rId1" Type="http://schemas.openxmlformats.org/officeDocument/2006/relationships/externalLinkPath" Target="/2024%20Misc%20Requests/00_Quarterly%20Tracker/2024_Q3%20-%20WIP/PGE%20Electric%20Cost%20and%20Rate%20Tracking%20Tool%20Q3%202024.xlsx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5-03-01%20Rate%20Change_TACBAA_MinBill_2020%20WMCE%20(VMBA)\Production%20Models\Model%2004%20-%20ETOUC\Output%20Modules\Report%20Tables%20Module.xlsm" TargetMode="External"/><Relationship Id="rId1" Type="http://schemas.openxmlformats.org/officeDocument/2006/relationships/externalLinkPath" Target="/2025-03-01%20Rate%20Change_TACBAA_MinBill_2020%20WMCE%20(VMBA)/Production%20Models/Model%2004%20-%20ETOUC/Output%20Modules/Report%20Tables%20Module.xlsm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5-03-01%20Rate%20Change_TACBAA_MinBill_2020%20WMCE%20(VMBA)\Production%20Models\Model%2004%20-%20ETOUC\Output%20Modules\Report%20Tables%20Module%20-%20Review.xlsm" TargetMode="External"/><Relationship Id="rId1" Type="http://schemas.openxmlformats.org/officeDocument/2006/relationships/externalLinkPath" Target="/2025-03-01%20Rate%20Change_TACBAA_MinBill_2020%20WMCE%20(VMBA)/Production%20Models/Model%2004%20-%20ETOUC/Output%20Modules/Report%20Tables%20Module%20-%20Review.xlsm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5%20AET\Final%20AET\Production%20Models\Model%2008%20-%20AG-FA%20Max%20Demand%20Fix\Output%20Modules\Report%20Tables%20Module.xlsm" TargetMode="External"/><Relationship Id="rId1" Type="http://schemas.openxmlformats.org/officeDocument/2006/relationships/externalLinkPath" Target="/2025%20AET/Final%20AET/Production%20Models/Model%2008%20-%20AG-FA%20Max%20Demand%20Fix/Output%20Modules/Report%20Tables%20Modul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ms.sce.com/WINDOWS/TEMP/97RECBA.XLW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pge.sharepoint.com/sites/ElectricRateChanges/2024%20Rate%20Changes/2024%20AET%20-%20January%201,%202024%20Rate%20Change/Final%202024%20AET/Tables/Table%202%20-%20December%202024.xlsx" TargetMode="External"/><Relationship Id="rId1" Type="http://schemas.openxmlformats.org/officeDocument/2006/relationships/externalLinkPath" Target="https://pge.sharepoint.com/sites/ElectricRateChanges/2024%20Rate%20Changes/2024%20AET%20-%20January%201,%202024%20Rate%20Change/Final%202024%20AET/Tables/Table%202%20-%20December%202024.xlsx" TargetMode="External"/></Relationships>
</file>

<file path=xl/externalLinks/_rels/externalLink2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5%20Misc%20Requests\00_Quarterly%20Tracker\2025_Q1\Misc\Final%20Table%202%202025.xlsx" TargetMode="External"/><Relationship Id="rId1" Type="http://schemas.openxmlformats.org/officeDocument/2006/relationships/externalLinkPath" Target="/2025%20Misc%20Requests/00_Quarterly%20Tracker/2025_Q1/Misc/Final%20Table%202%202025.xlsx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5%20AET\Final%20AET\Production%20Models\Model%2008%20-%20AG-FA%20Max%20Demand%20Fix\Input%20Files\Raw%20Inputs\IN_RRQ_TABLE.xlsx" TargetMode="External"/><Relationship Id="rId1" Type="http://schemas.openxmlformats.org/officeDocument/2006/relationships/externalLinkPath" Target="/2025%20AET/Final%20AET/Production%20Models/Model%2008%20-%20AG-FA%20Max%20Demand%20Fix/Input%20Files/Raw%20Inputs/IN_RRQ_TABLE.xlsx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5%20Misc%20Requests\00_Quarterly%20Tracker\2025_Q1\Misc\RRQ_AET2_NovClose.xlsx" TargetMode="External"/><Relationship Id="rId1" Type="http://schemas.openxmlformats.org/officeDocument/2006/relationships/externalLinkPath" Target="/2025%20Misc%20Requests/00_Quarterly%20Tracker/2025_Q1/Misc/RRQ_AET2_NovClose.xlsx" TargetMode="External"/></Relationships>
</file>

<file path=xl/externalLinks/_rels/externalLink2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5%20Misc%20Requests\00_Quarterly%20Tracker\2025_Q1\Misc\01.%202025%20AET2_RRQ_No2024ESA_CONF.xlsx" TargetMode="External"/><Relationship Id="rId1" Type="http://schemas.openxmlformats.org/officeDocument/2006/relationships/externalLinkPath" Target="/2025%20Misc%20Requests/00_Quarterly%20Tracker/2025_Q1/Misc/01.%202025%20AET2_RRQ_No2024ESA_CONF.xlsx" TargetMode="External"/></Relationships>
</file>

<file path=xl/externalLinks/_rels/externalLink2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4-07-01%20Rate%20Change_End%20of%202022%20WMCE%20IRR%20&amp;%20ERRA%20Trigger\Production%20Models\03_TO21%20Refund%20in%20ECRBA\Input%20Files\Raw%20Inputs\IN_RRQ_TABLE.xlsx" TargetMode="External"/><Relationship Id="rId1" Type="http://schemas.openxmlformats.org/officeDocument/2006/relationships/externalLinkPath" Target="/2024-07-01%20Rate%20Change_End%20of%202022%20WMCE%20IRR%20&amp;%20ERRA%20Trigger/Production%20Models/03_TO21%20Refund%20in%20ECRBA/Input%20Files/Raw%20Inputs/IN_RRQ_TABLE.xlsx" TargetMode="External"/></Relationships>
</file>

<file path=xl/externalLinks/_rels/externalLink2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4%20AET\Final%20AET\02_RCBG%20-%20Revamp%20Model\07_Final%20AET\Input%20Files\Raw%20Inputs\IN_RRQ_TABLE.xlsx" TargetMode="External"/><Relationship Id="rId1" Type="http://schemas.openxmlformats.org/officeDocument/2006/relationships/externalLinkPath" Target="/2024%20AET/Final%20AET/02_RCBG%20-%20Revamp%20Model/07_Final%20AET/Input%20Files/Raw%20Inputs/IN_RRQ_TABLE.xlsx" TargetMode="External"/></Relationships>
</file>

<file path=xl/externalLinks/_rels/externalLink2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4-03-01%20Rate%20Change_TACBAA_TO21%20Decision_Min%20Bill\RCBG%20Models\03_B19V%20Fix\Input%20Files\Raw%20Inputs\IN_RRQ_TABLE.xlsx" TargetMode="External"/><Relationship Id="rId1" Type="http://schemas.openxmlformats.org/officeDocument/2006/relationships/externalLinkPath" Target="/2024-03-01%20Rate%20Change_TACBAA_TO21%20Decision_Min%20Bill/RCBG%20Models/03_B19V%20Fix/Input%20Files/Raw%20Inputs/IN_RRQ_TABLE.xlsx" TargetMode="External"/></Relationships>
</file>

<file path=xl/externalLinks/_rels/externalLink2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4%20Misc%20Requests\00_Quarterly%20Tracker\2023_Q4\Misc\RRQ%20for%20Rates_March%20PCIA_GEN_NSGC.xlsx" TargetMode="External"/><Relationship Id="rId1" Type="http://schemas.openxmlformats.org/officeDocument/2006/relationships/externalLinkPath" Target="/2024%20Misc%20Requests/00_Quarterly%20Tracker/2023_Q4/Misc/RRQ%20for%20Rates_March%20PCIA_GEN_NSGC.xlsx" TargetMode="External"/></Relationships>
</file>

<file path=xl/externalLinks/_rels/externalLink2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5-03-01%20Rate%20Change_TACBAA_MinBill_2020%20WMCE%20(VMBA)\Production%20Models\Model%2004%20-%20ETOUC\Input%20Files\Raw%20Inputs\IN_RRQ_TABLE.xlsx" TargetMode="External"/><Relationship Id="rId1" Type="http://schemas.openxmlformats.org/officeDocument/2006/relationships/externalLinkPath" Target="/2025-03-01%20Rate%20Change_TACBAA_MinBill_2020%20WMCE%20(VMBA)/Production%20Models/Model%2004%20-%20ETOUC/Input%20Files/Raw%20Inputs/IN_RRQ_TABL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nwas01\vol1\CapRec&amp;PropVal\TAX%20GROUP\TAX%20BUDGETS\2003%20TAX%20DEPR%20BUDGET\ASSET%20REV%20GL%20101.xls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4-04-01%20Rate%20Change%20-%20WSGC%20IRR_EE\Production%20Models\01_Model\Input%20Files\Raw%20Inputs\IN_RRQ_TABLE.xlsx" TargetMode="External"/><Relationship Id="rId1" Type="http://schemas.openxmlformats.org/officeDocument/2006/relationships/externalLinkPath" Target="/2024-04-01%20Rate%20Change%20-%20WSGC%20IRR_EE/Production%20Models/01_Model/Input%20Files/Raw%20Inputs/IN_RRQ_TABLE.xlsx" TargetMode="External"/></Relationships>
</file>

<file path=xl/externalLinks/_rels/externalLink3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4-09-01%20Rate%20Change_RB%20+%20RB%20Credit\Production%20Models\03_RRQs\Input%20Files\Raw%20Inputs\IN_RRQ_TABLE.xlsx" TargetMode="External"/><Relationship Id="rId1" Type="http://schemas.openxmlformats.org/officeDocument/2006/relationships/externalLinkPath" Target="/2024-09-01%20Rate%20Change_RB%20+%20RB%20Credit/Production%20Models/03_RRQs/Input%20Files/Raw%20Inputs/IN_RRQ_TABLE.xlsx" TargetMode="External"/></Relationships>
</file>

<file path=xl/externalLinks/_rels/externalLink3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5%20Misc%20Requests\00_Quarterly%20Tracker\2025_Q1\Misc\RRQ_Fall%20Update_CONF-ESA%20NetRRQ_Fall%20Update.xlsx" TargetMode="External"/><Relationship Id="rId1" Type="http://schemas.openxmlformats.org/officeDocument/2006/relationships/externalLinkPath" Target="/2025%20Misc%20Requests/00_Quarterly%20Tracker/2025_Q1/Misc/RRQ_Fall%20Update_CONF-ESA%20NetRRQ_Fall%20Update.xlsx" TargetMode="External"/></Relationships>
</file>

<file path=xl/externalLinks/_rels/externalLink3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4-10-01%20Rate%20Change_2023%20WMCE%20IRR\Production%20Models\01_2023%20WMCE%20IRR%20RRQ\Input%20Files\Raw%20Inputs\IN_RRQ_TABLE.xlsx" TargetMode="External"/><Relationship Id="rId1" Type="http://schemas.openxmlformats.org/officeDocument/2006/relationships/externalLinkPath" Target="/2024-10-01%20Rate%20Change_2023%20WMCE%20IRR/Production%20Models/01_2023%20WMCE%20IRR%20RRQ/Input%20Files/Raw%20Inputs/IN_RRQ_TABLE.xlsx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Projects\Rev%20and%20Rates\2023%20Work\_2023%20Electric%20Forecast\11_November\Source%20Docs\2023-2024%20Rolling%20RRQ%20Table.xlsx" TargetMode="External"/><Relationship Id="rId1" Type="http://schemas.openxmlformats.org/officeDocument/2006/relationships/externalLinkPath" Target="file:///S:\Projects\Rev%20and%20Rates\2023%20Work\_2023%20Electric%20Forecast\11_November\Source%20Docs\2023-2024%20Rolling%20RRQ%20Table.xlsx" TargetMode="External"/></Relationships>
</file>

<file path=xl/externalLinks/_rels/externalLink3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5%20Misc%20Requests\00_Quarterly%20Tracker\2025_Q2\Misc\2023-2025%20Rolling%20RRQ%20Table-March%202025.xlsx" TargetMode="External"/><Relationship Id="rId1" Type="http://schemas.openxmlformats.org/officeDocument/2006/relationships/externalLinkPath" Target="/2025%20Misc%20Requests/00_Quarterly%20Tracker/2025_Q2/Misc/2023-2025%20Rolling%20RRQ%20Table-March%202025.xlsx" TargetMode="External"/></Relationships>
</file>

<file path=xl/externalLinks/_rels/externalLink3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fshare01-nas\Shared\Projects\Rev%20and%20Rates\2024%20Work\08-2024%20Rolling%20RRQ\2023-2025%20Rolling%20RRQ%20Table-November%202024%20FilingV1.xlsx" TargetMode="External"/><Relationship Id="rId1" Type="http://schemas.openxmlformats.org/officeDocument/2006/relationships/externalLinkPath" Target="file:///\\sfshare01-nas\Shared\Projects\Rev%20and%20Rates\2024%20Work\08-2024%20Rolling%20RRQ\2023-2025%20Rolling%20RRQ%20Table-November%202024%20FilingV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ge.sharepoint.com/sites/ERRAForecast2024/Confidential/07_Fall_Update_Supplement_Oct26/03_Workpapers/09.%20ERRA_2024_ForecastSupp_WP_PGE_20231026_Tables%209-1,%209-3,%209-6,%209-7,%209-8,%209-9,%209-10_CONF.xlsx" TargetMode="External"/></Relationships>
</file>

<file path=xl/externalLinks/_rels/externalLink3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4%20Misc%20Requests\00_Quarterly%20Tracker\2024_Q3%20-%20WIP\Misc\OGO%20PFM%20Final%20Decision%20RO%20Model.xlsb" TargetMode="External"/><Relationship Id="rId1" Type="http://schemas.openxmlformats.org/officeDocument/2006/relationships/externalLinkPath" Target="/2024%20Misc%20Requests/00_Quarterly%20Tracker/2024_Q3%20-%20WIP/Misc/OGO%20PFM%20Final%20Decision%20RO%20Model.xlsb" TargetMode="External"/></Relationships>
</file>

<file path=xl/externalLinks/_rels/externalLink3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fshare01-nas\Shared\Projects\Rev%20and%20Rates\2023%20Work\_2023%20Electric%20Forecast\11_November\Source%20Docs\EE%202024-2027%20TUAL%20-%20Cost%20Recovery%20Tables%20only.xlsx" TargetMode="External"/><Relationship Id="rId1" Type="http://schemas.openxmlformats.org/officeDocument/2006/relationships/externalLinkPath" Target="file:///\\sfshare01-nas\Shared\Projects\Rev%20and%20Rates\2023%20Work\_2023%20Electric%20Forecast\11_November\Source%20Docs\EE%202024-2027%20TUAL%20-%20Cost%20Recovery%20Tables%20onl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ms.sce.com/windows/TEMP/Model%20Supporting%20November%205%202001%20Rev%20Req.xls" TargetMode="External"/></Relationships>
</file>

<file path=xl/externalLinks/_rels/externalLink4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Projects\Rev%20and%20Rates\2024%20Work\00-Electric%20Forecast\02-February\Source%20Docs\2024%20LTF%20Template%20-%202%20February.xlsx" TargetMode="External"/><Relationship Id="rId1" Type="http://schemas.openxmlformats.org/officeDocument/2006/relationships/externalLinkPath" Target="file:///S:\Projects\Rev%20and%20Rates\2024%20Work\00-Electric%20Forecast\02-February\Source%20Docs\2024%20LTF%20Template%20-%202%20February.xlsx" TargetMode="External"/></Relationships>
</file>

<file path=xl/externalLinks/_rels/externalLink4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5%20Misc%20Requests\00_Quarterly%20Tracker\2025_Q2\Misc\2023-2025%20Rolling%20RRQ%20Table-March%202025%20-%20Self%20Ins.xlsx" TargetMode="External"/><Relationship Id="rId1" Type="http://schemas.openxmlformats.org/officeDocument/2006/relationships/externalLinkPath" Target="/2025%20Misc%20Requests/00_Quarterly%20Tracker/2025_Q2/Misc/2023-2025%20Rolling%20RRQ%20Table-March%202025%20-%20Self%20Ins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Projects\Rev%20and%20Rates\2023%20Work\_2023%20Electric%20Forecast\05_May\2023%20Electric%20LTF%20-%20May_v3.xlsx" TargetMode="External"/></Relationships>
</file>

<file path=xl/externalLinks/_rels/externalLink4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pge.sharepoint.com/sites/regaff/Reg_Affairs_Metrics/LongTerm%20Forecast/2024%20Forecast/2024%20LTF%20Template%20-%202%20February.xlsx" TargetMode="External"/><Relationship Id="rId1" Type="http://schemas.openxmlformats.org/officeDocument/2006/relationships/externalLinkPath" Target="https://pge.sharepoint.com/sites/regaff/Reg_Affairs_Metrics/LongTerm%20Forecast/2024%20Forecast/2024%20LTF%20Template%20-%202%20February.xlsx" TargetMode="External"/></Relationships>
</file>

<file path=xl/externalLinks/_rels/externalLink4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4%20Misc%20Requests\00_Quarterly%20Tracker\2024_Q4\Misc\2022%20WMCE%20Errata%20RRQ%20Summary.xlsx" TargetMode="External"/><Relationship Id="rId1" Type="http://schemas.openxmlformats.org/officeDocument/2006/relationships/externalLinkPath" Target="/2024%20Misc%20Requests/00_Quarterly%20Tracker/2024_Q4/Misc/2022%20WMCE%20Errata%20RRQ%20Summary.xlsx" TargetMode="External"/></Relationships>
</file>

<file path=xl/externalLinks/_rels/externalLink4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Projects\Rev%20and%20Rates\2024%20Work\00-Electric%20Forecast\11%20-%20November\2024%20Electric%20LTF%20-%20November.xlsx" TargetMode="External"/><Relationship Id="rId1" Type="http://schemas.openxmlformats.org/officeDocument/2006/relationships/externalLinkPath" Target="file:///S:\Projects\Rev%20and%20Rates\2024%20Work\00-Electric%20Forecast\11%20-%20November\2024%20Electric%20LTF%20-%20November.xlsx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4%20Misc%20Requests\00_Quarterly%20Tracker\2024_Q4\Misc\2022%20WMCE%20RRQ%20Summary%20for%20rates.xlsx" TargetMode="External"/><Relationship Id="rId1" Type="http://schemas.openxmlformats.org/officeDocument/2006/relationships/externalLinkPath" Target="/2024%20Misc%20Requests/00_Quarterly%20Tracker/2024_Q4/Misc/2022%20WMCE%20RRQ%20Summary%20for%20rates.xlsx" TargetMode="External"/></Relationships>
</file>

<file path=xl/externalLinks/_rels/externalLink4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Projects\Rev%20and%20Rates\2022%20Work\_Electric%20Forecast%202022\12-December\Source%20Docs\2022%20WMCE%20RRQ%20Summary%20for%20rates.xlsx" TargetMode="External"/><Relationship Id="rId1" Type="http://schemas.openxmlformats.org/officeDocument/2006/relationships/externalLinkPath" Target="file:///S:\Projects\Rev%20and%20Rates\2022%20Work\_Electric%20Forecast%202022\12-December\Source%20Docs\2022%20WMCE%20RRQ%20Summary%20for%20rates.xlsx" TargetMode="External"/></Relationships>
</file>

<file path=xl/externalLinks/_rels/externalLink4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pge.sharepoint.com/sites/regaff/Reg_Affairs_Metrics/LongTerm%20Forecast/2024%20Forecast/Previous%202024%20Templates/2024%20LTF%20Template%20-%206%20June.xlsx" TargetMode="External"/><Relationship Id="rId1" Type="http://schemas.openxmlformats.org/officeDocument/2006/relationships/externalLinkPath" Target="https://pge.sharepoint.com/sites/regaff/Reg_Affairs_Metrics/LongTerm%20Forecast/2024%20Forecast/Previous%202024%20Templates/2024%20LTF%20Template%20-%206%20June.xlsx" TargetMode="External"/></Relationships>
</file>

<file path=xl/externalLinks/_rels/externalLink4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Projects\Rev%20and%20Rates\2025%20Work\_Electric%20Forecasts\06-June\2025%20Electric%20LTF%20-%20June.xlsx" TargetMode="External"/><Relationship Id="rId1" Type="http://schemas.openxmlformats.org/officeDocument/2006/relationships/externalLinkPath" Target="file:///S:\Projects\Rev%20and%20Rates\2025%20Work\_Electric%20Forecasts\06-June\2025%20Electric%20LTF%20-%20Jun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ompliance\Monthly%20Energy%20Contracts%20Report\2014-08-August\Archive\SCE_RPS_Database_Monthly_Data_Submittal_File_2014-08-01.xlsx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4%20Misc%20Requests\00_Quarterly%20Tracker\2024_Q3\Linked%20Versions\PGE%20Electric%20Cost%20and%20Rate%20Tracking%20Tool%20Q3%202024%20-%20Linked.xlsx" TargetMode="External"/><Relationship Id="rId1" Type="http://schemas.openxmlformats.org/officeDocument/2006/relationships/externalLinkPath" Target="/2024%20Misc%20Requests/00_Quarterly%20Tracker/2024_Q3/Linked%20Versions/PGE%20Electric%20Cost%20and%20Rate%20Tracking%20Tool%20Q3%202024%20-%20Linked.xlsx" TargetMode="External"/></Relationships>
</file>

<file path=xl/externalLinks/_rels/externalLink5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Projects\Rev%20and%20Rates\2025%20Work\_Electric%20Forecasts\06-June\Source%20Docs\2023%20WMCE%20Settlement%20Tables-with%20TURN%20New%20Table.xlsx" TargetMode="External"/><Relationship Id="rId1" Type="http://schemas.openxmlformats.org/officeDocument/2006/relationships/externalLinkPath" Target="file:///S:\Projects\Rev%20and%20Rates\2025%20Work\_Electric%20Forecasts\06-June\Source%20Docs\2023%20WMCE%20Settlement%20Tables-with%20TURN%20New%20Table.xlsx" TargetMode="External"/></Relationships>
</file>

<file path=xl/externalLinks/_rels/externalLink5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5%20Misc%20Requests\00_Quarterly%20Tracker\2025_Q2\Misc\GAMI%20Settlement%20RRQ%20LOBs.xlsx" TargetMode="External"/><Relationship Id="rId1" Type="http://schemas.openxmlformats.org/officeDocument/2006/relationships/externalLinkPath" Target="/2025%20Misc%20Requests/00_Quarterly%20Tracker/2025_Q2/Misc/GAMI%20Settlement%20RRQ%20LOBs.xlsx" TargetMode="External"/></Relationships>
</file>

<file path=xl/externalLinks/_rels/externalLink5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4%20Misc%20Requests\00_Quarterly%20Tracker\2024_Q2\Linked%20Versions\PGE%20Electric%20Cost%20and%20Rate%20Tracking%20Tool%20Q2%202024%20-%20linked.xlsx" TargetMode="External"/><Relationship Id="rId1" Type="http://schemas.openxmlformats.org/officeDocument/2006/relationships/externalLinkPath" Target="/2024%20Misc%20Requests/00_Quarterly%20Tracker/2024_Q2/Linked%20Versions/PGE%20Electric%20Cost%20and%20Rate%20Tracking%20Tool%20Q2%202024%20-%20linked.xlsx" TargetMode="External"/></Relationships>
</file>

<file path=xl/externalLinks/_rels/externalLink5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pge.sharepoint.com/sites/regaff/Reg_Affairs_Metrics/LongTerm%20Forecast/2024%20Forecast/2024%20LTF%20Template%20-%206%20June.xlsx" TargetMode="External"/><Relationship Id="rId1" Type="http://schemas.openxmlformats.org/officeDocument/2006/relationships/externalLinkPath" Target="https://pge.sharepoint.com/sites/regaff/Reg_Affairs_Metrics/LongTerm%20Forecast/2024%20Forecast/2024%20LTF%20Template%20-%206%20June.xlsx" TargetMode="External"/></Relationships>
</file>

<file path=xl/externalLinks/_rels/externalLink5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4%20Misc%20Requests\00_Quarterly%20Tracker\2024_Q3%20-%20WIP\Misc\CDEA_Securitization%20to%20Bill%20Impact_VMBA%20Securitization_Spring%202024_v5.xlsx" TargetMode="External"/><Relationship Id="rId1" Type="http://schemas.openxmlformats.org/officeDocument/2006/relationships/externalLinkPath" Target="/2024%20Misc%20Requests/00_Quarterly%20Tracker/2024_Q3%20-%20WIP/Misc/CDEA_Securitization%20to%20Bill%20Impact_VMBA%20Securitization_Spring%202024_v5.xlsx" TargetMode="External"/></Relationships>
</file>

<file path=xl/externalLinks/_rels/externalLink5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4%20Misc%20Requests\00_Quarterly%20Tracker\2024_Q4\Misc\TRRRMA%20RO%20Summary_No%20IRR%20base%20scenario_09102024.xlsx" TargetMode="External"/><Relationship Id="rId1" Type="http://schemas.openxmlformats.org/officeDocument/2006/relationships/externalLinkPath" Target="/2024%20Misc%20Requests/00_Quarterly%20Tracker/2024_Q4/Misc/TRRRMA%20RO%20Summary_No%20IRR%20base%20scenario_09102024.xlsx" TargetMode="External"/></Relationships>
</file>

<file path=xl/externalLinks/_rels/externalLink5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4%20Misc%20Requests\00_Quarterly%20Tracker\2024_Q4\Misc\Billing%20Modernization%20Initiative%20Final%20RO%20-%20Rates.xlsx" TargetMode="External"/><Relationship Id="rId1" Type="http://schemas.openxmlformats.org/officeDocument/2006/relationships/externalLinkPath" Target="/2024%20Misc%20Requests/00_Quarterly%20Tracker/2024_Q4/Misc/Billing%20Modernization%20Initiative%20Final%20RO%20-%20Rates.xlsx" TargetMode="External"/></Relationships>
</file>

<file path=xl/externalLinks/_rels/externalLink5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4%20Misc%20Requests\10_2024%20WMCE\Models,%20RRQs,%20Impacts\2024%20WMCE%20RRQ%20by%20LOB.xlsx" TargetMode="External"/><Relationship Id="rId1" Type="http://schemas.openxmlformats.org/officeDocument/2006/relationships/externalLinkPath" Target="/2024%20Misc%20Requests/10_2024%20WMCE/Models,%20RRQs,%20Impacts/2024%20WMCE%20RRQ%20by%20LOB.xlsx" TargetMode="External"/></Relationships>
</file>

<file path=xl/externalLinks/_rels/externalLink5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5%20Misc%20Requests\00_Quarterly%20Tracker\2025_Q3\Misc\2026%20Worpaper.xlsx" TargetMode="External"/><Relationship Id="rId1" Type="http://schemas.openxmlformats.org/officeDocument/2006/relationships/externalLinkPath" Target="Misc/2026%20Worpape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aiso.com/Documents/NQC%20Requests/60yyy/2014-02_Batch_2013NetQualifyingCapacityRequestForm_updated_cm2.xls" TargetMode="External"/></Relationships>
</file>

<file path=xl/externalLinks/_rels/externalLink6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4%20Misc%20Requests\00_Quarterly%20Tracker\2024_Q2\Misc\2026%20RRQ%20and%20Rates_Final_CONF.xlsx" TargetMode="External"/><Relationship Id="rId1" Type="http://schemas.openxmlformats.org/officeDocument/2006/relationships/externalLinkPath" Target="/2024%20Misc%20Requests/00_Quarterly%20Tracker/2024_Q2/Misc/2026%20RRQ%20and%20Rates_Final_CONF.xlsx" TargetMode="External"/></Relationships>
</file>

<file path=xl/externalLinks/_rels/externalLink6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4%20Misc%20Requests\00_Quarterly%20Tracker\2024_Q2\Misc\17.%20ERRA_2026_Forecast_WP_PGE_20250515_GHG%20Rev_PUB.xlsx" TargetMode="External"/><Relationship Id="rId1" Type="http://schemas.openxmlformats.org/officeDocument/2006/relationships/externalLinkPath" Target="/2024%20Misc%20Requests/00_Quarterly%20Tracker/2024_Q2/Misc/17.%20ERRA_2026_Forecast_WP_PGE_20250515_GHG%20Rev_PUB.xlsx" TargetMode="External"/></Relationships>
</file>

<file path=xl/externalLinks/_rels/externalLink6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pge-my.sharepoint.com/personal/kxzn_pge_com/Documents/Desktop/2027%20GRC%20Test%20Year%20RevReq%20For%20Rates_4-11-2025_Final.xlsb" TargetMode="External"/><Relationship Id="rId1" Type="http://schemas.openxmlformats.org/officeDocument/2006/relationships/externalLinkPath" Target="https://pge-my.sharepoint.com/personal/kxzn_pge_com/Documents/Desktop/2027%20GRC%20Test%20Year%20RevReq%20For%20Rates_4-11-2025_Final.xlsb" TargetMode="External"/></Relationships>
</file>

<file path=xl/externalLinks/_rels/externalLink6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5%20Misc%20Requests\00_Quarterly%20Tracker\2025_Q2\Misc\2027%20GRC%20PTYR%20RevReq%20Summary_4-11-2025.xlsb" TargetMode="External"/><Relationship Id="rId1" Type="http://schemas.openxmlformats.org/officeDocument/2006/relationships/externalLinkPath" Target="/2025%20Misc%20Requests/00_Quarterly%20Tracker/2025_Q2/Misc/2027%20GRC%20PTYR%20RevReq%20Summary_4-11-2025.xlsb" TargetMode="External"/></Relationships>
</file>

<file path=xl/externalLinks/_rels/externalLink6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pge.sharepoint.com/sites/GEFD/LongTerm%20Forecast%20Template/2025%20Forecast/2025%20LTF%20Template%20-%2005%20May.xlsx" TargetMode="External"/><Relationship Id="rId1" Type="http://schemas.openxmlformats.org/officeDocument/2006/relationships/externalLinkPath" Target="https://pge.sharepoint.com/sites/GEFD/LongTerm%20Forecast%20Template/2025%20Forecast/2025%20LTF%20Template%20-%2005%20May.xlsx" TargetMode="External"/></Relationships>
</file>

<file path=xl/externalLinks/_rels/externalLink6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5%20Misc%20Requests\00_Quarterly%20Tracker\2025_Q2\Misc\Chapter%2009_Chapter%2010_DCEO%20Revenue%20Requirement%20and%20Allocation.xlsx" TargetMode="External"/><Relationship Id="rId1" Type="http://schemas.openxmlformats.org/officeDocument/2006/relationships/externalLinkPath" Target="/2025%20Misc%20Requests/00_Quarterly%20Tracker/2025_Q2/Misc/Chapter%2009_Chapter%2010_DCEO%20Revenue%20Requirement%20and%20Allocation.xlsx" TargetMode="External"/></Relationships>
</file>

<file path=xl/externalLinks/_rels/externalLink6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5%20AET\Final%20AET\Production%20Models\Model%2008%20-%20AG-FA%20Max%20Demand%20Fix\Modules%20-%20Revenue%20Allocation\Allocation%20Module.xlsm" TargetMode="External"/><Relationship Id="rId1" Type="http://schemas.openxmlformats.org/officeDocument/2006/relationships/externalLinkPath" Target="/2025%20AET/Final%20AET/Production%20Models/Model%2008%20-%20AG-FA%20Max%20Demand%20Fix/Modules%20-%20Revenue%20Allocation/Allocation%20Module.xlsm" TargetMode="External"/></Relationships>
</file>

<file path=xl/externalLinks/_rels/externalLink6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6%20ERRA\May%202026%20ERRA%20Application\RCBG%20Models\Model%2006%20-%20Revised%20AB32\Modules%20-%20Revenue%20Allocation\Allocation%20Module.xlsm" TargetMode="External"/><Relationship Id="rId1" Type="http://schemas.openxmlformats.org/officeDocument/2006/relationships/externalLinkPath" Target="/2026%20ERRA/May%202026%20ERRA%20Application/RCBG%20Models/Model%2006%20-%20Revised%20AB32/Modules%20-%20Revenue%20Allocation/Allocation%20Module.xlsm" TargetMode="External"/></Relationships>
</file>

<file path=xl/externalLinks/_rels/externalLink6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6%20ERRA\May%202026%20ERRA%20Application\RCBG%20Models\Model%2006%20-%20Revised%20AB32\Output%20Modules\Report%20Tables%20Module.xlsm" TargetMode="External"/><Relationship Id="rId1" Type="http://schemas.openxmlformats.org/officeDocument/2006/relationships/externalLinkPath" Target="/2026%20ERRA/May%202026%20ERRA%20Application/RCBG%20Models/Model%2006%20-%20Revised%20AB32/Output%20Modules/Report%20Tables%20Module.xlsm" TargetMode="External"/></Relationships>
</file>

<file path=xl/externalLinks/_rels/externalLink6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5%20Misc%20Requests\00_Quarterly%20Tracker\2025_Q1\Misc\2024%20Recorded%20Usage.xlsx" TargetMode="External"/><Relationship Id="rId1" Type="http://schemas.openxmlformats.org/officeDocument/2006/relationships/externalLinkPath" Target="/2025%20Misc%20Requests/00_Quarterly%20Tracker/2025_Q1/Misc/2024%20Recorded%20Usag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8E/2005/0305/CP_0305.xls" TargetMode="External"/></Relationships>
</file>

<file path=xl/externalLinks/_rels/externalLink7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airfield15\RevDesign\2025%20Misc%20Requests\00_Quarterly%20Tracker\2025_Q1\Misc\2024%20b1_tou_update.xlsx" TargetMode="External"/><Relationship Id="rId1" Type="http://schemas.openxmlformats.org/officeDocument/2006/relationships/externalLinkPath" Target="/2025%20Misc%20Requests/00_Quarterly%20Tracker/2025_Q1/Misc/2024%20b1_tou_updat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uad/Documents/2017%20ERRA%20Forecast/CRS%20Working%20File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sifiapp612\iso\Manage%20Reliability%20Requirements\ZNQC\2014\NQC%20Requests\57913\NQC%20-%20January%202014%20Batch%20(cm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ation Rates"/>
      <sheetName val="2016 Rates"/>
      <sheetName val="2017 Rates"/>
      <sheetName val="2018 Rates"/>
    </sheetNames>
    <sheetDataSet>
      <sheetData sheetId="0">
        <row r="4">
          <cell r="B4">
            <v>2.7900000000000001E-2</v>
          </cell>
        </row>
        <row r="6">
          <cell r="B6">
            <v>2.4E-2</v>
          </cell>
        </row>
      </sheetData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etail"/>
      <sheetName val="Table 2"/>
      <sheetName val="FERC Jurisdictional "/>
      <sheetName val="AET WP"/>
      <sheetName val="SPIncome"/>
    </sheetNames>
    <sheetDataSet>
      <sheetData sheetId="0" refreshError="1"/>
      <sheetData sheetId="1" refreshError="1">
        <row r="115">
          <cell r="B115">
            <v>-7020171.7268641442</v>
          </cell>
        </row>
        <row r="121">
          <cell r="B121">
            <v>35584392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Output"/>
      <sheetName val="Contract Summary"/>
      <sheetName val="Summary Data"/>
      <sheetName val="Offer Value - Monthly Data"/>
      <sheetName val="Offer Value - Quarterly Data"/>
      <sheetName val="Offer Value - Annual Data"/>
      <sheetName val="NOTES"/>
      <sheetName val="Summary"/>
      <sheetName val="PGE 1 Ref"/>
    </sheetNames>
    <sheetDataSet>
      <sheetData sheetId="0">
        <row r="15">
          <cell r="F15">
            <v>37712</v>
          </cell>
        </row>
        <row r="16">
          <cell r="F16">
            <v>39447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RepositorySheet"/>
      <sheetName val="Mohave BA Summary (INPUT SHEET)"/>
      <sheetName val="MBA"/>
      <sheetName val="DATABASE"/>
      <sheetName val="Net Plant"/>
      <sheetName val="Deferred Taxes - BA"/>
      <sheetName val="Rate Base - BA Jan 09"/>
      <sheetName val="O&amp;M rec'd"/>
      <sheetName val="Revised Def Taxes"/>
      <sheetName val="M&amp;S"/>
      <sheetName val="PROP TAX"/>
      <sheetName val="MACRO1.XLM"/>
      <sheetName val="Notes"/>
    </sheetNames>
    <sheetDataSet>
      <sheetData sheetId="0" refreshError="1"/>
      <sheetData sheetId="1" refreshError="1"/>
      <sheetData sheetId="2">
        <row r="2">
          <cell r="B2" t="str">
            <v>SOUTHERN CALIFORNIA EDISON COMPANY</v>
          </cell>
        </row>
      </sheetData>
      <sheetData sheetId="3">
        <row r="1">
          <cell r="A1" t="str">
            <v>Line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A1" t="str">
            <v>Record1 (c)</v>
          </cell>
        </row>
        <row r="17">
          <cell r="A17" t="str">
            <v>Record2 (s)</v>
          </cell>
        </row>
      </sheetData>
      <sheetData sheetId="1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min Info"/>
      <sheetName val="Resources"/>
      <sheetName val="Other"/>
      <sheetName val="Lists"/>
      <sheetName val="Sheet1"/>
      <sheetName val="Flexible RA Capacity"/>
      <sheetName val="PRM For Annual RA"/>
      <sheetName val="RA Capacity"/>
    </sheetNames>
    <sheetDataSet>
      <sheetData sheetId="0"/>
      <sheetData sheetId="1"/>
      <sheetData sheetId="2"/>
      <sheetData sheetId="3">
        <row r="6">
          <cell r="A6" t="str">
            <v>D</v>
          </cell>
        </row>
        <row r="7">
          <cell r="A7" t="str">
            <v>S</v>
          </cell>
        </row>
        <row r="8">
          <cell r="A8" t="str">
            <v>N</v>
          </cell>
        </row>
      </sheetData>
      <sheetData sheetId="4"/>
      <sheetData sheetId="5"/>
      <sheetData sheetId="6" refreshError="1"/>
      <sheetData sheetId="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rtification"/>
      <sheetName val="Instructions"/>
      <sheetName val="LSE Allocations"/>
      <sheetName val="ID and Local Area"/>
      <sheetName val="Summary Year Ahead"/>
      <sheetName val="Summary Month Ahead"/>
      <sheetName val="I_Phys_Res_Import_RA_Res"/>
      <sheetName val="II_DWR_Contracts"/>
      <sheetName val="III_Construc"/>
      <sheetName val="Demand Response"/>
      <sheetName val="Sheet1"/>
      <sheetName val="Sheet2"/>
      <sheetName val="Sheet3"/>
    </sheetNames>
    <sheetDataSet>
      <sheetData sheetId="0"/>
      <sheetData sheetId="1"/>
      <sheetData sheetId="2"/>
      <sheetData sheetId="3">
        <row r="4">
          <cell r="A4" t="str">
            <v>ADLIN_1_UNITS</v>
          </cell>
        </row>
        <row r="5">
          <cell r="A5" t="str">
            <v>AGRICO_6_PL3N5</v>
          </cell>
        </row>
        <row r="6">
          <cell r="A6" t="str">
            <v>AGRICO_7_UNIT</v>
          </cell>
        </row>
        <row r="7">
          <cell r="A7" t="str">
            <v>ALAMIT_7_UNIT 1</v>
          </cell>
        </row>
        <row r="8">
          <cell r="A8" t="str">
            <v>ALAMIT_7_UNIT 2</v>
          </cell>
        </row>
        <row r="9">
          <cell r="A9" t="str">
            <v>ALAMIT_7_UNIT 3</v>
          </cell>
        </row>
        <row r="10">
          <cell r="A10" t="str">
            <v>ALAMIT_7_UNIT 4</v>
          </cell>
        </row>
        <row r="11">
          <cell r="A11" t="str">
            <v>ALAMIT_7_UNIT 5</v>
          </cell>
        </row>
        <row r="12">
          <cell r="A12" t="str">
            <v>ALAMIT_7_UNIT 6</v>
          </cell>
        </row>
        <row r="13">
          <cell r="A13" t="str">
            <v>ALAMO_6_UNIT</v>
          </cell>
        </row>
        <row r="14">
          <cell r="A14" t="str">
            <v>ALMEGT_1_UNIT 1</v>
          </cell>
        </row>
        <row r="15">
          <cell r="A15" t="str">
            <v>ALMEGT_1_UNIT 2</v>
          </cell>
        </row>
        <row r="16">
          <cell r="A16" t="str">
            <v>ALTA4A_2_CPCW1</v>
          </cell>
        </row>
        <row r="17">
          <cell r="A17" t="str">
            <v>ALTA4B_2_CPCW2</v>
          </cell>
        </row>
        <row r="18">
          <cell r="A18" t="str">
            <v>ALTA4B_2_CPCW3</v>
          </cell>
        </row>
        <row r="19">
          <cell r="A19" t="str">
            <v>ALTA3A_2_CPCE4</v>
          </cell>
        </row>
        <row r="20">
          <cell r="A20" t="str">
            <v>ALTA3A_2_CPCE5</v>
          </cell>
        </row>
        <row r="21">
          <cell r="A21" t="str">
            <v>ALTMID_2_UNIT 1</v>
          </cell>
        </row>
        <row r="22">
          <cell r="A22" t="str">
            <v>ANAHM_2_CANYN3</v>
          </cell>
        </row>
        <row r="23">
          <cell r="A23" t="str">
            <v>ANAHM_2_CANYN4</v>
          </cell>
        </row>
        <row r="24">
          <cell r="A24" t="str">
            <v>ANAHM_7_CT</v>
          </cell>
        </row>
        <row r="25">
          <cell r="A25" t="str">
            <v>ANTLPE_2_QF</v>
          </cell>
        </row>
        <row r="26">
          <cell r="A26" t="str">
            <v>ARCOGN_2_UNITS</v>
          </cell>
        </row>
        <row r="27">
          <cell r="A27" t="str">
            <v>BALCHS_7_UNIT 1</v>
          </cell>
        </row>
        <row r="28">
          <cell r="A28" t="str">
            <v>BALCHS_7_UNIT 2</v>
          </cell>
        </row>
        <row r="29">
          <cell r="A29" t="str">
            <v>BALCHS_7_UNIT 3</v>
          </cell>
        </row>
        <row r="30">
          <cell r="A30" t="str">
            <v>BANKPP_2_NSPIN</v>
          </cell>
        </row>
        <row r="31">
          <cell r="A31" t="str">
            <v>BARRE_2_QF</v>
          </cell>
        </row>
        <row r="32">
          <cell r="A32" t="str">
            <v>BARRE_6_PEAKER</v>
          </cell>
        </row>
        <row r="33">
          <cell r="A33" t="str">
            <v>BASICE_2_UNITS</v>
          </cell>
        </row>
        <row r="34">
          <cell r="A34" t="str">
            <v>BDGRCK_1_UNITS</v>
          </cell>
        </row>
        <row r="35">
          <cell r="A35" t="str">
            <v>BEARCN_2_UNITS</v>
          </cell>
        </row>
        <row r="36">
          <cell r="A36" t="str">
            <v>BEARDS_7_UNIT 1</v>
          </cell>
        </row>
        <row r="37">
          <cell r="A37" t="str">
            <v>BEARMT_1_UNIT</v>
          </cell>
        </row>
        <row r="38">
          <cell r="A38" t="str">
            <v>BELDEN_7_UNIT 1</v>
          </cell>
        </row>
        <row r="39">
          <cell r="A39" t="str">
            <v>BIGCRK_2_EXESWD</v>
          </cell>
        </row>
        <row r="40">
          <cell r="A40" t="str">
            <v>BIOMAS_1_UNIT 1</v>
          </cell>
        </row>
        <row r="41">
          <cell r="A41" t="str">
            <v>BISHOP_1_ALAMO</v>
          </cell>
        </row>
        <row r="42">
          <cell r="A42" t="str">
            <v>BISHOP_1_UNITS</v>
          </cell>
        </row>
        <row r="43">
          <cell r="A43" t="str">
            <v>BLACK_7_UNIT 1</v>
          </cell>
        </row>
        <row r="44">
          <cell r="A44" t="str">
            <v>BLACK_7_UNIT 2</v>
          </cell>
        </row>
        <row r="45">
          <cell r="A45" t="str">
            <v>BLCKBT_2_STONEY</v>
          </cell>
        </row>
        <row r="46">
          <cell r="A46" t="str">
            <v>BLHVN_7_MENLOP</v>
          </cell>
        </row>
        <row r="47">
          <cell r="A47" t="str">
            <v>BLM_2_UNITS</v>
          </cell>
        </row>
        <row r="48">
          <cell r="A48" t="str">
            <v>BLULKE_6_BLUELK</v>
          </cell>
        </row>
        <row r="49">
          <cell r="A49" t="str">
            <v>BLYTHE_1_SOLAR1</v>
          </cell>
        </row>
        <row r="50">
          <cell r="A50" t="str">
            <v>BNNIEN_7_ALTAPH</v>
          </cell>
        </row>
        <row r="51">
          <cell r="A51" t="str">
            <v>BOGUE_1_UNITA1</v>
          </cell>
        </row>
        <row r="52">
          <cell r="A52" t="str">
            <v>BORDEN_2_QF</v>
          </cell>
        </row>
        <row r="53">
          <cell r="A53" t="str">
            <v>BORDER_6_UNITA1</v>
          </cell>
        </row>
        <row r="54">
          <cell r="A54" t="str">
            <v>BOWMN_6_UNIT</v>
          </cell>
        </row>
        <row r="55">
          <cell r="A55" t="str">
            <v>BRDGVL_7_BAKER</v>
          </cell>
        </row>
        <row r="56">
          <cell r="A56" t="str">
            <v>BRDSLD_2_HIWIND</v>
          </cell>
        </row>
        <row r="57">
          <cell r="A57" t="str">
            <v>BRDSLD_2_MTZUMA</v>
          </cell>
        </row>
        <row r="58">
          <cell r="A58" t="str">
            <v>BRDSLD_2_SHILO1</v>
          </cell>
        </row>
        <row r="59">
          <cell r="A59" t="str">
            <v>BRDSLD_2_SHILO2</v>
          </cell>
        </row>
        <row r="60">
          <cell r="A60" t="str">
            <v>BRDWAY_7_UNIT 3</v>
          </cell>
        </row>
        <row r="61">
          <cell r="A61" t="str">
            <v>BUCKBL_2_PL1X3</v>
          </cell>
        </row>
        <row r="62">
          <cell r="A62" t="str">
            <v>BUCKCK_7_OAKFLT</v>
          </cell>
        </row>
        <row r="63">
          <cell r="A63" t="str">
            <v>BUCKCK_7_PL1X2</v>
          </cell>
        </row>
        <row r="64">
          <cell r="A64" t="str">
            <v>BUCKWD_7_WINTCV</v>
          </cell>
        </row>
        <row r="65">
          <cell r="A65" t="str">
            <v>BULLRD_7_SAGNES</v>
          </cell>
        </row>
        <row r="66">
          <cell r="A66" t="str">
            <v>BURNYF_2_UNIT 1</v>
          </cell>
        </row>
        <row r="67">
          <cell r="A67" t="str">
            <v>BUTTVL_7_UNIT 1</v>
          </cell>
        </row>
        <row r="68">
          <cell r="A68" t="str">
            <v>CABZON_1_WINDA1</v>
          </cell>
        </row>
        <row r="69">
          <cell r="A69" t="str">
            <v>CALGEN_1_UNITS</v>
          </cell>
        </row>
        <row r="70">
          <cell r="A70" t="str">
            <v>CALPIN_1_AGNEW</v>
          </cell>
        </row>
        <row r="71">
          <cell r="A71" t="str">
            <v>CAPMAD_1_UNIT 1</v>
          </cell>
        </row>
        <row r="72">
          <cell r="A72" t="str">
            <v>CARBOU_7_PL2X3</v>
          </cell>
        </row>
        <row r="73">
          <cell r="A73" t="str">
            <v>CARBOU_7_PL4X5</v>
          </cell>
        </row>
        <row r="74">
          <cell r="A74" t="str">
            <v>CARBOU_7_UNIT 1</v>
          </cell>
        </row>
        <row r="75">
          <cell r="A75" t="str">
            <v>CARDCG_1_UNITS</v>
          </cell>
        </row>
        <row r="76">
          <cell r="A76" t="str">
            <v>CBRLLO_6_PLSTP1</v>
          </cell>
        </row>
        <row r="77">
          <cell r="A77" t="str">
            <v>CCRITA_7_RPPCHF</v>
          </cell>
        </row>
        <row r="78">
          <cell r="A78" t="str">
            <v>CDWR07_2_GEN</v>
          </cell>
        </row>
        <row r="79">
          <cell r="A79" t="str">
            <v>CEDRCK_6_UNIT</v>
          </cell>
        </row>
        <row r="80">
          <cell r="A80" t="str">
            <v>CENTER_2_QF</v>
          </cell>
        </row>
        <row r="81">
          <cell r="A81" t="str">
            <v>CENTER_2_RHONDO</v>
          </cell>
        </row>
        <row r="82">
          <cell r="A82" t="str">
            <v>CENTER_6_PEAKER</v>
          </cell>
        </row>
        <row r="83">
          <cell r="A83" t="str">
            <v>CENTRY_6_PL1X4</v>
          </cell>
        </row>
        <row r="84">
          <cell r="A84" t="str">
            <v>CHALK_1_UNIT</v>
          </cell>
        </row>
        <row r="85">
          <cell r="A85" t="str">
            <v>CHEVCD_6_UNIT</v>
          </cell>
        </row>
        <row r="86">
          <cell r="A86" t="str">
            <v>CHEVCO_6_UNIT 1</v>
          </cell>
        </row>
        <row r="87">
          <cell r="A87" t="str">
            <v>CHEVCO_6_UNIT 2</v>
          </cell>
        </row>
        <row r="88">
          <cell r="A88" t="str">
            <v>CHEVCY_1_UNIT</v>
          </cell>
        </row>
        <row r="89">
          <cell r="A89" t="str">
            <v>CHEVMN_2_UNITS</v>
          </cell>
        </row>
        <row r="90">
          <cell r="A90" t="str">
            <v>CHICPK_7_UNIT 1</v>
          </cell>
        </row>
        <row r="91">
          <cell r="A91" t="str">
            <v>CHILLS_1_SYCENG</v>
          </cell>
        </row>
        <row r="92">
          <cell r="A92" t="str">
            <v>CHILLS_7_UNITA1</v>
          </cell>
        </row>
        <row r="93">
          <cell r="A93" t="str">
            <v>CHINO_2_QF</v>
          </cell>
        </row>
        <row r="94">
          <cell r="A94" t="str">
            <v>CHINO_2_SOLAR</v>
          </cell>
        </row>
        <row r="95">
          <cell r="A95" t="str">
            <v>CHINO_6_CIMGEN</v>
          </cell>
        </row>
        <row r="96">
          <cell r="A96" t="str">
            <v>CHINO_6_SMPPAP</v>
          </cell>
        </row>
        <row r="97">
          <cell r="A97" t="str">
            <v>CHINO_7_MILIKN</v>
          </cell>
        </row>
        <row r="98">
          <cell r="A98" t="str">
            <v>CHWCHL_1_BIOMAS</v>
          </cell>
        </row>
        <row r="99">
          <cell r="A99" t="str">
            <v>CHWCHL_1_UNIT</v>
          </cell>
        </row>
        <row r="100">
          <cell r="A100" t="str">
            <v>CLOVER_2_UNIT</v>
          </cell>
        </row>
        <row r="101">
          <cell r="A101" t="str">
            <v>CLRKRD_6_COALCN</v>
          </cell>
        </row>
        <row r="102">
          <cell r="A102" t="str">
            <v>CLRKRD_6_LIMESD</v>
          </cell>
        </row>
        <row r="103">
          <cell r="A103" t="str">
            <v>CLRMTK_1_QF</v>
          </cell>
        </row>
        <row r="104">
          <cell r="A104" t="str">
            <v>CNTRVL_6_UNIT</v>
          </cell>
        </row>
        <row r="105">
          <cell r="A105" t="str">
            <v>COCOPP_7_UNIT 6</v>
          </cell>
        </row>
        <row r="106">
          <cell r="A106" t="str">
            <v>COCOPP_7_UNIT 7</v>
          </cell>
        </row>
        <row r="107">
          <cell r="A107" t="str">
            <v>COLEMN_2_UNIT</v>
          </cell>
        </row>
        <row r="108">
          <cell r="A108" t="str">
            <v>COLGA1_6_SHELLW</v>
          </cell>
        </row>
        <row r="109">
          <cell r="A109" t="str">
            <v>COLGAT_7_UNIT 1</v>
          </cell>
        </row>
        <row r="110">
          <cell r="A110" t="str">
            <v>COLGAT_7_UNIT 2</v>
          </cell>
        </row>
        <row r="111">
          <cell r="A111" t="str">
            <v>COLPIN_6_COLLNS</v>
          </cell>
        </row>
        <row r="112">
          <cell r="A112" t="str">
            <v>COLTON_6_AGUAM1</v>
          </cell>
        </row>
        <row r="113">
          <cell r="A113" t="str">
            <v>COLUSA_2_PL1X3</v>
          </cell>
        </row>
        <row r="114">
          <cell r="A114" t="str">
            <v>COLVIL_7_PL1X2</v>
          </cell>
        </row>
        <row r="115">
          <cell r="A115" t="str">
            <v>CONTAN_1_UNIT</v>
          </cell>
        </row>
        <row r="116">
          <cell r="A116" t="str">
            <v>CONTRL_1_LUNDY</v>
          </cell>
        </row>
        <row r="117">
          <cell r="A117" t="str">
            <v>CONTRL_1_OXBOW</v>
          </cell>
        </row>
        <row r="118">
          <cell r="A118" t="str">
            <v>CONTRL_1_POOLE</v>
          </cell>
        </row>
        <row r="119">
          <cell r="A119" t="str">
            <v>CONTRL_1_QF</v>
          </cell>
        </row>
        <row r="120">
          <cell r="A120" t="str">
            <v>CONTRL_1_RUSHCK</v>
          </cell>
        </row>
        <row r="121">
          <cell r="A121" t="str">
            <v>COPMTN_2_SOLAR1</v>
          </cell>
        </row>
        <row r="122">
          <cell r="A122" t="str">
            <v>CORONS_6_CLRWTR</v>
          </cell>
        </row>
        <row r="123">
          <cell r="A123" t="str">
            <v>COTTLE_2_FRNKNH</v>
          </cell>
        </row>
        <row r="124">
          <cell r="A124" t="str">
            <v>COVERD_2_QFUNTS</v>
          </cell>
        </row>
        <row r="125">
          <cell r="A125" t="str">
            <v>COWCRK_2_UNIT</v>
          </cell>
        </row>
        <row r="126">
          <cell r="A126" t="str">
            <v>CPSTNO_7_PRMADS</v>
          </cell>
        </row>
        <row r="127">
          <cell r="A127" t="str">
            <v>CRESSY_1_PARKER</v>
          </cell>
        </row>
        <row r="128">
          <cell r="A128" t="str">
            <v>CRESTA_7_PL1X2</v>
          </cell>
        </row>
        <row r="129">
          <cell r="A129" t="str">
            <v>CRNEVL_6_CRNVA</v>
          </cell>
        </row>
        <row r="130">
          <cell r="A130" t="str">
            <v>CRNEVL_6_SJQN 2</v>
          </cell>
        </row>
        <row r="131">
          <cell r="A131" t="str">
            <v>CRNEVL_6_SJQN 3</v>
          </cell>
        </row>
        <row r="132">
          <cell r="A132" t="str">
            <v>CROKET_7_UNIT</v>
          </cell>
        </row>
        <row r="133">
          <cell r="A133" t="str">
            <v>CRSTWD_6_KUMYAY</v>
          </cell>
        </row>
        <row r="134">
          <cell r="A134" t="str">
            <v>CSCCOG_1_UNIT 1</v>
          </cell>
        </row>
        <row r="135">
          <cell r="A135" t="str">
            <v>CSCGNR_1_UNIT 1</v>
          </cell>
        </row>
        <row r="136">
          <cell r="A136" t="str">
            <v>CSCGNR_1_UNIT 2</v>
          </cell>
        </row>
        <row r="137">
          <cell r="A137" t="str">
            <v>CSTRVL_7_PL1X2</v>
          </cell>
        </row>
        <row r="138">
          <cell r="A138" t="str">
            <v>CSTRVL_7_QFUNTS</v>
          </cell>
        </row>
        <row r="139">
          <cell r="A139" t="str">
            <v>CTNWDP_1_QF</v>
          </cell>
        </row>
        <row r="140">
          <cell r="A140" t="str">
            <v>CURIS_1_QF</v>
          </cell>
        </row>
        <row r="141">
          <cell r="A141" t="str">
            <v>CWATER_7_UNIT 1</v>
          </cell>
        </row>
        <row r="142">
          <cell r="A142" t="str">
            <v>CWATER_7_UNIT 2</v>
          </cell>
        </row>
        <row r="143">
          <cell r="A143" t="str">
            <v>CWATER_7_UNIT 3</v>
          </cell>
        </row>
        <row r="144">
          <cell r="A144" t="str">
            <v>CWATER_7_UNIT 4</v>
          </cell>
        </row>
        <row r="145">
          <cell r="A145" t="str">
            <v>DAVIS_7_MNMETH</v>
          </cell>
        </row>
        <row r="146">
          <cell r="A146" t="str">
            <v>DEADCK_1_UNIT</v>
          </cell>
        </row>
        <row r="147">
          <cell r="A147" t="str">
            <v>DEERCR_6_UNIT 1</v>
          </cell>
        </row>
        <row r="148">
          <cell r="A148" t="str">
            <v>DELTA_2_PL1X4</v>
          </cell>
        </row>
        <row r="149">
          <cell r="A149" t="str">
            <v>DEVERS_1_QF</v>
          </cell>
        </row>
        <row r="150">
          <cell r="A150" t="str">
            <v>DEXZEL_1_UNIT</v>
          </cell>
        </row>
        <row r="151">
          <cell r="A151" t="str">
            <v>DIABLO_7_UNIT 1</v>
          </cell>
        </row>
        <row r="152">
          <cell r="A152" t="str">
            <v>DIABLO_7_UNIT 2</v>
          </cell>
        </row>
        <row r="153">
          <cell r="A153" t="str">
            <v>DINUBA_6_UNIT</v>
          </cell>
        </row>
        <row r="154">
          <cell r="A154" t="str">
            <v>DISCOV_1_CHEVRN</v>
          </cell>
        </row>
        <row r="155">
          <cell r="A155" t="str">
            <v>DIVSON_6_NSQF</v>
          </cell>
        </row>
        <row r="156">
          <cell r="A156" t="str">
            <v>DMDVLY_1_UNITS</v>
          </cell>
        </row>
        <row r="157">
          <cell r="A157" t="str">
            <v>DONNLS_7_UNIT</v>
          </cell>
        </row>
        <row r="158">
          <cell r="A158" t="str">
            <v>DOSMGO_2_NSPIN</v>
          </cell>
        </row>
        <row r="159">
          <cell r="A159" t="str">
            <v>DOUBLC_1_UNITS</v>
          </cell>
        </row>
        <row r="160">
          <cell r="A160" t="str">
            <v>DREWS_6_PL1X4</v>
          </cell>
        </row>
        <row r="161">
          <cell r="A161" t="str">
            <v>DRUM_7_PL1X2</v>
          </cell>
        </row>
        <row r="162">
          <cell r="A162" t="str">
            <v>DRUM_7_PL3X4</v>
          </cell>
        </row>
        <row r="163">
          <cell r="A163" t="str">
            <v>DRUM_7_UNIT 5</v>
          </cell>
        </row>
        <row r="164">
          <cell r="A164" t="str">
            <v>DSABLA_7_UNIT</v>
          </cell>
        </row>
        <row r="165">
          <cell r="A165" t="str">
            <v>DUANE_1_PL1X3</v>
          </cell>
        </row>
        <row r="166">
          <cell r="A166" t="str">
            <v>DUTCH1_7_UNIT 1</v>
          </cell>
        </row>
        <row r="167">
          <cell r="A167" t="str">
            <v>DUTCH2_7_UNIT 1</v>
          </cell>
        </row>
        <row r="168">
          <cell r="A168" t="str">
            <v>DVLCYN_1_UNITS</v>
          </cell>
        </row>
        <row r="169">
          <cell r="A169" t="str">
            <v>EASTWD_7_UNIT</v>
          </cell>
        </row>
        <row r="170">
          <cell r="A170" t="str">
            <v>EDMONS_2_NSPIN</v>
          </cell>
        </row>
        <row r="171">
          <cell r="A171" t="str">
            <v>EGATE_7_NOCITY</v>
          </cell>
        </row>
        <row r="172">
          <cell r="A172" t="str">
            <v>ELCAJN_6_LM6K</v>
          </cell>
        </row>
        <row r="173">
          <cell r="A173" t="str">
            <v>ELCAJN_6_UNITA1</v>
          </cell>
        </row>
        <row r="174">
          <cell r="A174" t="str">
            <v>ELCAJN_7_GT1</v>
          </cell>
        </row>
        <row r="175">
          <cell r="A175" t="str">
            <v>ELDORO_7_UNIT 1</v>
          </cell>
        </row>
        <row r="176">
          <cell r="A176" t="str">
            <v>ELDORO_7_UNIT 2</v>
          </cell>
        </row>
        <row r="177">
          <cell r="A177" t="str">
            <v>ELECTR_7_PL1X3</v>
          </cell>
        </row>
        <row r="178">
          <cell r="A178" t="str">
            <v>ELKCRK_6_STONYG</v>
          </cell>
        </row>
        <row r="179">
          <cell r="A179" t="str">
            <v>ELKHIL_2_PL1X3</v>
          </cell>
        </row>
        <row r="180">
          <cell r="A180" t="str">
            <v>ELLIS_2_QF</v>
          </cell>
        </row>
        <row r="181">
          <cell r="A181" t="str">
            <v>ELNIDP_6_BIOMAS</v>
          </cell>
        </row>
        <row r="182">
          <cell r="A182" t="str">
            <v>ELSEGN_7_UNIT 3</v>
          </cell>
        </row>
        <row r="183">
          <cell r="A183" t="str">
            <v>ELSEGN_7_UNIT 4</v>
          </cell>
        </row>
        <row r="184">
          <cell r="A184" t="str">
            <v>ENCINA_7_EA1</v>
          </cell>
        </row>
        <row r="185">
          <cell r="A185" t="str">
            <v>ENCINA_7_EA2</v>
          </cell>
        </row>
        <row r="186">
          <cell r="A186" t="str">
            <v>ENCINA_7_EA3</v>
          </cell>
        </row>
        <row r="187">
          <cell r="A187" t="str">
            <v>ENCINA_7_EA4</v>
          </cell>
        </row>
        <row r="188">
          <cell r="A188" t="str">
            <v>ENCINA_7_EA5</v>
          </cell>
        </row>
        <row r="189">
          <cell r="A189" t="str">
            <v>ENCINA_7_GT1</v>
          </cell>
        </row>
        <row r="190">
          <cell r="A190" t="str">
            <v>ESCNDO_6_PL1X2</v>
          </cell>
        </row>
        <row r="191">
          <cell r="A191" t="str">
            <v>ESCNDO_6_UNITB1</v>
          </cell>
        </row>
        <row r="192">
          <cell r="A192" t="str">
            <v>ESCO_6_GLMQF</v>
          </cell>
        </row>
        <row r="193">
          <cell r="A193" t="str">
            <v>ETIWND_2_FONTNA</v>
          </cell>
        </row>
        <row r="194">
          <cell r="A194" t="str">
            <v>ETIWND_2_QF</v>
          </cell>
        </row>
        <row r="195">
          <cell r="A195" t="str">
            <v>ETIWND_2_SOLAR</v>
          </cell>
        </row>
        <row r="196">
          <cell r="A196" t="str">
            <v>ETIWND_6_GRPLND</v>
          </cell>
        </row>
        <row r="197">
          <cell r="A197" t="str">
            <v>ETIWND_6_MWDETI</v>
          </cell>
        </row>
        <row r="198">
          <cell r="A198" t="str">
            <v>ETIWND_7_MIDVLY</v>
          </cell>
        </row>
        <row r="199">
          <cell r="A199" t="str">
            <v>ETIWND_7_UNIT 3</v>
          </cell>
        </row>
        <row r="200">
          <cell r="A200" t="str">
            <v>ETIWND_7_UNIT 4</v>
          </cell>
        </row>
        <row r="201">
          <cell r="A201" t="str">
            <v>EXCHEC_7_UNIT 1</v>
          </cell>
        </row>
        <row r="202">
          <cell r="A202" t="str">
            <v>FAIRHV_6_UNIT</v>
          </cell>
        </row>
        <row r="203">
          <cell r="A203" t="str">
            <v>FAYETT_1_UNIT</v>
          </cell>
        </row>
        <row r="204">
          <cell r="A204" t="str">
            <v>FELLOW_7_QFUNTS</v>
          </cell>
        </row>
        <row r="205">
          <cell r="A205" t="str">
            <v>FLOWD1_6_ALTPP1</v>
          </cell>
        </row>
        <row r="206">
          <cell r="A206" t="str">
            <v>FLOWD2_2_FPLWND</v>
          </cell>
        </row>
        <row r="207">
          <cell r="A207" t="str">
            <v>FLOWD2_2_UNIT 1</v>
          </cell>
        </row>
        <row r="208">
          <cell r="A208" t="str">
            <v>FMEADO_6_HELLHL</v>
          </cell>
        </row>
        <row r="209">
          <cell r="A209" t="str">
            <v>FMEADO_7_UNIT</v>
          </cell>
        </row>
        <row r="210">
          <cell r="A210" t="str">
            <v>FORBST_7_UNIT 1</v>
          </cell>
        </row>
        <row r="211">
          <cell r="A211" t="str">
            <v>FORKBU_6_UNIT</v>
          </cell>
        </row>
        <row r="212">
          <cell r="A212" t="str">
            <v>FRIANT_6_UNITS</v>
          </cell>
        </row>
        <row r="213">
          <cell r="A213" t="str">
            <v>FRITO_1_LAY</v>
          </cell>
        </row>
        <row r="214">
          <cell r="A214" t="str">
            <v>FTSWRD_7_QFUNTS</v>
          </cell>
        </row>
        <row r="215">
          <cell r="A215" t="str">
            <v>FULTON_1_QF</v>
          </cell>
        </row>
        <row r="216">
          <cell r="A216" t="str">
            <v>GALE_1_SEGS1</v>
          </cell>
        </row>
        <row r="217">
          <cell r="A217" t="str">
            <v>GARNET_1_UNITS</v>
          </cell>
        </row>
        <row r="218">
          <cell r="A218" t="str">
            <v>GARNET_1_WIND</v>
          </cell>
        </row>
        <row r="219">
          <cell r="A219" t="str">
            <v>GATES_6_PL1X2</v>
          </cell>
        </row>
        <row r="220">
          <cell r="A220" t="str">
            <v>GATWAY_2_PL1X3</v>
          </cell>
        </row>
        <row r="221">
          <cell r="A221" t="str">
            <v>GEYS11_7_UNIT11</v>
          </cell>
        </row>
        <row r="222">
          <cell r="A222" t="str">
            <v>GEYS12_7_UNIT12</v>
          </cell>
        </row>
        <row r="223">
          <cell r="A223" t="str">
            <v>GEYS13_7_UNIT13</v>
          </cell>
        </row>
        <row r="224">
          <cell r="A224" t="str">
            <v>GEYS14_7_UNIT14</v>
          </cell>
        </row>
        <row r="225">
          <cell r="A225" t="str">
            <v>GEYS16_7_UNIT16</v>
          </cell>
        </row>
        <row r="226">
          <cell r="A226" t="str">
            <v>GEYS17_2_BOTRCK</v>
          </cell>
        </row>
        <row r="227">
          <cell r="A227" t="str">
            <v>GEYS17_7_UNIT17</v>
          </cell>
        </row>
        <row r="228">
          <cell r="A228" t="str">
            <v>GEYS18_7_UNIT18</v>
          </cell>
        </row>
        <row r="229">
          <cell r="A229" t="str">
            <v>GEYS20_7_UNIT20</v>
          </cell>
        </row>
        <row r="230">
          <cell r="A230" t="str">
            <v>GILROY_1_UNIT</v>
          </cell>
        </row>
        <row r="231">
          <cell r="A231" t="str">
            <v>GILRPP_1_PL1X2</v>
          </cell>
        </row>
        <row r="232">
          <cell r="A232" t="str">
            <v>GILRPP_1_PL3X4</v>
          </cell>
        </row>
        <row r="233">
          <cell r="A233" t="str">
            <v>GLNARM_7_UNIT 1</v>
          </cell>
        </row>
        <row r="234">
          <cell r="A234" t="str">
            <v>GLNARM_7_UNIT 2</v>
          </cell>
        </row>
        <row r="235">
          <cell r="A235" t="str">
            <v>GLNARM_7_UNIT 3</v>
          </cell>
        </row>
        <row r="236">
          <cell r="A236" t="str">
            <v>GLNARM_7_UNIT 4</v>
          </cell>
        </row>
        <row r="237">
          <cell r="A237" t="str">
            <v>GOLDHL_1_QF</v>
          </cell>
        </row>
        <row r="238">
          <cell r="A238" t="str">
            <v>GOLETA_2_QF</v>
          </cell>
        </row>
        <row r="239">
          <cell r="A239" t="str">
            <v>GOLETA_6_ELLWOD</v>
          </cell>
        </row>
        <row r="240">
          <cell r="A240" t="str">
            <v>GOLETA_6_EXGEN</v>
          </cell>
        </row>
        <row r="241">
          <cell r="A241" t="str">
            <v>GOLETA_6_GAVOTA</v>
          </cell>
        </row>
        <row r="242">
          <cell r="A242" t="str">
            <v>GOLETA_6_TAJIGS</v>
          </cell>
        </row>
        <row r="243">
          <cell r="A243" t="str">
            <v>GRIZLY_1_UNIT 1</v>
          </cell>
        </row>
        <row r="244">
          <cell r="A244" t="str">
            <v>GRNLF1_1_UNITS</v>
          </cell>
        </row>
        <row r="245">
          <cell r="A245" t="str">
            <v>GRNLF2_1_UNIT</v>
          </cell>
        </row>
        <row r="246">
          <cell r="A246" t="str">
            <v>GRNVLY_7_SCLAND</v>
          </cell>
        </row>
        <row r="247">
          <cell r="A247" t="str">
            <v>GRZZLY_1_BERKLY</v>
          </cell>
        </row>
        <row r="248">
          <cell r="A248" t="str">
            <v>GWFPW1_6_UNIT</v>
          </cell>
        </row>
        <row r="249">
          <cell r="A249" t="str">
            <v>GWFPW2_1_UNIT 1</v>
          </cell>
        </row>
        <row r="250">
          <cell r="A250" t="str">
            <v>GWFPW3_1_UNIT 1</v>
          </cell>
        </row>
        <row r="251">
          <cell r="A251" t="str">
            <v>GWFPW4_6_UNIT 1</v>
          </cell>
        </row>
        <row r="252">
          <cell r="A252" t="str">
            <v>GWFPW5_6_UNIT 1</v>
          </cell>
        </row>
        <row r="253">
          <cell r="A253" t="str">
            <v>GWFPWR_1_UNITS</v>
          </cell>
        </row>
        <row r="254">
          <cell r="A254" t="str">
            <v>GWFPWR_6_UNIT</v>
          </cell>
        </row>
        <row r="255">
          <cell r="A255" t="str">
            <v>GYS5X6_7_UNITS</v>
          </cell>
        </row>
        <row r="256">
          <cell r="A256" t="str">
            <v>GYS7X8_7_UNITS</v>
          </cell>
        </row>
        <row r="257">
          <cell r="A257" t="str">
            <v>GYSRVL_7_WSPRNG</v>
          </cell>
        </row>
        <row r="258">
          <cell r="A258" t="str">
            <v>HAASPH_7_PL1X2</v>
          </cell>
        </row>
        <row r="259">
          <cell r="A259" t="str">
            <v>HALSEY_6_UNIT</v>
          </cell>
        </row>
        <row r="260">
          <cell r="A260" t="str">
            <v>HARBGN_7_UNITS</v>
          </cell>
        </row>
        <row r="261">
          <cell r="A261" t="str">
            <v>HATCR1_7_UNIT</v>
          </cell>
        </row>
        <row r="262">
          <cell r="A262" t="str">
            <v>HATCR2_7_UNIT</v>
          </cell>
        </row>
        <row r="263">
          <cell r="A263" t="str">
            <v>HATLOS_6_LSCRK</v>
          </cell>
        </row>
        <row r="264">
          <cell r="A264" t="str">
            <v>HATLOS_6_QFUNTS</v>
          </cell>
        </row>
        <row r="265">
          <cell r="A265" t="str">
            <v>HATRDG_2_WIND</v>
          </cell>
        </row>
        <row r="266">
          <cell r="A266" t="str">
            <v>HAYPRS_6_QFUNTS</v>
          </cell>
        </row>
        <row r="267">
          <cell r="A267" t="str">
            <v>HELMPG_7_UNIT 1</v>
          </cell>
        </row>
        <row r="268">
          <cell r="A268" t="str">
            <v>HELMPG_7_UNIT 2</v>
          </cell>
        </row>
        <row r="269">
          <cell r="A269" t="str">
            <v>HELMPG_7_UNIT 3</v>
          </cell>
        </row>
        <row r="270">
          <cell r="A270" t="str">
            <v>HENRTA_6_UNITA1</v>
          </cell>
        </row>
        <row r="271">
          <cell r="A271" t="str">
            <v>HENRTA_6_UNITA2</v>
          </cell>
        </row>
        <row r="272">
          <cell r="A272" t="str">
            <v>HICKS_7_GUADLP</v>
          </cell>
        </row>
        <row r="273">
          <cell r="A273" t="str">
            <v>HIDSRT_2_UNITS</v>
          </cell>
        </row>
        <row r="274">
          <cell r="A274" t="str">
            <v>HIGGNS_7_QFUNTS</v>
          </cell>
        </row>
        <row r="275">
          <cell r="A275" t="str">
            <v>HINSON_6_CARBGN</v>
          </cell>
        </row>
        <row r="276">
          <cell r="A276" t="str">
            <v>HINSON_6_LBECH1</v>
          </cell>
        </row>
        <row r="277">
          <cell r="A277" t="str">
            <v>HINSON_6_LBECH2</v>
          </cell>
        </row>
        <row r="278">
          <cell r="A278" t="str">
            <v>HINSON_6_LBECH3</v>
          </cell>
        </row>
        <row r="279">
          <cell r="A279" t="str">
            <v>HINSON_6_LBECH4</v>
          </cell>
        </row>
        <row r="280">
          <cell r="A280" t="str">
            <v>HINSON_6_SERRGN</v>
          </cell>
        </row>
        <row r="281">
          <cell r="A281" t="str">
            <v>HIWAY_7_ACANYN</v>
          </cell>
        </row>
        <row r="282">
          <cell r="A282" t="str">
            <v>HMLTBR_6_UNITS</v>
          </cell>
        </row>
        <row r="283">
          <cell r="A283" t="str">
            <v>HNTGBH_7_UNIT 1</v>
          </cell>
        </row>
        <row r="284">
          <cell r="A284" t="str">
            <v>HNTGBH_7_UNIT 2</v>
          </cell>
        </row>
        <row r="285">
          <cell r="A285" t="str">
            <v>HNTGBH_7_UNIT 3</v>
          </cell>
        </row>
        <row r="286">
          <cell r="A286" t="str">
            <v>HNTGBH_7_UNIT 4</v>
          </cell>
        </row>
        <row r="287">
          <cell r="A287" t="str">
            <v>HOLGAT_1_BORAX</v>
          </cell>
        </row>
        <row r="288">
          <cell r="A288" t="str">
            <v>HOLGAT_1_MOGEN</v>
          </cell>
        </row>
        <row r="289">
          <cell r="A289" t="str">
            <v>HUMBPP_1_UNITS3</v>
          </cell>
        </row>
        <row r="290">
          <cell r="A290" t="str">
            <v>HUMBPP_6_UNITS1</v>
          </cell>
        </row>
        <row r="291">
          <cell r="A291" t="str">
            <v>HUMBPP_6_UNITS2</v>
          </cell>
        </row>
        <row r="292">
          <cell r="A292" t="str">
            <v>HUMBSB_1_QF</v>
          </cell>
        </row>
        <row r="293">
          <cell r="A293" t="str">
            <v>HYTTHM_2_UNITS</v>
          </cell>
        </row>
        <row r="294">
          <cell r="A294" t="str">
            <v>IGNACO_1_QF</v>
          </cell>
        </row>
        <row r="295">
          <cell r="A295" t="str">
            <v>INDIGO_1_UNIT 1</v>
          </cell>
        </row>
        <row r="296">
          <cell r="A296" t="str">
            <v>INDIGO_1_UNIT 2</v>
          </cell>
        </row>
        <row r="297">
          <cell r="A297" t="str">
            <v>INDIGO_1_UNIT 3</v>
          </cell>
        </row>
        <row r="298">
          <cell r="A298" t="str">
            <v>INDVLY_1_UNITS</v>
          </cell>
        </row>
        <row r="299">
          <cell r="A299" t="str">
            <v>INLDEM_5_UNIT 1</v>
          </cell>
        </row>
        <row r="300">
          <cell r="A300" t="str">
            <v>INLDEM_5_UNIT 2</v>
          </cell>
        </row>
        <row r="301">
          <cell r="A301" t="str">
            <v>INSKIP_2_UNIT</v>
          </cell>
        </row>
        <row r="302">
          <cell r="A302" t="str">
            <v>INTTRB_6_UNIT</v>
          </cell>
        </row>
        <row r="303">
          <cell r="A303" t="str">
            <v>JAKVAL_2_IONE</v>
          </cell>
        </row>
        <row r="304">
          <cell r="A304" t="str">
            <v>JOHANN_6_QFA1</v>
          </cell>
        </row>
        <row r="305">
          <cell r="A305" t="str">
            <v>JRWOOD_1_UNIT 1</v>
          </cell>
        </row>
        <row r="306">
          <cell r="A306" t="str">
            <v>JVENTR_2_QFUNTS</v>
          </cell>
        </row>
        <row r="307">
          <cell r="A307" t="str">
            <v>KALINA_2_UNIT 1</v>
          </cell>
        </row>
        <row r="308">
          <cell r="A308" t="str">
            <v>KANAKA_1_UNIT</v>
          </cell>
        </row>
        <row r="309">
          <cell r="A309" t="str">
            <v>KEARNY_7_KY1</v>
          </cell>
        </row>
        <row r="310">
          <cell r="A310" t="str">
            <v>KEARNY_7_KY2</v>
          </cell>
        </row>
        <row r="311">
          <cell r="A311" t="str">
            <v>KEARNY_7_KY3</v>
          </cell>
        </row>
        <row r="312">
          <cell r="A312" t="str">
            <v>KEKAWK_6_UNIT</v>
          </cell>
        </row>
        <row r="313">
          <cell r="A313" t="str">
            <v>KELYRG_6_UNIT</v>
          </cell>
        </row>
        <row r="314">
          <cell r="A314" t="str">
            <v>KERKH1_7_UNIT 1</v>
          </cell>
        </row>
        <row r="315">
          <cell r="A315" t="str">
            <v>KERKH1_7_UNIT 2</v>
          </cell>
        </row>
        <row r="316">
          <cell r="A316" t="str">
            <v>KERKH1_7_UNIT 3</v>
          </cell>
        </row>
        <row r="317">
          <cell r="A317" t="str">
            <v>KERKH2_7_UNIT 1</v>
          </cell>
        </row>
        <row r="318">
          <cell r="A318" t="str">
            <v>KERNFT_1_UNITS</v>
          </cell>
        </row>
        <row r="319">
          <cell r="A319" t="str">
            <v>KERNRG_1_UNITS</v>
          </cell>
        </row>
        <row r="320">
          <cell r="A320" t="str">
            <v>KERRGN_1_UNIT 1</v>
          </cell>
        </row>
        <row r="321">
          <cell r="A321" t="str">
            <v>KILARC_2_UNIT 1</v>
          </cell>
        </row>
        <row r="322">
          <cell r="A322" t="str">
            <v>KINGCO_1_KINGBR</v>
          </cell>
        </row>
        <row r="323">
          <cell r="A323" t="str">
            <v>KINGRV_7_UNIT 1</v>
          </cell>
        </row>
        <row r="324">
          <cell r="A324" t="str">
            <v>KIRKER_7_KELCYN</v>
          </cell>
        </row>
        <row r="325">
          <cell r="A325" t="str">
            <v>KNGCTY_6_UNITA1</v>
          </cell>
        </row>
        <row r="326">
          <cell r="A326" t="str">
            <v>KRAMER_1_SEGS37</v>
          </cell>
        </row>
        <row r="327">
          <cell r="A327" t="str">
            <v>KRAMER_2_SEGS89</v>
          </cell>
        </row>
        <row r="328">
          <cell r="A328" t="str">
            <v>KRNCNY_6_UNIT</v>
          </cell>
        </row>
        <row r="329">
          <cell r="A329" t="str">
            <v>KRNOIL_7_TEXEXP</v>
          </cell>
        </row>
        <row r="330">
          <cell r="A330" t="str">
            <v>LACIEN_2_VENICE</v>
          </cell>
        </row>
        <row r="331">
          <cell r="A331" t="str">
            <v>LAFRES_6_QF</v>
          </cell>
        </row>
        <row r="332">
          <cell r="A332" t="str">
            <v>LAGBEL_6_QF</v>
          </cell>
        </row>
        <row r="333">
          <cell r="A333" t="str">
            <v>LAPAC_6_UNIT</v>
          </cell>
        </row>
        <row r="334">
          <cell r="A334" t="str">
            <v>LAPLMA_2_UNIT 1</v>
          </cell>
        </row>
        <row r="335">
          <cell r="A335" t="str">
            <v>LAPLMA_2_UNIT 2</v>
          </cell>
        </row>
        <row r="336">
          <cell r="A336" t="str">
            <v>LAPLMA_2_UNIT 3</v>
          </cell>
        </row>
        <row r="337">
          <cell r="A337" t="str">
            <v>LAPLMA_2_UNIT 4</v>
          </cell>
        </row>
        <row r="338">
          <cell r="A338" t="str">
            <v>LARKSP_6_UNIT 1</v>
          </cell>
        </row>
        <row r="339">
          <cell r="A339" t="str">
            <v>LARKSP_6_UNIT 2</v>
          </cell>
        </row>
        <row r="340">
          <cell r="A340" t="str">
            <v>LAROA1_2_UNITA1</v>
          </cell>
        </row>
        <row r="341">
          <cell r="A341" t="str">
            <v>LAROA2_2_UNITA1</v>
          </cell>
        </row>
        <row r="342">
          <cell r="A342" t="str">
            <v>LASSEN_6_UNITS</v>
          </cell>
        </row>
        <row r="343">
          <cell r="A343" t="str">
            <v>LAWRNC_7_SUNYVL</v>
          </cell>
        </row>
        <row r="344">
          <cell r="A344" t="str">
            <v>LEBECS_2_UNITS</v>
          </cell>
        </row>
        <row r="345">
          <cell r="A345" t="str">
            <v>LECEF_1_UNITS</v>
          </cell>
        </row>
        <row r="346">
          <cell r="A346" t="str">
            <v>LEWSTN_7_WEBRFL</v>
          </cell>
        </row>
        <row r="347">
          <cell r="A347" t="str">
            <v>LFC 51_2_UNIT 1</v>
          </cell>
        </row>
        <row r="348">
          <cell r="A348" t="str">
            <v>LGHTHP_6_ICEGEN</v>
          </cell>
        </row>
        <row r="349">
          <cell r="A349" t="str">
            <v>LGHTHP_6_QF</v>
          </cell>
        </row>
        <row r="350">
          <cell r="A350" t="str">
            <v>LIVOAK_1_UNIT 1</v>
          </cell>
        </row>
        <row r="351">
          <cell r="A351" t="str">
            <v>LMBEPK_2_UNITA1</v>
          </cell>
        </row>
        <row r="352">
          <cell r="A352" t="str">
            <v>LMBEPK_2_UNITA2</v>
          </cell>
        </row>
        <row r="353">
          <cell r="A353" t="str">
            <v>LMBEPK_2_UNITA3</v>
          </cell>
        </row>
        <row r="354">
          <cell r="A354" t="str">
            <v>LMEC_1_PL1X3</v>
          </cell>
        </row>
        <row r="355">
          <cell r="A355" t="str">
            <v>LODI25_2_UNIT 1</v>
          </cell>
        </row>
        <row r="356">
          <cell r="A356" t="str">
            <v>LOWGAP_7_QFUNTS</v>
          </cell>
        </row>
        <row r="357">
          <cell r="A357" t="str">
            <v>MALAGA_1_PL1X2</v>
          </cell>
        </row>
        <row r="358">
          <cell r="A358" t="str">
            <v>MALCHQ_7_UNIT 1</v>
          </cell>
        </row>
        <row r="359">
          <cell r="A359" t="str">
            <v>MARKHM_1_CATLST</v>
          </cell>
        </row>
        <row r="360">
          <cell r="A360" t="str">
            <v>MARTIN_1_SUNSET</v>
          </cell>
        </row>
        <row r="361">
          <cell r="A361" t="str">
            <v>MCARTH_6_BIGVAL</v>
          </cell>
        </row>
        <row r="362">
          <cell r="A362" t="str">
            <v>MCCALL_1_QF</v>
          </cell>
        </row>
        <row r="363">
          <cell r="A363" t="str">
            <v>MCGEN_1_UNIT</v>
          </cell>
        </row>
        <row r="364">
          <cell r="A364" t="str">
            <v>MCSWAN_6_UNITS</v>
          </cell>
        </row>
        <row r="365">
          <cell r="A365" t="str">
            <v>MDFKRL_2_PROJCT</v>
          </cell>
        </row>
        <row r="366">
          <cell r="A366" t="str">
            <v>MENBIO_6_RENEW1</v>
          </cell>
        </row>
        <row r="367">
          <cell r="A367" t="str">
            <v>MENBIO_6_UNIT</v>
          </cell>
        </row>
        <row r="368">
          <cell r="A368" t="str">
            <v>MERCFL_6_UNIT</v>
          </cell>
        </row>
        <row r="369">
          <cell r="A369" t="str">
            <v>MESAP_1_QF</v>
          </cell>
        </row>
        <row r="370">
          <cell r="A370" t="str">
            <v>MESAS_2_QF</v>
          </cell>
        </row>
        <row r="371">
          <cell r="A371" t="str">
            <v>METCLF_1_QF</v>
          </cell>
        </row>
        <row r="372">
          <cell r="A372" t="str">
            <v>METEC_2_PL1X3</v>
          </cell>
        </row>
        <row r="373">
          <cell r="A373" t="str">
            <v>MIDSET_1_UNIT 1</v>
          </cell>
        </row>
        <row r="374">
          <cell r="A374" t="str">
            <v>MIDWAY_1_QF</v>
          </cell>
        </row>
        <row r="375">
          <cell r="A375" t="str">
            <v>MILBRA_1_QF</v>
          </cell>
        </row>
        <row r="376">
          <cell r="A376" t="str">
            <v>MIRLOM_2_CORONA</v>
          </cell>
        </row>
        <row r="377">
          <cell r="A377" t="str">
            <v>MIRLOM_2_TEMESC</v>
          </cell>
        </row>
        <row r="378">
          <cell r="A378" t="str">
            <v>MIRLOM_6_DELGEN</v>
          </cell>
        </row>
        <row r="379">
          <cell r="A379" t="str">
            <v>MIRLOM_6_PEAKER</v>
          </cell>
        </row>
        <row r="380">
          <cell r="A380" t="str">
            <v>MIRLOM_7_MWDLKM</v>
          </cell>
        </row>
        <row r="381">
          <cell r="A381" t="str">
            <v>MISSIX_1_QF</v>
          </cell>
        </row>
        <row r="382">
          <cell r="A382" t="str">
            <v>MKTRCK_1_UNIT 1</v>
          </cell>
        </row>
        <row r="383">
          <cell r="A383" t="str">
            <v>MLPTAS_7_QFUNTS</v>
          </cell>
        </row>
        <row r="384">
          <cell r="A384" t="str">
            <v>MNDALY_7_UNIT 1</v>
          </cell>
        </row>
        <row r="385">
          <cell r="A385" t="str">
            <v>MNDALY_7_UNIT 2</v>
          </cell>
        </row>
        <row r="386">
          <cell r="A386" t="str">
            <v>MNDALY_7_UNIT 3</v>
          </cell>
        </row>
        <row r="387">
          <cell r="A387" t="str">
            <v>MNTAGU_7_NEWBYI</v>
          </cell>
        </row>
        <row r="388">
          <cell r="A388" t="str">
            <v>MOJAVE_1_SIPHON</v>
          </cell>
        </row>
        <row r="389">
          <cell r="A389" t="str">
            <v>MONLTH_6_BOREL</v>
          </cell>
        </row>
        <row r="390">
          <cell r="A390" t="str">
            <v>MONTPH_7_UNITS</v>
          </cell>
        </row>
        <row r="391">
          <cell r="A391" t="str">
            <v>MOORPK_2_CALABS</v>
          </cell>
        </row>
        <row r="392">
          <cell r="A392" t="str">
            <v>MOORPK_6_QF</v>
          </cell>
        </row>
        <row r="393">
          <cell r="A393" t="str">
            <v>MOORPK_7_UNITA1</v>
          </cell>
        </row>
        <row r="394">
          <cell r="A394" t="str">
            <v>MORBAY_7_UNIT 3</v>
          </cell>
        </row>
        <row r="395">
          <cell r="A395" t="str">
            <v>MORBAY_7_UNIT 4</v>
          </cell>
        </row>
        <row r="396">
          <cell r="A396" t="str">
            <v>MOSSLD_1_QF</v>
          </cell>
        </row>
        <row r="397">
          <cell r="A397" t="str">
            <v>MOSSLD_2_PSP1</v>
          </cell>
        </row>
        <row r="398">
          <cell r="A398" t="str">
            <v>MOSSLD_2_PSP2</v>
          </cell>
        </row>
        <row r="399">
          <cell r="A399" t="str">
            <v>MOSSLD_7_UNIT 6</v>
          </cell>
        </row>
        <row r="400">
          <cell r="A400" t="str">
            <v>MOSSLD_7_UNIT 7</v>
          </cell>
        </row>
        <row r="401">
          <cell r="A401" t="str">
            <v>MRCHNT_2_MELDYN</v>
          </cell>
        </row>
        <row r="402">
          <cell r="A402" t="str">
            <v>MRGT_6_MEF2</v>
          </cell>
        </row>
        <row r="403">
          <cell r="A403" t="str">
            <v>MRGT_6_MMAREF</v>
          </cell>
        </row>
        <row r="404">
          <cell r="A404" t="str">
            <v>MRGT_7_UNITS</v>
          </cell>
        </row>
        <row r="405">
          <cell r="A405" t="str">
            <v>MSHGTS_6_MMARLF</v>
          </cell>
        </row>
        <row r="406">
          <cell r="A406" t="str">
            <v>MSSION_2_QF</v>
          </cell>
        </row>
        <row r="407">
          <cell r="A407" t="str">
            <v>MTNLAS_6_UNIT</v>
          </cell>
        </row>
        <row r="408">
          <cell r="A408" t="str">
            <v>MTNPOS_1_UNIT</v>
          </cell>
        </row>
        <row r="409">
          <cell r="A409" t="str">
            <v>MTNPWR_7_BURNEY</v>
          </cell>
        </row>
        <row r="410">
          <cell r="A410" t="str">
            <v>MTWIND_1_UNIT 1</v>
          </cell>
        </row>
        <row r="411">
          <cell r="A411" t="str">
            <v>MTWIND_1_UNIT 2</v>
          </cell>
        </row>
        <row r="412">
          <cell r="A412" t="str">
            <v>MTWIND_1_UNIT 3</v>
          </cell>
        </row>
        <row r="413">
          <cell r="A413" t="str">
            <v>NAPA_2_UNIT</v>
          </cell>
        </row>
        <row r="414">
          <cell r="A414" t="str">
            <v>NAROW1_2_UNIT</v>
          </cell>
        </row>
        <row r="415">
          <cell r="A415" t="str">
            <v>NAROW2_2_UNIT</v>
          </cell>
        </row>
        <row r="416">
          <cell r="A416" t="str">
            <v>NAVY35_1_UNITS</v>
          </cell>
        </row>
        <row r="417">
          <cell r="A417" t="str">
            <v>NAVYII_2_UNITS</v>
          </cell>
        </row>
        <row r="418">
          <cell r="A418" t="str">
            <v>NCPA_7_GP1UN1</v>
          </cell>
        </row>
        <row r="419">
          <cell r="A419" t="str">
            <v>NCPA_7_GP1UN2</v>
          </cell>
        </row>
        <row r="420">
          <cell r="A420" t="str">
            <v>NCPA_7_GP2UN3</v>
          </cell>
        </row>
        <row r="421">
          <cell r="A421" t="str">
            <v>NCPA_7_GP2UN4</v>
          </cell>
        </row>
        <row r="422">
          <cell r="A422" t="str">
            <v>NEWARK_1_QF</v>
          </cell>
        </row>
        <row r="423">
          <cell r="A423" t="str">
            <v>NHOGAN_6_UNITS</v>
          </cell>
        </row>
        <row r="424">
          <cell r="A424" t="str">
            <v>NIMTG_6_NIQF</v>
          </cell>
        </row>
        <row r="425">
          <cell r="A425" t="str">
            <v>NWCSTL_7_UNIT 1</v>
          </cell>
        </row>
        <row r="426">
          <cell r="A426" t="str">
            <v>OAK C_7_UNIT 1</v>
          </cell>
        </row>
        <row r="427">
          <cell r="A427" t="str">
            <v>OAK C_7_UNIT 2</v>
          </cell>
        </row>
        <row r="428">
          <cell r="A428" t="str">
            <v>OAK C_7_UNIT 3</v>
          </cell>
        </row>
        <row r="429">
          <cell r="A429" t="str">
            <v>OAK L_7_EBMUD</v>
          </cell>
        </row>
        <row r="430">
          <cell r="A430" t="str">
            <v>OGROVE_6_PL1X2</v>
          </cell>
        </row>
        <row r="431">
          <cell r="A431" t="str">
            <v>OILDAL_1_UNIT 1</v>
          </cell>
        </row>
        <row r="432">
          <cell r="A432" t="str">
            <v>OILFLD_7_QFUNTS</v>
          </cell>
        </row>
        <row r="433">
          <cell r="A433" t="str">
            <v>OLINDA_2_COYCRK</v>
          </cell>
        </row>
        <row r="434">
          <cell r="A434" t="str">
            <v>OLINDA_2_QF</v>
          </cell>
        </row>
        <row r="435">
          <cell r="A435" t="str">
            <v>OLINDA_7_LNDFIL</v>
          </cell>
        </row>
        <row r="436">
          <cell r="A436" t="str">
            <v>OLSEN_2_UNIT</v>
          </cell>
        </row>
        <row r="437">
          <cell r="A437" t="str">
            <v>OMAR_2_UNIT 1</v>
          </cell>
        </row>
        <row r="438">
          <cell r="A438" t="str">
            <v>OMAR_2_UNIT 2</v>
          </cell>
        </row>
        <row r="439">
          <cell r="A439" t="str">
            <v>OMAR_2_UNIT 3</v>
          </cell>
        </row>
        <row r="440">
          <cell r="A440" t="str">
            <v>OMAR_2_UNIT 4</v>
          </cell>
        </row>
        <row r="441">
          <cell r="A441" t="str">
            <v>ORMOND_7_UNIT 1</v>
          </cell>
        </row>
        <row r="442">
          <cell r="A442" t="str">
            <v>ORMOND_7_UNIT 2</v>
          </cell>
        </row>
        <row r="443">
          <cell r="A443" t="str">
            <v>OROVIL_6_UNIT</v>
          </cell>
        </row>
        <row r="444">
          <cell r="A444" t="str">
            <v>OSO_6_NSPIN</v>
          </cell>
        </row>
        <row r="445">
          <cell r="A445" t="str">
            <v>OTAY_6_PL1X2</v>
          </cell>
        </row>
        <row r="446">
          <cell r="A446" t="str">
            <v>OTAY_6_UNITB1</v>
          </cell>
        </row>
        <row r="447">
          <cell r="A447" t="str">
            <v>OTAY_7_UNITC1</v>
          </cell>
        </row>
        <row r="448">
          <cell r="A448" t="str">
            <v>OTMESA_2_PL1X3</v>
          </cell>
        </row>
        <row r="449">
          <cell r="A449" t="str">
            <v>OXBOW_6_DRUM</v>
          </cell>
        </row>
        <row r="450">
          <cell r="A450" t="str">
            <v>OXMTN_6_LNDFIL</v>
          </cell>
        </row>
        <row r="451">
          <cell r="A451" t="str">
            <v>PACLUM_6_UNIT</v>
          </cell>
        </row>
        <row r="452">
          <cell r="A452" t="str">
            <v>PACORO_6_UNIT</v>
          </cell>
        </row>
        <row r="453">
          <cell r="A453" t="str">
            <v>PADUA_2_ONTARO</v>
          </cell>
        </row>
        <row r="454">
          <cell r="A454" t="str">
            <v>PADUA_6_MWDSDM</v>
          </cell>
        </row>
        <row r="455">
          <cell r="A455" t="str">
            <v>PADUA_6_QF</v>
          </cell>
        </row>
        <row r="456">
          <cell r="A456" t="str">
            <v>PADUA_7_SDIMAS</v>
          </cell>
        </row>
        <row r="457">
          <cell r="A457" t="str">
            <v>PALALT_7_COBUG</v>
          </cell>
        </row>
        <row r="458">
          <cell r="A458" t="str">
            <v>PALOMR_2_PL1X3</v>
          </cell>
        </row>
        <row r="459">
          <cell r="A459" t="str">
            <v>PANDOL_6_UNIT</v>
          </cell>
        </row>
        <row r="460">
          <cell r="A460" t="str">
            <v>PEARBL_2_NSPIN</v>
          </cell>
        </row>
        <row r="461">
          <cell r="A461" t="str">
            <v>PHOENX_1_UNIT</v>
          </cell>
        </row>
        <row r="462">
          <cell r="A462" t="str">
            <v>PINFLT_7_UNITS</v>
          </cell>
        </row>
        <row r="463">
          <cell r="A463" t="str">
            <v>PIT1_7_UNIT 1</v>
          </cell>
        </row>
        <row r="464">
          <cell r="A464" t="str">
            <v>PIT1_7_UNIT 2</v>
          </cell>
        </row>
        <row r="465">
          <cell r="A465" t="str">
            <v>PIT3_7_PL1X3</v>
          </cell>
        </row>
        <row r="466">
          <cell r="A466" t="str">
            <v>PIT4_7_PL1X2</v>
          </cell>
        </row>
        <row r="467">
          <cell r="A467" t="str">
            <v>PIT5_7_PL1X2</v>
          </cell>
        </row>
        <row r="468">
          <cell r="A468" t="str">
            <v>PIT5_7_PL3X4</v>
          </cell>
        </row>
        <row r="469">
          <cell r="A469" t="str">
            <v>PIT5_7_QFUNTS</v>
          </cell>
        </row>
        <row r="470">
          <cell r="A470" t="str">
            <v>PIT6_7_UNIT 1</v>
          </cell>
        </row>
        <row r="471">
          <cell r="A471" t="str">
            <v>PIT6_7_UNIT 2</v>
          </cell>
        </row>
        <row r="472">
          <cell r="A472" t="str">
            <v>PIT7_7_UNIT 1</v>
          </cell>
        </row>
        <row r="473">
          <cell r="A473" t="str">
            <v>PIT7_7_UNIT 2</v>
          </cell>
        </row>
        <row r="474">
          <cell r="A474" t="str">
            <v>PITTSP_7_UNIT 5</v>
          </cell>
        </row>
        <row r="475">
          <cell r="A475" t="str">
            <v>PITTSP_7_UNIT 6</v>
          </cell>
        </row>
        <row r="476">
          <cell r="A476" t="str">
            <v>PITTSP_7_UNIT 7</v>
          </cell>
        </row>
        <row r="477">
          <cell r="A477" t="str">
            <v>PLACVL_1_CHILIB</v>
          </cell>
        </row>
        <row r="478">
          <cell r="A478" t="str">
            <v>PLACVL_1_RCKCRE</v>
          </cell>
        </row>
        <row r="479">
          <cell r="A479" t="str">
            <v>PLSNTG_7_LNCLND</v>
          </cell>
        </row>
        <row r="480">
          <cell r="A480" t="str">
            <v>PNCHEG_2_PL1X4</v>
          </cell>
        </row>
        <row r="481">
          <cell r="A481" t="str">
            <v>PNCHPP_1_PL1X2</v>
          </cell>
        </row>
        <row r="482">
          <cell r="A482" t="str">
            <v>PNOCHE_1_PL1X2</v>
          </cell>
        </row>
        <row r="483">
          <cell r="A483" t="str">
            <v>PNOCHE_1_UNITA1</v>
          </cell>
        </row>
        <row r="484">
          <cell r="A484" t="str">
            <v>POEPH_7_UNIT 1</v>
          </cell>
        </row>
        <row r="485">
          <cell r="A485" t="str">
            <v>POEPH_7_UNIT 2</v>
          </cell>
        </row>
        <row r="486">
          <cell r="A486" t="str">
            <v>POTRPP_7_UNIT 3</v>
          </cell>
        </row>
        <row r="487">
          <cell r="A487" t="str">
            <v>POTRPP_7_UNIT 4</v>
          </cell>
        </row>
        <row r="488">
          <cell r="A488" t="str">
            <v>POTRPP_7_UNIT 5</v>
          </cell>
        </row>
        <row r="489">
          <cell r="A489" t="str">
            <v>POTRPP_7_UNIT 6</v>
          </cell>
        </row>
        <row r="490">
          <cell r="A490" t="str">
            <v>POTTER_6_UNITS</v>
          </cell>
        </row>
        <row r="491">
          <cell r="A491" t="str">
            <v>POTTER_7_VECINO</v>
          </cell>
        </row>
        <row r="492">
          <cell r="A492" t="str">
            <v>PSWEET_7_QFUNTS</v>
          </cell>
        </row>
        <row r="493">
          <cell r="A493" t="str">
            <v>PTLOMA_6_NTCCGN</v>
          </cell>
        </row>
        <row r="494">
          <cell r="A494" t="str">
            <v>PTLOMA_6_NTCQF</v>
          </cell>
        </row>
        <row r="495">
          <cell r="A495" t="str">
            <v>PWEST_1_UNIT</v>
          </cell>
        </row>
        <row r="496">
          <cell r="A496" t="str">
            <v>RCKCRK_7_UNIT 1</v>
          </cell>
        </row>
        <row r="497">
          <cell r="A497" t="str">
            <v>RCKCRK_7_UNIT 2</v>
          </cell>
        </row>
        <row r="498">
          <cell r="A498" t="str">
            <v>RECTOR_2_KAWEAH</v>
          </cell>
        </row>
        <row r="499">
          <cell r="A499" t="str">
            <v>RECTOR_2_KAWH 1</v>
          </cell>
        </row>
        <row r="500">
          <cell r="A500" t="str">
            <v>RECTOR_2_QF</v>
          </cell>
        </row>
        <row r="501">
          <cell r="A501" t="str">
            <v>RECTOR_7_TULARE</v>
          </cell>
        </row>
        <row r="502">
          <cell r="A502" t="str">
            <v>REDBLF_6_UNIT</v>
          </cell>
        </row>
        <row r="503">
          <cell r="A503" t="str">
            <v>REDOND_7_UNIT 5</v>
          </cell>
        </row>
        <row r="504">
          <cell r="A504" t="str">
            <v>REDOND_7_UNIT 6</v>
          </cell>
        </row>
        <row r="505">
          <cell r="A505" t="str">
            <v>REDOND_7_UNIT 7</v>
          </cell>
        </row>
        <row r="506">
          <cell r="A506" t="str">
            <v>REDOND_7_UNIT 8</v>
          </cell>
        </row>
        <row r="507">
          <cell r="A507" t="str">
            <v>RHONDO_2_QF</v>
          </cell>
        </row>
        <row r="508">
          <cell r="A508" t="str">
            <v>RHONDO_6_PUENTE</v>
          </cell>
        </row>
        <row r="509">
          <cell r="A509" t="str">
            <v>RICHMN_7_BAYENV</v>
          </cell>
        </row>
        <row r="510">
          <cell r="A510" t="str">
            <v>RIOBRV_6_UNIT 1</v>
          </cell>
        </row>
        <row r="511">
          <cell r="A511" t="str">
            <v>RIOOSO_1_QF</v>
          </cell>
        </row>
        <row r="512">
          <cell r="A512" t="str">
            <v>ROLLIN_6_UNIT</v>
          </cell>
        </row>
        <row r="513">
          <cell r="A513" t="str">
            <v>RVRVEW_1_UNITA1</v>
          </cell>
        </row>
        <row r="514">
          <cell r="A514" t="str">
            <v>RVSIDE_2_RERCU3</v>
          </cell>
        </row>
        <row r="515">
          <cell r="A515" t="str">
            <v>RVSIDE_2_RERCU4</v>
          </cell>
        </row>
        <row r="516">
          <cell r="A516" t="str">
            <v>RVSIDE_6_RERCU1</v>
          </cell>
        </row>
        <row r="517">
          <cell r="A517" t="str">
            <v>RVSIDE_6_RERCU2</v>
          </cell>
        </row>
        <row r="518">
          <cell r="A518" t="str">
            <v>RVSIDE_6_SPRING</v>
          </cell>
        </row>
        <row r="519">
          <cell r="A519" t="str">
            <v>SALIRV_2_UNIT</v>
          </cell>
        </row>
        <row r="520">
          <cell r="A520" t="str">
            <v>SALTSP_7_UNITS</v>
          </cell>
        </row>
        <row r="521">
          <cell r="A521" t="str">
            <v>SAMPSN_6_KELCO1</v>
          </cell>
        </row>
        <row r="522">
          <cell r="A522" t="str">
            <v>SANJOA_1_UNIT 1</v>
          </cell>
        </row>
        <row r="523">
          <cell r="A523" t="str">
            <v>SANTFG_7_UNITS</v>
          </cell>
        </row>
        <row r="524">
          <cell r="A524" t="str">
            <v>SANTGO_6_COYOTE</v>
          </cell>
        </row>
        <row r="525">
          <cell r="A525" t="str">
            <v>SARGNT_2_UNIT</v>
          </cell>
        </row>
        <row r="526">
          <cell r="A526" t="str">
            <v>SAUGUS_2_TOLAND</v>
          </cell>
        </row>
        <row r="527">
          <cell r="A527" t="str">
            <v>SAUGUS_6_MWDFTH</v>
          </cell>
        </row>
        <row r="528">
          <cell r="A528" t="str">
            <v>SAUGUS_6_PTCHGN</v>
          </cell>
        </row>
        <row r="529">
          <cell r="A529" t="str">
            <v>SAUGUS_6_QF</v>
          </cell>
        </row>
        <row r="530">
          <cell r="A530" t="str">
            <v>SAUGUS_7_CHIQCN</v>
          </cell>
        </row>
        <row r="531">
          <cell r="A531" t="str">
            <v>SAUGUS_7_LOPEZ</v>
          </cell>
        </row>
        <row r="532">
          <cell r="A532" t="str">
            <v>SBERDO_2_PSP3</v>
          </cell>
        </row>
        <row r="533">
          <cell r="A533" t="str">
            <v>SBERDO_2_PSP4</v>
          </cell>
        </row>
        <row r="534">
          <cell r="A534" t="str">
            <v>SBERDO_2_QF</v>
          </cell>
        </row>
        <row r="535">
          <cell r="A535" t="str">
            <v>SBERDO_2_SNTANA</v>
          </cell>
        </row>
        <row r="536">
          <cell r="A536" t="str">
            <v>SBERDO_6_MILLCK</v>
          </cell>
        </row>
        <row r="537">
          <cell r="A537" t="str">
            <v>SCHLTE_1_UNITA1</v>
          </cell>
        </row>
        <row r="538">
          <cell r="A538" t="str">
            <v>SCHLTE_1_UNITA2</v>
          </cell>
        </row>
        <row r="539">
          <cell r="A539" t="str">
            <v>SEARLS_7_ARGUS</v>
          </cell>
        </row>
        <row r="540">
          <cell r="A540" t="str">
            <v>SEARLS_7_WESTEN</v>
          </cell>
        </row>
        <row r="541">
          <cell r="A541" t="str">
            <v>SEAWST_6_LAPOS</v>
          </cell>
        </row>
        <row r="542">
          <cell r="A542" t="str">
            <v>SEGS_1_SEGS2</v>
          </cell>
        </row>
        <row r="543">
          <cell r="A543" t="str">
            <v>SGREGY_6_SANGER</v>
          </cell>
        </row>
        <row r="544">
          <cell r="A544" t="str">
            <v>SIERRA_1_UNITS</v>
          </cell>
        </row>
        <row r="545">
          <cell r="A545" t="str">
            <v>SISQUC_1_SMARIA</v>
          </cell>
        </row>
        <row r="546">
          <cell r="A546" t="str">
            <v>SLUISP_2_UNITS</v>
          </cell>
        </row>
        <row r="547">
          <cell r="A547" t="str">
            <v>SLYCRK_1_UNIT 1</v>
          </cell>
        </row>
        <row r="548">
          <cell r="A548" t="str">
            <v>SMARQF_1_UNIT 1</v>
          </cell>
        </row>
        <row r="549">
          <cell r="A549" t="str">
            <v>SMPAND_7_UNIT</v>
          </cell>
        </row>
        <row r="550">
          <cell r="A550" t="str">
            <v>SMPRIP_1_SMPSON</v>
          </cell>
        </row>
        <row r="551">
          <cell r="A551" t="str">
            <v xml:space="preserve">SMRCOS_6_LNDFIL </v>
          </cell>
        </row>
        <row r="552">
          <cell r="A552" t="str">
            <v>SMUDGO_7_UNIT 1</v>
          </cell>
        </row>
        <row r="553">
          <cell r="A553" t="str">
            <v>SNCLRA_6_OXGEN</v>
          </cell>
        </row>
        <row r="554">
          <cell r="A554" t="str">
            <v>SNCLRA_6_PROCGN</v>
          </cell>
        </row>
        <row r="555">
          <cell r="A555" t="str">
            <v>SNCLRA_6_QF</v>
          </cell>
        </row>
        <row r="556">
          <cell r="A556" t="str">
            <v>SNCLRA_6_WILLMT</v>
          </cell>
        </row>
        <row r="557">
          <cell r="A557" t="str">
            <v>SNDBAR_7_UNIT 1</v>
          </cell>
        </row>
        <row r="558">
          <cell r="A558" t="str">
            <v>SNMALF_6_UNITS</v>
          </cell>
        </row>
        <row r="559">
          <cell r="A559" t="str">
            <v>SONGS_7_UNIT 2</v>
          </cell>
        </row>
        <row r="560">
          <cell r="A560" t="str">
            <v>SONGS_7_UNIT 3</v>
          </cell>
        </row>
        <row r="561">
          <cell r="A561" t="str">
            <v>SOUTH_2_UNIT</v>
          </cell>
        </row>
        <row r="562">
          <cell r="A562" t="str">
            <v>SPAULD_6_UNIT 3</v>
          </cell>
        </row>
        <row r="563">
          <cell r="A563" t="str">
            <v>SPAULD_6_UNIT12</v>
          </cell>
        </row>
        <row r="564">
          <cell r="A564" t="str">
            <v>SPBURN_2_UNIT 1</v>
          </cell>
        </row>
        <row r="565">
          <cell r="A565" t="str">
            <v>SPBURN_7_SNOWMT</v>
          </cell>
        </row>
        <row r="566">
          <cell r="A566" t="str">
            <v>SPI LI_2_UNIT 1</v>
          </cell>
        </row>
        <row r="567">
          <cell r="A567" t="str">
            <v>SPIAND_1_UNIT</v>
          </cell>
        </row>
        <row r="568">
          <cell r="A568" t="str">
            <v>SPICER_1_UNITS</v>
          </cell>
        </row>
        <row r="569">
          <cell r="A569" t="str">
            <v>SPIFBD_1_PL1X2</v>
          </cell>
        </row>
        <row r="570">
          <cell r="A570" t="str">
            <v>SPQUIN_6_SRPCQU</v>
          </cell>
        </row>
        <row r="571">
          <cell r="A571" t="str">
            <v>SPRGAP_1_UNIT 1</v>
          </cell>
        </row>
        <row r="572">
          <cell r="A572" t="str">
            <v>SPRGVL_2_QF</v>
          </cell>
        </row>
        <row r="573">
          <cell r="A573" t="str">
            <v>SPRGVL_2_TULE</v>
          </cell>
        </row>
        <row r="574">
          <cell r="A574" t="str">
            <v>SPRGVL_2_TULESC</v>
          </cell>
        </row>
        <row r="575">
          <cell r="A575" t="str">
            <v>SRINTL_6_UNIT</v>
          </cell>
        </row>
        <row r="576">
          <cell r="A576" t="str">
            <v>STANIS_7_UNIT 1</v>
          </cell>
        </row>
        <row r="577">
          <cell r="A577" t="str">
            <v>STAUFF_1_UNIT</v>
          </cell>
        </row>
        <row r="578">
          <cell r="A578" t="str">
            <v>STIGCT_2_LODI</v>
          </cell>
        </row>
        <row r="579">
          <cell r="A579" t="str">
            <v>STNRES_1_UNIT</v>
          </cell>
        </row>
        <row r="580">
          <cell r="A580" t="str">
            <v>STOILS_1_UNITS</v>
          </cell>
        </row>
        <row r="581">
          <cell r="A581" t="str">
            <v>STOKCG_1_UNIT 1</v>
          </cell>
        </row>
        <row r="582">
          <cell r="A582" t="str">
            <v>STOREY_7_MDRCHW</v>
          </cell>
        </row>
        <row r="583">
          <cell r="A583" t="str">
            <v>SUISUN_7_CTYFAI</v>
          </cell>
        </row>
        <row r="584">
          <cell r="A584" t="str">
            <v>SUNRIS_2_PL1X3</v>
          </cell>
        </row>
        <row r="585">
          <cell r="A585" t="str">
            <v>SUNSET_2_UNITS</v>
          </cell>
        </row>
        <row r="586">
          <cell r="A586" t="str">
            <v>SUTTER_2_PL1X3</v>
          </cell>
        </row>
        <row r="587">
          <cell r="A587" t="str">
            <v>SYCAMR_2_UNITS</v>
          </cell>
        </row>
        <row r="588">
          <cell r="A588" t="str">
            <v>TANHIL_6_SOLART</v>
          </cell>
        </row>
        <row r="589">
          <cell r="A589" t="str">
            <v>TBLMTN_6_QF</v>
          </cell>
        </row>
        <row r="590">
          <cell r="A590" t="str">
            <v>TEMBLR_7_WELLPT</v>
          </cell>
        </row>
        <row r="591">
          <cell r="A591" t="str">
            <v>TENGEN_2_PL1X2</v>
          </cell>
        </row>
        <row r="592">
          <cell r="A592" t="str">
            <v>TERMEX_2_PL1X3</v>
          </cell>
        </row>
        <row r="593">
          <cell r="A593" t="str">
            <v>TESLA_1_QF</v>
          </cell>
        </row>
        <row r="594">
          <cell r="A594" t="str">
            <v>THMENG_1_UNIT 1</v>
          </cell>
        </row>
        <row r="595">
          <cell r="A595" t="str">
            <v>TIDWTR_2_UNITS</v>
          </cell>
        </row>
        <row r="596">
          <cell r="A596" t="str">
            <v>TIFFNY_1_DILLON</v>
          </cell>
        </row>
        <row r="597">
          <cell r="A597" t="str">
            <v>TIGRCK_7_UNITS</v>
          </cell>
        </row>
        <row r="598">
          <cell r="A598" t="str">
            <v>TKOPWR_2_UNIT</v>
          </cell>
        </row>
        <row r="599">
          <cell r="A599" t="str">
            <v>TOADTW_6_UNIT</v>
          </cell>
        </row>
        <row r="600">
          <cell r="A600" t="str">
            <v>TULLCK_7_UNITS</v>
          </cell>
        </row>
        <row r="601">
          <cell r="A601" t="str">
            <v>TXMCKT_6_UNIT</v>
          </cell>
        </row>
        <row r="602">
          <cell r="A602" t="str">
            <v>TXNMID_1_UNIT 2</v>
          </cell>
        </row>
        <row r="603">
          <cell r="A603" t="str">
            <v>UKIAH_7_LAKEMN</v>
          </cell>
        </row>
        <row r="604">
          <cell r="A604" t="str">
            <v>ULTOGL_1_POSO</v>
          </cell>
        </row>
        <row r="605">
          <cell r="A605" t="str">
            <v>ULTPCH_1_UNIT 1</v>
          </cell>
        </row>
        <row r="606">
          <cell r="A606" t="str">
            <v>ULTPFR_1_UNIT 1</v>
          </cell>
        </row>
        <row r="607">
          <cell r="A607" t="str">
            <v>ULTRCK_2_UNIT</v>
          </cell>
        </row>
        <row r="608">
          <cell r="A608" t="str">
            <v>UNCHEM_1_UNIT</v>
          </cell>
        </row>
        <row r="609">
          <cell r="A609" t="str">
            <v>UNOCAL_1_UNITS</v>
          </cell>
        </row>
        <row r="610">
          <cell r="A610" t="str">
            <v>UNTDQF_7_UNITS</v>
          </cell>
        </row>
        <row r="611">
          <cell r="A611" t="str">
            <v>UNVRSY_1_UNIT 1</v>
          </cell>
        </row>
        <row r="612">
          <cell r="A612" t="str">
            <v>USWND1_2_UNITS</v>
          </cell>
        </row>
        <row r="613">
          <cell r="A613" t="str">
            <v>USWND2_1_UNITS</v>
          </cell>
        </row>
        <row r="614">
          <cell r="A614" t="str">
            <v>USWND4_2_UNITS</v>
          </cell>
        </row>
        <row r="615">
          <cell r="A615" t="str">
            <v>USWNDR_2_SMUD</v>
          </cell>
        </row>
        <row r="616">
          <cell r="A616" t="str">
            <v>USWNDR_2_UNITS</v>
          </cell>
        </row>
        <row r="617">
          <cell r="A617" t="str">
            <v>USWPFK_6_FRICK</v>
          </cell>
        </row>
        <row r="618">
          <cell r="A618" t="str">
            <v>USWPJR_2_UNITS</v>
          </cell>
        </row>
        <row r="619">
          <cell r="A619" t="str">
            <v>VACADX_1_QF</v>
          </cell>
        </row>
        <row r="620">
          <cell r="A620" t="str">
            <v>VACADX_1_SOLAR</v>
          </cell>
        </row>
        <row r="621">
          <cell r="A621" t="str">
            <v>VACADX_1_UNITA1</v>
          </cell>
        </row>
        <row r="622">
          <cell r="A622" t="str">
            <v>VALLEY_5_PERRIS</v>
          </cell>
        </row>
        <row r="623">
          <cell r="A623" t="str">
            <v>VALLEY_5_REDMTN</v>
          </cell>
        </row>
        <row r="624">
          <cell r="A624" t="str">
            <v>VALLEY_7_BADLND</v>
          </cell>
        </row>
        <row r="625">
          <cell r="A625" t="str">
            <v>VALLEY_7_UNITA1</v>
          </cell>
        </row>
        <row r="626">
          <cell r="A626" t="str">
            <v>VEDDER_1_SEKERN</v>
          </cell>
        </row>
        <row r="627">
          <cell r="A627" t="str">
            <v>VERNON_6_GONZL1</v>
          </cell>
        </row>
        <row r="628">
          <cell r="A628" t="str">
            <v>VERNON_6_GONZL2</v>
          </cell>
        </row>
        <row r="629">
          <cell r="A629" t="str">
            <v>VERNON_6_MALBRG</v>
          </cell>
        </row>
        <row r="630">
          <cell r="A630" t="str">
            <v>VESTAL_2_KERN</v>
          </cell>
        </row>
        <row r="631">
          <cell r="A631" t="str">
            <v>VESTAL_6_QF</v>
          </cell>
        </row>
        <row r="632">
          <cell r="A632" t="str">
            <v>VESTAL_6_ULTRGN</v>
          </cell>
        </row>
        <row r="633">
          <cell r="A633" t="str">
            <v>VESTAL_6_WDFIRE</v>
          </cell>
        </row>
        <row r="634">
          <cell r="A634" t="str">
            <v>VICTOR_1_QF</v>
          </cell>
        </row>
        <row r="635">
          <cell r="A635" t="str">
            <v>VILLPK_2_VALLYV</v>
          </cell>
        </row>
        <row r="636">
          <cell r="A636" t="str">
            <v>VILLPK_6_MWDYOR</v>
          </cell>
        </row>
        <row r="637">
          <cell r="A637" t="str">
            <v>VINCNT_2_QF</v>
          </cell>
        </row>
        <row r="638">
          <cell r="A638" t="str">
            <v>VINCNT_2_WESTWD</v>
          </cell>
        </row>
        <row r="639">
          <cell r="A639" t="str">
            <v>VISTA_6_QF</v>
          </cell>
        </row>
        <row r="640">
          <cell r="A640" t="str">
            <v>VLYHOM_7_SSJID</v>
          </cell>
        </row>
        <row r="641">
          <cell r="A641" t="str">
            <v>VOLTA_2_UNIT 1</v>
          </cell>
        </row>
        <row r="642">
          <cell r="A642" t="str">
            <v>VOLTA_2_UNIT 2</v>
          </cell>
        </row>
        <row r="643">
          <cell r="A643" t="str">
            <v>VOLTA_7_QFUNTS</v>
          </cell>
        </row>
        <row r="644">
          <cell r="A644" t="str">
            <v>WADHAM_6_UNIT</v>
          </cell>
        </row>
        <row r="645">
          <cell r="A645" t="str">
            <v>WALNUT_6_HILLGEN</v>
          </cell>
        </row>
        <row r="646">
          <cell r="A646" t="str">
            <v>WALNUT_7_WCOVCT</v>
          </cell>
        </row>
        <row r="647">
          <cell r="A647" t="str">
            <v>WALNUT_7_WCOVST</v>
          </cell>
        </row>
        <row r="648">
          <cell r="A648" t="str">
            <v>WARNE_2_UNIT</v>
          </cell>
        </row>
        <row r="649">
          <cell r="A649" t="str">
            <v>WDFRDF_2_UNITS</v>
          </cell>
        </row>
        <row r="650">
          <cell r="A650" t="str">
            <v>WDLEAF_7_UNIT 1</v>
          </cell>
        </row>
        <row r="651">
          <cell r="A651" t="str">
            <v>WESTPT_2_UNIT</v>
          </cell>
        </row>
        <row r="652">
          <cell r="A652" t="str">
            <v>WHEATL_6_LNDFIL</v>
          </cell>
        </row>
        <row r="653">
          <cell r="A653" t="str">
            <v>WHTWTR_1_WINDA1</v>
          </cell>
        </row>
        <row r="654">
          <cell r="A654" t="str">
            <v>WISE_1_UNIT 1</v>
          </cell>
        </row>
        <row r="655">
          <cell r="A655" t="str">
            <v>WISE_1_UNIT 2</v>
          </cell>
        </row>
        <row r="656">
          <cell r="A656" t="str">
            <v>WISHON_6_UNITS</v>
          </cell>
        </row>
        <row r="657">
          <cell r="A657" t="str">
            <v>WLLWCR_6_CEDRFL</v>
          </cell>
        </row>
        <row r="658">
          <cell r="A658" t="str">
            <v>WNDMAS_2_UNIT 1</v>
          </cell>
        </row>
        <row r="659">
          <cell r="A659" t="str">
            <v>WOLFSK_1_UNITA1</v>
          </cell>
        </row>
        <row r="660">
          <cell r="A660" t="str">
            <v>WRGHTP_7_AMENGY</v>
          </cell>
        </row>
        <row r="661">
          <cell r="A661" t="str">
            <v>WSENGY_1_UNIT 1</v>
          </cell>
        </row>
        <row r="662">
          <cell r="A662" t="str">
            <v>YUBACT_1_SUNSWT</v>
          </cell>
        </row>
        <row r="663">
          <cell r="A663" t="str">
            <v>YUBACT_6_UNITA1</v>
          </cell>
        </row>
        <row r="664">
          <cell r="A664" t="str">
            <v>ZOND_6_UNIT</v>
          </cell>
        </row>
        <row r="665">
          <cell r="A665" t="str">
            <v xml:space="preserve"> </v>
          </cell>
        </row>
        <row r="666">
          <cell r="A666" t="str">
            <v xml:space="preserve"> </v>
          </cell>
        </row>
        <row r="667">
          <cell r="A667" t="str">
            <v xml:space="preserve">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ion"/>
      <sheetName val="Request Type 1-2"/>
      <sheetName val="Request Type 3-5"/>
      <sheetName val="Lists"/>
      <sheetName val="Sheet1"/>
    </sheetNames>
    <sheetDataSet>
      <sheetData sheetId="0"/>
      <sheetData sheetId="1"/>
      <sheetData sheetId="2"/>
      <sheetData sheetId="3">
        <row r="32">
          <cell r="B32" t="str">
            <v>Yes - SOLR</v>
          </cell>
        </row>
        <row r="33">
          <cell r="B33" t="str">
            <v>Yes - WIND</v>
          </cell>
        </row>
        <row r="34">
          <cell r="B34" t="str">
            <v>No</v>
          </cell>
        </row>
      </sheetData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elected Data"/>
      <sheetName val="Notable Assumptions"/>
      <sheetName val="Summary"/>
      <sheetName val="Authorized Rev Req"/>
      <sheetName val="Incremental Rev Req"/>
      <sheetName val="SAR and RAR"/>
      <sheetName val="Res Bill Impact"/>
      <sheetName val="SAR and AR (B-1)"/>
      <sheetName val="Bill Impact (B-1)"/>
      <sheetName val="Hypothetical Summary"/>
      <sheetName val="Hypothetical SAR and RAR"/>
      <sheetName val="Hypothetical Res Bill Impact"/>
      <sheetName val="Hypo. Bill Impact (B-1)"/>
      <sheetName val="Hypothetical SAR and RAR (B-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22">
          <cell r="A122" t="str">
            <v>Gas AMI</v>
          </cell>
          <cell r="B122" t="str">
            <v>A.24-03-011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"/>
      <sheetName val="Outputs &gt;&gt;"/>
      <sheetName val="REVbyCOMP-Bdld+DA-CCA+DL"/>
      <sheetName val="REVbyCOMP-Residential"/>
      <sheetName val="T Results"/>
      <sheetName val="B Results"/>
      <sheetName val="DA,CCA Results"/>
      <sheetName val="DL Results"/>
      <sheetName val="Rate Comparison"/>
      <sheetName val="Bill Comp"/>
      <sheetName val="App Table_Rates_Legal"/>
      <sheetName val="Prelim I PCIA Rates PABA_PUBA"/>
      <sheetName val="Prelim Stmt I GEN Rates PABA"/>
      <sheetName val="LED Rates"/>
      <sheetName val="Stlgt. Rates"/>
      <sheetName val="Billing Table_Rounded"/>
      <sheetName val="Billing Table"/>
      <sheetName val="Comparison Table"/>
      <sheetName val="Comparison Table_I-R-Check"/>
      <sheetName val="Comparison Table_Delta"/>
      <sheetName val="Comparison Table_%"/>
      <sheetName val="Dans Checks Res"/>
      <sheetName val="Dans Checks Rev Neutral"/>
      <sheetName val="Dans Checks NonRes"/>
      <sheetName val="Calculations &gt;&gt;"/>
      <sheetName val="Min Bill kWh Conversion"/>
      <sheetName val="Inputs &gt;&gt;"/>
      <sheetName val="OUT_REV_NEUTRAL_PROP_RR"/>
      <sheetName val="OUT_PROPOSED_RATES_REVENUES"/>
      <sheetName val="OUT_PROPOSED_RES_RATES_REVENUES"/>
      <sheetName val="OUT_REVENUE_ALLOCATION"/>
      <sheetName val="OUT_AG_AND_C&amp;I_PROP_BD_PR_PRR"/>
      <sheetName val="OUT_PRELIM_I_RATES"/>
      <sheetName val="OUT_FFS_RATES"/>
      <sheetName val="OUT_PROP_RATES_FOR_REV_ALLOC"/>
      <sheetName val="OUT_PROP_PDP_RATES"/>
      <sheetName val="OUT_FERA_EXEMPT_FACTORS"/>
      <sheetName val="OUT_RES_PROP_BD_PR_PRR"/>
      <sheetName val="IN_PDP_RATES"/>
      <sheetName val="IN_PCIA_RATES_NO_DWR_FF"/>
      <sheetName val="IN_RES_PROPOSED_BDS"/>
      <sheetName val="IN_MIN_BILL_CM_RATES"/>
      <sheetName val="IN_BQS"/>
      <sheetName val="IN_RATE_FACTORS"/>
      <sheetName val="IN_RRQ_TABLE"/>
      <sheetName val="OUT_VALIDATION_EXPL_VARIANCE"/>
      <sheetName val="OUT_AG_AND_C&amp;I_BD_PR_PRR"/>
      <sheetName val="OUT_RES_BD_PR_PRR"/>
      <sheetName val="OUT_REV_NEUT_PROP_BD_PR_PRR"/>
      <sheetName val="OUT_CARE_DISCOUNT_PERCENTAGE"/>
    </sheetNames>
    <sheetDataSet>
      <sheetData sheetId="0"/>
      <sheetData sheetId="1"/>
      <sheetData sheetId="2"/>
      <sheetData sheetId="3"/>
      <sheetData sheetId="4">
        <row r="24">
          <cell r="AV24">
            <v>-2.3886492112753201E-2</v>
          </cell>
          <cell r="AY24">
            <v>0.28754508326517164</v>
          </cell>
        </row>
        <row r="27">
          <cell r="AV27">
            <v>-4.9540706748491114E-5</v>
          </cell>
          <cell r="AY27">
            <v>0.3428459071342157</v>
          </cell>
        </row>
        <row r="90">
          <cell r="AV90">
            <v>-8.8476089083033387E-3</v>
          </cell>
          <cell r="AY90">
            <v>0.2576161042201906</v>
          </cell>
        </row>
      </sheetData>
      <sheetData sheetId="5">
        <row r="24">
          <cell r="AV24">
            <v>-2.1555975783686666E-2</v>
          </cell>
          <cell r="AY24">
            <v>0.36469043203142987</v>
          </cell>
        </row>
        <row r="27">
          <cell r="AV27">
            <v>-5.6067865452635931E-5</v>
          </cell>
          <cell r="AY27">
            <v>0.44248537741624927</v>
          </cell>
        </row>
        <row r="90">
          <cell r="AV90">
            <v>-9.0935205668592079E-3</v>
          </cell>
          <cell r="AY90">
            <v>0.35559098879986845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L16">
            <v>45717</v>
          </cell>
        </row>
        <row r="2355">
          <cell r="AD2355">
            <v>0.51044</v>
          </cell>
        </row>
        <row r="2356">
          <cell r="AD2356">
            <v>0.46120999999999995</v>
          </cell>
        </row>
        <row r="2357">
          <cell r="AD2357">
            <v>0.44039999999999996</v>
          </cell>
        </row>
        <row r="2359">
          <cell r="AD2359">
            <v>0.43502000000000002</v>
          </cell>
        </row>
        <row r="2360">
          <cell r="AD2360">
            <v>0.41889999999999999</v>
          </cell>
        </row>
        <row r="2361">
          <cell r="AD2361">
            <v>0.40248</v>
          </cell>
        </row>
        <row r="2364">
          <cell r="AD2364">
            <v>0.32854</v>
          </cell>
        </row>
      </sheetData>
      <sheetData sheetId="16">
        <row r="16">
          <cell r="L16">
            <v>45717</v>
          </cell>
        </row>
        <row r="22">
          <cell r="AD22">
            <v>0.40730428163733728</v>
          </cell>
        </row>
        <row r="23">
          <cell r="AD23">
            <v>0.51031007325918165</v>
          </cell>
        </row>
        <row r="24">
          <cell r="AD24">
            <v>0.51031007325918165</v>
          </cell>
        </row>
        <row r="406">
          <cell r="AD406">
            <v>0.24947267454782038</v>
          </cell>
        </row>
        <row r="407">
          <cell r="AD407">
            <v>0.3164264391020179</v>
          </cell>
        </row>
        <row r="408">
          <cell r="AD408">
            <v>0.31642643910201906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"/>
      <sheetName val="Outputs &gt;&gt;"/>
      <sheetName val="REVbyCOMP-Bdld+DA-CCA+DL"/>
      <sheetName val="REVbyCOMP-Residential"/>
      <sheetName val="T Results"/>
      <sheetName val="B Results"/>
      <sheetName val="DA,CCA Results"/>
      <sheetName val="DL Results"/>
      <sheetName val="Rate Comparison"/>
      <sheetName val="Bill Comp"/>
      <sheetName val="App Table_Rates_Legal"/>
      <sheetName val="Prelim I PCIA Rates PABA_PUBA"/>
      <sheetName val="Prelim Stmt I GEN Rates PABA"/>
      <sheetName val="LED Rates"/>
      <sheetName val="Stlgt. Rates"/>
      <sheetName val="Billing Table_Rounded"/>
      <sheetName val="Billing Table"/>
      <sheetName val="Comparison Table"/>
      <sheetName val="Comparison Table_I-R-Check"/>
      <sheetName val="Comparison Table_Delta"/>
      <sheetName val="Comparison Table_%"/>
      <sheetName val="Dans Checks Res"/>
      <sheetName val="Dans Checks Rev Neutral"/>
      <sheetName val="Dans Checks NonRes"/>
      <sheetName val="Calculations &gt;&gt;"/>
      <sheetName val="Min Bill kWh Conversion"/>
      <sheetName val="Inputs &gt;&gt;"/>
      <sheetName val="OUT_REV_NEUTRAL_PROP_RR"/>
      <sheetName val="OUT_PROPOSED_RATES_REVENUES"/>
      <sheetName val="OUT_PROPOSED_RES_RATES_REVENUES"/>
      <sheetName val="OUT_REVENUE_ALLOCATION"/>
      <sheetName val="OUT_AG_AND_C&amp;I_PROP_BD_PR_PRR"/>
      <sheetName val="OUT_PRELIM_I_RATES"/>
      <sheetName val="OUT_FFS_RATES"/>
      <sheetName val="OUT_PROP_RATES_FOR_REV_ALLOC"/>
      <sheetName val="OUT_PROP_PDP_RATES"/>
      <sheetName val="OUT_FERA_EXEMPT_FACTORS"/>
      <sheetName val="OUT_RES_PROP_BD_PR_PRR"/>
      <sheetName val="IN_PDP_RATES"/>
      <sheetName val="IN_PCIA_RATES_NO_DWR_FF"/>
      <sheetName val="IN_RES_PROPOSED_BDS"/>
      <sheetName val="IN_MIN_BILL_CM_RATES"/>
      <sheetName val="IN_BQS"/>
      <sheetName val="IN_RATE_FACTORS"/>
      <sheetName val="IN_RRQ_TABLE"/>
      <sheetName val="OUT_VALIDATION_EXPL_VARIANCE"/>
      <sheetName val="OUT_AG_AND_C&amp;I_BD_PR_PRR"/>
      <sheetName val="OUT_RES_BD_PR_PRR"/>
      <sheetName val="OUT_REV_NEUT_PROP_BD_PR_PRR"/>
      <sheetName val="OUT_CARE_DISCOUNT_PERCENT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7">
          <cell r="L67">
            <v>-58.226628459800274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22">
          <cell r="AD22">
            <v>0.40730428163733728</v>
          </cell>
        </row>
        <row r="23">
          <cell r="AD23">
            <v>0.51031007325918165</v>
          </cell>
        </row>
        <row r="24">
          <cell r="AD24">
            <v>0.51031007325918165</v>
          </cell>
        </row>
        <row r="406">
          <cell r="AD406">
            <v>0.24947267454782038</v>
          </cell>
        </row>
        <row r="407">
          <cell r="AD407">
            <v>0.3164264391020179</v>
          </cell>
        </row>
        <row r="408">
          <cell r="AD408">
            <v>0.31642643910201906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"/>
      <sheetName val="Outputs &gt;&gt;"/>
      <sheetName val="REVbyCOMP-Bdld+DA-CCA+DL"/>
      <sheetName val="REVbyCOMP-Residential"/>
      <sheetName val="T Results"/>
      <sheetName val="B Results"/>
      <sheetName val="DA,CCA Results"/>
      <sheetName val="DL Results"/>
      <sheetName val="Rate Comparison"/>
      <sheetName val="Bill Comp"/>
      <sheetName val="App Table_Rates_Legal"/>
      <sheetName val="Prelim I PCIA Rates PABA_PUBA"/>
      <sheetName val="Prelim Stmt I GEN Rates PABA"/>
      <sheetName val="LED Rates"/>
      <sheetName val="Stlgt. Rates"/>
      <sheetName val="Billing Table_Rounded"/>
      <sheetName val="Billing Table"/>
      <sheetName val="Dans Checks Rev Neutral"/>
      <sheetName val="Dans Checks NonRes"/>
      <sheetName val="Dans Checks Res"/>
      <sheetName val="Comparison Table"/>
      <sheetName val="Comparison Table_I-R-Check"/>
      <sheetName val="Comparison Table_Delta"/>
      <sheetName val="Comparison Table_%"/>
      <sheetName val="Calculations &gt;&gt;"/>
      <sheetName val="Min Bill kWh Conversion"/>
      <sheetName val="Inputs &gt;&gt;"/>
      <sheetName val="OUT_REV_NEUTRAL_PROP_RR"/>
      <sheetName val="OUT_PROPOSED_RATES_REVENUES"/>
      <sheetName val="OUT_PROPOSED_RES_RATES_REVENUES"/>
      <sheetName val="OUT_REVENUE_ALLOCATION"/>
      <sheetName val="OUT_AG_AND_C&amp;I_PROP_BD_PR_PRR"/>
      <sheetName val="OUT_PRELIM_I_RATES"/>
      <sheetName val="OUT_FFS_RATES"/>
      <sheetName val="OUT_PROP_RATES_FOR_REV_ALLOC"/>
      <sheetName val="OUT_PROP_PDP_RATES"/>
      <sheetName val="OUT_FERA_EXEMPT_FACTORS"/>
      <sheetName val="OUT_RES_PROP_BD_PR_PRR"/>
      <sheetName val="IN_PDP_RATES"/>
      <sheetName val="IN_PCIA_RATES_NO_DWR_FF"/>
      <sheetName val="IN_RES_PROPOSED_BDS"/>
      <sheetName val="IN_MIN_BILL_CM_RATES"/>
      <sheetName val="IN_BQS"/>
      <sheetName val="IN_RATE_FACTORS"/>
      <sheetName val="IN_RRQ_TABLE"/>
      <sheetName val="OUT_VALIDATION_EXPL_VARIANCE"/>
      <sheetName val="OUT_AG_AND_C&amp;I_BD_PR_PRR"/>
      <sheetName val="OUT_RES_BD_PR_PRR"/>
      <sheetName val="OUT_REV_NEUT_PROP_BD_PR_PRR"/>
      <sheetName val="OUT_CARE_DISCOUNT_PERCENTAG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2">
          <cell r="AC22">
            <v>19682427314.727829</v>
          </cell>
        </row>
        <row r="23">
          <cell r="AC23">
            <v>6780643730.6870232</v>
          </cell>
        </row>
        <row r="24">
          <cell r="I24">
            <v>1355499734.0467634</v>
          </cell>
          <cell r="J24">
            <v>125433903.58414645</v>
          </cell>
          <cell r="K24">
            <v>-126227789.04986884</v>
          </cell>
          <cell r="L24">
            <v>-398530503.79266775</v>
          </cell>
          <cell r="M24">
            <v>8469203.1225852165</v>
          </cell>
          <cell r="N24">
            <v>4462761046.6125174</v>
          </cell>
          <cell r="O24">
            <v>612960698.41841304</v>
          </cell>
          <cell r="P24">
            <v>-3465389.6604139889</v>
          </cell>
          <cell r="Q24">
            <v>111865160.67484441</v>
          </cell>
          <cell r="T24">
            <v>97230462.161255479</v>
          </cell>
          <cell r="U24">
            <v>-18959404.393152151</v>
          </cell>
          <cell r="V24">
            <v>241326.09715223781</v>
          </cell>
          <cell r="W24">
            <v>151883709.04726923</v>
          </cell>
          <cell r="X24">
            <v>0</v>
          </cell>
          <cell r="Y24">
            <v>-632109937.80552936</v>
          </cell>
          <cell r="AA24">
            <v>-143583030.75672239</v>
          </cell>
          <cell r="AC24">
            <v>26463071045.414848</v>
          </cell>
          <cell r="AV24">
            <v>-2.3886492112753201E-2</v>
          </cell>
          <cell r="AY24">
            <v>0.28129082432984287</v>
          </cell>
        </row>
        <row r="27">
          <cell r="I27">
            <v>208677238.63906085</v>
          </cell>
          <cell r="J27">
            <v>27716869.644798685</v>
          </cell>
          <cell r="K27">
            <v>-27892292.870398659</v>
          </cell>
          <cell r="L27">
            <v>-61398128.959997088</v>
          </cell>
          <cell r="M27">
            <v>1303821.6656953052</v>
          </cell>
          <cell r="O27">
            <v>148725095.41183817</v>
          </cell>
          <cell r="P27">
            <v>-766619.22031847516</v>
          </cell>
          <cell r="Q27">
            <v>34865861.805421434</v>
          </cell>
          <cell r="T27">
            <v>30276913.670355406</v>
          </cell>
          <cell r="U27">
            <v>-3967401.6490240796</v>
          </cell>
          <cell r="V27">
            <v>53378.6671280636</v>
          </cell>
          <cell r="W27">
            <v>23060547.187984716</v>
          </cell>
          <cell r="X27">
            <v>-34082902.355204202</v>
          </cell>
          <cell r="Y27">
            <v>-289686.35254411952</v>
          </cell>
          <cell r="AA27">
            <v>-14643937.264561579</v>
          </cell>
          <cell r="AC27">
            <v>5847440853.3330555</v>
          </cell>
          <cell r="AV27">
            <v>-4.9540706748491114E-5</v>
          </cell>
          <cell r="AY27">
            <v>0.33610590836889925</v>
          </cell>
        </row>
        <row r="90">
          <cell r="I90">
            <v>2903023384.5577931</v>
          </cell>
          <cell r="J90">
            <v>360149101.74242765</v>
          </cell>
          <cell r="K90">
            <v>-362428526.43699974</v>
          </cell>
          <cell r="L90">
            <v>-852305914.85261416</v>
          </cell>
          <cell r="M90">
            <v>18138167.773578927</v>
          </cell>
          <cell r="N90">
            <v>11008515712.560602</v>
          </cell>
          <cell r="O90">
            <v>1765785685.8295202</v>
          </cell>
          <cell r="P90">
            <v>-10261789.682378385</v>
          </cell>
          <cell r="Q90">
            <v>412561555.48204756</v>
          </cell>
          <cell r="T90">
            <v>293211542.88296014</v>
          </cell>
          <cell r="U90">
            <v>-51714554.540025219</v>
          </cell>
          <cell r="V90">
            <v>699276.97046948399</v>
          </cell>
          <cell r="W90">
            <v>325539016.22175628</v>
          </cell>
          <cell r="X90">
            <v>-45521909.108858742</v>
          </cell>
          <cell r="Y90">
            <v>-675435712.82300818</v>
          </cell>
          <cell r="AA90">
            <v>-307288248.70313728</v>
          </cell>
          <cell r="AC90">
            <v>76341045340.410858</v>
          </cell>
          <cell r="AV90">
            <v>-8.8476089083033387E-3</v>
          </cell>
          <cell r="AY90">
            <v>0.25258006838675956</v>
          </cell>
        </row>
      </sheetData>
      <sheetData sheetId="5">
        <row r="22">
          <cell r="H22">
            <v>1161505642.8245111</v>
          </cell>
        </row>
        <row r="24">
          <cell r="H24">
            <v>1840349880.1207867</v>
          </cell>
          <cell r="AA24">
            <v>-234883407.09048215</v>
          </cell>
          <cell r="AC24">
            <v>10093574567.219545</v>
          </cell>
          <cell r="AV24">
            <v>-2.1555975783686666E-2</v>
          </cell>
          <cell r="AY24">
            <v>0.3587652699842645</v>
          </cell>
        </row>
        <row r="27">
          <cell r="H27">
            <v>309092248.53455293</v>
          </cell>
          <cell r="AA27">
            <v>-39316900.375571124</v>
          </cell>
          <cell r="AC27">
            <v>1786706393.1666977</v>
          </cell>
          <cell r="AV27">
            <v>-5.6067865452635931E-5</v>
          </cell>
          <cell r="AY27">
            <v>0.4357445399521554</v>
          </cell>
        </row>
        <row r="90">
          <cell r="H90">
            <v>4499559664.6869926</v>
          </cell>
          <cell r="AA90">
            <v>-572798060.67636895</v>
          </cell>
          <cell r="AC90">
            <v>26204056231.339409</v>
          </cell>
          <cell r="AV90">
            <v>-9.0935205668592079E-3</v>
          </cell>
          <cell r="AY90">
            <v>0.3504098349229276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6">
          <cell r="L16">
            <v>45658</v>
          </cell>
        </row>
        <row r="22">
          <cell r="AD22">
            <v>0.40122000000000002</v>
          </cell>
        </row>
        <row r="23">
          <cell r="AD23">
            <v>0.50256999999999996</v>
          </cell>
        </row>
        <row r="24">
          <cell r="AD24">
            <v>0.50256999999999996</v>
          </cell>
        </row>
        <row r="416">
          <cell r="AD416">
            <v>0.24539</v>
          </cell>
        </row>
        <row r="417">
          <cell r="AD417">
            <v>0.31126999999999999</v>
          </cell>
        </row>
        <row r="418">
          <cell r="AD418">
            <v>0.31126999999999999</v>
          </cell>
        </row>
        <row r="2355">
          <cell r="AD2355">
            <v>0.50368999999999986</v>
          </cell>
        </row>
        <row r="2356">
          <cell r="AD2356">
            <v>0.45445999999999992</v>
          </cell>
        </row>
        <row r="2357">
          <cell r="AD2357">
            <v>0.43364999999999992</v>
          </cell>
        </row>
        <row r="2359">
          <cell r="AD2359">
            <v>0.42827000000000004</v>
          </cell>
        </row>
        <row r="2360">
          <cell r="AD2360">
            <v>0.41215000000000007</v>
          </cell>
        </row>
        <row r="2361">
          <cell r="AD2361">
            <v>0.39573000000000003</v>
          </cell>
        </row>
        <row r="2364">
          <cell r="AD2364">
            <v>0.32854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16">
          <cell r="F16" t="str">
            <v>Schedule</v>
          </cell>
          <cell r="H16" t="str">
            <v>Sub-Rate</v>
          </cell>
          <cell r="O16" t="str">
            <v>CARE</v>
          </cell>
          <cell r="V16" t="str">
            <v>Total Billing Determinants for PRR</v>
          </cell>
        </row>
        <row r="17">
          <cell r="F17" t="str">
            <v>AG-A1</v>
          </cell>
          <cell r="H17" t="str">
            <v>N/A</v>
          </cell>
          <cell r="O17" t="str">
            <v>N/A</v>
          </cell>
          <cell r="V17">
            <v>1199140.0360340001</v>
          </cell>
        </row>
        <row r="18">
          <cell r="F18" t="str">
            <v>AG-A1</v>
          </cell>
          <cell r="H18" t="str">
            <v>N/A</v>
          </cell>
          <cell r="O18" t="str">
            <v>N/A</v>
          </cell>
          <cell r="V18">
            <v>1593935.5751080001</v>
          </cell>
        </row>
        <row r="19">
          <cell r="F19" t="str">
            <v>AG-A1</v>
          </cell>
          <cell r="H19" t="str">
            <v>N/A</v>
          </cell>
          <cell r="O19" t="str">
            <v>N/A</v>
          </cell>
          <cell r="V19">
            <v>159987.60737000001</v>
          </cell>
        </row>
        <row r="20">
          <cell r="F20" t="str">
            <v>AG-A1</v>
          </cell>
          <cell r="H20" t="str">
            <v>N/A</v>
          </cell>
          <cell r="O20" t="str">
            <v>N/A</v>
          </cell>
          <cell r="V20">
            <v>318628.308021</v>
          </cell>
        </row>
        <row r="21">
          <cell r="F21" t="str">
            <v>AG-A1</v>
          </cell>
          <cell r="H21" t="str">
            <v>CARE Surcharge</v>
          </cell>
          <cell r="O21" t="str">
            <v>N/A</v>
          </cell>
          <cell r="V21">
            <v>0</v>
          </cell>
        </row>
        <row r="22">
          <cell r="F22" t="str">
            <v>AG-A1</v>
          </cell>
          <cell r="H22" t="str">
            <v>N/A</v>
          </cell>
          <cell r="O22" t="str">
            <v>N/A</v>
          </cell>
          <cell r="V22">
            <v>0</v>
          </cell>
        </row>
        <row r="23">
          <cell r="F23" t="str">
            <v>AG-A1</v>
          </cell>
          <cell r="H23" t="str">
            <v>N/A</v>
          </cell>
          <cell r="O23" t="str">
            <v>N/A</v>
          </cell>
          <cell r="V23">
            <v>0</v>
          </cell>
        </row>
        <row r="24">
          <cell r="F24" t="str">
            <v>AG-A1</v>
          </cell>
          <cell r="H24" t="str">
            <v>N/A</v>
          </cell>
          <cell r="O24" t="str">
            <v>N/A</v>
          </cell>
          <cell r="V24">
            <v>0</v>
          </cell>
        </row>
        <row r="25">
          <cell r="F25" t="str">
            <v>AG-A1</v>
          </cell>
          <cell r="H25" t="str">
            <v>N/A</v>
          </cell>
          <cell r="O25" t="str">
            <v>N/A</v>
          </cell>
          <cell r="V25">
            <v>0</v>
          </cell>
        </row>
        <row r="26">
          <cell r="F26" t="str">
            <v>AG-A1</v>
          </cell>
          <cell r="H26" t="str">
            <v>Non-Surcharge</v>
          </cell>
          <cell r="O26" t="str">
            <v>N/A</v>
          </cell>
          <cell r="V26">
            <v>0</v>
          </cell>
        </row>
        <row r="27">
          <cell r="F27" t="str">
            <v>AG-A1</v>
          </cell>
          <cell r="H27" t="str">
            <v>N/A</v>
          </cell>
          <cell r="O27" t="str">
            <v>N/A</v>
          </cell>
          <cell r="V27">
            <v>0</v>
          </cell>
        </row>
        <row r="28">
          <cell r="F28" t="str">
            <v>AG-A1</v>
          </cell>
          <cell r="H28" t="str">
            <v>N/A</v>
          </cell>
          <cell r="O28" t="str">
            <v>N/A</v>
          </cell>
          <cell r="V28">
            <v>0</v>
          </cell>
        </row>
        <row r="29">
          <cell r="F29" t="str">
            <v>AG-A1</v>
          </cell>
          <cell r="H29" t="str">
            <v>FO1</v>
          </cell>
          <cell r="O29" t="str">
            <v>N/A</v>
          </cell>
          <cell r="V29">
            <v>0</v>
          </cell>
        </row>
        <row r="30">
          <cell r="F30" t="str">
            <v>AG-A1</v>
          </cell>
          <cell r="H30" t="str">
            <v>N/A</v>
          </cell>
          <cell r="O30" t="str">
            <v>N/A</v>
          </cell>
          <cell r="V30">
            <v>0</v>
          </cell>
        </row>
        <row r="31">
          <cell r="F31" t="str">
            <v>AG-A1</v>
          </cell>
          <cell r="H31" t="str">
            <v>N/A</v>
          </cell>
          <cell r="O31" t="str">
            <v>N/A</v>
          </cell>
          <cell r="V31">
            <v>0</v>
          </cell>
        </row>
        <row r="32">
          <cell r="F32" t="str">
            <v>AG-A1</v>
          </cell>
          <cell r="H32" t="str">
            <v>N/A</v>
          </cell>
          <cell r="O32" t="str">
            <v>N/A</v>
          </cell>
          <cell r="V32">
            <v>0</v>
          </cell>
        </row>
        <row r="33">
          <cell r="F33" t="str">
            <v>AG-A1</v>
          </cell>
          <cell r="H33" t="str">
            <v>N/A</v>
          </cell>
          <cell r="O33" t="str">
            <v>N/A</v>
          </cell>
          <cell r="V33">
            <v>0</v>
          </cell>
        </row>
        <row r="34">
          <cell r="F34" t="str">
            <v>AG-A1</v>
          </cell>
          <cell r="H34" t="str">
            <v>CARE Surcharge</v>
          </cell>
          <cell r="O34" t="str">
            <v>N/A</v>
          </cell>
          <cell r="V34">
            <v>141716445.98600799</v>
          </cell>
        </row>
        <row r="35">
          <cell r="F35" t="str">
            <v>AG-A1</v>
          </cell>
          <cell r="H35" t="str">
            <v>CARE Surcharge</v>
          </cell>
          <cell r="O35" t="str">
            <v>N/A</v>
          </cell>
          <cell r="V35">
            <v>17725315.072882999</v>
          </cell>
        </row>
        <row r="36">
          <cell r="F36" t="str">
            <v>AG-A1</v>
          </cell>
          <cell r="H36" t="str">
            <v>CARE Surcharge</v>
          </cell>
          <cell r="O36" t="str">
            <v>N/A</v>
          </cell>
          <cell r="V36">
            <v>95517324.761563003</v>
          </cell>
        </row>
        <row r="37">
          <cell r="F37" t="str">
            <v>AG-A1</v>
          </cell>
          <cell r="H37" t="str">
            <v>CARE Surcharge</v>
          </cell>
          <cell r="O37" t="str">
            <v>N/A</v>
          </cell>
          <cell r="V37">
            <v>14703617.34369</v>
          </cell>
        </row>
        <row r="38">
          <cell r="F38" t="str">
            <v>AG-A1</v>
          </cell>
          <cell r="H38" t="str">
            <v>EITE</v>
          </cell>
          <cell r="O38" t="str">
            <v>N/A</v>
          </cell>
          <cell r="V38">
            <v>687237.52047702938</v>
          </cell>
        </row>
        <row r="39">
          <cell r="F39" t="str">
            <v>AG-A1</v>
          </cell>
          <cell r="H39" t="str">
            <v>EITE</v>
          </cell>
          <cell r="O39" t="str">
            <v>N/A</v>
          </cell>
          <cell r="V39">
            <v>85956.866160503094</v>
          </cell>
        </row>
        <row r="40">
          <cell r="F40" t="str">
            <v>AG-A1</v>
          </cell>
          <cell r="H40" t="str">
            <v>EITE</v>
          </cell>
          <cell r="O40" t="str">
            <v>N/A</v>
          </cell>
          <cell r="V40">
            <v>463200.22334046563</v>
          </cell>
        </row>
        <row r="41">
          <cell r="F41" t="str">
            <v>AG-A1</v>
          </cell>
          <cell r="H41" t="str">
            <v>EITE</v>
          </cell>
          <cell r="O41" t="str">
            <v>N/A</v>
          </cell>
          <cell r="V41">
            <v>71303.492371780143</v>
          </cell>
        </row>
        <row r="42">
          <cell r="F42" t="str">
            <v>AG-A1</v>
          </cell>
          <cell r="H42" t="str">
            <v>EUCRA</v>
          </cell>
          <cell r="O42" t="str">
            <v>N/A</v>
          </cell>
          <cell r="V42">
            <v>141716445.98600799</v>
          </cell>
        </row>
        <row r="43">
          <cell r="F43" t="str">
            <v>AG-A1</v>
          </cell>
          <cell r="H43" t="str">
            <v>EUCRA</v>
          </cell>
          <cell r="O43" t="str">
            <v>N/A</v>
          </cell>
          <cell r="V43">
            <v>17725315.072882999</v>
          </cell>
        </row>
        <row r="44">
          <cell r="F44" t="str">
            <v>AG-A1</v>
          </cell>
          <cell r="H44" t="str">
            <v>EUCRA</v>
          </cell>
          <cell r="O44" t="str">
            <v>N/A</v>
          </cell>
          <cell r="V44">
            <v>95517324.761563003</v>
          </cell>
        </row>
        <row r="45">
          <cell r="F45" t="str">
            <v>AG-A1</v>
          </cell>
          <cell r="H45" t="str">
            <v>EUCRA</v>
          </cell>
          <cell r="O45" t="str">
            <v>N/A</v>
          </cell>
          <cell r="V45">
            <v>14703617.34369</v>
          </cell>
        </row>
        <row r="46">
          <cell r="F46" t="str">
            <v>AG-A1</v>
          </cell>
          <cell r="H46" t="str">
            <v>N/A</v>
          </cell>
          <cell r="O46" t="str">
            <v>N/A</v>
          </cell>
          <cell r="V46">
            <v>141716445.98600799</v>
          </cell>
        </row>
        <row r="47">
          <cell r="F47" t="str">
            <v>AG-A1</v>
          </cell>
          <cell r="H47" t="str">
            <v>N/A</v>
          </cell>
          <cell r="O47" t="str">
            <v>N/A</v>
          </cell>
          <cell r="V47">
            <v>17725315.072882999</v>
          </cell>
        </row>
        <row r="48">
          <cell r="F48" t="str">
            <v>AG-A1</v>
          </cell>
          <cell r="H48" t="str">
            <v>N/A</v>
          </cell>
          <cell r="O48" t="str">
            <v>N/A</v>
          </cell>
          <cell r="V48">
            <v>95517324.761563003</v>
          </cell>
        </row>
        <row r="49">
          <cell r="F49" t="str">
            <v>AG-A1</v>
          </cell>
          <cell r="H49" t="str">
            <v>N/A</v>
          </cell>
          <cell r="O49" t="str">
            <v>N/A</v>
          </cell>
          <cell r="V49">
            <v>14703617.34369</v>
          </cell>
        </row>
        <row r="50">
          <cell r="F50" t="str">
            <v>AG-A1</v>
          </cell>
          <cell r="H50" t="str">
            <v>N/A</v>
          </cell>
          <cell r="O50" t="str">
            <v>N/A</v>
          </cell>
          <cell r="V50">
            <v>141716445.98600799</v>
          </cell>
        </row>
        <row r="51">
          <cell r="F51" t="str">
            <v>AG-A1</v>
          </cell>
          <cell r="H51" t="str">
            <v>N/A</v>
          </cell>
          <cell r="O51" t="str">
            <v>N/A</v>
          </cell>
          <cell r="V51">
            <v>17725315.072882999</v>
          </cell>
        </row>
        <row r="52">
          <cell r="F52" t="str">
            <v>AG-A1</v>
          </cell>
          <cell r="H52" t="str">
            <v>N/A</v>
          </cell>
          <cell r="O52" t="str">
            <v>N/A</v>
          </cell>
          <cell r="V52">
            <v>95517324.761563003</v>
          </cell>
        </row>
        <row r="53">
          <cell r="F53" t="str">
            <v>AG-A1</v>
          </cell>
          <cell r="H53" t="str">
            <v>N/A</v>
          </cell>
          <cell r="O53" t="str">
            <v>N/A</v>
          </cell>
          <cell r="V53">
            <v>14703617.34369</v>
          </cell>
        </row>
        <row r="54">
          <cell r="F54" t="str">
            <v>AG-A1</v>
          </cell>
          <cell r="H54" t="str">
            <v>N/A</v>
          </cell>
          <cell r="O54" t="str">
            <v>N/A</v>
          </cell>
          <cell r="V54">
            <v>141716445.98600799</v>
          </cell>
        </row>
        <row r="55">
          <cell r="F55" t="str">
            <v>AG-A1</v>
          </cell>
          <cell r="H55" t="str">
            <v>N/A</v>
          </cell>
          <cell r="O55" t="str">
            <v>N/A</v>
          </cell>
          <cell r="V55">
            <v>17725315.072882999</v>
          </cell>
        </row>
        <row r="56">
          <cell r="F56" t="str">
            <v>AG-A1</v>
          </cell>
          <cell r="H56" t="str">
            <v>N/A</v>
          </cell>
          <cell r="O56" t="str">
            <v>N/A</v>
          </cell>
          <cell r="V56">
            <v>95517324.761563003</v>
          </cell>
        </row>
        <row r="57">
          <cell r="F57" t="str">
            <v>AG-A1</v>
          </cell>
          <cell r="H57" t="str">
            <v>N/A</v>
          </cell>
          <cell r="O57" t="str">
            <v>N/A</v>
          </cell>
          <cell r="V57">
            <v>14703617.34369</v>
          </cell>
        </row>
        <row r="58">
          <cell r="F58" t="str">
            <v>AG-A1</v>
          </cell>
          <cell r="H58" t="str">
            <v>N/A</v>
          </cell>
          <cell r="O58" t="str">
            <v>N/A</v>
          </cell>
          <cell r="V58">
            <v>141716445.98600799</v>
          </cell>
        </row>
        <row r="59">
          <cell r="F59" t="str">
            <v>AG-A1</v>
          </cell>
          <cell r="H59" t="str">
            <v>N/A</v>
          </cell>
          <cell r="O59" t="str">
            <v>N/A</v>
          </cell>
          <cell r="V59">
            <v>17725315.072882999</v>
          </cell>
        </row>
        <row r="60">
          <cell r="F60" t="str">
            <v>AG-A1</v>
          </cell>
          <cell r="H60" t="str">
            <v>N/A</v>
          </cell>
          <cell r="O60" t="str">
            <v>N/A</v>
          </cell>
          <cell r="V60">
            <v>95517324.761563003</v>
          </cell>
        </row>
        <row r="61">
          <cell r="F61" t="str">
            <v>AG-A1</v>
          </cell>
          <cell r="H61" t="str">
            <v>N/A</v>
          </cell>
          <cell r="O61" t="str">
            <v>N/A</v>
          </cell>
          <cell r="V61">
            <v>14703617.34369</v>
          </cell>
        </row>
        <row r="62">
          <cell r="F62" t="str">
            <v>AG-A1</v>
          </cell>
          <cell r="H62" t="str">
            <v>N/A</v>
          </cell>
          <cell r="O62" t="str">
            <v>N/A</v>
          </cell>
          <cell r="V62">
            <v>111385642.439165</v>
          </cell>
        </row>
        <row r="63">
          <cell r="F63" t="str">
            <v>AG-A1</v>
          </cell>
          <cell r="H63" t="str">
            <v>N/A</v>
          </cell>
          <cell r="O63" t="str">
            <v>N/A</v>
          </cell>
          <cell r="V63">
            <v>13658203.254714999</v>
          </cell>
        </row>
        <row r="64">
          <cell r="F64" t="str">
            <v>AG-A1</v>
          </cell>
          <cell r="H64" t="str">
            <v>N/A</v>
          </cell>
          <cell r="O64" t="str">
            <v>N/A</v>
          </cell>
          <cell r="V64">
            <v>70371639.994727001</v>
          </cell>
        </row>
        <row r="65">
          <cell r="F65" t="str">
            <v>AG-A1</v>
          </cell>
          <cell r="H65" t="str">
            <v>N/A</v>
          </cell>
          <cell r="O65" t="str">
            <v>N/A</v>
          </cell>
          <cell r="V65">
            <v>10968252.653857</v>
          </cell>
        </row>
        <row r="66">
          <cell r="F66" t="str">
            <v>AG-A1</v>
          </cell>
          <cell r="H66" t="str">
            <v>N/A</v>
          </cell>
          <cell r="O66" t="str">
            <v>N/A</v>
          </cell>
          <cell r="V66">
            <v>141716445.98600799</v>
          </cell>
        </row>
        <row r="67">
          <cell r="F67" t="str">
            <v>AG-A1</v>
          </cell>
          <cell r="H67" t="str">
            <v>N/A</v>
          </cell>
          <cell r="O67" t="str">
            <v>N/A</v>
          </cell>
          <cell r="V67">
            <v>17725315.072882999</v>
          </cell>
        </row>
        <row r="68">
          <cell r="F68" t="str">
            <v>AG-A1</v>
          </cell>
          <cell r="H68" t="str">
            <v>N/A</v>
          </cell>
          <cell r="O68" t="str">
            <v>N/A</v>
          </cell>
          <cell r="V68">
            <v>95517324.761563003</v>
          </cell>
        </row>
        <row r="69">
          <cell r="F69" t="str">
            <v>AG-A1</v>
          </cell>
          <cell r="H69" t="str">
            <v>N/A</v>
          </cell>
          <cell r="O69" t="str">
            <v>N/A</v>
          </cell>
          <cell r="V69">
            <v>14703617.34369</v>
          </cell>
        </row>
        <row r="70">
          <cell r="F70" t="str">
            <v>AG-A1</v>
          </cell>
          <cell r="H70" t="str">
            <v>N/A</v>
          </cell>
          <cell r="O70" t="str">
            <v>N/A</v>
          </cell>
          <cell r="V70">
            <v>141716445.98600799</v>
          </cell>
        </row>
        <row r="71">
          <cell r="F71" t="str">
            <v>AG-A1</v>
          </cell>
          <cell r="H71" t="str">
            <v>N/A</v>
          </cell>
          <cell r="O71" t="str">
            <v>N/A</v>
          </cell>
          <cell r="V71">
            <v>17725315.072882999</v>
          </cell>
        </row>
        <row r="72">
          <cell r="F72" t="str">
            <v>AG-A1</v>
          </cell>
          <cell r="H72" t="str">
            <v>N/A</v>
          </cell>
          <cell r="O72" t="str">
            <v>N/A</v>
          </cell>
          <cell r="V72">
            <v>95517324.761563003</v>
          </cell>
        </row>
        <row r="73">
          <cell r="F73" t="str">
            <v>AG-A1</v>
          </cell>
          <cell r="H73" t="str">
            <v>N/A</v>
          </cell>
          <cell r="O73" t="str">
            <v>N/A</v>
          </cell>
          <cell r="V73">
            <v>14703617.34369</v>
          </cell>
        </row>
        <row r="74">
          <cell r="F74" t="str">
            <v>AG-A1</v>
          </cell>
          <cell r="H74" t="str">
            <v>N/A</v>
          </cell>
          <cell r="O74" t="str">
            <v>N/A</v>
          </cell>
          <cell r="V74">
            <v>17725315.072882999</v>
          </cell>
        </row>
        <row r="75">
          <cell r="F75" t="str">
            <v>AG-A1</v>
          </cell>
          <cell r="H75" t="str">
            <v>N/A</v>
          </cell>
          <cell r="O75" t="str">
            <v>N/A</v>
          </cell>
          <cell r="V75">
            <v>141716445.98600799</v>
          </cell>
        </row>
        <row r="76">
          <cell r="F76" t="str">
            <v>AG-A1</v>
          </cell>
          <cell r="H76" t="str">
            <v>N/A</v>
          </cell>
          <cell r="O76" t="str">
            <v>N/A</v>
          </cell>
          <cell r="V76">
            <v>14703617.34369</v>
          </cell>
        </row>
        <row r="77">
          <cell r="F77" t="str">
            <v>AG-A1</v>
          </cell>
          <cell r="H77" t="str">
            <v>N/A</v>
          </cell>
          <cell r="O77" t="str">
            <v>N/A</v>
          </cell>
          <cell r="V77">
            <v>95517324.761563003</v>
          </cell>
        </row>
        <row r="78">
          <cell r="F78" t="str">
            <v>AG-A1</v>
          </cell>
          <cell r="H78" t="str">
            <v>N/A</v>
          </cell>
          <cell r="O78" t="str">
            <v>N/A</v>
          </cell>
          <cell r="V78">
            <v>141716445.98600799</v>
          </cell>
        </row>
        <row r="79">
          <cell r="F79" t="str">
            <v>AG-A1</v>
          </cell>
          <cell r="H79" t="str">
            <v>N/A</v>
          </cell>
          <cell r="O79" t="str">
            <v>N/A</v>
          </cell>
          <cell r="V79">
            <v>17725315.072882999</v>
          </cell>
        </row>
        <row r="80">
          <cell r="F80" t="str">
            <v>AG-A1</v>
          </cell>
          <cell r="H80" t="str">
            <v>N/A</v>
          </cell>
          <cell r="O80" t="str">
            <v>N/A</v>
          </cell>
          <cell r="V80">
            <v>95517324.761563003</v>
          </cell>
        </row>
        <row r="81">
          <cell r="F81" t="str">
            <v>AG-A1</v>
          </cell>
          <cell r="H81" t="str">
            <v>N/A</v>
          </cell>
          <cell r="O81" t="str">
            <v>N/A</v>
          </cell>
          <cell r="V81">
            <v>14703617.34369</v>
          </cell>
        </row>
        <row r="82">
          <cell r="F82" t="str">
            <v>AG-A1</v>
          </cell>
          <cell r="H82" t="str">
            <v>Non-Surcharge</v>
          </cell>
          <cell r="O82" t="str">
            <v>N/A</v>
          </cell>
          <cell r="V82">
            <v>141716445.98600799</v>
          </cell>
        </row>
        <row r="83">
          <cell r="F83" t="str">
            <v>AG-A1</v>
          </cell>
          <cell r="H83" t="str">
            <v>Non-Surcharge</v>
          </cell>
          <cell r="O83" t="str">
            <v>N/A</v>
          </cell>
          <cell r="V83">
            <v>17725315.072882999</v>
          </cell>
        </row>
        <row r="84">
          <cell r="F84" t="str">
            <v>AG-A1</v>
          </cell>
          <cell r="H84" t="str">
            <v>Non-Surcharge</v>
          </cell>
          <cell r="O84" t="str">
            <v>N/A</v>
          </cell>
          <cell r="V84">
            <v>95517324.761563003</v>
          </cell>
        </row>
        <row r="85">
          <cell r="F85" t="str">
            <v>AG-A1</v>
          </cell>
          <cell r="H85" t="str">
            <v>Non-Surcharge</v>
          </cell>
          <cell r="O85" t="str">
            <v>N/A</v>
          </cell>
          <cell r="V85">
            <v>14703617.34369</v>
          </cell>
        </row>
        <row r="86">
          <cell r="F86" t="str">
            <v>AG-A1</v>
          </cell>
          <cell r="H86" t="str">
            <v>Small Business</v>
          </cell>
          <cell r="O86" t="str">
            <v>N/A</v>
          </cell>
          <cell r="V86">
            <v>122824248.47207169</v>
          </cell>
        </row>
        <row r="87">
          <cell r="F87" t="str">
            <v>AG-A1</v>
          </cell>
          <cell r="H87" t="str">
            <v>Small Business</v>
          </cell>
          <cell r="O87" t="str">
            <v>N/A</v>
          </cell>
          <cell r="V87">
            <v>15362356.05973601</v>
          </cell>
        </row>
        <row r="88">
          <cell r="F88" t="str">
            <v>AG-A1</v>
          </cell>
          <cell r="H88" t="str">
            <v>Small Business</v>
          </cell>
          <cell r="O88" t="str">
            <v>N/A</v>
          </cell>
          <cell r="V88">
            <v>82783924.958576322</v>
          </cell>
        </row>
        <row r="89">
          <cell r="F89" t="str">
            <v>AG-A1</v>
          </cell>
          <cell r="H89" t="str">
            <v>Small Business</v>
          </cell>
          <cell r="O89" t="str">
            <v>N/A</v>
          </cell>
          <cell r="V89">
            <v>12743480.387856267</v>
          </cell>
        </row>
        <row r="90">
          <cell r="F90" t="str">
            <v>AG-A1</v>
          </cell>
          <cell r="H90" t="str">
            <v>TAC</v>
          </cell>
          <cell r="O90" t="str">
            <v>N/A</v>
          </cell>
          <cell r="V90">
            <v>141716445.98600799</v>
          </cell>
        </row>
        <row r="91">
          <cell r="F91" t="str">
            <v>AG-A1</v>
          </cell>
          <cell r="H91" t="str">
            <v>TAC</v>
          </cell>
          <cell r="O91" t="str">
            <v>N/A</v>
          </cell>
          <cell r="V91">
            <v>17725315.072882999</v>
          </cell>
        </row>
        <row r="92">
          <cell r="F92" t="str">
            <v>AG-A1</v>
          </cell>
          <cell r="H92" t="str">
            <v>TAC</v>
          </cell>
          <cell r="O92" t="str">
            <v>N/A</v>
          </cell>
          <cell r="V92">
            <v>95517324.761563003</v>
          </cell>
        </row>
        <row r="93">
          <cell r="F93" t="str">
            <v>AG-A1</v>
          </cell>
          <cell r="H93" t="str">
            <v>TAC</v>
          </cell>
          <cell r="O93" t="str">
            <v>N/A</v>
          </cell>
          <cell r="V93">
            <v>14703617.34369</v>
          </cell>
        </row>
        <row r="94">
          <cell r="F94" t="str">
            <v>AG-A1</v>
          </cell>
          <cell r="H94" t="str">
            <v>TRBAA</v>
          </cell>
          <cell r="O94" t="str">
            <v>N/A</v>
          </cell>
          <cell r="V94">
            <v>141716445.98600799</v>
          </cell>
        </row>
        <row r="95">
          <cell r="F95" t="str">
            <v>AG-A1</v>
          </cell>
          <cell r="H95" t="str">
            <v>TRBAA</v>
          </cell>
          <cell r="O95" t="str">
            <v>N/A</v>
          </cell>
          <cell r="V95">
            <v>17725315.072882999</v>
          </cell>
        </row>
        <row r="96">
          <cell r="F96" t="str">
            <v>AG-A1</v>
          </cell>
          <cell r="H96" t="str">
            <v>TRBAA</v>
          </cell>
          <cell r="O96" t="str">
            <v>N/A</v>
          </cell>
          <cell r="V96">
            <v>95517324.761563003</v>
          </cell>
        </row>
        <row r="97">
          <cell r="F97" t="str">
            <v>AG-A1</v>
          </cell>
          <cell r="H97" t="str">
            <v>TRBAA</v>
          </cell>
          <cell r="O97" t="str">
            <v>N/A</v>
          </cell>
          <cell r="V97">
            <v>14703617.34369</v>
          </cell>
        </row>
        <row r="98">
          <cell r="F98" t="str">
            <v>AG-A1</v>
          </cell>
          <cell r="H98" t="str">
            <v>N/A</v>
          </cell>
          <cell r="O98" t="str">
            <v>N/A</v>
          </cell>
          <cell r="V98">
            <v>141716445.98600799</v>
          </cell>
        </row>
        <row r="99">
          <cell r="F99" t="str">
            <v>AG-A1</v>
          </cell>
          <cell r="H99" t="str">
            <v>N/A</v>
          </cell>
          <cell r="O99" t="str">
            <v>N/A</v>
          </cell>
          <cell r="V99">
            <v>17725315.072882999</v>
          </cell>
        </row>
        <row r="100">
          <cell r="F100" t="str">
            <v>AG-A1</v>
          </cell>
          <cell r="H100" t="str">
            <v>N/A</v>
          </cell>
          <cell r="O100" t="str">
            <v>N/A</v>
          </cell>
          <cell r="V100">
            <v>95517324.761563003</v>
          </cell>
        </row>
        <row r="101">
          <cell r="F101" t="str">
            <v>AG-A1</v>
          </cell>
          <cell r="H101" t="str">
            <v>N/A</v>
          </cell>
          <cell r="O101" t="str">
            <v>N/A</v>
          </cell>
          <cell r="V101">
            <v>14703617.34369</v>
          </cell>
        </row>
        <row r="102">
          <cell r="F102" t="str">
            <v>AG-A1</v>
          </cell>
          <cell r="H102" t="str">
            <v>N/A</v>
          </cell>
          <cell r="O102" t="str">
            <v>N/A</v>
          </cell>
          <cell r="V102">
            <v>141716445.98600799</v>
          </cell>
        </row>
        <row r="103">
          <cell r="F103" t="str">
            <v>AG-A1</v>
          </cell>
          <cell r="H103" t="str">
            <v>N/A</v>
          </cell>
          <cell r="O103" t="str">
            <v>N/A</v>
          </cell>
          <cell r="V103">
            <v>17725315.072882999</v>
          </cell>
        </row>
        <row r="104">
          <cell r="F104" t="str">
            <v>AG-A1</v>
          </cell>
          <cell r="H104" t="str">
            <v>N/A</v>
          </cell>
          <cell r="O104" t="str">
            <v>N/A</v>
          </cell>
          <cell r="V104">
            <v>95517324.761563003</v>
          </cell>
        </row>
        <row r="105">
          <cell r="F105" t="str">
            <v>AG-A1</v>
          </cell>
          <cell r="H105" t="str">
            <v>N/A</v>
          </cell>
          <cell r="O105" t="str">
            <v>N/A</v>
          </cell>
          <cell r="V105">
            <v>14703617.34369</v>
          </cell>
        </row>
        <row r="106">
          <cell r="F106" t="str">
            <v>AG-A1</v>
          </cell>
          <cell r="H106" t="str">
            <v>FO1</v>
          </cell>
          <cell r="O106" t="str">
            <v>N/A</v>
          </cell>
          <cell r="V106">
            <v>141716445.98600799</v>
          </cell>
        </row>
        <row r="107">
          <cell r="F107" t="str">
            <v>AG-A1</v>
          </cell>
          <cell r="H107" t="str">
            <v>FO1</v>
          </cell>
          <cell r="O107" t="str">
            <v>N/A</v>
          </cell>
          <cell r="V107">
            <v>17725315.072882999</v>
          </cell>
        </row>
        <row r="108">
          <cell r="F108" t="str">
            <v>AG-A1</v>
          </cell>
          <cell r="H108" t="str">
            <v>FO1</v>
          </cell>
          <cell r="O108" t="str">
            <v>N/A</v>
          </cell>
          <cell r="V108">
            <v>95517324.761563003</v>
          </cell>
        </row>
        <row r="109">
          <cell r="F109" t="str">
            <v>AG-A1</v>
          </cell>
          <cell r="H109" t="str">
            <v>FO1</v>
          </cell>
          <cell r="O109" t="str">
            <v>N/A</v>
          </cell>
          <cell r="V109">
            <v>14703617.34369</v>
          </cell>
        </row>
        <row r="110">
          <cell r="F110" t="str">
            <v>AG-A1</v>
          </cell>
          <cell r="H110" t="str">
            <v>N/A</v>
          </cell>
          <cell r="O110" t="str">
            <v>N/A</v>
          </cell>
          <cell r="V110">
            <v>0</v>
          </cell>
        </row>
        <row r="111">
          <cell r="F111" t="str">
            <v>AG-A1</v>
          </cell>
          <cell r="H111" t="str">
            <v>N/A</v>
          </cell>
          <cell r="O111" t="str">
            <v>N/A</v>
          </cell>
          <cell r="V111">
            <v>9965.4755440000008</v>
          </cell>
        </row>
        <row r="112">
          <cell r="F112" t="str">
            <v>AG-A1</v>
          </cell>
          <cell r="H112" t="str">
            <v>N/A</v>
          </cell>
          <cell r="O112" t="str">
            <v>N/A</v>
          </cell>
          <cell r="V112">
            <v>33404.749847999999</v>
          </cell>
        </row>
        <row r="113">
          <cell r="F113" t="str">
            <v>AG-A1</v>
          </cell>
          <cell r="H113" t="str">
            <v>N/A</v>
          </cell>
          <cell r="O113" t="str">
            <v>N/A</v>
          </cell>
          <cell r="V113">
            <v>672677.89907200006</v>
          </cell>
        </row>
        <row r="114">
          <cell r="F114" t="str">
            <v>AG-A1</v>
          </cell>
          <cell r="H114" t="str">
            <v>N/A</v>
          </cell>
          <cell r="O114" t="str">
            <v>N/A</v>
          </cell>
          <cell r="V114">
            <v>0</v>
          </cell>
        </row>
        <row r="115">
          <cell r="F115" t="str">
            <v>AG-A1</v>
          </cell>
          <cell r="H115" t="str">
            <v>N/A</v>
          </cell>
          <cell r="O115" t="str">
            <v>N/A</v>
          </cell>
          <cell r="V115">
            <v>49995.103371000005</v>
          </cell>
        </row>
        <row r="116">
          <cell r="F116" t="str">
            <v>AG-A1</v>
          </cell>
          <cell r="H116" t="str">
            <v>N/A</v>
          </cell>
          <cell r="O116" t="str">
            <v>N/A</v>
          </cell>
          <cell r="V116">
            <v>17461299.586774003</v>
          </cell>
        </row>
        <row r="117">
          <cell r="F117" t="str">
            <v>AG-A1</v>
          </cell>
          <cell r="H117" t="str">
            <v>N/A</v>
          </cell>
          <cell r="O117" t="str">
            <v>N/A</v>
          </cell>
          <cell r="V117">
            <v>40231.547485999996</v>
          </cell>
        </row>
        <row r="118">
          <cell r="F118" t="str">
            <v>AG-A1</v>
          </cell>
          <cell r="H118" t="str">
            <v>N/A</v>
          </cell>
          <cell r="O118" t="str">
            <v>N/A</v>
          </cell>
          <cell r="V118">
            <v>5874152.0630960008</v>
          </cell>
        </row>
        <row r="119">
          <cell r="F119" t="str">
            <v>AG-A1</v>
          </cell>
          <cell r="H119" t="str">
            <v>N/A</v>
          </cell>
          <cell r="O119" t="str">
            <v>N/A</v>
          </cell>
          <cell r="V119">
            <v>21018959.241528999</v>
          </cell>
        </row>
        <row r="120">
          <cell r="F120" t="str">
            <v>AG-A1</v>
          </cell>
          <cell r="H120" t="str">
            <v>N/A</v>
          </cell>
          <cell r="O120" t="str">
            <v>N/A</v>
          </cell>
          <cell r="V120">
            <v>947539.50574300007</v>
          </cell>
        </row>
        <row r="121">
          <cell r="F121" t="str">
            <v>AG-A1</v>
          </cell>
          <cell r="H121" t="str">
            <v>N/A</v>
          </cell>
          <cell r="O121" t="str">
            <v>N/A</v>
          </cell>
          <cell r="V121">
            <v>4895690.4628389999</v>
          </cell>
        </row>
        <row r="122">
          <cell r="F122" t="str">
            <v>AG-A1</v>
          </cell>
          <cell r="H122" t="str">
            <v>N/A</v>
          </cell>
          <cell r="O122" t="str">
            <v>N/A</v>
          </cell>
          <cell r="V122">
            <v>5818511.2227060013</v>
          </cell>
        </row>
        <row r="123">
          <cell r="F123" t="str">
            <v>AG-A1</v>
          </cell>
          <cell r="H123" t="str">
            <v>N/A</v>
          </cell>
          <cell r="O123" t="str">
            <v>N/A</v>
          </cell>
          <cell r="V123">
            <v>996088.61864</v>
          </cell>
        </row>
        <row r="124">
          <cell r="F124" t="str">
            <v>AG-A1</v>
          </cell>
          <cell r="H124" t="str">
            <v>N/A</v>
          </cell>
          <cell r="O124" t="str">
            <v>N/A</v>
          </cell>
          <cell r="V124">
            <v>206383738.34246397</v>
          </cell>
        </row>
        <row r="125">
          <cell r="F125" t="str">
            <v>AG-A1</v>
          </cell>
          <cell r="H125" t="str">
            <v>FO2</v>
          </cell>
          <cell r="O125" t="str">
            <v>N/A</v>
          </cell>
          <cell r="V125">
            <v>0</v>
          </cell>
        </row>
        <row r="126">
          <cell r="F126" t="str">
            <v>AG-A1</v>
          </cell>
          <cell r="H126" t="str">
            <v>FO2</v>
          </cell>
          <cell r="O126" t="str">
            <v>N/A</v>
          </cell>
          <cell r="V126">
            <v>141716445.98600799</v>
          </cell>
        </row>
        <row r="127">
          <cell r="F127" t="str">
            <v>AG-A1</v>
          </cell>
          <cell r="H127" t="str">
            <v>FO2</v>
          </cell>
          <cell r="O127" t="str">
            <v>N/A</v>
          </cell>
          <cell r="V127">
            <v>17725315.072882999</v>
          </cell>
        </row>
        <row r="128">
          <cell r="F128" t="str">
            <v>AG-A1</v>
          </cell>
          <cell r="H128" t="str">
            <v>FO2</v>
          </cell>
          <cell r="O128" t="str">
            <v>N/A</v>
          </cell>
          <cell r="V128">
            <v>95517324.761563003</v>
          </cell>
        </row>
        <row r="129">
          <cell r="F129" t="str">
            <v>AG-A1</v>
          </cell>
          <cell r="H129" t="str">
            <v>FO2</v>
          </cell>
          <cell r="O129" t="str">
            <v>N/A</v>
          </cell>
          <cell r="V129">
            <v>14703617.34369</v>
          </cell>
        </row>
        <row r="130">
          <cell r="F130" t="str">
            <v>AG-A1</v>
          </cell>
          <cell r="H130" t="str">
            <v>FO3</v>
          </cell>
          <cell r="O130" t="str">
            <v>N/A</v>
          </cell>
          <cell r="V130">
            <v>0</v>
          </cell>
        </row>
        <row r="131">
          <cell r="F131" t="str">
            <v>AG-A1</v>
          </cell>
          <cell r="H131" t="str">
            <v>FO3</v>
          </cell>
          <cell r="O131" t="str">
            <v>N/A</v>
          </cell>
          <cell r="V131">
            <v>141716445.98600799</v>
          </cell>
        </row>
        <row r="132">
          <cell r="F132" t="str">
            <v>AG-A1</v>
          </cell>
          <cell r="H132" t="str">
            <v>FO3</v>
          </cell>
          <cell r="O132" t="str">
            <v>N/A</v>
          </cell>
          <cell r="V132">
            <v>17725315.072882999</v>
          </cell>
        </row>
        <row r="133">
          <cell r="F133" t="str">
            <v>AG-A1</v>
          </cell>
          <cell r="H133" t="str">
            <v>FO3</v>
          </cell>
          <cell r="O133" t="str">
            <v>N/A</v>
          </cell>
          <cell r="V133">
            <v>95517324.761563003</v>
          </cell>
        </row>
        <row r="134">
          <cell r="F134" t="str">
            <v>AG-A1</v>
          </cell>
          <cell r="H134" t="str">
            <v>FO3</v>
          </cell>
          <cell r="O134" t="str">
            <v>N/A</v>
          </cell>
          <cell r="V134">
            <v>14703617.34369</v>
          </cell>
        </row>
        <row r="135">
          <cell r="F135" t="str">
            <v>AG-A2</v>
          </cell>
          <cell r="H135" t="str">
            <v>N/A</v>
          </cell>
          <cell r="O135" t="str">
            <v>N/A</v>
          </cell>
          <cell r="V135">
            <v>444610.835915</v>
          </cell>
        </row>
        <row r="136">
          <cell r="F136" t="str">
            <v>AG-A2</v>
          </cell>
          <cell r="H136" t="str">
            <v>N/A</v>
          </cell>
          <cell r="O136" t="str">
            <v>N/A</v>
          </cell>
          <cell r="V136">
            <v>569917.34353399999</v>
          </cell>
        </row>
        <row r="137">
          <cell r="F137" t="str">
            <v>AG-A2</v>
          </cell>
          <cell r="H137" t="str">
            <v>N/A</v>
          </cell>
          <cell r="O137" t="str">
            <v>N/A</v>
          </cell>
          <cell r="V137">
            <v>39666.267474</v>
          </cell>
        </row>
        <row r="138">
          <cell r="F138" t="str">
            <v>AG-A2</v>
          </cell>
          <cell r="H138" t="str">
            <v>N/A</v>
          </cell>
          <cell r="O138" t="str">
            <v>N/A</v>
          </cell>
          <cell r="V138">
            <v>76892.49667600001</v>
          </cell>
        </row>
        <row r="139">
          <cell r="F139" t="str">
            <v>AG-A2</v>
          </cell>
          <cell r="H139" t="str">
            <v>CARE Surcharge</v>
          </cell>
          <cell r="O139" t="str">
            <v>N/A</v>
          </cell>
          <cell r="V139">
            <v>0</v>
          </cell>
        </row>
        <row r="140">
          <cell r="F140" t="str">
            <v>AG-A2</v>
          </cell>
          <cell r="H140" t="str">
            <v>N/A</v>
          </cell>
          <cell r="O140" t="str">
            <v>N/A</v>
          </cell>
          <cell r="V140">
            <v>0</v>
          </cell>
        </row>
        <row r="141">
          <cell r="F141" t="str">
            <v>AG-A2</v>
          </cell>
          <cell r="H141" t="str">
            <v>N/A</v>
          </cell>
          <cell r="O141" t="str">
            <v>N/A</v>
          </cell>
          <cell r="V141">
            <v>0</v>
          </cell>
        </row>
        <row r="142">
          <cell r="F142" t="str">
            <v>AG-A2</v>
          </cell>
          <cell r="H142" t="str">
            <v>N/A</v>
          </cell>
          <cell r="O142" t="str">
            <v>N/A</v>
          </cell>
          <cell r="V142">
            <v>0</v>
          </cell>
        </row>
        <row r="143">
          <cell r="F143" t="str">
            <v>AG-A2</v>
          </cell>
          <cell r="H143" t="str">
            <v>N/A</v>
          </cell>
          <cell r="O143" t="str">
            <v>N/A</v>
          </cell>
          <cell r="V143">
            <v>0</v>
          </cell>
        </row>
        <row r="144">
          <cell r="F144" t="str">
            <v>AG-A2</v>
          </cell>
          <cell r="H144" t="str">
            <v>Non-Surcharge</v>
          </cell>
          <cell r="O144" t="str">
            <v>N/A</v>
          </cell>
          <cell r="V144">
            <v>0</v>
          </cell>
        </row>
        <row r="145">
          <cell r="F145" t="str">
            <v>AG-A2</v>
          </cell>
          <cell r="H145" t="str">
            <v>N/A</v>
          </cell>
          <cell r="O145" t="str">
            <v>N/A</v>
          </cell>
          <cell r="V145">
            <v>0</v>
          </cell>
        </row>
        <row r="146">
          <cell r="F146" t="str">
            <v>AG-A2</v>
          </cell>
          <cell r="H146" t="str">
            <v>N/A</v>
          </cell>
          <cell r="O146" t="str">
            <v>N/A</v>
          </cell>
          <cell r="V146">
            <v>0</v>
          </cell>
        </row>
        <row r="147">
          <cell r="F147" t="str">
            <v>AG-A2</v>
          </cell>
          <cell r="H147" t="str">
            <v>FO1</v>
          </cell>
          <cell r="O147" t="str">
            <v>N/A</v>
          </cell>
          <cell r="V147">
            <v>0</v>
          </cell>
        </row>
        <row r="148">
          <cell r="F148" t="str">
            <v>AG-A2</v>
          </cell>
          <cell r="H148" t="str">
            <v>N/A</v>
          </cell>
          <cell r="O148" t="str">
            <v>N/A</v>
          </cell>
          <cell r="V148">
            <v>0</v>
          </cell>
        </row>
        <row r="149">
          <cell r="F149" t="str">
            <v>AG-A2</v>
          </cell>
          <cell r="H149" t="str">
            <v>N/A</v>
          </cell>
          <cell r="O149" t="str">
            <v>N/A</v>
          </cell>
          <cell r="V149">
            <v>0</v>
          </cell>
        </row>
        <row r="150">
          <cell r="F150" t="str">
            <v>AG-A2</v>
          </cell>
          <cell r="H150" t="str">
            <v>N/A</v>
          </cell>
          <cell r="O150" t="str">
            <v>N/A</v>
          </cell>
          <cell r="V150">
            <v>0</v>
          </cell>
        </row>
        <row r="151">
          <cell r="F151" t="str">
            <v>AG-A2</v>
          </cell>
          <cell r="H151" t="str">
            <v>N/A</v>
          </cell>
          <cell r="O151" t="str">
            <v>N/A</v>
          </cell>
          <cell r="V151">
            <v>0</v>
          </cell>
        </row>
        <row r="152">
          <cell r="F152" t="str">
            <v>AG-A2</v>
          </cell>
          <cell r="H152" t="str">
            <v>CARE Surcharge</v>
          </cell>
          <cell r="O152" t="str">
            <v>N/A</v>
          </cell>
          <cell r="V152">
            <v>81825906.974964991</v>
          </cell>
        </row>
        <row r="153">
          <cell r="F153" t="str">
            <v>AG-A2</v>
          </cell>
          <cell r="H153" t="str">
            <v>CARE Surcharge</v>
          </cell>
          <cell r="O153" t="str">
            <v>N/A</v>
          </cell>
          <cell r="V153">
            <v>10428677.720278</v>
          </cell>
        </row>
        <row r="154">
          <cell r="F154" t="str">
            <v>AG-A2</v>
          </cell>
          <cell r="H154" t="str">
            <v>CARE Surcharge</v>
          </cell>
          <cell r="O154" t="str">
            <v>N/A</v>
          </cell>
          <cell r="V154">
            <v>62252055.869885996</v>
          </cell>
        </row>
        <row r="155">
          <cell r="F155" t="str">
            <v>AG-A2</v>
          </cell>
          <cell r="H155" t="str">
            <v>CARE Surcharge</v>
          </cell>
          <cell r="O155" t="str">
            <v>N/A</v>
          </cell>
          <cell r="V155">
            <v>8899308.8587060012</v>
          </cell>
        </row>
        <row r="156">
          <cell r="F156" t="str">
            <v>AG-A2</v>
          </cell>
          <cell r="H156" t="str">
            <v>EITE</v>
          </cell>
          <cell r="O156" t="str">
            <v>N/A</v>
          </cell>
          <cell r="V156">
            <v>1470510.8477155897</v>
          </cell>
        </row>
        <row r="157">
          <cell r="F157" t="str">
            <v>AG-A2</v>
          </cell>
          <cell r="H157" t="str">
            <v>EITE</v>
          </cell>
          <cell r="O157" t="str">
            <v>N/A</v>
          </cell>
          <cell r="V157">
            <v>187415.99429740876</v>
          </cell>
        </row>
        <row r="158">
          <cell r="F158" t="str">
            <v>AG-A2</v>
          </cell>
          <cell r="H158" t="str">
            <v>EITE</v>
          </cell>
          <cell r="O158" t="str">
            <v>N/A</v>
          </cell>
          <cell r="V158">
            <v>1118744.989618914</v>
          </cell>
        </row>
        <row r="159">
          <cell r="F159" t="str">
            <v>AG-A2</v>
          </cell>
          <cell r="H159" t="str">
            <v>EITE</v>
          </cell>
          <cell r="O159" t="str">
            <v>N/A</v>
          </cell>
          <cell r="V159">
            <v>159931.37989784405</v>
          </cell>
        </row>
        <row r="160">
          <cell r="F160" t="str">
            <v>AG-A2</v>
          </cell>
          <cell r="H160" t="str">
            <v>EUCRA</v>
          </cell>
          <cell r="O160" t="str">
            <v>N/A</v>
          </cell>
          <cell r="V160">
            <v>81825906.974964991</v>
          </cell>
        </row>
        <row r="161">
          <cell r="F161" t="str">
            <v>AG-A2</v>
          </cell>
          <cell r="H161" t="str">
            <v>EUCRA</v>
          </cell>
          <cell r="O161" t="str">
            <v>N/A</v>
          </cell>
          <cell r="V161">
            <v>10428677.720278</v>
          </cell>
        </row>
        <row r="162">
          <cell r="F162" t="str">
            <v>AG-A2</v>
          </cell>
          <cell r="H162" t="str">
            <v>EUCRA</v>
          </cell>
          <cell r="O162" t="str">
            <v>N/A</v>
          </cell>
          <cell r="V162">
            <v>62252055.869885996</v>
          </cell>
        </row>
        <row r="163">
          <cell r="F163" t="str">
            <v>AG-A2</v>
          </cell>
          <cell r="H163" t="str">
            <v>EUCRA</v>
          </cell>
          <cell r="O163" t="str">
            <v>N/A</v>
          </cell>
          <cell r="V163">
            <v>8899308.8587060012</v>
          </cell>
        </row>
        <row r="164">
          <cell r="F164" t="str">
            <v>AG-A2</v>
          </cell>
          <cell r="H164" t="str">
            <v>N/A</v>
          </cell>
          <cell r="O164" t="str">
            <v>N/A</v>
          </cell>
          <cell r="V164">
            <v>81825906.974964991</v>
          </cell>
        </row>
        <row r="165">
          <cell r="F165" t="str">
            <v>AG-A2</v>
          </cell>
          <cell r="H165" t="str">
            <v>N/A</v>
          </cell>
          <cell r="O165" t="str">
            <v>N/A</v>
          </cell>
          <cell r="V165">
            <v>10428677.720278</v>
          </cell>
        </row>
        <row r="166">
          <cell r="F166" t="str">
            <v>AG-A2</v>
          </cell>
          <cell r="H166" t="str">
            <v>N/A</v>
          </cell>
          <cell r="O166" t="str">
            <v>N/A</v>
          </cell>
          <cell r="V166">
            <v>62252055.869885996</v>
          </cell>
        </row>
        <row r="167">
          <cell r="F167" t="str">
            <v>AG-A2</v>
          </cell>
          <cell r="H167" t="str">
            <v>N/A</v>
          </cell>
          <cell r="O167" t="str">
            <v>N/A</v>
          </cell>
          <cell r="V167">
            <v>8899308.8587060012</v>
          </cell>
        </row>
        <row r="168">
          <cell r="F168" t="str">
            <v>AG-A2</v>
          </cell>
          <cell r="H168" t="str">
            <v>N/A</v>
          </cell>
          <cell r="O168" t="str">
            <v>N/A</v>
          </cell>
          <cell r="V168">
            <v>81825906.974964991</v>
          </cell>
        </row>
        <row r="169">
          <cell r="F169" t="str">
            <v>AG-A2</v>
          </cell>
          <cell r="H169" t="str">
            <v>N/A</v>
          </cell>
          <cell r="O169" t="str">
            <v>N/A</v>
          </cell>
          <cell r="V169">
            <v>10428677.720278</v>
          </cell>
        </row>
        <row r="170">
          <cell r="F170" t="str">
            <v>AG-A2</v>
          </cell>
          <cell r="H170" t="str">
            <v>N/A</v>
          </cell>
          <cell r="O170" t="str">
            <v>N/A</v>
          </cell>
          <cell r="V170">
            <v>62252055.869885996</v>
          </cell>
        </row>
        <row r="171">
          <cell r="F171" t="str">
            <v>AG-A2</v>
          </cell>
          <cell r="H171" t="str">
            <v>N/A</v>
          </cell>
          <cell r="O171" t="str">
            <v>N/A</v>
          </cell>
          <cell r="V171">
            <v>8899308.8587060012</v>
          </cell>
        </row>
        <row r="172">
          <cell r="F172" t="str">
            <v>AG-A2</v>
          </cell>
          <cell r="H172" t="str">
            <v>N/A</v>
          </cell>
          <cell r="O172" t="str">
            <v>N/A</v>
          </cell>
          <cell r="V172">
            <v>81825906.974964991</v>
          </cell>
        </row>
        <row r="173">
          <cell r="F173" t="str">
            <v>AG-A2</v>
          </cell>
          <cell r="H173" t="str">
            <v>N/A</v>
          </cell>
          <cell r="O173" t="str">
            <v>N/A</v>
          </cell>
          <cell r="V173">
            <v>10428677.720278</v>
          </cell>
        </row>
        <row r="174">
          <cell r="F174" t="str">
            <v>AG-A2</v>
          </cell>
          <cell r="H174" t="str">
            <v>N/A</v>
          </cell>
          <cell r="O174" t="str">
            <v>N/A</v>
          </cell>
          <cell r="V174">
            <v>62252055.869885996</v>
          </cell>
        </row>
        <row r="175">
          <cell r="F175" t="str">
            <v>AG-A2</v>
          </cell>
          <cell r="H175" t="str">
            <v>N/A</v>
          </cell>
          <cell r="O175" t="str">
            <v>N/A</v>
          </cell>
          <cell r="V175">
            <v>8899308.8587060012</v>
          </cell>
        </row>
        <row r="176">
          <cell r="F176" t="str">
            <v>AG-A2</v>
          </cell>
          <cell r="H176" t="str">
            <v>N/A</v>
          </cell>
          <cell r="O176" t="str">
            <v>N/A</v>
          </cell>
          <cell r="V176">
            <v>81825906.974964991</v>
          </cell>
        </row>
        <row r="177">
          <cell r="F177" t="str">
            <v>AG-A2</v>
          </cell>
          <cell r="H177" t="str">
            <v>N/A</v>
          </cell>
          <cell r="O177" t="str">
            <v>N/A</v>
          </cell>
          <cell r="V177">
            <v>10428677.720278</v>
          </cell>
        </row>
        <row r="178">
          <cell r="F178" t="str">
            <v>AG-A2</v>
          </cell>
          <cell r="H178" t="str">
            <v>N/A</v>
          </cell>
          <cell r="O178" t="str">
            <v>N/A</v>
          </cell>
          <cell r="V178">
            <v>62252055.869885996</v>
          </cell>
        </row>
        <row r="179">
          <cell r="F179" t="str">
            <v>AG-A2</v>
          </cell>
          <cell r="H179" t="str">
            <v>N/A</v>
          </cell>
          <cell r="O179" t="str">
            <v>N/A</v>
          </cell>
          <cell r="V179">
            <v>8899308.8587060012</v>
          </cell>
        </row>
        <row r="180">
          <cell r="F180" t="str">
            <v>AG-A2</v>
          </cell>
          <cell r="H180" t="str">
            <v>N/A</v>
          </cell>
          <cell r="O180" t="str">
            <v>N/A</v>
          </cell>
          <cell r="V180">
            <v>64448659.667179994</v>
          </cell>
        </row>
        <row r="181">
          <cell r="F181" t="str">
            <v>AG-A2</v>
          </cell>
          <cell r="H181" t="str">
            <v>N/A</v>
          </cell>
          <cell r="O181" t="str">
            <v>N/A</v>
          </cell>
          <cell r="V181">
            <v>8080649.1289969999</v>
          </cell>
        </row>
        <row r="182">
          <cell r="F182" t="str">
            <v>AG-A2</v>
          </cell>
          <cell r="H182" t="str">
            <v>N/A</v>
          </cell>
          <cell r="O182" t="str">
            <v>N/A</v>
          </cell>
          <cell r="V182">
            <v>46429313.899747998</v>
          </cell>
        </row>
        <row r="183">
          <cell r="F183" t="str">
            <v>AG-A2</v>
          </cell>
          <cell r="H183" t="str">
            <v>N/A</v>
          </cell>
          <cell r="O183" t="str">
            <v>N/A</v>
          </cell>
          <cell r="V183">
            <v>6645485.2570080003</v>
          </cell>
        </row>
        <row r="184">
          <cell r="F184" t="str">
            <v>AG-A2</v>
          </cell>
          <cell r="H184" t="str">
            <v>N/A</v>
          </cell>
          <cell r="O184" t="str">
            <v>N/A</v>
          </cell>
          <cell r="V184">
            <v>81825906.974964991</v>
          </cell>
        </row>
        <row r="185">
          <cell r="F185" t="str">
            <v>AG-A2</v>
          </cell>
          <cell r="H185" t="str">
            <v>N/A</v>
          </cell>
          <cell r="O185" t="str">
            <v>N/A</v>
          </cell>
          <cell r="V185">
            <v>10428677.720278</v>
          </cell>
        </row>
        <row r="186">
          <cell r="F186" t="str">
            <v>AG-A2</v>
          </cell>
          <cell r="H186" t="str">
            <v>N/A</v>
          </cell>
          <cell r="O186" t="str">
            <v>N/A</v>
          </cell>
          <cell r="V186">
            <v>62252055.869885996</v>
          </cell>
        </row>
        <row r="187">
          <cell r="F187" t="str">
            <v>AG-A2</v>
          </cell>
          <cell r="H187" t="str">
            <v>N/A</v>
          </cell>
          <cell r="O187" t="str">
            <v>N/A</v>
          </cell>
          <cell r="V187">
            <v>8899308.8587060012</v>
          </cell>
        </row>
        <row r="188">
          <cell r="F188" t="str">
            <v>AG-A2</v>
          </cell>
          <cell r="H188" t="str">
            <v>N/A</v>
          </cell>
          <cell r="O188" t="str">
            <v>N/A</v>
          </cell>
          <cell r="V188">
            <v>81825906.974964991</v>
          </cell>
        </row>
        <row r="189">
          <cell r="F189" t="str">
            <v>AG-A2</v>
          </cell>
          <cell r="H189" t="str">
            <v>N/A</v>
          </cell>
          <cell r="O189" t="str">
            <v>N/A</v>
          </cell>
          <cell r="V189">
            <v>10428677.720278</v>
          </cell>
        </row>
        <row r="190">
          <cell r="F190" t="str">
            <v>AG-A2</v>
          </cell>
          <cell r="H190" t="str">
            <v>N/A</v>
          </cell>
          <cell r="O190" t="str">
            <v>N/A</v>
          </cell>
          <cell r="V190">
            <v>62252055.869885996</v>
          </cell>
        </row>
        <row r="191">
          <cell r="F191" t="str">
            <v>AG-A2</v>
          </cell>
          <cell r="H191" t="str">
            <v>N/A</v>
          </cell>
          <cell r="O191" t="str">
            <v>N/A</v>
          </cell>
          <cell r="V191">
            <v>8899308.8587060012</v>
          </cell>
        </row>
        <row r="192">
          <cell r="F192" t="str">
            <v>AG-A2</v>
          </cell>
          <cell r="H192" t="str">
            <v>N/A</v>
          </cell>
          <cell r="O192" t="str">
            <v>N/A</v>
          </cell>
          <cell r="V192">
            <v>10428677.720278</v>
          </cell>
        </row>
        <row r="193">
          <cell r="F193" t="str">
            <v>AG-A2</v>
          </cell>
          <cell r="H193" t="str">
            <v>N/A</v>
          </cell>
          <cell r="O193" t="str">
            <v>N/A</v>
          </cell>
          <cell r="V193">
            <v>81825906.974964991</v>
          </cell>
        </row>
        <row r="194">
          <cell r="F194" t="str">
            <v>AG-A2</v>
          </cell>
          <cell r="H194" t="str">
            <v>N/A</v>
          </cell>
          <cell r="O194" t="str">
            <v>N/A</v>
          </cell>
          <cell r="V194">
            <v>8899308.8587060012</v>
          </cell>
        </row>
        <row r="195">
          <cell r="F195" t="str">
            <v>AG-A2</v>
          </cell>
          <cell r="H195" t="str">
            <v>N/A</v>
          </cell>
          <cell r="O195" t="str">
            <v>N/A</v>
          </cell>
          <cell r="V195">
            <v>62252055.869885996</v>
          </cell>
        </row>
        <row r="196">
          <cell r="F196" t="str">
            <v>AG-A2</v>
          </cell>
          <cell r="H196" t="str">
            <v>N/A</v>
          </cell>
          <cell r="O196" t="str">
            <v>N/A</v>
          </cell>
          <cell r="V196">
            <v>81825906.974964991</v>
          </cell>
        </row>
        <row r="197">
          <cell r="F197" t="str">
            <v>AG-A2</v>
          </cell>
          <cell r="H197" t="str">
            <v>N/A</v>
          </cell>
          <cell r="O197" t="str">
            <v>N/A</v>
          </cell>
          <cell r="V197">
            <v>10428677.720278</v>
          </cell>
        </row>
        <row r="198">
          <cell r="F198" t="str">
            <v>AG-A2</v>
          </cell>
          <cell r="H198" t="str">
            <v>N/A</v>
          </cell>
          <cell r="O198" t="str">
            <v>N/A</v>
          </cell>
          <cell r="V198">
            <v>62252055.869885996</v>
          </cell>
        </row>
        <row r="199">
          <cell r="F199" t="str">
            <v>AG-A2</v>
          </cell>
          <cell r="H199" t="str">
            <v>N/A</v>
          </cell>
          <cell r="O199" t="str">
            <v>N/A</v>
          </cell>
          <cell r="V199">
            <v>8899308.8587060012</v>
          </cell>
        </row>
        <row r="200">
          <cell r="F200" t="str">
            <v>AG-A2</v>
          </cell>
          <cell r="H200" t="str">
            <v>Non-Surcharge</v>
          </cell>
          <cell r="O200" t="str">
            <v>N/A</v>
          </cell>
          <cell r="V200">
            <v>81825906.974964991</v>
          </cell>
        </row>
        <row r="201">
          <cell r="F201" t="str">
            <v>AG-A2</v>
          </cell>
          <cell r="H201" t="str">
            <v>Non-Surcharge</v>
          </cell>
          <cell r="O201" t="str">
            <v>N/A</v>
          </cell>
          <cell r="V201">
            <v>10428677.720278</v>
          </cell>
        </row>
        <row r="202">
          <cell r="F202" t="str">
            <v>AG-A2</v>
          </cell>
          <cell r="H202" t="str">
            <v>Non-Surcharge</v>
          </cell>
          <cell r="O202" t="str">
            <v>N/A</v>
          </cell>
          <cell r="V202">
            <v>62252055.869885996</v>
          </cell>
        </row>
        <row r="203">
          <cell r="F203" t="str">
            <v>AG-A2</v>
          </cell>
          <cell r="H203" t="str">
            <v>Non-Surcharge</v>
          </cell>
          <cell r="O203" t="str">
            <v>N/A</v>
          </cell>
          <cell r="V203">
            <v>8899308.8587060012</v>
          </cell>
        </row>
        <row r="204">
          <cell r="F204" t="str">
            <v>AG-A2</v>
          </cell>
          <cell r="H204" t="str">
            <v>Small Business</v>
          </cell>
          <cell r="O204" t="str">
            <v>N/A</v>
          </cell>
          <cell r="V204">
            <v>62546430.594823971</v>
          </cell>
        </row>
        <row r="205">
          <cell r="F205" t="str">
            <v>AG-A2</v>
          </cell>
          <cell r="H205" t="str">
            <v>Small Business</v>
          </cell>
          <cell r="O205" t="str">
            <v>N/A</v>
          </cell>
          <cell r="V205">
            <v>7971516.4957082886</v>
          </cell>
        </row>
        <row r="206">
          <cell r="F206" t="str">
            <v>AG-A2</v>
          </cell>
          <cell r="H206" t="str">
            <v>Small Business</v>
          </cell>
          <cell r="O206" t="str">
            <v>N/A</v>
          </cell>
          <cell r="V206">
            <v>47584488.040471755</v>
          </cell>
        </row>
        <row r="207">
          <cell r="F207" t="str">
            <v>AG-A2</v>
          </cell>
          <cell r="H207" t="str">
            <v>Small Business</v>
          </cell>
          <cell r="O207" t="str">
            <v>N/A</v>
          </cell>
          <cell r="V207">
            <v>6802491.0990997516</v>
          </cell>
        </row>
        <row r="208">
          <cell r="F208" t="str">
            <v>AG-A2</v>
          </cell>
          <cell r="H208" t="str">
            <v>TAC</v>
          </cell>
          <cell r="O208" t="str">
            <v>N/A</v>
          </cell>
          <cell r="V208">
            <v>81825906.974964991</v>
          </cell>
        </row>
        <row r="209">
          <cell r="F209" t="str">
            <v>AG-A2</v>
          </cell>
          <cell r="H209" t="str">
            <v>TAC</v>
          </cell>
          <cell r="O209" t="str">
            <v>N/A</v>
          </cell>
          <cell r="V209">
            <v>10428677.720278</v>
          </cell>
        </row>
        <row r="210">
          <cell r="F210" t="str">
            <v>AG-A2</v>
          </cell>
          <cell r="H210" t="str">
            <v>TAC</v>
          </cell>
          <cell r="O210" t="str">
            <v>N/A</v>
          </cell>
          <cell r="V210">
            <v>62252055.869885996</v>
          </cell>
        </row>
        <row r="211">
          <cell r="F211" t="str">
            <v>AG-A2</v>
          </cell>
          <cell r="H211" t="str">
            <v>TAC</v>
          </cell>
          <cell r="O211" t="str">
            <v>N/A</v>
          </cell>
          <cell r="V211">
            <v>8899308.8587060012</v>
          </cell>
        </row>
        <row r="212">
          <cell r="F212" t="str">
            <v>AG-A2</v>
          </cell>
          <cell r="H212" t="str">
            <v>TRBAA</v>
          </cell>
          <cell r="O212" t="str">
            <v>N/A</v>
          </cell>
          <cell r="V212">
            <v>81825906.974964991</v>
          </cell>
        </row>
        <row r="213">
          <cell r="F213" t="str">
            <v>AG-A2</v>
          </cell>
          <cell r="H213" t="str">
            <v>TRBAA</v>
          </cell>
          <cell r="O213" t="str">
            <v>N/A</v>
          </cell>
          <cell r="V213">
            <v>10428677.720278</v>
          </cell>
        </row>
        <row r="214">
          <cell r="F214" t="str">
            <v>AG-A2</v>
          </cell>
          <cell r="H214" t="str">
            <v>TRBAA</v>
          </cell>
          <cell r="O214" t="str">
            <v>N/A</v>
          </cell>
          <cell r="V214">
            <v>62252055.869885996</v>
          </cell>
        </row>
        <row r="215">
          <cell r="F215" t="str">
            <v>AG-A2</v>
          </cell>
          <cell r="H215" t="str">
            <v>TRBAA</v>
          </cell>
          <cell r="O215" t="str">
            <v>N/A</v>
          </cell>
          <cell r="V215">
            <v>8899308.8587060012</v>
          </cell>
        </row>
        <row r="216">
          <cell r="F216" t="str">
            <v>AG-A2</v>
          </cell>
          <cell r="H216" t="str">
            <v>N/A</v>
          </cell>
          <cell r="O216" t="str">
            <v>N/A</v>
          </cell>
          <cell r="V216">
            <v>81825906.974964991</v>
          </cell>
        </row>
        <row r="217">
          <cell r="F217" t="str">
            <v>AG-A2</v>
          </cell>
          <cell r="H217" t="str">
            <v>N/A</v>
          </cell>
          <cell r="O217" t="str">
            <v>N/A</v>
          </cell>
          <cell r="V217">
            <v>10428677.720278</v>
          </cell>
        </row>
        <row r="218">
          <cell r="F218" t="str">
            <v>AG-A2</v>
          </cell>
          <cell r="H218" t="str">
            <v>N/A</v>
          </cell>
          <cell r="O218" t="str">
            <v>N/A</v>
          </cell>
          <cell r="V218">
            <v>62252055.869885996</v>
          </cell>
        </row>
        <row r="219">
          <cell r="F219" t="str">
            <v>AG-A2</v>
          </cell>
          <cell r="H219" t="str">
            <v>N/A</v>
          </cell>
          <cell r="O219" t="str">
            <v>N/A</v>
          </cell>
          <cell r="V219">
            <v>8899308.8587060012</v>
          </cell>
        </row>
        <row r="220">
          <cell r="F220" t="str">
            <v>AG-A2</v>
          </cell>
          <cell r="H220" t="str">
            <v>N/A</v>
          </cell>
          <cell r="O220" t="str">
            <v>N/A</v>
          </cell>
          <cell r="V220">
            <v>81825906.974964991</v>
          </cell>
        </row>
        <row r="221">
          <cell r="F221" t="str">
            <v>AG-A2</v>
          </cell>
          <cell r="H221" t="str">
            <v>N/A</v>
          </cell>
          <cell r="O221" t="str">
            <v>N/A</v>
          </cell>
          <cell r="V221">
            <v>10428677.720278</v>
          </cell>
        </row>
        <row r="222">
          <cell r="F222" t="str">
            <v>AG-A2</v>
          </cell>
          <cell r="H222" t="str">
            <v>N/A</v>
          </cell>
          <cell r="O222" t="str">
            <v>N/A</v>
          </cell>
          <cell r="V222">
            <v>62252055.869885996</v>
          </cell>
        </row>
        <row r="223">
          <cell r="F223" t="str">
            <v>AG-A2</v>
          </cell>
          <cell r="H223" t="str">
            <v>N/A</v>
          </cell>
          <cell r="O223" t="str">
            <v>N/A</v>
          </cell>
          <cell r="V223">
            <v>8899308.8587060012</v>
          </cell>
        </row>
        <row r="224">
          <cell r="F224" t="str">
            <v>AG-A2</v>
          </cell>
          <cell r="H224" t="str">
            <v>FO1</v>
          </cell>
          <cell r="O224" t="str">
            <v>N/A</v>
          </cell>
          <cell r="V224">
            <v>81825906.974964991</v>
          </cell>
        </row>
        <row r="225">
          <cell r="F225" t="str">
            <v>AG-A2</v>
          </cell>
          <cell r="H225" t="str">
            <v>FO1</v>
          </cell>
          <cell r="O225" t="str">
            <v>N/A</v>
          </cell>
          <cell r="V225">
            <v>10428677.720278</v>
          </cell>
        </row>
        <row r="226">
          <cell r="F226" t="str">
            <v>AG-A2</v>
          </cell>
          <cell r="H226" t="str">
            <v>FO1</v>
          </cell>
          <cell r="O226" t="str">
            <v>N/A</v>
          </cell>
          <cell r="V226">
            <v>62252055.869885996</v>
          </cell>
        </row>
        <row r="227">
          <cell r="F227" t="str">
            <v>AG-A2</v>
          </cell>
          <cell r="H227" t="str">
            <v>FO1</v>
          </cell>
          <cell r="O227" t="str">
            <v>N/A</v>
          </cell>
          <cell r="V227">
            <v>8899308.8587060012</v>
          </cell>
        </row>
        <row r="228">
          <cell r="F228" t="str">
            <v>AG-A2</v>
          </cell>
          <cell r="H228" t="str">
            <v>N/A</v>
          </cell>
          <cell r="O228" t="str">
            <v>N/A</v>
          </cell>
          <cell r="V228">
            <v>0</v>
          </cell>
        </row>
        <row r="229">
          <cell r="F229" t="str">
            <v>AG-A2</v>
          </cell>
          <cell r="H229" t="str">
            <v>N/A</v>
          </cell>
          <cell r="O229" t="str">
            <v>N/A</v>
          </cell>
          <cell r="V229">
            <v>0</v>
          </cell>
        </row>
        <row r="230">
          <cell r="F230" t="str">
            <v>AG-A2</v>
          </cell>
          <cell r="H230" t="str">
            <v>N/A</v>
          </cell>
          <cell r="O230" t="str">
            <v>N/A</v>
          </cell>
          <cell r="V230">
            <v>18005.289101999999</v>
          </cell>
        </row>
        <row r="231">
          <cell r="F231" t="str">
            <v>AG-A2</v>
          </cell>
          <cell r="H231" t="str">
            <v>N/A</v>
          </cell>
          <cell r="O231" t="str">
            <v>N/A</v>
          </cell>
          <cell r="V231">
            <v>410324.41361799999</v>
          </cell>
        </row>
        <row r="232">
          <cell r="F232" t="str">
            <v>AG-A2</v>
          </cell>
          <cell r="H232" t="str">
            <v>N/A</v>
          </cell>
          <cell r="O232" t="str">
            <v>N/A</v>
          </cell>
          <cell r="V232">
            <v>7345.8538289999997</v>
          </cell>
        </row>
        <row r="233">
          <cell r="F233" t="str">
            <v>AG-A2</v>
          </cell>
          <cell r="H233" t="str">
            <v>N/A</v>
          </cell>
          <cell r="O233" t="str">
            <v>N/A</v>
          </cell>
          <cell r="V233">
            <v>9540.0697700000001</v>
          </cell>
        </row>
        <row r="234">
          <cell r="F234" t="str">
            <v>AG-A2</v>
          </cell>
          <cell r="H234" t="str">
            <v>N/A</v>
          </cell>
          <cell r="O234" t="str">
            <v>N/A</v>
          </cell>
          <cell r="V234">
            <v>6295064.2701249998</v>
          </cell>
        </row>
        <row r="235">
          <cell r="F235" t="str">
            <v>AG-A2</v>
          </cell>
          <cell r="H235" t="str">
            <v>N/A</v>
          </cell>
          <cell r="O235" t="str">
            <v>N/A</v>
          </cell>
          <cell r="V235">
            <v>0</v>
          </cell>
        </row>
        <row r="236">
          <cell r="F236" t="str">
            <v>AG-A2</v>
          </cell>
          <cell r="H236" t="str">
            <v>N/A</v>
          </cell>
          <cell r="O236" t="str">
            <v>N/A</v>
          </cell>
          <cell r="V236">
            <v>4439403.431113</v>
          </cell>
        </row>
        <row r="237">
          <cell r="F237" t="str">
            <v>AG-A2</v>
          </cell>
          <cell r="H237" t="str">
            <v>N/A</v>
          </cell>
          <cell r="O237" t="str">
            <v>N/A</v>
          </cell>
          <cell r="V237">
            <v>13403889.945178</v>
          </cell>
        </row>
        <row r="238">
          <cell r="F238" t="str">
            <v>AG-A2</v>
          </cell>
          <cell r="H238" t="str">
            <v>N/A</v>
          </cell>
          <cell r="O238" t="str">
            <v>N/A</v>
          </cell>
          <cell r="V238">
            <v>1504032.1119599999</v>
          </cell>
        </row>
        <row r="239">
          <cell r="F239" t="str">
            <v>AG-A2</v>
          </cell>
          <cell r="H239" t="str">
            <v>N/A</v>
          </cell>
          <cell r="O239" t="str">
            <v>N/A</v>
          </cell>
          <cell r="V239">
            <v>3363239.3526750002</v>
          </cell>
        </row>
        <row r="240">
          <cell r="F240" t="str">
            <v>AG-A2</v>
          </cell>
          <cell r="H240" t="str">
            <v>N/A</v>
          </cell>
          <cell r="O240" t="str">
            <v>N/A</v>
          </cell>
          <cell r="V240">
            <v>4678300.7367209997</v>
          </cell>
        </row>
        <row r="241">
          <cell r="F241" t="str">
            <v>AG-A2</v>
          </cell>
          <cell r="H241" t="str">
            <v>N/A</v>
          </cell>
          <cell r="O241" t="str">
            <v>N/A</v>
          </cell>
          <cell r="V241">
            <v>588080.87797999999</v>
          </cell>
        </row>
        <row r="242">
          <cell r="F242" t="str">
            <v>AG-A2</v>
          </cell>
          <cell r="H242" t="str">
            <v>N/A</v>
          </cell>
          <cell r="O242" t="str">
            <v>N/A</v>
          </cell>
          <cell r="V242">
            <v>125604107.952933</v>
          </cell>
        </row>
        <row r="243">
          <cell r="F243" t="str">
            <v>AG-A2</v>
          </cell>
          <cell r="H243" t="str">
            <v>FO2</v>
          </cell>
          <cell r="O243" t="str">
            <v>N/A</v>
          </cell>
          <cell r="V243">
            <v>0</v>
          </cell>
        </row>
        <row r="244">
          <cell r="F244" t="str">
            <v>AG-A2</v>
          </cell>
          <cell r="H244" t="str">
            <v>FO2</v>
          </cell>
          <cell r="O244" t="str">
            <v>N/A</v>
          </cell>
          <cell r="V244">
            <v>81825906.974964991</v>
          </cell>
        </row>
        <row r="245">
          <cell r="F245" t="str">
            <v>AG-A2</v>
          </cell>
          <cell r="H245" t="str">
            <v>FO2</v>
          </cell>
          <cell r="O245" t="str">
            <v>N/A</v>
          </cell>
          <cell r="V245">
            <v>10428677.720278</v>
          </cell>
        </row>
        <row r="246">
          <cell r="F246" t="str">
            <v>AG-A2</v>
          </cell>
          <cell r="H246" t="str">
            <v>FO2</v>
          </cell>
          <cell r="O246" t="str">
            <v>N/A</v>
          </cell>
          <cell r="V246">
            <v>62252055.869885996</v>
          </cell>
        </row>
        <row r="247">
          <cell r="F247" t="str">
            <v>AG-A2</v>
          </cell>
          <cell r="H247" t="str">
            <v>FO2</v>
          </cell>
          <cell r="O247" t="str">
            <v>N/A</v>
          </cell>
          <cell r="V247">
            <v>8899308.8587060012</v>
          </cell>
        </row>
        <row r="248">
          <cell r="F248" t="str">
            <v>AG-A2</v>
          </cell>
          <cell r="H248" t="str">
            <v>FO3</v>
          </cell>
          <cell r="O248" t="str">
            <v>N/A</v>
          </cell>
          <cell r="V248">
            <v>0</v>
          </cell>
        </row>
        <row r="249">
          <cell r="F249" t="str">
            <v>AG-A2</v>
          </cell>
          <cell r="H249" t="str">
            <v>FO3</v>
          </cell>
          <cell r="O249" t="str">
            <v>N/A</v>
          </cell>
          <cell r="V249">
            <v>81825906.974964991</v>
          </cell>
        </row>
        <row r="250">
          <cell r="F250" t="str">
            <v>AG-A2</v>
          </cell>
          <cell r="H250" t="str">
            <v>FO3</v>
          </cell>
          <cell r="O250" t="str">
            <v>N/A</v>
          </cell>
          <cell r="V250">
            <v>10428677.720278</v>
          </cell>
        </row>
        <row r="251">
          <cell r="F251" t="str">
            <v>AG-A2</v>
          </cell>
          <cell r="H251" t="str">
            <v>FO3</v>
          </cell>
          <cell r="O251" t="str">
            <v>N/A</v>
          </cell>
          <cell r="V251">
            <v>62252055.869885996</v>
          </cell>
        </row>
        <row r="252">
          <cell r="F252" t="str">
            <v>AG-A2</v>
          </cell>
          <cell r="H252" t="str">
            <v>FO3</v>
          </cell>
          <cell r="O252" t="str">
            <v>N/A</v>
          </cell>
          <cell r="V252">
            <v>8899308.8587060012</v>
          </cell>
        </row>
        <row r="253">
          <cell r="F253" t="str">
            <v>AG-B</v>
          </cell>
          <cell r="H253" t="str">
            <v>N/A</v>
          </cell>
          <cell r="O253" t="str">
            <v>N/A</v>
          </cell>
          <cell r="V253">
            <v>92478.878693999999</v>
          </cell>
        </row>
        <row r="254">
          <cell r="F254" t="str">
            <v>AG-B</v>
          </cell>
          <cell r="H254" t="str">
            <v>N/A</v>
          </cell>
          <cell r="O254" t="str">
            <v>N/A</v>
          </cell>
          <cell r="V254">
            <v>185540.33256099996</v>
          </cell>
        </row>
        <row r="255">
          <cell r="F255" t="str">
            <v>AG-B</v>
          </cell>
          <cell r="H255" t="str">
            <v>N/A</v>
          </cell>
          <cell r="O255" t="str">
            <v>N/A</v>
          </cell>
          <cell r="V255">
            <v>4247430.0393970003</v>
          </cell>
        </row>
        <row r="256">
          <cell r="F256" t="str">
            <v>AG-B</v>
          </cell>
          <cell r="H256" t="str">
            <v>N/A</v>
          </cell>
          <cell r="O256" t="str">
            <v>N/A</v>
          </cell>
          <cell r="V256">
            <v>6077963.4548790008</v>
          </cell>
        </row>
        <row r="257">
          <cell r="F257" t="str">
            <v>AG-B</v>
          </cell>
          <cell r="H257" t="str">
            <v>N/A</v>
          </cell>
          <cell r="O257" t="str">
            <v>N/A</v>
          </cell>
          <cell r="V257">
            <v>3822718.3337709997</v>
          </cell>
        </row>
        <row r="258">
          <cell r="F258" t="str">
            <v>AG-B</v>
          </cell>
          <cell r="H258" t="str">
            <v>CARE Surcharge</v>
          </cell>
          <cell r="O258" t="str">
            <v>N/A</v>
          </cell>
          <cell r="V258">
            <v>269320</v>
          </cell>
        </row>
        <row r="259">
          <cell r="F259" t="str">
            <v>AG-B</v>
          </cell>
          <cell r="H259" t="str">
            <v>N/A</v>
          </cell>
          <cell r="O259" t="str">
            <v>N/A</v>
          </cell>
          <cell r="V259">
            <v>269320</v>
          </cell>
        </row>
        <row r="260">
          <cell r="F260" t="str">
            <v>AG-B</v>
          </cell>
          <cell r="H260" t="str">
            <v>N/A</v>
          </cell>
          <cell r="O260" t="str">
            <v>N/A</v>
          </cell>
          <cell r="V260">
            <v>269320</v>
          </cell>
        </row>
        <row r="261">
          <cell r="F261" t="str">
            <v>AG-B</v>
          </cell>
          <cell r="H261" t="str">
            <v>N/A</v>
          </cell>
          <cell r="O261" t="str">
            <v>N/A</v>
          </cell>
          <cell r="V261">
            <v>269320</v>
          </cell>
        </row>
        <row r="262">
          <cell r="F262" t="str">
            <v>AG-B</v>
          </cell>
          <cell r="H262" t="str">
            <v>N/A</v>
          </cell>
          <cell r="O262" t="str">
            <v>N/A</v>
          </cell>
          <cell r="V262">
            <v>269320</v>
          </cell>
        </row>
        <row r="263">
          <cell r="F263" t="str">
            <v>AG-B</v>
          </cell>
          <cell r="H263" t="str">
            <v>Non-Surcharge</v>
          </cell>
          <cell r="O263" t="str">
            <v>N/A</v>
          </cell>
          <cell r="V263">
            <v>269320</v>
          </cell>
        </row>
        <row r="264">
          <cell r="F264" t="str">
            <v>AG-B</v>
          </cell>
          <cell r="H264" t="str">
            <v>N/A</v>
          </cell>
          <cell r="O264" t="str">
            <v>N/A</v>
          </cell>
          <cell r="V264">
            <v>0</v>
          </cell>
        </row>
        <row r="265">
          <cell r="F265" t="str">
            <v>AG-B</v>
          </cell>
          <cell r="H265" t="str">
            <v>N/A</v>
          </cell>
          <cell r="O265" t="str">
            <v>N/A</v>
          </cell>
          <cell r="V265">
            <v>0</v>
          </cell>
        </row>
        <row r="266">
          <cell r="F266" t="str">
            <v>AG-B</v>
          </cell>
          <cell r="H266" t="str">
            <v>FO1</v>
          </cell>
          <cell r="O266" t="str">
            <v>N/A</v>
          </cell>
          <cell r="V266">
            <v>0</v>
          </cell>
        </row>
        <row r="267">
          <cell r="F267" t="str">
            <v>AG-B</v>
          </cell>
          <cell r="H267" t="str">
            <v>N/A</v>
          </cell>
          <cell r="O267" t="str">
            <v>N/A</v>
          </cell>
          <cell r="V267">
            <v>2306.3222930000002</v>
          </cell>
        </row>
        <row r="268">
          <cell r="F268" t="str">
            <v>AG-B</v>
          </cell>
          <cell r="H268" t="str">
            <v>N/A</v>
          </cell>
          <cell r="O268" t="str">
            <v>N/A</v>
          </cell>
          <cell r="V268">
            <v>0</v>
          </cell>
        </row>
        <row r="269">
          <cell r="F269" t="str">
            <v>AG-B</v>
          </cell>
          <cell r="H269" t="str">
            <v>N/A</v>
          </cell>
          <cell r="O269" t="str">
            <v>N/A</v>
          </cell>
          <cell r="V269">
            <v>3946.1381869999996</v>
          </cell>
        </row>
        <row r="270">
          <cell r="F270" t="str">
            <v>AG-B</v>
          </cell>
          <cell r="H270" t="str">
            <v>N/A</v>
          </cell>
          <cell r="O270" t="str">
            <v>N/A</v>
          </cell>
          <cell r="V270">
            <v>0</v>
          </cell>
        </row>
        <row r="271">
          <cell r="F271" t="str">
            <v>AG-B</v>
          </cell>
          <cell r="H271" t="str">
            <v>CARE Surcharge</v>
          </cell>
          <cell r="O271" t="str">
            <v>N/A</v>
          </cell>
          <cell r="V271">
            <v>527288697.61893511</v>
          </cell>
        </row>
        <row r="272">
          <cell r="F272" t="str">
            <v>AG-B</v>
          </cell>
          <cell r="H272" t="str">
            <v>CARE Surcharge</v>
          </cell>
          <cell r="O272" t="str">
            <v>N/A</v>
          </cell>
          <cell r="V272">
            <v>78040828.049863994</v>
          </cell>
        </row>
        <row r="273">
          <cell r="F273" t="str">
            <v>AG-B</v>
          </cell>
          <cell r="H273" t="str">
            <v>CARE Surcharge</v>
          </cell>
          <cell r="O273" t="str">
            <v>N/A</v>
          </cell>
          <cell r="V273">
            <v>275397415.041704</v>
          </cell>
        </row>
        <row r="274">
          <cell r="F274" t="str">
            <v>AG-B</v>
          </cell>
          <cell r="H274" t="str">
            <v>CARE Surcharge</v>
          </cell>
          <cell r="O274" t="str">
            <v>N/A</v>
          </cell>
          <cell r="V274">
            <v>75165520.276968986</v>
          </cell>
        </row>
        <row r="275">
          <cell r="F275" t="str">
            <v>AG-B</v>
          </cell>
          <cell r="H275" t="str">
            <v>EITE</v>
          </cell>
          <cell r="O275" t="str">
            <v>N/A</v>
          </cell>
          <cell r="V275">
            <v>8777395.0698485877</v>
          </cell>
        </row>
        <row r="276">
          <cell r="F276" t="str">
            <v>AG-B</v>
          </cell>
          <cell r="H276" t="str">
            <v>EITE</v>
          </cell>
          <cell r="O276" t="str">
            <v>N/A</v>
          </cell>
          <cell r="V276">
            <v>1299089.4408793207</v>
          </cell>
        </row>
        <row r="277">
          <cell r="F277" t="str">
            <v>AG-B</v>
          </cell>
          <cell r="H277" t="str">
            <v>EITE</v>
          </cell>
          <cell r="O277" t="str">
            <v>N/A</v>
          </cell>
          <cell r="V277">
            <v>4584342.3611234585</v>
          </cell>
        </row>
        <row r="278">
          <cell r="F278" t="str">
            <v>AG-B</v>
          </cell>
          <cell r="H278" t="str">
            <v>EITE</v>
          </cell>
          <cell r="O278" t="str">
            <v>N/A</v>
          </cell>
          <cell r="V278">
            <v>1251226.2638681859</v>
          </cell>
        </row>
        <row r="279">
          <cell r="F279" t="str">
            <v>AG-B</v>
          </cell>
          <cell r="H279" t="str">
            <v>EUCRA</v>
          </cell>
          <cell r="O279" t="str">
            <v>N/A</v>
          </cell>
          <cell r="V279">
            <v>527288697.61893511</v>
          </cell>
        </row>
        <row r="280">
          <cell r="F280" t="str">
            <v>AG-B</v>
          </cell>
          <cell r="H280" t="str">
            <v>EUCRA</v>
          </cell>
          <cell r="O280" t="str">
            <v>N/A</v>
          </cell>
          <cell r="V280">
            <v>78040828.049863994</v>
          </cell>
        </row>
        <row r="281">
          <cell r="F281" t="str">
            <v>AG-B</v>
          </cell>
          <cell r="H281" t="str">
            <v>EUCRA</v>
          </cell>
          <cell r="O281" t="str">
            <v>N/A</v>
          </cell>
          <cell r="V281">
            <v>275397415.041704</v>
          </cell>
        </row>
        <row r="282">
          <cell r="F282" t="str">
            <v>AG-B</v>
          </cell>
          <cell r="H282" t="str">
            <v>EUCRA</v>
          </cell>
          <cell r="O282" t="str">
            <v>N/A</v>
          </cell>
          <cell r="V282">
            <v>75165520.276968986</v>
          </cell>
        </row>
        <row r="283">
          <cell r="F283" t="str">
            <v>AG-B</v>
          </cell>
          <cell r="H283" t="str">
            <v>N/A</v>
          </cell>
          <cell r="O283" t="str">
            <v>N/A</v>
          </cell>
          <cell r="V283">
            <v>527288697.61893511</v>
          </cell>
        </row>
        <row r="284">
          <cell r="F284" t="str">
            <v>AG-B</v>
          </cell>
          <cell r="H284" t="str">
            <v>N/A</v>
          </cell>
          <cell r="O284" t="str">
            <v>N/A</v>
          </cell>
          <cell r="V284">
            <v>78040828.049863994</v>
          </cell>
        </row>
        <row r="285">
          <cell r="F285" t="str">
            <v>AG-B</v>
          </cell>
          <cell r="H285" t="str">
            <v>N/A</v>
          </cell>
          <cell r="O285" t="str">
            <v>N/A</v>
          </cell>
          <cell r="V285">
            <v>275397415.041704</v>
          </cell>
        </row>
        <row r="286">
          <cell r="F286" t="str">
            <v>AG-B</v>
          </cell>
          <cell r="H286" t="str">
            <v>N/A</v>
          </cell>
          <cell r="O286" t="str">
            <v>N/A</v>
          </cell>
          <cell r="V286">
            <v>75165520.276968986</v>
          </cell>
        </row>
        <row r="287">
          <cell r="F287" t="str">
            <v>AG-B</v>
          </cell>
          <cell r="H287" t="str">
            <v>N/A</v>
          </cell>
          <cell r="O287" t="str">
            <v>N/A</v>
          </cell>
          <cell r="V287">
            <v>527288697.61893511</v>
          </cell>
        </row>
        <row r="288">
          <cell r="F288" t="str">
            <v>AG-B</v>
          </cell>
          <cell r="H288" t="str">
            <v>N/A</v>
          </cell>
          <cell r="O288" t="str">
            <v>N/A</v>
          </cell>
          <cell r="V288">
            <v>78040828.049863994</v>
          </cell>
        </row>
        <row r="289">
          <cell r="F289" t="str">
            <v>AG-B</v>
          </cell>
          <cell r="H289" t="str">
            <v>N/A</v>
          </cell>
          <cell r="O289" t="str">
            <v>N/A</v>
          </cell>
          <cell r="V289">
            <v>275397415.041704</v>
          </cell>
        </row>
        <row r="290">
          <cell r="F290" t="str">
            <v>AG-B</v>
          </cell>
          <cell r="H290" t="str">
            <v>N/A</v>
          </cell>
          <cell r="O290" t="str">
            <v>N/A</v>
          </cell>
          <cell r="V290">
            <v>75165520.276968986</v>
          </cell>
        </row>
        <row r="291">
          <cell r="F291" t="str">
            <v>AG-B</v>
          </cell>
          <cell r="H291" t="str">
            <v>N/A</v>
          </cell>
          <cell r="O291" t="str">
            <v>N/A</v>
          </cell>
          <cell r="V291">
            <v>527288697.61893511</v>
          </cell>
        </row>
        <row r="292">
          <cell r="F292" t="str">
            <v>AG-B</v>
          </cell>
          <cell r="H292" t="str">
            <v>N/A</v>
          </cell>
          <cell r="O292" t="str">
            <v>N/A</v>
          </cell>
          <cell r="V292">
            <v>78040828.049863994</v>
          </cell>
        </row>
        <row r="293">
          <cell r="F293" t="str">
            <v>AG-B</v>
          </cell>
          <cell r="H293" t="str">
            <v>N/A</v>
          </cell>
          <cell r="O293" t="str">
            <v>N/A</v>
          </cell>
          <cell r="V293">
            <v>275397415.041704</v>
          </cell>
        </row>
        <row r="294">
          <cell r="F294" t="str">
            <v>AG-B</v>
          </cell>
          <cell r="H294" t="str">
            <v>N/A</v>
          </cell>
          <cell r="O294" t="str">
            <v>N/A</v>
          </cell>
          <cell r="V294">
            <v>75165520.276968986</v>
          </cell>
        </row>
        <row r="295">
          <cell r="F295" t="str">
            <v>AG-B</v>
          </cell>
          <cell r="H295" t="str">
            <v>N/A</v>
          </cell>
          <cell r="O295" t="str">
            <v>N/A</v>
          </cell>
          <cell r="V295">
            <v>527288697.61893511</v>
          </cell>
        </row>
        <row r="296">
          <cell r="F296" t="str">
            <v>AG-B</v>
          </cell>
          <cell r="H296" t="str">
            <v>N/A</v>
          </cell>
          <cell r="O296" t="str">
            <v>N/A</v>
          </cell>
          <cell r="V296">
            <v>78040828.049863994</v>
          </cell>
        </row>
        <row r="297">
          <cell r="F297" t="str">
            <v>AG-B</v>
          </cell>
          <cell r="H297" t="str">
            <v>N/A</v>
          </cell>
          <cell r="O297" t="str">
            <v>N/A</v>
          </cell>
          <cell r="V297">
            <v>275397415.041704</v>
          </cell>
        </row>
        <row r="298">
          <cell r="F298" t="str">
            <v>AG-B</v>
          </cell>
          <cell r="H298" t="str">
            <v>N/A</v>
          </cell>
          <cell r="O298" t="str">
            <v>N/A</v>
          </cell>
          <cell r="V298">
            <v>75165520.276968986</v>
          </cell>
        </row>
        <row r="299">
          <cell r="F299" t="str">
            <v>AG-B</v>
          </cell>
          <cell r="H299" t="str">
            <v>N/A</v>
          </cell>
          <cell r="O299" t="str">
            <v>N/A</v>
          </cell>
          <cell r="V299">
            <v>407639951.55141008</v>
          </cell>
        </row>
        <row r="300">
          <cell r="F300" t="str">
            <v>AG-B</v>
          </cell>
          <cell r="H300" t="str">
            <v>N/A</v>
          </cell>
          <cell r="O300" t="str">
            <v>N/A</v>
          </cell>
          <cell r="V300">
            <v>61416127.325369999</v>
          </cell>
        </row>
        <row r="301">
          <cell r="F301" t="str">
            <v>AG-B</v>
          </cell>
          <cell r="H301" t="str">
            <v>N/A</v>
          </cell>
          <cell r="O301" t="str">
            <v>N/A</v>
          </cell>
          <cell r="V301">
            <v>191433331.342013</v>
          </cell>
        </row>
        <row r="302">
          <cell r="F302" t="str">
            <v>AG-B</v>
          </cell>
          <cell r="H302" t="str">
            <v>N/A</v>
          </cell>
          <cell r="O302" t="str">
            <v>N/A</v>
          </cell>
          <cell r="V302">
            <v>61451337.245025992</v>
          </cell>
        </row>
        <row r="303">
          <cell r="F303" t="str">
            <v>AG-B</v>
          </cell>
          <cell r="H303" t="str">
            <v>N/A</v>
          </cell>
          <cell r="O303" t="str">
            <v>N/A</v>
          </cell>
          <cell r="V303">
            <v>527288697.61893511</v>
          </cell>
        </row>
        <row r="304">
          <cell r="F304" t="str">
            <v>AG-B</v>
          </cell>
          <cell r="H304" t="str">
            <v>N/A</v>
          </cell>
          <cell r="O304" t="str">
            <v>N/A</v>
          </cell>
          <cell r="V304">
            <v>78040828.049863994</v>
          </cell>
        </row>
        <row r="305">
          <cell r="F305" t="str">
            <v>AG-B</v>
          </cell>
          <cell r="H305" t="str">
            <v>N/A</v>
          </cell>
          <cell r="O305" t="str">
            <v>N/A</v>
          </cell>
          <cell r="V305">
            <v>275397415.041704</v>
          </cell>
        </row>
        <row r="306">
          <cell r="F306" t="str">
            <v>AG-B</v>
          </cell>
          <cell r="H306" t="str">
            <v>N/A</v>
          </cell>
          <cell r="O306" t="str">
            <v>N/A</v>
          </cell>
          <cell r="V306">
            <v>75165520.276968986</v>
          </cell>
        </row>
        <row r="307">
          <cell r="F307" t="str">
            <v>AG-B</v>
          </cell>
          <cell r="H307" t="str">
            <v>N/A</v>
          </cell>
          <cell r="O307" t="str">
            <v>N/A</v>
          </cell>
          <cell r="V307">
            <v>527288697.61893511</v>
          </cell>
        </row>
        <row r="308">
          <cell r="F308" t="str">
            <v>AG-B</v>
          </cell>
          <cell r="H308" t="str">
            <v>N/A</v>
          </cell>
          <cell r="O308" t="str">
            <v>N/A</v>
          </cell>
          <cell r="V308">
            <v>78040828.049863994</v>
          </cell>
        </row>
        <row r="309">
          <cell r="F309" t="str">
            <v>AG-B</v>
          </cell>
          <cell r="H309" t="str">
            <v>N/A</v>
          </cell>
          <cell r="O309" t="str">
            <v>N/A</v>
          </cell>
          <cell r="V309">
            <v>275397415.041704</v>
          </cell>
        </row>
        <row r="310">
          <cell r="F310" t="str">
            <v>AG-B</v>
          </cell>
          <cell r="H310" t="str">
            <v>N/A</v>
          </cell>
          <cell r="O310" t="str">
            <v>N/A</v>
          </cell>
          <cell r="V310">
            <v>75165520.276968986</v>
          </cell>
        </row>
        <row r="311">
          <cell r="F311" t="str">
            <v>AG-B</v>
          </cell>
          <cell r="H311" t="str">
            <v>N/A</v>
          </cell>
          <cell r="O311" t="str">
            <v>N/A</v>
          </cell>
          <cell r="V311">
            <v>78040828.049863994</v>
          </cell>
        </row>
        <row r="312">
          <cell r="F312" t="str">
            <v>AG-B</v>
          </cell>
          <cell r="H312" t="str">
            <v>N/A</v>
          </cell>
          <cell r="O312" t="str">
            <v>N/A</v>
          </cell>
          <cell r="V312">
            <v>527288697.61893511</v>
          </cell>
        </row>
        <row r="313">
          <cell r="F313" t="str">
            <v>AG-B</v>
          </cell>
          <cell r="H313" t="str">
            <v>N/A</v>
          </cell>
          <cell r="O313" t="str">
            <v>N/A</v>
          </cell>
          <cell r="V313">
            <v>75165520.276968986</v>
          </cell>
        </row>
        <row r="314">
          <cell r="F314" t="str">
            <v>AG-B</v>
          </cell>
          <cell r="H314" t="str">
            <v>N/A</v>
          </cell>
          <cell r="O314" t="str">
            <v>N/A</v>
          </cell>
          <cell r="V314">
            <v>275397415.041704</v>
          </cell>
        </row>
        <row r="315">
          <cell r="F315" t="str">
            <v>AG-B</v>
          </cell>
          <cell r="H315" t="str">
            <v>N/A</v>
          </cell>
          <cell r="O315" t="str">
            <v>N/A</v>
          </cell>
          <cell r="V315">
            <v>527288697.61893511</v>
          </cell>
        </row>
        <row r="316">
          <cell r="F316" t="str">
            <v>AG-B</v>
          </cell>
          <cell r="H316" t="str">
            <v>N/A</v>
          </cell>
          <cell r="O316" t="str">
            <v>N/A</v>
          </cell>
          <cell r="V316">
            <v>78040828.049863994</v>
          </cell>
        </row>
        <row r="317">
          <cell r="F317" t="str">
            <v>AG-B</v>
          </cell>
          <cell r="H317" t="str">
            <v>N/A</v>
          </cell>
          <cell r="O317" t="str">
            <v>N/A</v>
          </cell>
          <cell r="V317">
            <v>275397415.041704</v>
          </cell>
        </row>
        <row r="318">
          <cell r="F318" t="str">
            <v>AG-B</v>
          </cell>
          <cell r="H318" t="str">
            <v>N/A</v>
          </cell>
          <cell r="O318" t="str">
            <v>N/A</v>
          </cell>
          <cell r="V318">
            <v>75165520.276968986</v>
          </cell>
        </row>
        <row r="319">
          <cell r="F319" t="str">
            <v>AG-B</v>
          </cell>
          <cell r="H319" t="str">
            <v>Non-Surcharge</v>
          </cell>
          <cell r="O319" t="str">
            <v>N/A</v>
          </cell>
          <cell r="V319">
            <v>527288697.61893511</v>
          </cell>
        </row>
        <row r="320">
          <cell r="F320" t="str">
            <v>AG-B</v>
          </cell>
          <cell r="H320" t="str">
            <v>Non-Surcharge</v>
          </cell>
          <cell r="O320" t="str">
            <v>N/A</v>
          </cell>
          <cell r="V320">
            <v>78040828.049863994</v>
          </cell>
        </row>
        <row r="321">
          <cell r="F321" t="str">
            <v>AG-B</v>
          </cell>
          <cell r="H321" t="str">
            <v>Non-Surcharge</v>
          </cell>
          <cell r="O321" t="str">
            <v>N/A</v>
          </cell>
          <cell r="V321">
            <v>275397415.041704</v>
          </cell>
        </row>
        <row r="322">
          <cell r="F322" t="str">
            <v>AG-B</v>
          </cell>
          <cell r="H322" t="str">
            <v>Non-Surcharge</v>
          </cell>
          <cell r="O322" t="str">
            <v>N/A</v>
          </cell>
          <cell r="V322">
            <v>75165520.276968986</v>
          </cell>
        </row>
        <row r="323">
          <cell r="F323" t="str">
            <v>AG-B</v>
          </cell>
          <cell r="H323" t="str">
            <v>Small Business</v>
          </cell>
          <cell r="O323" t="str">
            <v>N/A</v>
          </cell>
          <cell r="V323">
            <v>184365790.94835877</v>
          </cell>
        </row>
        <row r="324">
          <cell r="F324" t="str">
            <v>AG-B</v>
          </cell>
          <cell r="H324" t="str">
            <v>Small Business</v>
          </cell>
          <cell r="O324" t="str">
            <v>N/A</v>
          </cell>
          <cell r="V324">
            <v>27286871.603069898</v>
          </cell>
        </row>
        <row r="325">
          <cell r="F325" t="str">
            <v>AG-B</v>
          </cell>
          <cell r="H325" t="str">
            <v>Small Business</v>
          </cell>
          <cell r="O325" t="str">
            <v>N/A</v>
          </cell>
          <cell r="V325">
            <v>96292339.431085095</v>
          </cell>
        </row>
        <row r="326">
          <cell r="F326" t="str">
            <v>AG-B</v>
          </cell>
          <cell r="H326" t="str">
            <v>Small Business</v>
          </cell>
          <cell r="O326" t="str">
            <v>N/A</v>
          </cell>
          <cell r="V326">
            <v>26281524.069235876</v>
          </cell>
        </row>
        <row r="327">
          <cell r="F327" t="str">
            <v>AG-B</v>
          </cell>
          <cell r="H327" t="str">
            <v>TAC</v>
          </cell>
          <cell r="O327" t="str">
            <v>N/A</v>
          </cell>
          <cell r="V327">
            <v>527288697.61893511</v>
          </cell>
        </row>
        <row r="328">
          <cell r="F328" t="str">
            <v>AG-B</v>
          </cell>
          <cell r="H328" t="str">
            <v>TAC</v>
          </cell>
          <cell r="O328" t="str">
            <v>N/A</v>
          </cell>
          <cell r="V328">
            <v>78040828.049863994</v>
          </cell>
        </row>
        <row r="329">
          <cell r="F329" t="str">
            <v>AG-B</v>
          </cell>
          <cell r="H329" t="str">
            <v>TAC</v>
          </cell>
          <cell r="O329" t="str">
            <v>N/A</v>
          </cell>
          <cell r="V329">
            <v>275397415.041704</v>
          </cell>
        </row>
        <row r="330">
          <cell r="F330" t="str">
            <v>AG-B</v>
          </cell>
          <cell r="H330" t="str">
            <v>TAC</v>
          </cell>
          <cell r="O330" t="str">
            <v>N/A</v>
          </cell>
          <cell r="V330">
            <v>75165520.276968986</v>
          </cell>
        </row>
        <row r="331">
          <cell r="F331" t="str">
            <v>AG-B</v>
          </cell>
          <cell r="H331" t="str">
            <v>TRBAA</v>
          </cell>
          <cell r="O331" t="str">
            <v>N/A</v>
          </cell>
          <cell r="V331">
            <v>527288697.61893511</v>
          </cell>
        </row>
        <row r="332">
          <cell r="F332" t="str">
            <v>AG-B</v>
          </cell>
          <cell r="H332" t="str">
            <v>TRBAA</v>
          </cell>
          <cell r="O332" t="str">
            <v>N/A</v>
          </cell>
          <cell r="V332">
            <v>78040828.049863994</v>
          </cell>
        </row>
        <row r="333">
          <cell r="F333" t="str">
            <v>AG-B</v>
          </cell>
          <cell r="H333" t="str">
            <v>TRBAA</v>
          </cell>
          <cell r="O333" t="str">
            <v>N/A</v>
          </cell>
          <cell r="V333">
            <v>275397415.041704</v>
          </cell>
        </row>
        <row r="334">
          <cell r="F334" t="str">
            <v>AG-B</v>
          </cell>
          <cell r="H334" t="str">
            <v>TRBAA</v>
          </cell>
          <cell r="O334" t="str">
            <v>N/A</v>
          </cell>
          <cell r="V334">
            <v>75165520.276968986</v>
          </cell>
        </row>
        <row r="335">
          <cell r="F335" t="str">
            <v>AG-B</v>
          </cell>
          <cell r="H335" t="str">
            <v>N/A</v>
          </cell>
          <cell r="O335" t="str">
            <v>N/A</v>
          </cell>
          <cell r="V335">
            <v>527288697.61893511</v>
          </cell>
        </row>
        <row r="336">
          <cell r="F336" t="str">
            <v>AG-B</v>
          </cell>
          <cell r="H336" t="str">
            <v>N/A</v>
          </cell>
          <cell r="O336" t="str">
            <v>N/A</v>
          </cell>
          <cell r="V336">
            <v>78040828.049863994</v>
          </cell>
        </row>
        <row r="337">
          <cell r="F337" t="str">
            <v>AG-B</v>
          </cell>
          <cell r="H337" t="str">
            <v>N/A</v>
          </cell>
          <cell r="O337" t="str">
            <v>N/A</v>
          </cell>
          <cell r="V337">
            <v>275397415.041704</v>
          </cell>
        </row>
        <row r="338">
          <cell r="F338" t="str">
            <v>AG-B</v>
          </cell>
          <cell r="H338" t="str">
            <v>N/A</v>
          </cell>
          <cell r="O338" t="str">
            <v>N/A</v>
          </cell>
          <cell r="V338">
            <v>75165520.276968986</v>
          </cell>
        </row>
        <row r="339">
          <cell r="F339" t="str">
            <v>AG-B</v>
          </cell>
          <cell r="H339" t="str">
            <v>N/A</v>
          </cell>
          <cell r="O339" t="str">
            <v>N/A</v>
          </cell>
          <cell r="V339">
            <v>527288697.61893511</v>
          </cell>
        </row>
        <row r="340">
          <cell r="F340" t="str">
            <v>AG-B</v>
          </cell>
          <cell r="H340" t="str">
            <v>N/A</v>
          </cell>
          <cell r="O340" t="str">
            <v>N/A</v>
          </cell>
          <cell r="V340">
            <v>78040828.049863994</v>
          </cell>
        </row>
        <row r="341">
          <cell r="F341" t="str">
            <v>AG-B</v>
          </cell>
          <cell r="H341" t="str">
            <v>N/A</v>
          </cell>
          <cell r="O341" t="str">
            <v>N/A</v>
          </cell>
          <cell r="V341">
            <v>275397415.041704</v>
          </cell>
        </row>
        <row r="342">
          <cell r="F342" t="str">
            <v>AG-B</v>
          </cell>
          <cell r="H342" t="str">
            <v>N/A</v>
          </cell>
          <cell r="O342" t="str">
            <v>N/A</v>
          </cell>
          <cell r="V342">
            <v>75165520.276968986</v>
          </cell>
        </row>
        <row r="343">
          <cell r="F343" t="str">
            <v>AG-B</v>
          </cell>
          <cell r="H343" t="str">
            <v>FO1</v>
          </cell>
          <cell r="O343" t="str">
            <v>N/A</v>
          </cell>
          <cell r="V343">
            <v>527288697.61893511</v>
          </cell>
        </row>
        <row r="344">
          <cell r="F344" t="str">
            <v>AG-B</v>
          </cell>
          <cell r="H344" t="str">
            <v>FO1</v>
          </cell>
          <cell r="O344" t="str">
            <v>N/A</v>
          </cell>
          <cell r="V344">
            <v>78040828.049863994</v>
          </cell>
        </row>
        <row r="345">
          <cell r="F345" t="str">
            <v>AG-B</v>
          </cell>
          <cell r="H345" t="str">
            <v>FO1</v>
          </cell>
          <cell r="O345" t="str">
            <v>N/A</v>
          </cell>
          <cell r="V345">
            <v>275397415.041704</v>
          </cell>
        </row>
        <row r="346">
          <cell r="F346" t="str">
            <v>AG-B</v>
          </cell>
          <cell r="H346" t="str">
            <v>FO1</v>
          </cell>
          <cell r="O346" t="str">
            <v>N/A</v>
          </cell>
          <cell r="V346">
            <v>75165520.276968986</v>
          </cell>
        </row>
        <row r="347">
          <cell r="F347" t="str">
            <v>AG-B</v>
          </cell>
          <cell r="H347" t="str">
            <v>N/A</v>
          </cell>
          <cell r="O347" t="str">
            <v>N/A</v>
          </cell>
          <cell r="V347">
            <v>0</v>
          </cell>
        </row>
        <row r="348">
          <cell r="F348" t="str">
            <v>AG-B</v>
          </cell>
          <cell r="H348" t="str">
            <v>N/A</v>
          </cell>
          <cell r="O348" t="str">
            <v>N/A</v>
          </cell>
          <cell r="V348">
            <v>0</v>
          </cell>
        </row>
        <row r="349">
          <cell r="F349" t="str">
            <v>AG-B</v>
          </cell>
          <cell r="H349" t="str">
            <v>N/A</v>
          </cell>
          <cell r="O349" t="str">
            <v>N/A</v>
          </cell>
          <cell r="V349">
            <v>98644.908616000001</v>
          </cell>
        </row>
        <row r="350">
          <cell r="F350" t="str">
            <v>AG-B</v>
          </cell>
          <cell r="H350" t="str">
            <v>N/A</v>
          </cell>
          <cell r="O350" t="str">
            <v>N/A</v>
          </cell>
          <cell r="V350">
            <v>1938828.6804559999</v>
          </cell>
        </row>
        <row r="351">
          <cell r="F351" t="str">
            <v>AG-B</v>
          </cell>
          <cell r="H351" t="str">
            <v>N/A</v>
          </cell>
          <cell r="O351" t="str">
            <v>N/A</v>
          </cell>
          <cell r="V351">
            <v>82628.817631000013</v>
          </cell>
        </row>
        <row r="352">
          <cell r="F352" t="str">
            <v>AG-B</v>
          </cell>
          <cell r="H352" t="str">
            <v>N/A</v>
          </cell>
          <cell r="O352" t="str">
            <v>N/A</v>
          </cell>
          <cell r="V352">
            <v>0</v>
          </cell>
        </row>
        <row r="353">
          <cell r="F353" t="str">
            <v>AG-B</v>
          </cell>
          <cell r="H353" t="str">
            <v>N/A</v>
          </cell>
          <cell r="O353" t="str">
            <v>N/A</v>
          </cell>
          <cell r="V353">
            <v>14211145.552811999</v>
          </cell>
        </row>
        <row r="354">
          <cell r="F354" t="str">
            <v>AG-B</v>
          </cell>
          <cell r="H354" t="str">
            <v>N/A</v>
          </cell>
          <cell r="O354" t="str">
            <v>N/A</v>
          </cell>
          <cell r="V354">
            <v>0</v>
          </cell>
        </row>
        <row r="355">
          <cell r="F355" t="str">
            <v>AG-B</v>
          </cell>
          <cell r="H355" t="str">
            <v>N/A</v>
          </cell>
          <cell r="O355" t="str">
            <v>N/A</v>
          </cell>
          <cell r="V355">
            <v>8151844.8661489999</v>
          </cell>
        </row>
        <row r="356">
          <cell r="F356" t="str">
            <v>AG-B</v>
          </cell>
          <cell r="H356" t="str">
            <v>N/A</v>
          </cell>
          <cell r="O356" t="str">
            <v>N/A</v>
          </cell>
          <cell r="V356">
            <v>135228795.340215</v>
          </cell>
        </row>
        <row r="357">
          <cell r="F357" t="str">
            <v>AG-B</v>
          </cell>
          <cell r="H357" t="str">
            <v>N/A</v>
          </cell>
          <cell r="O357" t="str">
            <v>N/A</v>
          </cell>
          <cell r="V357">
            <v>11459208.760798</v>
          </cell>
        </row>
        <row r="358">
          <cell r="F358" t="str">
            <v>AG-B</v>
          </cell>
          <cell r="H358" t="str">
            <v>N/A</v>
          </cell>
          <cell r="O358" t="str">
            <v>N/A</v>
          </cell>
          <cell r="V358">
            <v>12763115.598662</v>
          </cell>
        </row>
        <row r="359">
          <cell r="F359" t="str">
            <v>AG-B</v>
          </cell>
          <cell r="H359" t="str">
            <v>N/A</v>
          </cell>
          <cell r="O359" t="str">
            <v>N/A</v>
          </cell>
          <cell r="V359">
            <v>26158373.018349003</v>
          </cell>
        </row>
        <row r="360">
          <cell r="F360" t="str">
            <v>AG-B</v>
          </cell>
          <cell r="H360" t="str">
            <v>N/A</v>
          </cell>
          <cell r="O360" t="str">
            <v>N/A</v>
          </cell>
          <cell r="V360">
            <v>2045562.9943639999</v>
          </cell>
        </row>
        <row r="361">
          <cell r="F361" t="str">
            <v>AG-B</v>
          </cell>
          <cell r="H361" t="str">
            <v>N/A</v>
          </cell>
          <cell r="O361" t="str">
            <v>N/A</v>
          </cell>
          <cell r="V361">
            <v>728236668.55038309</v>
          </cell>
        </row>
        <row r="362">
          <cell r="F362" t="str">
            <v>AG-B</v>
          </cell>
          <cell r="H362" t="str">
            <v>FO2</v>
          </cell>
          <cell r="O362" t="str">
            <v>N/A</v>
          </cell>
          <cell r="V362">
            <v>0</v>
          </cell>
        </row>
        <row r="363">
          <cell r="F363" t="str">
            <v>AG-B</v>
          </cell>
          <cell r="H363" t="str">
            <v>FO2</v>
          </cell>
          <cell r="O363" t="str">
            <v>N/A</v>
          </cell>
          <cell r="V363">
            <v>527288697.61893511</v>
          </cell>
        </row>
        <row r="364">
          <cell r="F364" t="str">
            <v>AG-B</v>
          </cell>
          <cell r="H364" t="str">
            <v>FO2</v>
          </cell>
          <cell r="O364" t="str">
            <v>N/A</v>
          </cell>
          <cell r="V364">
            <v>78040828.049863994</v>
          </cell>
        </row>
        <row r="365">
          <cell r="F365" t="str">
            <v>AG-B</v>
          </cell>
          <cell r="H365" t="str">
            <v>FO2</v>
          </cell>
          <cell r="O365" t="str">
            <v>N/A</v>
          </cell>
          <cell r="V365">
            <v>275397415.041704</v>
          </cell>
        </row>
        <row r="366">
          <cell r="F366" t="str">
            <v>AG-B</v>
          </cell>
          <cell r="H366" t="str">
            <v>FO2</v>
          </cell>
          <cell r="O366" t="str">
            <v>N/A</v>
          </cell>
          <cell r="V366">
            <v>75165520.276968986</v>
          </cell>
        </row>
        <row r="367">
          <cell r="F367" t="str">
            <v>AG-B</v>
          </cell>
          <cell r="H367" t="str">
            <v>FO3</v>
          </cell>
          <cell r="O367" t="str">
            <v>N/A</v>
          </cell>
          <cell r="V367">
            <v>0</v>
          </cell>
        </row>
        <row r="368">
          <cell r="F368" t="str">
            <v>AG-B</v>
          </cell>
          <cell r="H368" t="str">
            <v>FO3</v>
          </cell>
          <cell r="O368" t="str">
            <v>N/A</v>
          </cell>
          <cell r="V368">
            <v>527288697.61893511</v>
          </cell>
        </row>
        <row r="369">
          <cell r="F369" t="str">
            <v>AG-B</v>
          </cell>
          <cell r="H369" t="str">
            <v>FO3</v>
          </cell>
          <cell r="O369" t="str">
            <v>N/A</v>
          </cell>
          <cell r="V369">
            <v>78040828.049863994</v>
          </cell>
        </row>
        <row r="370">
          <cell r="F370" t="str">
            <v>AG-B</v>
          </cell>
          <cell r="H370" t="str">
            <v>FO3</v>
          </cell>
          <cell r="O370" t="str">
            <v>N/A</v>
          </cell>
          <cell r="V370">
            <v>275397415.041704</v>
          </cell>
        </row>
        <row r="371">
          <cell r="F371" t="str">
            <v>AG-B</v>
          </cell>
          <cell r="H371" t="str">
            <v>FO3</v>
          </cell>
          <cell r="O371" t="str">
            <v>N/A</v>
          </cell>
          <cell r="V371">
            <v>75165520.276968986</v>
          </cell>
        </row>
        <row r="372">
          <cell r="F372" t="str">
            <v>AG-B</v>
          </cell>
          <cell r="H372" t="str">
            <v>N/A</v>
          </cell>
          <cell r="O372" t="str">
            <v>N/A</v>
          </cell>
          <cell r="V372">
            <v>78.055700999999999</v>
          </cell>
        </row>
        <row r="373">
          <cell r="F373" t="str">
            <v>AG-B</v>
          </cell>
          <cell r="H373" t="str">
            <v>N/A</v>
          </cell>
          <cell r="O373" t="str">
            <v>N/A</v>
          </cell>
          <cell r="V373">
            <v>157.86796799999999</v>
          </cell>
        </row>
        <row r="374">
          <cell r="F374" t="str">
            <v>AG-B</v>
          </cell>
          <cell r="H374" t="str">
            <v>N/A</v>
          </cell>
          <cell r="O374" t="str">
            <v>N/A</v>
          </cell>
          <cell r="V374">
            <v>31606.291548000001</v>
          </cell>
        </row>
        <row r="375">
          <cell r="F375" t="str">
            <v>AG-B</v>
          </cell>
          <cell r="H375" t="str">
            <v>N/A</v>
          </cell>
          <cell r="O375" t="str">
            <v>N/A</v>
          </cell>
          <cell r="V375">
            <v>43972.648586000003</v>
          </cell>
        </row>
        <row r="376">
          <cell r="F376" t="str">
            <v>AG-B</v>
          </cell>
          <cell r="H376" t="str">
            <v>N/A</v>
          </cell>
          <cell r="O376" t="str">
            <v>N/A</v>
          </cell>
          <cell r="V376">
            <v>28789.424743</v>
          </cell>
        </row>
        <row r="377">
          <cell r="F377" t="str">
            <v>AG-B</v>
          </cell>
          <cell r="H377" t="str">
            <v>CARE Surcharge</v>
          </cell>
          <cell r="O377" t="str">
            <v>N/A</v>
          </cell>
          <cell r="V377">
            <v>0</v>
          </cell>
        </row>
        <row r="378">
          <cell r="F378" t="str">
            <v>AG-B</v>
          </cell>
          <cell r="H378" t="str">
            <v>N/A</v>
          </cell>
          <cell r="O378" t="str">
            <v>N/A</v>
          </cell>
          <cell r="V378">
            <v>0</v>
          </cell>
        </row>
        <row r="379">
          <cell r="F379" t="str">
            <v>AG-B</v>
          </cell>
          <cell r="H379" t="str">
            <v>N/A</v>
          </cell>
          <cell r="O379" t="str">
            <v>N/A</v>
          </cell>
          <cell r="V379">
            <v>0</v>
          </cell>
        </row>
        <row r="380">
          <cell r="F380" t="str">
            <v>AG-B</v>
          </cell>
          <cell r="H380" t="str">
            <v>N/A</v>
          </cell>
          <cell r="O380" t="str">
            <v>N/A</v>
          </cell>
          <cell r="V380">
            <v>0</v>
          </cell>
        </row>
        <row r="381">
          <cell r="F381" t="str">
            <v>AG-B</v>
          </cell>
          <cell r="H381" t="str">
            <v>N/A</v>
          </cell>
          <cell r="O381" t="str">
            <v>N/A</v>
          </cell>
          <cell r="V381">
            <v>0</v>
          </cell>
        </row>
        <row r="382">
          <cell r="F382" t="str">
            <v>AG-B</v>
          </cell>
          <cell r="H382" t="str">
            <v>Non-Surcharge</v>
          </cell>
          <cell r="O382" t="str">
            <v>N/A</v>
          </cell>
          <cell r="V382">
            <v>0</v>
          </cell>
        </row>
        <row r="383">
          <cell r="F383" t="str">
            <v>AG-B</v>
          </cell>
          <cell r="H383" t="str">
            <v>N/A</v>
          </cell>
          <cell r="O383" t="str">
            <v>N/A</v>
          </cell>
          <cell r="V383">
            <v>0</v>
          </cell>
        </row>
        <row r="384">
          <cell r="F384" t="str">
            <v>AG-B</v>
          </cell>
          <cell r="H384" t="str">
            <v>N/A</v>
          </cell>
          <cell r="O384" t="str">
            <v>N/A</v>
          </cell>
          <cell r="V384">
            <v>0</v>
          </cell>
        </row>
        <row r="385">
          <cell r="F385" t="str">
            <v>AG-B</v>
          </cell>
          <cell r="H385" t="str">
            <v>FO1</v>
          </cell>
          <cell r="O385" t="str">
            <v>N/A</v>
          </cell>
          <cell r="V385">
            <v>0</v>
          </cell>
        </row>
        <row r="386">
          <cell r="F386" t="str">
            <v>AG-B</v>
          </cell>
          <cell r="H386" t="str">
            <v>N/A</v>
          </cell>
          <cell r="O386" t="str">
            <v>N/A</v>
          </cell>
          <cell r="V386">
            <v>0</v>
          </cell>
        </row>
        <row r="387">
          <cell r="F387" t="str">
            <v>AG-B</v>
          </cell>
          <cell r="H387" t="str">
            <v>N/A</v>
          </cell>
          <cell r="O387" t="str">
            <v>N/A</v>
          </cell>
          <cell r="V387">
            <v>0</v>
          </cell>
        </row>
        <row r="388">
          <cell r="F388" t="str">
            <v>AG-B</v>
          </cell>
          <cell r="H388" t="str">
            <v>N/A</v>
          </cell>
          <cell r="O388" t="str">
            <v>N/A</v>
          </cell>
          <cell r="V388">
            <v>0</v>
          </cell>
        </row>
        <row r="389">
          <cell r="F389" t="str">
            <v>AG-B</v>
          </cell>
          <cell r="H389" t="str">
            <v>N/A</v>
          </cell>
          <cell r="O389" t="str">
            <v>N/A</v>
          </cell>
          <cell r="V389">
            <v>0</v>
          </cell>
        </row>
        <row r="390">
          <cell r="F390" t="str">
            <v>AG-B</v>
          </cell>
          <cell r="H390" t="str">
            <v>CARE Surcharge</v>
          </cell>
          <cell r="O390" t="str">
            <v>N/A</v>
          </cell>
          <cell r="V390">
            <v>3660549.244531</v>
          </cell>
        </row>
        <row r="391">
          <cell r="F391" t="str">
            <v>AG-B</v>
          </cell>
          <cell r="H391" t="str">
            <v>CARE Surcharge</v>
          </cell>
          <cell r="O391" t="str">
            <v>N/A</v>
          </cell>
          <cell r="V391">
            <v>605946.93363899994</v>
          </cell>
        </row>
        <row r="392">
          <cell r="F392" t="str">
            <v>AG-B</v>
          </cell>
          <cell r="H392" t="str">
            <v>CARE Surcharge</v>
          </cell>
          <cell r="O392" t="str">
            <v>N/A</v>
          </cell>
          <cell r="V392">
            <v>2156619.7334389999</v>
          </cell>
        </row>
        <row r="393">
          <cell r="F393" t="str">
            <v>AG-B</v>
          </cell>
          <cell r="H393" t="str">
            <v>CARE Surcharge</v>
          </cell>
          <cell r="O393" t="str">
            <v>N/A</v>
          </cell>
          <cell r="V393">
            <v>729819.73745200003</v>
          </cell>
        </row>
        <row r="394">
          <cell r="F394" t="str">
            <v>AG-B</v>
          </cell>
          <cell r="H394" t="str">
            <v>EITE</v>
          </cell>
          <cell r="O394" t="str">
            <v>N/A</v>
          </cell>
          <cell r="V394">
            <v>60934.526070771812</v>
          </cell>
        </row>
        <row r="395">
          <cell r="F395" t="str">
            <v>AG-B</v>
          </cell>
          <cell r="H395" t="str">
            <v>EITE</v>
          </cell>
          <cell r="O395" t="str">
            <v>N/A</v>
          </cell>
          <cell r="V395">
            <v>10086.762056402978</v>
          </cell>
        </row>
        <row r="396">
          <cell r="F396" t="str">
            <v>AG-B</v>
          </cell>
          <cell r="H396" t="str">
            <v>EITE</v>
          </cell>
          <cell r="O396" t="str">
            <v>N/A</v>
          </cell>
          <cell r="V396">
            <v>35899.69498931781</v>
          </cell>
        </row>
        <row r="397">
          <cell r="F397" t="str">
            <v>AG-B</v>
          </cell>
          <cell r="H397" t="str">
            <v>EITE</v>
          </cell>
          <cell r="O397" t="str">
            <v>N/A</v>
          </cell>
          <cell r="V397">
            <v>12148.78337866221</v>
          </cell>
        </row>
        <row r="398">
          <cell r="F398" t="str">
            <v>AG-B</v>
          </cell>
          <cell r="H398" t="str">
            <v>EUCRA</v>
          </cell>
          <cell r="O398" t="str">
            <v>N/A</v>
          </cell>
          <cell r="V398">
            <v>3660549.244531</v>
          </cell>
        </row>
        <row r="399">
          <cell r="F399" t="str">
            <v>AG-B</v>
          </cell>
          <cell r="H399" t="str">
            <v>EUCRA</v>
          </cell>
          <cell r="O399" t="str">
            <v>N/A</v>
          </cell>
          <cell r="V399">
            <v>605946.93363899994</v>
          </cell>
        </row>
        <row r="400">
          <cell r="F400" t="str">
            <v>AG-B</v>
          </cell>
          <cell r="H400" t="str">
            <v>EUCRA</v>
          </cell>
          <cell r="O400" t="str">
            <v>N/A</v>
          </cell>
          <cell r="V400">
            <v>2156619.7334389999</v>
          </cell>
        </row>
        <row r="401">
          <cell r="F401" t="str">
            <v>AG-B</v>
          </cell>
          <cell r="H401" t="str">
            <v>EUCRA</v>
          </cell>
          <cell r="O401" t="str">
            <v>N/A</v>
          </cell>
          <cell r="V401">
            <v>729819.73745200003</v>
          </cell>
        </row>
        <row r="402">
          <cell r="F402" t="str">
            <v>AG-B</v>
          </cell>
          <cell r="H402" t="str">
            <v>N/A</v>
          </cell>
          <cell r="O402" t="str">
            <v>N/A</v>
          </cell>
          <cell r="V402">
            <v>3660549.244531</v>
          </cell>
        </row>
        <row r="403">
          <cell r="F403" t="str">
            <v>AG-B</v>
          </cell>
          <cell r="H403" t="str">
            <v>N/A</v>
          </cell>
          <cell r="O403" t="str">
            <v>N/A</v>
          </cell>
          <cell r="V403">
            <v>605946.93363899994</v>
          </cell>
        </row>
        <row r="404">
          <cell r="F404" t="str">
            <v>AG-B</v>
          </cell>
          <cell r="H404" t="str">
            <v>N/A</v>
          </cell>
          <cell r="O404" t="str">
            <v>N/A</v>
          </cell>
          <cell r="V404">
            <v>2156619.7334389999</v>
          </cell>
        </row>
        <row r="405">
          <cell r="F405" t="str">
            <v>AG-B</v>
          </cell>
          <cell r="H405" t="str">
            <v>N/A</v>
          </cell>
          <cell r="O405" t="str">
            <v>N/A</v>
          </cell>
          <cell r="V405">
            <v>729819.73745200003</v>
          </cell>
        </row>
        <row r="406">
          <cell r="F406" t="str">
            <v>AG-B</v>
          </cell>
          <cell r="H406" t="str">
            <v>N/A</v>
          </cell>
          <cell r="O406" t="str">
            <v>N/A</v>
          </cell>
          <cell r="V406">
            <v>3660549.244531</v>
          </cell>
        </row>
        <row r="407">
          <cell r="F407" t="str">
            <v>AG-B</v>
          </cell>
          <cell r="H407" t="str">
            <v>N/A</v>
          </cell>
          <cell r="O407" t="str">
            <v>N/A</v>
          </cell>
          <cell r="V407">
            <v>605946.93363899994</v>
          </cell>
        </row>
        <row r="408">
          <cell r="F408" t="str">
            <v>AG-B</v>
          </cell>
          <cell r="H408" t="str">
            <v>N/A</v>
          </cell>
          <cell r="O408" t="str">
            <v>N/A</v>
          </cell>
          <cell r="V408">
            <v>2156619.7334389999</v>
          </cell>
        </row>
        <row r="409">
          <cell r="F409" t="str">
            <v>AG-B</v>
          </cell>
          <cell r="H409" t="str">
            <v>N/A</v>
          </cell>
          <cell r="O409" t="str">
            <v>N/A</v>
          </cell>
          <cell r="V409">
            <v>729819.73745200003</v>
          </cell>
        </row>
        <row r="410">
          <cell r="F410" t="str">
            <v>AG-B</v>
          </cell>
          <cell r="H410" t="str">
            <v>N/A</v>
          </cell>
          <cell r="O410" t="str">
            <v>N/A</v>
          </cell>
          <cell r="V410">
            <v>3660549.244531</v>
          </cell>
        </row>
        <row r="411">
          <cell r="F411" t="str">
            <v>AG-B</v>
          </cell>
          <cell r="H411" t="str">
            <v>N/A</v>
          </cell>
          <cell r="O411" t="str">
            <v>N/A</v>
          </cell>
          <cell r="V411">
            <v>605946.93363899994</v>
          </cell>
        </row>
        <row r="412">
          <cell r="F412" t="str">
            <v>AG-B</v>
          </cell>
          <cell r="H412" t="str">
            <v>N/A</v>
          </cell>
          <cell r="O412" t="str">
            <v>N/A</v>
          </cell>
          <cell r="V412">
            <v>2156619.7334389999</v>
          </cell>
        </row>
        <row r="413">
          <cell r="F413" t="str">
            <v>AG-B</v>
          </cell>
          <cell r="H413" t="str">
            <v>N/A</v>
          </cell>
          <cell r="O413" t="str">
            <v>N/A</v>
          </cell>
          <cell r="V413">
            <v>729819.73745200003</v>
          </cell>
        </row>
        <row r="414">
          <cell r="F414" t="str">
            <v>AG-B</v>
          </cell>
          <cell r="H414" t="str">
            <v>N/A</v>
          </cell>
          <cell r="O414" t="str">
            <v>N/A</v>
          </cell>
          <cell r="V414">
            <v>3660549.244531</v>
          </cell>
        </row>
        <row r="415">
          <cell r="F415" t="str">
            <v>AG-B</v>
          </cell>
          <cell r="H415" t="str">
            <v>N/A</v>
          </cell>
          <cell r="O415" t="str">
            <v>N/A</v>
          </cell>
          <cell r="V415">
            <v>605946.93363899994</v>
          </cell>
        </row>
        <row r="416">
          <cell r="F416" t="str">
            <v>AG-B</v>
          </cell>
          <cell r="H416" t="str">
            <v>N/A</v>
          </cell>
          <cell r="O416" t="str">
            <v>N/A</v>
          </cell>
          <cell r="V416">
            <v>2156619.7334389999</v>
          </cell>
        </row>
        <row r="417">
          <cell r="F417" t="str">
            <v>AG-B</v>
          </cell>
          <cell r="H417" t="str">
            <v>N/A</v>
          </cell>
          <cell r="O417" t="str">
            <v>N/A</v>
          </cell>
          <cell r="V417">
            <v>729819.73745200003</v>
          </cell>
        </row>
        <row r="418">
          <cell r="F418" t="str">
            <v>AG-B</v>
          </cell>
          <cell r="H418" t="str">
            <v>N/A</v>
          </cell>
          <cell r="O418" t="str">
            <v>N/A</v>
          </cell>
          <cell r="V418">
            <v>3222162.6906030001</v>
          </cell>
        </row>
        <row r="419">
          <cell r="F419" t="str">
            <v>AG-B</v>
          </cell>
          <cell r="H419" t="str">
            <v>N/A</v>
          </cell>
          <cell r="O419" t="str">
            <v>N/A</v>
          </cell>
          <cell r="V419">
            <v>535607.07387399999</v>
          </cell>
        </row>
        <row r="420">
          <cell r="F420" t="str">
            <v>AG-B</v>
          </cell>
          <cell r="H420" t="str">
            <v>N/A</v>
          </cell>
          <cell r="O420" t="str">
            <v>N/A</v>
          </cell>
          <cell r="V420">
            <v>1889200.7285429998</v>
          </cell>
        </row>
        <row r="421">
          <cell r="F421" t="str">
            <v>AG-B</v>
          </cell>
          <cell r="H421" t="str">
            <v>N/A</v>
          </cell>
          <cell r="O421" t="str">
            <v>N/A</v>
          </cell>
          <cell r="V421">
            <v>648950.59354400006</v>
          </cell>
        </row>
        <row r="422">
          <cell r="F422" t="str">
            <v>AG-B</v>
          </cell>
          <cell r="H422" t="str">
            <v>N/A</v>
          </cell>
          <cell r="O422" t="str">
            <v>N/A</v>
          </cell>
          <cell r="V422">
            <v>3660549.244531</v>
          </cell>
        </row>
        <row r="423">
          <cell r="F423" t="str">
            <v>AG-B</v>
          </cell>
          <cell r="H423" t="str">
            <v>N/A</v>
          </cell>
          <cell r="O423" t="str">
            <v>N/A</v>
          </cell>
          <cell r="V423">
            <v>605946.93363899994</v>
          </cell>
        </row>
        <row r="424">
          <cell r="F424" t="str">
            <v>AG-B</v>
          </cell>
          <cell r="H424" t="str">
            <v>N/A</v>
          </cell>
          <cell r="O424" t="str">
            <v>N/A</v>
          </cell>
          <cell r="V424">
            <v>2156619.7334389999</v>
          </cell>
        </row>
        <row r="425">
          <cell r="F425" t="str">
            <v>AG-B</v>
          </cell>
          <cell r="H425" t="str">
            <v>N/A</v>
          </cell>
          <cell r="O425" t="str">
            <v>N/A</v>
          </cell>
          <cell r="V425">
            <v>729819.73745200003</v>
          </cell>
        </row>
        <row r="426">
          <cell r="F426" t="str">
            <v>AG-B</v>
          </cell>
          <cell r="H426" t="str">
            <v>N/A</v>
          </cell>
          <cell r="O426" t="str">
            <v>N/A</v>
          </cell>
          <cell r="V426">
            <v>3660549.244531</v>
          </cell>
        </row>
        <row r="427">
          <cell r="F427" t="str">
            <v>AG-B</v>
          </cell>
          <cell r="H427" t="str">
            <v>N/A</v>
          </cell>
          <cell r="O427" t="str">
            <v>N/A</v>
          </cell>
          <cell r="V427">
            <v>605946.93363899994</v>
          </cell>
        </row>
        <row r="428">
          <cell r="F428" t="str">
            <v>AG-B</v>
          </cell>
          <cell r="H428" t="str">
            <v>N/A</v>
          </cell>
          <cell r="O428" t="str">
            <v>N/A</v>
          </cell>
          <cell r="V428">
            <v>2156619.7334389999</v>
          </cell>
        </row>
        <row r="429">
          <cell r="F429" t="str">
            <v>AG-B</v>
          </cell>
          <cell r="H429" t="str">
            <v>N/A</v>
          </cell>
          <cell r="O429" t="str">
            <v>N/A</v>
          </cell>
          <cell r="V429">
            <v>729819.73745200003</v>
          </cell>
        </row>
        <row r="430">
          <cell r="F430" t="str">
            <v>AG-B</v>
          </cell>
          <cell r="H430" t="str">
            <v>N/A</v>
          </cell>
          <cell r="O430" t="str">
            <v>N/A</v>
          </cell>
          <cell r="V430">
            <v>605946.93363899994</v>
          </cell>
        </row>
        <row r="431">
          <cell r="F431" t="str">
            <v>AG-B</v>
          </cell>
          <cell r="H431" t="str">
            <v>N/A</v>
          </cell>
          <cell r="O431" t="str">
            <v>N/A</v>
          </cell>
          <cell r="V431">
            <v>3660549.244531</v>
          </cell>
        </row>
        <row r="432">
          <cell r="F432" t="str">
            <v>AG-B</v>
          </cell>
          <cell r="H432" t="str">
            <v>N/A</v>
          </cell>
          <cell r="O432" t="str">
            <v>N/A</v>
          </cell>
          <cell r="V432">
            <v>729819.73745200003</v>
          </cell>
        </row>
        <row r="433">
          <cell r="F433" t="str">
            <v>AG-B</v>
          </cell>
          <cell r="H433" t="str">
            <v>N/A</v>
          </cell>
          <cell r="O433" t="str">
            <v>N/A</v>
          </cell>
          <cell r="V433">
            <v>2156619.7334389999</v>
          </cell>
        </row>
        <row r="434">
          <cell r="F434" t="str">
            <v>AG-B</v>
          </cell>
          <cell r="H434" t="str">
            <v>N/A</v>
          </cell>
          <cell r="O434" t="str">
            <v>N/A</v>
          </cell>
          <cell r="V434">
            <v>3660549.244531</v>
          </cell>
        </row>
        <row r="435">
          <cell r="F435" t="str">
            <v>AG-B</v>
          </cell>
          <cell r="H435" t="str">
            <v>N/A</v>
          </cell>
          <cell r="O435" t="str">
            <v>N/A</v>
          </cell>
          <cell r="V435">
            <v>605946.93363899994</v>
          </cell>
        </row>
        <row r="436">
          <cell r="F436" t="str">
            <v>AG-B</v>
          </cell>
          <cell r="H436" t="str">
            <v>N/A</v>
          </cell>
          <cell r="O436" t="str">
            <v>N/A</v>
          </cell>
          <cell r="V436">
            <v>2156619.7334389999</v>
          </cell>
        </row>
        <row r="437">
          <cell r="F437" t="str">
            <v>AG-B</v>
          </cell>
          <cell r="H437" t="str">
            <v>N/A</v>
          </cell>
          <cell r="O437" t="str">
            <v>N/A</v>
          </cell>
          <cell r="V437">
            <v>729819.73745200003</v>
          </cell>
        </row>
        <row r="438">
          <cell r="F438" t="str">
            <v>AG-B</v>
          </cell>
          <cell r="H438" t="str">
            <v>Non-Surcharge</v>
          </cell>
          <cell r="O438" t="str">
            <v>N/A</v>
          </cell>
          <cell r="V438">
            <v>3660549.244531</v>
          </cell>
        </row>
        <row r="439">
          <cell r="F439" t="str">
            <v>AG-B</v>
          </cell>
          <cell r="H439" t="str">
            <v>Non-Surcharge</v>
          </cell>
          <cell r="O439" t="str">
            <v>N/A</v>
          </cell>
          <cell r="V439">
            <v>605946.93363899994</v>
          </cell>
        </row>
        <row r="440">
          <cell r="F440" t="str">
            <v>AG-B</v>
          </cell>
          <cell r="H440" t="str">
            <v>Non-Surcharge</v>
          </cell>
          <cell r="O440" t="str">
            <v>N/A</v>
          </cell>
          <cell r="V440">
            <v>2156619.7334389999</v>
          </cell>
        </row>
        <row r="441">
          <cell r="F441" t="str">
            <v>AG-B</v>
          </cell>
          <cell r="H441" t="str">
            <v>Non-Surcharge</v>
          </cell>
          <cell r="O441" t="str">
            <v>N/A</v>
          </cell>
          <cell r="V441">
            <v>729819.73745200003</v>
          </cell>
        </row>
        <row r="442">
          <cell r="F442" t="str">
            <v>AG-B</v>
          </cell>
          <cell r="H442" t="str">
            <v>Small Business</v>
          </cell>
          <cell r="O442" t="str">
            <v>N/A</v>
          </cell>
          <cell r="V442">
            <v>1279906.1687096907</v>
          </cell>
        </row>
        <row r="443">
          <cell r="F443" t="str">
            <v>AG-B</v>
          </cell>
          <cell r="H443" t="str">
            <v>Small Business</v>
          </cell>
          <cell r="O443" t="str">
            <v>N/A</v>
          </cell>
          <cell r="V443">
            <v>211868.53842602627</v>
          </cell>
        </row>
        <row r="444">
          <cell r="F444" t="str">
            <v>AG-B</v>
          </cell>
          <cell r="H444" t="str">
            <v>Small Business</v>
          </cell>
          <cell r="O444" t="str">
            <v>N/A</v>
          </cell>
          <cell r="V444">
            <v>754059.21789328603</v>
          </cell>
        </row>
        <row r="445">
          <cell r="F445" t="str">
            <v>AG-B</v>
          </cell>
          <cell r="H445" t="str">
            <v>Small Business</v>
          </cell>
          <cell r="O445" t="str">
            <v>N/A</v>
          </cell>
          <cell r="V445">
            <v>255180.49932164789</v>
          </cell>
        </row>
        <row r="446">
          <cell r="F446" t="str">
            <v>AG-B</v>
          </cell>
          <cell r="H446" t="str">
            <v>TAC</v>
          </cell>
          <cell r="O446" t="str">
            <v>N/A</v>
          </cell>
          <cell r="V446">
            <v>3660549.244531</v>
          </cell>
        </row>
        <row r="447">
          <cell r="F447" t="str">
            <v>AG-B</v>
          </cell>
          <cell r="H447" t="str">
            <v>TAC</v>
          </cell>
          <cell r="O447" t="str">
            <v>N/A</v>
          </cell>
          <cell r="V447">
            <v>605946.93363899994</v>
          </cell>
        </row>
        <row r="448">
          <cell r="F448" t="str">
            <v>AG-B</v>
          </cell>
          <cell r="H448" t="str">
            <v>TAC</v>
          </cell>
          <cell r="O448" t="str">
            <v>N/A</v>
          </cell>
          <cell r="V448">
            <v>2156619.7334389999</v>
          </cell>
        </row>
        <row r="449">
          <cell r="F449" t="str">
            <v>AG-B</v>
          </cell>
          <cell r="H449" t="str">
            <v>TAC</v>
          </cell>
          <cell r="O449" t="str">
            <v>N/A</v>
          </cell>
          <cell r="V449">
            <v>729819.73745200003</v>
          </cell>
        </row>
        <row r="450">
          <cell r="F450" t="str">
            <v>AG-B</v>
          </cell>
          <cell r="H450" t="str">
            <v>TRBAA</v>
          </cell>
          <cell r="O450" t="str">
            <v>N/A</v>
          </cell>
          <cell r="V450">
            <v>3660549.244531</v>
          </cell>
        </row>
        <row r="451">
          <cell r="F451" t="str">
            <v>AG-B</v>
          </cell>
          <cell r="H451" t="str">
            <v>TRBAA</v>
          </cell>
          <cell r="O451" t="str">
            <v>N/A</v>
          </cell>
          <cell r="V451">
            <v>605946.93363899994</v>
          </cell>
        </row>
        <row r="452">
          <cell r="F452" t="str">
            <v>AG-B</v>
          </cell>
          <cell r="H452" t="str">
            <v>TRBAA</v>
          </cell>
          <cell r="O452" t="str">
            <v>N/A</v>
          </cell>
          <cell r="V452">
            <v>2156619.7334389999</v>
          </cell>
        </row>
        <row r="453">
          <cell r="F453" t="str">
            <v>AG-B</v>
          </cell>
          <cell r="H453" t="str">
            <v>TRBAA</v>
          </cell>
          <cell r="O453" t="str">
            <v>N/A</v>
          </cell>
          <cell r="V453">
            <v>729819.73745200003</v>
          </cell>
        </row>
        <row r="454">
          <cell r="F454" t="str">
            <v>AG-B</v>
          </cell>
          <cell r="H454" t="str">
            <v>N/A</v>
          </cell>
          <cell r="O454" t="str">
            <v>N/A</v>
          </cell>
          <cell r="V454">
            <v>3660549.244531</v>
          </cell>
        </row>
        <row r="455">
          <cell r="F455" t="str">
            <v>AG-B</v>
          </cell>
          <cell r="H455" t="str">
            <v>N/A</v>
          </cell>
          <cell r="O455" t="str">
            <v>N/A</v>
          </cell>
          <cell r="V455">
            <v>605946.93363899994</v>
          </cell>
        </row>
        <row r="456">
          <cell r="F456" t="str">
            <v>AG-B</v>
          </cell>
          <cell r="H456" t="str">
            <v>N/A</v>
          </cell>
          <cell r="O456" t="str">
            <v>N/A</v>
          </cell>
          <cell r="V456">
            <v>2156619.7334389999</v>
          </cell>
        </row>
        <row r="457">
          <cell r="F457" t="str">
            <v>AG-B</v>
          </cell>
          <cell r="H457" t="str">
            <v>N/A</v>
          </cell>
          <cell r="O457" t="str">
            <v>N/A</v>
          </cell>
          <cell r="V457">
            <v>729819.73745200003</v>
          </cell>
        </row>
        <row r="458">
          <cell r="F458" t="str">
            <v>AG-B</v>
          </cell>
          <cell r="H458" t="str">
            <v>N/A</v>
          </cell>
          <cell r="O458" t="str">
            <v>N/A</v>
          </cell>
          <cell r="V458">
            <v>3660549.244531</v>
          </cell>
        </row>
        <row r="459">
          <cell r="F459" t="str">
            <v>AG-B</v>
          </cell>
          <cell r="H459" t="str">
            <v>N/A</v>
          </cell>
          <cell r="O459" t="str">
            <v>N/A</v>
          </cell>
          <cell r="V459">
            <v>605946.93363899994</v>
          </cell>
        </row>
        <row r="460">
          <cell r="F460" t="str">
            <v>AG-B</v>
          </cell>
          <cell r="H460" t="str">
            <v>N/A</v>
          </cell>
          <cell r="O460" t="str">
            <v>N/A</v>
          </cell>
          <cell r="V460">
            <v>2156619.7334389999</v>
          </cell>
        </row>
        <row r="461">
          <cell r="F461" t="str">
            <v>AG-B</v>
          </cell>
          <cell r="H461" t="str">
            <v>N/A</v>
          </cell>
          <cell r="O461" t="str">
            <v>N/A</v>
          </cell>
          <cell r="V461">
            <v>729819.73745200003</v>
          </cell>
        </row>
        <row r="462">
          <cell r="F462" t="str">
            <v>AG-B</v>
          </cell>
          <cell r="H462" t="str">
            <v>FO1</v>
          </cell>
          <cell r="O462" t="str">
            <v>N/A</v>
          </cell>
          <cell r="V462">
            <v>3660549.244531</v>
          </cell>
        </row>
        <row r="463">
          <cell r="F463" t="str">
            <v>AG-B</v>
          </cell>
          <cell r="H463" t="str">
            <v>FO1</v>
          </cell>
          <cell r="O463" t="str">
            <v>N/A</v>
          </cell>
          <cell r="V463">
            <v>605946.93363899994</v>
          </cell>
        </row>
        <row r="464">
          <cell r="F464" t="str">
            <v>AG-B</v>
          </cell>
          <cell r="H464" t="str">
            <v>FO1</v>
          </cell>
          <cell r="O464" t="str">
            <v>N/A</v>
          </cell>
          <cell r="V464">
            <v>2156619.7334389999</v>
          </cell>
        </row>
        <row r="465">
          <cell r="F465" t="str">
            <v>AG-B</v>
          </cell>
          <cell r="H465" t="str">
            <v>FO1</v>
          </cell>
          <cell r="O465" t="str">
            <v>N/A</v>
          </cell>
          <cell r="V465">
            <v>729819.73745200003</v>
          </cell>
        </row>
        <row r="466">
          <cell r="F466" t="str">
            <v>AG-B</v>
          </cell>
          <cell r="H466" t="str">
            <v>N/A</v>
          </cell>
          <cell r="O466" t="str">
            <v>N/A</v>
          </cell>
          <cell r="V466">
            <v>0</v>
          </cell>
        </row>
        <row r="467">
          <cell r="F467" t="str">
            <v>AG-B</v>
          </cell>
          <cell r="H467" t="str">
            <v>N/A</v>
          </cell>
          <cell r="O467" t="str">
            <v>N/A</v>
          </cell>
          <cell r="V467">
            <v>0</v>
          </cell>
        </row>
        <row r="468">
          <cell r="F468" t="str">
            <v>AG-B</v>
          </cell>
          <cell r="H468" t="str">
            <v>N/A</v>
          </cell>
          <cell r="O468" t="str">
            <v>N/A</v>
          </cell>
          <cell r="V468">
            <v>0</v>
          </cell>
        </row>
        <row r="469">
          <cell r="F469" t="str">
            <v>AG-B</v>
          </cell>
          <cell r="H469" t="str">
            <v>N/A</v>
          </cell>
          <cell r="O469" t="str">
            <v>N/A</v>
          </cell>
          <cell r="V469">
            <v>0</v>
          </cell>
        </row>
        <row r="470">
          <cell r="F470" t="str">
            <v>AG-B</v>
          </cell>
          <cell r="H470" t="str">
            <v>N/A</v>
          </cell>
          <cell r="O470" t="str">
            <v>N/A</v>
          </cell>
          <cell r="V470">
            <v>0</v>
          </cell>
        </row>
        <row r="471">
          <cell r="F471" t="str">
            <v>AG-B</v>
          </cell>
          <cell r="H471" t="str">
            <v>N/A</v>
          </cell>
          <cell r="O471" t="str">
            <v>N/A</v>
          </cell>
          <cell r="V471">
            <v>0</v>
          </cell>
        </row>
        <row r="472">
          <cell r="F472" t="str">
            <v>AG-B</v>
          </cell>
          <cell r="H472" t="str">
            <v>N/A</v>
          </cell>
          <cell r="O472" t="str">
            <v>N/A</v>
          </cell>
          <cell r="V472">
            <v>0</v>
          </cell>
        </row>
        <row r="473">
          <cell r="F473" t="str">
            <v>AG-B</v>
          </cell>
          <cell r="H473" t="str">
            <v>N/A</v>
          </cell>
          <cell r="O473" t="str">
            <v>N/A</v>
          </cell>
          <cell r="V473">
            <v>0</v>
          </cell>
        </row>
        <row r="474">
          <cell r="F474" t="str">
            <v>AG-B</v>
          </cell>
          <cell r="H474" t="str">
            <v>N/A</v>
          </cell>
          <cell r="O474" t="str">
            <v>N/A</v>
          </cell>
          <cell r="V474">
            <v>0</v>
          </cell>
        </row>
        <row r="475">
          <cell r="F475" t="str">
            <v>AG-B</v>
          </cell>
          <cell r="H475" t="str">
            <v>N/A</v>
          </cell>
          <cell r="O475" t="str">
            <v>N/A</v>
          </cell>
          <cell r="V475">
            <v>0</v>
          </cell>
        </row>
        <row r="476">
          <cell r="F476" t="str">
            <v>AG-B</v>
          </cell>
          <cell r="H476" t="str">
            <v>N/A</v>
          </cell>
          <cell r="O476" t="str">
            <v>N/A</v>
          </cell>
          <cell r="V476">
            <v>0</v>
          </cell>
        </row>
        <row r="477">
          <cell r="F477" t="str">
            <v>AG-B</v>
          </cell>
          <cell r="H477" t="str">
            <v>N/A</v>
          </cell>
          <cell r="O477" t="str">
            <v>N/A</v>
          </cell>
          <cell r="V477">
            <v>0</v>
          </cell>
        </row>
        <row r="478">
          <cell r="F478" t="str">
            <v>AG-B</v>
          </cell>
          <cell r="H478" t="str">
            <v>N/A</v>
          </cell>
          <cell r="O478" t="str">
            <v>N/A</v>
          </cell>
          <cell r="V478">
            <v>0</v>
          </cell>
        </row>
        <row r="479">
          <cell r="F479" t="str">
            <v>AG-B</v>
          </cell>
          <cell r="H479" t="str">
            <v>N/A</v>
          </cell>
          <cell r="O479" t="str">
            <v>N/A</v>
          </cell>
          <cell r="V479">
            <v>0</v>
          </cell>
        </row>
        <row r="480">
          <cell r="F480" t="str">
            <v>AG-B</v>
          </cell>
          <cell r="H480" t="str">
            <v>N/A</v>
          </cell>
          <cell r="O480" t="str">
            <v>N/A</v>
          </cell>
          <cell r="V480">
            <v>0</v>
          </cell>
        </row>
        <row r="481">
          <cell r="F481" t="str">
            <v>AG-B</v>
          </cell>
          <cell r="H481" t="str">
            <v>FO2</v>
          </cell>
          <cell r="O481" t="str">
            <v>N/A</v>
          </cell>
          <cell r="V481">
            <v>0</v>
          </cell>
        </row>
        <row r="482">
          <cell r="F482" t="str">
            <v>AG-B</v>
          </cell>
          <cell r="H482" t="str">
            <v>FO2</v>
          </cell>
          <cell r="O482" t="str">
            <v>N/A</v>
          </cell>
          <cell r="V482">
            <v>3660549.244531</v>
          </cell>
        </row>
        <row r="483">
          <cell r="F483" t="str">
            <v>AG-B</v>
          </cell>
          <cell r="H483" t="str">
            <v>FO2</v>
          </cell>
          <cell r="O483" t="str">
            <v>N/A</v>
          </cell>
          <cell r="V483">
            <v>605946.93363899994</v>
          </cell>
        </row>
        <row r="484">
          <cell r="F484" t="str">
            <v>AG-B</v>
          </cell>
          <cell r="H484" t="str">
            <v>FO2</v>
          </cell>
          <cell r="O484" t="str">
            <v>N/A</v>
          </cell>
          <cell r="V484">
            <v>2156619.7334389999</v>
          </cell>
        </row>
        <row r="485">
          <cell r="F485" t="str">
            <v>AG-B</v>
          </cell>
          <cell r="H485" t="str">
            <v>FO2</v>
          </cell>
          <cell r="O485" t="str">
            <v>N/A</v>
          </cell>
          <cell r="V485">
            <v>729819.73745200003</v>
          </cell>
        </row>
        <row r="486">
          <cell r="F486" t="str">
            <v>AG-B</v>
          </cell>
          <cell r="H486" t="str">
            <v>FO3</v>
          </cell>
          <cell r="O486" t="str">
            <v>N/A</v>
          </cell>
          <cell r="V486">
            <v>0</v>
          </cell>
        </row>
        <row r="487">
          <cell r="F487" t="str">
            <v>AG-B</v>
          </cell>
          <cell r="H487" t="str">
            <v>FO3</v>
          </cell>
          <cell r="O487" t="str">
            <v>N/A</v>
          </cell>
          <cell r="V487">
            <v>3660549.244531</v>
          </cell>
        </row>
        <row r="488">
          <cell r="F488" t="str">
            <v>AG-B</v>
          </cell>
          <cell r="H488" t="str">
            <v>FO3</v>
          </cell>
          <cell r="O488" t="str">
            <v>N/A</v>
          </cell>
          <cell r="V488">
            <v>605946.93363899994</v>
          </cell>
        </row>
        <row r="489">
          <cell r="F489" t="str">
            <v>AG-B</v>
          </cell>
          <cell r="H489" t="str">
            <v>FO3</v>
          </cell>
          <cell r="O489" t="str">
            <v>N/A</v>
          </cell>
          <cell r="V489">
            <v>2156619.7334389999</v>
          </cell>
        </row>
        <row r="490">
          <cell r="F490" t="str">
            <v>AG-B</v>
          </cell>
          <cell r="H490" t="str">
            <v>FO3</v>
          </cell>
          <cell r="O490" t="str">
            <v>N/A</v>
          </cell>
          <cell r="V490">
            <v>729819.73745200003</v>
          </cell>
        </row>
        <row r="491">
          <cell r="F491" t="str">
            <v>AG-B</v>
          </cell>
          <cell r="H491" t="str">
            <v>N/A</v>
          </cell>
          <cell r="O491" t="str">
            <v>N/A</v>
          </cell>
          <cell r="V491">
            <v>0</v>
          </cell>
        </row>
        <row r="492">
          <cell r="F492" t="str">
            <v>AG-B</v>
          </cell>
          <cell r="H492" t="str">
            <v>N/A</v>
          </cell>
          <cell r="O492" t="str">
            <v>N/A</v>
          </cell>
          <cell r="V492">
            <v>0</v>
          </cell>
        </row>
        <row r="493">
          <cell r="F493" t="str">
            <v>AG-B</v>
          </cell>
          <cell r="H493" t="str">
            <v>N/A</v>
          </cell>
          <cell r="O493" t="str">
            <v>N/A</v>
          </cell>
          <cell r="V493">
            <v>0</v>
          </cell>
        </row>
        <row r="494">
          <cell r="F494" t="str">
            <v>AG-B</v>
          </cell>
          <cell r="H494" t="str">
            <v>N/A</v>
          </cell>
          <cell r="O494" t="str">
            <v>N/A</v>
          </cell>
          <cell r="V494">
            <v>0</v>
          </cell>
        </row>
        <row r="495">
          <cell r="F495" t="str">
            <v>AG-B</v>
          </cell>
          <cell r="H495" t="str">
            <v>N/A</v>
          </cell>
          <cell r="O495" t="str">
            <v>N/A</v>
          </cell>
          <cell r="V495">
            <v>0</v>
          </cell>
        </row>
        <row r="496">
          <cell r="F496" t="str">
            <v>AG-B</v>
          </cell>
          <cell r="H496" t="str">
            <v>CARE Surcharge</v>
          </cell>
          <cell r="O496" t="str">
            <v>N/A</v>
          </cell>
          <cell r="V496">
            <v>0</v>
          </cell>
        </row>
        <row r="497">
          <cell r="F497" t="str">
            <v>AG-B</v>
          </cell>
          <cell r="H497" t="str">
            <v>N/A</v>
          </cell>
          <cell r="O497" t="str">
            <v>N/A</v>
          </cell>
          <cell r="V497">
            <v>0</v>
          </cell>
        </row>
        <row r="498">
          <cell r="F498" t="str">
            <v>AG-B</v>
          </cell>
          <cell r="H498" t="str">
            <v>N/A</v>
          </cell>
          <cell r="O498" t="str">
            <v>N/A</v>
          </cell>
          <cell r="V498">
            <v>0</v>
          </cell>
        </row>
        <row r="499">
          <cell r="F499" t="str">
            <v>AG-B</v>
          </cell>
          <cell r="H499" t="str">
            <v>N/A</v>
          </cell>
          <cell r="O499" t="str">
            <v>N/A</v>
          </cell>
          <cell r="V499">
            <v>0</v>
          </cell>
        </row>
        <row r="500">
          <cell r="F500" t="str">
            <v>AG-B</v>
          </cell>
          <cell r="H500" t="str">
            <v>N/A</v>
          </cell>
          <cell r="O500" t="str">
            <v>N/A</v>
          </cell>
          <cell r="V500">
            <v>0</v>
          </cell>
        </row>
        <row r="501">
          <cell r="F501" t="str">
            <v>AG-B</v>
          </cell>
          <cell r="H501" t="str">
            <v>Non-Surcharge</v>
          </cell>
          <cell r="O501" t="str">
            <v>N/A</v>
          </cell>
          <cell r="V501">
            <v>0</v>
          </cell>
        </row>
        <row r="502">
          <cell r="F502" t="str">
            <v>AG-B</v>
          </cell>
          <cell r="H502" t="str">
            <v>N/A</v>
          </cell>
          <cell r="O502" t="str">
            <v>N/A</v>
          </cell>
          <cell r="V502">
            <v>0</v>
          </cell>
        </row>
        <row r="503">
          <cell r="F503" t="str">
            <v>AG-B</v>
          </cell>
          <cell r="H503" t="str">
            <v>N/A</v>
          </cell>
          <cell r="O503" t="str">
            <v>N/A</v>
          </cell>
          <cell r="V503">
            <v>0</v>
          </cell>
        </row>
        <row r="504">
          <cell r="F504" t="str">
            <v>AG-B</v>
          </cell>
          <cell r="H504" t="str">
            <v>FO1</v>
          </cell>
          <cell r="O504" t="str">
            <v>N/A</v>
          </cell>
          <cell r="V504">
            <v>0</v>
          </cell>
        </row>
        <row r="505">
          <cell r="F505" t="str">
            <v>AG-B</v>
          </cell>
          <cell r="H505" t="str">
            <v>N/A</v>
          </cell>
          <cell r="O505" t="str">
            <v>N/A</v>
          </cell>
          <cell r="V505">
            <v>0</v>
          </cell>
        </row>
        <row r="506">
          <cell r="F506" t="str">
            <v>AG-B</v>
          </cell>
          <cell r="H506" t="str">
            <v>N/A</v>
          </cell>
          <cell r="O506" t="str">
            <v>N/A</v>
          </cell>
          <cell r="V506">
            <v>0</v>
          </cell>
        </row>
        <row r="507">
          <cell r="F507" t="str">
            <v>AG-B</v>
          </cell>
          <cell r="H507" t="str">
            <v>N/A</v>
          </cell>
          <cell r="O507" t="str">
            <v>N/A</v>
          </cell>
          <cell r="V507">
            <v>0</v>
          </cell>
        </row>
        <row r="508">
          <cell r="F508" t="str">
            <v>AG-B</v>
          </cell>
          <cell r="H508" t="str">
            <v>N/A</v>
          </cell>
          <cell r="O508" t="str">
            <v>N/A</v>
          </cell>
          <cell r="V508">
            <v>0</v>
          </cell>
        </row>
        <row r="509">
          <cell r="F509" t="str">
            <v>AG-B</v>
          </cell>
          <cell r="H509" t="str">
            <v>CARE Surcharge</v>
          </cell>
          <cell r="O509" t="str">
            <v>N/A</v>
          </cell>
          <cell r="V509">
            <v>0</v>
          </cell>
        </row>
        <row r="510">
          <cell r="F510" t="str">
            <v>AG-B</v>
          </cell>
          <cell r="H510" t="str">
            <v>CARE Surcharge</v>
          </cell>
          <cell r="O510" t="str">
            <v>N/A</v>
          </cell>
          <cell r="V510">
            <v>0</v>
          </cell>
        </row>
        <row r="511">
          <cell r="F511" t="str">
            <v>AG-B</v>
          </cell>
          <cell r="H511" t="str">
            <v>CARE Surcharge</v>
          </cell>
          <cell r="O511" t="str">
            <v>N/A</v>
          </cell>
          <cell r="V511">
            <v>0</v>
          </cell>
        </row>
        <row r="512">
          <cell r="F512" t="str">
            <v>AG-B</v>
          </cell>
          <cell r="H512" t="str">
            <v>CARE Surcharge</v>
          </cell>
          <cell r="O512" t="str">
            <v>N/A</v>
          </cell>
          <cell r="V512">
            <v>0</v>
          </cell>
        </row>
        <row r="513">
          <cell r="F513" t="str">
            <v>AG-B</v>
          </cell>
          <cell r="H513" t="str">
            <v>EITE</v>
          </cell>
          <cell r="O513" t="str">
            <v>N/A</v>
          </cell>
          <cell r="V513">
            <v>0</v>
          </cell>
        </row>
        <row r="514">
          <cell r="F514" t="str">
            <v>AG-B</v>
          </cell>
          <cell r="H514" t="str">
            <v>EITE</v>
          </cell>
          <cell r="O514" t="str">
            <v>N/A</v>
          </cell>
          <cell r="V514">
            <v>0</v>
          </cell>
        </row>
        <row r="515">
          <cell r="F515" t="str">
            <v>AG-B</v>
          </cell>
          <cell r="H515" t="str">
            <v>EITE</v>
          </cell>
          <cell r="O515" t="str">
            <v>N/A</v>
          </cell>
          <cell r="V515">
            <v>0</v>
          </cell>
        </row>
        <row r="516">
          <cell r="F516" t="str">
            <v>AG-B</v>
          </cell>
          <cell r="H516" t="str">
            <v>EITE</v>
          </cell>
          <cell r="O516" t="str">
            <v>N/A</v>
          </cell>
          <cell r="V516">
            <v>0</v>
          </cell>
        </row>
        <row r="517">
          <cell r="F517" t="str">
            <v>AG-B</v>
          </cell>
          <cell r="H517" t="str">
            <v>EUCRA</v>
          </cell>
          <cell r="O517" t="str">
            <v>N/A</v>
          </cell>
          <cell r="V517">
            <v>0</v>
          </cell>
        </row>
        <row r="518">
          <cell r="F518" t="str">
            <v>AG-B</v>
          </cell>
          <cell r="H518" t="str">
            <v>EUCRA</v>
          </cell>
          <cell r="O518" t="str">
            <v>N/A</v>
          </cell>
          <cell r="V518">
            <v>0</v>
          </cell>
        </row>
        <row r="519">
          <cell r="F519" t="str">
            <v>AG-B</v>
          </cell>
          <cell r="H519" t="str">
            <v>EUCRA</v>
          </cell>
          <cell r="O519" t="str">
            <v>N/A</v>
          </cell>
          <cell r="V519">
            <v>0</v>
          </cell>
        </row>
        <row r="520">
          <cell r="F520" t="str">
            <v>AG-B</v>
          </cell>
          <cell r="H520" t="str">
            <v>EUCRA</v>
          </cell>
          <cell r="O520" t="str">
            <v>N/A</v>
          </cell>
          <cell r="V520">
            <v>0</v>
          </cell>
        </row>
        <row r="521">
          <cell r="F521" t="str">
            <v>AG-B</v>
          </cell>
          <cell r="H521" t="str">
            <v>N/A</v>
          </cell>
          <cell r="O521" t="str">
            <v>N/A</v>
          </cell>
          <cell r="V521">
            <v>0</v>
          </cell>
        </row>
        <row r="522">
          <cell r="F522" t="str">
            <v>AG-B</v>
          </cell>
          <cell r="H522" t="str">
            <v>N/A</v>
          </cell>
          <cell r="O522" t="str">
            <v>N/A</v>
          </cell>
          <cell r="V522">
            <v>0</v>
          </cell>
        </row>
        <row r="523">
          <cell r="F523" t="str">
            <v>AG-B</v>
          </cell>
          <cell r="H523" t="str">
            <v>N/A</v>
          </cell>
          <cell r="O523" t="str">
            <v>N/A</v>
          </cell>
          <cell r="V523">
            <v>0</v>
          </cell>
        </row>
        <row r="524">
          <cell r="F524" t="str">
            <v>AG-B</v>
          </cell>
          <cell r="H524" t="str">
            <v>N/A</v>
          </cell>
          <cell r="O524" t="str">
            <v>N/A</v>
          </cell>
          <cell r="V524">
            <v>0</v>
          </cell>
        </row>
        <row r="525">
          <cell r="F525" t="str">
            <v>AG-B</v>
          </cell>
          <cell r="H525" t="str">
            <v>N/A</v>
          </cell>
          <cell r="O525" t="str">
            <v>N/A</v>
          </cell>
          <cell r="V525">
            <v>0</v>
          </cell>
        </row>
        <row r="526">
          <cell r="F526" t="str">
            <v>AG-B</v>
          </cell>
          <cell r="H526" t="str">
            <v>N/A</v>
          </cell>
          <cell r="O526" t="str">
            <v>N/A</v>
          </cell>
          <cell r="V526">
            <v>0</v>
          </cell>
        </row>
        <row r="527">
          <cell r="F527" t="str">
            <v>AG-B</v>
          </cell>
          <cell r="H527" t="str">
            <v>N/A</v>
          </cell>
          <cell r="O527" t="str">
            <v>N/A</v>
          </cell>
          <cell r="V527">
            <v>0</v>
          </cell>
        </row>
        <row r="528">
          <cell r="F528" t="str">
            <v>AG-B</v>
          </cell>
          <cell r="H528" t="str">
            <v>N/A</v>
          </cell>
          <cell r="O528" t="str">
            <v>N/A</v>
          </cell>
          <cell r="V528">
            <v>0</v>
          </cell>
        </row>
        <row r="529">
          <cell r="F529" t="str">
            <v>AG-B</v>
          </cell>
          <cell r="H529" t="str">
            <v>N/A</v>
          </cell>
          <cell r="O529" t="str">
            <v>N/A</v>
          </cell>
          <cell r="V529">
            <v>0</v>
          </cell>
        </row>
        <row r="530">
          <cell r="F530" t="str">
            <v>AG-B</v>
          </cell>
          <cell r="H530" t="str">
            <v>N/A</v>
          </cell>
          <cell r="O530" t="str">
            <v>N/A</v>
          </cell>
          <cell r="V530">
            <v>0</v>
          </cell>
        </row>
        <row r="531">
          <cell r="F531" t="str">
            <v>AG-B</v>
          </cell>
          <cell r="H531" t="str">
            <v>N/A</v>
          </cell>
          <cell r="O531" t="str">
            <v>N/A</v>
          </cell>
          <cell r="V531">
            <v>0</v>
          </cell>
        </row>
        <row r="532">
          <cell r="F532" t="str">
            <v>AG-B</v>
          </cell>
          <cell r="H532" t="str">
            <v>N/A</v>
          </cell>
          <cell r="O532" t="str">
            <v>N/A</v>
          </cell>
          <cell r="V532">
            <v>0</v>
          </cell>
        </row>
        <row r="533">
          <cell r="F533" t="str">
            <v>AG-B</v>
          </cell>
          <cell r="H533" t="str">
            <v>N/A</v>
          </cell>
          <cell r="O533" t="str">
            <v>N/A</v>
          </cell>
          <cell r="V533">
            <v>0</v>
          </cell>
        </row>
        <row r="534">
          <cell r="F534" t="str">
            <v>AG-B</v>
          </cell>
          <cell r="H534" t="str">
            <v>N/A</v>
          </cell>
          <cell r="O534" t="str">
            <v>N/A</v>
          </cell>
          <cell r="V534">
            <v>0</v>
          </cell>
        </row>
        <row r="535">
          <cell r="F535" t="str">
            <v>AG-B</v>
          </cell>
          <cell r="H535" t="str">
            <v>N/A</v>
          </cell>
          <cell r="O535" t="str">
            <v>N/A</v>
          </cell>
          <cell r="V535">
            <v>0</v>
          </cell>
        </row>
        <row r="536">
          <cell r="F536" t="str">
            <v>AG-B</v>
          </cell>
          <cell r="H536" t="str">
            <v>N/A</v>
          </cell>
          <cell r="O536" t="str">
            <v>N/A</v>
          </cell>
          <cell r="V536">
            <v>0</v>
          </cell>
        </row>
        <row r="537">
          <cell r="F537" t="str">
            <v>AG-B</v>
          </cell>
          <cell r="H537" t="str">
            <v>N/A</v>
          </cell>
          <cell r="O537" t="str">
            <v>N/A</v>
          </cell>
          <cell r="V537">
            <v>0</v>
          </cell>
        </row>
        <row r="538">
          <cell r="F538" t="str">
            <v>AG-B</v>
          </cell>
          <cell r="H538" t="str">
            <v>N/A</v>
          </cell>
          <cell r="O538" t="str">
            <v>N/A</v>
          </cell>
          <cell r="V538">
            <v>0</v>
          </cell>
        </row>
        <row r="539">
          <cell r="F539" t="str">
            <v>AG-B</v>
          </cell>
          <cell r="H539" t="str">
            <v>N/A</v>
          </cell>
          <cell r="O539" t="str">
            <v>N/A</v>
          </cell>
          <cell r="V539">
            <v>0</v>
          </cell>
        </row>
        <row r="540">
          <cell r="F540" t="str">
            <v>AG-B</v>
          </cell>
          <cell r="H540" t="str">
            <v>N/A</v>
          </cell>
          <cell r="O540" t="str">
            <v>N/A</v>
          </cell>
          <cell r="V540">
            <v>0</v>
          </cell>
        </row>
        <row r="541">
          <cell r="F541" t="str">
            <v>AG-B</v>
          </cell>
          <cell r="H541" t="str">
            <v>N/A</v>
          </cell>
          <cell r="O541" t="str">
            <v>N/A</v>
          </cell>
          <cell r="V541">
            <v>0</v>
          </cell>
        </row>
        <row r="542">
          <cell r="F542" t="str">
            <v>AG-B</v>
          </cell>
          <cell r="H542" t="str">
            <v>N/A</v>
          </cell>
          <cell r="O542" t="str">
            <v>N/A</v>
          </cell>
          <cell r="V542">
            <v>0</v>
          </cell>
        </row>
        <row r="543">
          <cell r="F543" t="str">
            <v>AG-B</v>
          </cell>
          <cell r="H543" t="str">
            <v>N/A</v>
          </cell>
          <cell r="O543" t="str">
            <v>N/A</v>
          </cell>
          <cell r="V543">
            <v>0</v>
          </cell>
        </row>
        <row r="544">
          <cell r="F544" t="str">
            <v>AG-B</v>
          </cell>
          <cell r="H544" t="str">
            <v>N/A</v>
          </cell>
          <cell r="O544" t="str">
            <v>N/A</v>
          </cell>
          <cell r="V544">
            <v>0</v>
          </cell>
        </row>
        <row r="545">
          <cell r="F545" t="str">
            <v>AG-B</v>
          </cell>
          <cell r="H545" t="str">
            <v>N/A</v>
          </cell>
          <cell r="O545" t="str">
            <v>N/A</v>
          </cell>
          <cell r="V545">
            <v>0</v>
          </cell>
        </row>
        <row r="546">
          <cell r="F546" t="str">
            <v>AG-B</v>
          </cell>
          <cell r="H546" t="str">
            <v>N/A</v>
          </cell>
          <cell r="O546" t="str">
            <v>N/A</v>
          </cell>
          <cell r="V546">
            <v>0</v>
          </cell>
        </row>
        <row r="547">
          <cell r="F547" t="str">
            <v>AG-B</v>
          </cell>
          <cell r="H547" t="str">
            <v>N/A</v>
          </cell>
          <cell r="O547" t="str">
            <v>N/A</v>
          </cell>
          <cell r="V547">
            <v>0</v>
          </cell>
        </row>
        <row r="548">
          <cell r="F548" t="str">
            <v>AG-B</v>
          </cell>
          <cell r="H548" t="str">
            <v>N/A</v>
          </cell>
          <cell r="O548" t="str">
            <v>N/A</v>
          </cell>
          <cell r="V548">
            <v>0</v>
          </cell>
        </row>
        <row r="549">
          <cell r="F549" t="str">
            <v>AG-B</v>
          </cell>
          <cell r="H549" t="str">
            <v>N/A</v>
          </cell>
          <cell r="O549" t="str">
            <v>N/A</v>
          </cell>
          <cell r="V549">
            <v>0</v>
          </cell>
        </row>
        <row r="550">
          <cell r="F550" t="str">
            <v>AG-B</v>
          </cell>
          <cell r="H550" t="str">
            <v>N/A</v>
          </cell>
          <cell r="O550" t="str">
            <v>N/A</v>
          </cell>
          <cell r="V550">
            <v>0</v>
          </cell>
        </row>
        <row r="551">
          <cell r="F551" t="str">
            <v>AG-B</v>
          </cell>
          <cell r="H551" t="str">
            <v>N/A</v>
          </cell>
          <cell r="O551" t="str">
            <v>N/A</v>
          </cell>
          <cell r="V551">
            <v>0</v>
          </cell>
        </row>
        <row r="552">
          <cell r="F552" t="str">
            <v>AG-B</v>
          </cell>
          <cell r="H552" t="str">
            <v>N/A</v>
          </cell>
          <cell r="O552" t="str">
            <v>N/A</v>
          </cell>
          <cell r="V552">
            <v>0</v>
          </cell>
        </row>
        <row r="553">
          <cell r="F553" t="str">
            <v>AG-B</v>
          </cell>
          <cell r="H553" t="str">
            <v>N/A</v>
          </cell>
          <cell r="O553" t="str">
            <v>N/A</v>
          </cell>
          <cell r="V553">
            <v>0</v>
          </cell>
        </row>
        <row r="554">
          <cell r="F554" t="str">
            <v>AG-B</v>
          </cell>
          <cell r="H554" t="str">
            <v>N/A</v>
          </cell>
          <cell r="O554" t="str">
            <v>N/A</v>
          </cell>
          <cell r="V554">
            <v>0</v>
          </cell>
        </row>
        <row r="555">
          <cell r="F555" t="str">
            <v>AG-B</v>
          </cell>
          <cell r="H555" t="str">
            <v>N/A</v>
          </cell>
          <cell r="O555" t="str">
            <v>N/A</v>
          </cell>
          <cell r="V555">
            <v>0</v>
          </cell>
        </row>
        <row r="556">
          <cell r="F556" t="str">
            <v>AG-B</v>
          </cell>
          <cell r="H556" t="str">
            <v>N/A</v>
          </cell>
          <cell r="O556" t="str">
            <v>N/A</v>
          </cell>
          <cell r="V556">
            <v>0</v>
          </cell>
        </row>
        <row r="557">
          <cell r="F557" t="str">
            <v>AG-B</v>
          </cell>
          <cell r="H557" t="str">
            <v>Non-Surcharge</v>
          </cell>
          <cell r="O557" t="str">
            <v>N/A</v>
          </cell>
          <cell r="V557">
            <v>0</v>
          </cell>
        </row>
        <row r="558">
          <cell r="F558" t="str">
            <v>AG-B</v>
          </cell>
          <cell r="H558" t="str">
            <v>Non-Surcharge</v>
          </cell>
          <cell r="O558" t="str">
            <v>N/A</v>
          </cell>
          <cell r="V558">
            <v>0</v>
          </cell>
        </row>
        <row r="559">
          <cell r="F559" t="str">
            <v>AG-B</v>
          </cell>
          <cell r="H559" t="str">
            <v>Non-Surcharge</v>
          </cell>
          <cell r="O559" t="str">
            <v>N/A</v>
          </cell>
          <cell r="V559">
            <v>0</v>
          </cell>
        </row>
        <row r="560">
          <cell r="F560" t="str">
            <v>AG-B</v>
          </cell>
          <cell r="H560" t="str">
            <v>Non-Surcharge</v>
          </cell>
          <cell r="O560" t="str">
            <v>N/A</v>
          </cell>
          <cell r="V560">
            <v>0</v>
          </cell>
        </row>
        <row r="561">
          <cell r="F561" t="str">
            <v>AG-B</v>
          </cell>
          <cell r="H561" t="str">
            <v>Small Business</v>
          </cell>
          <cell r="O561" t="str">
            <v>N/A</v>
          </cell>
          <cell r="V561">
            <v>0</v>
          </cell>
        </row>
        <row r="562">
          <cell r="F562" t="str">
            <v>AG-B</v>
          </cell>
          <cell r="H562" t="str">
            <v>Small Business</v>
          </cell>
          <cell r="O562" t="str">
            <v>N/A</v>
          </cell>
          <cell r="V562">
            <v>0</v>
          </cell>
        </row>
        <row r="563">
          <cell r="F563" t="str">
            <v>AG-B</v>
          </cell>
          <cell r="H563" t="str">
            <v>Small Business</v>
          </cell>
          <cell r="O563" t="str">
            <v>N/A</v>
          </cell>
          <cell r="V563">
            <v>0</v>
          </cell>
        </row>
        <row r="564">
          <cell r="F564" t="str">
            <v>AG-B</v>
          </cell>
          <cell r="H564" t="str">
            <v>Small Business</v>
          </cell>
          <cell r="O564" t="str">
            <v>N/A</v>
          </cell>
          <cell r="V564">
            <v>0</v>
          </cell>
        </row>
        <row r="565">
          <cell r="F565" t="str">
            <v>AG-B</v>
          </cell>
          <cell r="H565" t="str">
            <v>TAC</v>
          </cell>
          <cell r="O565" t="str">
            <v>N/A</v>
          </cell>
          <cell r="V565">
            <v>0</v>
          </cell>
        </row>
        <row r="566">
          <cell r="F566" t="str">
            <v>AG-B</v>
          </cell>
          <cell r="H566" t="str">
            <v>TAC</v>
          </cell>
          <cell r="O566" t="str">
            <v>N/A</v>
          </cell>
          <cell r="V566">
            <v>0</v>
          </cell>
        </row>
        <row r="567">
          <cell r="F567" t="str">
            <v>AG-B</v>
          </cell>
          <cell r="H567" t="str">
            <v>TAC</v>
          </cell>
          <cell r="O567" t="str">
            <v>N/A</v>
          </cell>
          <cell r="V567">
            <v>0</v>
          </cell>
        </row>
        <row r="568">
          <cell r="F568" t="str">
            <v>AG-B</v>
          </cell>
          <cell r="H568" t="str">
            <v>TAC</v>
          </cell>
          <cell r="O568" t="str">
            <v>N/A</v>
          </cell>
          <cell r="V568">
            <v>0</v>
          </cell>
        </row>
        <row r="569">
          <cell r="F569" t="str">
            <v>AG-B</v>
          </cell>
          <cell r="H569" t="str">
            <v>TRBAA</v>
          </cell>
          <cell r="O569" t="str">
            <v>N/A</v>
          </cell>
          <cell r="V569">
            <v>0</v>
          </cell>
        </row>
        <row r="570">
          <cell r="F570" t="str">
            <v>AG-B</v>
          </cell>
          <cell r="H570" t="str">
            <v>TRBAA</v>
          </cell>
          <cell r="O570" t="str">
            <v>N/A</v>
          </cell>
          <cell r="V570">
            <v>0</v>
          </cell>
        </row>
        <row r="571">
          <cell r="F571" t="str">
            <v>AG-B</v>
          </cell>
          <cell r="H571" t="str">
            <v>TRBAA</v>
          </cell>
          <cell r="O571" t="str">
            <v>N/A</v>
          </cell>
          <cell r="V571">
            <v>0</v>
          </cell>
        </row>
        <row r="572">
          <cell r="F572" t="str">
            <v>AG-B</v>
          </cell>
          <cell r="H572" t="str">
            <v>TRBAA</v>
          </cell>
          <cell r="O572" t="str">
            <v>N/A</v>
          </cell>
          <cell r="V572">
            <v>0</v>
          </cell>
        </row>
        <row r="573">
          <cell r="F573" t="str">
            <v>AG-B</v>
          </cell>
          <cell r="H573" t="str">
            <v>N/A</v>
          </cell>
          <cell r="O573" t="str">
            <v>N/A</v>
          </cell>
          <cell r="V573">
            <v>0</v>
          </cell>
        </row>
        <row r="574">
          <cell r="F574" t="str">
            <v>AG-B</v>
          </cell>
          <cell r="H574" t="str">
            <v>N/A</v>
          </cell>
          <cell r="O574" t="str">
            <v>N/A</v>
          </cell>
          <cell r="V574">
            <v>0</v>
          </cell>
        </row>
        <row r="575">
          <cell r="F575" t="str">
            <v>AG-B</v>
          </cell>
          <cell r="H575" t="str">
            <v>N/A</v>
          </cell>
          <cell r="O575" t="str">
            <v>N/A</v>
          </cell>
          <cell r="V575">
            <v>0</v>
          </cell>
        </row>
        <row r="576">
          <cell r="F576" t="str">
            <v>AG-B</v>
          </cell>
          <cell r="H576" t="str">
            <v>N/A</v>
          </cell>
          <cell r="O576" t="str">
            <v>N/A</v>
          </cell>
          <cell r="V576">
            <v>0</v>
          </cell>
        </row>
        <row r="577">
          <cell r="F577" t="str">
            <v>AG-B</v>
          </cell>
          <cell r="H577" t="str">
            <v>N/A</v>
          </cell>
          <cell r="O577" t="str">
            <v>N/A</v>
          </cell>
          <cell r="V577">
            <v>0</v>
          </cell>
        </row>
        <row r="578">
          <cell r="F578" t="str">
            <v>AG-B</v>
          </cell>
          <cell r="H578" t="str">
            <v>N/A</v>
          </cell>
          <cell r="O578" t="str">
            <v>N/A</v>
          </cell>
          <cell r="V578">
            <v>0</v>
          </cell>
        </row>
        <row r="579">
          <cell r="F579" t="str">
            <v>AG-B</v>
          </cell>
          <cell r="H579" t="str">
            <v>N/A</v>
          </cell>
          <cell r="O579" t="str">
            <v>N/A</v>
          </cell>
          <cell r="V579">
            <v>0</v>
          </cell>
        </row>
        <row r="580">
          <cell r="F580" t="str">
            <v>AG-B</v>
          </cell>
          <cell r="H580" t="str">
            <v>N/A</v>
          </cell>
          <cell r="O580" t="str">
            <v>N/A</v>
          </cell>
          <cell r="V580">
            <v>0</v>
          </cell>
        </row>
        <row r="581">
          <cell r="F581" t="str">
            <v>AG-B</v>
          </cell>
          <cell r="H581" t="str">
            <v>FO1</v>
          </cell>
          <cell r="O581" t="str">
            <v>N/A</v>
          </cell>
          <cell r="V581">
            <v>0</v>
          </cell>
        </row>
        <row r="582">
          <cell r="F582" t="str">
            <v>AG-B</v>
          </cell>
          <cell r="H582" t="str">
            <v>FO1</v>
          </cell>
          <cell r="O582" t="str">
            <v>N/A</v>
          </cell>
          <cell r="V582">
            <v>0</v>
          </cell>
        </row>
        <row r="583">
          <cell r="F583" t="str">
            <v>AG-B</v>
          </cell>
          <cell r="H583" t="str">
            <v>FO1</v>
          </cell>
          <cell r="O583" t="str">
            <v>N/A</v>
          </cell>
          <cell r="V583">
            <v>0</v>
          </cell>
        </row>
        <row r="584">
          <cell r="F584" t="str">
            <v>AG-B</v>
          </cell>
          <cell r="H584" t="str">
            <v>FO1</v>
          </cell>
          <cell r="O584" t="str">
            <v>N/A</v>
          </cell>
          <cell r="V584">
            <v>0</v>
          </cell>
        </row>
        <row r="585">
          <cell r="F585" t="str">
            <v>AG-B</v>
          </cell>
          <cell r="H585" t="str">
            <v>N/A</v>
          </cell>
          <cell r="O585" t="str">
            <v>N/A</v>
          </cell>
          <cell r="V585">
            <v>0</v>
          </cell>
        </row>
        <row r="586">
          <cell r="F586" t="str">
            <v>AG-B</v>
          </cell>
          <cell r="H586" t="str">
            <v>N/A</v>
          </cell>
          <cell r="O586" t="str">
            <v>N/A</v>
          </cell>
          <cell r="V586">
            <v>0</v>
          </cell>
        </row>
        <row r="587">
          <cell r="F587" t="str">
            <v>AG-B</v>
          </cell>
          <cell r="H587" t="str">
            <v>N/A</v>
          </cell>
          <cell r="O587" t="str">
            <v>N/A</v>
          </cell>
          <cell r="V587">
            <v>0</v>
          </cell>
        </row>
        <row r="588">
          <cell r="F588" t="str">
            <v>AG-B</v>
          </cell>
          <cell r="H588" t="str">
            <v>N/A</v>
          </cell>
          <cell r="O588" t="str">
            <v>N/A</v>
          </cell>
          <cell r="V588">
            <v>0</v>
          </cell>
        </row>
        <row r="589">
          <cell r="F589" t="str">
            <v>AG-B</v>
          </cell>
          <cell r="H589" t="str">
            <v>N/A</v>
          </cell>
          <cell r="O589" t="str">
            <v>N/A</v>
          </cell>
          <cell r="V589">
            <v>0</v>
          </cell>
        </row>
        <row r="590">
          <cell r="F590" t="str">
            <v>AG-B</v>
          </cell>
          <cell r="H590" t="str">
            <v>N/A</v>
          </cell>
          <cell r="O590" t="str">
            <v>N/A</v>
          </cell>
          <cell r="V590">
            <v>0</v>
          </cell>
        </row>
        <row r="591">
          <cell r="F591" t="str">
            <v>AG-B</v>
          </cell>
          <cell r="H591" t="str">
            <v>N/A</v>
          </cell>
          <cell r="O591" t="str">
            <v>N/A</v>
          </cell>
          <cell r="V591">
            <v>0</v>
          </cell>
        </row>
        <row r="592">
          <cell r="F592" t="str">
            <v>AG-B</v>
          </cell>
          <cell r="H592" t="str">
            <v>N/A</v>
          </cell>
          <cell r="O592" t="str">
            <v>N/A</v>
          </cell>
          <cell r="V592">
            <v>0</v>
          </cell>
        </row>
        <row r="593">
          <cell r="F593" t="str">
            <v>AG-B</v>
          </cell>
          <cell r="H593" t="str">
            <v>N/A</v>
          </cell>
          <cell r="O593" t="str">
            <v>N/A</v>
          </cell>
          <cell r="V593">
            <v>0</v>
          </cell>
        </row>
        <row r="594">
          <cell r="F594" t="str">
            <v>AG-B</v>
          </cell>
          <cell r="H594" t="str">
            <v>N/A</v>
          </cell>
          <cell r="O594" t="str">
            <v>N/A</v>
          </cell>
          <cell r="V594">
            <v>0</v>
          </cell>
        </row>
        <row r="595">
          <cell r="F595" t="str">
            <v>AG-B</v>
          </cell>
          <cell r="H595" t="str">
            <v>N/A</v>
          </cell>
          <cell r="O595" t="str">
            <v>N/A</v>
          </cell>
          <cell r="V595">
            <v>0</v>
          </cell>
        </row>
        <row r="596">
          <cell r="F596" t="str">
            <v>AG-B</v>
          </cell>
          <cell r="H596" t="str">
            <v>N/A</v>
          </cell>
          <cell r="O596" t="str">
            <v>N/A</v>
          </cell>
          <cell r="V596">
            <v>0</v>
          </cell>
        </row>
        <row r="597">
          <cell r="F597" t="str">
            <v>AG-B</v>
          </cell>
          <cell r="H597" t="str">
            <v>N/A</v>
          </cell>
          <cell r="O597" t="str">
            <v>N/A</v>
          </cell>
          <cell r="V597">
            <v>0</v>
          </cell>
        </row>
        <row r="598">
          <cell r="F598" t="str">
            <v>AG-B</v>
          </cell>
          <cell r="H598" t="str">
            <v>N/A</v>
          </cell>
          <cell r="O598" t="str">
            <v>N/A</v>
          </cell>
          <cell r="V598">
            <v>0</v>
          </cell>
        </row>
        <row r="599">
          <cell r="F599" t="str">
            <v>AG-B</v>
          </cell>
          <cell r="H599" t="str">
            <v>N/A</v>
          </cell>
          <cell r="O599" t="str">
            <v>N/A</v>
          </cell>
          <cell r="V599">
            <v>0</v>
          </cell>
        </row>
        <row r="600">
          <cell r="F600" t="str">
            <v>AG-B</v>
          </cell>
          <cell r="H600" t="str">
            <v>FO2</v>
          </cell>
          <cell r="O600" t="str">
            <v>N/A</v>
          </cell>
          <cell r="V600">
            <v>0</v>
          </cell>
        </row>
        <row r="601">
          <cell r="F601" t="str">
            <v>AG-B</v>
          </cell>
          <cell r="H601" t="str">
            <v>FO2</v>
          </cell>
          <cell r="O601" t="str">
            <v>N/A</v>
          </cell>
          <cell r="V601">
            <v>0</v>
          </cell>
        </row>
        <row r="602">
          <cell r="F602" t="str">
            <v>AG-B</v>
          </cell>
          <cell r="H602" t="str">
            <v>FO2</v>
          </cell>
          <cell r="O602" t="str">
            <v>N/A</v>
          </cell>
          <cell r="V602">
            <v>0</v>
          </cell>
        </row>
        <row r="603">
          <cell r="F603" t="str">
            <v>AG-B</v>
          </cell>
          <cell r="H603" t="str">
            <v>FO2</v>
          </cell>
          <cell r="O603" t="str">
            <v>N/A</v>
          </cell>
          <cell r="V603">
            <v>0</v>
          </cell>
        </row>
        <row r="604">
          <cell r="F604" t="str">
            <v>AG-B</v>
          </cell>
          <cell r="H604" t="str">
            <v>FO2</v>
          </cell>
          <cell r="O604" t="str">
            <v>N/A</v>
          </cell>
          <cell r="V604">
            <v>0</v>
          </cell>
        </row>
        <row r="605">
          <cell r="F605" t="str">
            <v>AG-B</v>
          </cell>
          <cell r="H605" t="str">
            <v>FO3</v>
          </cell>
          <cell r="O605" t="str">
            <v>N/A</v>
          </cell>
          <cell r="V605">
            <v>0</v>
          </cell>
        </row>
        <row r="606">
          <cell r="F606" t="str">
            <v>AG-B</v>
          </cell>
          <cell r="H606" t="str">
            <v>FO3</v>
          </cell>
          <cell r="O606" t="str">
            <v>N/A</v>
          </cell>
          <cell r="V606">
            <v>0</v>
          </cell>
        </row>
        <row r="607">
          <cell r="F607" t="str">
            <v>AG-B</v>
          </cell>
          <cell r="H607" t="str">
            <v>FO3</v>
          </cell>
          <cell r="O607" t="str">
            <v>N/A</v>
          </cell>
          <cell r="V607">
            <v>0</v>
          </cell>
        </row>
        <row r="608">
          <cell r="F608" t="str">
            <v>AG-B</v>
          </cell>
          <cell r="H608" t="str">
            <v>FO3</v>
          </cell>
          <cell r="O608" t="str">
            <v>N/A</v>
          </cell>
          <cell r="V608">
            <v>0</v>
          </cell>
        </row>
        <row r="609">
          <cell r="F609" t="str">
            <v>AG-B</v>
          </cell>
          <cell r="H609" t="str">
            <v>FO3</v>
          </cell>
          <cell r="O609" t="str">
            <v>N/A</v>
          </cell>
          <cell r="V609">
            <v>0</v>
          </cell>
        </row>
        <row r="610">
          <cell r="F610" t="str">
            <v>AG-C</v>
          </cell>
          <cell r="H610" t="str">
            <v>N/A</v>
          </cell>
          <cell r="O610" t="str">
            <v>N/A</v>
          </cell>
          <cell r="V610">
            <v>91782.581082999997</v>
          </cell>
        </row>
        <row r="611">
          <cell r="F611" t="str">
            <v>AG-C</v>
          </cell>
          <cell r="H611" t="str">
            <v>N/A</v>
          </cell>
          <cell r="O611" t="str">
            <v>N/A</v>
          </cell>
          <cell r="V611">
            <v>181717.19407600001</v>
          </cell>
        </row>
        <row r="612">
          <cell r="F612" t="str">
            <v>AG-C</v>
          </cell>
          <cell r="H612" t="str">
            <v>N/A</v>
          </cell>
          <cell r="O612" t="str">
            <v>N/A</v>
          </cell>
          <cell r="V612">
            <v>6894505.2739359997</v>
          </cell>
        </row>
        <row r="613">
          <cell r="F613" t="str">
            <v>AG-C</v>
          </cell>
          <cell r="H613" t="str">
            <v>N/A</v>
          </cell>
          <cell r="O613" t="str">
            <v>N/A</v>
          </cell>
          <cell r="V613">
            <v>6669609.4568610005</v>
          </cell>
        </row>
        <row r="614">
          <cell r="F614" t="str">
            <v>AG-C</v>
          </cell>
          <cell r="H614" t="str">
            <v>N/A</v>
          </cell>
          <cell r="O614" t="str">
            <v>N/A</v>
          </cell>
          <cell r="V614">
            <v>10343496.655349001</v>
          </cell>
        </row>
        <row r="615">
          <cell r="F615" t="str">
            <v>AG-C</v>
          </cell>
          <cell r="H615" t="str">
            <v>N/A</v>
          </cell>
          <cell r="O615" t="str">
            <v>N/A</v>
          </cell>
          <cell r="V615">
            <v>5012246.3491120003</v>
          </cell>
        </row>
        <row r="616">
          <cell r="F616" t="str">
            <v>AG-C</v>
          </cell>
          <cell r="H616" t="str">
            <v>CARE Surcharge</v>
          </cell>
          <cell r="O616" t="str">
            <v>N/A</v>
          </cell>
          <cell r="V616">
            <v>28924782.390000001</v>
          </cell>
        </row>
        <row r="617">
          <cell r="F617" t="str">
            <v>AG-C</v>
          </cell>
          <cell r="H617" t="str">
            <v>N/A</v>
          </cell>
          <cell r="O617" t="str">
            <v>N/A</v>
          </cell>
          <cell r="V617">
            <v>3345582.3870000001</v>
          </cell>
        </row>
        <row r="618">
          <cell r="F618" t="str">
            <v>AG-C</v>
          </cell>
          <cell r="H618" t="str">
            <v>N/A</v>
          </cell>
          <cell r="O618" t="str">
            <v>N/A</v>
          </cell>
          <cell r="V618">
            <v>28924782.390000001</v>
          </cell>
        </row>
        <row r="619">
          <cell r="F619" t="str">
            <v>AG-C</v>
          </cell>
          <cell r="H619" t="str">
            <v>N/A</v>
          </cell>
          <cell r="O619" t="str">
            <v>N/A</v>
          </cell>
          <cell r="V619">
            <v>28924782.390000001</v>
          </cell>
        </row>
        <row r="620">
          <cell r="F620" t="str">
            <v>AG-C</v>
          </cell>
          <cell r="H620" t="str">
            <v>N/A</v>
          </cell>
          <cell r="O620" t="str">
            <v>N/A</v>
          </cell>
          <cell r="V620">
            <v>28924782.390000001</v>
          </cell>
        </row>
        <row r="621">
          <cell r="F621" t="str">
            <v>AG-C</v>
          </cell>
          <cell r="H621" t="str">
            <v>Non-Surcharge</v>
          </cell>
          <cell r="O621" t="str">
            <v>N/A</v>
          </cell>
          <cell r="V621">
            <v>28924782.390000001</v>
          </cell>
        </row>
        <row r="622">
          <cell r="F622" t="str">
            <v>AG-C</v>
          </cell>
          <cell r="H622" t="str">
            <v>N/A</v>
          </cell>
          <cell r="O622" t="str">
            <v>N/A</v>
          </cell>
          <cell r="V622">
            <v>0</v>
          </cell>
        </row>
        <row r="623">
          <cell r="F623" t="str">
            <v>AG-C</v>
          </cell>
          <cell r="H623" t="str">
            <v>N/A</v>
          </cell>
          <cell r="O623" t="str">
            <v>N/A</v>
          </cell>
          <cell r="V623">
            <v>0</v>
          </cell>
        </row>
        <row r="624">
          <cell r="F624" t="str">
            <v>AG-C</v>
          </cell>
          <cell r="H624" t="str">
            <v>FO1</v>
          </cell>
          <cell r="O624" t="str">
            <v>N/A</v>
          </cell>
          <cell r="V624">
            <v>0</v>
          </cell>
        </row>
        <row r="625">
          <cell r="F625" t="str">
            <v>AG-C</v>
          </cell>
          <cell r="H625" t="str">
            <v>N/A</v>
          </cell>
          <cell r="O625" t="str">
            <v>N/A</v>
          </cell>
          <cell r="V625">
            <v>37016.711055</v>
          </cell>
        </row>
        <row r="626">
          <cell r="F626" t="str">
            <v>AG-C</v>
          </cell>
          <cell r="H626" t="str">
            <v>N/A</v>
          </cell>
          <cell r="O626" t="str">
            <v>N/A</v>
          </cell>
          <cell r="V626">
            <v>0</v>
          </cell>
        </row>
        <row r="627">
          <cell r="F627" t="str">
            <v>AG-C</v>
          </cell>
          <cell r="H627" t="str">
            <v>N/A</v>
          </cell>
          <cell r="O627" t="str">
            <v>N/A</v>
          </cell>
          <cell r="V627">
            <v>68299.101144</v>
          </cell>
        </row>
        <row r="628">
          <cell r="F628" t="str">
            <v>AG-C</v>
          </cell>
          <cell r="H628" t="str">
            <v>N/A</v>
          </cell>
          <cell r="O628" t="str">
            <v>N/A</v>
          </cell>
          <cell r="V628">
            <v>0</v>
          </cell>
        </row>
        <row r="629">
          <cell r="F629" t="str">
            <v>AG-C</v>
          </cell>
          <cell r="H629" t="str">
            <v>CARE Surcharge</v>
          </cell>
          <cell r="O629" t="str">
            <v>N/A</v>
          </cell>
          <cell r="V629">
            <v>1725692697.8339338</v>
          </cell>
        </row>
        <row r="630">
          <cell r="F630" t="str">
            <v>AG-C</v>
          </cell>
          <cell r="H630" t="str">
            <v>CARE Surcharge</v>
          </cell>
          <cell r="O630" t="str">
            <v>N/A</v>
          </cell>
          <cell r="V630">
            <v>240825976.465505</v>
          </cell>
        </row>
        <row r="631">
          <cell r="F631" t="str">
            <v>AG-C</v>
          </cell>
          <cell r="H631" t="str">
            <v>CARE Surcharge</v>
          </cell>
          <cell r="O631" t="str">
            <v>N/A</v>
          </cell>
          <cell r="V631">
            <v>1772829175.5433359</v>
          </cell>
        </row>
        <row r="632">
          <cell r="F632" t="str">
            <v>AG-C</v>
          </cell>
          <cell r="H632" t="str">
            <v>CARE Surcharge</v>
          </cell>
          <cell r="O632" t="str">
            <v>N/A</v>
          </cell>
          <cell r="V632">
            <v>265653321.27800402</v>
          </cell>
        </row>
        <row r="633">
          <cell r="F633" t="str">
            <v>AG-C</v>
          </cell>
          <cell r="H633" t="str">
            <v>EITE</v>
          </cell>
          <cell r="O633" t="str">
            <v>N/A</v>
          </cell>
          <cell r="V633">
            <v>260943891.23884976</v>
          </cell>
        </row>
        <row r="634">
          <cell r="F634" t="str">
            <v>AG-C</v>
          </cell>
          <cell r="H634" t="str">
            <v>EITE</v>
          </cell>
          <cell r="O634" t="str">
            <v>N/A</v>
          </cell>
          <cell r="V634">
            <v>36415560.829099551</v>
          </cell>
        </row>
        <row r="635">
          <cell r="F635" t="str">
            <v>AG-C</v>
          </cell>
          <cell r="H635" t="str">
            <v>EITE</v>
          </cell>
          <cell r="O635" t="str">
            <v>N/A</v>
          </cell>
          <cell r="V635">
            <v>268071449.8871673</v>
          </cell>
        </row>
        <row r="636">
          <cell r="F636" t="str">
            <v>AG-C</v>
          </cell>
          <cell r="H636" t="str">
            <v>EITE</v>
          </cell>
          <cell r="O636" t="str">
            <v>N/A</v>
          </cell>
          <cell r="V636">
            <v>40169730.950253457</v>
          </cell>
        </row>
        <row r="637">
          <cell r="F637" t="str">
            <v>AG-C</v>
          </cell>
          <cell r="H637" t="str">
            <v>EUCRA</v>
          </cell>
          <cell r="O637" t="str">
            <v>N/A</v>
          </cell>
          <cell r="V637">
            <v>1725692697.8339338</v>
          </cell>
        </row>
        <row r="638">
          <cell r="F638" t="str">
            <v>AG-C</v>
          </cell>
          <cell r="H638" t="str">
            <v>EUCRA</v>
          </cell>
          <cell r="O638" t="str">
            <v>N/A</v>
          </cell>
          <cell r="V638">
            <v>240825976.465505</v>
          </cell>
        </row>
        <row r="639">
          <cell r="F639" t="str">
            <v>AG-C</v>
          </cell>
          <cell r="H639" t="str">
            <v>EUCRA</v>
          </cell>
          <cell r="O639" t="str">
            <v>N/A</v>
          </cell>
          <cell r="V639">
            <v>1772829175.5433359</v>
          </cell>
        </row>
        <row r="640">
          <cell r="F640" t="str">
            <v>AG-C</v>
          </cell>
          <cell r="H640" t="str">
            <v>EUCRA</v>
          </cell>
          <cell r="O640" t="str">
            <v>N/A</v>
          </cell>
          <cell r="V640">
            <v>265653321.27800402</v>
          </cell>
        </row>
        <row r="641">
          <cell r="F641" t="str">
            <v>AG-C</v>
          </cell>
          <cell r="H641" t="str">
            <v>N/A</v>
          </cell>
          <cell r="O641" t="str">
            <v>N/A</v>
          </cell>
          <cell r="V641">
            <v>1725692697.8339338</v>
          </cell>
        </row>
        <row r="642">
          <cell r="F642" t="str">
            <v>AG-C</v>
          </cell>
          <cell r="H642" t="str">
            <v>N/A</v>
          </cell>
          <cell r="O642" t="str">
            <v>N/A</v>
          </cell>
          <cell r="V642">
            <v>240825976.465505</v>
          </cell>
        </row>
        <row r="643">
          <cell r="F643" t="str">
            <v>AG-C</v>
          </cell>
          <cell r="H643" t="str">
            <v>N/A</v>
          </cell>
          <cell r="O643" t="str">
            <v>N/A</v>
          </cell>
          <cell r="V643">
            <v>1772829175.5433359</v>
          </cell>
        </row>
        <row r="644">
          <cell r="F644" t="str">
            <v>AG-C</v>
          </cell>
          <cell r="H644" t="str">
            <v>N/A</v>
          </cell>
          <cell r="O644" t="str">
            <v>N/A</v>
          </cell>
          <cell r="V644">
            <v>265653321.27800402</v>
          </cell>
        </row>
        <row r="645">
          <cell r="F645" t="str">
            <v>AG-C</v>
          </cell>
          <cell r="H645" t="str">
            <v>N/A</v>
          </cell>
          <cell r="O645" t="str">
            <v>N/A</v>
          </cell>
          <cell r="V645">
            <v>1725692697.8339338</v>
          </cell>
        </row>
        <row r="646">
          <cell r="F646" t="str">
            <v>AG-C</v>
          </cell>
          <cell r="H646" t="str">
            <v>N/A</v>
          </cell>
          <cell r="O646" t="str">
            <v>N/A</v>
          </cell>
          <cell r="V646">
            <v>240825976.465505</v>
          </cell>
        </row>
        <row r="647">
          <cell r="F647" t="str">
            <v>AG-C</v>
          </cell>
          <cell r="H647" t="str">
            <v>N/A</v>
          </cell>
          <cell r="O647" t="str">
            <v>N/A</v>
          </cell>
          <cell r="V647">
            <v>1772829175.5433359</v>
          </cell>
        </row>
        <row r="648">
          <cell r="F648" t="str">
            <v>AG-C</v>
          </cell>
          <cell r="H648" t="str">
            <v>N/A</v>
          </cell>
          <cell r="O648" t="str">
            <v>N/A</v>
          </cell>
          <cell r="V648">
            <v>265653321.27800402</v>
          </cell>
        </row>
        <row r="649">
          <cell r="F649" t="str">
            <v>AG-C</v>
          </cell>
          <cell r="H649" t="str">
            <v>N/A</v>
          </cell>
          <cell r="O649" t="str">
            <v>N/A</v>
          </cell>
          <cell r="V649">
            <v>1725692697.8339338</v>
          </cell>
        </row>
        <row r="650">
          <cell r="F650" t="str">
            <v>AG-C</v>
          </cell>
          <cell r="H650" t="str">
            <v>N/A</v>
          </cell>
          <cell r="O650" t="str">
            <v>N/A</v>
          </cell>
          <cell r="V650">
            <v>240825976.465505</v>
          </cell>
        </row>
        <row r="651">
          <cell r="F651" t="str">
            <v>AG-C</v>
          </cell>
          <cell r="H651" t="str">
            <v>N/A</v>
          </cell>
          <cell r="O651" t="str">
            <v>N/A</v>
          </cell>
          <cell r="V651">
            <v>1772829175.5433359</v>
          </cell>
        </row>
        <row r="652">
          <cell r="F652" t="str">
            <v>AG-C</v>
          </cell>
          <cell r="H652" t="str">
            <v>N/A</v>
          </cell>
          <cell r="O652" t="str">
            <v>N/A</v>
          </cell>
          <cell r="V652">
            <v>265653321.27800402</v>
          </cell>
        </row>
        <row r="653">
          <cell r="F653" t="str">
            <v>AG-C</v>
          </cell>
          <cell r="H653" t="str">
            <v>N/A</v>
          </cell>
          <cell r="O653" t="str">
            <v>N/A</v>
          </cell>
          <cell r="V653">
            <v>1725692697.8339338</v>
          </cell>
        </row>
        <row r="654">
          <cell r="F654" t="str">
            <v>AG-C</v>
          </cell>
          <cell r="H654" t="str">
            <v>N/A</v>
          </cell>
          <cell r="O654" t="str">
            <v>N/A</v>
          </cell>
          <cell r="V654">
            <v>240825976.465505</v>
          </cell>
        </row>
        <row r="655">
          <cell r="F655" t="str">
            <v>AG-C</v>
          </cell>
          <cell r="H655" t="str">
            <v>N/A</v>
          </cell>
          <cell r="O655" t="str">
            <v>N/A</v>
          </cell>
          <cell r="V655">
            <v>1772829175.5433359</v>
          </cell>
        </row>
        <row r="656">
          <cell r="F656" t="str">
            <v>AG-C</v>
          </cell>
          <cell r="H656" t="str">
            <v>N/A</v>
          </cell>
          <cell r="O656" t="str">
            <v>N/A</v>
          </cell>
          <cell r="V656">
            <v>265653321.27800402</v>
          </cell>
        </row>
        <row r="657">
          <cell r="F657" t="str">
            <v>AG-C</v>
          </cell>
          <cell r="H657" t="str">
            <v>N/A</v>
          </cell>
          <cell r="O657" t="str">
            <v>N/A</v>
          </cell>
          <cell r="V657">
            <v>1326626991.332907</v>
          </cell>
        </row>
        <row r="658">
          <cell r="F658" t="str">
            <v>AG-C</v>
          </cell>
          <cell r="H658" t="str">
            <v>N/A</v>
          </cell>
          <cell r="O658" t="str">
            <v>N/A</v>
          </cell>
          <cell r="V658">
            <v>181747157.73760399</v>
          </cell>
        </row>
        <row r="659">
          <cell r="F659" t="str">
            <v>AG-C</v>
          </cell>
          <cell r="H659" t="str">
            <v>N/A</v>
          </cell>
          <cell r="O659" t="str">
            <v>N/A</v>
          </cell>
          <cell r="V659">
            <v>1292882756.8868079</v>
          </cell>
        </row>
        <row r="660">
          <cell r="F660" t="str">
            <v>AG-C</v>
          </cell>
          <cell r="H660" t="str">
            <v>N/A</v>
          </cell>
          <cell r="O660" t="str">
            <v>N/A</v>
          </cell>
          <cell r="V660">
            <v>195908905.53368902</v>
          </cell>
        </row>
        <row r="661">
          <cell r="F661" t="str">
            <v>AG-C</v>
          </cell>
          <cell r="H661" t="str">
            <v>N/A</v>
          </cell>
          <cell r="O661" t="str">
            <v>N/A</v>
          </cell>
          <cell r="V661">
            <v>1725692697.8339338</v>
          </cell>
        </row>
        <row r="662">
          <cell r="F662" t="str">
            <v>AG-C</v>
          </cell>
          <cell r="H662" t="str">
            <v>N/A</v>
          </cell>
          <cell r="O662" t="str">
            <v>N/A</v>
          </cell>
          <cell r="V662">
            <v>240825976.465505</v>
          </cell>
        </row>
        <row r="663">
          <cell r="F663" t="str">
            <v>AG-C</v>
          </cell>
          <cell r="H663" t="str">
            <v>N/A</v>
          </cell>
          <cell r="O663" t="str">
            <v>N/A</v>
          </cell>
          <cell r="V663">
            <v>1772829175.5433359</v>
          </cell>
        </row>
        <row r="664">
          <cell r="F664" t="str">
            <v>AG-C</v>
          </cell>
          <cell r="H664" t="str">
            <v>N/A</v>
          </cell>
          <cell r="O664" t="str">
            <v>N/A</v>
          </cell>
          <cell r="V664">
            <v>265653321.27800402</v>
          </cell>
        </row>
        <row r="665">
          <cell r="F665" t="str">
            <v>AG-C</v>
          </cell>
          <cell r="H665" t="str">
            <v>N/A</v>
          </cell>
          <cell r="O665" t="str">
            <v>N/A</v>
          </cell>
          <cell r="V665">
            <v>1725692697.8339338</v>
          </cell>
        </row>
        <row r="666">
          <cell r="F666" t="str">
            <v>AG-C</v>
          </cell>
          <cell r="H666" t="str">
            <v>N/A</v>
          </cell>
          <cell r="O666" t="str">
            <v>N/A</v>
          </cell>
          <cell r="V666">
            <v>240825976.465505</v>
          </cell>
        </row>
        <row r="667">
          <cell r="F667" t="str">
            <v>AG-C</v>
          </cell>
          <cell r="H667" t="str">
            <v>N/A</v>
          </cell>
          <cell r="O667" t="str">
            <v>N/A</v>
          </cell>
          <cell r="V667">
            <v>1772829175.5433359</v>
          </cell>
        </row>
        <row r="668">
          <cell r="F668" t="str">
            <v>AG-C</v>
          </cell>
          <cell r="H668" t="str">
            <v>N/A</v>
          </cell>
          <cell r="O668" t="str">
            <v>N/A</v>
          </cell>
          <cell r="V668">
            <v>265653321.27800402</v>
          </cell>
        </row>
        <row r="669">
          <cell r="F669" t="str">
            <v>AG-C</v>
          </cell>
          <cell r="H669" t="str">
            <v>N/A</v>
          </cell>
          <cell r="O669" t="str">
            <v>N/A</v>
          </cell>
          <cell r="V669">
            <v>240825976.465505</v>
          </cell>
        </row>
        <row r="670">
          <cell r="F670" t="str">
            <v>AG-C</v>
          </cell>
          <cell r="H670" t="str">
            <v>N/A</v>
          </cell>
          <cell r="O670" t="str">
            <v>N/A</v>
          </cell>
          <cell r="V670">
            <v>1725692697.8339338</v>
          </cell>
        </row>
        <row r="671">
          <cell r="F671" t="str">
            <v>AG-C</v>
          </cell>
          <cell r="H671" t="str">
            <v>N/A</v>
          </cell>
          <cell r="O671" t="str">
            <v>N/A</v>
          </cell>
          <cell r="V671">
            <v>265653321.27800402</v>
          </cell>
        </row>
        <row r="672">
          <cell r="F672" t="str">
            <v>AG-C</v>
          </cell>
          <cell r="H672" t="str">
            <v>N/A</v>
          </cell>
          <cell r="O672" t="str">
            <v>N/A</v>
          </cell>
          <cell r="V672">
            <v>1772829175.5433359</v>
          </cell>
        </row>
        <row r="673">
          <cell r="F673" t="str">
            <v>AG-C</v>
          </cell>
          <cell r="H673" t="str">
            <v>N/A</v>
          </cell>
          <cell r="O673" t="str">
            <v>N/A</v>
          </cell>
          <cell r="V673">
            <v>1725692697.8339338</v>
          </cell>
        </row>
        <row r="674">
          <cell r="F674" t="str">
            <v>AG-C</v>
          </cell>
          <cell r="H674" t="str">
            <v>N/A</v>
          </cell>
          <cell r="O674" t="str">
            <v>N/A</v>
          </cell>
          <cell r="V674">
            <v>240825976.465505</v>
          </cell>
        </row>
        <row r="675">
          <cell r="F675" t="str">
            <v>AG-C</v>
          </cell>
          <cell r="H675" t="str">
            <v>N/A</v>
          </cell>
          <cell r="O675" t="str">
            <v>N/A</v>
          </cell>
          <cell r="V675">
            <v>1772829175.5433359</v>
          </cell>
        </row>
        <row r="676">
          <cell r="F676" t="str">
            <v>AG-C</v>
          </cell>
          <cell r="H676" t="str">
            <v>N/A</v>
          </cell>
          <cell r="O676" t="str">
            <v>N/A</v>
          </cell>
          <cell r="V676">
            <v>265653321.27800402</v>
          </cell>
        </row>
        <row r="677">
          <cell r="F677" t="str">
            <v>AG-C</v>
          </cell>
          <cell r="H677" t="str">
            <v>Non-Surcharge</v>
          </cell>
          <cell r="O677" t="str">
            <v>N/A</v>
          </cell>
          <cell r="V677">
            <v>1725692697.8339338</v>
          </cell>
        </row>
        <row r="678">
          <cell r="F678" t="str">
            <v>AG-C</v>
          </cell>
          <cell r="H678" t="str">
            <v>Non-Surcharge</v>
          </cell>
          <cell r="O678" t="str">
            <v>N/A</v>
          </cell>
          <cell r="V678">
            <v>240825976.465505</v>
          </cell>
        </row>
        <row r="679">
          <cell r="F679" t="str">
            <v>AG-C</v>
          </cell>
          <cell r="H679" t="str">
            <v>Non-Surcharge</v>
          </cell>
          <cell r="O679" t="str">
            <v>N/A</v>
          </cell>
          <cell r="V679">
            <v>1772829175.5433359</v>
          </cell>
        </row>
        <row r="680">
          <cell r="F680" t="str">
            <v>AG-C</v>
          </cell>
          <cell r="H680" t="str">
            <v>Non-Surcharge</v>
          </cell>
          <cell r="O680" t="str">
            <v>N/A</v>
          </cell>
          <cell r="V680">
            <v>265653321.27800402</v>
          </cell>
        </row>
        <row r="681">
          <cell r="F681" t="str">
            <v>AG-C</v>
          </cell>
          <cell r="H681" t="str">
            <v>Small Business</v>
          </cell>
          <cell r="O681" t="str">
            <v>N/A</v>
          </cell>
          <cell r="V681">
            <v>327615661.17246389</v>
          </cell>
        </row>
        <row r="682">
          <cell r="F682" t="str">
            <v>AG-C</v>
          </cell>
          <cell r="H682" t="str">
            <v>Small Business</v>
          </cell>
          <cell r="O682" t="str">
            <v>N/A</v>
          </cell>
          <cell r="V682">
            <v>45719821.151403613</v>
          </cell>
        </row>
        <row r="683">
          <cell r="F683" t="str">
            <v>AG-C</v>
          </cell>
          <cell r="H683" t="str">
            <v>Small Business</v>
          </cell>
          <cell r="O683" t="str">
            <v>N/A</v>
          </cell>
          <cell r="V683">
            <v>336564327.60043818</v>
          </cell>
        </row>
        <row r="684">
          <cell r="F684" t="str">
            <v>AG-C</v>
          </cell>
          <cell r="H684" t="str">
            <v>Small Business</v>
          </cell>
          <cell r="O684" t="str">
            <v>N/A</v>
          </cell>
          <cell r="V684">
            <v>50433190.452967219</v>
          </cell>
        </row>
        <row r="685">
          <cell r="F685" t="str">
            <v>AG-C</v>
          </cell>
          <cell r="H685" t="str">
            <v>TAC</v>
          </cell>
          <cell r="O685" t="str">
            <v>N/A</v>
          </cell>
          <cell r="V685">
            <v>1725692697.8339338</v>
          </cell>
        </row>
        <row r="686">
          <cell r="F686" t="str">
            <v>AG-C</v>
          </cell>
          <cell r="H686" t="str">
            <v>TAC</v>
          </cell>
          <cell r="O686" t="str">
            <v>N/A</v>
          </cell>
          <cell r="V686">
            <v>240825976.465505</v>
          </cell>
        </row>
        <row r="687">
          <cell r="F687" t="str">
            <v>AG-C</v>
          </cell>
          <cell r="H687" t="str">
            <v>TAC</v>
          </cell>
          <cell r="O687" t="str">
            <v>N/A</v>
          </cell>
          <cell r="V687">
            <v>1772829175.5433359</v>
          </cell>
        </row>
        <row r="688">
          <cell r="F688" t="str">
            <v>AG-C</v>
          </cell>
          <cell r="H688" t="str">
            <v>TAC</v>
          </cell>
          <cell r="O688" t="str">
            <v>N/A</v>
          </cell>
          <cell r="V688">
            <v>265653321.27800402</v>
          </cell>
        </row>
        <row r="689">
          <cell r="F689" t="str">
            <v>AG-C</v>
          </cell>
          <cell r="H689" t="str">
            <v>TRBAA</v>
          </cell>
          <cell r="O689" t="str">
            <v>N/A</v>
          </cell>
          <cell r="V689">
            <v>1725692697.8339338</v>
          </cell>
        </row>
        <row r="690">
          <cell r="F690" t="str">
            <v>AG-C</v>
          </cell>
          <cell r="H690" t="str">
            <v>TRBAA</v>
          </cell>
          <cell r="O690" t="str">
            <v>N/A</v>
          </cell>
          <cell r="V690">
            <v>240825976.465505</v>
          </cell>
        </row>
        <row r="691">
          <cell r="F691" t="str">
            <v>AG-C</v>
          </cell>
          <cell r="H691" t="str">
            <v>TRBAA</v>
          </cell>
          <cell r="O691" t="str">
            <v>N/A</v>
          </cell>
          <cell r="V691">
            <v>1772829175.5433359</v>
          </cell>
        </row>
        <row r="692">
          <cell r="F692" t="str">
            <v>AG-C</v>
          </cell>
          <cell r="H692" t="str">
            <v>TRBAA</v>
          </cell>
          <cell r="O692" t="str">
            <v>N/A</v>
          </cell>
          <cell r="V692">
            <v>265653321.27800402</v>
          </cell>
        </row>
        <row r="693">
          <cell r="F693" t="str">
            <v>AG-C</v>
          </cell>
          <cell r="H693" t="str">
            <v>N/A</v>
          </cell>
          <cell r="O693" t="str">
            <v>N/A</v>
          </cell>
          <cell r="V693">
            <v>1725692697.8339338</v>
          </cell>
        </row>
        <row r="694">
          <cell r="F694" t="str">
            <v>AG-C</v>
          </cell>
          <cell r="H694" t="str">
            <v>N/A</v>
          </cell>
          <cell r="O694" t="str">
            <v>N/A</v>
          </cell>
          <cell r="V694">
            <v>240825976.465505</v>
          </cell>
        </row>
        <row r="695">
          <cell r="F695" t="str">
            <v>AG-C</v>
          </cell>
          <cell r="H695" t="str">
            <v>N/A</v>
          </cell>
          <cell r="O695" t="str">
            <v>N/A</v>
          </cell>
          <cell r="V695">
            <v>1772829175.5433359</v>
          </cell>
        </row>
        <row r="696">
          <cell r="F696" t="str">
            <v>AG-C</v>
          </cell>
          <cell r="H696" t="str">
            <v>N/A</v>
          </cell>
          <cell r="O696" t="str">
            <v>N/A</v>
          </cell>
          <cell r="V696">
            <v>265653321.27800402</v>
          </cell>
        </row>
        <row r="697">
          <cell r="F697" t="str">
            <v>AG-C</v>
          </cell>
          <cell r="H697" t="str">
            <v>N/A</v>
          </cell>
          <cell r="O697" t="str">
            <v>N/A</v>
          </cell>
          <cell r="V697">
            <v>1725692697.8339338</v>
          </cell>
        </row>
        <row r="698">
          <cell r="F698" t="str">
            <v>AG-C</v>
          </cell>
          <cell r="H698" t="str">
            <v>N/A</v>
          </cell>
          <cell r="O698" t="str">
            <v>N/A</v>
          </cell>
          <cell r="V698">
            <v>240825976.465505</v>
          </cell>
        </row>
        <row r="699">
          <cell r="F699" t="str">
            <v>AG-C</v>
          </cell>
          <cell r="H699" t="str">
            <v>N/A</v>
          </cell>
          <cell r="O699" t="str">
            <v>N/A</v>
          </cell>
          <cell r="V699">
            <v>1772829175.5433359</v>
          </cell>
        </row>
        <row r="700">
          <cell r="F700" t="str">
            <v>AG-C</v>
          </cell>
          <cell r="H700" t="str">
            <v>N/A</v>
          </cell>
          <cell r="O700" t="str">
            <v>N/A</v>
          </cell>
          <cell r="V700">
            <v>265653321.27800402</v>
          </cell>
        </row>
        <row r="701">
          <cell r="F701" t="str">
            <v>AG-C</v>
          </cell>
          <cell r="H701" t="str">
            <v>FO1</v>
          </cell>
          <cell r="O701" t="str">
            <v>N/A</v>
          </cell>
          <cell r="V701">
            <v>1725692697.8339338</v>
          </cell>
        </row>
        <row r="702">
          <cell r="F702" t="str">
            <v>AG-C</v>
          </cell>
          <cell r="H702" t="str">
            <v>FO1</v>
          </cell>
          <cell r="O702" t="str">
            <v>N/A</v>
          </cell>
          <cell r="V702">
            <v>240825976.465505</v>
          </cell>
        </row>
        <row r="703">
          <cell r="F703" t="str">
            <v>AG-C</v>
          </cell>
          <cell r="H703" t="str">
            <v>FO1</v>
          </cell>
          <cell r="O703" t="str">
            <v>N/A</v>
          </cell>
          <cell r="V703">
            <v>1772829175.5433359</v>
          </cell>
        </row>
        <row r="704">
          <cell r="F704" t="str">
            <v>AG-C</v>
          </cell>
          <cell r="H704" t="str">
            <v>FO1</v>
          </cell>
          <cell r="O704" t="str">
            <v>N/A</v>
          </cell>
          <cell r="V704">
            <v>265653321.27800402</v>
          </cell>
        </row>
        <row r="705">
          <cell r="F705" t="str">
            <v>AG-C</v>
          </cell>
          <cell r="H705" t="str">
            <v>N/A</v>
          </cell>
          <cell r="O705" t="str">
            <v>N/A</v>
          </cell>
          <cell r="V705">
            <v>0</v>
          </cell>
        </row>
        <row r="706">
          <cell r="F706" t="str">
            <v>AG-C</v>
          </cell>
          <cell r="H706" t="str">
            <v>N/A</v>
          </cell>
          <cell r="O706" t="str">
            <v>N/A</v>
          </cell>
          <cell r="V706">
            <v>0</v>
          </cell>
        </row>
        <row r="707">
          <cell r="F707" t="str">
            <v>AG-C</v>
          </cell>
          <cell r="H707" t="str">
            <v>N/A</v>
          </cell>
          <cell r="O707" t="str">
            <v>N/A</v>
          </cell>
          <cell r="V707">
            <v>1810646.765192</v>
          </cell>
        </row>
        <row r="708">
          <cell r="F708" t="str">
            <v>AG-C</v>
          </cell>
          <cell r="H708" t="str">
            <v>N/A</v>
          </cell>
          <cell r="O708" t="str">
            <v>N/A</v>
          </cell>
          <cell r="V708">
            <v>1285011.2765869999</v>
          </cell>
        </row>
        <row r="709">
          <cell r="F709" t="str">
            <v>AG-C</v>
          </cell>
          <cell r="H709" t="str">
            <v>N/A</v>
          </cell>
          <cell r="O709" t="str">
            <v>N/A</v>
          </cell>
          <cell r="V709">
            <v>28437430.590101998</v>
          </cell>
        </row>
        <row r="710">
          <cell r="F710" t="str">
            <v>AG-C</v>
          </cell>
          <cell r="H710" t="str">
            <v>N/A</v>
          </cell>
          <cell r="O710" t="str">
            <v>N/A</v>
          </cell>
          <cell r="V710">
            <v>3040977.744802</v>
          </cell>
        </row>
        <row r="711">
          <cell r="F711" t="str">
            <v>AG-C</v>
          </cell>
          <cell r="H711" t="str">
            <v>N/A</v>
          </cell>
          <cell r="O711" t="str">
            <v>N/A</v>
          </cell>
          <cell r="V711">
            <v>34037231.053031996</v>
          </cell>
        </row>
        <row r="712">
          <cell r="F712" t="str">
            <v>AG-C</v>
          </cell>
          <cell r="H712" t="str">
            <v>N/A</v>
          </cell>
          <cell r="O712" t="str">
            <v>N/A</v>
          </cell>
          <cell r="V712">
            <v>1551282.5391490001</v>
          </cell>
        </row>
        <row r="713">
          <cell r="F713" t="str">
            <v>AG-C</v>
          </cell>
          <cell r="H713" t="str">
            <v>N/A</v>
          </cell>
          <cell r="O713" t="str">
            <v>N/A</v>
          </cell>
          <cell r="V713">
            <v>37922627.841100007</v>
          </cell>
        </row>
        <row r="714">
          <cell r="F714" t="str">
            <v>AG-C</v>
          </cell>
          <cell r="H714" t="str">
            <v>N/A</v>
          </cell>
          <cell r="O714" t="str">
            <v>N/A</v>
          </cell>
          <cell r="V714">
            <v>523985655.58192199</v>
          </cell>
        </row>
        <row r="715">
          <cell r="F715" t="str">
            <v>AG-C</v>
          </cell>
          <cell r="H715" t="str">
            <v>N/A</v>
          </cell>
          <cell r="O715" t="str">
            <v>N/A</v>
          </cell>
          <cell r="V715">
            <v>60602050.156702004</v>
          </cell>
        </row>
        <row r="716">
          <cell r="F716" t="str">
            <v>AG-C</v>
          </cell>
          <cell r="H716" t="str">
            <v>N/A</v>
          </cell>
          <cell r="O716" t="str">
            <v>N/A</v>
          </cell>
          <cell r="V716">
            <v>95980175.797858998</v>
          </cell>
        </row>
        <row r="717">
          <cell r="F717" t="str">
            <v>AG-C</v>
          </cell>
          <cell r="H717" t="str">
            <v>N/A</v>
          </cell>
          <cell r="O717" t="str">
            <v>N/A</v>
          </cell>
          <cell r="V717">
            <v>127504345.70450601</v>
          </cell>
        </row>
        <row r="718">
          <cell r="F718" t="str">
            <v>AG-C</v>
          </cell>
          <cell r="H718" t="str">
            <v>N/A</v>
          </cell>
          <cell r="O718" t="str">
            <v>N/A</v>
          </cell>
          <cell r="V718">
            <v>7034112.7957360009</v>
          </cell>
        </row>
        <row r="719">
          <cell r="F719" t="str">
            <v>AG-C</v>
          </cell>
          <cell r="H719" t="str">
            <v>N/A</v>
          </cell>
          <cell r="O719" t="str">
            <v>N/A</v>
          </cell>
          <cell r="V719">
            <v>2997165811.4910078</v>
          </cell>
        </row>
        <row r="720">
          <cell r="F720" t="str">
            <v>AG-C</v>
          </cell>
          <cell r="H720" t="str">
            <v>FO2</v>
          </cell>
          <cell r="O720" t="str">
            <v>N/A</v>
          </cell>
          <cell r="V720">
            <v>0</v>
          </cell>
        </row>
        <row r="721">
          <cell r="F721" t="str">
            <v>AG-C</v>
          </cell>
          <cell r="H721" t="str">
            <v>FO2</v>
          </cell>
          <cell r="O721" t="str">
            <v>N/A</v>
          </cell>
          <cell r="V721">
            <v>1725692697.8339338</v>
          </cell>
        </row>
        <row r="722">
          <cell r="F722" t="str">
            <v>AG-C</v>
          </cell>
          <cell r="H722" t="str">
            <v>FO2</v>
          </cell>
          <cell r="O722" t="str">
            <v>N/A</v>
          </cell>
          <cell r="V722">
            <v>240825976.465505</v>
          </cell>
        </row>
        <row r="723">
          <cell r="F723" t="str">
            <v>AG-C</v>
          </cell>
          <cell r="H723" t="str">
            <v>FO2</v>
          </cell>
          <cell r="O723" t="str">
            <v>N/A</v>
          </cell>
          <cell r="V723">
            <v>1772829175.5433359</v>
          </cell>
        </row>
        <row r="724">
          <cell r="F724" t="str">
            <v>AG-C</v>
          </cell>
          <cell r="H724" t="str">
            <v>FO2</v>
          </cell>
          <cell r="O724" t="str">
            <v>N/A</v>
          </cell>
          <cell r="V724">
            <v>265653321.27800402</v>
          </cell>
        </row>
        <row r="725">
          <cell r="F725" t="str">
            <v>AG-C</v>
          </cell>
          <cell r="H725" t="str">
            <v>FO3</v>
          </cell>
          <cell r="O725" t="str">
            <v>N/A</v>
          </cell>
          <cell r="V725">
            <v>0</v>
          </cell>
        </row>
        <row r="726">
          <cell r="F726" t="str">
            <v>AG-C</v>
          </cell>
          <cell r="H726" t="str">
            <v>FO3</v>
          </cell>
          <cell r="O726" t="str">
            <v>N/A</v>
          </cell>
          <cell r="V726">
            <v>1725692697.8339338</v>
          </cell>
        </row>
        <row r="727">
          <cell r="F727" t="str">
            <v>AG-C</v>
          </cell>
          <cell r="H727" t="str">
            <v>FO3</v>
          </cell>
          <cell r="O727" t="str">
            <v>N/A</v>
          </cell>
          <cell r="V727">
            <v>240825976.465505</v>
          </cell>
        </row>
        <row r="728">
          <cell r="F728" t="str">
            <v>AG-C</v>
          </cell>
          <cell r="H728" t="str">
            <v>FO3</v>
          </cell>
          <cell r="O728" t="str">
            <v>N/A</v>
          </cell>
          <cell r="V728">
            <v>1772829175.5433359</v>
          </cell>
        </row>
        <row r="729">
          <cell r="F729" t="str">
            <v>AG-C</v>
          </cell>
          <cell r="H729" t="str">
            <v>FO3</v>
          </cell>
          <cell r="O729" t="str">
            <v>N/A</v>
          </cell>
          <cell r="V729">
            <v>265653321.27800402</v>
          </cell>
        </row>
        <row r="730">
          <cell r="F730" t="str">
            <v>AG-C</v>
          </cell>
          <cell r="H730" t="str">
            <v>N/A</v>
          </cell>
          <cell r="O730" t="str">
            <v>N/A</v>
          </cell>
          <cell r="V730">
            <v>326.27459199999998</v>
          </cell>
        </row>
        <row r="731">
          <cell r="F731" t="str">
            <v>AG-C</v>
          </cell>
          <cell r="H731" t="str">
            <v>N/A</v>
          </cell>
          <cell r="O731" t="str">
            <v>N/A</v>
          </cell>
          <cell r="V731">
            <v>629.07523900000001</v>
          </cell>
        </row>
        <row r="732">
          <cell r="F732" t="str">
            <v>AG-C</v>
          </cell>
          <cell r="H732" t="str">
            <v>N/A</v>
          </cell>
          <cell r="O732" t="str">
            <v>N/A</v>
          </cell>
          <cell r="V732">
            <v>381504.55373300001</v>
          </cell>
        </row>
        <row r="733">
          <cell r="F733" t="str">
            <v>AG-C</v>
          </cell>
          <cell r="H733" t="str">
            <v>N/A</v>
          </cell>
          <cell r="O733" t="str">
            <v>N/A</v>
          </cell>
          <cell r="V733">
            <v>400942.72468400002</v>
          </cell>
        </row>
        <row r="734">
          <cell r="F734" t="str">
            <v>AG-C</v>
          </cell>
          <cell r="H734" t="str">
            <v>N/A</v>
          </cell>
          <cell r="O734" t="str">
            <v>N/A</v>
          </cell>
          <cell r="V734">
            <v>549636.01036099996</v>
          </cell>
        </row>
        <row r="735">
          <cell r="F735" t="str">
            <v>AG-C</v>
          </cell>
          <cell r="H735" t="str">
            <v>N/A</v>
          </cell>
          <cell r="O735" t="str">
            <v>N/A</v>
          </cell>
          <cell r="V735">
            <v>183287.06348800001</v>
          </cell>
        </row>
        <row r="736">
          <cell r="F736" t="str">
            <v>AG-C</v>
          </cell>
          <cell r="H736" t="str">
            <v>CARE Surcharge</v>
          </cell>
          <cell r="O736" t="str">
            <v>N/A</v>
          </cell>
          <cell r="V736">
            <v>0</v>
          </cell>
        </row>
        <row r="737">
          <cell r="F737" t="str">
            <v>AG-C</v>
          </cell>
          <cell r="H737" t="str">
            <v>N/A</v>
          </cell>
          <cell r="O737" t="str">
            <v>N/A</v>
          </cell>
          <cell r="V737">
            <v>0</v>
          </cell>
        </row>
        <row r="738">
          <cell r="F738" t="str">
            <v>AG-C</v>
          </cell>
          <cell r="H738" t="str">
            <v>N/A</v>
          </cell>
          <cell r="O738" t="str">
            <v>N/A</v>
          </cell>
          <cell r="V738">
            <v>0</v>
          </cell>
        </row>
        <row r="739">
          <cell r="F739" t="str">
            <v>AG-C</v>
          </cell>
          <cell r="H739" t="str">
            <v>N/A</v>
          </cell>
          <cell r="O739" t="str">
            <v>N/A</v>
          </cell>
          <cell r="V739">
            <v>0</v>
          </cell>
        </row>
        <row r="740">
          <cell r="F740" t="str">
            <v>AG-C</v>
          </cell>
          <cell r="H740" t="str">
            <v>N/A</v>
          </cell>
          <cell r="O740" t="str">
            <v>N/A</v>
          </cell>
          <cell r="V740">
            <v>0</v>
          </cell>
        </row>
        <row r="741">
          <cell r="F741" t="str">
            <v>AG-C</v>
          </cell>
          <cell r="H741" t="str">
            <v>Non-Surcharge</v>
          </cell>
          <cell r="O741" t="str">
            <v>N/A</v>
          </cell>
          <cell r="V741">
            <v>0</v>
          </cell>
        </row>
        <row r="742">
          <cell r="F742" t="str">
            <v>AG-C</v>
          </cell>
          <cell r="H742" t="str">
            <v>N/A</v>
          </cell>
          <cell r="O742" t="str">
            <v>N/A</v>
          </cell>
          <cell r="V742">
            <v>0</v>
          </cell>
        </row>
        <row r="743">
          <cell r="F743" t="str">
            <v>AG-C</v>
          </cell>
          <cell r="H743" t="str">
            <v>N/A</v>
          </cell>
          <cell r="O743" t="str">
            <v>N/A</v>
          </cell>
          <cell r="V743">
            <v>0</v>
          </cell>
        </row>
        <row r="744">
          <cell r="F744" t="str">
            <v>AG-C</v>
          </cell>
          <cell r="H744" t="str">
            <v>FO1</v>
          </cell>
          <cell r="O744" t="str">
            <v>N/A</v>
          </cell>
          <cell r="V744">
            <v>0</v>
          </cell>
        </row>
        <row r="745">
          <cell r="F745" t="str">
            <v>AG-C</v>
          </cell>
          <cell r="H745" t="str">
            <v>N/A</v>
          </cell>
          <cell r="O745" t="str">
            <v>N/A</v>
          </cell>
          <cell r="V745">
            <v>10686.159562000001</v>
          </cell>
        </row>
        <row r="746">
          <cell r="F746" t="str">
            <v>AG-C</v>
          </cell>
          <cell r="H746" t="str">
            <v>N/A</v>
          </cell>
          <cell r="O746" t="str">
            <v>N/A</v>
          </cell>
          <cell r="V746">
            <v>0</v>
          </cell>
        </row>
        <row r="747">
          <cell r="F747" t="str">
            <v>AG-C</v>
          </cell>
          <cell r="H747" t="str">
            <v>N/A</v>
          </cell>
          <cell r="O747" t="str">
            <v>N/A</v>
          </cell>
          <cell r="V747">
            <v>10503.394171</v>
          </cell>
        </row>
        <row r="748">
          <cell r="F748" t="str">
            <v>AG-C</v>
          </cell>
          <cell r="H748" t="str">
            <v>N/A</v>
          </cell>
          <cell r="O748" t="str">
            <v>N/A</v>
          </cell>
          <cell r="V748">
            <v>0</v>
          </cell>
        </row>
        <row r="749">
          <cell r="F749" t="str">
            <v>AG-C</v>
          </cell>
          <cell r="H749" t="str">
            <v>CARE Surcharge</v>
          </cell>
          <cell r="O749" t="str">
            <v>N/A</v>
          </cell>
          <cell r="V749">
            <v>130538017.907281</v>
          </cell>
        </row>
        <row r="750">
          <cell r="F750" t="str">
            <v>AG-C</v>
          </cell>
          <cell r="H750" t="str">
            <v>CARE Surcharge</v>
          </cell>
          <cell r="O750" t="str">
            <v>N/A</v>
          </cell>
          <cell r="V750">
            <v>18609687.447903</v>
          </cell>
        </row>
        <row r="751">
          <cell r="F751" t="str">
            <v>AG-C</v>
          </cell>
          <cell r="H751" t="str">
            <v>CARE Surcharge</v>
          </cell>
          <cell r="O751" t="str">
            <v>N/A</v>
          </cell>
          <cell r="V751">
            <v>173804035.92220998</v>
          </cell>
        </row>
        <row r="752">
          <cell r="F752" t="str">
            <v>AG-C</v>
          </cell>
          <cell r="H752" t="str">
            <v>CARE Surcharge</v>
          </cell>
          <cell r="O752" t="str">
            <v>N/A</v>
          </cell>
          <cell r="V752">
            <v>24769523.878729001</v>
          </cell>
        </row>
        <row r="753">
          <cell r="F753" t="str">
            <v>AG-C</v>
          </cell>
          <cell r="H753" t="str">
            <v>EITE</v>
          </cell>
          <cell r="O753" t="str">
            <v>N/A</v>
          </cell>
          <cell r="V753">
            <v>19738797.289973952</v>
          </cell>
        </row>
        <row r="754">
          <cell r="F754" t="str">
            <v>AG-C</v>
          </cell>
          <cell r="H754" t="str">
            <v>EITE</v>
          </cell>
          <cell r="O754" t="str">
            <v>N/A</v>
          </cell>
          <cell r="V754">
            <v>2813991.311135604</v>
          </cell>
        </row>
        <row r="755">
          <cell r="F755" t="str">
            <v>AG-C</v>
          </cell>
          <cell r="H755" t="str">
            <v>EITE</v>
          </cell>
          <cell r="O755" t="str">
            <v>N/A</v>
          </cell>
          <cell r="V755">
            <v>26281099.470076513</v>
          </cell>
        </row>
        <row r="756">
          <cell r="F756" t="str">
            <v>AG-C</v>
          </cell>
          <cell r="H756" t="str">
            <v>EITE</v>
          </cell>
          <cell r="O756" t="str">
            <v>N/A</v>
          </cell>
          <cell r="V756">
            <v>3745426.9541512197</v>
          </cell>
        </row>
        <row r="757">
          <cell r="F757" t="str">
            <v>AG-C</v>
          </cell>
          <cell r="H757" t="str">
            <v>EUCRA</v>
          </cell>
          <cell r="O757" t="str">
            <v>N/A</v>
          </cell>
          <cell r="V757">
            <v>130538017.907281</v>
          </cell>
        </row>
        <row r="758">
          <cell r="F758" t="str">
            <v>AG-C</v>
          </cell>
          <cell r="H758" t="str">
            <v>EUCRA</v>
          </cell>
          <cell r="O758" t="str">
            <v>N/A</v>
          </cell>
          <cell r="V758">
            <v>18609687.447903</v>
          </cell>
        </row>
        <row r="759">
          <cell r="F759" t="str">
            <v>AG-C</v>
          </cell>
          <cell r="H759" t="str">
            <v>EUCRA</v>
          </cell>
          <cell r="O759" t="str">
            <v>N/A</v>
          </cell>
          <cell r="V759">
            <v>173804035.92220998</v>
          </cell>
        </row>
        <row r="760">
          <cell r="F760" t="str">
            <v>AG-C</v>
          </cell>
          <cell r="H760" t="str">
            <v>EUCRA</v>
          </cell>
          <cell r="O760" t="str">
            <v>N/A</v>
          </cell>
          <cell r="V760">
            <v>24769523.878729001</v>
          </cell>
        </row>
        <row r="761">
          <cell r="F761" t="str">
            <v>AG-C</v>
          </cell>
          <cell r="H761" t="str">
            <v>N/A</v>
          </cell>
          <cell r="O761" t="str">
            <v>N/A</v>
          </cell>
          <cell r="V761">
            <v>130538017.907281</v>
          </cell>
        </row>
        <row r="762">
          <cell r="F762" t="str">
            <v>AG-C</v>
          </cell>
          <cell r="H762" t="str">
            <v>N/A</v>
          </cell>
          <cell r="O762" t="str">
            <v>N/A</v>
          </cell>
          <cell r="V762">
            <v>18609687.447903</v>
          </cell>
        </row>
        <row r="763">
          <cell r="F763" t="str">
            <v>AG-C</v>
          </cell>
          <cell r="H763" t="str">
            <v>N/A</v>
          </cell>
          <cell r="O763" t="str">
            <v>N/A</v>
          </cell>
          <cell r="V763">
            <v>173804035.92220998</v>
          </cell>
        </row>
        <row r="764">
          <cell r="F764" t="str">
            <v>AG-C</v>
          </cell>
          <cell r="H764" t="str">
            <v>N/A</v>
          </cell>
          <cell r="O764" t="str">
            <v>N/A</v>
          </cell>
          <cell r="V764">
            <v>24769523.878729001</v>
          </cell>
        </row>
        <row r="765">
          <cell r="F765" t="str">
            <v>AG-C</v>
          </cell>
          <cell r="H765" t="str">
            <v>N/A</v>
          </cell>
          <cell r="O765" t="str">
            <v>N/A</v>
          </cell>
          <cell r="V765">
            <v>130538017.907281</v>
          </cell>
        </row>
        <row r="766">
          <cell r="F766" t="str">
            <v>AG-C</v>
          </cell>
          <cell r="H766" t="str">
            <v>N/A</v>
          </cell>
          <cell r="O766" t="str">
            <v>N/A</v>
          </cell>
          <cell r="V766">
            <v>18609687.447903</v>
          </cell>
        </row>
        <row r="767">
          <cell r="F767" t="str">
            <v>AG-C</v>
          </cell>
          <cell r="H767" t="str">
            <v>N/A</v>
          </cell>
          <cell r="O767" t="str">
            <v>N/A</v>
          </cell>
          <cell r="V767">
            <v>173804035.92220998</v>
          </cell>
        </row>
        <row r="768">
          <cell r="F768" t="str">
            <v>AG-C</v>
          </cell>
          <cell r="H768" t="str">
            <v>N/A</v>
          </cell>
          <cell r="O768" t="str">
            <v>N/A</v>
          </cell>
          <cell r="V768">
            <v>24769523.878729001</v>
          </cell>
        </row>
        <row r="769">
          <cell r="F769" t="str">
            <v>AG-C</v>
          </cell>
          <cell r="H769" t="str">
            <v>N/A</v>
          </cell>
          <cell r="O769" t="str">
            <v>N/A</v>
          </cell>
          <cell r="V769">
            <v>130538017.907281</v>
          </cell>
        </row>
        <row r="770">
          <cell r="F770" t="str">
            <v>AG-C</v>
          </cell>
          <cell r="H770" t="str">
            <v>N/A</v>
          </cell>
          <cell r="O770" t="str">
            <v>N/A</v>
          </cell>
          <cell r="V770">
            <v>18609687.447903</v>
          </cell>
        </row>
        <row r="771">
          <cell r="F771" t="str">
            <v>AG-C</v>
          </cell>
          <cell r="H771" t="str">
            <v>N/A</v>
          </cell>
          <cell r="O771" t="str">
            <v>N/A</v>
          </cell>
          <cell r="V771">
            <v>173804035.92220998</v>
          </cell>
        </row>
        <row r="772">
          <cell r="F772" t="str">
            <v>AG-C</v>
          </cell>
          <cell r="H772" t="str">
            <v>N/A</v>
          </cell>
          <cell r="O772" t="str">
            <v>N/A</v>
          </cell>
          <cell r="V772">
            <v>24769523.878729001</v>
          </cell>
        </row>
        <row r="773">
          <cell r="F773" t="str">
            <v>AG-C</v>
          </cell>
          <cell r="H773" t="str">
            <v>N/A</v>
          </cell>
          <cell r="O773" t="str">
            <v>N/A</v>
          </cell>
          <cell r="V773">
            <v>130538017.907281</v>
          </cell>
        </row>
        <row r="774">
          <cell r="F774" t="str">
            <v>AG-C</v>
          </cell>
          <cell r="H774" t="str">
            <v>N/A</v>
          </cell>
          <cell r="O774" t="str">
            <v>N/A</v>
          </cell>
          <cell r="V774">
            <v>18609687.447903</v>
          </cell>
        </row>
        <row r="775">
          <cell r="F775" t="str">
            <v>AG-C</v>
          </cell>
          <cell r="H775" t="str">
            <v>N/A</v>
          </cell>
          <cell r="O775" t="str">
            <v>N/A</v>
          </cell>
          <cell r="V775">
            <v>173804035.92220998</v>
          </cell>
        </row>
        <row r="776">
          <cell r="F776" t="str">
            <v>AG-C</v>
          </cell>
          <cell r="H776" t="str">
            <v>N/A</v>
          </cell>
          <cell r="O776" t="str">
            <v>N/A</v>
          </cell>
          <cell r="V776">
            <v>24769523.878729001</v>
          </cell>
        </row>
        <row r="777">
          <cell r="F777" t="str">
            <v>AG-C</v>
          </cell>
          <cell r="H777" t="str">
            <v>N/A</v>
          </cell>
          <cell r="O777" t="str">
            <v>N/A</v>
          </cell>
          <cell r="V777">
            <v>55690040.241779</v>
          </cell>
        </row>
        <row r="778">
          <cell r="F778" t="str">
            <v>AG-C</v>
          </cell>
          <cell r="H778" t="str">
            <v>N/A</v>
          </cell>
          <cell r="O778" t="str">
            <v>N/A</v>
          </cell>
          <cell r="V778">
            <v>7921405.1290269997</v>
          </cell>
        </row>
        <row r="779">
          <cell r="F779" t="str">
            <v>AG-C</v>
          </cell>
          <cell r="H779" t="str">
            <v>N/A</v>
          </cell>
          <cell r="O779" t="str">
            <v>N/A</v>
          </cell>
          <cell r="V779">
            <v>62853704.201589003</v>
          </cell>
        </row>
        <row r="780">
          <cell r="F780" t="str">
            <v>AG-C</v>
          </cell>
          <cell r="H780" t="str">
            <v>N/A</v>
          </cell>
          <cell r="O780" t="str">
            <v>N/A</v>
          </cell>
          <cell r="V780">
            <v>8891307.5255130008</v>
          </cell>
        </row>
        <row r="781">
          <cell r="F781" t="str">
            <v>AG-C</v>
          </cell>
          <cell r="H781" t="str">
            <v>N/A</v>
          </cell>
          <cell r="O781" t="str">
            <v>N/A</v>
          </cell>
          <cell r="V781">
            <v>130538017.907281</v>
          </cell>
        </row>
        <row r="782">
          <cell r="F782" t="str">
            <v>AG-C</v>
          </cell>
          <cell r="H782" t="str">
            <v>N/A</v>
          </cell>
          <cell r="O782" t="str">
            <v>N/A</v>
          </cell>
          <cell r="V782">
            <v>18609687.447903</v>
          </cell>
        </row>
        <row r="783">
          <cell r="F783" t="str">
            <v>AG-C</v>
          </cell>
          <cell r="H783" t="str">
            <v>N/A</v>
          </cell>
          <cell r="O783" t="str">
            <v>N/A</v>
          </cell>
          <cell r="V783">
            <v>173804035.92220998</v>
          </cell>
        </row>
        <row r="784">
          <cell r="F784" t="str">
            <v>AG-C</v>
          </cell>
          <cell r="H784" t="str">
            <v>N/A</v>
          </cell>
          <cell r="O784" t="str">
            <v>N/A</v>
          </cell>
          <cell r="V784">
            <v>24769523.878729001</v>
          </cell>
        </row>
        <row r="785">
          <cell r="F785" t="str">
            <v>AG-C</v>
          </cell>
          <cell r="H785" t="str">
            <v>N/A</v>
          </cell>
          <cell r="O785" t="str">
            <v>N/A</v>
          </cell>
          <cell r="V785">
            <v>130538017.907281</v>
          </cell>
        </row>
        <row r="786">
          <cell r="F786" t="str">
            <v>AG-C</v>
          </cell>
          <cell r="H786" t="str">
            <v>N/A</v>
          </cell>
          <cell r="O786" t="str">
            <v>N/A</v>
          </cell>
          <cell r="V786">
            <v>18609687.447903</v>
          </cell>
        </row>
        <row r="787">
          <cell r="F787" t="str">
            <v>AG-C</v>
          </cell>
          <cell r="H787" t="str">
            <v>N/A</v>
          </cell>
          <cell r="O787" t="str">
            <v>N/A</v>
          </cell>
          <cell r="V787">
            <v>173804035.92220998</v>
          </cell>
        </row>
        <row r="788">
          <cell r="F788" t="str">
            <v>AG-C</v>
          </cell>
          <cell r="H788" t="str">
            <v>N/A</v>
          </cell>
          <cell r="O788" t="str">
            <v>N/A</v>
          </cell>
          <cell r="V788">
            <v>24769523.878729001</v>
          </cell>
        </row>
        <row r="789">
          <cell r="F789" t="str">
            <v>AG-C</v>
          </cell>
          <cell r="H789" t="str">
            <v>N/A</v>
          </cell>
          <cell r="O789" t="str">
            <v>N/A</v>
          </cell>
          <cell r="V789">
            <v>18609687.447903</v>
          </cell>
        </row>
        <row r="790">
          <cell r="F790" t="str">
            <v>AG-C</v>
          </cell>
          <cell r="H790" t="str">
            <v>N/A</v>
          </cell>
          <cell r="O790" t="str">
            <v>N/A</v>
          </cell>
          <cell r="V790">
            <v>130538017.907281</v>
          </cell>
        </row>
        <row r="791">
          <cell r="F791" t="str">
            <v>AG-C</v>
          </cell>
          <cell r="H791" t="str">
            <v>N/A</v>
          </cell>
          <cell r="O791" t="str">
            <v>N/A</v>
          </cell>
          <cell r="V791">
            <v>24769523.878729001</v>
          </cell>
        </row>
        <row r="792">
          <cell r="F792" t="str">
            <v>AG-C</v>
          </cell>
          <cell r="H792" t="str">
            <v>N/A</v>
          </cell>
          <cell r="O792" t="str">
            <v>N/A</v>
          </cell>
          <cell r="V792">
            <v>173804035.92220998</v>
          </cell>
        </row>
        <row r="793">
          <cell r="F793" t="str">
            <v>AG-C</v>
          </cell>
          <cell r="H793" t="str">
            <v>N/A</v>
          </cell>
          <cell r="O793" t="str">
            <v>N/A</v>
          </cell>
          <cell r="V793">
            <v>130538017.907281</v>
          </cell>
        </row>
        <row r="794">
          <cell r="F794" t="str">
            <v>AG-C</v>
          </cell>
          <cell r="H794" t="str">
            <v>N/A</v>
          </cell>
          <cell r="O794" t="str">
            <v>N/A</v>
          </cell>
          <cell r="V794">
            <v>18609687.447903</v>
          </cell>
        </row>
        <row r="795">
          <cell r="F795" t="str">
            <v>AG-C</v>
          </cell>
          <cell r="H795" t="str">
            <v>N/A</v>
          </cell>
          <cell r="O795" t="str">
            <v>N/A</v>
          </cell>
          <cell r="V795">
            <v>173804035.92220998</v>
          </cell>
        </row>
        <row r="796">
          <cell r="F796" t="str">
            <v>AG-C</v>
          </cell>
          <cell r="H796" t="str">
            <v>N/A</v>
          </cell>
          <cell r="O796" t="str">
            <v>N/A</v>
          </cell>
          <cell r="V796">
            <v>24769523.878729001</v>
          </cell>
        </row>
        <row r="797">
          <cell r="F797" t="str">
            <v>AG-C</v>
          </cell>
          <cell r="H797" t="str">
            <v>Non-Surcharge</v>
          </cell>
          <cell r="O797" t="str">
            <v>N/A</v>
          </cell>
          <cell r="V797">
            <v>130538017.907281</v>
          </cell>
        </row>
        <row r="798">
          <cell r="F798" t="str">
            <v>AG-C</v>
          </cell>
          <cell r="H798" t="str">
            <v>Non-Surcharge</v>
          </cell>
          <cell r="O798" t="str">
            <v>N/A</v>
          </cell>
          <cell r="V798">
            <v>18609687.447903</v>
          </cell>
        </row>
        <row r="799">
          <cell r="F799" t="str">
            <v>AG-C</v>
          </cell>
          <cell r="H799" t="str">
            <v>Non-Surcharge</v>
          </cell>
          <cell r="O799" t="str">
            <v>N/A</v>
          </cell>
          <cell r="V799">
            <v>173804035.92220998</v>
          </cell>
        </row>
        <row r="800">
          <cell r="F800" t="str">
            <v>AG-C</v>
          </cell>
          <cell r="H800" t="str">
            <v>Non-Surcharge</v>
          </cell>
          <cell r="O800" t="str">
            <v>N/A</v>
          </cell>
          <cell r="V800">
            <v>24769523.878729001</v>
          </cell>
        </row>
        <row r="801">
          <cell r="F801" t="str">
            <v>AG-C</v>
          </cell>
          <cell r="H801" t="str">
            <v>Small Business</v>
          </cell>
          <cell r="O801" t="str">
            <v>N/A</v>
          </cell>
          <cell r="V801">
            <v>24782105.816705462</v>
          </cell>
        </row>
        <row r="802">
          <cell r="F802" t="str">
            <v>AG-C</v>
          </cell>
          <cell r="H802" t="str">
            <v>Small Business</v>
          </cell>
          <cell r="O802" t="str">
            <v>N/A</v>
          </cell>
          <cell r="V802">
            <v>3532972.6231736531</v>
          </cell>
        </row>
        <row r="803">
          <cell r="F803" t="str">
            <v>AG-C</v>
          </cell>
          <cell r="H803" t="str">
            <v>Small Business</v>
          </cell>
          <cell r="O803" t="str">
            <v>N/A</v>
          </cell>
          <cell r="V803">
            <v>32995981.390295606</v>
          </cell>
        </row>
        <row r="804">
          <cell r="F804" t="str">
            <v>AG-C</v>
          </cell>
          <cell r="H804" t="str">
            <v>Small Business</v>
          </cell>
          <cell r="O804" t="str">
            <v>N/A</v>
          </cell>
          <cell r="V804">
            <v>4702392.23509645</v>
          </cell>
        </row>
        <row r="805">
          <cell r="F805" t="str">
            <v>AG-C</v>
          </cell>
          <cell r="H805" t="str">
            <v>TAC</v>
          </cell>
          <cell r="O805" t="str">
            <v>N/A</v>
          </cell>
          <cell r="V805">
            <v>130538017.907281</v>
          </cell>
        </row>
        <row r="806">
          <cell r="F806" t="str">
            <v>AG-C</v>
          </cell>
          <cell r="H806" t="str">
            <v>TAC</v>
          </cell>
          <cell r="O806" t="str">
            <v>N/A</v>
          </cell>
          <cell r="V806">
            <v>18609687.447903</v>
          </cell>
        </row>
        <row r="807">
          <cell r="F807" t="str">
            <v>AG-C</v>
          </cell>
          <cell r="H807" t="str">
            <v>TAC</v>
          </cell>
          <cell r="O807" t="str">
            <v>N/A</v>
          </cell>
          <cell r="V807">
            <v>173804035.92220998</v>
          </cell>
        </row>
        <row r="808">
          <cell r="F808" t="str">
            <v>AG-C</v>
          </cell>
          <cell r="H808" t="str">
            <v>TAC</v>
          </cell>
          <cell r="O808" t="str">
            <v>N/A</v>
          </cell>
          <cell r="V808">
            <v>24769523.878729001</v>
          </cell>
        </row>
        <row r="809">
          <cell r="F809" t="str">
            <v>AG-C</v>
          </cell>
          <cell r="H809" t="str">
            <v>TRBAA</v>
          </cell>
          <cell r="O809" t="str">
            <v>N/A</v>
          </cell>
          <cell r="V809">
            <v>130538017.907281</v>
          </cell>
        </row>
        <row r="810">
          <cell r="F810" t="str">
            <v>AG-C</v>
          </cell>
          <cell r="H810" t="str">
            <v>TRBAA</v>
          </cell>
          <cell r="O810" t="str">
            <v>N/A</v>
          </cell>
          <cell r="V810">
            <v>18609687.447903</v>
          </cell>
        </row>
        <row r="811">
          <cell r="F811" t="str">
            <v>AG-C</v>
          </cell>
          <cell r="H811" t="str">
            <v>TRBAA</v>
          </cell>
          <cell r="O811" t="str">
            <v>N/A</v>
          </cell>
          <cell r="V811">
            <v>173804035.92220998</v>
          </cell>
        </row>
        <row r="812">
          <cell r="F812" t="str">
            <v>AG-C</v>
          </cell>
          <cell r="H812" t="str">
            <v>TRBAA</v>
          </cell>
          <cell r="O812" t="str">
            <v>N/A</v>
          </cell>
          <cell r="V812">
            <v>24769523.878729001</v>
          </cell>
        </row>
        <row r="813">
          <cell r="F813" t="str">
            <v>AG-C</v>
          </cell>
          <cell r="H813" t="str">
            <v>N/A</v>
          </cell>
          <cell r="O813" t="str">
            <v>N/A</v>
          </cell>
          <cell r="V813">
            <v>130538017.907281</v>
          </cell>
        </row>
        <row r="814">
          <cell r="F814" t="str">
            <v>AG-C</v>
          </cell>
          <cell r="H814" t="str">
            <v>N/A</v>
          </cell>
          <cell r="O814" t="str">
            <v>N/A</v>
          </cell>
          <cell r="V814">
            <v>18609687.447903</v>
          </cell>
        </row>
        <row r="815">
          <cell r="F815" t="str">
            <v>AG-C</v>
          </cell>
          <cell r="H815" t="str">
            <v>N/A</v>
          </cell>
          <cell r="O815" t="str">
            <v>N/A</v>
          </cell>
          <cell r="V815">
            <v>173804035.92220998</v>
          </cell>
        </row>
        <row r="816">
          <cell r="F816" t="str">
            <v>AG-C</v>
          </cell>
          <cell r="H816" t="str">
            <v>N/A</v>
          </cell>
          <cell r="O816" t="str">
            <v>N/A</v>
          </cell>
          <cell r="V816">
            <v>24769523.878729001</v>
          </cell>
        </row>
        <row r="817">
          <cell r="F817" t="str">
            <v>AG-C</v>
          </cell>
          <cell r="H817" t="str">
            <v>N/A</v>
          </cell>
          <cell r="O817" t="str">
            <v>N/A</v>
          </cell>
          <cell r="V817">
            <v>130538017.907281</v>
          </cell>
        </row>
        <row r="818">
          <cell r="F818" t="str">
            <v>AG-C</v>
          </cell>
          <cell r="H818" t="str">
            <v>N/A</v>
          </cell>
          <cell r="O818" t="str">
            <v>N/A</v>
          </cell>
          <cell r="V818">
            <v>18609687.447903</v>
          </cell>
        </row>
        <row r="819">
          <cell r="F819" t="str">
            <v>AG-C</v>
          </cell>
          <cell r="H819" t="str">
            <v>N/A</v>
          </cell>
          <cell r="O819" t="str">
            <v>N/A</v>
          </cell>
          <cell r="V819">
            <v>173804035.92220998</v>
          </cell>
        </row>
        <row r="820">
          <cell r="F820" t="str">
            <v>AG-C</v>
          </cell>
          <cell r="H820" t="str">
            <v>N/A</v>
          </cell>
          <cell r="O820" t="str">
            <v>N/A</v>
          </cell>
          <cell r="V820">
            <v>24769523.878729001</v>
          </cell>
        </row>
        <row r="821">
          <cell r="F821" t="str">
            <v>AG-C</v>
          </cell>
          <cell r="H821" t="str">
            <v>FO1</v>
          </cell>
          <cell r="O821" t="str">
            <v>N/A</v>
          </cell>
          <cell r="V821">
            <v>130538017.907281</v>
          </cell>
        </row>
        <row r="822">
          <cell r="F822" t="str">
            <v>AG-C</v>
          </cell>
          <cell r="H822" t="str">
            <v>FO1</v>
          </cell>
          <cell r="O822" t="str">
            <v>N/A</v>
          </cell>
          <cell r="V822">
            <v>18609687.447903</v>
          </cell>
        </row>
        <row r="823">
          <cell r="F823" t="str">
            <v>AG-C</v>
          </cell>
          <cell r="H823" t="str">
            <v>FO1</v>
          </cell>
          <cell r="O823" t="str">
            <v>N/A</v>
          </cell>
          <cell r="V823">
            <v>173804035.92220998</v>
          </cell>
        </row>
        <row r="824">
          <cell r="F824" t="str">
            <v>AG-C</v>
          </cell>
          <cell r="H824" t="str">
            <v>FO1</v>
          </cell>
          <cell r="O824" t="str">
            <v>N/A</v>
          </cell>
          <cell r="V824">
            <v>24769523.878729001</v>
          </cell>
        </row>
        <row r="825">
          <cell r="F825" t="str">
            <v>AG-C</v>
          </cell>
          <cell r="H825" t="str">
            <v>N/A</v>
          </cell>
          <cell r="O825" t="str">
            <v>N/A</v>
          </cell>
          <cell r="V825">
            <v>0</v>
          </cell>
        </row>
        <row r="826">
          <cell r="F826" t="str">
            <v>AG-C</v>
          </cell>
          <cell r="H826" t="str">
            <v>N/A</v>
          </cell>
          <cell r="O826" t="str">
            <v>N/A</v>
          </cell>
          <cell r="V826">
            <v>0</v>
          </cell>
        </row>
        <row r="827">
          <cell r="F827" t="str">
            <v>AG-C</v>
          </cell>
          <cell r="H827" t="str">
            <v>N/A</v>
          </cell>
          <cell r="O827" t="str">
            <v>N/A</v>
          </cell>
          <cell r="V827">
            <v>0</v>
          </cell>
        </row>
        <row r="828">
          <cell r="F828" t="str">
            <v>AG-C</v>
          </cell>
          <cell r="H828" t="str">
            <v>N/A</v>
          </cell>
          <cell r="O828" t="str">
            <v>N/A</v>
          </cell>
          <cell r="V828">
            <v>0</v>
          </cell>
        </row>
        <row r="829">
          <cell r="F829" t="str">
            <v>AG-C</v>
          </cell>
          <cell r="H829" t="str">
            <v>N/A</v>
          </cell>
          <cell r="O829" t="str">
            <v>N/A</v>
          </cell>
          <cell r="V829">
            <v>0</v>
          </cell>
        </row>
        <row r="830">
          <cell r="F830" t="str">
            <v>AG-C</v>
          </cell>
          <cell r="H830" t="str">
            <v>N/A</v>
          </cell>
          <cell r="O830" t="str">
            <v>N/A</v>
          </cell>
          <cell r="V830">
            <v>0</v>
          </cell>
        </row>
        <row r="831">
          <cell r="F831" t="str">
            <v>AG-C</v>
          </cell>
          <cell r="H831" t="str">
            <v>N/A</v>
          </cell>
          <cell r="O831" t="str">
            <v>N/A</v>
          </cell>
          <cell r="V831">
            <v>0</v>
          </cell>
        </row>
        <row r="832">
          <cell r="F832" t="str">
            <v>AG-C</v>
          </cell>
          <cell r="H832" t="str">
            <v>N/A</v>
          </cell>
          <cell r="O832" t="str">
            <v>N/A</v>
          </cell>
          <cell r="V832">
            <v>0</v>
          </cell>
        </row>
        <row r="833">
          <cell r="F833" t="str">
            <v>AG-C</v>
          </cell>
          <cell r="H833" t="str">
            <v>N/A</v>
          </cell>
          <cell r="O833" t="str">
            <v>N/A</v>
          </cell>
          <cell r="V833">
            <v>3108737.233337</v>
          </cell>
        </row>
        <row r="834">
          <cell r="F834" t="str">
            <v>AG-C</v>
          </cell>
          <cell r="H834" t="str">
            <v>N/A</v>
          </cell>
          <cell r="O834" t="str">
            <v>N/A</v>
          </cell>
          <cell r="V834">
            <v>132186655.535771</v>
          </cell>
        </row>
        <row r="835">
          <cell r="F835" t="str">
            <v>AG-C</v>
          </cell>
          <cell r="H835" t="str">
            <v>N/A</v>
          </cell>
          <cell r="O835" t="str">
            <v>N/A</v>
          </cell>
          <cell r="V835">
            <v>8402883.3219600003</v>
          </cell>
        </row>
        <row r="836">
          <cell r="F836" t="str">
            <v>AG-C</v>
          </cell>
          <cell r="H836" t="str">
            <v>N/A</v>
          </cell>
          <cell r="O836" t="str">
            <v>N/A</v>
          </cell>
          <cell r="V836">
            <v>662827.25879599992</v>
          </cell>
        </row>
        <row r="837">
          <cell r="F837" t="str">
            <v>AG-C</v>
          </cell>
          <cell r="H837" t="str">
            <v>N/A</v>
          </cell>
          <cell r="O837" t="str">
            <v>N/A</v>
          </cell>
          <cell r="V837">
            <v>1939036.892616</v>
          </cell>
        </row>
        <row r="838">
          <cell r="F838" t="str">
            <v>AG-C</v>
          </cell>
          <cell r="H838" t="str">
            <v>N/A</v>
          </cell>
          <cell r="O838" t="str">
            <v>N/A</v>
          </cell>
          <cell r="V838">
            <v>20068038.304581001</v>
          </cell>
        </row>
        <row r="839">
          <cell r="F839" t="str">
            <v>AG-C</v>
          </cell>
          <cell r="H839" t="str">
            <v>N/A</v>
          </cell>
          <cell r="O839" t="str">
            <v>N/A</v>
          </cell>
          <cell r="V839">
            <v>135356457.09790799</v>
          </cell>
        </row>
        <row r="840">
          <cell r="F840" t="str">
            <v>AG-C</v>
          </cell>
          <cell r="H840" t="str">
            <v>FO2</v>
          </cell>
          <cell r="O840" t="str">
            <v>N/A</v>
          </cell>
          <cell r="V840">
            <v>0</v>
          </cell>
        </row>
        <row r="841">
          <cell r="F841" t="str">
            <v>AG-C</v>
          </cell>
          <cell r="H841" t="str">
            <v>FO2</v>
          </cell>
          <cell r="O841" t="str">
            <v>N/A</v>
          </cell>
          <cell r="V841">
            <v>130538017.907281</v>
          </cell>
        </row>
        <row r="842">
          <cell r="F842" t="str">
            <v>AG-C</v>
          </cell>
          <cell r="H842" t="str">
            <v>FO2</v>
          </cell>
          <cell r="O842" t="str">
            <v>N/A</v>
          </cell>
          <cell r="V842">
            <v>18609687.447903</v>
          </cell>
        </row>
        <row r="843">
          <cell r="F843" t="str">
            <v>AG-C</v>
          </cell>
          <cell r="H843" t="str">
            <v>FO2</v>
          </cell>
          <cell r="O843" t="str">
            <v>N/A</v>
          </cell>
          <cell r="V843">
            <v>173804035.92220998</v>
          </cell>
        </row>
        <row r="844">
          <cell r="F844" t="str">
            <v>AG-C</v>
          </cell>
          <cell r="H844" t="str">
            <v>FO2</v>
          </cell>
          <cell r="O844" t="str">
            <v>N/A</v>
          </cell>
          <cell r="V844">
            <v>24769523.878729001</v>
          </cell>
        </row>
        <row r="845">
          <cell r="F845" t="str">
            <v>AG-C</v>
          </cell>
          <cell r="H845" t="str">
            <v>FO3</v>
          </cell>
          <cell r="O845" t="str">
            <v>N/A</v>
          </cell>
          <cell r="V845">
            <v>0</v>
          </cell>
        </row>
        <row r="846">
          <cell r="F846" t="str">
            <v>AG-C</v>
          </cell>
          <cell r="H846" t="str">
            <v>FO3</v>
          </cell>
          <cell r="O846" t="str">
            <v>N/A</v>
          </cell>
          <cell r="V846">
            <v>130538017.907281</v>
          </cell>
        </row>
        <row r="847">
          <cell r="F847" t="str">
            <v>AG-C</v>
          </cell>
          <cell r="H847" t="str">
            <v>FO3</v>
          </cell>
          <cell r="O847" t="str">
            <v>N/A</v>
          </cell>
          <cell r="V847">
            <v>18609687.447903</v>
          </cell>
        </row>
        <row r="848">
          <cell r="F848" t="str">
            <v>AG-C</v>
          </cell>
          <cell r="H848" t="str">
            <v>FO3</v>
          </cell>
          <cell r="O848" t="str">
            <v>N/A</v>
          </cell>
          <cell r="V848">
            <v>173804035.92220998</v>
          </cell>
        </row>
        <row r="849">
          <cell r="F849" t="str">
            <v>AG-C</v>
          </cell>
          <cell r="H849" t="str">
            <v>FO3</v>
          </cell>
          <cell r="O849" t="str">
            <v>N/A</v>
          </cell>
          <cell r="V849">
            <v>24769523.878729001</v>
          </cell>
        </row>
        <row r="850">
          <cell r="F850" t="str">
            <v>AG-C</v>
          </cell>
          <cell r="H850" t="str">
            <v>N/A</v>
          </cell>
          <cell r="O850" t="str">
            <v>N/A</v>
          </cell>
          <cell r="V850">
            <v>28.910439999999998</v>
          </cell>
        </row>
        <row r="851">
          <cell r="F851" t="str">
            <v>AG-C</v>
          </cell>
          <cell r="H851" t="str">
            <v>N/A</v>
          </cell>
          <cell r="O851" t="str">
            <v>N/A</v>
          </cell>
          <cell r="V851">
            <v>58.537157000000001</v>
          </cell>
        </row>
        <row r="852">
          <cell r="F852" t="str">
            <v>AG-C</v>
          </cell>
          <cell r="H852" t="str">
            <v>N/A</v>
          </cell>
          <cell r="O852" t="str">
            <v>N/A</v>
          </cell>
          <cell r="V852">
            <v>99981.494279999999</v>
          </cell>
        </row>
        <row r="853">
          <cell r="F853" t="str">
            <v>AG-C</v>
          </cell>
          <cell r="H853" t="str">
            <v>N/A</v>
          </cell>
          <cell r="O853" t="str">
            <v>N/A</v>
          </cell>
          <cell r="V853">
            <v>106402.279778</v>
          </cell>
        </row>
        <row r="854">
          <cell r="F854" t="str">
            <v>AG-C</v>
          </cell>
          <cell r="H854" t="str">
            <v>N/A</v>
          </cell>
          <cell r="O854" t="str">
            <v>N/A</v>
          </cell>
          <cell r="V854">
            <v>118132.853208</v>
          </cell>
        </row>
        <row r="855">
          <cell r="F855" t="str">
            <v>AG-C</v>
          </cell>
          <cell r="H855" t="str">
            <v>N/A</v>
          </cell>
          <cell r="O855" t="str">
            <v>N/A</v>
          </cell>
          <cell r="V855">
            <v>104284.67793599999</v>
          </cell>
        </row>
        <row r="856">
          <cell r="F856" t="str">
            <v>AG-C</v>
          </cell>
          <cell r="H856" t="str">
            <v>CARE Surcharge</v>
          </cell>
          <cell r="O856" t="str">
            <v>N/A</v>
          </cell>
          <cell r="V856">
            <v>0</v>
          </cell>
        </row>
        <row r="857">
          <cell r="F857" t="str">
            <v>AG-C</v>
          </cell>
          <cell r="H857" t="str">
            <v>N/A</v>
          </cell>
          <cell r="O857" t="str">
            <v>N/A</v>
          </cell>
          <cell r="V857">
            <v>0</v>
          </cell>
        </row>
        <row r="858">
          <cell r="F858" t="str">
            <v>AG-C</v>
          </cell>
          <cell r="H858" t="str">
            <v>N/A</v>
          </cell>
          <cell r="O858" t="str">
            <v>N/A</v>
          </cell>
          <cell r="V858">
            <v>0</v>
          </cell>
        </row>
        <row r="859">
          <cell r="F859" t="str">
            <v>AG-C</v>
          </cell>
          <cell r="H859" t="str">
            <v>N/A</v>
          </cell>
          <cell r="O859" t="str">
            <v>N/A</v>
          </cell>
          <cell r="V859">
            <v>0</v>
          </cell>
        </row>
        <row r="860">
          <cell r="F860" t="str">
            <v>AG-C</v>
          </cell>
          <cell r="H860" t="str">
            <v>N/A</v>
          </cell>
          <cell r="O860" t="str">
            <v>N/A</v>
          </cell>
          <cell r="V860">
            <v>0</v>
          </cell>
        </row>
        <row r="861">
          <cell r="F861" t="str">
            <v>AG-C</v>
          </cell>
          <cell r="H861" t="str">
            <v>Non-Surcharge</v>
          </cell>
          <cell r="O861" t="str">
            <v>N/A</v>
          </cell>
          <cell r="V861">
            <v>0</v>
          </cell>
        </row>
        <row r="862">
          <cell r="F862" t="str">
            <v>AG-C</v>
          </cell>
          <cell r="H862" t="str">
            <v>N/A</v>
          </cell>
          <cell r="O862" t="str">
            <v>N/A</v>
          </cell>
          <cell r="V862">
            <v>0</v>
          </cell>
        </row>
        <row r="863">
          <cell r="F863" t="str">
            <v>AG-C</v>
          </cell>
          <cell r="H863" t="str">
            <v>N/A</v>
          </cell>
          <cell r="O863" t="str">
            <v>N/A</v>
          </cell>
          <cell r="V863">
            <v>0</v>
          </cell>
        </row>
        <row r="864">
          <cell r="F864" t="str">
            <v>AG-C</v>
          </cell>
          <cell r="H864" t="str">
            <v>FO1</v>
          </cell>
          <cell r="O864" t="str">
            <v>N/A</v>
          </cell>
          <cell r="V864">
            <v>0</v>
          </cell>
        </row>
        <row r="865">
          <cell r="F865" t="str">
            <v>AG-C</v>
          </cell>
          <cell r="H865" t="str">
            <v>N/A</v>
          </cell>
          <cell r="O865" t="str">
            <v>N/A</v>
          </cell>
          <cell r="V865">
            <v>0</v>
          </cell>
        </row>
        <row r="866">
          <cell r="F866" t="str">
            <v>AG-C</v>
          </cell>
          <cell r="H866" t="str">
            <v>N/A</v>
          </cell>
          <cell r="O866" t="str">
            <v>N/A</v>
          </cell>
          <cell r="V866">
            <v>0</v>
          </cell>
        </row>
        <row r="867">
          <cell r="F867" t="str">
            <v>AG-C</v>
          </cell>
          <cell r="H867" t="str">
            <v>N/A</v>
          </cell>
          <cell r="O867" t="str">
            <v>N/A</v>
          </cell>
          <cell r="V867">
            <v>0</v>
          </cell>
        </row>
        <row r="868">
          <cell r="F868" t="str">
            <v>AG-C</v>
          </cell>
          <cell r="H868" t="str">
            <v>N/A</v>
          </cell>
          <cell r="O868" t="str">
            <v>N/A</v>
          </cell>
          <cell r="V868">
            <v>0</v>
          </cell>
        </row>
        <row r="869">
          <cell r="F869" t="str">
            <v>AG-C</v>
          </cell>
          <cell r="H869" t="str">
            <v>CARE Surcharge</v>
          </cell>
          <cell r="O869" t="str">
            <v>N/A</v>
          </cell>
          <cell r="V869">
            <v>37712422.65473</v>
          </cell>
        </row>
        <row r="870">
          <cell r="F870" t="str">
            <v>AG-C</v>
          </cell>
          <cell r="H870" t="str">
            <v>CARE Surcharge</v>
          </cell>
          <cell r="O870" t="str">
            <v>N/A</v>
          </cell>
          <cell r="V870">
            <v>5238941.2254449995</v>
          </cell>
        </row>
        <row r="871">
          <cell r="F871" t="str">
            <v>AG-C</v>
          </cell>
          <cell r="H871" t="str">
            <v>CARE Surcharge</v>
          </cell>
          <cell r="O871" t="str">
            <v>N/A</v>
          </cell>
          <cell r="V871">
            <v>48983739.518065996</v>
          </cell>
        </row>
        <row r="872">
          <cell r="F872" t="str">
            <v>AG-C</v>
          </cell>
          <cell r="H872" t="str">
            <v>CARE Surcharge</v>
          </cell>
          <cell r="O872" t="str">
            <v>N/A</v>
          </cell>
          <cell r="V872">
            <v>6956113.6566909999</v>
          </cell>
        </row>
        <row r="873">
          <cell r="F873" t="str">
            <v>AG-C</v>
          </cell>
          <cell r="H873" t="str">
            <v>EITE</v>
          </cell>
          <cell r="O873" t="str">
            <v>N/A</v>
          </cell>
          <cell r="V873">
            <v>5702536.9162895987</v>
          </cell>
        </row>
        <row r="874">
          <cell r="F874" t="str">
            <v>AG-C</v>
          </cell>
          <cell r="H874" t="str">
            <v>EITE</v>
          </cell>
          <cell r="O874" t="str">
            <v>N/A</v>
          </cell>
          <cell r="V874">
            <v>792186.06595205143</v>
          </cell>
        </row>
        <row r="875">
          <cell r="F875" t="str">
            <v>AG-C</v>
          </cell>
          <cell r="H875" t="str">
            <v>EITE</v>
          </cell>
          <cell r="O875" t="str">
            <v>N/A</v>
          </cell>
          <cell r="V875">
            <v>7406885.1385406936</v>
          </cell>
        </row>
        <row r="876">
          <cell r="F876" t="str">
            <v>AG-C</v>
          </cell>
          <cell r="H876" t="str">
            <v>EITE</v>
          </cell>
          <cell r="O876" t="str">
            <v>N/A</v>
          </cell>
          <cell r="V876">
            <v>1051841.5983071681</v>
          </cell>
        </row>
        <row r="877">
          <cell r="F877" t="str">
            <v>AG-C</v>
          </cell>
          <cell r="H877" t="str">
            <v>EUCRA</v>
          </cell>
          <cell r="O877" t="str">
            <v>N/A</v>
          </cell>
          <cell r="V877">
            <v>37712422.65473</v>
          </cell>
        </row>
        <row r="878">
          <cell r="F878" t="str">
            <v>AG-C</v>
          </cell>
          <cell r="H878" t="str">
            <v>EUCRA</v>
          </cell>
          <cell r="O878" t="str">
            <v>N/A</v>
          </cell>
          <cell r="V878">
            <v>5238941.2254449995</v>
          </cell>
        </row>
        <row r="879">
          <cell r="F879" t="str">
            <v>AG-C</v>
          </cell>
          <cell r="H879" t="str">
            <v>EUCRA</v>
          </cell>
          <cell r="O879" t="str">
            <v>N/A</v>
          </cell>
          <cell r="V879">
            <v>48983739.518065996</v>
          </cell>
        </row>
        <row r="880">
          <cell r="F880" t="str">
            <v>AG-C</v>
          </cell>
          <cell r="H880" t="str">
            <v>EUCRA</v>
          </cell>
          <cell r="O880" t="str">
            <v>N/A</v>
          </cell>
          <cell r="V880">
            <v>6956113.6566909999</v>
          </cell>
        </row>
        <row r="881">
          <cell r="F881" t="str">
            <v>AG-C</v>
          </cell>
          <cell r="H881" t="str">
            <v>N/A</v>
          </cell>
          <cell r="O881" t="str">
            <v>N/A</v>
          </cell>
          <cell r="V881">
            <v>37712422.65473</v>
          </cell>
        </row>
        <row r="882">
          <cell r="F882" t="str">
            <v>AG-C</v>
          </cell>
          <cell r="H882" t="str">
            <v>N/A</v>
          </cell>
          <cell r="O882" t="str">
            <v>N/A</v>
          </cell>
          <cell r="V882">
            <v>5238941.2254449995</v>
          </cell>
        </row>
        <row r="883">
          <cell r="F883" t="str">
            <v>AG-C</v>
          </cell>
          <cell r="H883" t="str">
            <v>N/A</v>
          </cell>
          <cell r="O883" t="str">
            <v>N/A</v>
          </cell>
          <cell r="V883">
            <v>48983739.518065996</v>
          </cell>
        </row>
        <row r="884">
          <cell r="F884" t="str">
            <v>AG-C</v>
          </cell>
          <cell r="H884" t="str">
            <v>N/A</v>
          </cell>
          <cell r="O884" t="str">
            <v>N/A</v>
          </cell>
          <cell r="V884">
            <v>6956113.6566909999</v>
          </cell>
        </row>
        <row r="885">
          <cell r="F885" t="str">
            <v>AG-C</v>
          </cell>
          <cell r="H885" t="str">
            <v>N/A</v>
          </cell>
          <cell r="O885" t="str">
            <v>N/A</v>
          </cell>
          <cell r="V885">
            <v>37712422.65473</v>
          </cell>
        </row>
        <row r="886">
          <cell r="F886" t="str">
            <v>AG-C</v>
          </cell>
          <cell r="H886" t="str">
            <v>N/A</v>
          </cell>
          <cell r="O886" t="str">
            <v>N/A</v>
          </cell>
          <cell r="V886">
            <v>5238941.2254449995</v>
          </cell>
        </row>
        <row r="887">
          <cell r="F887" t="str">
            <v>AG-C</v>
          </cell>
          <cell r="H887" t="str">
            <v>N/A</v>
          </cell>
          <cell r="O887" t="str">
            <v>N/A</v>
          </cell>
          <cell r="V887">
            <v>48983739.518065996</v>
          </cell>
        </row>
        <row r="888">
          <cell r="F888" t="str">
            <v>AG-C</v>
          </cell>
          <cell r="H888" t="str">
            <v>N/A</v>
          </cell>
          <cell r="O888" t="str">
            <v>N/A</v>
          </cell>
          <cell r="V888">
            <v>6956113.6566909999</v>
          </cell>
        </row>
        <row r="889">
          <cell r="F889" t="str">
            <v>AG-C</v>
          </cell>
          <cell r="H889" t="str">
            <v>N/A</v>
          </cell>
          <cell r="O889" t="str">
            <v>N/A</v>
          </cell>
          <cell r="V889">
            <v>37712422.65473</v>
          </cell>
        </row>
        <row r="890">
          <cell r="F890" t="str">
            <v>AG-C</v>
          </cell>
          <cell r="H890" t="str">
            <v>N/A</v>
          </cell>
          <cell r="O890" t="str">
            <v>N/A</v>
          </cell>
          <cell r="V890">
            <v>5238941.2254449995</v>
          </cell>
        </row>
        <row r="891">
          <cell r="F891" t="str">
            <v>AG-C</v>
          </cell>
          <cell r="H891" t="str">
            <v>N/A</v>
          </cell>
          <cell r="O891" t="str">
            <v>N/A</v>
          </cell>
          <cell r="V891">
            <v>48983739.518065996</v>
          </cell>
        </row>
        <row r="892">
          <cell r="F892" t="str">
            <v>AG-C</v>
          </cell>
          <cell r="H892" t="str">
            <v>N/A</v>
          </cell>
          <cell r="O892" t="str">
            <v>N/A</v>
          </cell>
          <cell r="V892">
            <v>6956113.6566909999</v>
          </cell>
        </row>
        <row r="893">
          <cell r="F893" t="str">
            <v>AG-C</v>
          </cell>
          <cell r="H893" t="str">
            <v>N/A</v>
          </cell>
          <cell r="O893" t="str">
            <v>N/A</v>
          </cell>
          <cell r="V893">
            <v>37712422.65473</v>
          </cell>
        </row>
        <row r="894">
          <cell r="F894" t="str">
            <v>AG-C</v>
          </cell>
          <cell r="H894" t="str">
            <v>N/A</v>
          </cell>
          <cell r="O894" t="str">
            <v>N/A</v>
          </cell>
          <cell r="V894">
            <v>5238941.2254449995</v>
          </cell>
        </row>
        <row r="895">
          <cell r="F895" t="str">
            <v>AG-C</v>
          </cell>
          <cell r="H895" t="str">
            <v>N/A</v>
          </cell>
          <cell r="O895" t="str">
            <v>N/A</v>
          </cell>
          <cell r="V895">
            <v>48983739.518065996</v>
          </cell>
        </row>
        <row r="896">
          <cell r="F896" t="str">
            <v>AG-C</v>
          </cell>
          <cell r="H896" t="str">
            <v>N/A</v>
          </cell>
          <cell r="O896" t="str">
            <v>N/A</v>
          </cell>
          <cell r="V896">
            <v>6956113.6566909999</v>
          </cell>
        </row>
        <row r="897">
          <cell r="F897" t="str">
            <v>AG-C</v>
          </cell>
          <cell r="H897" t="str">
            <v>N/A</v>
          </cell>
          <cell r="O897" t="str">
            <v>N/A</v>
          </cell>
          <cell r="V897">
            <v>36904065.937605001</v>
          </cell>
        </row>
        <row r="898">
          <cell r="F898" t="str">
            <v>AG-C</v>
          </cell>
          <cell r="H898" t="str">
            <v>N/A</v>
          </cell>
          <cell r="O898" t="str">
            <v>N/A</v>
          </cell>
          <cell r="V898">
            <v>5126865.6008879999</v>
          </cell>
        </row>
        <row r="899">
          <cell r="F899" t="str">
            <v>AG-C</v>
          </cell>
          <cell r="H899" t="str">
            <v>N/A</v>
          </cell>
          <cell r="O899" t="str">
            <v>N/A</v>
          </cell>
          <cell r="V899">
            <v>47649995.184795</v>
          </cell>
        </row>
        <row r="900">
          <cell r="F900" t="str">
            <v>AG-C</v>
          </cell>
          <cell r="H900" t="str">
            <v>N/A</v>
          </cell>
          <cell r="O900" t="str">
            <v>N/A</v>
          </cell>
          <cell r="V900">
            <v>6769211.237737</v>
          </cell>
        </row>
        <row r="901">
          <cell r="F901" t="str">
            <v>AG-C</v>
          </cell>
          <cell r="H901" t="str">
            <v>N/A</v>
          </cell>
          <cell r="O901" t="str">
            <v>N/A</v>
          </cell>
          <cell r="V901">
            <v>37712422.65473</v>
          </cell>
        </row>
        <row r="902">
          <cell r="F902" t="str">
            <v>AG-C</v>
          </cell>
          <cell r="H902" t="str">
            <v>N/A</v>
          </cell>
          <cell r="O902" t="str">
            <v>N/A</v>
          </cell>
          <cell r="V902">
            <v>5238941.2254449995</v>
          </cell>
        </row>
        <row r="903">
          <cell r="F903" t="str">
            <v>AG-C</v>
          </cell>
          <cell r="H903" t="str">
            <v>N/A</v>
          </cell>
          <cell r="O903" t="str">
            <v>N/A</v>
          </cell>
          <cell r="V903">
            <v>48983739.518065996</v>
          </cell>
        </row>
        <row r="904">
          <cell r="F904" t="str">
            <v>AG-C</v>
          </cell>
          <cell r="H904" t="str">
            <v>N/A</v>
          </cell>
          <cell r="O904" t="str">
            <v>N/A</v>
          </cell>
          <cell r="V904">
            <v>6956113.6566909999</v>
          </cell>
        </row>
        <row r="905">
          <cell r="F905" t="str">
            <v>AG-C</v>
          </cell>
          <cell r="H905" t="str">
            <v>N/A</v>
          </cell>
          <cell r="O905" t="str">
            <v>N/A</v>
          </cell>
          <cell r="V905">
            <v>37712422.65473</v>
          </cell>
        </row>
        <row r="906">
          <cell r="F906" t="str">
            <v>AG-C</v>
          </cell>
          <cell r="H906" t="str">
            <v>N/A</v>
          </cell>
          <cell r="O906" t="str">
            <v>N/A</v>
          </cell>
          <cell r="V906">
            <v>5238941.2254449995</v>
          </cell>
        </row>
        <row r="907">
          <cell r="F907" t="str">
            <v>AG-C</v>
          </cell>
          <cell r="H907" t="str">
            <v>N/A</v>
          </cell>
          <cell r="O907" t="str">
            <v>N/A</v>
          </cell>
          <cell r="V907">
            <v>48983739.518065996</v>
          </cell>
        </row>
        <row r="908">
          <cell r="F908" t="str">
            <v>AG-C</v>
          </cell>
          <cell r="H908" t="str">
            <v>N/A</v>
          </cell>
          <cell r="O908" t="str">
            <v>N/A</v>
          </cell>
          <cell r="V908">
            <v>6956113.6566909999</v>
          </cell>
        </row>
        <row r="909">
          <cell r="F909" t="str">
            <v>AG-C</v>
          </cell>
          <cell r="H909" t="str">
            <v>N/A</v>
          </cell>
          <cell r="O909" t="str">
            <v>N/A</v>
          </cell>
          <cell r="V909">
            <v>5238941.2254449995</v>
          </cell>
        </row>
        <row r="910">
          <cell r="F910" t="str">
            <v>AG-C</v>
          </cell>
          <cell r="H910" t="str">
            <v>N/A</v>
          </cell>
          <cell r="O910" t="str">
            <v>N/A</v>
          </cell>
          <cell r="V910">
            <v>37712422.65473</v>
          </cell>
        </row>
        <row r="911">
          <cell r="F911" t="str">
            <v>AG-C</v>
          </cell>
          <cell r="H911" t="str">
            <v>N/A</v>
          </cell>
          <cell r="O911" t="str">
            <v>N/A</v>
          </cell>
          <cell r="V911">
            <v>6956113.6566909999</v>
          </cell>
        </row>
        <row r="912">
          <cell r="F912" t="str">
            <v>AG-C</v>
          </cell>
          <cell r="H912" t="str">
            <v>N/A</v>
          </cell>
          <cell r="O912" t="str">
            <v>N/A</v>
          </cell>
          <cell r="V912">
            <v>48983739.518065996</v>
          </cell>
        </row>
        <row r="913">
          <cell r="F913" t="str">
            <v>AG-C</v>
          </cell>
          <cell r="H913" t="str">
            <v>N/A</v>
          </cell>
          <cell r="O913" t="str">
            <v>N/A</v>
          </cell>
          <cell r="V913">
            <v>37712422.65473</v>
          </cell>
        </row>
        <row r="914">
          <cell r="F914" t="str">
            <v>AG-C</v>
          </cell>
          <cell r="H914" t="str">
            <v>N/A</v>
          </cell>
          <cell r="O914" t="str">
            <v>N/A</v>
          </cell>
          <cell r="V914">
            <v>5238941.2254449995</v>
          </cell>
        </row>
        <row r="915">
          <cell r="F915" t="str">
            <v>AG-C</v>
          </cell>
          <cell r="H915" t="str">
            <v>N/A</v>
          </cell>
          <cell r="O915" t="str">
            <v>N/A</v>
          </cell>
          <cell r="V915">
            <v>48983739.518065996</v>
          </cell>
        </row>
        <row r="916">
          <cell r="F916" t="str">
            <v>AG-C</v>
          </cell>
          <cell r="H916" t="str">
            <v>N/A</v>
          </cell>
          <cell r="O916" t="str">
            <v>N/A</v>
          </cell>
          <cell r="V916">
            <v>6956113.6566909999</v>
          </cell>
        </row>
        <row r="917">
          <cell r="F917" t="str">
            <v>AG-C</v>
          </cell>
          <cell r="H917" t="str">
            <v>Non-Surcharge</v>
          </cell>
          <cell r="O917" t="str">
            <v>N/A</v>
          </cell>
          <cell r="V917">
            <v>37712422.65473</v>
          </cell>
        </row>
        <row r="918">
          <cell r="F918" t="str">
            <v>AG-C</v>
          </cell>
          <cell r="H918" t="str">
            <v>Non-Surcharge</v>
          </cell>
          <cell r="O918" t="str">
            <v>N/A</v>
          </cell>
          <cell r="V918">
            <v>5238941.2254449995</v>
          </cell>
        </row>
        <row r="919">
          <cell r="F919" t="str">
            <v>AG-C</v>
          </cell>
          <cell r="H919" t="str">
            <v>Non-Surcharge</v>
          </cell>
          <cell r="O919" t="str">
            <v>N/A</v>
          </cell>
          <cell r="V919">
            <v>48983739.518065996</v>
          </cell>
        </row>
        <row r="920">
          <cell r="F920" t="str">
            <v>AG-C</v>
          </cell>
          <cell r="H920" t="str">
            <v>Non-Surcharge</v>
          </cell>
          <cell r="O920" t="str">
            <v>N/A</v>
          </cell>
          <cell r="V920">
            <v>6956113.6566909999</v>
          </cell>
        </row>
        <row r="921">
          <cell r="F921" t="str">
            <v>AG-C</v>
          </cell>
          <cell r="H921" t="str">
            <v>Small Business</v>
          </cell>
          <cell r="O921" t="str">
            <v>N/A</v>
          </cell>
          <cell r="V921">
            <v>7159548.3355482882</v>
          </cell>
        </row>
        <row r="922">
          <cell r="F922" t="str">
            <v>AG-C</v>
          </cell>
          <cell r="H922" t="str">
            <v>Small Business</v>
          </cell>
          <cell r="O922" t="str">
            <v>N/A</v>
          </cell>
          <cell r="V922">
            <v>994591.44468316564</v>
          </cell>
        </row>
        <row r="923">
          <cell r="F923" t="str">
            <v>AG-C</v>
          </cell>
          <cell r="H923" t="str">
            <v>Small Business</v>
          </cell>
          <cell r="O923" t="str">
            <v>N/A</v>
          </cell>
          <cell r="V923">
            <v>9299361.484842563</v>
          </cell>
        </row>
        <row r="924">
          <cell r="F924" t="str">
            <v>AG-C</v>
          </cell>
          <cell r="H924" t="str">
            <v>Small Business</v>
          </cell>
          <cell r="O924" t="str">
            <v>N/A</v>
          </cell>
          <cell r="V924">
            <v>1320589.5682864694</v>
          </cell>
        </row>
        <row r="925">
          <cell r="F925" t="str">
            <v>AG-C</v>
          </cell>
          <cell r="H925" t="str">
            <v>TAC</v>
          </cell>
          <cell r="O925" t="str">
            <v>N/A</v>
          </cell>
          <cell r="V925">
            <v>37712422.65473</v>
          </cell>
        </row>
        <row r="926">
          <cell r="F926" t="str">
            <v>AG-C</v>
          </cell>
          <cell r="H926" t="str">
            <v>TAC</v>
          </cell>
          <cell r="O926" t="str">
            <v>N/A</v>
          </cell>
          <cell r="V926">
            <v>5238941.2254449995</v>
          </cell>
        </row>
        <row r="927">
          <cell r="F927" t="str">
            <v>AG-C</v>
          </cell>
          <cell r="H927" t="str">
            <v>TAC</v>
          </cell>
          <cell r="O927" t="str">
            <v>N/A</v>
          </cell>
          <cell r="V927">
            <v>48983739.518065996</v>
          </cell>
        </row>
        <row r="928">
          <cell r="F928" t="str">
            <v>AG-C</v>
          </cell>
          <cell r="H928" t="str">
            <v>TAC</v>
          </cell>
          <cell r="O928" t="str">
            <v>N/A</v>
          </cell>
          <cell r="V928">
            <v>6956113.6566909999</v>
          </cell>
        </row>
        <row r="929">
          <cell r="F929" t="str">
            <v>AG-C</v>
          </cell>
          <cell r="H929" t="str">
            <v>TRBAA</v>
          </cell>
          <cell r="O929" t="str">
            <v>N/A</v>
          </cell>
          <cell r="V929">
            <v>37712422.65473</v>
          </cell>
        </row>
        <row r="930">
          <cell r="F930" t="str">
            <v>AG-C</v>
          </cell>
          <cell r="H930" t="str">
            <v>TRBAA</v>
          </cell>
          <cell r="O930" t="str">
            <v>N/A</v>
          </cell>
          <cell r="V930">
            <v>5238941.2254449995</v>
          </cell>
        </row>
        <row r="931">
          <cell r="F931" t="str">
            <v>AG-C</v>
          </cell>
          <cell r="H931" t="str">
            <v>TRBAA</v>
          </cell>
          <cell r="O931" t="str">
            <v>N/A</v>
          </cell>
          <cell r="V931">
            <v>48983739.518065996</v>
          </cell>
        </row>
        <row r="932">
          <cell r="F932" t="str">
            <v>AG-C</v>
          </cell>
          <cell r="H932" t="str">
            <v>TRBAA</v>
          </cell>
          <cell r="O932" t="str">
            <v>N/A</v>
          </cell>
          <cell r="V932">
            <v>6956113.6566909999</v>
          </cell>
        </row>
        <row r="933">
          <cell r="F933" t="str">
            <v>AG-C</v>
          </cell>
          <cell r="H933" t="str">
            <v>N/A</v>
          </cell>
          <cell r="O933" t="str">
            <v>N/A</v>
          </cell>
          <cell r="V933">
            <v>37712422.65473</v>
          </cell>
        </row>
        <row r="934">
          <cell r="F934" t="str">
            <v>AG-C</v>
          </cell>
          <cell r="H934" t="str">
            <v>N/A</v>
          </cell>
          <cell r="O934" t="str">
            <v>N/A</v>
          </cell>
          <cell r="V934">
            <v>5238941.2254449995</v>
          </cell>
        </row>
        <row r="935">
          <cell r="F935" t="str">
            <v>AG-C</v>
          </cell>
          <cell r="H935" t="str">
            <v>N/A</v>
          </cell>
          <cell r="O935" t="str">
            <v>N/A</v>
          </cell>
          <cell r="V935">
            <v>48983739.518065996</v>
          </cell>
        </row>
        <row r="936">
          <cell r="F936" t="str">
            <v>AG-C</v>
          </cell>
          <cell r="H936" t="str">
            <v>N/A</v>
          </cell>
          <cell r="O936" t="str">
            <v>N/A</v>
          </cell>
          <cell r="V936">
            <v>6956113.6566909999</v>
          </cell>
        </row>
        <row r="937">
          <cell r="F937" t="str">
            <v>AG-C</v>
          </cell>
          <cell r="H937" t="str">
            <v>N/A</v>
          </cell>
          <cell r="O937" t="str">
            <v>N/A</v>
          </cell>
          <cell r="V937">
            <v>37712422.65473</v>
          </cell>
        </row>
        <row r="938">
          <cell r="F938" t="str">
            <v>AG-C</v>
          </cell>
          <cell r="H938" t="str">
            <v>N/A</v>
          </cell>
          <cell r="O938" t="str">
            <v>N/A</v>
          </cell>
          <cell r="V938">
            <v>5238941.2254449995</v>
          </cell>
        </row>
        <row r="939">
          <cell r="F939" t="str">
            <v>AG-C</v>
          </cell>
          <cell r="H939" t="str">
            <v>N/A</v>
          </cell>
          <cell r="O939" t="str">
            <v>N/A</v>
          </cell>
          <cell r="V939">
            <v>48983739.518065996</v>
          </cell>
        </row>
        <row r="940">
          <cell r="F940" t="str">
            <v>AG-C</v>
          </cell>
          <cell r="H940" t="str">
            <v>N/A</v>
          </cell>
          <cell r="O940" t="str">
            <v>N/A</v>
          </cell>
          <cell r="V940">
            <v>6956113.6566909999</v>
          </cell>
        </row>
        <row r="941">
          <cell r="F941" t="str">
            <v>AG-C</v>
          </cell>
          <cell r="H941" t="str">
            <v>FO1</v>
          </cell>
          <cell r="O941" t="str">
            <v>N/A</v>
          </cell>
          <cell r="V941">
            <v>37712422.65473</v>
          </cell>
        </row>
        <row r="942">
          <cell r="F942" t="str">
            <v>AG-C</v>
          </cell>
          <cell r="H942" t="str">
            <v>FO1</v>
          </cell>
          <cell r="O942" t="str">
            <v>N/A</v>
          </cell>
          <cell r="V942">
            <v>5238941.2254449995</v>
          </cell>
        </row>
        <row r="943">
          <cell r="F943" t="str">
            <v>AG-C</v>
          </cell>
          <cell r="H943" t="str">
            <v>FO1</v>
          </cell>
          <cell r="O943" t="str">
            <v>N/A</v>
          </cell>
          <cell r="V943">
            <v>48983739.518065996</v>
          </cell>
        </row>
        <row r="944">
          <cell r="F944" t="str">
            <v>AG-C</v>
          </cell>
          <cell r="H944" t="str">
            <v>FO1</v>
          </cell>
          <cell r="O944" t="str">
            <v>N/A</v>
          </cell>
          <cell r="V944">
            <v>6956113.6566909999</v>
          </cell>
        </row>
        <row r="945">
          <cell r="F945" t="str">
            <v>AG-C</v>
          </cell>
          <cell r="H945" t="str">
            <v>N/A</v>
          </cell>
          <cell r="O945" t="str">
            <v>N/A</v>
          </cell>
          <cell r="V945">
            <v>0</v>
          </cell>
        </row>
        <row r="946">
          <cell r="F946" t="str">
            <v>AG-C</v>
          </cell>
          <cell r="H946" t="str">
            <v>N/A</v>
          </cell>
          <cell r="O946" t="str">
            <v>N/A</v>
          </cell>
          <cell r="V946">
            <v>0</v>
          </cell>
        </row>
        <row r="947">
          <cell r="F947" t="str">
            <v>AG-C</v>
          </cell>
          <cell r="H947" t="str">
            <v>N/A</v>
          </cell>
          <cell r="O947" t="str">
            <v>N/A</v>
          </cell>
          <cell r="V947">
            <v>0</v>
          </cell>
        </row>
        <row r="948">
          <cell r="F948" t="str">
            <v>AG-C</v>
          </cell>
          <cell r="H948" t="str">
            <v>N/A</v>
          </cell>
          <cell r="O948" t="str">
            <v>N/A</v>
          </cell>
          <cell r="V948">
            <v>0</v>
          </cell>
        </row>
        <row r="949">
          <cell r="F949" t="str">
            <v>AG-C</v>
          </cell>
          <cell r="H949" t="str">
            <v>N/A</v>
          </cell>
          <cell r="O949" t="str">
            <v>N/A</v>
          </cell>
          <cell r="V949">
            <v>0</v>
          </cell>
        </row>
        <row r="950">
          <cell r="F950" t="str">
            <v>AG-C</v>
          </cell>
          <cell r="H950" t="str">
            <v>N/A</v>
          </cell>
          <cell r="O950" t="str">
            <v>N/A</v>
          </cell>
          <cell r="V950">
            <v>0</v>
          </cell>
        </row>
        <row r="951">
          <cell r="F951" t="str">
            <v>AG-C</v>
          </cell>
          <cell r="H951" t="str">
            <v>N/A</v>
          </cell>
          <cell r="O951" t="str">
            <v>N/A</v>
          </cell>
          <cell r="V951">
            <v>0</v>
          </cell>
        </row>
        <row r="952">
          <cell r="F952" t="str">
            <v>AG-C</v>
          </cell>
          <cell r="H952" t="str">
            <v>N/A</v>
          </cell>
          <cell r="O952" t="str">
            <v>N/A</v>
          </cell>
          <cell r="V952">
            <v>0</v>
          </cell>
        </row>
        <row r="953">
          <cell r="F953" t="str">
            <v>AG-C</v>
          </cell>
          <cell r="H953" t="str">
            <v>N/A</v>
          </cell>
          <cell r="O953" t="str">
            <v>N/A</v>
          </cell>
          <cell r="V953">
            <v>0</v>
          </cell>
        </row>
        <row r="954">
          <cell r="F954" t="str">
            <v>AG-C</v>
          </cell>
          <cell r="H954" t="str">
            <v>N/A</v>
          </cell>
          <cell r="O954" t="str">
            <v>N/A</v>
          </cell>
          <cell r="V954">
            <v>0</v>
          </cell>
        </row>
        <row r="955">
          <cell r="F955" t="str">
            <v>AG-C</v>
          </cell>
          <cell r="H955" t="str">
            <v>N/A</v>
          </cell>
          <cell r="O955" t="str">
            <v>N/A</v>
          </cell>
          <cell r="V955">
            <v>2256125.7652599998</v>
          </cell>
        </row>
        <row r="956">
          <cell r="F956" t="str">
            <v>AG-C</v>
          </cell>
          <cell r="H956" t="str">
            <v>N/A</v>
          </cell>
          <cell r="O956" t="str">
            <v>N/A</v>
          </cell>
          <cell r="V956">
            <v>0</v>
          </cell>
        </row>
        <row r="957">
          <cell r="F957" t="str">
            <v>AG-C</v>
          </cell>
          <cell r="H957" t="str">
            <v>N/A</v>
          </cell>
          <cell r="O957" t="str">
            <v>N/A</v>
          </cell>
          <cell r="V957">
            <v>0</v>
          </cell>
        </row>
        <row r="958">
          <cell r="F958" t="str">
            <v>AG-C</v>
          </cell>
          <cell r="H958" t="str">
            <v>N/A</v>
          </cell>
          <cell r="O958" t="str">
            <v>N/A</v>
          </cell>
          <cell r="V958">
            <v>0</v>
          </cell>
        </row>
        <row r="959">
          <cell r="F959" t="str">
            <v>AG-C</v>
          </cell>
          <cell r="H959" t="str">
            <v>N/A</v>
          </cell>
          <cell r="O959" t="str">
            <v>N/A</v>
          </cell>
          <cell r="V959">
            <v>96450137.961025</v>
          </cell>
        </row>
        <row r="960">
          <cell r="F960" t="str">
            <v>AG-C</v>
          </cell>
          <cell r="H960" t="str">
            <v>FO2</v>
          </cell>
          <cell r="O960" t="str">
            <v>N/A</v>
          </cell>
          <cell r="V960">
            <v>0</v>
          </cell>
        </row>
        <row r="961">
          <cell r="F961" t="str">
            <v>AG-C</v>
          </cell>
          <cell r="H961" t="str">
            <v>FO2</v>
          </cell>
          <cell r="O961" t="str">
            <v>N/A</v>
          </cell>
          <cell r="V961">
            <v>37712422.65473</v>
          </cell>
        </row>
        <row r="962">
          <cell r="F962" t="str">
            <v>AG-C</v>
          </cell>
          <cell r="H962" t="str">
            <v>FO2</v>
          </cell>
          <cell r="O962" t="str">
            <v>N/A</v>
          </cell>
          <cell r="V962">
            <v>5238941.2254449995</v>
          </cell>
        </row>
        <row r="963">
          <cell r="F963" t="str">
            <v>AG-C</v>
          </cell>
          <cell r="H963" t="str">
            <v>FO2</v>
          </cell>
          <cell r="O963" t="str">
            <v>N/A</v>
          </cell>
          <cell r="V963">
            <v>48983739.518065996</v>
          </cell>
        </row>
        <row r="964">
          <cell r="F964" t="str">
            <v>AG-C</v>
          </cell>
          <cell r="H964" t="str">
            <v>FO2</v>
          </cell>
          <cell r="O964" t="str">
            <v>N/A</v>
          </cell>
          <cell r="V964">
            <v>6956113.6566909999</v>
          </cell>
        </row>
        <row r="965">
          <cell r="F965" t="str">
            <v>AG-C</v>
          </cell>
          <cell r="H965" t="str">
            <v>FO3</v>
          </cell>
          <cell r="O965" t="str">
            <v>N/A</v>
          </cell>
          <cell r="V965">
            <v>0</v>
          </cell>
        </row>
        <row r="966">
          <cell r="F966" t="str">
            <v>AG-C</v>
          </cell>
          <cell r="H966" t="str">
            <v>FO3</v>
          </cell>
          <cell r="O966" t="str">
            <v>N/A</v>
          </cell>
          <cell r="V966">
            <v>37712422.65473</v>
          </cell>
        </row>
        <row r="967">
          <cell r="F967" t="str">
            <v>AG-C</v>
          </cell>
          <cell r="H967" t="str">
            <v>FO3</v>
          </cell>
          <cell r="O967" t="str">
            <v>N/A</v>
          </cell>
          <cell r="V967">
            <v>5238941.2254449995</v>
          </cell>
        </row>
        <row r="968">
          <cell r="F968" t="str">
            <v>AG-C</v>
          </cell>
          <cell r="H968" t="str">
            <v>FO3</v>
          </cell>
          <cell r="O968" t="str">
            <v>N/A</v>
          </cell>
          <cell r="V968">
            <v>48983739.518065996</v>
          </cell>
        </row>
        <row r="969">
          <cell r="F969" t="str">
            <v>AG-C</v>
          </cell>
          <cell r="H969" t="str">
            <v>FO3</v>
          </cell>
          <cell r="O969" t="str">
            <v>N/A</v>
          </cell>
          <cell r="V969">
            <v>6956113.6566909999</v>
          </cell>
        </row>
        <row r="970">
          <cell r="F970" t="str">
            <v>AG-A1</v>
          </cell>
          <cell r="H970" t="str">
            <v>N/A</v>
          </cell>
          <cell r="O970" t="str">
            <v>N/A</v>
          </cell>
          <cell r="V970">
            <v>66211.506825999997</v>
          </cell>
        </row>
        <row r="971">
          <cell r="F971" t="str">
            <v>AG-A2</v>
          </cell>
          <cell r="H971" t="str">
            <v>N/A</v>
          </cell>
          <cell r="O971" t="str">
            <v>N/A</v>
          </cell>
          <cell r="V971">
            <v>39419.232464000001</v>
          </cell>
        </row>
        <row r="972">
          <cell r="F972" t="str">
            <v>AG-B</v>
          </cell>
          <cell r="H972" t="str">
            <v>N/A</v>
          </cell>
          <cell r="O972" t="str">
            <v>N/A</v>
          </cell>
          <cell r="V972">
            <v>52663.85613700001</v>
          </cell>
        </row>
        <row r="973">
          <cell r="F973" t="str">
            <v>AG-B</v>
          </cell>
          <cell r="H973" t="str">
            <v>N/A</v>
          </cell>
          <cell r="O973" t="str">
            <v>N/A</v>
          </cell>
          <cell r="V973">
            <v>0</v>
          </cell>
        </row>
        <row r="974">
          <cell r="F974" t="str">
            <v>AG-B</v>
          </cell>
          <cell r="H974" t="str">
            <v>N/A</v>
          </cell>
          <cell r="O974" t="str">
            <v>N/A</v>
          </cell>
          <cell r="V974">
            <v>0</v>
          </cell>
        </row>
        <row r="975">
          <cell r="F975" t="str">
            <v>AG-C</v>
          </cell>
          <cell r="H975" t="str">
            <v>N/A</v>
          </cell>
          <cell r="O975" t="str">
            <v>N/A</v>
          </cell>
          <cell r="V975">
            <v>2667536.458937</v>
          </cell>
        </row>
        <row r="976">
          <cell r="F976" t="str">
            <v>AG-C</v>
          </cell>
          <cell r="H976" t="str">
            <v>N/A</v>
          </cell>
          <cell r="O976" t="str">
            <v>N/A</v>
          </cell>
          <cell r="V976">
            <v>0</v>
          </cell>
        </row>
        <row r="977">
          <cell r="F977" t="str">
            <v>AG-C</v>
          </cell>
          <cell r="H977" t="str">
            <v>N/A</v>
          </cell>
          <cell r="O977" t="str">
            <v>N/A</v>
          </cell>
          <cell r="V977">
            <v>0</v>
          </cell>
        </row>
        <row r="978">
          <cell r="F978" t="str">
            <v>AG-A1</v>
          </cell>
          <cell r="H978" t="str">
            <v>N/A</v>
          </cell>
          <cell r="O978" t="str">
            <v>N/A</v>
          </cell>
          <cell r="V978">
            <v>0</v>
          </cell>
        </row>
        <row r="979">
          <cell r="F979" t="str">
            <v>AG-A2</v>
          </cell>
          <cell r="H979" t="str">
            <v>N/A</v>
          </cell>
          <cell r="O979" t="str">
            <v>N/A</v>
          </cell>
          <cell r="V979">
            <v>0</v>
          </cell>
        </row>
        <row r="980">
          <cell r="F980" t="str">
            <v>AG-B</v>
          </cell>
          <cell r="H980" t="str">
            <v>N/A</v>
          </cell>
          <cell r="O980" t="str">
            <v>N/A</v>
          </cell>
          <cell r="V980">
            <v>60868.521741999997</v>
          </cell>
        </row>
        <row r="981">
          <cell r="F981" t="str">
            <v>AG-B</v>
          </cell>
          <cell r="H981" t="str">
            <v>N/A</v>
          </cell>
          <cell r="O981" t="str">
            <v>N/A</v>
          </cell>
          <cell r="V981">
            <v>0</v>
          </cell>
        </row>
        <row r="982">
          <cell r="F982" t="str">
            <v>AG-B</v>
          </cell>
          <cell r="H982" t="str">
            <v>N/A</v>
          </cell>
          <cell r="O982" t="str">
            <v>N/A</v>
          </cell>
          <cell r="V982">
            <v>0</v>
          </cell>
        </row>
        <row r="983">
          <cell r="F983" t="str">
            <v>AG-C</v>
          </cell>
          <cell r="H983" t="str">
            <v>N/A</v>
          </cell>
          <cell r="O983" t="str">
            <v>N/A</v>
          </cell>
          <cell r="V983">
            <v>3703234.6771919997</v>
          </cell>
        </row>
        <row r="984">
          <cell r="F984" t="str">
            <v>AG-C</v>
          </cell>
          <cell r="H984" t="str">
            <v>N/A</v>
          </cell>
          <cell r="O984" t="str">
            <v>N/A</v>
          </cell>
          <cell r="V984">
            <v>0</v>
          </cell>
        </row>
        <row r="985">
          <cell r="F985" t="str">
            <v>AG-C</v>
          </cell>
          <cell r="H985" t="str">
            <v>N/A</v>
          </cell>
          <cell r="O985" t="str">
            <v>N/A</v>
          </cell>
          <cell r="V985">
            <v>0</v>
          </cell>
        </row>
        <row r="986">
          <cell r="F986" t="str">
            <v>AG-B</v>
          </cell>
          <cell r="H986" t="str">
            <v>N/A</v>
          </cell>
          <cell r="O986" t="str">
            <v>N/A</v>
          </cell>
          <cell r="V986">
            <v>3012381.7917119996</v>
          </cell>
        </row>
        <row r="987">
          <cell r="F987" t="str">
            <v>AG-B</v>
          </cell>
          <cell r="H987" t="str">
            <v>N/A</v>
          </cell>
          <cell r="O987" t="str">
            <v>N/A</v>
          </cell>
          <cell r="V987">
            <v>28145.008748</v>
          </cell>
        </row>
        <row r="988">
          <cell r="F988" t="str">
            <v>AG-B</v>
          </cell>
          <cell r="H988" t="str">
            <v>N/A</v>
          </cell>
          <cell r="O988" t="str">
            <v>N/A</v>
          </cell>
          <cell r="V988">
            <v>0</v>
          </cell>
        </row>
        <row r="989">
          <cell r="F989" t="str">
            <v>B-10</v>
          </cell>
          <cell r="H989" t="str">
            <v>EITE</v>
          </cell>
          <cell r="O989" t="str">
            <v>N/A</v>
          </cell>
          <cell r="V989">
            <v>3788396.6280154618</v>
          </cell>
        </row>
        <row r="990">
          <cell r="F990" t="str">
            <v>B-10</v>
          </cell>
          <cell r="H990" t="str">
            <v>EITE</v>
          </cell>
          <cell r="O990" t="str">
            <v>N/A</v>
          </cell>
          <cell r="V990">
            <v>942857.11749388708</v>
          </cell>
        </row>
        <row r="991">
          <cell r="F991" t="str">
            <v>B-10</v>
          </cell>
          <cell r="H991" t="str">
            <v>EITE</v>
          </cell>
          <cell r="O991" t="str">
            <v>N/A</v>
          </cell>
          <cell r="V991">
            <v>1218751.7111857354</v>
          </cell>
        </row>
        <row r="992">
          <cell r="F992" t="str">
            <v>B-10</v>
          </cell>
          <cell r="H992" t="str">
            <v>EITE</v>
          </cell>
          <cell r="O992" t="str">
            <v>N/A</v>
          </cell>
          <cell r="V992">
            <v>8876599.0141941365</v>
          </cell>
        </row>
        <row r="993">
          <cell r="F993" t="str">
            <v>B-10</v>
          </cell>
          <cell r="H993" t="str">
            <v>EITE</v>
          </cell>
          <cell r="O993" t="str">
            <v>N/A</v>
          </cell>
          <cell r="V993">
            <v>2633764.5119503494</v>
          </cell>
        </row>
        <row r="994">
          <cell r="F994" t="str">
            <v>B-10</v>
          </cell>
          <cell r="H994" t="str">
            <v>EITE</v>
          </cell>
          <cell r="O994" t="str">
            <v>N/A</v>
          </cell>
          <cell r="V994">
            <v>920052.19249751826</v>
          </cell>
        </row>
        <row r="995">
          <cell r="F995" t="str">
            <v>B-10</v>
          </cell>
          <cell r="H995" t="str">
            <v>Small Business</v>
          </cell>
          <cell r="O995" t="str">
            <v>N/A</v>
          </cell>
          <cell r="V995">
            <v>0</v>
          </cell>
        </row>
        <row r="996">
          <cell r="F996" t="str">
            <v>B-10</v>
          </cell>
          <cell r="H996" t="str">
            <v>Small Business</v>
          </cell>
          <cell r="O996" t="str">
            <v>N/A</v>
          </cell>
          <cell r="V996">
            <v>0</v>
          </cell>
        </row>
        <row r="997">
          <cell r="F997" t="str">
            <v>B-10</v>
          </cell>
          <cell r="H997" t="str">
            <v>Small Business</v>
          </cell>
          <cell r="O997" t="str">
            <v>N/A</v>
          </cell>
          <cell r="V997">
            <v>0</v>
          </cell>
        </row>
        <row r="998">
          <cell r="F998" t="str">
            <v>B-10</v>
          </cell>
          <cell r="H998" t="str">
            <v>Small Business</v>
          </cell>
          <cell r="O998" t="str">
            <v>N/A</v>
          </cell>
          <cell r="V998">
            <v>0</v>
          </cell>
        </row>
        <row r="999">
          <cell r="F999" t="str">
            <v>B-10</v>
          </cell>
          <cell r="H999" t="str">
            <v>Small Business</v>
          </cell>
          <cell r="O999" t="str">
            <v>N/A</v>
          </cell>
          <cell r="V999">
            <v>0</v>
          </cell>
        </row>
        <row r="1000">
          <cell r="F1000" t="str">
            <v>B-10</v>
          </cell>
          <cell r="H1000" t="str">
            <v>Small Business</v>
          </cell>
          <cell r="O1000" t="str">
            <v>N/A</v>
          </cell>
          <cell r="V1000">
            <v>0</v>
          </cell>
        </row>
        <row r="1001">
          <cell r="F1001" t="str">
            <v>B-10</v>
          </cell>
          <cell r="H1001" t="str">
            <v>EITE</v>
          </cell>
          <cell r="O1001" t="str">
            <v>N/A</v>
          </cell>
          <cell r="V1001">
            <v>47178172.049533315</v>
          </cell>
        </row>
        <row r="1002">
          <cell r="F1002" t="str">
            <v>B-10</v>
          </cell>
          <cell r="H1002" t="str">
            <v>EITE</v>
          </cell>
          <cell r="O1002" t="str">
            <v>N/A</v>
          </cell>
          <cell r="V1002">
            <v>13325743.072177298</v>
          </cell>
        </row>
        <row r="1003">
          <cell r="F1003" t="str">
            <v>B-10</v>
          </cell>
          <cell r="H1003" t="str">
            <v>EITE</v>
          </cell>
          <cell r="O1003" t="str">
            <v>N/A</v>
          </cell>
          <cell r="V1003">
            <v>18538012.893929388</v>
          </cell>
        </row>
        <row r="1004">
          <cell r="F1004" t="str">
            <v>B-10</v>
          </cell>
          <cell r="H1004" t="str">
            <v>EITE</v>
          </cell>
          <cell r="O1004" t="str">
            <v>N/A</v>
          </cell>
          <cell r="V1004">
            <v>99396887.809146613</v>
          </cell>
        </row>
        <row r="1005">
          <cell r="F1005" t="str">
            <v>B-10</v>
          </cell>
          <cell r="H1005" t="str">
            <v>EITE</v>
          </cell>
          <cell r="O1005" t="str">
            <v>N/A</v>
          </cell>
          <cell r="V1005">
            <v>31690805.686011951</v>
          </cell>
        </row>
        <row r="1006">
          <cell r="F1006" t="str">
            <v>B-10</v>
          </cell>
          <cell r="H1006" t="str">
            <v>EITE</v>
          </cell>
          <cell r="O1006" t="str">
            <v>N/A</v>
          </cell>
          <cell r="V1006">
            <v>11271131.385453744</v>
          </cell>
        </row>
        <row r="1007">
          <cell r="F1007" t="str">
            <v>B-10</v>
          </cell>
          <cell r="H1007" t="str">
            <v>Small Business</v>
          </cell>
          <cell r="O1007" t="str">
            <v>N/A</v>
          </cell>
          <cell r="V1007">
            <v>366748504.65297467</v>
          </cell>
        </row>
        <row r="1008">
          <cell r="F1008" t="str">
            <v>B-10</v>
          </cell>
          <cell r="H1008" t="str">
            <v>Small Business</v>
          </cell>
          <cell r="O1008" t="str">
            <v>N/A</v>
          </cell>
          <cell r="V1008">
            <v>103590201.41729091</v>
          </cell>
        </row>
        <row r="1009">
          <cell r="F1009" t="str">
            <v>B-10</v>
          </cell>
          <cell r="H1009" t="str">
            <v>Small Business</v>
          </cell>
          <cell r="O1009" t="str">
            <v>N/A</v>
          </cell>
          <cell r="V1009">
            <v>144108773.45879322</v>
          </cell>
        </row>
        <row r="1010">
          <cell r="F1010" t="str">
            <v>B-10</v>
          </cell>
          <cell r="H1010" t="str">
            <v>Small Business</v>
          </cell>
          <cell r="O1010" t="str">
            <v>N/A</v>
          </cell>
          <cell r="V1010">
            <v>772680635.7162497</v>
          </cell>
        </row>
        <row r="1011">
          <cell r="F1011" t="str">
            <v>B-10</v>
          </cell>
          <cell r="H1011" t="str">
            <v>Small Business</v>
          </cell>
          <cell r="O1011" t="str">
            <v>N/A</v>
          </cell>
          <cell r="V1011">
            <v>246354512.9385283</v>
          </cell>
        </row>
        <row r="1012">
          <cell r="F1012" t="str">
            <v>B-10</v>
          </cell>
          <cell r="H1012" t="str">
            <v>Small Business</v>
          </cell>
          <cell r="O1012" t="str">
            <v>N/A</v>
          </cell>
          <cell r="V1012">
            <v>87618286.207069382</v>
          </cell>
        </row>
        <row r="1013">
          <cell r="F1013" t="str">
            <v>B-10</v>
          </cell>
          <cell r="H1013" t="str">
            <v>EITE</v>
          </cell>
          <cell r="O1013" t="str">
            <v>N/A</v>
          </cell>
          <cell r="V1013">
            <v>40091.38569652685</v>
          </cell>
        </row>
        <row r="1014">
          <cell r="F1014" t="str">
            <v>B-10</v>
          </cell>
          <cell r="H1014" t="str">
            <v>EITE</v>
          </cell>
          <cell r="O1014" t="str">
            <v>N/A</v>
          </cell>
          <cell r="V1014">
            <v>9512.0585882539635</v>
          </cell>
        </row>
        <row r="1015">
          <cell r="F1015" t="str">
            <v>B-10</v>
          </cell>
          <cell r="H1015" t="str">
            <v>EITE</v>
          </cell>
          <cell r="O1015" t="str">
            <v>N/A</v>
          </cell>
          <cell r="V1015">
            <v>11689.641577527487</v>
          </cell>
        </row>
        <row r="1016">
          <cell r="F1016" t="str">
            <v>B-10</v>
          </cell>
          <cell r="H1016" t="str">
            <v>EITE</v>
          </cell>
          <cell r="O1016" t="str">
            <v>N/A</v>
          </cell>
          <cell r="V1016">
            <v>72573.782566356531</v>
          </cell>
        </row>
        <row r="1017">
          <cell r="F1017" t="str">
            <v>B-10</v>
          </cell>
          <cell r="H1017" t="str">
            <v>EITE</v>
          </cell>
          <cell r="O1017" t="str">
            <v>N/A</v>
          </cell>
          <cell r="V1017">
            <v>18679.229619672711</v>
          </cell>
        </row>
        <row r="1018">
          <cell r="F1018" t="str">
            <v>B-10</v>
          </cell>
          <cell r="H1018" t="str">
            <v>EITE</v>
          </cell>
          <cell r="O1018" t="str">
            <v>N/A</v>
          </cell>
          <cell r="V1018">
            <v>8011.4715742039671</v>
          </cell>
        </row>
        <row r="1019">
          <cell r="F1019" t="str">
            <v>B-10</v>
          </cell>
          <cell r="H1019" t="str">
            <v>Small Business</v>
          </cell>
          <cell r="O1019" t="str">
            <v>N/A</v>
          </cell>
          <cell r="V1019">
            <v>0</v>
          </cell>
        </row>
        <row r="1020">
          <cell r="F1020" t="str">
            <v>B-10</v>
          </cell>
          <cell r="H1020" t="str">
            <v>Small Business</v>
          </cell>
          <cell r="O1020" t="str">
            <v>N/A</v>
          </cell>
          <cell r="V1020">
            <v>0</v>
          </cell>
        </row>
        <row r="1021">
          <cell r="F1021" t="str">
            <v>B-10</v>
          </cell>
          <cell r="H1021" t="str">
            <v>Small Business</v>
          </cell>
          <cell r="O1021" t="str">
            <v>N/A</v>
          </cell>
          <cell r="V1021">
            <v>0</v>
          </cell>
        </row>
        <row r="1022">
          <cell r="F1022" t="str">
            <v>B-10</v>
          </cell>
          <cell r="H1022" t="str">
            <v>Small Business</v>
          </cell>
          <cell r="O1022" t="str">
            <v>N/A</v>
          </cell>
          <cell r="V1022">
            <v>0</v>
          </cell>
        </row>
        <row r="1023">
          <cell r="F1023" t="str">
            <v>B-10</v>
          </cell>
          <cell r="H1023" t="str">
            <v>Small Business</v>
          </cell>
          <cell r="O1023" t="str">
            <v>N/A</v>
          </cell>
          <cell r="V1023">
            <v>0</v>
          </cell>
        </row>
        <row r="1024">
          <cell r="F1024" t="str">
            <v>B-10</v>
          </cell>
          <cell r="H1024" t="str">
            <v>Small Business</v>
          </cell>
          <cell r="O1024" t="str">
            <v>N/A</v>
          </cell>
          <cell r="V1024">
            <v>0</v>
          </cell>
        </row>
        <row r="1025">
          <cell r="F1025" t="str">
            <v>B-10</v>
          </cell>
          <cell r="H1025" t="str">
            <v>N/A</v>
          </cell>
          <cell r="O1025" t="str">
            <v>N/A</v>
          </cell>
          <cell r="V1025">
            <v>0</v>
          </cell>
        </row>
        <row r="1026">
          <cell r="F1026" t="str">
            <v>B-10</v>
          </cell>
          <cell r="H1026" t="str">
            <v>N/A</v>
          </cell>
          <cell r="O1026" t="str">
            <v>N/A</v>
          </cell>
          <cell r="V1026">
            <v>48024033.670666672</v>
          </cell>
        </row>
        <row r="1027">
          <cell r="F1027" t="str">
            <v>B-10</v>
          </cell>
          <cell r="H1027" t="str">
            <v>N/A</v>
          </cell>
          <cell r="O1027" t="str">
            <v>N/A</v>
          </cell>
          <cell r="V1027">
            <v>0</v>
          </cell>
        </row>
        <row r="1028">
          <cell r="F1028" t="str">
            <v>B-10</v>
          </cell>
          <cell r="H1028" t="str">
            <v>N/A</v>
          </cell>
          <cell r="O1028" t="str">
            <v>N/A</v>
          </cell>
          <cell r="V1028">
            <v>16014052.727150001</v>
          </cell>
        </row>
        <row r="1029">
          <cell r="F1029" t="str">
            <v>B-10</v>
          </cell>
          <cell r="H1029" t="str">
            <v>N/A</v>
          </cell>
          <cell r="O1029" t="str">
            <v>N/A</v>
          </cell>
          <cell r="V1029">
            <v>3985581.5207040003</v>
          </cell>
        </row>
        <row r="1030">
          <cell r="F1030" t="str">
            <v>B-10</v>
          </cell>
          <cell r="H1030" t="str">
            <v>N/A</v>
          </cell>
          <cell r="O1030" t="str">
            <v>N/A</v>
          </cell>
          <cell r="V1030">
            <v>5151824.3944950001</v>
          </cell>
        </row>
        <row r="1031">
          <cell r="F1031" t="str">
            <v>B-10</v>
          </cell>
          <cell r="H1031" t="str">
            <v>N/A</v>
          </cell>
          <cell r="O1031" t="str">
            <v>N/A</v>
          </cell>
          <cell r="V1031">
            <v>37522556.006903</v>
          </cell>
        </row>
        <row r="1032">
          <cell r="F1032" t="str">
            <v>B-10</v>
          </cell>
          <cell r="H1032" t="str">
            <v>N/A</v>
          </cell>
          <cell r="O1032" t="str">
            <v>N/A</v>
          </cell>
          <cell r="V1032">
            <v>11133270.326915</v>
          </cell>
        </row>
        <row r="1033">
          <cell r="F1033" t="str">
            <v>B-10</v>
          </cell>
          <cell r="H1033" t="str">
            <v>N/A</v>
          </cell>
          <cell r="O1033" t="str">
            <v>N/A</v>
          </cell>
          <cell r="V1033">
            <v>3889182.0918190004</v>
          </cell>
        </row>
        <row r="1034">
          <cell r="F1034" t="str">
            <v>B-10</v>
          </cell>
          <cell r="H1034" t="str">
            <v>N/A</v>
          </cell>
          <cell r="O1034" t="str">
            <v>N/A</v>
          </cell>
          <cell r="V1034">
            <v>1531747748.919013</v>
          </cell>
        </row>
        <row r="1035">
          <cell r="F1035" t="str">
            <v>B-10</v>
          </cell>
          <cell r="H1035" t="str">
            <v>N/A</v>
          </cell>
          <cell r="O1035" t="str">
            <v>N/A</v>
          </cell>
          <cell r="V1035">
            <v>432650865.15115803</v>
          </cell>
        </row>
        <row r="1036">
          <cell r="F1036" t="str">
            <v>B-10</v>
          </cell>
          <cell r="H1036" t="str">
            <v>N/A</v>
          </cell>
          <cell r="O1036" t="str">
            <v>N/A</v>
          </cell>
          <cell r="V1036">
            <v>601879180.26783395</v>
          </cell>
        </row>
        <row r="1037">
          <cell r="F1037" t="str">
            <v>B-10</v>
          </cell>
          <cell r="H1037" t="str">
            <v>N/A</v>
          </cell>
          <cell r="O1037" t="str">
            <v>N/A</v>
          </cell>
          <cell r="V1037">
            <v>3227148330.1931391</v>
          </cell>
        </row>
        <row r="1038">
          <cell r="F1038" t="str">
            <v>B-10</v>
          </cell>
          <cell r="H1038" t="str">
            <v>N/A</v>
          </cell>
          <cell r="O1038" t="str">
            <v>N/A</v>
          </cell>
          <cell r="V1038">
            <v>1028914817.2170199</v>
          </cell>
        </row>
        <row r="1039">
          <cell r="F1039" t="str">
            <v>B-10</v>
          </cell>
          <cell r="H1039" t="str">
            <v>N/A</v>
          </cell>
          <cell r="O1039" t="str">
            <v>N/A</v>
          </cell>
          <cell r="V1039">
            <v>365943176.20684606</v>
          </cell>
        </row>
        <row r="1040">
          <cell r="F1040" t="str">
            <v>B-10</v>
          </cell>
          <cell r="H1040" t="str">
            <v>N/A</v>
          </cell>
          <cell r="O1040" t="str">
            <v>N/A</v>
          </cell>
          <cell r="V1040">
            <v>908649.86420399998</v>
          </cell>
        </row>
        <row r="1041">
          <cell r="F1041" t="str">
            <v>B-10</v>
          </cell>
          <cell r="H1041" t="str">
            <v>N/A</v>
          </cell>
          <cell r="O1041" t="str">
            <v>N/A</v>
          </cell>
          <cell r="V1041">
            <v>215585.73230500001</v>
          </cell>
        </row>
        <row r="1042">
          <cell r="F1042" t="str">
            <v>B-10</v>
          </cell>
          <cell r="H1042" t="str">
            <v>N/A</v>
          </cell>
          <cell r="O1042" t="str">
            <v>N/A</v>
          </cell>
          <cell r="V1042">
            <v>264939.48880599998</v>
          </cell>
        </row>
        <row r="1043">
          <cell r="F1043" t="str">
            <v>B-10</v>
          </cell>
          <cell r="H1043" t="str">
            <v>N/A</v>
          </cell>
          <cell r="O1043" t="str">
            <v>N/A</v>
          </cell>
          <cell r="V1043">
            <v>1644846.0567749999</v>
          </cell>
        </row>
        <row r="1044">
          <cell r="F1044" t="str">
            <v>B-10</v>
          </cell>
          <cell r="H1044" t="str">
            <v>N/A</v>
          </cell>
          <cell r="O1044" t="str">
            <v>N/A</v>
          </cell>
          <cell r="V1044">
            <v>423354.77216599998</v>
          </cell>
        </row>
        <row r="1045">
          <cell r="F1045" t="str">
            <v>B-10</v>
          </cell>
          <cell r="H1045" t="str">
            <v>N/A</v>
          </cell>
          <cell r="O1045" t="str">
            <v>N/A</v>
          </cell>
          <cell r="V1045">
            <v>181575.72833899999</v>
          </cell>
        </row>
        <row r="1046">
          <cell r="F1046" t="str">
            <v>B-10</v>
          </cell>
          <cell r="H1046" t="str">
            <v>N/A</v>
          </cell>
          <cell r="O1046" t="str">
            <v>N/A</v>
          </cell>
          <cell r="V1046">
            <v>582.09617000000003</v>
          </cell>
        </row>
        <row r="1047">
          <cell r="F1047" t="str">
            <v>B-10</v>
          </cell>
          <cell r="H1047" t="str">
            <v>N/A</v>
          </cell>
          <cell r="O1047" t="str">
            <v>N/A</v>
          </cell>
          <cell r="V1047">
            <v>1213.7597030000002</v>
          </cell>
        </row>
        <row r="1048">
          <cell r="F1048" t="str">
            <v>B-10</v>
          </cell>
          <cell r="H1048" t="str">
            <v>N/A</v>
          </cell>
          <cell r="O1048" t="str">
            <v>N/A</v>
          </cell>
          <cell r="V1048">
            <v>155131.20130399999</v>
          </cell>
        </row>
        <row r="1049">
          <cell r="F1049" t="str">
            <v>B-10</v>
          </cell>
          <cell r="H1049" t="str">
            <v>N/A</v>
          </cell>
          <cell r="O1049" t="str">
            <v>N/A</v>
          </cell>
          <cell r="V1049">
            <v>311652.18330100004</v>
          </cell>
        </row>
        <row r="1050">
          <cell r="F1050" t="str">
            <v>B-10</v>
          </cell>
          <cell r="H1050" t="str">
            <v>N/A</v>
          </cell>
          <cell r="O1050" t="str">
            <v>N/A</v>
          </cell>
          <cell r="V1050">
            <v>27.866872000000001</v>
          </cell>
        </row>
        <row r="1051">
          <cell r="F1051" t="str">
            <v>B-10</v>
          </cell>
          <cell r="H1051" t="str">
            <v>N/A</v>
          </cell>
          <cell r="O1051" t="str">
            <v>N/A</v>
          </cell>
          <cell r="V1051">
            <v>56.064928000000002</v>
          </cell>
        </row>
        <row r="1052">
          <cell r="F1052" t="str">
            <v>B-10</v>
          </cell>
          <cell r="H1052" t="str">
            <v>N/A</v>
          </cell>
          <cell r="O1052" t="str">
            <v>N/A</v>
          </cell>
          <cell r="V1052">
            <v>95941.168185999995</v>
          </cell>
        </row>
        <row r="1053">
          <cell r="F1053" t="str">
            <v>B-10</v>
          </cell>
          <cell r="H1053" t="str">
            <v>N/A</v>
          </cell>
          <cell r="O1053" t="str">
            <v>N/A</v>
          </cell>
          <cell r="V1053">
            <v>192467.580766</v>
          </cell>
        </row>
        <row r="1054">
          <cell r="F1054" t="str">
            <v>B-10</v>
          </cell>
          <cell r="H1054" t="str">
            <v>N/A</v>
          </cell>
          <cell r="O1054" t="str">
            <v>N/A</v>
          </cell>
          <cell r="V1054">
            <v>9583847.274983</v>
          </cell>
        </row>
        <row r="1055">
          <cell r="F1055" t="str">
            <v>B-10</v>
          </cell>
          <cell r="H1055" t="str">
            <v>N/A</v>
          </cell>
          <cell r="O1055" t="str">
            <v>N/A</v>
          </cell>
          <cell r="V1055">
            <v>17416705.294119</v>
          </cell>
        </row>
        <row r="1056">
          <cell r="F1056" t="str">
            <v>B-10</v>
          </cell>
          <cell r="H1056" t="str">
            <v>N/A</v>
          </cell>
          <cell r="O1056" t="str">
            <v>N/A</v>
          </cell>
          <cell r="V1056">
            <v>4762.4419880000005</v>
          </cell>
        </row>
        <row r="1057">
          <cell r="F1057" t="str">
            <v>B-10</v>
          </cell>
          <cell r="H1057" t="str">
            <v>N/A</v>
          </cell>
          <cell r="O1057" t="str">
            <v>N/A</v>
          </cell>
          <cell r="V1057">
            <v>7164.3294489999998</v>
          </cell>
        </row>
        <row r="1058">
          <cell r="F1058" t="str">
            <v>B-10</v>
          </cell>
          <cell r="H1058" t="str">
            <v>N/A</v>
          </cell>
          <cell r="O1058" t="str">
            <v>N/A</v>
          </cell>
          <cell r="V1058">
            <v>0</v>
          </cell>
        </row>
        <row r="1059">
          <cell r="F1059" t="str">
            <v>B-10</v>
          </cell>
          <cell r="H1059" t="str">
            <v>N/A</v>
          </cell>
          <cell r="O1059" t="str">
            <v>N/A</v>
          </cell>
          <cell r="V1059">
            <v>0</v>
          </cell>
        </row>
        <row r="1060">
          <cell r="F1060" t="str">
            <v>B-10</v>
          </cell>
          <cell r="H1060" t="str">
            <v>N/A</v>
          </cell>
          <cell r="O1060" t="str">
            <v>N/A</v>
          </cell>
          <cell r="V1060">
            <v>0</v>
          </cell>
        </row>
        <row r="1061">
          <cell r="F1061" t="str">
            <v>B-10</v>
          </cell>
          <cell r="H1061" t="str">
            <v>N/A</v>
          </cell>
          <cell r="O1061" t="str">
            <v>N/A</v>
          </cell>
          <cell r="V1061">
            <v>0</v>
          </cell>
        </row>
        <row r="1062">
          <cell r="F1062" t="str">
            <v>B-10</v>
          </cell>
          <cell r="H1062" t="str">
            <v>N/A</v>
          </cell>
          <cell r="O1062" t="str">
            <v>N/A</v>
          </cell>
          <cell r="V1062">
            <v>3604.1662830000005</v>
          </cell>
        </row>
        <row r="1063">
          <cell r="F1063" t="str">
            <v>B-10</v>
          </cell>
          <cell r="H1063" t="str">
            <v>N/A</v>
          </cell>
          <cell r="O1063" t="str">
            <v>N/A</v>
          </cell>
          <cell r="V1063">
            <v>0</v>
          </cell>
        </row>
        <row r="1064">
          <cell r="F1064" t="str">
            <v>B-10</v>
          </cell>
          <cell r="H1064" t="str">
            <v>N/A</v>
          </cell>
          <cell r="O1064" t="str">
            <v>N/A</v>
          </cell>
          <cell r="V1064">
            <v>4954.8945199999998</v>
          </cell>
        </row>
        <row r="1065">
          <cell r="F1065" t="str">
            <v>B-10</v>
          </cell>
          <cell r="H1065" t="str">
            <v>N/A</v>
          </cell>
          <cell r="O1065" t="str">
            <v>N/A</v>
          </cell>
          <cell r="V1065">
            <v>0</v>
          </cell>
        </row>
        <row r="1066">
          <cell r="F1066" t="str">
            <v>B-10</v>
          </cell>
          <cell r="H1066" t="str">
            <v>N/A</v>
          </cell>
          <cell r="O1066" t="str">
            <v>N/A</v>
          </cell>
          <cell r="V1066">
            <v>0</v>
          </cell>
        </row>
        <row r="1067">
          <cell r="F1067" t="str">
            <v>B-10</v>
          </cell>
          <cell r="H1067" t="str">
            <v>N/A</v>
          </cell>
          <cell r="O1067" t="str">
            <v>N/A</v>
          </cell>
          <cell r="V1067">
            <v>0</v>
          </cell>
        </row>
        <row r="1068">
          <cell r="F1068" t="str">
            <v>B-10</v>
          </cell>
          <cell r="H1068" t="str">
            <v>N/A</v>
          </cell>
          <cell r="O1068" t="str">
            <v>N/A</v>
          </cell>
          <cell r="V1068">
            <v>0</v>
          </cell>
        </row>
        <row r="1069">
          <cell r="F1069" t="str">
            <v>B-10</v>
          </cell>
          <cell r="H1069" t="str">
            <v>N/A</v>
          </cell>
          <cell r="O1069" t="str">
            <v>N/A</v>
          </cell>
          <cell r="V1069">
            <v>0</v>
          </cell>
        </row>
        <row r="1070">
          <cell r="F1070" t="str">
            <v>B-10</v>
          </cell>
          <cell r="H1070" t="str">
            <v>CARE Surcharge</v>
          </cell>
          <cell r="O1070" t="str">
            <v>N/A</v>
          </cell>
          <cell r="V1070">
            <v>0</v>
          </cell>
        </row>
        <row r="1071">
          <cell r="F1071" t="str">
            <v>B-10</v>
          </cell>
          <cell r="H1071" t="str">
            <v>CARE Surcharge</v>
          </cell>
          <cell r="O1071" t="str">
            <v>N/A</v>
          </cell>
          <cell r="V1071">
            <v>71664174.810000017</v>
          </cell>
        </row>
        <row r="1072">
          <cell r="F1072" t="str">
            <v>B-10</v>
          </cell>
          <cell r="H1072" t="str">
            <v>CARE Surcharge</v>
          </cell>
          <cell r="O1072" t="str">
            <v>N/A</v>
          </cell>
          <cell r="V1072">
            <v>0</v>
          </cell>
        </row>
        <row r="1073">
          <cell r="F1073" t="str">
            <v>B-10</v>
          </cell>
          <cell r="H1073" t="str">
            <v>N/A</v>
          </cell>
          <cell r="O1073" t="str">
            <v>N/A</v>
          </cell>
          <cell r="V1073">
            <v>16014052.727150001</v>
          </cell>
        </row>
        <row r="1074">
          <cell r="F1074" t="str">
            <v>B-10</v>
          </cell>
          <cell r="H1074" t="str">
            <v>N/A</v>
          </cell>
          <cell r="O1074" t="str">
            <v>N/A</v>
          </cell>
          <cell r="V1074">
            <v>3985581.5207040003</v>
          </cell>
        </row>
        <row r="1075">
          <cell r="F1075" t="str">
            <v>B-10</v>
          </cell>
          <cell r="H1075" t="str">
            <v>N/A</v>
          </cell>
          <cell r="O1075" t="str">
            <v>N/A</v>
          </cell>
          <cell r="V1075">
            <v>5151824.3944950001</v>
          </cell>
        </row>
        <row r="1076">
          <cell r="F1076" t="str">
            <v>B-10</v>
          </cell>
          <cell r="H1076" t="str">
            <v>N/A</v>
          </cell>
          <cell r="O1076" t="str">
            <v>N/A</v>
          </cell>
          <cell r="V1076">
            <v>37522556.006903</v>
          </cell>
        </row>
        <row r="1077">
          <cell r="F1077" t="str">
            <v>B-10</v>
          </cell>
          <cell r="H1077" t="str">
            <v>N/A</v>
          </cell>
          <cell r="O1077" t="str">
            <v>N/A</v>
          </cell>
          <cell r="V1077">
            <v>11133270.326915</v>
          </cell>
        </row>
        <row r="1078">
          <cell r="F1078" t="str">
            <v>B-10</v>
          </cell>
          <cell r="H1078" t="str">
            <v>N/A</v>
          </cell>
          <cell r="O1078" t="str">
            <v>N/A</v>
          </cell>
          <cell r="V1078">
            <v>3889182.0918190004</v>
          </cell>
        </row>
        <row r="1079">
          <cell r="F1079" t="str">
            <v>B-10</v>
          </cell>
          <cell r="H1079" t="str">
            <v>N/A</v>
          </cell>
          <cell r="O1079" t="str">
            <v>N/A</v>
          </cell>
          <cell r="V1079">
            <v>1531747748.919013</v>
          </cell>
        </row>
        <row r="1080">
          <cell r="F1080" t="str">
            <v>B-10</v>
          </cell>
          <cell r="H1080" t="str">
            <v>N/A</v>
          </cell>
          <cell r="O1080" t="str">
            <v>N/A</v>
          </cell>
          <cell r="V1080">
            <v>432650865.15115803</v>
          </cell>
        </row>
        <row r="1081">
          <cell r="F1081" t="str">
            <v>B-10</v>
          </cell>
          <cell r="H1081" t="str">
            <v>N/A</v>
          </cell>
          <cell r="O1081" t="str">
            <v>N/A</v>
          </cell>
          <cell r="V1081">
            <v>601879180.26783395</v>
          </cell>
        </row>
        <row r="1082">
          <cell r="F1082" t="str">
            <v>B-10</v>
          </cell>
          <cell r="H1082" t="str">
            <v>N/A</v>
          </cell>
          <cell r="O1082" t="str">
            <v>N/A</v>
          </cell>
          <cell r="V1082">
            <v>3227148330.1931391</v>
          </cell>
        </row>
        <row r="1083">
          <cell r="F1083" t="str">
            <v>B-10</v>
          </cell>
          <cell r="H1083" t="str">
            <v>N/A</v>
          </cell>
          <cell r="O1083" t="str">
            <v>N/A</v>
          </cell>
          <cell r="V1083">
            <v>1028914817.2170199</v>
          </cell>
        </row>
        <row r="1084">
          <cell r="F1084" t="str">
            <v>B-10</v>
          </cell>
          <cell r="H1084" t="str">
            <v>N/A</v>
          </cell>
          <cell r="O1084" t="str">
            <v>N/A</v>
          </cell>
          <cell r="V1084">
            <v>365943176.20684606</v>
          </cell>
        </row>
        <row r="1085">
          <cell r="F1085" t="str">
            <v>B-10</v>
          </cell>
          <cell r="H1085" t="str">
            <v>N/A</v>
          </cell>
          <cell r="O1085" t="str">
            <v>N/A</v>
          </cell>
          <cell r="V1085">
            <v>908649.86420399998</v>
          </cell>
        </row>
        <row r="1086">
          <cell r="F1086" t="str">
            <v>B-10</v>
          </cell>
          <cell r="H1086" t="str">
            <v>N/A</v>
          </cell>
          <cell r="O1086" t="str">
            <v>N/A</v>
          </cell>
          <cell r="V1086">
            <v>215585.73230500001</v>
          </cell>
        </row>
        <row r="1087">
          <cell r="F1087" t="str">
            <v>B-10</v>
          </cell>
          <cell r="H1087" t="str">
            <v>N/A</v>
          </cell>
          <cell r="O1087" t="str">
            <v>N/A</v>
          </cell>
          <cell r="V1087">
            <v>264939.48880599998</v>
          </cell>
        </row>
        <row r="1088">
          <cell r="F1088" t="str">
            <v>B-10</v>
          </cell>
          <cell r="H1088" t="str">
            <v>N/A</v>
          </cell>
          <cell r="O1088" t="str">
            <v>N/A</v>
          </cell>
          <cell r="V1088">
            <v>1644846.0567749999</v>
          </cell>
        </row>
        <row r="1089">
          <cell r="F1089" t="str">
            <v>B-10</v>
          </cell>
          <cell r="H1089" t="str">
            <v>N/A</v>
          </cell>
          <cell r="O1089" t="str">
            <v>N/A</v>
          </cell>
          <cell r="V1089">
            <v>423354.77216599998</v>
          </cell>
        </row>
        <row r="1090">
          <cell r="F1090" t="str">
            <v>B-10</v>
          </cell>
          <cell r="H1090" t="str">
            <v>N/A</v>
          </cell>
          <cell r="O1090" t="str">
            <v>N/A</v>
          </cell>
          <cell r="V1090">
            <v>181575.72833899999</v>
          </cell>
        </row>
        <row r="1091">
          <cell r="F1091" t="str">
            <v>B-10</v>
          </cell>
          <cell r="H1091" t="str">
            <v>N/A</v>
          </cell>
          <cell r="O1091" t="str">
            <v>N/A</v>
          </cell>
          <cell r="V1091">
            <v>1085.625362</v>
          </cell>
        </row>
        <row r="1092">
          <cell r="F1092" t="str">
            <v>B-10</v>
          </cell>
          <cell r="H1092" t="str">
            <v>N/A</v>
          </cell>
          <cell r="O1092" t="str">
            <v>N/A</v>
          </cell>
          <cell r="V1092">
            <v>30115.256829999998</v>
          </cell>
        </row>
        <row r="1093">
          <cell r="F1093" t="str">
            <v>B-10</v>
          </cell>
          <cell r="H1093" t="str">
            <v>N/A</v>
          </cell>
          <cell r="O1093" t="str">
            <v>N/A</v>
          </cell>
          <cell r="V1093">
            <v>0</v>
          </cell>
        </row>
        <row r="1094">
          <cell r="F1094" t="str">
            <v>B-10</v>
          </cell>
          <cell r="H1094" t="str">
            <v>N/A</v>
          </cell>
          <cell r="O1094" t="str">
            <v>N/A</v>
          </cell>
          <cell r="V1094">
            <v>103929793.16816668</v>
          </cell>
        </row>
        <row r="1095">
          <cell r="F1095" t="str">
            <v>B-10</v>
          </cell>
          <cell r="H1095" t="str">
            <v>N/A</v>
          </cell>
          <cell r="O1095" t="str">
            <v>N/A</v>
          </cell>
          <cell r="V1095">
            <v>0</v>
          </cell>
        </row>
        <row r="1096">
          <cell r="F1096" t="str">
            <v>B-10</v>
          </cell>
          <cell r="H1096" t="str">
            <v>N/A</v>
          </cell>
          <cell r="O1096" t="str">
            <v>N/A</v>
          </cell>
          <cell r="V1096">
            <v>16014052.727150001</v>
          </cell>
        </row>
        <row r="1097">
          <cell r="F1097" t="str">
            <v>B-10</v>
          </cell>
          <cell r="H1097" t="str">
            <v>N/A</v>
          </cell>
          <cell r="O1097" t="str">
            <v>N/A</v>
          </cell>
          <cell r="V1097">
            <v>3985581.5207040003</v>
          </cell>
        </row>
        <row r="1098">
          <cell r="F1098" t="str">
            <v>B-10</v>
          </cell>
          <cell r="H1098" t="str">
            <v>N/A</v>
          </cell>
          <cell r="O1098" t="str">
            <v>N/A</v>
          </cell>
          <cell r="V1098">
            <v>5151824.3944950001</v>
          </cell>
        </row>
        <row r="1099">
          <cell r="F1099" t="str">
            <v>B-10</v>
          </cell>
          <cell r="H1099" t="str">
            <v>N/A</v>
          </cell>
          <cell r="O1099" t="str">
            <v>N/A</v>
          </cell>
          <cell r="V1099">
            <v>37522556.006903</v>
          </cell>
        </row>
        <row r="1100">
          <cell r="F1100" t="str">
            <v>B-10</v>
          </cell>
          <cell r="H1100" t="str">
            <v>N/A</v>
          </cell>
          <cell r="O1100" t="str">
            <v>N/A</v>
          </cell>
          <cell r="V1100">
            <v>11133270.326915</v>
          </cell>
        </row>
        <row r="1101">
          <cell r="F1101" t="str">
            <v>B-10</v>
          </cell>
          <cell r="H1101" t="str">
            <v>N/A</v>
          </cell>
          <cell r="O1101" t="str">
            <v>N/A</v>
          </cell>
          <cell r="V1101">
            <v>3889182.0918190004</v>
          </cell>
        </row>
        <row r="1102">
          <cell r="F1102" t="str">
            <v>B-10</v>
          </cell>
          <cell r="H1102" t="str">
            <v>N/A</v>
          </cell>
          <cell r="O1102" t="str">
            <v>N/A</v>
          </cell>
          <cell r="V1102">
            <v>1531747748.919013</v>
          </cell>
        </row>
        <row r="1103">
          <cell r="F1103" t="str">
            <v>B-10</v>
          </cell>
          <cell r="H1103" t="str">
            <v>N/A</v>
          </cell>
          <cell r="O1103" t="str">
            <v>N/A</v>
          </cell>
          <cell r="V1103">
            <v>432650865.15115803</v>
          </cell>
        </row>
        <row r="1104">
          <cell r="F1104" t="str">
            <v>B-10</v>
          </cell>
          <cell r="H1104" t="str">
            <v>N/A</v>
          </cell>
          <cell r="O1104" t="str">
            <v>N/A</v>
          </cell>
          <cell r="V1104">
            <v>601879180.26783395</v>
          </cell>
        </row>
        <row r="1105">
          <cell r="F1105" t="str">
            <v>B-10</v>
          </cell>
          <cell r="H1105" t="str">
            <v>N/A</v>
          </cell>
          <cell r="O1105" t="str">
            <v>N/A</v>
          </cell>
          <cell r="V1105">
            <v>3227148330.1931391</v>
          </cell>
        </row>
        <row r="1106">
          <cell r="F1106" t="str">
            <v>B-10</v>
          </cell>
          <cell r="H1106" t="str">
            <v>N/A</v>
          </cell>
          <cell r="O1106" t="str">
            <v>N/A</v>
          </cell>
          <cell r="V1106">
            <v>1028914817.2170199</v>
          </cell>
        </row>
        <row r="1107">
          <cell r="F1107" t="str">
            <v>B-10</v>
          </cell>
          <cell r="H1107" t="str">
            <v>N/A</v>
          </cell>
          <cell r="O1107" t="str">
            <v>N/A</v>
          </cell>
          <cell r="V1107">
            <v>365943176.20684606</v>
          </cell>
        </row>
        <row r="1108">
          <cell r="F1108" t="str">
            <v>B-10</v>
          </cell>
          <cell r="H1108" t="str">
            <v>N/A</v>
          </cell>
          <cell r="O1108" t="str">
            <v>N/A</v>
          </cell>
          <cell r="V1108">
            <v>908649.86420399998</v>
          </cell>
        </row>
        <row r="1109">
          <cell r="F1109" t="str">
            <v>B-10</v>
          </cell>
          <cell r="H1109" t="str">
            <v>N/A</v>
          </cell>
          <cell r="O1109" t="str">
            <v>N/A</v>
          </cell>
          <cell r="V1109">
            <v>215585.73230500001</v>
          </cell>
        </row>
        <row r="1110">
          <cell r="F1110" t="str">
            <v>B-10</v>
          </cell>
          <cell r="H1110" t="str">
            <v>N/A</v>
          </cell>
          <cell r="O1110" t="str">
            <v>N/A</v>
          </cell>
          <cell r="V1110">
            <v>264939.48880599998</v>
          </cell>
        </row>
        <row r="1111">
          <cell r="F1111" t="str">
            <v>B-10</v>
          </cell>
          <cell r="H1111" t="str">
            <v>N/A</v>
          </cell>
          <cell r="O1111" t="str">
            <v>N/A</v>
          </cell>
          <cell r="V1111">
            <v>1644846.0567749999</v>
          </cell>
        </row>
        <row r="1112">
          <cell r="F1112" t="str">
            <v>B-10</v>
          </cell>
          <cell r="H1112" t="str">
            <v>N/A</v>
          </cell>
          <cell r="O1112" t="str">
            <v>N/A</v>
          </cell>
          <cell r="V1112">
            <v>423354.77216599998</v>
          </cell>
        </row>
        <row r="1113">
          <cell r="F1113" t="str">
            <v>B-10</v>
          </cell>
          <cell r="H1113" t="str">
            <v>N/A</v>
          </cell>
          <cell r="O1113" t="str">
            <v>N/A</v>
          </cell>
          <cell r="V1113">
            <v>181575.72833899999</v>
          </cell>
        </row>
        <row r="1114">
          <cell r="F1114" t="str">
            <v>B-10</v>
          </cell>
          <cell r="H1114" t="str">
            <v>N/A</v>
          </cell>
          <cell r="O1114" t="str">
            <v>N/A</v>
          </cell>
          <cell r="V1114">
            <v>0</v>
          </cell>
        </row>
        <row r="1115">
          <cell r="F1115" t="str">
            <v>B-10</v>
          </cell>
          <cell r="H1115" t="str">
            <v>N/A</v>
          </cell>
          <cell r="O1115" t="str">
            <v>N/A</v>
          </cell>
          <cell r="V1115">
            <v>34460874.510666661</v>
          </cell>
        </row>
        <row r="1116">
          <cell r="F1116" t="str">
            <v>B-10</v>
          </cell>
          <cell r="H1116" t="str">
            <v>N/A</v>
          </cell>
          <cell r="O1116" t="str">
            <v>N/A</v>
          </cell>
          <cell r="V1116">
            <v>0</v>
          </cell>
        </row>
        <row r="1117">
          <cell r="F1117" t="str">
            <v>B-10</v>
          </cell>
          <cell r="H1117" t="str">
            <v>N/A</v>
          </cell>
          <cell r="O1117" t="str">
            <v>N/A</v>
          </cell>
          <cell r="V1117">
            <v>16014052.727150001</v>
          </cell>
        </row>
        <row r="1118">
          <cell r="F1118" t="str">
            <v>B-10</v>
          </cell>
          <cell r="H1118" t="str">
            <v>N/A</v>
          </cell>
          <cell r="O1118" t="str">
            <v>N/A</v>
          </cell>
          <cell r="V1118">
            <v>3985581.5207040003</v>
          </cell>
        </row>
        <row r="1119">
          <cell r="F1119" t="str">
            <v>B-10</v>
          </cell>
          <cell r="H1119" t="str">
            <v>N/A</v>
          </cell>
          <cell r="O1119" t="str">
            <v>N/A</v>
          </cell>
          <cell r="V1119">
            <v>5151824.3944950001</v>
          </cell>
        </row>
        <row r="1120">
          <cell r="F1120" t="str">
            <v>B-10</v>
          </cell>
          <cell r="H1120" t="str">
            <v>N/A</v>
          </cell>
          <cell r="O1120" t="str">
            <v>N/A</v>
          </cell>
          <cell r="V1120">
            <v>37522556.006903</v>
          </cell>
        </row>
        <row r="1121">
          <cell r="F1121" t="str">
            <v>B-10</v>
          </cell>
          <cell r="H1121" t="str">
            <v>N/A</v>
          </cell>
          <cell r="O1121" t="str">
            <v>N/A</v>
          </cell>
          <cell r="V1121">
            <v>11133270.326915</v>
          </cell>
        </row>
        <row r="1122">
          <cell r="F1122" t="str">
            <v>B-10</v>
          </cell>
          <cell r="H1122" t="str">
            <v>N/A</v>
          </cell>
          <cell r="O1122" t="str">
            <v>N/A</v>
          </cell>
          <cell r="V1122">
            <v>3889182.0918190004</v>
          </cell>
        </row>
        <row r="1123">
          <cell r="F1123" t="str">
            <v>B-10</v>
          </cell>
          <cell r="H1123" t="str">
            <v>N/A</v>
          </cell>
          <cell r="O1123" t="str">
            <v>N/A</v>
          </cell>
          <cell r="V1123">
            <v>1531747748.919013</v>
          </cell>
        </row>
        <row r="1124">
          <cell r="F1124" t="str">
            <v>B-10</v>
          </cell>
          <cell r="H1124" t="str">
            <v>N/A</v>
          </cell>
          <cell r="O1124" t="str">
            <v>N/A</v>
          </cell>
          <cell r="V1124">
            <v>432650865.15115803</v>
          </cell>
        </row>
        <row r="1125">
          <cell r="F1125" t="str">
            <v>B-10</v>
          </cell>
          <cell r="H1125" t="str">
            <v>N/A</v>
          </cell>
          <cell r="O1125" t="str">
            <v>N/A</v>
          </cell>
          <cell r="V1125">
            <v>601879180.26783395</v>
          </cell>
        </row>
        <row r="1126">
          <cell r="F1126" t="str">
            <v>B-10</v>
          </cell>
          <cell r="H1126" t="str">
            <v>N/A</v>
          </cell>
          <cell r="O1126" t="str">
            <v>N/A</v>
          </cell>
          <cell r="V1126">
            <v>3227148330.1931391</v>
          </cell>
        </row>
        <row r="1127">
          <cell r="F1127" t="str">
            <v>B-10</v>
          </cell>
          <cell r="H1127" t="str">
            <v>N/A</v>
          </cell>
          <cell r="O1127" t="str">
            <v>N/A</v>
          </cell>
          <cell r="V1127">
            <v>1028914817.2170199</v>
          </cell>
        </row>
        <row r="1128">
          <cell r="F1128" t="str">
            <v>B-10</v>
          </cell>
          <cell r="H1128" t="str">
            <v>N/A</v>
          </cell>
          <cell r="O1128" t="str">
            <v>N/A</v>
          </cell>
          <cell r="V1128">
            <v>365943176.20684606</v>
          </cell>
        </row>
        <row r="1129">
          <cell r="F1129" t="str">
            <v>B-10</v>
          </cell>
          <cell r="H1129" t="str">
            <v>N/A</v>
          </cell>
          <cell r="O1129" t="str">
            <v>N/A</v>
          </cell>
          <cell r="V1129">
            <v>908649.86420399998</v>
          </cell>
        </row>
        <row r="1130">
          <cell r="F1130" t="str">
            <v>B-10</v>
          </cell>
          <cell r="H1130" t="str">
            <v>N/A</v>
          </cell>
          <cell r="O1130" t="str">
            <v>N/A</v>
          </cell>
          <cell r="V1130">
            <v>215585.73230500001</v>
          </cell>
        </row>
        <row r="1131">
          <cell r="F1131" t="str">
            <v>B-10</v>
          </cell>
          <cell r="H1131" t="str">
            <v>N/A</v>
          </cell>
          <cell r="O1131" t="str">
            <v>N/A</v>
          </cell>
          <cell r="V1131">
            <v>264939.48880599998</v>
          </cell>
        </row>
        <row r="1132">
          <cell r="F1132" t="str">
            <v>B-10</v>
          </cell>
          <cell r="H1132" t="str">
            <v>N/A</v>
          </cell>
          <cell r="O1132" t="str">
            <v>N/A</v>
          </cell>
          <cell r="V1132">
            <v>1644846.0567749999</v>
          </cell>
        </row>
        <row r="1133">
          <cell r="F1133" t="str">
            <v>B-10</v>
          </cell>
          <cell r="H1133" t="str">
            <v>N/A</v>
          </cell>
          <cell r="O1133" t="str">
            <v>N/A</v>
          </cell>
          <cell r="V1133">
            <v>423354.77216599998</v>
          </cell>
        </row>
        <row r="1134">
          <cell r="F1134" t="str">
            <v>B-10</v>
          </cell>
          <cell r="H1134" t="str">
            <v>N/A</v>
          </cell>
          <cell r="O1134" t="str">
            <v>N/A</v>
          </cell>
          <cell r="V1134">
            <v>181575.72833899999</v>
          </cell>
        </row>
        <row r="1135">
          <cell r="F1135" t="str">
            <v>B-10</v>
          </cell>
          <cell r="H1135" t="str">
            <v>N/A</v>
          </cell>
          <cell r="O1135" t="str">
            <v>N/A</v>
          </cell>
          <cell r="V1135">
            <v>32846.875019999999</v>
          </cell>
        </row>
        <row r="1136">
          <cell r="F1136" t="str">
            <v>B-10</v>
          </cell>
          <cell r="H1136" t="str">
            <v>N/A</v>
          </cell>
          <cell r="O1136" t="str">
            <v>N/A</v>
          </cell>
          <cell r="V1136">
            <v>78271.537149000011</v>
          </cell>
        </row>
        <row r="1137">
          <cell r="F1137" t="str">
            <v>B-10</v>
          </cell>
          <cell r="H1137" t="str">
            <v>N/A</v>
          </cell>
          <cell r="O1137" t="str">
            <v>N/A</v>
          </cell>
          <cell r="V1137">
            <v>2824931.346589</v>
          </cell>
        </row>
        <row r="1138">
          <cell r="F1138" t="str">
            <v>B-10</v>
          </cell>
          <cell r="H1138" t="str">
            <v>N/A</v>
          </cell>
          <cell r="O1138" t="str">
            <v>N/A</v>
          </cell>
          <cell r="V1138">
            <v>5575407.8817170002</v>
          </cell>
        </row>
        <row r="1139">
          <cell r="F1139" t="str">
            <v>B-10</v>
          </cell>
          <cell r="H1139" t="str">
            <v>N/A</v>
          </cell>
          <cell r="O1139" t="str">
            <v>N/A</v>
          </cell>
          <cell r="V1139">
            <v>894.79806499999995</v>
          </cell>
        </row>
        <row r="1140">
          <cell r="F1140" t="str">
            <v>B-10</v>
          </cell>
          <cell r="H1140" t="str">
            <v>N/A</v>
          </cell>
          <cell r="O1140" t="str">
            <v>N/A</v>
          </cell>
          <cell r="V1140">
            <v>2155.7179850000002</v>
          </cell>
        </row>
        <row r="1141">
          <cell r="F1141" t="str">
            <v>B-10</v>
          </cell>
          <cell r="H1141" t="str">
            <v>N/A</v>
          </cell>
          <cell r="O1141" t="str">
            <v>N/A</v>
          </cell>
          <cell r="V1141">
            <v>4917761.7685719999</v>
          </cell>
        </row>
        <row r="1142">
          <cell r="F1142" t="str">
            <v>B-10</v>
          </cell>
          <cell r="H1142" t="str">
            <v>N/A</v>
          </cell>
          <cell r="O1142" t="str">
            <v>N/A</v>
          </cell>
          <cell r="V1142">
            <v>1150574.2840190001</v>
          </cell>
        </row>
        <row r="1143">
          <cell r="F1143" t="str">
            <v>B-10</v>
          </cell>
          <cell r="H1143" t="str">
            <v>N/A</v>
          </cell>
          <cell r="O1143" t="str">
            <v>N/A</v>
          </cell>
          <cell r="V1143">
            <v>1521432.4039669998</v>
          </cell>
        </row>
        <row r="1144">
          <cell r="F1144" t="str">
            <v>B-10</v>
          </cell>
          <cell r="H1144" t="str">
            <v>N/A</v>
          </cell>
          <cell r="O1144" t="str">
            <v>N/A</v>
          </cell>
          <cell r="V1144">
            <v>13681098.846168</v>
          </cell>
        </row>
        <row r="1145">
          <cell r="F1145" t="str">
            <v>B-10</v>
          </cell>
          <cell r="H1145" t="str">
            <v>N/A</v>
          </cell>
          <cell r="O1145" t="str">
            <v>N/A</v>
          </cell>
          <cell r="V1145">
            <v>4001288.4824020006</v>
          </cell>
        </row>
        <row r="1146">
          <cell r="F1146" t="str">
            <v>B-10</v>
          </cell>
          <cell r="H1146" t="str">
            <v>N/A</v>
          </cell>
          <cell r="O1146" t="str">
            <v>N/A</v>
          </cell>
          <cell r="V1146">
            <v>1241942.0938840001</v>
          </cell>
        </row>
        <row r="1147">
          <cell r="F1147" t="str">
            <v>B-10</v>
          </cell>
          <cell r="H1147" t="str">
            <v>N/A</v>
          </cell>
          <cell r="O1147" t="str">
            <v>N/A</v>
          </cell>
          <cell r="V1147">
            <v>413249140.96618903</v>
          </cell>
        </row>
        <row r="1148">
          <cell r="F1148" t="str">
            <v>B-10</v>
          </cell>
          <cell r="H1148" t="str">
            <v>N/A</v>
          </cell>
          <cell r="O1148" t="str">
            <v>N/A</v>
          </cell>
          <cell r="V1148">
            <v>116373262.90319401</v>
          </cell>
        </row>
        <row r="1149">
          <cell r="F1149" t="str">
            <v>B-10</v>
          </cell>
          <cell r="H1149" t="str">
            <v>N/A</v>
          </cell>
          <cell r="O1149" t="str">
            <v>N/A</v>
          </cell>
          <cell r="V1149">
            <v>166625746.42869598</v>
          </cell>
        </row>
        <row r="1150">
          <cell r="F1150" t="str">
            <v>B-10</v>
          </cell>
          <cell r="H1150" t="str">
            <v>N/A</v>
          </cell>
          <cell r="O1150" t="str">
            <v>N/A</v>
          </cell>
          <cell r="V1150">
            <v>963946690.88358402</v>
          </cell>
        </row>
        <row r="1151">
          <cell r="F1151" t="str">
            <v>B-10</v>
          </cell>
          <cell r="H1151" t="str">
            <v>N/A</v>
          </cell>
          <cell r="O1151" t="str">
            <v>N/A</v>
          </cell>
          <cell r="V1151">
            <v>304965786.889961</v>
          </cell>
        </row>
        <row r="1152">
          <cell r="F1152" t="str">
            <v>B-10</v>
          </cell>
          <cell r="H1152" t="str">
            <v>N/A</v>
          </cell>
          <cell r="O1152" t="str">
            <v>N/A</v>
          </cell>
          <cell r="V1152">
            <v>89212462.889010012</v>
          </cell>
        </row>
        <row r="1153">
          <cell r="F1153" t="str">
            <v>B-10</v>
          </cell>
          <cell r="H1153" t="str">
            <v>N/A</v>
          </cell>
          <cell r="O1153" t="str">
            <v>N/A</v>
          </cell>
          <cell r="V1153">
            <v>174815.559591</v>
          </cell>
        </row>
        <row r="1154">
          <cell r="F1154" t="str">
            <v>B-10</v>
          </cell>
          <cell r="H1154" t="str">
            <v>N/A</v>
          </cell>
          <cell r="O1154" t="str">
            <v>N/A</v>
          </cell>
          <cell r="V1154">
            <v>44942.256086000001</v>
          </cell>
        </row>
        <row r="1155">
          <cell r="F1155" t="str">
            <v>B-10</v>
          </cell>
          <cell r="H1155" t="str">
            <v>N/A</v>
          </cell>
          <cell r="O1155" t="str">
            <v>N/A</v>
          </cell>
          <cell r="V1155">
            <v>55901.086840999997</v>
          </cell>
        </row>
        <row r="1156">
          <cell r="F1156" t="str">
            <v>B-10</v>
          </cell>
          <cell r="H1156" t="str">
            <v>N/A</v>
          </cell>
          <cell r="O1156" t="str">
            <v>N/A</v>
          </cell>
          <cell r="V1156">
            <v>500413.66561000003</v>
          </cell>
        </row>
        <row r="1157">
          <cell r="F1157" t="str">
            <v>B-10</v>
          </cell>
          <cell r="H1157" t="str">
            <v>N/A</v>
          </cell>
          <cell r="O1157" t="str">
            <v>N/A</v>
          </cell>
          <cell r="V1157">
            <v>144956.47458000001</v>
          </cell>
        </row>
        <row r="1158">
          <cell r="F1158" t="str">
            <v>B-10</v>
          </cell>
          <cell r="H1158" t="str">
            <v>N/A</v>
          </cell>
          <cell r="O1158" t="str">
            <v>N/A</v>
          </cell>
          <cell r="V1158">
            <v>41349.046447000001</v>
          </cell>
        </row>
        <row r="1159">
          <cell r="F1159" t="str">
            <v>B-10</v>
          </cell>
          <cell r="H1159" t="str">
            <v>N/A</v>
          </cell>
          <cell r="O1159" t="str">
            <v>N/A</v>
          </cell>
          <cell r="V1159">
            <v>1085.625362</v>
          </cell>
        </row>
        <row r="1160">
          <cell r="F1160" t="str">
            <v>B-10</v>
          </cell>
          <cell r="H1160" t="str">
            <v>N/A</v>
          </cell>
          <cell r="O1160" t="str">
            <v>N/A</v>
          </cell>
          <cell r="V1160">
            <v>3691.7354059999998</v>
          </cell>
        </row>
        <row r="1161">
          <cell r="F1161" t="str">
            <v>B-10</v>
          </cell>
          <cell r="H1161" t="str">
            <v>N/A</v>
          </cell>
          <cell r="O1161" t="str">
            <v>N/A</v>
          </cell>
          <cell r="V1161">
            <v>0</v>
          </cell>
        </row>
        <row r="1162">
          <cell r="F1162" t="str">
            <v>B-10</v>
          </cell>
          <cell r="H1162" t="str">
            <v>N/A</v>
          </cell>
          <cell r="O1162" t="str">
            <v>N/A</v>
          </cell>
          <cell r="V1162">
            <v>145628254.65816668</v>
          </cell>
        </row>
        <row r="1163">
          <cell r="F1163" t="str">
            <v>B-10</v>
          </cell>
          <cell r="H1163" t="str">
            <v>N/A</v>
          </cell>
          <cell r="O1163" t="str">
            <v>N/A</v>
          </cell>
          <cell r="V1163">
            <v>0</v>
          </cell>
        </row>
        <row r="1164">
          <cell r="F1164" t="str">
            <v>B-10</v>
          </cell>
          <cell r="H1164" t="str">
            <v>N/A</v>
          </cell>
          <cell r="O1164" t="str">
            <v>N/A</v>
          </cell>
          <cell r="V1164">
            <v>16014052.727150001</v>
          </cell>
        </row>
        <row r="1165">
          <cell r="F1165" t="str">
            <v>B-10</v>
          </cell>
          <cell r="H1165" t="str">
            <v>N/A</v>
          </cell>
          <cell r="O1165" t="str">
            <v>N/A</v>
          </cell>
          <cell r="V1165">
            <v>3985581.5207040003</v>
          </cell>
        </row>
        <row r="1166">
          <cell r="F1166" t="str">
            <v>B-10</v>
          </cell>
          <cell r="H1166" t="str">
            <v>N/A</v>
          </cell>
          <cell r="O1166" t="str">
            <v>N/A</v>
          </cell>
          <cell r="V1166">
            <v>5151824.3944950001</v>
          </cell>
        </row>
        <row r="1167">
          <cell r="F1167" t="str">
            <v>B-10</v>
          </cell>
          <cell r="H1167" t="str">
            <v>N/A</v>
          </cell>
          <cell r="O1167" t="str">
            <v>N/A</v>
          </cell>
          <cell r="V1167">
            <v>37522556.006903</v>
          </cell>
        </row>
        <row r="1168">
          <cell r="F1168" t="str">
            <v>B-10</v>
          </cell>
          <cell r="H1168" t="str">
            <v>N/A</v>
          </cell>
          <cell r="O1168" t="str">
            <v>N/A</v>
          </cell>
          <cell r="V1168">
            <v>11133270.326915</v>
          </cell>
        </row>
        <row r="1169">
          <cell r="F1169" t="str">
            <v>B-10</v>
          </cell>
          <cell r="H1169" t="str">
            <v>N/A</v>
          </cell>
          <cell r="O1169" t="str">
            <v>N/A</v>
          </cell>
          <cell r="V1169">
            <v>3889182.0918190004</v>
          </cell>
        </row>
        <row r="1170">
          <cell r="F1170" t="str">
            <v>B-10</v>
          </cell>
          <cell r="H1170" t="str">
            <v>N/A</v>
          </cell>
          <cell r="O1170" t="str">
            <v>N/A</v>
          </cell>
          <cell r="V1170">
            <v>1531747748.919013</v>
          </cell>
        </row>
        <row r="1171">
          <cell r="F1171" t="str">
            <v>B-10</v>
          </cell>
          <cell r="H1171" t="str">
            <v>N/A</v>
          </cell>
          <cell r="O1171" t="str">
            <v>N/A</v>
          </cell>
          <cell r="V1171">
            <v>432650865.15115803</v>
          </cell>
        </row>
        <row r="1172">
          <cell r="F1172" t="str">
            <v>B-10</v>
          </cell>
          <cell r="H1172" t="str">
            <v>N/A</v>
          </cell>
          <cell r="O1172" t="str">
            <v>N/A</v>
          </cell>
          <cell r="V1172">
            <v>601879180.26783395</v>
          </cell>
        </row>
        <row r="1173">
          <cell r="F1173" t="str">
            <v>B-10</v>
          </cell>
          <cell r="H1173" t="str">
            <v>N/A</v>
          </cell>
          <cell r="O1173" t="str">
            <v>N/A</v>
          </cell>
          <cell r="V1173">
            <v>3227148330.1931391</v>
          </cell>
        </row>
        <row r="1174">
          <cell r="F1174" t="str">
            <v>B-10</v>
          </cell>
          <cell r="H1174" t="str">
            <v>N/A</v>
          </cell>
          <cell r="O1174" t="str">
            <v>N/A</v>
          </cell>
          <cell r="V1174">
            <v>1028914817.2170199</v>
          </cell>
        </row>
        <row r="1175">
          <cell r="F1175" t="str">
            <v>B-10</v>
          </cell>
          <cell r="H1175" t="str">
            <v>N/A</v>
          </cell>
          <cell r="O1175" t="str">
            <v>N/A</v>
          </cell>
          <cell r="V1175">
            <v>365943176.20684606</v>
          </cell>
        </row>
        <row r="1176">
          <cell r="F1176" t="str">
            <v>B-10</v>
          </cell>
          <cell r="H1176" t="str">
            <v>N/A</v>
          </cell>
          <cell r="O1176" t="str">
            <v>N/A</v>
          </cell>
          <cell r="V1176">
            <v>908649.86420399998</v>
          </cell>
        </row>
        <row r="1177">
          <cell r="F1177" t="str">
            <v>B-10</v>
          </cell>
          <cell r="H1177" t="str">
            <v>N/A</v>
          </cell>
          <cell r="O1177" t="str">
            <v>N/A</v>
          </cell>
          <cell r="V1177">
            <v>215585.73230500001</v>
          </cell>
        </row>
        <row r="1178">
          <cell r="F1178" t="str">
            <v>B-10</v>
          </cell>
          <cell r="H1178" t="str">
            <v>N/A</v>
          </cell>
          <cell r="O1178" t="str">
            <v>N/A</v>
          </cell>
          <cell r="V1178">
            <v>264939.48880599998</v>
          </cell>
        </row>
        <row r="1179">
          <cell r="F1179" t="str">
            <v>B-10</v>
          </cell>
          <cell r="H1179" t="str">
            <v>N/A</v>
          </cell>
          <cell r="O1179" t="str">
            <v>N/A</v>
          </cell>
          <cell r="V1179">
            <v>1644846.0567749999</v>
          </cell>
        </row>
        <row r="1180">
          <cell r="F1180" t="str">
            <v>B-10</v>
          </cell>
          <cell r="H1180" t="str">
            <v>N/A</v>
          </cell>
          <cell r="O1180" t="str">
            <v>N/A</v>
          </cell>
          <cell r="V1180">
            <v>423354.77216599998</v>
          </cell>
        </row>
        <row r="1181">
          <cell r="F1181" t="str">
            <v>B-10</v>
          </cell>
          <cell r="H1181" t="str">
            <v>N/A</v>
          </cell>
          <cell r="O1181" t="str">
            <v>N/A</v>
          </cell>
          <cell r="V1181">
            <v>181575.72833899999</v>
          </cell>
        </row>
        <row r="1182">
          <cell r="F1182" t="str">
            <v>B-10</v>
          </cell>
          <cell r="H1182" t="str">
            <v>N/A</v>
          </cell>
          <cell r="O1182" t="str">
            <v>N/A</v>
          </cell>
          <cell r="V1182">
            <v>16014052.727150001</v>
          </cell>
        </row>
        <row r="1183">
          <cell r="F1183" t="str">
            <v>B-10</v>
          </cell>
          <cell r="H1183" t="str">
            <v>N/A</v>
          </cell>
          <cell r="O1183" t="str">
            <v>N/A</v>
          </cell>
          <cell r="V1183">
            <v>3985581.5207040003</v>
          </cell>
        </row>
        <row r="1184">
          <cell r="F1184" t="str">
            <v>B-10</v>
          </cell>
          <cell r="H1184" t="str">
            <v>N/A</v>
          </cell>
          <cell r="O1184" t="str">
            <v>N/A</v>
          </cell>
          <cell r="V1184">
            <v>5151824.3944950001</v>
          </cell>
        </row>
        <row r="1185">
          <cell r="F1185" t="str">
            <v>B-10</v>
          </cell>
          <cell r="H1185" t="str">
            <v>N/A</v>
          </cell>
          <cell r="O1185" t="str">
            <v>N/A</v>
          </cell>
          <cell r="V1185">
            <v>37522556.006903</v>
          </cell>
        </row>
        <row r="1186">
          <cell r="F1186" t="str">
            <v>B-10</v>
          </cell>
          <cell r="H1186" t="str">
            <v>N/A</v>
          </cell>
          <cell r="O1186" t="str">
            <v>N/A</v>
          </cell>
          <cell r="V1186">
            <v>11133270.326915</v>
          </cell>
        </row>
        <row r="1187">
          <cell r="F1187" t="str">
            <v>B-10</v>
          </cell>
          <cell r="H1187" t="str">
            <v>N/A</v>
          </cell>
          <cell r="O1187" t="str">
            <v>N/A</v>
          </cell>
          <cell r="V1187">
            <v>3889182.0918190004</v>
          </cell>
        </row>
        <row r="1188">
          <cell r="F1188" t="str">
            <v>B-10</v>
          </cell>
          <cell r="H1188" t="str">
            <v>N/A</v>
          </cell>
          <cell r="O1188" t="str">
            <v>N/A</v>
          </cell>
          <cell r="V1188">
            <v>1531747748.919013</v>
          </cell>
        </row>
        <row r="1189">
          <cell r="F1189" t="str">
            <v>B-10</v>
          </cell>
          <cell r="H1189" t="str">
            <v>N/A</v>
          </cell>
          <cell r="O1189" t="str">
            <v>N/A</v>
          </cell>
          <cell r="V1189">
            <v>432650865.15115803</v>
          </cell>
        </row>
        <row r="1190">
          <cell r="F1190" t="str">
            <v>B-10</v>
          </cell>
          <cell r="H1190" t="str">
            <v>N/A</v>
          </cell>
          <cell r="O1190" t="str">
            <v>N/A</v>
          </cell>
          <cell r="V1190">
            <v>601879180.26783395</v>
          </cell>
        </row>
        <row r="1191">
          <cell r="F1191" t="str">
            <v>B-10</v>
          </cell>
          <cell r="H1191" t="str">
            <v>N/A</v>
          </cell>
          <cell r="O1191" t="str">
            <v>N/A</v>
          </cell>
          <cell r="V1191">
            <v>3227148330.1931391</v>
          </cell>
        </row>
        <row r="1192">
          <cell r="F1192" t="str">
            <v>B-10</v>
          </cell>
          <cell r="H1192" t="str">
            <v>N/A</v>
          </cell>
          <cell r="O1192" t="str">
            <v>N/A</v>
          </cell>
          <cell r="V1192">
            <v>1028914817.2170199</v>
          </cell>
        </row>
        <row r="1193">
          <cell r="F1193" t="str">
            <v>B-10</v>
          </cell>
          <cell r="H1193" t="str">
            <v>N/A</v>
          </cell>
          <cell r="O1193" t="str">
            <v>N/A</v>
          </cell>
          <cell r="V1193">
            <v>365943176.20684606</v>
          </cell>
        </row>
        <row r="1194">
          <cell r="F1194" t="str">
            <v>B-10</v>
          </cell>
          <cell r="H1194" t="str">
            <v>N/A</v>
          </cell>
          <cell r="O1194" t="str">
            <v>N/A</v>
          </cell>
          <cell r="V1194">
            <v>908649.86420399998</v>
          </cell>
        </row>
        <row r="1195">
          <cell r="F1195" t="str">
            <v>B-10</v>
          </cell>
          <cell r="H1195" t="str">
            <v>N/A</v>
          </cell>
          <cell r="O1195" t="str">
            <v>N/A</v>
          </cell>
          <cell r="V1195">
            <v>215585.73230500001</v>
          </cell>
        </row>
        <row r="1196">
          <cell r="F1196" t="str">
            <v>B-10</v>
          </cell>
          <cell r="H1196" t="str">
            <v>N/A</v>
          </cell>
          <cell r="O1196" t="str">
            <v>N/A</v>
          </cell>
          <cell r="V1196">
            <v>264939.48880599998</v>
          </cell>
        </row>
        <row r="1197">
          <cell r="F1197" t="str">
            <v>B-10</v>
          </cell>
          <cell r="H1197" t="str">
            <v>N/A</v>
          </cell>
          <cell r="O1197" t="str">
            <v>N/A</v>
          </cell>
          <cell r="V1197">
            <v>1644846.0567749999</v>
          </cell>
        </row>
        <row r="1198">
          <cell r="F1198" t="str">
            <v>B-10</v>
          </cell>
          <cell r="H1198" t="str">
            <v>N/A</v>
          </cell>
          <cell r="O1198" t="str">
            <v>N/A</v>
          </cell>
          <cell r="V1198">
            <v>423354.77216599998</v>
          </cell>
        </row>
        <row r="1199">
          <cell r="F1199" t="str">
            <v>B-10</v>
          </cell>
          <cell r="H1199" t="str">
            <v>N/A</v>
          </cell>
          <cell r="O1199" t="str">
            <v>N/A</v>
          </cell>
          <cell r="V1199">
            <v>181575.72833899999</v>
          </cell>
        </row>
        <row r="1200">
          <cell r="F1200" t="str">
            <v>B-10</v>
          </cell>
          <cell r="H1200" t="str">
            <v>N/A</v>
          </cell>
          <cell r="O1200" t="str">
            <v>N/A</v>
          </cell>
          <cell r="V1200">
            <v>0</v>
          </cell>
        </row>
        <row r="1201">
          <cell r="F1201" t="str">
            <v>B-10</v>
          </cell>
          <cell r="H1201" t="str">
            <v>N/A</v>
          </cell>
          <cell r="O1201" t="str">
            <v>N/A</v>
          </cell>
          <cell r="V1201">
            <v>0</v>
          </cell>
        </row>
        <row r="1202">
          <cell r="F1202" t="str">
            <v>B-10</v>
          </cell>
          <cell r="H1202" t="str">
            <v>N/A</v>
          </cell>
          <cell r="O1202" t="str">
            <v>N/A</v>
          </cell>
          <cell r="V1202">
            <v>0</v>
          </cell>
        </row>
        <row r="1203">
          <cell r="F1203" t="str">
            <v>B-10</v>
          </cell>
          <cell r="H1203" t="str">
            <v>N/A</v>
          </cell>
          <cell r="O1203" t="str">
            <v>N/A</v>
          </cell>
          <cell r="V1203">
            <v>1482450.961139</v>
          </cell>
        </row>
        <row r="1204">
          <cell r="F1204" t="str">
            <v>B-10</v>
          </cell>
          <cell r="H1204" t="str">
            <v>N/A</v>
          </cell>
          <cell r="O1204" t="str">
            <v>N/A</v>
          </cell>
          <cell r="V1204">
            <v>39898625.622249</v>
          </cell>
        </row>
        <row r="1205">
          <cell r="F1205" t="str">
            <v>B-10</v>
          </cell>
          <cell r="H1205" t="str">
            <v>N/A</v>
          </cell>
          <cell r="O1205" t="str">
            <v>N/A</v>
          </cell>
          <cell r="V1205">
            <v>0</v>
          </cell>
        </row>
        <row r="1206">
          <cell r="F1206" t="str">
            <v>B-10</v>
          </cell>
          <cell r="H1206" t="str">
            <v>N/A</v>
          </cell>
          <cell r="O1206" t="str">
            <v>N/A</v>
          </cell>
          <cell r="V1206">
            <v>285321.87280300003</v>
          </cell>
        </row>
        <row r="1207">
          <cell r="F1207" t="str">
            <v>B-10</v>
          </cell>
          <cell r="H1207" t="str">
            <v>N/A</v>
          </cell>
          <cell r="O1207" t="str">
            <v>N/A</v>
          </cell>
          <cell r="V1207">
            <v>114641876.04258601</v>
          </cell>
        </row>
        <row r="1208">
          <cell r="F1208" t="str">
            <v>B-10</v>
          </cell>
          <cell r="H1208" t="str">
            <v>N/A</v>
          </cell>
          <cell r="O1208" t="str">
            <v>N/A</v>
          </cell>
          <cell r="V1208">
            <v>0</v>
          </cell>
        </row>
        <row r="1209">
          <cell r="F1209" t="str">
            <v>B-10</v>
          </cell>
          <cell r="H1209" t="str">
            <v>N/A</v>
          </cell>
          <cell r="O1209" t="str">
            <v>N/A</v>
          </cell>
          <cell r="V1209">
            <v>452016.14453600004</v>
          </cell>
        </row>
        <row r="1210">
          <cell r="F1210" t="str">
            <v>B-10</v>
          </cell>
          <cell r="H1210" t="str">
            <v>N/A</v>
          </cell>
          <cell r="O1210" t="str">
            <v>N/A</v>
          </cell>
          <cell r="V1210">
            <v>103038018.38038599</v>
          </cell>
        </row>
        <row r="1211">
          <cell r="F1211" t="str">
            <v>B-10</v>
          </cell>
          <cell r="H1211" t="str">
            <v>N/A</v>
          </cell>
          <cell r="O1211" t="str">
            <v>N/A</v>
          </cell>
          <cell r="V1211">
            <v>0</v>
          </cell>
        </row>
        <row r="1212">
          <cell r="F1212" t="str">
            <v>B-10</v>
          </cell>
          <cell r="H1212" t="str">
            <v>N/A</v>
          </cell>
          <cell r="O1212" t="str">
            <v>N/A</v>
          </cell>
          <cell r="V1212">
            <v>11976.267604999999</v>
          </cell>
        </row>
        <row r="1213">
          <cell r="F1213" t="str">
            <v>B-10</v>
          </cell>
          <cell r="H1213" t="str">
            <v>N/A</v>
          </cell>
          <cell r="O1213" t="str">
            <v>N/A</v>
          </cell>
          <cell r="V1213">
            <v>29981665.878915001</v>
          </cell>
        </row>
        <row r="1214">
          <cell r="F1214" t="str">
            <v>B-10</v>
          </cell>
          <cell r="H1214" t="str">
            <v>N/A</v>
          </cell>
          <cell r="O1214" t="str">
            <v>N/A</v>
          </cell>
          <cell r="V1214">
            <v>0</v>
          </cell>
        </row>
        <row r="1215">
          <cell r="F1215" t="str">
            <v>B-10</v>
          </cell>
          <cell r="H1215" t="str">
            <v>N/A</v>
          </cell>
          <cell r="O1215" t="str">
            <v>N/A</v>
          </cell>
          <cell r="V1215">
            <v>3408141.8448649999</v>
          </cell>
        </row>
        <row r="1216">
          <cell r="F1216" t="str">
            <v>B-10</v>
          </cell>
          <cell r="H1216" t="str">
            <v>N/A</v>
          </cell>
          <cell r="O1216" t="str">
            <v>N/A</v>
          </cell>
          <cell r="V1216">
            <v>179898551.31806701</v>
          </cell>
        </row>
        <row r="1217">
          <cell r="F1217" t="str">
            <v>B-10</v>
          </cell>
          <cell r="H1217" t="str">
            <v>N/A</v>
          </cell>
          <cell r="O1217" t="str">
            <v>N/A</v>
          </cell>
          <cell r="V1217">
            <v>0</v>
          </cell>
        </row>
        <row r="1218">
          <cell r="F1218" t="str">
            <v>B-10</v>
          </cell>
          <cell r="H1218" t="str">
            <v>N/A</v>
          </cell>
          <cell r="O1218" t="str">
            <v>N/A</v>
          </cell>
          <cell r="V1218">
            <v>0</v>
          </cell>
        </row>
        <row r="1219">
          <cell r="F1219" t="str">
            <v>B-10</v>
          </cell>
          <cell r="H1219" t="str">
            <v>N/A</v>
          </cell>
          <cell r="O1219" t="str">
            <v>N/A</v>
          </cell>
          <cell r="V1219">
            <v>162905512.95587501</v>
          </cell>
        </row>
        <row r="1220">
          <cell r="F1220" t="str">
            <v>B-10</v>
          </cell>
          <cell r="H1220" t="str">
            <v>N/A</v>
          </cell>
          <cell r="O1220" t="str">
            <v>N/A</v>
          </cell>
          <cell r="V1220">
            <v>0</v>
          </cell>
        </row>
        <row r="1221">
          <cell r="F1221" t="str">
            <v>B-10</v>
          </cell>
          <cell r="H1221" t="str">
            <v>N/A</v>
          </cell>
          <cell r="O1221" t="str">
            <v>N/A</v>
          </cell>
          <cell r="V1221">
            <v>0</v>
          </cell>
        </row>
        <row r="1222">
          <cell r="F1222" t="str">
            <v>B-10</v>
          </cell>
          <cell r="H1222" t="str">
            <v>N/A</v>
          </cell>
          <cell r="O1222" t="str">
            <v>N/A</v>
          </cell>
          <cell r="V1222">
            <v>52583678.936480999</v>
          </cell>
        </row>
        <row r="1223">
          <cell r="F1223" t="str">
            <v>B-10</v>
          </cell>
          <cell r="H1223" t="str">
            <v>N/A</v>
          </cell>
          <cell r="O1223" t="str">
            <v>N/A</v>
          </cell>
          <cell r="V1223">
            <v>0</v>
          </cell>
        </row>
        <row r="1224">
          <cell r="F1224" t="str">
            <v>B-10</v>
          </cell>
          <cell r="H1224" t="str">
            <v>N/A</v>
          </cell>
          <cell r="O1224" t="str">
            <v>N/A</v>
          </cell>
          <cell r="V1224">
            <v>6787228.8093139995</v>
          </cell>
        </row>
        <row r="1225">
          <cell r="F1225" t="str">
            <v>B-10</v>
          </cell>
          <cell r="H1225" t="str">
            <v>N/A</v>
          </cell>
          <cell r="O1225" t="str">
            <v>N/A</v>
          </cell>
          <cell r="V1225">
            <v>981576628.18166995</v>
          </cell>
        </row>
        <row r="1226">
          <cell r="F1226" t="str">
            <v>B-10</v>
          </cell>
          <cell r="H1226" t="str">
            <v>N/A</v>
          </cell>
          <cell r="O1226" t="str">
            <v>N/A</v>
          </cell>
          <cell r="V1226">
            <v>381045.97235599998</v>
          </cell>
        </row>
        <row r="1227">
          <cell r="F1227" t="str">
            <v>B-10</v>
          </cell>
          <cell r="H1227" t="str">
            <v>N/A</v>
          </cell>
          <cell r="O1227" t="str">
            <v>N/A</v>
          </cell>
          <cell r="V1227">
            <v>12199632.802337</v>
          </cell>
        </row>
        <row r="1228">
          <cell r="F1228" t="str">
            <v>B-10</v>
          </cell>
          <cell r="H1228" t="str">
            <v>N/A</v>
          </cell>
          <cell r="O1228" t="str">
            <v>N/A</v>
          </cell>
          <cell r="V1228">
            <v>1524263312.2093687</v>
          </cell>
        </row>
        <row r="1229">
          <cell r="F1229" t="str">
            <v>B-10</v>
          </cell>
          <cell r="H1229" t="str">
            <v>N/A</v>
          </cell>
          <cell r="O1229" t="str">
            <v>N/A</v>
          </cell>
          <cell r="V1229">
            <v>216712.265419</v>
          </cell>
        </row>
        <row r="1230">
          <cell r="F1230" t="str">
            <v>B-10</v>
          </cell>
          <cell r="H1230" t="str">
            <v>N/A</v>
          </cell>
          <cell r="O1230" t="str">
            <v>N/A</v>
          </cell>
          <cell r="V1230">
            <v>19144542.287937999</v>
          </cell>
        </row>
        <row r="1231">
          <cell r="F1231" t="str">
            <v>B-10</v>
          </cell>
          <cell r="H1231" t="str">
            <v>N/A</v>
          </cell>
          <cell r="O1231" t="str">
            <v>N/A</v>
          </cell>
          <cell r="V1231">
            <v>864264397.63845289</v>
          </cell>
        </row>
        <row r="1232">
          <cell r="F1232" t="str">
            <v>B-10</v>
          </cell>
          <cell r="H1232" t="str">
            <v>N/A</v>
          </cell>
          <cell r="O1232" t="str">
            <v>N/A</v>
          </cell>
          <cell r="V1232">
            <v>0</v>
          </cell>
        </row>
        <row r="1233">
          <cell r="F1233" t="str">
            <v>B-10</v>
          </cell>
          <cell r="H1233" t="str">
            <v>Non-Surcharge</v>
          </cell>
          <cell r="O1233" t="str">
            <v>N/A</v>
          </cell>
          <cell r="V1233">
            <v>0</v>
          </cell>
        </row>
        <row r="1234">
          <cell r="F1234" t="str">
            <v>B-10</v>
          </cell>
          <cell r="H1234" t="str">
            <v>Non-Surcharge</v>
          </cell>
          <cell r="O1234" t="str">
            <v>N/A</v>
          </cell>
          <cell r="V1234">
            <v>71664174.810000017</v>
          </cell>
        </row>
        <row r="1235">
          <cell r="F1235" t="str">
            <v>B-10</v>
          </cell>
          <cell r="H1235" t="str">
            <v>Non-Surcharge</v>
          </cell>
          <cell r="O1235" t="str">
            <v>N/A</v>
          </cell>
          <cell r="V1235">
            <v>0</v>
          </cell>
        </row>
        <row r="1236">
          <cell r="F1236" t="str">
            <v>B-10</v>
          </cell>
          <cell r="H1236" t="str">
            <v>CARE Surcharge</v>
          </cell>
          <cell r="O1236" t="str">
            <v>N/A</v>
          </cell>
          <cell r="V1236">
            <v>16014052.727150001</v>
          </cell>
        </row>
        <row r="1237">
          <cell r="F1237" t="str">
            <v>B-10</v>
          </cell>
          <cell r="H1237" t="str">
            <v>CARE Surcharge</v>
          </cell>
          <cell r="O1237" t="str">
            <v>N/A</v>
          </cell>
          <cell r="V1237">
            <v>3985581.5207040003</v>
          </cell>
        </row>
        <row r="1238">
          <cell r="F1238" t="str">
            <v>B-10</v>
          </cell>
          <cell r="H1238" t="str">
            <v>CARE Surcharge</v>
          </cell>
          <cell r="O1238" t="str">
            <v>N/A</v>
          </cell>
          <cell r="V1238">
            <v>5151824.3944950001</v>
          </cell>
        </row>
        <row r="1239">
          <cell r="F1239" t="str">
            <v>B-10</v>
          </cell>
          <cell r="H1239" t="str">
            <v>CARE Surcharge</v>
          </cell>
          <cell r="O1239" t="str">
            <v>N/A</v>
          </cell>
          <cell r="V1239">
            <v>37522556.006903</v>
          </cell>
        </row>
        <row r="1240">
          <cell r="F1240" t="str">
            <v>B-10</v>
          </cell>
          <cell r="H1240" t="str">
            <v>CARE Surcharge</v>
          </cell>
          <cell r="O1240" t="str">
            <v>N/A</v>
          </cell>
          <cell r="V1240">
            <v>11133270.326915</v>
          </cell>
        </row>
        <row r="1241">
          <cell r="F1241" t="str">
            <v>B-10</v>
          </cell>
          <cell r="H1241" t="str">
            <v>CARE Surcharge</v>
          </cell>
          <cell r="O1241" t="str">
            <v>N/A</v>
          </cell>
          <cell r="V1241">
            <v>3889182.0918190004</v>
          </cell>
        </row>
        <row r="1242">
          <cell r="F1242" t="str">
            <v>B-10</v>
          </cell>
          <cell r="H1242" t="str">
            <v>Non-Surcharge</v>
          </cell>
          <cell r="O1242" t="str">
            <v>N/A</v>
          </cell>
          <cell r="V1242">
            <v>16014052.727150001</v>
          </cell>
        </row>
        <row r="1243">
          <cell r="F1243" t="str">
            <v>B-10</v>
          </cell>
          <cell r="H1243" t="str">
            <v>Non-Surcharge</v>
          </cell>
          <cell r="O1243" t="str">
            <v>N/A</v>
          </cell>
          <cell r="V1243">
            <v>3985581.5207040003</v>
          </cell>
        </row>
        <row r="1244">
          <cell r="F1244" t="str">
            <v>B-10</v>
          </cell>
          <cell r="H1244" t="str">
            <v>Non-Surcharge</v>
          </cell>
          <cell r="O1244" t="str">
            <v>N/A</v>
          </cell>
          <cell r="V1244">
            <v>5151824.3944950001</v>
          </cell>
        </row>
        <row r="1245">
          <cell r="F1245" t="str">
            <v>B-10</v>
          </cell>
          <cell r="H1245" t="str">
            <v>Non-Surcharge</v>
          </cell>
          <cell r="O1245" t="str">
            <v>N/A</v>
          </cell>
          <cell r="V1245">
            <v>37522556.006903</v>
          </cell>
        </row>
        <row r="1246">
          <cell r="F1246" t="str">
            <v>B-10</v>
          </cell>
          <cell r="H1246" t="str">
            <v>Non-Surcharge</v>
          </cell>
          <cell r="O1246" t="str">
            <v>N/A</v>
          </cell>
          <cell r="V1246">
            <v>11133270.326915</v>
          </cell>
        </row>
        <row r="1247">
          <cell r="F1247" t="str">
            <v>B-10</v>
          </cell>
          <cell r="H1247" t="str">
            <v>Non-Surcharge</v>
          </cell>
          <cell r="O1247" t="str">
            <v>N/A</v>
          </cell>
          <cell r="V1247">
            <v>3889182.0918190004</v>
          </cell>
        </row>
        <row r="1248">
          <cell r="F1248" t="str">
            <v>B-10</v>
          </cell>
          <cell r="H1248" t="str">
            <v>CARE Surcharge</v>
          </cell>
          <cell r="O1248" t="str">
            <v>N/A</v>
          </cell>
          <cell r="V1248">
            <v>1531747748.919013</v>
          </cell>
        </row>
        <row r="1249">
          <cell r="F1249" t="str">
            <v>B-10</v>
          </cell>
          <cell r="H1249" t="str">
            <v>CARE Surcharge</v>
          </cell>
          <cell r="O1249" t="str">
            <v>N/A</v>
          </cell>
          <cell r="V1249">
            <v>432650865.15115803</v>
          </cell>
        </row>
        <row r="1250">
          <cell r="F1250" t="str">
            <v>B-10</v>
          </cell>
          <cell r="H1250" t="str">
            <v>CARE Surcharge</v>
          </cell>
          <cell r="O1250" t="str">
            <v>N/A</v>
          </cell>
          <cell r="V1250">
            <v>601879180.26783395</v>
          </cell>
        </row>
        <row r="1251">
          <cell r="F1251" t="str">
            <v>B-10</v>
          </cell>
          <cell r="H1251" t="str">
            <v>CARE Surcharge</v>
          </cell>
          <cell r="O1251" t="str">
            <v>N/A</v>
          </cell>
          <cell r="V1251">
            <v>3227148330.1931391</v>
          </cell>
        </row>
        <row r="1252">
          <cell r="F1252" t="str">
            <v>B-10</v>
          </cell>
          <cell r="H1252" t="str">
            <v>CARE Surcharge</v>
          </cell>
          <cell r="O1252" t="str">
            <v>N/A</v>
          </cell>
          <cell r="V1252">
            <v>1028914817.2170199</v>
          </cell>
        </row>
        <row r="1253">
          <cell r="F1253" t="str">
            <v>B-10</v>
          </cell>
          <cell r="H1253" t="str">
            <v>CARE Surcharge</v>
          </cell>
          <cell r="O1253" t="str">
            <v>N/A</v>
          </cell>
          <cell r="V1253">
            <v>365943176.20684606</v>
          </cell>
        </row>
        <row r="1254">
          <cell r="F1254" t="str">
            <v>B-10</v>
          </cell>
          <cell r="H1254" t="str">
            <v>Non-Surcharge</v>
          </cell>
          <cell r="O1254" t="str">
            <v>N/A</v>
          </cell>
          <cell r="V1254">
            <v>1531747748.919013</v>
          </cell>
        </row>
        <row r="1255">
          <cell r="F1255" t="str">
            <v>B-10</v>
          </cell>
          <cell r="H1255" t="str">
            <v>Non-Surcharge</v>
          </cell>
          <cell r="O1255" t="str">
            <v>N/A</v>
          </cell>
          <cell r="V1255">
            <v>432650865.15115803</v>
          </cell>
        </row>
        <row r="1256">
          <cell r="F1256" t="str">
            <v>B-10</v>
          </cell>
          <cell r="H1256" t="str">
            <v>Non-Surcharge</v>
          </cell>
          <cell r="O1256" t="str">
            <v>N/A</v>
          </cell>
          <cell r="V1256">
            <v>601879180.26783395</v>
          </cell>
        </row>
        <row r="1257">
          <cell r="F1257" t="str">
            <v>B-10</v>
          </cell>
          <cell r="H1257" t="str">
            <v>Non-Surcharge</v>
          </cell>
          <cell r="O1257" t="str">
            <v>N/A</v>
          </cell>
          <cell r="V1257">
            <v>3227148330.1931391</v>
          </cell>
        </row>
        <row r="1258">
          <cell r="F1258" t="str">
            <v>B-10</v>
          </cell>
          <cell r="H1258" t="str">
            <v>Non-Surcharge</v>
          </cell>
          <cell r="O1258" t="str">
            <v>N/A</v>
          </cell>
          <cell r="V1258">
            <v>1028914817.2170199</v>
          </cell>
        </row>
        <row r="1259">
          <cell r="F1259" t="str">
            <v>B-10</v>
          </cell>
          <cell r="H1259" t="str">
            <v>Non-Surcharge</v>
          </cell>
          <cell r="O1259" t="str">
            <v>N/A</v>
          </cell>
          <cell r="V1259">
            <v>365943176.20684606</v>
          </cell>
        </row>
        <row r="1260">
          <cell r="F1260" t="str">
            <v>B-10</v>
          </cell>
          <cell r="H1260" t="str">
            <v>CARE Surcharge</v>
          </cell>
          <cell r="O1260" t="str">
            <v>N/A</v>
          </cell>
          <cell r="V1260">
            <v>908649.86420399998</v>
          </cell>
        </row>
        <row r="1261">
          <cell r="F1261" t="str">
            <v>B-10</v>
          </cell>
          <cell r="H1261" t="str">
            <v>CARE Surcharge</v>
          </cell>
          <cell r="O1261" t="str">
            <v>N/A</v>
          </cell>
          <cell r="V1261">
            <v>215585.73230500001</v>
          </cell>
        </row>
        <row r="1262">
          <cell r="F1262" t="str">
            <v>B-10</v>
          </cell>
          <cell r="H1262" t="str">
            <v>CARE Surcharge</v>
          </cell>
          <cell r="O1262" t="str">
            <v>N/A</v>
          </cell>
          <cell r="V1262">
            <v>264939.48880599998</v>
          </cell>
        </row>
        <row r="1263">
          <cell r="F1263" t="str">
            <v>B-10</v>
          </cell>
          <cell r="H1263" t="str">
            <v>CARE Surcharge</v>
          </cell>
          <cell r="O1263" t="str">
            <v>N/A</v>
          </cell>
          <cell r="V1263">
            <v>1644846.0567749999</v>
          </cell>
        </row>
        <row r="1264">
          <cell r="F1264" t="str">
            <v>B-10</v>
          </cell>
          <cell r="H1264" t="str">
            <v>CARE Surcharge</v>
          </cell>
          <cell r="O1264" t="str">
            <v>N/A</v>
          </cell>
          <cell r="V1264">
            <v>423354.77216599998</v>
          </cell>
        </row>
        <row r="1265">
          <cell r="F1265" t="str">
            <v>B-10</v>
          </cell>
          <cell r="H1265" t="str">
            <v>CARE Surcharge</v>
          </cell>
          <cell r="O1265" t="str">
            <v>N/A</v>
          </cell>
          <cell r="V1265">
            <v>181575.72833899999</v>
          </cell>
        </row>
        <row r="1266">
          <cell r="F1266" t="str">
            <v>B-10</v>
          </cell>
          <cell r="H1266" t="str">
            <v>Non-Surcharge</v>
          </cell>
          <cell r="O1266" t="str">
            <v>N/A</v>
          </cell>
          <cell r="V1266">
            <v>908649.86420399998</v>
          </cell>
        </row>
        <row r="1267">
          <cell r="F1267" t="str">
            <v>B-10</v>
          </cell>
          <cell r="H1267" t="str">
            <v>Non-Surcharge</v>
          </cell>
          <cell r="O1267" t="str">
            <v>N/A</v>
          </cell>
          <cell r="V1267">
            <v>215585.73230500001</v>
          </cell>
        </row>
        <row r="1268">
          <cell r="F1268" t="str">
            <v>B-10</v>
          </cell>
          <cell r="H1268" t="str">
            <v>Non-Surcharge</v>
          </cell>
          <cell r="O1268" t="str">
            <v>N/A</v>
          </cell>
          <cell r="V1268">
            <v>264939.48880599998</v>
          </cell>
        </row>
        <row r="1269">
          <cell r="F1269" t="str">
            <v>B-10</v>
          </cell>
          <cell r="H1269" t="str">
            <v>Non-Surcharge</v>
          </cell>
          <cell r="O1269" t="str">
            <v>N/A</v>
          </cell>
          <cell r="V1269">
            <v>1644846.0567749999</v>
          </cell>
        </row>
        <row r="1270">
          <cell r="F1270" t="str">
            <v>B-10</v>
          </cell>
          <cell r="H1270" t="str">
            <v>Non-Surcharge</v>
          </cell>
          <cell r="O1270" t="str">
            <v>N/A</v>
          </cell>
          <cell r="V1270">
            <v>423354.77216599998</v>
          </cell>
        </row>
        <row r="1271">
          <cell r="F1271" t="str">
            <v>B-10</v>
          </cell>
          <cell r="H1271" t="str">
            <v>Non-Surcharge</v>
          </cell>
          <cell r="O1271" t="str">
            <v>N/A</v>
          </cell>
          <cell r="V1271">
            <v>181575.72833899999</v>
          </cell>
        </row>
        <row r="1272">
          <cell r="F1272" t="str">
            <v>B-10</v>
          </cell>
          <cell r="H1272" t="str">
            <v>N/A</v>
          </cell>
          <cell r="O1272" t="str">
            <v>N/A</v>
          </cell>
          <cell r="V1272">
            <v>95941.168185999995</v>
          </cell>
        </row>
        <row r="1273">
          <cell r="F1273" t="str">
            <v>B-10</v>
          </cell>
          <cell r="H1273" t="str">
            <v>N/A</v>
          </cell>
          <cell r="O1273" t="str">
            <v>N/A</v>
          </cell>
          <cell r="V1273">
            <v>192467.580766</v>
          </cell>
        </row>
        <row r="1274">
          <cell r="F1274" t="str">
            <v>B-10</v>
          </cell>
          <cell r="H1274" t="str">
            <v>N/A</v>
          </cell>
          <cell r="O1274" t="str">
            <v>N/A</v>
          </cell>
          <cell r="V1274">
            <v>9583847.274983</v>
          </cell>
        </row>
        <row r="1275">
          <cell r="F1275" t="str">
            <v>B-10</v>
          </cell>
          <cell r="H1275" t="str">
            <v>N/A</v>
          </cell>
          <cell r="O1275" t="str">
            <v>N/A</v>
          </cell>
          <cell r="V1275">
            <v>17416705.294119</v>
          </cell>
        </row>
        <row r="1276">
          <cell r="F1276" t="str">
            <v>B-10</v>
          </cell>
          <cell r="H1276" t="str">
            <v>N/A</v>
          </cell>
          <cell r="O1276" t="str">
            <v>N/A</v>
          </cell>
          <cell r="V1276">
            <v>4762.4419880000005</v>
          </cell>
        </row>
        <row r="1277">
          <cell r="F1277" t="str">
            <v>B-10</v>
          </cell>
          <cell r="H1277" t="str">
            <v>N/A</v>
          </cell>
          <cell r="O1277" t="str">
            <v>N/A</v>
          </cell>
          <cell r="V1277">
            <v>7164.3294489999998</v>
          </cell>
        </row>
        <row r="1278">
          <cell r="F1278" t="str">
            <v>B-10</v>
          </cell>
          <cell r="H1278" t="str">
            <v>N/A</v>
          </cell>
          <cell r="O1278" t="str">
            <v>N/A</v>
          </cell>
          <cell r="V1278">
            <v>16014052.727150001</v>
          </cell>
        </row>
        <row r="1279">
          <cell r="F1279" t="str">
            <v>B-10</v>
          </cell>
          <cell r="H1279" t="str">
            <v>N/A</v>
          </cell>
          <cell r="O1279" t="str">
            <v>N/A</v>
          </cell>
          <cell r="V1279">
            <v>3985581.5207040003</v>
          </cell>
        </row>
        <row r="1280">
          <cell r="F1280" t="str">
            <v>B-10</v>
          </cell>
          <cell r="H1280" t="str">
            <v>N/A</v>
          </cell>
          <cell r="O1280" t="str">
            <v>N/A</v>
          </cell>
          <cell r="V1280">
            <v>5151824.3944950001</v>
          </cell>
        </row>
        <row r="1281">
          <cell r="F1281" t="str">
            <v>B-10</v>
          </cell>
          <cell r="H1281" t="str">
            <v>N/A</v>
          </cell>
          <cell r="O1281" t="str">
            <v>N/A</v>
          </cell>
          <cell r="V1281">
            <v>37522556.006903</v>
          </cell>
        </row>
        <row r="1282">
          <cell r="F1282" t="str">
            <v>B-10</v>
          </cell>
          <cell r="H1282" t="str">
            <v>N/A</v>
          </cell>
          <cell r="O1282" t="str">
            <v>N/A</v>
          </cell>
          <cell r="V1282">
            <v>11133270.326915</v>
          </cell>
        </row>
        <row r="1283">
          <cell r="F1283" t="str">
            <v>B-10</v>
          </cell>
          <cell r="H1283" t="str">
            <v>N/A</v>
          </cell>
          <cell r="O1283" t="str">
            <v>N/A</v>
          </cell>
          <cell r="V1283">
            <v>3889182.0918190004</v>
          </cell>
        </row>
        <row r="1284">
          <cell r="F1284" t="str">
            <v>B-10</v>
          </cell>
          <cell r="H1284" t="str">
            <v>N/A</v>
          </cell>
          <cell r="O1284" t="str">
            <v>N/A</v>
          </cell>
          <cell r="V1284">
            <v>1531747748.919013</v>
          </cell>
        </row>
        <row r="1285">
          <cell r="F1285" t="str">
            <v>B-10</v>
          </cell>
          <cell r="H1285" t="str">
            <v>N/A</v>
          </cell>
          <cell r="O1285" t="str">
            <v>N/A</v>
          </cell>
          <cell r="V1285">
            <v>432650865.15115803</v>
          </cell>
        </row>
        <row r="1286">
          <cell r="F1286" t="str">
            <v>B-10</v>
          </cell>
          <cell r="H1286" t="str">
            <v>N/A</v>
          </cell>
          <cell r="O1286" t="str">
            <v>N/A</v>
          </cell>
          <cell r="V1286">
            <v>601879180.26783395</v>
          </cell>
        </row>
        <row r="1287">
          <cell r="F1287" t="str">
            <v>B-10</v>
          </cell>
          <cell r="H1287" t="str">
            <v>N/A</v>
          </cell>
          <cell r="O1287" t="str">
            <v>N/A</v>
          </cell>
          <cell r="V1287">
            <v>3227148330.1931391</v>
          </cell>
        </row>
        <row r="1288">
          <cell r="F1288" t="str">
            <v>B-10</v>
          </cell>
          <cell r="H1288" t="str">
            <v>N/A</v>
          </cell>
          <cell r="O1288" t="str">
            <v>N/A</v>
          </cell>
          <cell r="V1288">
            <v>1028914817.2170199</v>
          </cell>
        </row>
        <row r="1289">
          <cell r="F1289" t="str">
            <v>B-10</v>
          </cell>
          <cell r="H1289" t="str">
            <v>N/A</v>
          </cell>
          <cell r="O1289" t="str">
            <v>N/A</v>
          </cell>
          <cell r="V1289">
            <v>365943176.20684606</v>
          </cell>
        </row>
        <row r="1290">
          <cell r="F1290" t="str">
            <v>B-10</v>
          </cell>
          <cell r="H1290" t="str">
            <v>N/A</v>
          </cell>
          <cell r="O1290" t="str">
            <v>N/A</v>
          </cell>
          <cell r="V1290">
            <v>908649.86420399998</v>
          </cell>
        </row>
        <row r="1291">
          <cell r="F1291" t="str">
            <v>B-10</v>
          </cell>
          <cell r="H1291" t="str">
            <v>N/A</v>
          </cell>
          <cell r="O1291" t="str">
            <v>N/A</v>
          </cell>
          <cell r="V1291">
            <v>215585.73230500001</v>
          </cell>
        </row>
        <row r="1292">
          <cell r="F1292" t="str">
            <v>B-10</v>
          </cell>
          <cell r="H1292" t="str">
            <v>N/A</v>
          </cell>
          <cell r="O1292" t="str">
            <v>N/A</v>
          </cell>
          <cell r="V1292">
            <v>264939.48880599998</v>
          </cell>
        </row>
        <row r="1293">
          <cell r="F1293" t="str">
            <v>B-10</v>
          </cell>
          <cell r="H1293" t="str">
            <v>N/A</v>
          </cell>
          <cell r="O1293" t="str">
            <v>N/A</v>
          </cell>
          <cell r="V1293">
            <v>1644846.0567749999</v>
          </cell>
        </row>
        <row r="1294">
          <cell r="F1294" t="str">
            <v>B-10</v>
          </cell>
          <cell r="H1294" t="str">
            <v>N/A</v>
          </cell>
          <cell r="O1294" t="str">
            <v>N/A</v>
          </cell>
          <cell r="V1294">
            <v>423354.77216599998</v>
          </cell>
        </row>
        <row r="1295">
          <cell r="F1295" t="str">
            <v>B-10</v>
          </cell>
          <cell r="H1295" t="str">
            <v>N/A</v>
          </cell>
          <cell r="O1295" t="str">
            <v>N/A</v>
          </cell>
          <cell r="V1295">
            <v>181575.72833899999</v>
          </cell>
        </row>
        <row r="1296">
          <cell r="F1296" t="str">
            <v>B-10</v>
          </cell>
          <cell r="H1296" t="str">
            <v>N/A</v>
          </cell>
          <cell r="O1296" t="str">
            <v>N/A</v>
          </cell>
          <cell r="V1296">
            <v>1085.625362</v>
          </cell>
        </row>
        <row r="1297">
          <cell r="F1297" t="str">
            <v>B-10</v>
          </cell>
          <cell r="H1297" t="str">
            <v>N/A</v>
          </cell>
          <cell r="O1297" t="str">
            <v>N/A</v>
          </cell>
          <cell r="V1297">
            <v>30115.256829999998</v>
          </cell>
        </row>
        <row r="1298">
          <cell r="F1298" t="str">
            <v>B-10</v>
          </cell>
          <cell r="H1298" t="str">
            <v>EUCRA</v>
          </cell>
          <cell r="O1298" t="str">
            <v>N/A</v>
          </cell>
          <cell r="V1298">
            <v>16014052.727150001</v>
          </cell>
        </row>
        <row r="1299">
          <cell r="F1299" t="str">
            <v>B-10</v>
          </cell>
          <cell r="H1299" t="str">
            <v>EUCRA</v>
          </cell>
          <cell r="O1299" t="str">
            <v>N/A</v>
          </cell>
          <cell r="V1299">
            <v>3985581.5207040003</v>
          </cell>
        </row>
        <row r="1300">
          <cell r="F1300" t="str">
            <v>B-10</v>
          </cell>
          <cell r="H1300" t="str">
            <v>EUCRA</v>
          </cell>
          <cell r="O1300" t="str">
            <v>N/A</v>
          </cell>
          <cell r="V1300">
            <v>5151824.3944950001</v>
          </cell>
        </row>
        <row r="1301">
          <cell r="F1301" t="str">
            <v>B-10</v>
          </cell>
          <cell r="H1301" t="str">
            <v>EUCRA</v>
          </cell>
          <cell r="O1301" t="str">
            <v>N/A</v>
          </cell>
          <cell r="V1301">
            <v>37522556.006903</v>
          </cell>
        </row>
        <row r="1302">
          <cell r="F1302" t="str">
            <v>B-10</v>
          </cell>
          <cell r="H1302" t="str">
            <v>EUCRA</v>
          </cell>
          <cell r="O1302" t="str">
            <v>N/A</v>
          </cell>
          <cell r="V1302">
            <v>11133270.326915</v>
          </cell>
        </row>
        <row r="1303">
          <cell r="F1303" t="str">
            <v>B-10</v>
          </cell>
          <cell r="H1303" t="str">
            <v>EUCRA</v>
          </cell>
          <cell r="O1303" t="str">
            <v>N/A</v>
          </cell>
          <cell r="V1303">
            <v>3889182.0918190004</v>
          </cell>
        </row>
        <row r="1304">
          <cell r="F1304" t="str">
            <v>B-10</v>
          </cell>
          <cell r="H1304" t="str">
            <v>TAC</v>
          </cell>
          <cell r="O1304" t="str">
            <v>N/A</v>
          </cell>
          <cell r="V1304">
            <v>16014052.727150001</v>
          </cell>
        </row>
        <row r="1305">
          <cell r="F1305" t="str">
            <v>B-10</v>
          </cell>
          <cell r="H1305" t="str">
            <v>TAC</v>
          </cell>
          <cell r="O1305" t="str">
            <v>N/A</v>
          </cell>
          <cell r="V1305">
            <v>3985581.5207040003</v>
          </cell>
        </row>
        <row r="1306">
          <cell r="F1306" t="str">
            <v>B-10</v>
          </cell>
          <cell r="H1306" t="str">
            <v>TAC</v>
          </cell>
          <cell r="O1306" t="str">
            <v>N/A</v>
          </cell>
          <cell r="V1306">
            <v>5151824.3944950001</v>
          </cell>
        </row>
        <row r="1307">
          <cell r="F1307" t="str">
            <v>B-10</v>
          </cell>
          <cell r="H1307" t="str">
            <v>TAC</v>
          </cell>
          <cell r="O1307" t="str">
            <v>N/A</v>
          </cell>
          <cell r="V1307">
            <v>37522556.006903</v>
          </cell>
        </row>
        <row r="1308">
          <cell r="F1308" t="str">
            <v>B-10</v>
          </cell>
          <cell r="H1308" t="str">
            <v>TAC</v>
          </cell>
          <cell r="O1308" t="str">
            <v>N/A</v>
          </cell>
          <cell r="V1308">
            <v>11133270.326915</v>
          </cell>
        </row>
        <row r="1309">
          <cell r="F1309" t="str">
            <v>B-10</v>
          </cell>
          <cell r="H1309" t="str">
            <v>TAC</v>
          </cell>
          <cell r="O1309" t="str">
            <v>N/A</v>
          </cell>
          <cell r="V1309">
            <v>3889182.0918190004</v>
          </cell>
        </row>
        <row r="1310">
          <cell r="F1310" t="str">
            <v>B-10</v>
          </cell>
          <cell r="H1310" t="str">
            <v>TRBAA</v>
          </cell>
          <cell r="O1310" t="str">
            <v>N/A</v>
          </cell>
          <cell r="V1310">
            <v>16014052.727150001</v>
          </cell>
        </row>
        <row r="1311">
          <cell r="F1311" t="str">
            <v>B-10</v>
          </cell>
          <cell r="H1311" t="str">
            <v>TRBAA</v>
          </cell>
          <cell r="O1311" t="str">
            <v>N/A</v>
          </cell>
          <cell r="V1311">
            <v>3985581.5207040003</v>
          </cell>
        </row>
        <row r="1312">
          <cell r="F1312" t="str">
            <v>B-10</v>
          </cell>
          <cell r="H1312" t="str">
            <v>TRBAA</v>
          </cell>
          <cell r="O1312" t="str">
            <v>N/A</v>
          </cell>
          <cell r="V1312">
            <v>5151824.3944950001</v>
          </cell>
        </row>
        <row r="1313">
          <cell r="F1313" t="str">
            <v>B-10</v>
          </cell>
          <cell r="H1313" t="str">
            <v>TRBAA</v>
          </cell>
          <cell r="O1313" t="str">
            <v>N/A</v>
          </cell>
          <cell r="V1313">
            <v>37522556.006903</v>
          </cell>
        </row>
        <row r="1314">
          <cell r="F1314" t="str">
            <v>B-10</v>
          </cell>
          <cell r="H1314" t="str">
            <v>TRBAA</v>
          </cell>
          <cell r="O1314" t="str">
            <v>N/A</v>
          </cell>
          <cell r="V1314">
            <v>11133270.326915</v>
          </cell>
        </row>
        <row r="1315">
          <cell r="F1315" t="str">
            <v>B-10</v>
          </cell>
          <cell r="H1315" t="str">
            <v>TRBAA</v>
          </cell>
          <cell r="O1315" t="str">
            <v>N/A</v>
          </cell>
          <cell r="V1315">
            <v>3889182.0918190004</v>
          </cell>
        </row>
        <row r="1316">
          <cell r="F1316" t="str">
            <v>B-10</v>
          </cell>
          <cell r="H1316" t="str">
            <v>EUCRA</v>
          </cell>
          <cell r="O1316" t="str">
            <v>N/A</v>
          </cell>
          <cell r="V1316">
            <v>1531747748.919013</v>
          </cell>
        </row>
        <row r="1317">
          <cell r="F1317" t="str">
            <v>B-10</v>
          </cell>
          <cell r="H1317" t="str">
            <v>EUCRA</v>
          </cell>
          <cell r="O1317" t="str">
            <v>N/A</v>
          </cell>
          <cell r="V1317">
            <v>432650865.15115803</v>
          </cell>
        </row>
        <row r="1318">
          <cell r="F1318" t="str">
            <v>B-10</v>
          </cell>
          <cell r="H1318" t="str">
            <v>EUCRA</v>
          </cell>
          <cell r="O1318" t="str">
            <v>N/A</v>
          </cell>
          <cell r="V1318">
            <v>601879180.26783395</v>
          </cell>
        </row>
        <row r="1319">
          <cell r="F1319" t="str">
            <v>B-10</v>
          </cell>
          <cell r="H1319" t="str">
            <v>EUCRA</v>
          </cell>
          <cell r="O1319" t="str">
            <v>N/A</v>
          </cell>
          <cell r="V1319">
            <v>3227148330.1931391</v>
          </cell>
        </row>
        <row r="1320">
          <cell r="F1320" t="str">
            <v>B-10</v>
          </cell>
          <cell r="H1320" t="str">
            <v>EUCRA</v>
          </cell>
          <cell r="O1320" t="str">
            <v>N/A</v>
          </cell>
          <cell r="V1320">
            <v>1028914817.2170199</v>
          </cell>
        </row>
        <row r="1321">
          <cell r="F1321" t="str">
            <v>B-10</v>
          </cell>
          <cell r="H1321" t="str">
            <v>EUCRA</v>
          </cell>
          <cell r="O1321" t="str">
            <v>N/A</v>
          </cell>
          <cell r="V1321">
            <v>365943176.20684606</v>
          </cell>
        </row>
        <row r="1322">
          <cell r="F1322" t="str">
            <v>B-10</v>
          </cell>
          <cell r="H1322" t="str">
            <v>TAC</v>
          </cell>
          <cell r="O1322" t="str">
            <v>N/A</v>
          </cell>
          <cell r="V1322">
            <v>1531747748.919013</v>
          </cell>
        </row>
        <row r="1323">
          <cell r="F1323" t="str">
            <v>B-10</v>
          </cell>
          <cell r="H1323" t="str">
            <v>TAC</v>
          </cell>
          <cell r="O1323" t="str">
            <v>N/A</v>
          </cell>
          <cell r="V1323">
            <v>432650865.15115803</v>
          </cell>
        </row>
        <row r="1324">
          <cell r="F1324" t="str">
            <v>B-10</v>
          </cell>
          <cell r="H1324" t="str">
            <v>TAC</v>
          </cell>
          <cell r="O1324" t="str">
            <v>N/A</v>
          </cell>
          <cell r="V1324">
            <v>601879180.26783395</v>
          </cell>
        </row>
        <row r="1325">
          <cell r="F1325" t="str">
            <v>B-10</v>
          </cell>
          <cell r="H1325" t="str">
            <v>TAC</v>
          </cell>
          <cell r="O1325" t="str">
            <v>N/A</v>
          </cell>
          <cell r="V1325">
            <v>3227148330.1931391</v>
          </cell>
        </row>
        <row r="1326">
          <cell r="F1326" t="str">
            <v>B-10</v>
          </cell>
          <cell r="H1326" t="str">
            <v>TAC</v>
          </cell>
          <cell r="O1326" t="str">
            <v>N/A</v>
          </cell>
          <cell r="V1326">
            <v>1028914817.2170199</v>
          </cell>
        </row>
        <row r="1327">
          <cell r="F1327" t="str">
            <v>B-10</v>
          </cell>
          <cell r="H1327" t="str">
            <v>TAC</v>
          </cell>
          <cell r="O1327" t="str">
            <v>N/A</v>
          </cell>
          <cell r="V1327">
            <v>365943176.20684606</v>
          </cell>
        </row>
        <row r="1328">
          <cell r="F1328" t="str">
            <v>B-10</v>
          </cell>
          <cell r="H1328" t="str">
            <v>TRBAA</v>
          </cell>
          <cell r="O1328" t="str">
            <v>N/A</v>
          </cell>
          <cell r="V1328">
            <v>1531747748.919013</v>
          </cell>
        </row>
        <row r="1329">
          <cell r="F1329" t="str">
            <v>B-10</v>
          </cell>
          <cell r="H1329" t="str">
            <v>TRBAA</v>
          </cell>
          <cell r="O1329" t="str">
            <v>N/A</v>
          </cell>
          <cell r="V1329">
            <v>432650865.15115803</v>
          </cell>
        </row>
        <row r="1330">
          <cell r="F1330" t="str">
            <v>B-10</v>
          </cell>
          <cell r="H1330" t="str">
            <v>TRBAA</v>
          </cell>
          <cell r="O1330" t="str">
            <v>N/A</v>
          </cell>
          <cell r="V1330">
            <v>601879180.26783395</v>
          </cell>
        </row>
        <row r="1331">
          <cell r="F1331" t="str">
            <v>B-10</v>
          </cell>
          <cell r="H1331" t="str">
            <v>TRBAA</v>
          </cell>
          <cell r="O1331" t="str">
            <v>N/A</v>
          </cell>
          <cell r="V1331">
            <v>3227148330.1931391</v>
          </cell>
        </row>
        <row r="1332">
          <cell r="F1332" t="str">
            <v>B-10</v>
          </cell>
          <cell r="H1332" t="str">
            <v>TRBAA</v>
          </cell>
          <cell r="O1332" t="str">
            <v>N/A</v>
          </cell>
          <cell r="V1332">
            <v>1028914817.2170199</v>
          </cell>
        </row>
        <row r="1333">
          <cell r="F1333" t="str">
            <v>B-10</v>
          </cell>
          <cell r="H1333" t="str">
            <v>TRBAA</v>
          </cell>
          <cell r="O1333" t="str">
            <v>N/A</v>
          </cell>
          <cell r="V1333">
            <v>365943176.20684606</v>
          </cell>
        </row>
        <row r="1334">
          <cell r="F1334" t="str">
            <v>B-10</v>
          </cell>
          <cell r="H1334" t="str">
            <v>EUCRA</v>
          </cell>
          <cell r="O1334" t="str">
            <v>N/A</v>
          </cell>
          <cell r="V1334">
            <v>908649.86420399998</v>
          </cell>
        </row>
        <row r="1335">
          <cell r="F1335" t="str">
            <v>B-10</v>
          </cell>
          <cell r="H1335" t="str">
            <v>EUCRA</v>
          </cell>
          <cell r="O1335" t="str">
            <v>N/A</v>
          </cell>
          <cell r="V1335">
            <v>215585.73230500001</v>
          </cell>
        </row>
        <row r="1336">
          <cell r="F1336" t="str">
            <v>B-10</v>
          </cell>
          <cell r="H1336" t="str">
            <v>EUCRA</v>
          </cell>
          <cell r="O1336" t="str">
            <v>N/A</v>
          </cell>
          <cell r="V1336">
            <v>264939.48880599998</v>
          </cell>
        </row>
        <row r="1337">
          <cell r="F1337" t="str">
            <v>B-10</v>
          </cell>
          <cell r="H1337" t="str">
            <v>EUCRA</v>
          </cell>
          <cell r="O1337" t="str">
            <v>N/A</v>
          </cell>
          <cell r="V1337">
            <v>1644846.0567749999</v>
          </cell>
        </row>
        <row r="1338">
          <cell r="F1338" t="str">
            <v>B-10</v>
          </cell>
          <cell r="H1338" t="str">
            <v>EUCRA</v>
          </cell>
          <cell r="O1338" t="str">
            <v>N/A</v>
          </cell>
          <cell r="V1338">
            <v>423354.77216599998</v>
          </cell>
        </row>
        <row r="1339">
          <cell r="F1339" t="str">
            <v>B-10</v>
          </cell>
          <cell r="H1339" t="str">
            <v>EUCRA</v>
          </cell>
          <cell r="O1339" t="str">
            <v>N/A</v>
          </cell>
          <cell r="V1339">
            <v>181575.72833899999</v>
          </cell>
        </row>
        <row r="1340">
          <cell r="F1340" t="str">
            <v>B-10</v>
          </cell>
          <cell r="H1340" t="str">
            <v>TAC</v>
          </cell>
          <cell r="O1340" t="str">
            <v>N/A</v>
          </cell>
          <cell r="V1340">
            <v>908649.86420399998</v>
          </cell>
        </row>
        <row r="1341">
          <cell r="F1341" t="str">
            <v>B-10</v>
          </cell>
          <cell r="H1341" t="str">
            <v>TAC</v>
          </cell>
          <cell r="O1341" t="str">
            <v>N/A</v>
          </cell>
          <cell r="V1341">
            <v>215585.73230500001</v>
          </cell>
        </row>
        <row r="1342">
          <cell r="F1342" t="str">
            <v>B-10</v>
          </cell>
          <cell r="H1342" t="str">
            <v>TAC</v>
          </cell>
          <cell r="O1342" t="str">
            <v>N/A</v>
          </cell>
          <cell r="V1342">
            <v>264939.48880599998</v>
          </cell>
        </row>
        <row r="1343">
          <cell r="F1343" t="str">
            <v>B-10</v>
          </cell>
          <cell r="H1343" t="str">
            <v>TAC</v>
          </cell>
          <cell r="O1343" t="str">
            <v>N/A</v>
          </cell>
          <cell r="V1343">
            <v>1644846.0567749999</v>
          </cell>
        </row>
        <row r="1344">
          <cell r="F1344" t="str">
            <v>B-10</v>
          </cell>
          <cell r="H1344" t="str">
            <v>TAC</v>
          </cell>
          <cell r="O1344" t="str">
            <v>N/A</v>
          </cell>
          <cell r="V1344">
            <v>423354.77216599998</v>
          </cell>
        </row>
        <row r="1345">
          <cell r="F1345" t="str">
            <v>B-10</v>
          </cell>
          <cell r="H1345" t="str">
            <v>TAC</v>
          </cell>
          <cell r="O1345" t="str">
            <v>N/A</v>
          </cell>
          <cell r="V1345">
            <v>181575.72833899999</v>
          </cell>
        </row>
        <row r="1346">
          <cell r="F1346" t="str">
            <v>B-10</v>
          </cell>
          <cell r="H1346" t="str">
            <v>TRBAA</v>
          </cell>
          <cell r="O1346" t="str">
            <v>N/A</v>
          </cell>
          <cell r="V1346">
            <v>908649.86420399998</v>
          </cell>
        </row>
        <row r="1347">
          <cell r="F1347" t="str">
            <v>B-10</v>
          </cell>
          <cell r="H1347" t="str">
            <v>TRBAA</v>
          </cell>
          <cell r="O1347" t="str">
            <v>N/A</v>
          </cell>
          <cell r="V1347">
            <v>215585.73230500001</v>
          </cell>
        </row>
        <row r="1348">
          <cell r="F1348" t="str">
            <v>B-10</v>
          </cell>
          <cell r="H1348" t="str">
            <v>TRBAA</v>
          </cell>
          <cell r="O1348" t="str">
            <v>N/A</v>
          </cell>
          <cell r="V1348">
            <v>264939.48880599998</v>
          </cell>
        </row>
        <row r="1349">
          <cell r="F1349" t="str">
            <v>B-10</v>
          </cell>
          <cell r="H1349" t="str">
            <v>TRBAA</v>
          </cell>
          <cell r="O1349" t="str">
            <v>N/A</v>
          </cell>
          <cell r="V1349">
            <v>1644846.0567749999</v>
          </cell>
        </row>
        <row r="1350">
          <cell r="F1350" t="str">
            <v>B-10</v>
          </cell>
          <cell r="H1350" t="str">
            <v>TRBAA</v>
          </cell>
          <cell r="O1350" t="str">
            <v>N/A</v>
          </cell>
          <cell r="V1350">
            <v>423354.77216599998</v>
          </cell>
        </row>
        <row r="1351">
          <cell r="F1351" t="str">
            <v>B-10</v>
          </cell>
          <cell r="H1351" t="str">
            <v>TRBAA</v>
          </cell>
          <cell r="O1351" t="str">
            <v>N/A</v>
          </cell>
          <cell r="V1351">
            <v>181575.72833899999</v>
          </cell>
        </row>
        <row r="1352">
          <cell r="F1352" t="str">
            <v>B-10</v>
          </cell>
          <cell r="H1352" t="str">
            <v>N/A</v>
          </cell>
          <cell r="O1352" t="str">
            <v>N/A</v>
          </cell>
          <cell r="V1352">
            <v>95941.168185999995</v>
          </cell>
        </row>
        <row r="1353">
          <cell r="F1353" t="str">
            <v>B-10</v>
          </cell>
          <cell r="H1353" t="str">
            <v>N/A</v>
          </cell>
          <cell r="O1353" t="str">
            <v>N/A</v>
          </cell>
          <cell r="V1353">
            <v>192467.580766</v>
          </cell>
        </row>
        <row r="1354">
          <cell r="F1354" t="str">
            <v>B-10</v>
          </cell>
          <cell r="H1354" t="str">
            <v>N/A</v>
          </cell>
          <cell r="O1354" t="str">
            <v>N/A</v>
          </cell>
          <cell r="V1354">
            <v>9583847.274983</v>
          </cell>
        </row>
        <row r="1355">
          <cell r="F1355" t="str">
            <v>B-10</v>
          </cell>
          <cell r="H1355" t="str">
            <v>N/A</v>
          </cell>
          <cell r="O1355" t="str">
            <v>N/A</v>
          </cell>
          <cell r="V1355">
            <v>17416705.294119</v>
          </cell>
        </row>
        <row r="1356">
          <cell r="F1356" t="str">
            <v>B-10</v>
          </cell>
          <cell r="H1356" t="str">
            <v>N/A</v>
          </cell>
          <cell r="O1356" t="str">
            <v>N/A</v>
          </cell>
          <cell r="V1356">
            <v>4762.4419880000005</v>
          </cell>
        </row>
        <row r="1357">
          <cell r="F1357" t="str">
            <v>B-10</v>
          </cell>
          <cell r="H1357" t="str">
            <v>N/A</v>
          </cell>
          <cell r="O1357" t="str">
            <v>N/A</v>
          </cell>
          <cell r="V1357">
            <v>7164.3294489999998</v>
          </cell>
        </row>
        <row r="1358">
          <cell r="F1358" t="str">
            <v>B-10</v>
          </cell>
          <cell r="H1358" t="str">
            <v>N/A</v>
          </cell>
          <cell r="O1358" t="str">
            <v>N/A</v>
          </cell>
          <cell r="V1358">
            <v>16014052.727150001</v>
          </cell>
        </row>
        <row r="1359">
          <cell r="F1359" t="str">
            <v>B-10</v>
          </cell>
          <cell r="H1359" t="str">
            <v>N/A</v>
          </cell>
          <cell r="O1359" t="str">
            <v>N/A</v>
          </cell>
          <cell r="V1359">
            <v>3985581.5207040003</v>
          </cell>
        </row>
        <row r="1360">
          <cell r="F1360" t="str">
            <v>B-10</v>
          </cell>
          <cell r="H1360" t="str">
            <v>N/A</v>
          </cell>
          <cell r="O1360" t="str">
            <v>N/A</v>
          </cell>
          <cell r="V1360">
            <v>5151824.3944950001</v>
          </cell>
        </row>
        <row r="1361">
          <cell r="F1361" t="str">
            <v>B-10</v>
          </cell>
          <cell r="H1361" t="str">
            <v>N/A</v>
          </cell>
          <cell r="O1361" t="str">
            <v>N/A</v>
          </cell>
          <cell r="V1361">
            <v>37522556.006903</v>
          </cell>
        </row>
        <row r="1362">
          <cell r="F1362" t="str">
            <v>B-10</v>
          </cell>
          <cell r="H1362" t="str">
            <v>N/A</v>
          </cell>
          <cell r="O1362" t="str">
            <v>N/A</v>
          </cell>
          <cell r="V1362">
            <v>11133270.326915</v>
          </cell>
        </row>
        <row r="1363">
          <cell r="F1363" t="str">
            <v>B-10</v>
          </cell>
          <cell r="H1363" t="str">
            <v>N/A</v>
          </cell>
          <cell r="O1363" t="str">
            <v>N/A</v>
          </cell>
          <cell r="V1363">
            <v>3889182.0918190004</v>
          </cell>
        </row>
        <row r="1364">
          <cell r="F1364" t="str">
            <v>B-10</v>
          </cell>
          <cell r="H1364" t="str">
            <v>N/A</v>
          </cell>
          <cell r="O1364" t="str">
            <v>N/A</v>
          </cell>
          <cell r="V1364">
            <v>1531747748.919013</v>
          </cell>
        </row>
        <row r="1365">
          <cell r="F1365" t="str">
            <v>B-10</v>
          </cell>
          <cell r="H1365" t="str">
            <v>N/A</v>
          </cell>
          <cell r="O1365" t="str">
            <v>N/A</v>
          </cell>
          <cell r="V1365">
            <v>432650865.15115803</v>
          </cell>
        </row>
        <row r="1366">
          <cell r="F1366" t="str">
            <v>B-10</v>
          </cell>
          <cell r="H1366" t="str">
            <v>N/A</v>
          </cell>
          <cell r="O1366" t="str">
            <v>N/A</v>
          </cell>
          <cell r="V1366">
            <v>601879180.26783395</v>
          </cell>
        </row>
        <row r="1367">
          <cell r="F1367" t="str">
            <v>B-10</v>
          </cell>
          <cell r="H1367" t="str">
            <v>N/A</v>
          </cell>
          <cell r="O1367" t="str">
            <v>N/A</v>
          </cell>
          <cell r="V1367">
            <v>3227148330.1931391</v>
          </cell>
        </row>
        <row r="1368">
          <cell r="F1368" t="str">
            <v>B-10</v>
          </cell>
          <cell r="H1368" t="str">
            <v>N/A</v>
          </cell>
          <cell r="O1368" t="str">
            <v>N/A</v>
          </cell>
          <cell r="V1368">
            <v>1028914817.2170199</v>
          </cell>
        </row>
        <row r="1369">
          <cell r="F1369" t="str">
            <v>B-10</v>
          </cell>
          <cell r="H1369" t="str">
            <v>N/A</v>
          </cell>
          <cell r="O1369" t="str">
            <v>N/A</v>
          </cell>
          <cell r="V1369">
            <v>365943176.20684606</v>
          </cell>
        </row>
        <row r="1370">
          <cell r="F1370" t="str">
            <v>B-10</v>
          </cell>
          <cell r="H1370" t="str">
            <v>N/A</v>
          </cell>
          <cell r="O1370" t="str">
            <v>N/A</v>
          </cell>
          <cell r="V1370">
            <v>908649.86420399998</v>
          </cell>
        </row>
        <row r="1371">
          <cell r="F1371" t="str">
            <v>B-10</v>
          </cell>
          <cell r="H1371" t="str">
            <v>N/A</v>
          </cell>
          <cell r="O1371" t="str">
            <v>N/A</v>
          </cell>
          <cell r="V1371">
            <v>215585.73230500001</v>
          </cell>
        </row>
        <row r="1372">
          <cell r="F1372" t="str">
            <v>B-10</v>
          </cell>
          <cell r="H1372" t="str">
            <v>N/A</v>
          </cell>
          <cell r="O1372" t="str">
            <v>N/A</v>
          </cell>
          <cell r="V1372">
            <v>264939.48880599998</v>
          </cell>
        </row>
        <row r="1373">
          <cell r="F1373" t="str">
            <v>B-10</v>
          </cell>
          <cell r="H1373" t="str">
            <v>N/A</v>
          </cell>
          <cell r="O1373" t="str">
            <v>N/A</v>
          </cell>
          <cell r="V1373">
            <v>1644846.0567749999</v>
          </cell>
        </row>
        <row r="1374">
          <cell r="F1374" t="str">
            <v>B-10</v>
          </cell>
          <cell r="H1374" t="str">
            <v>N/A</v>
          </cell>
          <cell r="O1374" t="str">
            <v>N/A</v>
          </cell>
          <cell r="V1374">
            <v>423354.77216599998</v>
          </cell>
        </row>
        <row r="1375">
          <cell r="F1375" t="str">
            <v>B-10</v>
          </cell>
          <cell r="H1375" t="str">
            <v>N/A</v>
          </cell>
          <cell r="O1375" t="str">
            <v>N/A</v>
          </cell>
          <cell r="V1375">
            <v>181575.72833899999</v>
          </cell>
        </row>
        <row r="1376">
          <cell r="F1376" t="str">
            <v>B-10</v>
          </cell>
          <cell r="H1376" t="str">
            <v>N/A</v>
          </cell>
          <cell r="O1376" t="str">
            <v>N/A</v>
          </cell>
          <cell r="V1376">
            <v>1085.625362</v>
          </cell>
        </row>
        <row r="1377">
          <cell r="F1377" t="str">
            <v>B-10</v>
          </cell>
          <cell r="H1377" t="str">
            <v>N/A</v>
          </cell>
          <cell r="O1377" t="str">
            <v>N/A</v>
          </cell>
          <cell r="V1377">
            <v>30115.256829999998</v>
          </cell>
        </row>
        <row r="1378">
          <cell r="F1378" t="str">
            <v>B-10</v>
          </cell>
          <cell r="H1378" t="str">
            <v>N/A</v>
          </cell>
          <cell r="O1378" t="str">
            <v>N/A</v>
          </cell>
          <cell r="V1378">
            <v>0</v>
          </cell>
        </row>
        <row r="1379">
          <cell r="F1379" t="str">
            <v>B-10</v>
          </cell>
          <cell r="H1379" t="str">
            <v>N/A</v>
          </cell>
          <cell r="O1379" t="str">
            <v>N/A</v>
          </cell>
          <cell r="V1379">
            <v>0</v>
          </cell>
        </row>
        <row r="1380">
          <cell r="F1380" t="str">
            <v>B-10</v>
          </cell>
          <cell r="H1380" t="str">
            <v>N/A</v>
          </cell>
          <cell r="O1380" t="str">
            <v>N/A</v>
          </cell>
          <cell r="V1380">
            <v>0</v>
          </cell>
        </row>
        <row r="1381">
          <cell r="F1381" t="str">
            <v>B-10</v>
          </cell>
          <cell r="H1381" t="str">
            <v>N/A</v>
          </cell>
          <cell r="O1381" t="str">
            <v>N/A</v>
          </cell>
          <cell r="V1381">
            <v>16014052.727150001</v>
          </cell>
        </row>
        <row r="1382">
          <cell r="F1382" t="str">
            <v>B-10</v>
          </cell>
          <cell r="H1382" t="str">
            <v>N/A</v>
          </cell>
          <cell r="O1382" t="str">
            <v>N/A</v>
          </cell>
          <cell r="V1382">
            <v>3985581.5207040003</v>
          </cell>
        </row>
        <row r="1383">
          <cell r="F1383" t="str">
            <v>B-10</v>
          </cell>
          <cell r="H1383" t="str">
            <v>N/A</v>
          </cell>
          <cell r="O1383" t="str">
            <v>N/A</v>
          </cell>
          <cell r="V1383">
            <v>5151824.3944950001</v>
          </cell>
        </row>
        <row r="1384">
          <cell r="F1384" t="str">
            <v>B-10</v>
          </cell>
          <cell r="H1384" t="str">
            <v>N/A</v>
          </cell>
          <cell r="O1384" t="str">
            <v>N/A</v>
          </cell>
          <cell r="V1384">
            <v>37522556.006903</v>
          </cell>
        </row>
        <row r="1385">
          <cell r="F1385" t="str">
            <v>B-10</v>
          </cell>
          <cell r="H1385" t="str">
            <v>N/A</v>
          </cell>
          <cell r="O1385" t="str">
            <v>N/A</v>
          </cell>
          <cell r="V1385">
            <v>11133270.326915</v>
          </cell>
        </row>
        <row r="1386">
          <cell r="F1386" t="str">
            <v>B-10</v>
          </cell>
          <cell r="H1386" t="str">
            <v>N/A</v>
          </cell>
          <cell r="O1386" t="str">
            <v>N/A</v>
          </cell>
          <cell r="V1386">
            <v>3889182.0918190004</v>
          </cell>
        </row>
        <row r="1387">
          <cell r="F1387" t="str">
            <v>B-10</v>
          </cell>
          <cell r="H1387" t="str">
            <v>N/A</v>
          </cell>
          <cell r="O1387" t="str">
            <v>N/A</v>
          </cell>
          <cell r="V1387">
            <v>1531747748.919013</v>
          </cell>
        </row>
        <row r="1388">
          <cell r="F1388" t="str">
            <v>B-10</v>
          </cell>
          <cell r="H1388" t="str">
            <v>N/A</v>
          </cell>
          <cell r="O1388" t="str">
            <v>N/A</v>
          </cell>
          <cell r="V1388">
            <v>432650865.15115803</v>
          </cell>
        </row>
        <row r="1389">
          <cell r="F1389" t="str">
            <v>B-10</v>
          </cell>
          <cell r="H1389" t="str">
            <v>N/A</v>
          </cell>
          <cell r="O1389" t="str">
            <v>N/A</v>
          </cell>
          <cell r="V1389">
            <v>601879180.26783395</v>
          </cell>
        </row>
        <row r="1390">
          <cell r="F1390" t="str">
            <v>B-10</v>
          </cell>
          <cell r="H1390" t="str">
            <v>N/A</v>
          </cell>
          <cell r="O1390" t="str">
            <v>N/A</v>
          </cell>
          <cell r="V1390">
            <v>3227148330.1931391</v>
          </cell>
        </row>
        <row r="1391">
          <cell r="F1391" t="str">
            <v>B-10</v>
          </cell>
          <cell r="H1391" t="str">
            <v>N/A</v>
          </cell>
          <cell r="O1391" t="str">
            <v>N/A</v>
          </cell>
          <cell r="V1391">
            <v>1028914817.2170199</v>
          </cell>
        </row>
        <row r="1392">
          <cell r="F1392" t="str">
            <v>B-10</v>
          </cell>
          <cell r="H1392" t="str">
            <v>N/A</v>
          </cell>
          <cell r="O1392" t="str">
            <v>N/A</v>
          </cell>
          <cell r="V1392">
            <v>365943176.20684606</v>
          </cell>
        </row>
        <row r="1393">
          <cell r="F1393" t="str">
            <v>B-10</v>
          </cell>
          <cell r="H1393" t="str">
            <v>N/A</v>
          </cell>
          <cell r="O1393" t="str">
            <v>N/A</v>
          </cell>
          <cell r="V1393">
            <v>908649.86420399998</v>
          </cell>
        </row>
        <row r="1394">
          <cell r="F1394" t="str">
            <v>B-10</v>
          </cell>
          <cell r="H1394" t="str">
            <v>N/A</v>
          </cell>
          <cell r="O1394" t="str">
            <v>N/A</v>
          </cell>
          <cell r="V1394">
            <v>215585.73230500001</v>
          </cell>
        </row>
        <row r="1395">
          <cell r="F1395" t="str">
            <v>B-10</v>
          </cell>
          <cell r="H1395" t="str">
            <v>N/A</v>
          </cell>
          <cell r="O1395" t="str">
            <v>N/A</v>
          </cell>
          <cell r="V1395">
            <v>264939.48880599998</v>
          </cell>
        </row>
        <row r="1396">
          <cell r="F1396" t="str">
            <v>B-10</v>
          </cell>
          <cell r="H1396" t="str">
            <v>N/A</v>
          </cell>
          <cell r="O1396" t="str">
            <v>N/A</v>
          </cell>
          <cell r="V1396">
            <v>1644846.0567749999</v>
          </cell>
        </row>
        <row r="1397">
          <cell r="F1397" t="str">
            <v>B-10</v>
          </cell>
          <cell r="H1397" t="str">
            <v>N/A</v>
          </cell>
          <cell r="O1397" t="str">
            <v>N/A</v>
          </cell>
          <cell r="V1397">
            <v>423354.77216599998</v>
          </cell>
        </row>
        <row r="1398">
          <cell r="F1398" t="str">
            <v>B-10</v>
          </cell>
          <cell r="H1398" t="str">
            <v>N/A</v>
          </cell>
          <cell r="O1398" t="str">
            <v>N/A</v>
          </cell>
          <cell r="V1398">
            <v>181575.72833899999</v>
          </cell>
        </row>
        <row r="1399">
          <cell r="F1399" t="str">
            <v>B-10</v>
          </cell>
          <cell r="H1399" t="str">
            <v>N/A</v>
          </cell>
          <cell r="O1399" t="str">
            <v>N/A</v>
          </cell>
          <cell r="V1399">
            <v>0</v>
          </cell>
        </row>
        <row r="1400">
          <cell r="F1400" t="str">
            <v>B-10</v>
          </cell>
          <cell r="H1400" t="str">
            <v>N/A</v>
          </cell>
          <cell r="O1400" t="str">
            <v>N/A</v>
          </cell>
          <cell r="V1400">
            <v>0</v>
          </cell>
        </row>
        <row r="1401">
          <cell r="F1401" t="str">
            <v>B-10</v>
          </cell>
          <cell r="H1401" t="str">
            <v>N/A</v>
          </cell>
          <cell r="O1401" t="str">
            <v>N/A</v>
          </cell>
          <cell r="V1401">
            <v>0</v>
          </cell>
        </row>
        <row r="1402">
          <cell r="F1402" t="str">
            <v>B-10</v>
          </cell>
          <cell r="H1402" t="str">
            <v>N/A</v>
          </cell>
          <cell r="O1402" t="str">
            <v>N/A</v>
          </cell>
          <cell r="V1402">
            <v>16014052.727150001</v>
          </cell>
        </row>
        <row r="1403">
          <cell r="F1403" t="str">
            <v>B-10</v>
          </cell>
          <cell r="H1403" t="str">
            <v>N/A</v>
          </cell>
          <cell r="O1403" t="str">
            <v>N/A</v>
          </cell>
          <cell r="V1403">
            <v>3985581.5207040003</v>
          </cell>
        </row>
        <row r="1404">
          <cell r="F1404" t="str">
            <v>B-10</v>
          </cell>
          <cell r="H1404" t="str">
            <v>N/A</v>
          </cell>
          <cell r="O1404" t="str">
            <v>N/A</v>
          </cell>
          <cell r="V1404">
            <v>5151824.3944950001</v>
          </cell>
        </row>
        <row r="1405">
          <cell r="F1405" t="str">
            <v>B-10</v>
          </cell>
          <cell r="H1405" t="str">
            <v>N/A</v>
          </cell>
          <cell r="O1405" t="str">
            <v>N/A</v>
          </cell>
          <cell r="V1405">
            <v>37522556.006903</v>
          </cell>
        </row>
        <row r="1406">
          <cell r="F1406" t="str">
            <v>B-10</v>
          </cell>
          <cell r="H1406" t="str">
            <v>N/A</v>
          </cell>
          <cell r="O1406" t="str">
            <v>N/A</v>
          </cell>
          <cell r="V1406">
            <v>11133270.326915</v>
          </cell>
        </row>
        <row r="1407">
          <cell r="F1407" t="str">
            <v>B-10</v>
          </cell>
          <cell r="H1407" t="str">
            <v>N/A</v>
          </cell>
          <cell r="O1407" t="str">
            <v>N/A</v>
          </cell>
          <cell r="V1407">
            <v>3889182.0918190004</v>
          </cell>
        </row>
        <row r="1408">
          <cell r="F1408" t="str">
            <v>B-10</v>
          </cell>
          <cell r="H1408" t="str">
            <v>N/A</v>
          </cell>
          <cell r="O1408" t="str">
            <v>N/A</v>
          </cell>
          <cell r="V1408">
            <v>1531747748.919013</v>
          </cell>
        </row>
        <row r="1409">
          <cell r="F1409" t="str">
            <v>B-10</v>
          </cell>
          <cell r="H1409" t="str">
            <v>N/A</v>
          </cell>
          <cell r="O1409" t="str">
            <v>N/A</v>
          </cell>
          <cell r="V1409">
            <v>432650865.15115803</v>
          </cell>
        </row>
        <row r="1410">
          <cell r="F1410" t="str">
            <v>B-10</v>
          </cell>
          <cell r="H1410" t="str">
            <v>N/A</v>
          </cell>
          <cell r="O1410" t="str">
            <v>N/A</v>
          </cell>
          <cell r="V1410">
            <v>601879180.26783395</v>
          </cell>
        </row>
        <row r="1411">
          <cell r="F1411" t="str">
            <v>B-10</v>
          </cell>
          <cell r="H1411" t="str">
            <v>N/A</v>
          </cell>
          <cell r="O1411" t="str">
            <v>N/A</v>
          </cell>
          <cell r="V1411">
            <v>3227148330.1931391</v>
          </cell>
        </row>
        <row r="1412">
          <cell r="F1412" t="str">
            <v>B-10</v>
          </cell>
          <cell r="H1412" t="str">
            <v>N/A</v>
          </cell>
          <cell r="O1412" t="str">
            <v>N/A</v>
          </cell>
          <cell r="V1412">
            <v>1028914817.2170199</v>
          </cell>
        </row>
        <row r="1413">
          <cell r="F1413" t="str">
            <v>B-10</v>
          </cell>
          <cell r="H1413" t="str">
            <v>N/A</v>
          </cell>
          <cell r="O1413" t="str">
            <v>N/A</v>
          </cell>
          <cell r="V1413">
            <v>365943176.20684606</v>
          </cell>
        </row>
        <row r="1414">
          <cell r="F1414" t="str">
            <v>B-10</v>
          </cell>
          <cell r="H1414" t="str">
            <v>N/A</v>
          </cell>
          <cell r="O1414" t="str">
            <v>N/A</v>
          </cell>
          <cell r="V1414">
            <v>908649.86420399998</v>
          </cell>
        </row>
        <row r="1415">
          <cell r="F1415" t="str">
            <v>B-10</v>
          </cell>
          <cell r="H1415" t="str">
            <v>N/A</v>
          </cell>
          <cell r="O1415" t="str">
            <v>N/A</v>
          </cell>
          <cell r="V1415">
            <v>215585.73230500001</v>
          </cell>
        </row>
        <row r="1416">
          <cell r="F1416" t="str">
            <v>B-10</v>
          </cell>
          <cell r="H1416" t="str">
            <v>N/A</v>
          </cell>
          <cell r="O1416" t="str">
            <v>N/A</v>
          </cell>
          <cell r="V1416">
            <v>264939.48880599998</v>
          </cell>
        </row>
        <row r="1417">
          <cell r="F1417" t="str">
            <v>B-10</v>
          </cell>
          <cell r="H1417" t="str">
            <v>N/A</v>
          </cell>
          <cell r="O1417" t="str">
            <v>N/A</v>
          </cell>
          <cell r="V1417">
            <v>1644846.0567749999</v>
          </cell>
        </row>
        <row r="1418">
          <cell r="F1418" t="str">
            <v>B-10</v>
          </cell>
          <cell r="H1418" t="str">
            <v>N/A</v>
          </cell>
          <cell r="O1418" t="str">
            <v>N/A</v>
          </cell>
          <cell r="V1418">
            <v>423354.77216599998</v>
          </cell>
        </row>
        <row r="1419">
          <cell r="F1419" t="str">
            <v>B-10</v>
          </cell>
          <cell r="H1419" t="str">
            <v>N/A</v>
          </cell>
          <cell r="O1419" t="str">
            <v>N/A</v>
          </cell>
          <cell r="V1419">
            <v>181575.72833899999</v>
          </cell>
        </row>
        <row r="1420">
          <cell r="F1420" t="str">
            <v>B-10</v>
          </cell>
          <cell r="H1420" t="str">
            <v>FO1</v>
          </cell>
          <cell r="O1420" t="str">
            <v>N/A</v>
          </cell>
          <cell r="V1420">
            <v>0</v>
          </cell>
        </row>
        <row r="1421">
          <cell r="F1421" t="str">
            <v>B-10</v>
          </cell>
          <cell r="H1421" t="str">
            <v>FO1</v>
          </cell>
          <cell r="O1421" t="str">
            <v>N/A</v>
          </cell>
          <cell r="V1421">
            <v>0</v>
          </cell>
        </row>
        <row r="1422">
          <cell r="F1422" t="str">
            <v>B-10</v>
          </cell>
          <cell r="H1422" t="str">
            <v>FO1</v>
          </cell>
          <cell r="O1422" t="str">
            <v>N/A</v>
          </cell>
          <cell r="V1422">
            <v>0</v>
          </cell>
        </row>
        <row r="1423">
          <cell r="F1423" t="str">
            <v>B-10</v>
          </cell>
          <cell r="H1423" t="str">
            <v>FO1</v>
          </cell>
          <cell r="O1423" t="str">
            <v>N/A</v>
          </cell>
          <cell r="V1423">
            <v>16014052.727150001</v>
          </cell>
        </row>
        <row r="1424">
          <cell r="F1424" t="str">
            <v>B-10</v>
          </cell>
          <cell r="H1424" t="str">
            <v>FO1</v>
          </cell>
          <cell r="O1424" t="str">
            <v>N/A</v>
          </cell>
          <cell r="V1424">
            <v>3985581.5207040003</v>
          </cell>
        </row>
        <row r="1425">
          <cell r="F1425" t="str">
            <v>B-10</v>
          </cell>
          <cell r="H1425" t="str">
            <v>FO1</v>
          </cell>
          <cell r="O1425" t="str">
            <v>N/A</v>
          </cell>
          <cell r="V1425">
            <v>5151824.3944950001</v>
          </cell>
        </row>
        <row r="1426">
          <cell r="F1426" t="str">
            <v>B-10</v>
          </cell>
          <cell r="H1426" t="str">
            <v>FO1</v>
          </cell>
          <cell r="O1426" t="str">
            <v>N/A</v>
          </cell>
          <cell r="V1426">
            <v>37522556.006903</v>
          </cell>
        </row>
        <row r="1427">
          <cell r="F1427" t="str">
            <v>B-10</v>
          </cell>
          <cell r="H1427" t="str">
            <v>FO1</v>
          </cell>
          <cell r="O1427" t="str">
            <v>N/A</v>
          </cell>
          <cell r="V1427">
            <v>11133270.326915</v>
          </cell>
        </row>
        <row r="1428">
          <cell r="F1428" t="str">
            <v>B-10</v>
          </cell>
          <cell r="H1428" t="str">
            <v>FO1</v>
          </cell>
          <cell r="O1428" t="str">
            <v>N/A</v>
          </cell>
          <cell r="V1428">
            <v>3889182.0918190004</v>
          </cell>
        </row>
        <row r="1429">
          <cell r="F1429" t="str">
            <v>B-10</v>
          </cell>
          <cell r="H1429" t="str">
            <v>FO1</v>
          </cell>
          <cell r="O1429" t="str">
            <v>N/A</v>
          </cell>
          <cell r="V1429">
            <v>1531747748.919013</v>
          </cell>
        </row>
        <row r="1430">
          <cell r="F1430" t="str">
            <v>B-10</v>
          </cell>
          <cell r="H1430" t="str">
            <v>FO1</v>
          </cell>
          <cell r="O1430" t="str">
            <v>N/A</v>
          </cell>
          <cell r="V1430">
            <v>432650865.15115803</v>
          </cell>
        </row>
        <row r="1431">
          <cell r="F1431" t="str">
            <v>B-10</v>
          </cell>
          <cell r="H1431" t="str">
            <v>FO1</v>
          </cell>
          <cell r="O1431" t="str">
            <v>N/A</v>
          </cell>
          <cell r="V1431">
            <v>601879180.26783395</v>
          </cell>
        </row>
        <row r="1432">
          <cell r="F1432" t="str">
            <v>B-10</v>
          </cell>
          <cell r="H1432" t="str">
            <v>FO1</v>
          </cell>
          <cell r="O1432" t="str">
            <v>N/A</v>
          </cell>
          <cell r="V1432">
            <v>3227148330.1931391</v>
          </cell>
        </row>
        <row r="1433">
          <cell r="F1433" t="str">
            <v>B-10</v>
          </cell>
          <cell r="H1433" t="str">
            <v>FO1</v>
          </cell>
          <cell r="O1433" t="str">
            <v>N/A</v>
          </cell>
          <cell r="V1433">
            <v>1028914817.2170199</v>
          </cell>
        </row>
        <row r="1434">
          <cell r="F1434" t="str">
            <v>B-10</v>
          </cell>
          <cell r="H1434" t="str">
            <v>FO1</v>
          </cell>
          <cell r="O1434" t="str">
            <v>N/A</v>
          </cell>
          <cell r="V1434">
            <v>365943176.20684606</v>
          </cell>
        </row>
        <row r="1435">
          <cell r="F1435" t="str">
            <v>B-10</v>
          </cell>
          <cell r="H1435" t="str">
            <v>FO1</v>
          </cell>
          <cell r="O1435" t="str">
            <v>N/A</v>
          </cell>
          <cell r="V1435">
            <v>908649.86420399998</v>
          </cell>
        </row>
        <row r="1436">
          <cell r="F1436" t="str">
            <v>B-10</v>
          </cell>
          <cell r="H1436" t="str">
            <v>FO1</v>
          </cell>
          <cell r="O1436" t="str">
            <v>N/A</v>
          </cell>
          <cell r="V1436">
            <v>215585.73230500001</v>
          </cell>
        </row>
        <row r="1437">
          <cell r="F1437" t="str">
            <v>B-10</v>
          </cell>
          <cell r="H1437" t="str">
            <v>FO1</v>
          </cell>
          <cell r="O1437" t="str">
            <v>N/A</v>
          </cell>
          <cell r="V1437">
            <v>264939.48880599998</v>
          </cell>
        </row>
        <row r="1438">
          <cell r="F1438" t="str">
            <v>B-10</v>
          </cell>
          <cell r="H1438" t="str">
            <v>FO1</v>
          </cell>
          <cell r="O1438" t="str">
            <v>N/A</v>
          </cell>
          <cell r="V1438">
            <v>1644846.0567749999</v>
          </cell>
        </row>
        <row r="1439">
          <cell r="F1439" t="str">
            <v>B-10</v>
          </cell>
          <cell r="H1439" t="str">
            <v>FO1</v>
          </cell>
          <cell r="O1439" t="str">
            <v>N/A</v>
          </cell>
          <cell r="V1439">
            <v>423354.77216599998</v>
          </cell>
        </row>
        <row r="1440">
          <cell r="F1440" t="str">
            <v>B-10</v>
          </cell>
          <cell r="H1440" t="str">
            <v>FO1</v>
          </cell>
          <cell r="O1440" t="str">
            <v>N/A</v>
          </cell>
          <cell r="V1440">
            <v>181575.72833899999</v>
          </cell>
        </row>
        <row r="1441">
          <cell r="F1441" t="str">
            <v>B-10</v>
          </cell>
          <cell r="H1441" t="str">
            <v>N/A</v>
          </cell>
          <cell r="O1441" t="str">
            <v>N/A</v>
          </cell>
          <cell r="V1441">
            <v>1217695.853378</v>
          </cell>
        </row>
        <row r="1442">
          <cell r="F1442" t="str">
            <v>B-10</v>
          </cell>
          <cell r="H1442" t="str">
            <v>N/A</v>
          </cell>
          <cell r="O1442" t="str">
            <v>N/A</v>
          </cell>
          <cell r="V1442">
            <v>160857097.76871899</v>
          </cell>
        </row>
        <row r="1443">
          <cell r="F1443" t="str">
            <v>B-10</v>
          </cell>
          <cell r="H1443" t="str">
            <v>N/A</v>
          </cell>
          <cell r="O1443" t="str">
            <v>N/A</v>
          </cell>
          <cell r="V1443">
            <v>0</v>
          </cell>
        </row>
        <row r="1444">
          <cell r="F1444" t="str">
            <v>B-10</v>
          </cell>
          <cell r="H1444" t="str">
            <v>N/A</v>
          </cell>
          <cell r="O1444" t="str">
            <v>N/A</v>
          </cell>
          <cell r="V1444">
            <v>2286669.5904700002</v>
          </cell>
        </row>
        <row r="1445">
          <cell r="F1445" t="str">
            <v>B-10</v>
          </cell>
          <cell r="H1445" t="str">
            <v>N/A</v>
          </cell>
          <cell r="O1445" t="str">
            <v>N/A</v>
          </cell>
          <cell r="V1445">
            <v>395011579.31989098</v>
          </cell>
        </row>
        <row r="1446">
          <cell r="F1446" t="str">
            <v>B-10</v>
          </cell>
          <cell r="H1446" t="str">
            <v>N/A</v>
          </cell>
          <cell r="O1446" t="str">
            <v>N/A</v>
          </cell>
          <cell r="V1446">
            <v>0</v>
          </cell>
        </row>
        <row r="1447">
          <cell r="F1447" t="str">
            <v>B-10</v>
          </cell>
          <cell r="H1447" t="str">
            <v>N/A</v>
          </cell>
          <cell r="O1447" t="str">
            <v>N/A</v>
          </cell>
          <cell r="V1447">
            <v>1224004.4639050001</v>
          </cell>
        </row>
        <row r="1448">
          <cell r="F1448" t="str">
            <v>B-10</v>
          </cell>
          <cell r="H1448" t="str">
            <v>N/A</v>
          </cell>
          <cell r="O1448" t="str">
            <v>N/A</v>
          </cell>
          <cell r="V1448">
            <v>162875069.12193498</v>
          </cell>
        </row>
        <row r="1449">
          <cell r="F1449" t="str">
            <v>B-10</v>
          </cell>
          <cell r="H1449" t="str">
            <v>N/A</v>
          </cell>
          <cell r="O1449" t="str">
            <v>N/A</v>
          </cell>
          <cell r="V1449">
            <v>2054215.6545390002</v>
          </cell>
        </row>
        <row r="1450">
          <cell r="F1450" t="str">
            <v>B-10</v>
          </cell>
          <cell r="H1450" t="str">
            <v>N/A</v>
          </cell>
          <cell r="O1450" t="str">
            <v>N/A</v>
          </cell>
          <cell r="V1450">
            <v>26514097.879012</v>
          </cell>
        </row>
        <row r="1451">
          <cell r="F1451" t="str">
            <v>B-10</v>
          </cell>
          <cell r="H1451" t="str">
            <v>N/A</v>
          </cell>
          <cell r="O1451" t="str">
            <v>N/A</v>
          </cell>
          <cell r="V1451">
            <v>2064951472.3548279</v>
          </cell>
        </row>
        <row r="1452">
          <cell r="F1452" t="str">
            <v>B-10</v>
          </cell>
          <cell r="H1452" t="str">
            <v>N/A</v>
          </cell>
          <cell r="O1452" t="str">
            <v>N/A</v>
          </cell>
          <cell r="V1452">
            <v>962378.08915500005</v>
          </cell>
        </row>
        <row r="1453">
          <cell r="F1453" t="str">
            <v>B-10</v>
          </cell>
          <cell r="H1453" t="str">
            <v>EITE</v>
          </cell>
          <cell r="O1453" t="str">
            <v>C</v>
          </cell>
          <cell r="V1453">
            <v>15330.880968007472</v>
          </cell>
        </row>
        <row r="1454">
          <cell r="F1454" t="str">
            <v>B-10</v>
          </cell>
          <cell r="H1454" t="str">
            <v>EITE</v>
          </cell>
          <cell r="O1454" t="str">
            <v>C</v>
          </cell>
          <cell r="V1454">
            <v>5721.8961512381638</v>
          </cell>
        </row>
        <row r="1455">
          <cell r="F1455" t="str">
            <v>B-10</v>
          </cell>
          <cell r="H1455" t="str">
            <v>EITE</v>
          </cell>
          <cell r="O1455" t="str">
            <v>C</v>
          </cell>
          <cell r="V1455">
            <v>10156.226010750544</v>
          </cell>
        </row>
        <row r="1456">
          <cell r="F1456" t="str">
            <v>B-10</v>
          </cell>
          <cell r="H1456" t="str">
            <v>EITE</v>
          </cell>
          <cell r="O1456" t="str">
            <v>C</v>
          </cell>
          <cell r="V1456">
            <v>20904.465897923819</v>
          </cell>
        </row>
        <row r="1457">
          <cell r="F1457" t="str">
            <v>B-10</v>
          </cell>
          <cell r="H1457" t="str">
            <v>EITE</v>
          </cell>
          <cell r="O1457" t="str">
            <v>C</v>
          </cell>
          <cell r="V1457">
            <v>8001.0253091436653</v>
          </cell>
        </row>
        <row r="1458">
          <cell r="F1458" t="str">
            <v>B-10</v>
          </cell>
          <cell r="H1458" t="str">
            <v>EITE</v>
          </cell>
          <cell r="O1458" t="str">
            <v>C</v>
          </cell>
          <cell r="V1458">
            <v>2349.5646342318655</v>
          </cell>
        </row>
        <row r="1459">
          <cell r="F1459" t="str">
            <v>B-10</v>
          </cell>
          <cell r="H1459" t="str">
            <v>Small Business</v>
          </cell>
          <cell r="O1459" t="str">
            <v>C</v>
          </cell>
          <cell r="V1459">
            <v>0</v>
          </cell>
        </row>
        <row r="1460">
          <cell r="F1460" t="str">
            <v>B-10</v>
          </cell>
          <cell r="H1460" t="str">
            <v>Small Business</v>
          </cell>
          <cell r="O1460" t="str">
            <v>C</v>
          </cell>
          <cell r="V1460">
            <v>0</v>
          </cell>
        </row>
        <row r="1461">
          <cell r="F1461" t="str">
            <v>B-10</v>
          </cell>
          <cell r="H1461" t="str">
            <v>Small Business</v>
          </cell>
          <cell r="O1461" t="str">
            <v>C</v>
          </cell>
          <cell r="V1461">
            <v>0</v>
          </cell>
        </row>
        <row r="1462">
          <cell r="F1462" t="str">
            <v>B-10</v>
          </cell>
          <cell r="H1462" t="str">
            <v>Small Business</v>
          </cell>
          <cell r="O1462" t="str">
            <v>C</v>
          </cell>
          <cell r="V1462">
            <v>0</v>
          </cell>
        </row>
        <row r="1463">
          <cell r="F1463" t="str">
            <v>B-10</v>
          </cell>
          <cell r="H1463" t="str">
            <v>Small Business</v>
          </cell>
          <cell r="O1463" t="str">
            <v>C</v>
          </cell>
          <cell r="V1463">
            <v>0</v>
          </cell>
        </row>
        <row r="1464">
          <cell r="F1464" t="str">
            <v>B-10</v>
          </cell>
          <cell r="H1464" t="str">
            <v>Small Business</v>
          </cell>
          <cell r="O1464" t="str">
            <v>C</v>
          </cell>
          <cell r="V1464">
            <v>0</v>
          </cell>
        </row>
        <row r="1465">
          <cell r="F1465" t="str">
            <v>B-10</v>
          </cell>
          <cell r="H1465" t="str">
            <v>EITE</v>
          </cell>
          <cell r="O1465" t="str">
            <v>C</v>
          </cell>
          <cell r="V1465">
            <v>160328.50855139017</v>
          </cell>
        </row>
        <row r="1466">
          <cell r="F1466" t="str">
            <v>B-10</v>
          </cell>
          <cell r="H1466" t="str">
            <v>EITE</v>
          </cell>
          <cell r="O1466" t="str">
            <v>C</v>
          </cell>
          <cell r="V1466">
            <v>45086.263884359978</v>
          </cell>
        </row>
        <row r="1467">
          <cell r="F1467" t="str">
            <v>B-10</v>
          </cell>
          <cell r="H1467" t="str">
            <v>EITE</v>
          </cell>
          <cell r="O1467" t="str">
            <v>C</v>
          </cell>
          <cell r="V1467">
            <v>67440.071977763873</v>
          </cell>
        </row>
        <row r="1468">
          <cell r="F1468" t="str">
            <v>B-10</v>
          </cell>
          <cell r="H1468" t="str">
            <v>EITE</v>
          </cell>
          <cell r="O1468" t="str">
            <v>C</v>
          </cell>
          <cell r="V1468">
            <v>358109.34405816073</v>
          </cell>
        </row>
        <row r="1469">
          <cell r="F1469" t="str">
            <v>B-10</v>
          </cell>
          <cell r="H1469" t="str">
            <v>EITE</v>
          </cell>
          <cell r="O1469" t="str">
            <v>C</v>
          </cell>
          <cell r="V1469">
            <v>114681.09007011962</v>
          </cell>
        </row>
        <row r="1470">
          <cell r="F1470" t="str">
            <v>B-10</v>
          </cell>
          <cell r="H1470" t="str">
            <v>EITE</v>
          </cell>
          <cell r="O1470" t="str">
            <v>C</v>
          </cell>
          <cell r="V1470">
            <v>30659.003801465253</v>
          </cell>
        </row>
        <row r="1471">
          <cell r="F1471" t="str">
            <v>B-10</v>
          </cell>
          <cell r="H1471" t="str">
            <v>Small Business</v>
          </cell>
          <cell r="O1471" t="str">
            <v>C</v>
          </cell>
          <cell r="V1471">
            <v>1246344.1928764947</v>
          </cell>
        </row>
        <row r="1472">
          <cell r="F1472" t="str">
            <v>B-10</v>
          </cell>
          <cell r="H1472" t="str">
            <v>Small Business</v>
          </cell>
          <cell r="O1472" t="str">
            <v>C</v>
          </cell>
          <cell r="V1472">
            <v>350486.65816508688</v>
          </cell>
        </row>
        <row r="1473">
          <cell r="F1473" t="str">
            <v>B-10</v>
          </cell>
          <cell r="H1473" t="str">
            <v>Small Business</v>
          </cell>
          <cell r="O1473" t="str">
            <v>C</v>
          </cell>
          <cell r="V1473">
            <v>524258.2422558812</v>
          </cell>
        </row>
        <row r="1474">
          <cell r="F1474" t="str">
            <v>B-10</v>
          </cell>
          <cell r="H1474" t="str">
            <v>Small Business</v>
          </cell>
          <cell r="O1474" t="str">
            <v>C</v>
          </cell>
          <cell r="V1474">
            <v>2783831.1814560276</v>
          </cell>
        </row>
        <row r="1475">
          <cell r="F1475" t="str">
            <v>B-10</v>
          </cell>
          <cell r="H1475" t="str">
            <v>Small Business</v>
          </cell>
          <cell r="O1475" t="str">
            <v>C</v>
          </cell>
          <cell r="V1475">
            <v>891495.29259062337</v>
          </cell>
        </row>
        <row r="1476">
          <cell r="F1476" t="str">
            <v>B-10</v>
          </cell>
          <cell r="H1476" t="str">
            <v>Small Business</v>
          </cell>
          <cell r="O1476" t="str">
            <v>C</v>
          </cell>
          <cell r="V1476">
            <v>238333.60450107718</v>
          </cell>
        </row>
        <row r="1477">
          <cell r="F1477" t="str">
            <v>B-10</v>
          </cell>
          <cell r="H1477" t="str">
            <v>N/A</v>
          </cell>
          <cell r="O1477" t="str">
            <v>C</v>
          </cell>
          <cell r="V1477">
            <v>64805.657981999997</v>
          </cell>
        </row>
        <row r="1478">
          <cell r="F1478" t="str">
            <v>B-10</v>
          </cell>
          <cell r="H1478" t="str">
            <v>N/A</v>
          </cell>
          <cell r="O1478" t="str">
            <v>C</v>
          </cell>
          <cell r="V1478">
            <v>24187.210491000002</v>
          </cell>
        </row>
        <row r="1479">
          <cell r="F1479" t="str">
            <v>B-10</v>
          </cell>
          <cell r="H1479" t="str">
            <v>N/A</v>
          </cell>
          <cell r="O1479" t="str">
            <v>C</v>
          </cell>
          <cell r="V1479">
            <v>42931.708270000003</v>
          </cell>
        </row>
        <row r="1480">
          <cell r="F1480" t="str">
            <v>B-10</v>
          </cell>
          <cell r="H1480" t="str">
            <v>N/A</v>
          </cell>
          <cell r="O1480" t="str">
            <v>C</v>
          </cell>
          <cell r="V1480">
            <v>88365.937359000003</v>
          </cell>
        </row>
        <row r="1481">
          <cell r="F1481" t="str">
            <v>B-10</v>
          </cell>
          <cell r="H1481" t="str">
            <v>N/A</v>
          </cell>
          <cell r="O1481" t="str">
            <v>C</v>
          </cell>
          <cell r="V1481">
            <v>33821.390354000003</v>
          </cell>
        </row>
        <row r="1482">
          <cell r="F1482" t="str">
            <v>B-10</v>
          </cell>
          <cell r="H1482" t="str">
            <v>N/A</v>
          </cell>
          <cell r="O1482" t="str">
            <v>C</v>
          </cell>
          <cell r="V1482">
            <v>9931.9199210000006</v>
          </cell>
        </row>
        <row r="1483">
          <cell r="F1483" t="str">
            <v>B-10</v>
          </cell>
          <cell r="H1483" t="str">
            <v>N/A</v>
          </cell>
          <cell r="O1483" t="str">
            <v>C</v>
          </cell>
          <cell r="V1483">
            <v>5205433.3899010001</v>
          </cell>
        </row>
        <row r="1484">
          <cell r="F1484" t="str">
            <v>B-10</v>
          </cell>
          <cell r="H1484" t="str">
            <v>N/A</v>
          </cell>
          <cell r="O1484" t="str">
            <v>C</v>
          </cell>
          <cell r="V1484">
            <v>1463829.144111</v>
          </cell>
        </row>
        <row r="1485">
          <cell r="F1485" t="str">
            <v>B-10</v>
          </cell>
          <cell r="H1485" t="str">
            <v>N/A</v>
          </cell>
          <cell r="O1485" t="str">
            <v>C</v>
          </cell>
          <cell r="V1485">
            <v>2189596.8824410001</v>
          </cell>
        </row>
        <row r="1486">
          <cell r="F1486" t="str">
            <v>B-10</v>
          </cell>
          <cell r="H1486" t="str">
            <v>N/A</v>
          </cell>
          <cell r="O1486" t="str">
            <v>C</v>
          </cell>
          <cell r="V1486">
            <v>11626842.622306</v>
          </cell>
        </row>
        <row r="1487">
          <cell r="F1487" t="str">
            <v>B-10</v>
          </cell>
          <cell r="H1487" t="str">
            <v>N/A</v>
          </cell>
          <cell r="O1487" t="str">
            <v>C</v>
          </cell>
          <cell r="V1487">
            <v>3723385.0725299995</v>
          </cell>
        </row>
        <row r="1488">
          <cell r="F1488" t="str">
            <v>B-10</v>
          </cell>
          <cell r="H1488" t="str">
            <v>N/A</v>
          </cell>
          <cell r="O1488" t="str">
            <v>C</v>
          </cell>
          <cell r="V1488">
            <v>995414.99843699997</v>
          </cell>
        </row>
        <row r="1489">
          <cell r="F1489" t="str">
            <v>B-10</v>
          </cell>
          <cell r="H1489" t="str">
            <v>N/A</v>
          </cell>
          <cell r="O1489" t="str">
            <v>C</v>
          </cell>
          <cell r="V1489">
            <v>4.1885570000000003</v>
          </cell>
        </row>
        <row r="1490">
          <cell r="F1490" t="str">
            <v>B-10</v>
          </cell>
          <cell r="H1490" t="str">
            <v>N/A</v>
          </cell>
          <cell r="O1490" t="str">
            <v>C</v>
          </cell>
          <cell r="V1490">
            <v>8.2555790000000009</v>
          </cell>
        </row>
        <row r="1491">
          <cell r="F1491" t="str">
            <v>B-10</v>
          </cell>
          <cell r="H1491" t="str">
            <v>N/A</v>
          </cell>
          <cell r="O1491" t="str">
            <v>C</v>
          </cell>
          <cell r="V1491">
            <v>574.89235899999994</v>
          </cell>
        </row>
        <row r="1492">
          <cell r="F1492" t="str">
            <v>B-10</v>
          </cell>
          <cell r="H1492" t="str">
            <v>N/A</v>
          </cell>
          <cell r="O1492" t="str">
            <v>C</v>
          </cell>
          <cell r="V1492">
            <v>1173.4893939999999</v>
          </cell>
        </row>
        <row r="1493">
          <cell r="F1493" t="str">
            <v>B-10</v>
          </cell>
          <cell r="H1493" t="str">
            <v>N/A</v>
          </cell>
          <cell r="O1493" t="str">
            <v>C</v>
          </cell>
          <cell r="V1493">
            <v>0</v>
          </cell>
        </row>
        <row r="1494">
          <cell r="F1494" t="str">
            <v>B-10</v>
          </cell>
          <cell r="H1494" t="str">
            <v>N/A</v>
          </cell>
          <cell r="O1494" t="str">
            <v>C</v>
          </cell>
          <cell r="V1494">
            <v>0</v>
          </cell>
        </row>
        <row r="1495">
          <cell r="F1495" t="str">
            <v>B-10</v>
          </cell>
          <cell r="H1495" t="str">
            <v>N/A</v>
          </cell>
          <cell r="O1495" t="str">
            <v>C</v>
          </cell>
          <cell r="V1495">
            <v>447.96533599999998</v>
          </cell>
        </row>
        <row r="1496">
          <cell r="F1496" t="str">
            <v>B-10</v>
          </cell>
          <cell r="H1496" t="str">
            <v>N/A</v>
          </cell>
          <cell r="O1496" t="str">
            <v>C</v>
          </cell>
          <cell r="V1496">
            <v>496.00944399999997</v>
          </cell>
        </row>
        <row r="1497">
          <cell r="F1497" t="str">
            <v>B-10</v>
          </cell>
          <cell r="H1497" t="str">
            <v>N/A</v>
          </cell>
          <cell r="O1497" t="str">
            <v>C</v>
          </cell>
          <cell r="V1497">
            <v>24301.170832</v>
          </cell>
        </row>
        <row r="1498">
          <cell r="F1498" t="str">
            <v>B-10</v>
          </cell>
          <cell r="H1498" t="str">
            <v>N/A</v>
          </cell>
          <cell r="O1498" t="str">
            <v>C</v>
          </cell>
          <cell r="V1498">
            <v>43803.113574999996</v>
          </cell>
        </row>
        <row r="1499">
          <cell r="F1499" t="str">
            <v>B-10</v>
          </cell>
          <cell r="H1499" t="str">
            <v>N/A</v>
          </cell>
          <cell r="O1499" t="str">
            <v>C</v>
          </cell>
          <cell r="V1499">
            <v>64805.657981999997</v>
          </cell>
        </row>
        <row r="1500">
          <cell r="F1500" t="str">
            <v>B-10</v>
          </cell>
          <cell r="H1500" t="str">
            <v>N/A</v>
          </cell>
          <cell r="O1500" t="str">
            <v>C</v>
          </cell>
          <cell r="V1500">
            <v>24187.210491000002</v>
          </cell>
        </row>
        <row r="1501">
          <cell r="F1501" t="str">
            <v>B-10</v>
          </cell>
          <cell r="H1501" t="str">
            <v>N/A</v>
          </cell>
          <cell r="O1501" t="str">
            <v>C</v>
          </cell>
          <cell r="V1501">
            <v>42931.708270000003</v>
          </cell>
        </row>
        <row r="1502">
          <cell r="F1502" t="str">
            <v>B-10</v>
          </cell>
          <cell r="H1502" t="str">
            <v>N/A</v>
          </cell>
          <cell r="O1502" t="str">
            <v>C</v>
          </cell>
          <cell r="V1502">
            <v>88365.937359000003</v>
          </cell>
        </row>
        <row r="1503">
          <cell r="F1503" t="str">
            <v>B-10</v>
          </cell>
          <cell r="H1503" t="str">
            <v>N/A</v>
          </cell>
          <cell r="O1503" t="str">
            <v>C</v>
          </cell>
          <cell r="V1503">
            <v>33821.390354000003</v>
          </cell>
        </row>
        <row r="1504">
          <cell r="F1504" t="str">
            <v>B-10</v>
          </cell>
          <cell r="H1504" t="str">
            <v>N/A</v>
          </cell>
          <cell r="O1504" t="str">
            <v>C</v>
          </cell>
          <cell r="V1504">
            <v>9931.9199210000006</v>
          </cell>
        </row>
        <row r="1505">
          <cell r="F1505" t="str">
            <v>B-10</v>
          </cell>
          <cell r="H1505" t="str">
            <v>CARE Discount</v>
          </cell>
          <cell r="O1505" t="str">
            <v>C</v>
          </cell>
          <cell r="V1505">
            <v>64805.657981999997</v>
          </cell>
        </row>
        <row r="1506">
          <cell r="F1506" t="str">
            <v>B-10</v>
          </cell>
          <cell r="H1506" t="str">
            <v>CARE Discount</v>
          </cell>
          <cell r="O1506" t="str">
            <v>C</v>
          </cell>
          <cell r="V1506">
            <v>24187.210491000002</v>
          </cell>
        </row>
        <row r="1507">
          <cell r="F1507" t="str">
            <v>B-10</v>
          </cell>
          <cell r="H1507" t="str">
            <v>CARE Discount</v>
          </cell>
          <cell r="O1507" t="str">
            <v>C</v>
          </cell>
          <cell r="V1507">
            <v>42931.708270000003</v>
          </cell>
        </row>
        <row r="1508">
          <cell r="F1508" t="str">
            <v>B-10</v>
          </cell>
          <cell r="H1508" t="str">
            <v>CARE Discount</v>
          </cell>
          <cell r="O1508" t="str">
            <v>C</v>
          </cell>
          <cell r="V1508">
            <v>88365.937359000003</v>
          </cell>
        </row>
        <row r="1509">
          <cell r="F1509" t="str">
            <v>B-10</v>
          </cell>
          <cell r="H1509" t="str">
            <v>CARE Discount</v>
          </cell>
          <cell r="O1509" t="str">
            <v>C</v>
          </cell>
          <cell r="V1509">
            <v>33821.390354000003</v>
          </cell>
        </row>
        <row r="1510">
          <cell r="F1510" t="str">
            <v>B-10</v>
          </cell>
          <cell r="H1510" t="str">
            <v>CARE Discount</v>
          </cell>
          <cell r="O1510" t="str">
            <v>C</v>
          </cell>
          <cell r="V1510">
            <v>9931.9199210000006</v>
          </cell>
        </row>
        <row r="1511">
          <cell r="F1511" t="str">
            <v>B-10</v>
          </cell>
          <cell r="H1511" t="str">
            <v>N/A</v>
          </cell>
          <cell r="O1511" t="str">
            <v>C</v>
          </cell>
          <cell r="V1511">
            <v>5205433.3899010001</v>
          </cell>
        </row>
        <row r="1512">
          <cell r="F1512" t="str">
            <v>B-10</v>
          </cell>
          <cell r="H1512" t="str">
            <v>N/A</v>
          </cell>
          <cell r="O1512" t="str">
            <v>C</v>
          </cell>
          <cell r="V1512">
            <v>1463829.144111</v>
          </cell>
        </row>
        <row r="1513">
          <cell r="F1513" t="str">
            <v>B-10</v>
          </cell>
          <cell r="H1513" t="str">
            <v>N/A</v>
          </cell>
          <cell r="O1513" t="str">
            <v>C</v>
          </cell>
          <cell r="V1513">
            <v>2189596.8824410001</v>
          </cell>
        </row>
        <row r="1514">
          <cell r="F1514" t="str">
            <v>B-10</v>
          </cell>
          <cell r="H1514" t="str">
            <v>N/A</v>
          </cell>
          <cell r="O1514" t="str">
            <v>C</v>
          </cell>
          <cell r="V1514">
            <v>11626842.622306</v>
          </cell>
        </row>
        <row r="1515">
          <cell r="F1515" t="str">
            <v>B-10</v>
          </cell>
          <cell r="H1515" t="str">
            <v>N/A</v>
          </cell>
          <cell r="O1515" t="str">
            <v>C</v>
          </cell>
          <cell r="V1515">
            <v>3723385.0725299995</v>
          </cell>
        </row>
        <row r="1516">
          <cell r="F1516" t="str">
            <v>B-10</v>
          </cell>
          <cell r="H1516" t="str">
            <v>N/A</v>
          </cell>
          <cell r="O1516" t="str">
            <v>C</v>
          </cell>
          <cell r="V1516">
            <v>995414.99843699997</v>
          </cell>
        </row>
        <row r="1517">
          <cell r="F1517" t="str">
            <v>B-10</v>
          </cell>
          <cell r="H1517" t="str">
            <v>CARE Discount</v>
          </cell>
          <cell r="O1517" t="str">
            <v>C</v>
          </cell>
          <cell r="V1517">
            <v>5205433.3899010001</v>
          </cell>
        </row>
        <row r="1518">
          <cell r="F1518" t="str">
            <v>B-10</v>
          </cell>
          <cell r="H1518" t="str">
            <v>CARE Discount</v>
          </cell>
          <cell r="O1518" t="str">
            <v>C</v>
          </cell>
          <cell r="V1518">
            <v>1463829.144111</v>
          </cell>
        </row>
        <row r="1519">
          <cell r="F1519" t="str">
            <v>B-10</v>
          </cell>
          <cell r="H1519" t="str">
            <v>CARE Discount</v>
          </cell>
          <cell r="O1519" t="str">
            <v>C</v>
          </cell>
          <cell r="V1519">
            <v>2189596.8824410001</v>
          </cell>
        </row>
        <row r="1520">
          <cell r="F1520" t="str">
            <v>B-10</v>
          </cell>
          <cell r="H1520" t="str">
            <v>CARE Discount</v>
          </cell>
          <cell r="O1520" t="str">
            <v>C</v>
          </cell>
          <cell r="V1520">
            <v>11626842.622306</v>
          </cell>
        </row>
        <row r="1521">
          <cell r="F1521" t="str">
            <v>B-10</v>
          </cell>
          <cell r="H1521" t="str">
            <v>CARE Discount</v>
          </cell>
          <cell r="O1521" t="str">
            <v>C</v>
          </cell>
          <cell r="V1521">
            <v>3723385.0725299995</v>
          </cell>
        </row>
        <row r="1522">
          <cell r="F1522" t="str">
            <v>B-10</v>
          </cell>
          <cell r="H1522" t="str">
            <v>CARE Discount</v>
          </cell>
          <cell r="O1522" t="str">
            <v>C</v>
          </cell>
          <cell r="V1522">
            <v>995414.99843699997</v>
          </cell>
        </row>
        <row r="1523">
          <cell r="F1523" t="str">
            <v>B-10</v>
          </cell>
          <cell r="H1523" t="str">
            <v>N/A</v>
          </cell>
          <cell r="O1523" t="str">
            <v>C</v>
          </cell>
          <cell r="V1523">
            <v>64805.657981999997</v>
          </cell>
        </row>
        <row r="1524">
          <cell r="F1524" t="str">
            <v>B-10</v>
          </cell>
          <cell r="H1524" t="str">
            <v>N/A</v>
          </cell>
          <cell r="O1524" t="str">
            <v>C</v>
          </cell>
          <cell r="V1524">
            <v>24187.210491000002</v>
          </cell>
        </row>
        <row r="1525">
          <cell r="F1525" t="str">
            <v>B-10</v>
          </cell>
          <cell r="H1525" t="str">
            <v>N/A</v>
          </cell>
          <cell r="O1525" t="str">
            <v>C</v>
          </cell>
          <cell r="V1525">
            <v>42931.708270000003</v>
          </cell>
        </row>
        <row r="1526">
          <cell r="F1526" t="str">
            <v>B-10</v>
          </cell>
          <cell r="H1526" t="str">
            <v>N/A</v>
          </cell>
          <cell r="O1526" t="str">
            <v>C</v>
          </cell>
          <cell r="V1526">
            <v>88365.937359000003</v>
          </cell>
        </row>
        <row r="1527">
          <cell r="F1527" t="str">
            <v>B-10</v>
          </cell>
          <cell r="H1527" t="str">
            <v>N/A</v>
          </cell>
          <cell r="O1527" t="str">
            <v>C</v>
          </cell>
          <cell r="V1527">
            <v>33821.390354000003</v>
          </cell>
        </row>
        <row r="1528">
          <cell r="F1528" t="str">
            <v>B-10</v>
          </cell>
          <cell r="H1528" t="str">
            <v>N/A</v>
          </cell>
          <cell r="O1528" t="str">
            <v>C</v>
          </cell>
          <cell r="V1528">
            <v>9931.9199210000006</v>
          </cell>
        </row>
        <row r="1529">
          <cell r="F1529" t="str">
            <v>B-10</v>
          </cell>
          <cell r="H1529" t="str">
            <v>CARE Discount</v>
          </cell>
          <cell r="O1529" t="str">
            <v>C</v>
          </cell>
          <cell r="V1529">
            <v>64805.657981999997</v>
          </cell>
        </row>
        <row r="1530">
          <cell r="F1530" t="str">
            <v>B-10</v>
          </cell>
          <cell r="H1530" t="str">
            <v>CARE Discount</v>
          </cell>
          <cell r="O1530" t="str">
            <v>C</v>
          </cell>
          <cell r="V1530">
            <v>24187.210491000002</v>
          </cell>
        </row>
        <row r="1531">
          <cell r="F1531" t="str">
            <v>B-10</v>
          </cell>
          <cell r="H1531" t="str">
            <v>CARE Discount</v>
          </cell>
          <cell r="O1531" t="str">
            <v>C</v>
          </cell>
          <cell r="V1531">
            <v>42931.708270000003</v>
          </cell>
        </row>
        <row r="1532">
          <cell r="F1532" t="str">
            <v>B-10</v>
          </cell>
          <cell r="H1532" t="str">
            <v>CARE Discount</v>
          </cell>
          <cell r="O1532" t="str">
            <v>C</v>
          </cell>
          <cell r="V1532">
            <v>88365.937359000003</v>
          </cell>
        </row>
        <row r="1533">
          <cell r="F1533" t="str">
            <v>B-10</v>
          </cell>
          <cell r="H1533" t="str">
            <v>CARE Discount</v>
          </cell>
          <cell r="O1533" t="str">
            <v>C</v>
          </cell>
          <cell r="V1533">
            <v>33821.390354000003</v>
          </cell>
        </row>
        <row r="1534">
          <cell r="F1534" t="str">
            <v>B-10</v>
          </cell>
          <cell r="H1534" t="str">
            <v>CARE Discount</v>
          </cell>
          <cell r="O1534" t="str">
            <v>C</v>
          </cell>
          <cell r="V1534">
            <v>9931.9199210000006</v>
          </cell>
        </row>
        <row r="1535">
          <cell r="F1535" t="str">
            <v>B-10</v>
          </cell>
          <cell r="H1535" t="str">
            <v>N/A</v>
          </cell>
          <cell r="O1535" t="str">
            <v>C</v>
          </cell>
          <cell r="V1535">
            <v>5205433.3899010001</v>
          </cell>
        </row>
        <row r="1536">
          <cell r="F1536" t="str">
            <v>B-10</v>
          </cell>
          <cell r="H1536" t="str">
            <v>N/A</v>
          </cell>
          <cell r="O1536" t="str">
            <v>C</v>
          </cell>
          <cell r="V1536">
            <v>1463829.144111</v>
          </cell>
        </row>
        <row r="1537">
          <cell r="F1537" t="str">
            <v>B-10</v>
          </cell>
          <cell r="H1537" t="str">
            <v>N/A</v>
          </cell>
          <cell r="O1537" t="str">
            <v>C</v>
          </cell>
          <cell r="V1537">
            <v>2189596.8824410001</v>
          </cell>
        </row>
        <row r="1538">
          <cell r="F1538" t="str">
            <v>B-10</v>
          </cell>
          <cell r="H1538" t="str">
            <v>N/A</v>
          </cell>
          <cell r="O1538" t="str">
            <v>C</v>
          </cell>
          <cell r="V1538">
            <v>11626842.622306</v>
          </cell>
        </row>
        <row r="1539">
          <cell r="F1539" t="str">
            <v>B-10</v>
          </cell>
          <cell r="H1539" t="str">
            <v>N/A</v>
          </cell>
          <cell r="O1539" t="str">
            <v>C</v>
          </cell>
          <cell r="V1539">
            <v>3723385.0725299995</v>
          </cell>
        </row>
        <row r="1540">
          <cell r="F1540" t="str">
            <v>B-10</v>
          </cell>
          <cell r="H1540" t="str">
            <v>N/A</v>
          </cell>
          <cell r="O1540" t="str">
            <v>C</v>
          </cell>
          <cell r="V1540">
            <v>995414.99843699997</v>
          </cell>
        </row>
        <row r="1541">
          <cell r="F1541" t="str">
            <v>B-10</v>
          </cell>
          <cell r="H1541" t="str">
            <v>CARE Discount</v>
          </cell>
          <cell r="O1541" t="str">
            <v>C</v>
          </cell>
          <cell r="V1541">
            <v>5205433.3899010001</v>
          </cell>
        </row>
        <row r="1542">
          <cell r="F1542" t="str">
            <v>B-10</v>
          </cell>
          <cell r="H1542" t="str">
            <v>CARE Discount</v>
          </cell>
          <cell r="O1542" t="str">
            <v>C</v>
          </cell>
          <cell r="V1542">
            <v>1463829.144111</v>
          </cell>
        </row>
        <row r="1543">
          <cell r="F1543" t="str">
            <v>B-10</v>
          </cell>
          <cell r="H1543" t="str">
            <v>CARE Discount</v>
          </cell>
          <cell r="O1543" t="str">
            <v>C</v>
          </cell>
          <cell r="V1543">
            <v>2189596.8824410001</v>
          </cell>
        </row>
        <row r="1544">
          <cell r="F1544" t="str">
            <v>B-10</v>
          </cell>
          <cell r="H1544" t="str">
            <v>CARE Discount</v>
          </cell>
          <cell r="O1544" t="str">
            <v>C</v>
          </cell>
          <cell r="V1544">
            <v>11626842.622306</v>
          </cell>
        </row>
        <row r="1545">
          <cell r="F1545" t="str">
            <v>B-10</v>
          </cell>
          <cell r="H1545" t="str">
            <v>CARE Discount</v>
          </cell>
          <cell r="O1545" t="str">
            <v>C</v>
          </cell>
          <cell r="V1545">
            <v>3723385.0725299995</v>
          </cell>
        </row>
        <row r="1546">
          <cell r="F1546" t="str">
            <v>B-10</v>
          </cell>
          <cell r="H1546" t="str">
            <v>CARE Discount</v>
          </cell>
          <cell r="O1546" t="str">
            <v>C</v>
          </cell>
          <cell r="V1546">
            <v>995414.99843699997</v>
          </cell>
        </row>
        <row r="1547">
          <cell r="F1547" t="str">
            <v>B-10</v>
          </cell>
          <cell r="H1547" t="str">
            <v>N/A</v>
          </cell>
          <cell r="O1547" t="str">
            <v>C</v>
          </cell>
          <cell r="V1547">
            <v>64805.657981999997</v>
          </cell>
        </row>
        <row r="1548">
          <cell r="F1548" t="str">
            <v>B-10</v>
          </cell>
          <cell r="H1548" t="str">
            <v>N/A</v>
          </cell>
          <cell r="O1548" t="str">
            <v>C</v>
          </cell>
          <cell r="V1548">
            <v>24187.210491000002</v>
          </cell>
        </row>
        <row r="1549">
          <cell r="F1549" t="str">
            <v>B-10</v>
          </cell>
          <cell r="H1549" t="str">
            <v>N/A</v>
          </cell>
          <cell r="O1549" t="str">
            <v>C</v>
          </cell>
          <cell r="V1549">
            <v>42931.708270000003</v>
          </cell>
        </row>
        <row r="1550">
          <cell r="F1550" t="str">
            <v>B-10</v>
          </cell>
          <cell r="H1550" t="str">
            <v>N/A</v>
          </cell>
          <cell r="O1550" t="str">
            <v>C</v>
          </cell>
          <cell r="V1550">
            <v>88365.937359000003</v>
          </cell>
        </row>
        <row r="1551">
          <cell r="F1551" t="str">
            <v>B-10</v>
          </cell>
          <cell r="H1551" t="str">
            <v>N/A</v>
          </cell>
          <cell r="O1551" t="str">
            <v>C</v>
          </cell>
          <cell r="V1551">
            <v>33821.390354000003</v>
          </cell>
        </row>
        <row r="1552">
          <cell r="F1552" t="str">
            <v>B-10</v>
          </cell>
          <cell r="H1552" t="str">
            <v>N/A</v>
          </cell>
          <cell r="O1552" t="str">
            <v>C</v>
          </cell>
          <cell r="V1552">
            <v>9931.9199210000006</v>
          </cell>
        </row>
        <row r="1553">
          <cell r="F1553" t="str">
            <v>B-10</v>
          </cell>
          <cell r="H1553" t="str">
            <v>N/A</v>
          </cell>
          <cell r="O1553" t="str">
            <v>C</v>
          </cell>
          <cell r="V1553">
            <v>5205433.3899010001</v>
          </cell>
        </row>
        <row r="1554">
          <cell r="F1554" t="str">
            <v>B-10</v>
          </cell>
          <cell r="H1554" t="str">
            <v>N/A</v>
          </cell>
          <cell r="O1554" t="str">
            <v>C</v>
          </cell>
          <cell r="V1554">
            <v>1463829.144111</v>
          </cell>
        </row>
        <row r="1555">
          <cell r="F1555" t="str">
            <v>B-10</v>
          </cell>
          <cell r="H1555" t="str">
            <v>N/A</v>
          </cell>
          <cell r="O1555" t="str">
            <v>C</v>
          </cell>
          <cell r="V1555">
            <v>2189596.8824410001</v>
          </cell>
        </row>
        <row r="1556">
          <cell r="F1556" t="str">
            <v>B-10</v>
          </cell>
          <cell r="H1556" t="str">
            <v>N/A</v>
          </cell>
          <cell r="O1556" t="str">
            <v>C</v>
          </cell>
          <cell r="V1556">
            <v>11626842.622306</v>
          </cell>
        </row>
        <row r="1557">
          <cell r="F1557" t="str">
            <v>B-10</v>
          </cell>
          <cell r="H1557" t="str">
            <v>N/A</v>
          </cell>
          <cell r="O1557" t="str">
            <v>C</v>
          </cell>
          <cell r="V1557">
            <v>3723385.0725299995</v>
          </cell>
        </row>
        <row r="1558">
          <cell r="F1558" t="str">
            <v>B-10</v>
          </cell>
          <cell r="H1558" t="str">
            <v>N/A</v>
          </cell>
          <cell r="O1558" t="str">
            <v>C</v>
          </cell>
          <cell r="V1558">
            <v>995414.99843699997</v>
          </cell>
        </row>
        <row r="1559">
          <cell r="F1559" t="str">
            <v>B-10</v>
          </cell>
          <cell r="H1559" t="str">
            <v>N/A</v>
          </cell>
          <cell r="O1559" t="str">
            <v>C</v>
          </cell>
          <cell r="V1559">
            <v>0</v>
          </cell>
        </row>
        <row r="1560">
          <cell r="F1560" t="str">
            <v>B-10</v>
          </cell>
          <cell r="H1560" t="str">
            <v>N/A</v>
          </cell>
          <cell r="O1560" t="str">
            <v>C</v>
          </cell>
          <cell r="V1560">
            <v>0</v>
          </cell>
        </row>
        <row r="1561">
          <cell r="F1561" t="str">
            <v>B-10</v>
          </cell>
          <cell r="H1561" t="str">
            <v>N/A</v>
          </cell>
          <cell r="O1561" t="str">
            <v>C</v>
          </cell>
          <cell r="V1561">
            <v>11283.884876</v>
          </cell>
        </row>
        <row r="1562">
          <cell r="F1562" t="str">
            <v>B-10</v>
          </cell>
          <cell r="H1562" t="str">
            <v>N/A</v>
          </cell>
          <cell r="O1562" t="str">
            <v>C</v>
          </cell>
          <cell r="V1562">
            <v>18547.389488000001</v>
          </cell>
        </row>
        <row r="1563">
          <cell r="F1563" t="str">
            <v>B-10</v>
          </cell>
          <cell r="H1563" t="str">
            <v>N/A</v>
          </cell>
          <cell r="O1563" t="str">
            <v>C</v>
          </cell>
          <cell r="V1563">
            <v>0</v>
          </cell>
        </row>
        <row r="1564">
          <cell r="F1564" t="str">
            <v>B-10</v>
          </cell>
          <cell r="H1564" t="str">
            <v>N/A</v>
          </cell>
          <cell r="O1564" t="str">
            <v>C</v>
          </cell>
          <cell r="V1564">
            <v>0</v>
          </cell>
        </row>
        <row r="1565">
          <cell r="F1565" t="str">
            <v>B-10</v>
          </cell>
          <cell r="H1565" t="str">
            <v>N/A</v>
          </cell>
          <cell r="O1565" t="str">
            <v>C</v>
          </cell>
          <cell r="V1565">
            <v>0</v>
          </cell>
        </row>
        <row r="1566">
          <cell r="F1566" t="str">
            <v>B-10</v>
          </cell>
          <cell r="H1566" t="str">
            <v>N/A</v>
          </cell>
          <cell r="O1566" t="str">
            <v>C</v>
          </cell>
          <cell r="V1566">
            <v>0</v>
          </cell>
        </row>
        <row r="1567">
          <cell r="F1567" t="str">
            <v>B-10</v>
          </cell>
          <cell r="H1567" t="str">
            <v>N/A</v>
          </cell>
          <cell r="O1567" t="str">
            <v>C</v>
          </cell>
          <cell r="V1567">
            <v>0</v>
          </cell>
        </row>
        <row r="1568">
          <cell r="F1568" t="str">
            <v>B-10</v>
          </cell>
          <cell r="H1568" t="str">
            <v>N/A</v>
          </cell>
          <cell r="O1568" t="str">
            <v>C</v>
          </cell>
          <cell r="V1568">
            <v>0</v>
          </cell>
        </row>
        <row r="1569">
          <cell r="F1569" t="str">
            <v>B-10</v>
          </cell>
          <cell r="H1569" t="str">
            <v>N/A</v>
          </cell>
          <cell r="O1569" t="str">
            <v>C</v>
          </cell>
          <cell r="V1569">
            <v>2211668.4902550001</v>
          </cell>
        </row>
        <row r="1570">
          <cell r="F1570" t="str">
            <v>B-10</v>
          </cell>
          <cell r="H1570" t="str">
            <v>N/A</v>
          </cell>
          <cell r="O1570" t="str">
            <v>C</v>
          </cell>
          <cell r="V1570">
            <v>661914.27323199995</v>
          </cell>
        </row>
        <row r="1571">
          <cell r="F1571" t="str">
            <v>B-10</v>
          </cell>
          <cell r="H1571" t="str">
            <v>N/A</v>
          </cell>
          <cell r="O1571" t="str">
            <v>C</v>
          </cell>
          <cell r="V1571">
            <v>1036937.5759319999</v>
          </cell>
        </row>
        <row r="1572">
          <cell r="F1572" t="str">
            <v>B-10</v>
          </cell>
          <cell r="H1572" t="str">
            <v>N/A</v>
          </cell>
          <cell r="O1572" t="str">
            <v>C</v>
          </cell>
          <cell r="V1572">
            <v>4700929.4109119996</v>
          </cell>
        </row>
        <row r="1573">
          <cell r="F1573" t="str">
            <v>B-10</v>
          </cell>
          <cell r="H1573" t="str">
            <v>N/A</v>
          </cell>
          <cell r="O1573" t="str">
            <v>C</v>
          </cell>
          <cell r="V1573">
            <v>1541414.7461309999</v>
          </cell>
        </row>
        <row r="1574">
          <cell r="F1574" t="str">
            <v>B-10</v>
          </cell>
          <cell r="H1574" t="str">
            <v>N/A</v>
          </cell>
          <cell r="O1574" t="str">
            <v>C</v>
          </cell>
          <cell r="V1574">
            <v>425516.89773199998</v>
          </cell>
        </row>
        <row r="1575">
          <cell r="F1575" t="str">
            <v>B-10</v>
          </cell>
          <cell r="H1575" t="str">
            <v>N/A</v>
          </cell>
          <cell r="O1575" t="str">
            <v>C</v>
          </cell>
          <cell r="V1575">
            <v>64805.657981999997</v>
          </cell>
        </row>
        <row r="1576">
          <cell r="F1576" t="str">
            <v>B-10</v>
          </cell>
          <cell r="H1576" t="str">
            <v>N/A</v>
          </cell>
          <cell r="O1576" t="str">
            <v>C</v>
          </cell>
          <cell r="V1576">
            <v>24187.210491000002</v>
          </cell>
        </row>
        <row r="1577">
          <cell r="F1577" t="str">
            <v>B-10</v>
          </cell>
          <cell r="H1577" t="str">
            <v>N/A</v>
          </cell>
          <cell r="O1577" t="str">
            <v>C</v>
          </cell>
          <cell r="V1577">
            <v>42931.708270000003</v>
          </cell>
        </row>
        <row r="1578">
          <cell r="F1578" t="str">
            <v>B-10</v>
          </cell>
          <cell r="H1578" t="str">
            <v>N/A</v>
          </cell>
          <cell r="O1578" t="str">
            <v>C</v>
          </cell>
          <cell r="V1578">
            <v>88365.937359000003</v>
          </cell>
        </row>
        <row r="1579">
          <cell r="F1579" t="str">
            <v>B-10</v>
          </cell>
          <cell r="H1579" t="str">
            <v>N/A</v>
          </cell>
          <cell r="O1579" t="str">
            <v>C</v>
          </cell>
          <cell r="V1579">
            <v>33821.390354000003</v>
          </cell>
        </row>
        <row r="1580">
          <cell r="F1580" t="str">
            <v>B-10</v>
          </cell>
          <cell r="H1580" t="str">
            <v>N/A</v>
          </cell>
          <cell r="O1580" t="str">
            <v>C</v>
          </cell>
          <cell r="V1580">
            <v>9931.9199210000006</v>
          </cell>
        </row>
        <row r="1581">
          <cell r="F1581" t="str">
            <v>B-10</v>
          </cell>
          <cell r="H1581" t="str">
            <v>N/A</v>
          </cell>
          <cell r="O1581" t="str">
            <v>C</v>
          </cell>
          <cell r="V1581">
            <v>5205433.3899010001</v>
          </cell>
        </row>
        <row r="1582">
          <cell r="F1582" t="str">
            <v>B-10</v>
          </cell>
          <cell r="H1582" t="str">
            <v>N/A</v>
          </cell>
          <cell r="O1582" t="str">
            <v>C</v>
          </cell>
          <cell r="V1582">
            <v>1463829.144111</v>
          </cell>
        </row>
        <row r="1583">
          <cell r="F1583" t="str">
            <v>B-10</v>
          </cell>
          <cell r="H1583" t="str">
            <v>N/A</v>
          </cell>
          <cell r="O1583" t="str">
            <v>C</v>
          </cell>
          <cell r="V1583">
            <v>2189596.8824410001</v>
          </cell>
        </row>
        <row r="1584">
          <cell r="F1584" t="str">
            <v>B-10</v>
          </cell>
          <cell r="H1584" t="str">
            <v>N/A</v>
          </cell>
          <cell r="O1584" t="str">
            <v>C</v>
          </cell>
          <cell r="V1584">
            <v>11626842.622306</v>
          </cell>
        </row>
        <row r="1585">
          <cell r="F1585" t="str">
            <v>B-10</v>
          </cell>
          <cell r="H1585" t="str">
            <v>N/A</v>
          </cell>
          <cell r="O1585" t="str">
            <v>C</v>
          </cell>
          <cell r="V1585">
            <v>3723385.0725299995</v>
          </cell>
        </row>
        <row r="1586">
          <cell r="F1586" t="str">
            <v>B-10</v>
          </cell>
          <cell r="H1586" t="str">
            <v>N/A</v>
          </cell>
          <cell r="O1586" t="str">
            <v>C</v>
          </cell>
          <cell r="V1586">
            <v>995414.99843699997</v>
          </cell>
        </row>
        <row r="1587">
          <cell r="F1587" t="str">
            <v>B-10</v>
          </cell>
          <cell r="H1587" t="str">
            <v>N/A</v>
          </cell>
          <cell r="O1587" t="str">
            <v>C</v>
          </cell>
          <cell r="V1587">
            <v>64805.657981999997</v>
          </cell>
        </row>
        <row r="1588">
          <cell r="F1588" t="str">
            <v>B-10</v>
          </cell>
          <cell r="H1588" t="str">
            <v>N/A</v>
          </cell>
          <cell r="O1588" t="str">
            <v>C</v>
          </cell>
          <cell r="V1588">
            <v>24187.210491000002</v>
          </cell>
        </row>
        <row r="1589">
          <cell r="F1589" t="str">
            <v>B-10</v>
          </cell>
          <cell r="H1589" t="str">
            <v>N/A</v>
          </cell>
          <cell r="O1589" t="str">
            <v>C</v>
          </cell>
          <cell r="V1589">
            <v>42931.708270000003</v>
          </cell>
        </row>
        <row r="1590">
          <cell r="F1590" t="str">
            <v>B-10</v>
          </cell>
          <cell r="H1590" t="str">
            <v>N/A</v>
          </cell>
          <cell r="O1590" t="str">
            <v>C</v>
          </cell>
          <cell r="V1590">
            <v>88365.937359000003</v>
          </cell>
        </row>
        <row r="1591">
          <cell r="F1591" t="str">
            <v>B-10</v>
          </cell>
          <cell r="H1591" t="str">
            <v>N/A</v>
          </cell>
          <cell r="O1591" t="str">
            <v>C</v>
          </cell>
          <cell r="V1591">
            <v>33821.390354000003</v>
          </cell>
        </row>
        <row r="1592">
          <cell r="F1592" t="str">
            <v>B-10</v>
          </cell>
          <cell r="H1592" t="str">
            <v>N/A</v>
          </cell>
          <cell r="O1592" t="str">
            <v>C</v>
          </cell>
          <cell r="V1592">
            <v>9931.9199210000006</v>
          </cell>
        </row>
        <row r="1593">
          <cell r="F1593" t="str">
            <v>B-10</v>
          </cell>
          <cell r="H1593" t="str">
            <v>N/A</v>
          </cell>
          <cell r="O1593" t="str">
            <v>C</v>
          </cell>
          <cell r="V1593">
            <v>5205433.3899010001</v>
          </cell>
        </row>
        <row r="1594">
          <cell r="F1594" t="str">
            <v>B-10</v>
          </cell>
          <cell r="H1594" t="str">
            <v>N/A</v>
          </cell>
          <cell r="O1594" t="str">
            <v>C</v>
          </cell>
          <cell r="V1594">
            <v>1463829.144111</v>
          </cell>
        </row>
        <row r="1595">
          <cell r="F1595" t="str">
            <v>B-10</v>
          </cell>
          <cell r="H1595" t="str">
            <v>N/A</v>
          </cell>
          <cell r="O1595" t="str">
            <v>C</v>
          </cell>
          <cell r="V1595">
            <v>2189596.8824410001</v>
          </cell>
        </row>
        <row r="1596">
          <cell r="F1596" t="str">
            <v>B-10</v>
          </cell>
          <cell r="H1596" t="str">
            <v>N/A</v>
          </cell>
          <cell r="O1596" t="str">
            <v>C</v>
          </cell>
          <cell r="V1596">
            <v>11626842.622306</v>
          </cell>
        </row>
        <row r="1597">
          <cell r="F1597" t="str">
            <v>B-10</v>
          </cell>
          <cell r="H1597" t="str">
            <v>N/A</v>
          </cell>
          <cell r="O1597" t="str">
            <v>C</v>
          </cell>
          <cell r="V1597">
            <v>3723385.0725299995</v>
          </cell>
        </row>
        <row r="1598">
          <cell r="F1598" t="str">
            <v>B-10</v>
          </cell>
          <cell r="H1598" t="str">
            <v>N/A</v>
          </cell>
          <cell r="O1598" t="str">
            <v>C</v>
          </cell>
          <cell r="V1598">
            <v>995414.99843699997</v>
          </cell>
        </row>
        <row r="1599">
          <cell r="F1599" t="str">
            <v>B-10</v>
          </cell>
          <cell r="H1599" t="str">
            <v>CARE Surcharge</v>
          </cell>
          <cell r="O1599" t="str">
            <v>C</v>
          </cell>
          <cell r="V1599">
            <v>64805.657981999997</v>
          </cell>
        </row>
        <row r="1600">
          <cell r="F1600" t="str">
            <v>B-10</v>
          </cell>
          <cell r="H1600" t="str">
            <v>CARE Surcharge</v>
          </cell>
          <cell r="O1600" t="str">
            <v>C</v>
          </cell>
          <cell r="V1600">
            <v>24187.210491000002</v>
          </cell>
        </row>
        <row r="1601">
          <cell r="F1601" t="str">
            <v>B-10</v>
          </cell>
          <cell r="H1601" t="str">
            <v>CARE Surcharge</v>
          </cell>
          <cell r="O1601" t="str">
            <v>C</v>
          </cell>
          <cell r="V1601">
            <v>42931.708270000003</v>
          </cell>
        </row>
        <row r="1602">
          <cell r="F1602" t="str">
            <v>B-10</v>
          </cell>
          <cell r="H1602" t="str">
            <v>CARE Surcharge</v>
          </cell>
          <cell r="O1602" t="str">
            <v>C</v>
          </cell>
          <cell r="V1602">
            <v>88365.937359000003</v>
          </cell>
        </row>
        <row r="1603">
          <cell r="F1603" t="str">
            <v>B-10</v>
          </cell>
          <cell r="H1603" t="str">
            <v>CARE Surcharge</v>
          </cell>
          <cell r="O1603" t="str">
            <v>C</v>
          </cell>
          <cell r="V1603">
            <v>33821.390354000003</v>
          </cell>
        </row>
        <row r="1604">
          <cell r="F1604" t="str">
            <v>B-10</v>
          </cell>
          <cell r="H1604" t="str">
            <v>CARE Surcharge</v>
          </cell>
          <cell r="O1604" t="str">
            <v>C</v>
          </cell>
          <cell r="V1604">
            <v>9931.9199210000006</v>
          </cell>
        </row>
        <row r="1605">
          <cell r="F1605" t="str">
            <v>B-10</v>
          </cell>
          <cell r="H1605" t="str">
            <v>CARE Discount</v>
          </cell>
          <cell r="O1605" t="str">
            <v>C</v>
          </cell>
          <cell r="V1605">
            <v>64805.657981999997</v>
          </cell>
        </row>
        <row r="1606">
          <cell r="F1606" t="str">
            <v>B-10</v>
          </cell>
          <cell r="H1606" t="str">
            <v>CARE Discount</v>
          </cell>
          <cell r="O1606" t="str">
            <v>C</v>
          </cell>
          <cell r="V1606">
            <v>24187.210491000002</v>
          </cell>
        </row>
        <row r="1607">
          <cell r="F1607" t="str">
            <v>B-10</v>
          </cell>
          <cell r="H1607" t="str">
            <v>CARE Discount</v>
          </cell>
          <cell r="O1607" t="str">
            <v>C</v>
          </cell>
          <cell r="V1607">
            <v>42931.708270000003</v>
          </cell>
        </row>
        <row r="1608">
          <cell r="F1608" t="str">
            <v>B-10</v>
          </cell>
          <cell r="H1608" t="str">
            <v>CARE Discount</v>
          </cell>
          <cell r="O1608" t="str">
            <v>C</v>
          </cell>
          <cell r="V1608">
            <v>88365.937359000003</v>
          </cell>
        </row>
        <row r="1609">
          <cell r="F1609" t="str">
            <v>B-10</v>
          </cell>
          <cell r="H1609" t="str">
            <v>CARE Discount</v>
          </cell>
          <cell r="O1609" t="str">
            <v>C</v>
          </cell>
          <cell r="V1609">
            <v>33821.390354000003</v>
          </cell>
        </row>
        <row r="1610">
          <cell r="F1610" t="str">
            <v>B-10</v>
          </cell>
          <cell r="H1610" t="str">
            <v>CARE Discount</v>
          </cell>
          <cell r="O1610" t="str">
            <v>C</v>
          </cell>
          <cell r="V1610">
            <v>9931.9199210000006</v>
          </cell>
        </row>
        <row r="1611">
          <cell r="F1611" t="str">
            <v>B-10</v>
          </cell>
          <cell r="H1611" t="str">
            <v>Non-Surcharge</v>
          </cell>
          <cell r="O1611" t="str">
            <v>C</v>
          </cell>
          <cell r="V1611">
            <v>64805.657981999997</v>
          </cell>
        </row>
        <row r="1612">
          <cell r="F1612" t="str">
            <v>B-10</v>
          </cell>
          <cell r="H1612" t="str">
            <v>Non-Surcharge</v>
          </cell>
          <cell r="O1612" t="str">
            <v>C</v>
          </cell>
          <cell r="V1612">
            <v>24187.210491000002</v>
          </cell>
        </row>
        <row r="1613">
          <cell r="F1613" t="str">
            <v>B-10</v>
          </cell>
          <cell r="H1613" t="str">
            <v>Non-Surcharge</v>
          </cell>
          <cell r="O1613" t="str">
            <v>C</v>
          </cell>
          <cell r="V1613">
            <v>42931.708270000003</v>
          </cell>
        </row>
        <row r="1614">
          <cell r="F1614" t="str">
            <v>B-10</v>
          </cell>
          <cell r="H1614" t="str">
            <v>Non-Surcharge</v>
          </cell>
          <cell r="O1614" t="str">
            <v>C</v>
          </cell>
          <cell r="V1614">
            <v>88365.937359000003</v>
          </cell>
        </row>
        <row r="1615">
          <cell r="F1615" t="str">
            <v>B-10</v>
          </cell>
          <cell r="H1615" t="str">
            <v>Non-Surcharge</v>
          </cell>
          <cell r="O1615" t="str">
            <v>C</v>
          </cell>
          <cell r="V1615">
            <v>33821.390354000003</v>
          </cell>
        </row>
        <row r="1616">
          <cell r="F1616" t="str">
            <v>B-10</v>
          </cell>
          <cell r="H1616" t="str">
            <v>Non-Surcharge</v>
          </cell>
          <cell r="O1616" t="str">
            <v>C</v>
          </cell>
          <cell r="V1616">
            <v>9931.9199210000006</v>
          </cell>
        </row>
        <row r="1617">
          <cell r="F1617" t="str">
            <v>B-10</v>
          </cell>
          <cell r="H1617" t="str">
            <v>CARE Surcharge</v>
          </cell>
          <cell r="O1617" t="str">
            <v>C</v>
          </cell>
          <cell r="V1617">
            <v>5205433.3899010001</v>
          </cell>
        </row>
        <row r="1618">
          <cell r="F1618" t="str">
            <v>B-10</v>
          </cell>
          <cell r="H1618" t="str">
            <v>CARE Surcharge</v>
          </cell>
          <cell r="O1618" t="str">
            <v>C</v>
          </cell>
          <cell r="V1618">
            <v>1463829.144111</v>
          </cell>
        </row>
        <row r="1619">
          <cell r="F1619" t="str">
            <v>B-10</v>
          </cell>
          <cell r="H1619" t="str">
            <v>CARE Surcharge</v>
          </cell>
          <cell r="O1619" t="str">
            <v>C</v>
          </cell>
          <cell r="V1619">
            <v>2189596.8824410001</v>
          </cell>
        </row>
        <row r="1620">
          <cell r="F1620" t="str">
            <v>B-10</v>
          </cell>
          <cell r="H1620" t="str">
            <v>CARE Surcharge</v>
          </cell>
          <cell r="O1620" t="str">
            <v>C</v>
          </cell>
          <cell r="V1620">
            <v>11626842.622306</v>
          </cell>
        </row>
        <row r="1621">
          <cell r="F1621" t="str">
            <v>B-10</v>
          </cell>
          <cell r="H1621" t="str">
            <v>CARE Surcharge</v>
          </cell>
          <cell r="O1621" t="str">
            <v>C</v>
          </cell>
          <cell r="V1621">
            <v>3723385.0725299995</v>
          </cell>
        </row>
        <row r="1622">
          <cell r="F1622" t="str">
            <v>B-10</v>
          </cell>
          <cell r="H1622" t="str">
            <v>CARE Surcharge</v>
          </cell>
          <cell r="O1622" t="str">
            <v>C</v>
          </cell>
          <cell r="V1622">
            <v>995414.99843699997</v>
          </cell>
        </row>
        <row r="1623">
          <cell r="F1623" t="str">
            <v>B-10</v>
          </cell>
          <cell r="H1623" t="str">
            <v>CARE Discount</v>
          </cell>
          <cell r="O1623" t="str">
            <v>C</v>
          </cell>
          <cell r="V1623">
            <v>5205433.3899010001</v>
          </cell>
        </row>
        <row r="1624">
          <cell r="F1624" t="str">
            <v>B-10</v>
          </cell>
          <cell r="H1624" t="str">
            <v>CARE Discount</v>
          </cell>
          <cell r="O1624" t="str">
            <v>C</v>
          </cell>
          <cell r="V1624">
            <v>1463829.144111</v>
          </cell>
        </row>
        <row r="1625">
          <cell r="F1625" t="str">
            <v>B-10</v>
          </cell>
          <cell r="H1625" t="str">
            <v>CARE Discount</v>
          </cell>
          <cell r="O1625" t="str">
            <v>C</v>
          </cell>
          <cell r="V1625">
            <v>2189596.8824410001</v>
          </cell>
        </row>
        <row r="1626">
          <cell r="F1626" t="str">
            <v>B-10</v>
          </cell>
          <cell r="H1626" t="str">
            <v>CARE Discount</v>
          </cell>
          <cell r="O1626" t="str">
            <v>C</v>
          </cell>
          <cell r="V1626">
            <v>11626842.622306</v>
          </cell>
        </row>
        <row r="1627">
          <cell r="F1627" t="str">
            <v>B-10</v>
          </cell>
          <cell r="H1627" t="str">
            <v>CARE Discount</v>
          </cell>
          <cell r="O1627" t="str">
            <v>C</v>
          </cell>
          <cell r="V1627">
            <v>3723385.0725299995</v>
          </cell>
        </row>
        <row r="1628">
          <cell r="F1628" t="str">
            <v>B-10</v>
          </cell>
          <cell r="H1628" t="str">
            <v>CARE Discount</v>
          </cell>
          <cell r="O1628" t="str">
            <v>C</v>
          </cell>
          <cell r="V1628">
            <v>995414.99843699997</v>
          </cell>
        </row>
        <row r="1629">
          <cell r="F1629" t="str">
            <v>B-10</v>
          </cell>
          <cell r="H1629" t="str">
            <v>Non-Surcharge</v>
          </cell>
          <cell r="O1629" t="str">
            <v>C</v>
          </cell>
          <cell r="V1629">
            <v>5205433.3899010001</v>
          </cell>
        </row>
        <row r="1630">
          <cell r="F1630" t="str">
            <v>B-10</v>
          </cell>
          <cell r="H1630" t="str">
            <v>Non-Surcharge</v>
          </cell>
          <cell r="O1630" t="str">
            <v>C</v>
          </cell>
          <cell r="V1630">
            <v>1463829.144111</v>
          </cell>
        </row>
        <row r="1631">
          <cell r="F1631" t="str">
            <v>B-10</v>
          </cell>
          <cell r="H1631" t="str">
            <v>Non-Surcharge</v>
          </cell>
          <cell r="O1631" t="str">
            <v>C</v>
          </cell>
          <cell r="V1631">
            <v>2189596.8824410001</v>
          </cell>
        </row>
        <row r="1632">
          <cell r="F1632" t="str">
            <v>B-10</v>
          </cell>
          <cell r="H1632" t="str">
            <v>Non-Surcharge</v>
          </cell>
          <cell r="O1632" t="str">
            <v>C</v>
          </cell>
          <cell r="V1632">
            <v>11626842.622306</v>
          </cell>
        </row>
        <row r="1633">
          <cell r="F1633" t="str">
            <v>B-10</v>
          </cell>
          <cell r="H1633" t="str">
            <v>Non-Surcharge</v>
          </cell>
          <cell r="O1633" t="str">
            <v>C</v>
          </cell>
          <cell r="V1633">
            <v>3723385.0725299995</v>
          </cell>
        </row>
        <row r="1634">
          <cell r="F1634" t="str">
            <v>B-10</v>
          </cell>
          <cell r="H1634" t="str">
            <v>Non-Surcharge</v>
          </cell>
          <cell r="O1634" t="str">
            <v>C</v>
          </cell>
          <cell r="V1634">
            <v>995414.99843699997</v>
          </cell>
        </row>
        <row r="1635">
          <cell r="F1635" t="str">
            <v>B-10</v>
          </cell>
          <cell r="H1635" t="str">
            <v>N/A</v>
          </cell>
          <cell r="O1635" t="str">
            <v>C</v>
          </cell>
          <cell r="V1635">
            <v>447.96533599999998</v>
          </cell>
        </row>
        <row r="1636">
          <cell r="F1636" t="str">
            <v>B-10</v>
          </cell>
          <cell r="H1636" t="str">
            <v>N/A</v>
          </cell>
          <cell r="O1636" t="str">
            <v>C</v>
          </cell>
          <cell r="V1636">
            <v>496.00944399999997</v>
          </cell>
        </row>
        <row r="1637">
          <cell r="F1637" t="str">
            <v>B-10</v>
          </cell>
          <cell r="H1637" t="str">
            <v>N/A</v>
          </cell>
          <cell r="O1637" t="str">
            <v>C</v>
          </cell>
          <cell r="V1637">
            <v>24301.170832</v>
          </cell>
        </row>
        <row r="1638">
          <cell r="F1638" t="str">
            <v>B-10</v>
          </cell>
          <cell r="H1638" t="str">
            <v>N/A</v>
          </cell>
          <cell r="O1638" t="str">
            <v>C</v>
          </cell>
          <cell r="V1638">
            <v>43803.113574999996</v>
          </cell>
        </row>
        <row r="1639">
          <cell r="F1639" t="str">
            <v>B-10</v>
          </cell>
          <cell r="H1639" t="str">
            <v>N/A</v>
          </cell>
          <cell r="O1639" t="str">
            <v>C</v>
          </cell>
          <cell r="V1639">
            <v>64805.657981999997</v>
          </cell>
        </row>
        <row r="1640">
          <cell r="F1640" t="str">
            <v>B-10</v>
          </cell>
          <cell r="H1640" t="str">
            <v>N/A</v>
          </cell>
          <cell r="O1640" t="str">
            <v>C</v>
          </cell>
          <cell r="V1640">
            <v>24187.210491000002</v>
          </cell>
        </row>
        <row r="1641">
          <cell r="F1641" t="str">
            <v>B-10</v>
          </cell>
          <cell r="H1641" t="str">
            <v>N/A</v>
          </cell>
          <cell r="O1641" t="str">
            <v>C</v>
          </cell>
          <cell r="V1641">
            <v>42931.708270000003</v>
          </cell>
        </row>
        <row r="1642">
          <cell r="F1642" t="str">
            <v>B-10</v>
          </cell>
          <cell r="H1642" t="str">
            <v>N/A</v>
          </cell>
          <cell r="O1642" t="str">
            <v>C</v>
          </cell>
          <cell r="V1642">
            <v>88365.937359000003</v>
          </cell>
        </row>
        <row r="1643">
          <cell r="F1643" t="str">
            <v>B-10</v>
          </cell>
          <cell r="H1643" t="str">
            <v>N/A</v>
          </cell>
          <cell r="O1643" t="str">
            <v>C</v>
          </cell>
          <cell r="V1643">
            <v>33821.390354000003</v>
          </cell>
        </row>
        <row r="1644">
          <cell r="F1644" t="str">
            <v>B-10</v>
          </cell>
          <cell r="H1644" t="str">
            <v>N/A</v>
          </cell>
          <cell r="O1644" t="str">
            <v>C</v>
          </cell>
          <cell r="V1644">
            <v>9931.9199210000006</v>
          </cell>
        </row>
        <row r="1645">
          <cell r="F1645" t="str">
            <v>B-10</v>
          </cell>
          <cell r="H1645" t="str">
            <v>N/A</v>
          </cell>
          <cell r="O1645" t="str">
            <v>C</v>
          </cell>
          <cell r="V1645">
            <v>5205433.3899010001</v>
          </cell>
        </row>
        <row r="1646">
          <cell r="F1646" t="str">
            <v>B-10</v>
          </cell>
          <cell r="H1646" t="str">
            <v>N/A</v>
          </cell>
          <cell r="O1646" t="str">
            <v>C</v>
          </cell>
          <cell r="V1646">
            <v>1463829.144111</v>
          </cell>
        </row>
        <row r="1647">
          <cell r="F1647" t="str">
            <v>B-10</v>
          </cell>
          <cell r="H1647" t="str">
            <v>N/A</v>
          </cell>
          <cell r="O1647" t="str">
            <v>C</v>
          </cell>
          <cell r="V1647">
            <v>2189596.8824410001</v>
          </cell>
        </row>
        <row r="1648">
          <cell r="F1648" t="str">
            <v>B-10</v>
          </cell>
          <cell r="H1648" t="str">
            <v>N/A</v>
          </cell>
          <cell r="O1648" t="str">
            <v>C</v>
          </cell>
          <cell r="V1648">
            <v>11626842.622306</v>
          </cell>
        </row>
        <row r="1649">
          <cell r="F1649" t="str">
            <v>B-10</v>
          </cell>
          <cell r="H1649" t="str">
            <v>N/A</v>
          </cell>
          <cell r="O1649" t="str">
            <v>C</v>
          </cell>
          <cell r="V1649">
            <v>3723385.0725299995</v>
          </cell>
        </row>
        <row r="1650">
          <cell r="F1650" t="str">
            <v>B-10</v>
          </cell>
          <cell r="H1650" t="str">
            <v>N/A</v>
          </cell>
          <cell r="O1650" t="str">
            <v>C</v>
          </cell>
          <cell r="V1650">
            <v>995414.99843699997</v>
          </cell>
        </row>
        <row r="1651">
          <cell r="F1651" t="str">
            <v>B-10</v>
          </cell>
          <cell r="H1651" t="str">
            <v>EUCRA</v>
          </cell>
          <cell r="O1651" t="str">
            <v>C</v>
          </cell>
          <cell r="V1651">
            <v>64805.657981999997</v>
          </cell>
        </row>
        <row r="1652">
          <cell r="F1652" t="str">
            <v>B-10</v>
          </cell>
          <cell r="H1652" t="str">
            <v>EUCRA</v>
          </cell>
          <cell r="O1652" t="str">
            <v>C</v>
          </cell>
          <cell r="V1652">
            <v>24187.210491000002</v>
          </cell>
        </row>
        <row r="1653">
          <cell r="F1653" t="str">
            <v>B-10</v>
          </cell>
          <cell r="H1653" t="str">
            <v>EUCRA</v>
          </cell>
          <cell r="O1653" t="str">
            <v>C</v>
          </cell>
          <cell r="V1653">
            <v>42931.708270000003</v>
          </cell>
        </row>
        <row r="1654">
          <cell r="F1654" t="str">
            <v>B-10</v>
          </cell>
          <cell r="H1654" t="str">
            <v>EUCRA</v>
          </cell>
          <cell r="O1654" t="str">
            <v>C</v>
          </cell>
          <cell r="V1654">
            <v>88365.937359000003</v>
          </cell>
        </row>
        <row r="1655">
          <cell r="F1655" t="str">
            <v>B-10</v>
          </cell>
          <cell r="H1655" t="str">
            <v>EUCRA</v>
          </cell>
          <cell r="O1655" t="str">
            <v>C</v>
          </cell>
          <cell r="V1655">
            <v>33821.390354000003</v>
          </cell>
        </row>
        <row r="1656">
          <cell r="F1656" t="str">
            <v>B-10</v>
          </cell>
          <cell r="H1656" t="str">
            <v>EUCRA</v>
          </cell>
          <cell r="O1656" t="str">
            <v>C</v>
          </cell>
          <cell r="V1656">
            <v>9931.9199210000006</v>
          </cell>
        </row>
        <row r="1657">
          <cell r="F1657" t="str">
            <v>B-10</v>
          </cell>
          <cell r="H1657" t="str">
            <v>TAC</v>
          </cell>
          <cell r="O1657" t="str">
            <v>C</v>
          </cell>
          <cell r="V1657">
            <v>64805.657981999997</v>
          </cell>
        </row>
        <row r="1658">
          <cell r="F1658" t="str">
            <v>B-10</v>
          </cell>
          <cell r="H1658" t="str">
            <v>TAC</v>
          </cell>
          <cell r="O1658" t="str">
            <v>C</v>
          </cell>
          <cell r="V1658">
            <v>24187.210491000002</v>
          </cell>
        </row>
        <row r="1659">
          <cell r="F1659" t="str">
            <v>B-10</v>
          </cell>
          <cell r="H1659" t="str">
            <v>TAC</v>
          </cell>
          <cell r="O1659" t="str">
            <v>C</v>
          </cell>
          <cell r="V1659">
            <v>42931.708270000003</v>
          </cell>
        </row>
        <row r="1660">
          <cell r="F1660" t="str">
            <v>B-10</v>
          </cell>
          <cell r="H1660" t="str">
            <v>TAC</v>
          </cell>
          <cell r="O1660" t="str">
            <v>C</v>
          </cell>
          <cell r="V1660">
            <v>88365.937359000003</v>
          </cell>
        </row>
        <row r="1661">
          <cell r="F1661" t="str">
            <v>B-10</v>
          </cell>
          <cell r="H1661" t="str">
            <v>TAC</v>
          </cell>
          <cell r="O1661" t="str">
            <v>C</v>
          </cell>
          <cell r="V1661">
            <v>33821.390354000003</v>
          </cell>
        </row>
        <row r="1662">
          <cell r="F1662" t="str">
            <v>B-10</v>
          </cell>
          <cell r="H1662" t="str">
            <v>TAC</v>
          </cell>
          <cell r="O1662" t="str">
            <v>C</v>
          </cell>
          <cell r="V1662">
            <v>9931.9199210000006</v>
          </cell>
        </row>
        <row r="1663">
          <cell r="F1663" t="str">
            <v>B-10</v>
          </cell>
          <cell r="H1663" t="str">
            <v>TRBAA</v>
          </cell>
          <cell r="O1663" t="str">
            <v>C</v>
          </cell>
          <cell r="V1663">
            <v>64805.657981999997</v>
          </cell>
        </row>
        <row r="1664">
          <cell r="F1664" t="str">
            <v>B-10</v>
          </cell>
          <cell r="H1664" t="str">
            <v>TRBAA</v>
          </cell>
          <cell r="O1664" t="str">
            <v>C</v>
          </cell>
          <cell r="V1664">
            <v>24187.210491000002</v>
          </cell>
        </row>
        <row r="1665">
          <cell r="F1665" t="str">
            <v>B-10</v>
          </cell>
          <cell r="H1665" t="str">
            <v>TRBAA</v>
          </cell>
          <cell r="O1665" t="str">
            <v>C</v>
          </cell>
          <cell r="V1665">
            <v>42931.708270000003</v>
          </cell>
        </row>
        <row r="1666">
          <cell r="F1666" t="str">
            <v>B-10</v>
          </cell>
          <cell r="H1666" t="str">
            <v>TRBAA</v>
          </cell>
          <cell r="O1666" t="str">
            <v>C</v>
          </cell>
          <cell r="V1666">
            <v>88365.937359000003</v>
          </cell>
        </row>
        <row r="1667">
          <cell r="F1667" t="str">
            <v>B-10</v>
          </cell>
          <cell r="H1667" t="str">
            <v>TRBAA</v>
          </cell>
          <cell r="O1667" t="str">
            <v>C</v>
          </cell>
          <cell r="V1667">
            <v>33821.390354000003</v>
          </cell>
        </row>
        <row r="1668">
          <cell r="F1668" t="str">
            <v>B-10</v>
          </cell>
          <cell r="H1668" t="str">
            <v>TRBAA</v>
          </cell>
          <cell r="O1668" t="str">
            <v>C</v>
          </cell>
          <cell r="V1668">
            <v>9931.9199210000006</v>
          </cell>
        </row>
        <row r="1669">
          <cell r="F1669" t="str">
            <v>B-10</v>
          </cell>
          <cell r="H1669" t="str">
            <v>EUCRA</v>
          </cell>
          <cell r="O1669" t="str">
            <v>C</v>
          </cell>
          <cell r="V1669">
            <v>5205433.3899010001</v>
          </cell>
        </row>
        <row r="1670">
          <cell r="F1670" t="str">
            <v>B-10</v>
          </cell>
          <cell r="H1670" t="str">
            <v>EUCRA</v>
          </cell>
          <cell r="O1670" t="str">
            <v>C</v>
          </cell>
          <cell r="V1670">
            <v>1463829.144111</v>
          </cell>
        </row>
        <row r="1671">
          <cell r="F1671" t="str">
            <v>B-10</v>
          </cell>
          <cell r="H1671" t="str">
            <v>EUCRA</v>
          </cell>
          <cell r="O1671" t="str">
            <v>C</v>
          </cell>
          <cell r="V1671">
            <v>2189596.8824410001</v>
          </cell>
        </row>
        <row r="1672">
          <cell r="F1672" t="str">
            <v>B-10</v>
          </cell>
          <cell r="H1672" t="str">
            <v>EUCRA</v>
          </cell>
          <cell r="O1672" t="str">
            <v>C</v>
          </cell>
          <cell r="V1672">
            <v>11626842.622306</v>
          </cell>
        </row>
        <row r="1673">
          <cell r="F1673" t="str">
            <v>B-10</v>
          </cell>
          <cell r="H1673" t="str">
            <v>EUCRA</v>
          </cell>
          <cell r="O1673" t="str">
            <v>C</v>
          </cell>
          <cell r="V1673">
            <v>3723385.0725299995</v>
          </cell>
        </row>
        <row r="1674">
          <cell r="F1674" t="str">
            <v>B-10</v>
          </cell>
          <cell r="H1674" t="str">
            <v>EUCRA</v>
          </cell>
          <cell r="O1674" t="str">
            <v>C</v>
          </cell>
          <cell r="V1674">
            <v>995414.99843699997</v>
          </cell>
        </row>
        <row r="1675">
          <cell r="F1675" t="str">
            <v>B-10</v>
          </cell>
          <cell r="H1675" t="str">
            <v>TAC</v>
          </cell>
          <cell r="O1675" t="str">
            <v>C</v>
          </cell>
          <cell r="V1675">
            <v>5205433.3899010001</v>
          </cell>
        </row>
        <row r="1676">
          <cell r="F1676" t="str">
            <v>B-10</v>
          </cell>
          <cell r="H1676" t="str">
            <v>TAC</v>
          </cell>
          <cell r="O1676" t="str">
            <v>C</v>
          </cell>
          <cell r="V1676">
            <v>1463829.144111</v>
          </cell>
        </row>
        <row r="1677">
          <cell r="F1677" t="str">
            <v>B-10</v>
          </cell>
          <cell r="H1677" t="str">
            <v>TAC</v>
          </cell>
          <cell r="O1677" t="str">
            <v>C</v>
          </cell>
          <cell r="V1677">
            <v>2189596.8824410001</v>
          </cell>
        </row>
        <row r="1678">
          <cell r="F1678" t="str">
            <v>B-10</v>
          </cell>
          <cell r="H1678" t="str">
            <v>TAC</v>
          </cell>
          <cell r="O1678" t="str">
            <v>C</v>
          </cell>
          <cell r="V1678">
            <v>11626842.622306</v>
          </cell>
        </row>
        <row r="1679">
          <cell r="F1679" t="str">
            <v>B-10</v>
          </cell>
          <cell r="H1679" t="str">
            <v>TAC</v>
          </cell>
          <cell r="O1679" t="str">
            <v>C</v>
          </cell>
          <cell r="V1679">
            <v>3723385.0725299995</v>
          </cell>
        </row>
        <row r="1680">
          <cell r="F1680" t="str">
            <v>B-10</v>
          </cell>
          <cell r="H1680" t="str">
            <v>TAC</v>
          </cell>
          <cell r="O1680" t="str">
            <v>C</v>
          </cell>
          <cell r="V1680">
            <v>995414.99843699997</v>
          </cell>
        </row>
        <row r="1681">
          <cell r="F1681" t="str">
            <v>B-10</v>
          </cell>
          <cell r="H1681" t="str">
            <v>TRBAA</v>
          </cell>
          <cell r="O1681" t="str">
            <v>C</v>
          </cell>
          <cell r="V1681">
            <v>5205433.3899010001</v>
          </cell>
        </row>
        <row r="1682">
          <cell r="F1682" t="str">
            <v>B-10</v>
          </cell>
          <cell r="H1682" t="str">
            <v>TRBAA</v>
          </cell>
          <cell r="O1682" t="str">
            <v>C</v>
          </cell>
          <cell r="V1682">
            <v>1463829.144111</v>
          </cell>
        </row>
        <row r="1683">
          <cell r="F1683" t="str">
            <v>B-10</v>
          </cell>
          <cell r="H1683" t="str">
            <v>TRBAA</v>
          </cell>
          <cell r="O1683" t="str">
            <v>C</v>
          </cell>
          <cell r="V1683">
            <v>2189596.8824410001</v>
          </cell>
        </row>
        <row r="1684">
          <cell r="F1684" t="str">
            <v>B-10</v>
          </cell>
          <cell r="H1684" t="str">
            <v>TRBAA</v>
          </cell>
          <cell r="O1684" t="str">
            <v>C</v>
          </cell>
          <cell r="V1684">
            <v>11626842.622306</v>
          </cell>
        </row>
        <row r="1685">
          <cell r="F1685" t="str">
            <v>B-10</v>
          </cell>
          <cell r="H1685" t="str">
            <v>TRBAA</v>
          </cell>
          <cell r="O1685" t="str">
            <v>C</v>
          </cell>
          <cell r="V1685">
            <v>3723385.0725299995</v>
          </cell>
        </row>
        <row r="1686">
          <cell r="F1686" t="str">
            <v>B-10</v>
          </cell>
          <cell r="H1686" t="str">
            <v>TRBAA</v>
          </cell>
          <cell r="O1686" t="str">
            <v>C</v>
          </cell>
          <cell r="V1686">
            <v>995414.99843699997</v>
          </cell>
        </row>
        <row r="1687">
          <cell r="F1687" t="str">
            <v>B-10</v>
          </cell>
          <cell r="H1687" t="str">
            <v>N/A</v>
          </cell>
          <cell r="O1687" t="str">
            <v>C</v>
          </cell>
          <cell r="V1687">
            <v>447.96533599999998</v>
          </cell>
        </row>
        <row r="1688">
          <cell r="F1688" t="str">
            <v>B-10</v>
          </cell>
          <cell r="H1688" t="str">
            <v>N/A</v>
          </cell>
          <cell r="O1688" t="str">
            <v>C</v>
          </cell>
          <cell r="V1688">
            <v>496.00944399999997</v>
          </cell>
        </row>
        <row r="1689">
          <cell r="F1689" t="str">
            <v>B-10</v>
          </cell>
          <cell r="H1689" t="str">
            <v>N/A</v>
          </cell>
          <cell r="O1689" t="str">
            <v>C</v>
          </cell>
          <cell r="V1689">
            <v>24301.170832</v>
          </cell>
        </row>
        <row r="1690">
          <cell r="F1690" t="str">
            <v>B-10</v>
          </cell>
          <cell r="H1690" t="str">
            <v>N/A</v>
          </cell>
          <cell r="O1690" t="str">
            <v>C</v>
          </cell>
          <cell r="V1690">
            <v>43803.113574999996</v>
          </cell>
        </row>
        <row r="1691">
          <cell r="F1691" t="str">
            <v>B-10</v>
          </cell>
          <cell r="H1691" t="str">
            <v>N/A</v>
          </cell>
          <cell r="O1691" t="str">
            <v>C</v>
          </cell>
          <cell r="V1691">
            <v>64805.657981999997</v>
          </cell>
        </row>
        <row r="1692">
          <cell r="F1692" t="str">
            <v>B-10</v>
          </cell>
          <cell r="H1692" t="str">
            <v>N/A</v>
          </cell>
          <cell r="O1692" t="str">
            <v>C</v>
          </cell>
          <cell r="V1692">
            <v>24187.210491000002</v>
          </cell>
        </row>
        <row r="1693">
          <cell r="F1693" t="str">
            <v>B-10</v>
          </cell>
          <cell r="H1693" t="str">
            <v>N/A</v>
          </cell>
          <cell r="O1693" t="str">
            <v>C</v>
          </cell>
          <cell r="V1693">
            <v>42931.708270000003</v>
          </cell>
        </row>
        <row r="1694">
          <cell r="F1694" t="str">
            <v>B-10</v>
          </cell>
          <cell r="H1694" t="str">
            <v>N/A</v>
          </cell>
          <cell r="O1694" t="str">
            <v>C</v>
          </cell>
          <cell r="V1694">
            <v>88365.937359000003</v>
          </cell>
        </row>
        <row r="1695">
          <cell r="F1695" t="str">
            <v>B-10</v>
          </cell>
          <cell r="H1695" t="str">
            <v>N/A</v>
          </cell>
          <cell r="O1695" t="str">
            <v>C</v>
          </cell>
          <cell r="V1695">
            <v>33821.390354000003</v>
          </cell>
        </row>
        <row r="1696">
          <cell r="F1696" t="str">
            <v>B-10</v>
          </cell>
          <cell r="H1696" t="str">
            <v>N/A</v>
          </cell>
          <cell r="O1696" t="str">
            <v>C</v>
          </cell>
          <cell r="V1696">
            <v>9931.9199210000006</v>
          </cell>
        </row>
        <row r="1697">
          <cell r="F1697" t="str">
            <v>B-10</v>
          </cell>
          <cell r="H1697" t="str">
            <v>N/A</v>
          </cell>
          <cell r="O1697" t="str">
            <v>C</v>
          </cell>
          <cell r="V1697">
            <v>5205433.3899010001</v>
          </cell>
        </row>
        <row r="1698">
          <cell r="F1698" t="str">
            <v>B-10</v>
          </cell>
          <cell r="H1698" t="str">
            <v>N/A</v>
          </cell>
          <cell r="O1698" t="str">
            <v>C</v>
          </cell>
          <cell r="V1698">
            <v>1463829.144111</v>
          </cell>
        </row>
        <row r="1699">
          <cell r="F1699" t="str">
            <v>B-10</v>
          </cell>
          <cell r="H1699" t="str">
            <v>N/A</v>
          </cell>
          <cell r="O1699" t="str">
            <v>C</v>
          </cell>
          <cell r="V1699">
            <v>2189596.8824410001</v>
          </cell>
        </row>
        <row r="1700">
          <cell r="F1700" t="str">
            <v>B-10</v>
          </cell>
          <cell r="H1700" t="str">
            <v>N/A</v>
          </cell>
          <cell r="O1700" t="str">
            <v>C</v>
          </cell>
          <cell r="V1700">
            <v>11626842.622306</v>
          </cell>
        </row>
        <row r="1701">
          <cell r="F1701" t="str">
            <v>B-10</v>
          </cell>
          <cell r="H1701" t="str">
            <v>N/A</v>
          </cell>
          <cell r="O1701" t="str">
            <v>C</v>
          </cell>
          <cell r="V1701">
            <v>3723385.0725299995</v>
          </cell>
        </row>
        <row r="1702">
          <cell r="F1702" t="str">
            <v>B-10</v>
          </cell>
          <cell r="H1702" t="str">
            <v>N/A</v>
          </cell>
          <cell r="O1702" t="str">
            <v>C</v>
          </cell>
          <cell r="V1702">
            <v>995414.99843699997</v>
          </cell>
        </row>
        <row r="1703">
          <cell r="F1703" t="str">
            <v>B-10</v>
          </cell>
          <cell r="H1703" t="str">
            <v>CARE Discount</v>
          </cell>
          <cell r="O1703" t="str">
            <v>C</v>
          </cell>
          <cell r="V1703">
            <v>64805.657981999997</v>
          </cell>
        </row>
        <row r="1704">
          <cell r="F1704" t="str">
            <v>B-10</v>
          </cell>
          <cell r="H1704" t="str">
            <v>CARE Discount</v>
          </cell>
          <cell r="O1704" t="str">
            <v>C</v>
          </cell>
          <cell r="V1704">
            <v>24187.210491000002</v>
          </cell>
        </row>
        <row r="1705">
          <cell r="F1705" t="str">
            <v>B-10</v>
          </cell>
          <cell r="H1705" t="str">
            <v>CARE Discount</v>
          </cell>
          <cell r="O1705" t="str">
            <v>C</v>
          </cell>
          <cell r="V1705">
            <v>42931.708270000003</v>
          </cell>
        </row>
        <row r="1706">
          <cell r="F1706" t="str">
            <v>B-10</v>
          </cell>
          <cell r="H1706" t="str">
            <v>CARE Discount</v>
          </cell>
          <cell r="O1706" t="str">
            <v>C</v>
          </cell>
          <cell r="V1706">
            <v>88365.937359000003</v>
          </cell>
        </row>
        <row r="1707">
          <cell r="F1707" t="str">
            <v>B-10</v>
          </cell>
          <cell r="H1707" t="str">
            <v>CARE Discount</v>
          </cell>
          <cell r="O1707" t="str">
            <v>C</v>
          </cell>
          <cell r="V1707">
            <v>33821.390354000003</v>
          </cell>
        </row>
        <row r="1708">
          <cell r="F1708" t="str">
            <v>B-10</v>
          </cell>
          <cell r="H1708" t="str">
            <v>CARE Discount</v>
          </cell>
          <cell r="O1708" t="str">
            <v>C</v>
          </cell>
          <cell r="V1708">
            <v>9931.9199210000006</v>
          </cell>
        </row>
        <row r="1709">
          <cell r="F1709" t="str">
            <v>B-10</v>
          </cell>
          <cell r="H1709" t="str">
            <v>N/A</v>
          </cell>
          <cell r="O1709" t="str">
            <v>C</v>
          </cell>
          <cell r="V1709">
            <v>64805.657981999997</v>
          </cell>
        </row>
        <row r="1710">
          <cell r="F1710" t="str">
            <v>B-10</v>
          </cell>
          <cell r="H1710" t="str">
            <v>N/A</v>
          </cell>
          <cell r="O1710" t="str">
            <v>C</v>
          </cell>
          <cell r="V1710">
            <v>24187.210491000002</v>
          </cell>
        </row>
        <row r="1711">
          <cell r="F1711" t="str">
            <v>B-10</v>
          </cell>
          <cell r="H1711" t="str">
            <v>N/A</v>
          </cell>
          <cell r="O1711" t="str">
            <v>C</v>
          </cell>
          <cell r="V1711">
            <v>42931.708270000003</v>
          </cell>
        </row>
        <row r="1712">
          <cell r="F1712" t="str">
            <v>B-10</v>
          </cell>
          <cell r="H1712" t="str">
            <v>N/A</v>
          </cell>
          <cell r="O1712" t="str">
            <v>C</v>
          </cell>
          <cell r="V1712">
            <v>88365.937359000003</v>
          </cell>
        </row>
        <row r="1713">
          <cell r="F1713" t="str">
            <v>B-10</v>
          </cell>
          <cell r="H1713" t="str">
            <v>N/A</v>
          </cell>
          <cell r="O1713" t="str">
            <v>C</v>
          </cell>
          <cell r="V1713">
            <v>33821.390354000003</v>
          </cell>
        </row>
        <row r="1714">
          <cell r="F1714" t="str">
            <v>B-10</v>
          </cell>
          <cell r="H1714" t="str">
            <v>N/A</v>
          </cell>
          <cell r="O1714" t="str">
            <v>C</v>
          </cell>
          <cell r="V1714">
            <v>9931.9199210000006</v>
          </cell>
        </row>
        <row r="1715">
          <cell r="F1715" t="str">
            <v>B-10</v>
          </cell>
          <cell r="H1715" t="str">
            <v>CARE Discount</v>
          </cell>
          <cell r="O1715" t="str">
            <v>C</v>
          </cell>
          <cell r="V1715">
            <v>5205433.3899010001</v>
          </cell>
        </row>
        <row r="1716">
          <cell r="F1716" t="str">
            <v>B-10</v>
          </cell>
          <cell r="H1716" t="str">
            <v>CARE Discount</v>
          </cell>
          <cell r="O1716" t="str">
            <v>C</v>
          </cell>
          <cell r="V1716">
            <v>1463829.144111</v>
          </cell>
        </row>
        <row r="1717">
          <cell r="F1717" t="str">
            <v>B-10</v>
          </cell>
          <cell r="H1717" t="str">
            <v>CARE Discount</v>
          </cell>
          <cell r="O1717" t="str">
            <v>C</v>
          </cell>
          <cell r="V1717">
            <v>2189596.8824410001</v>
          </cell>
        </row>
        <row r="1718">
          <cell r="F1718" t="str">
            <v>B-10</v>
          </cell>
          <cell r="H1718" t="str">
            <v>CARE Discount</v>
          </cell>
          <cell r="O1718" t="str">
            <v>C</v>
          </cell>
          <cell r="V1718">
            <v>11626842.622306</v>
          </cell>
        </row>
        <row r="1719">
          <cell r="F1719" t="str">
            <v>B-10</v>
          </cell>
          <cell r="H1719" t="str">
            <v>CARE Discount</v>
          </cell>
          <cell r="O1719" t="str">
            <v>C</v>
          </cell>
          <cell r="V1719">
            <v>3723385.0725299995</v>
          </cell>
        </row>
        <row r="1720">
          <cell r="F1720" t="str">
            <v>B-10</v>
          </cell>
          <cell r="H1720" t="str">
            <v>CARE Discount</v>
          </cell>
          <cell r="O1720" t="str">
            <v>C</v>
          </cell>
          <cell r="V1720">
            <v>995414.99843699997</v>
          </cell>
        </row>
        <row r="1721">
          <cell r="F1721" t="str">
            <v>B-10</v>
          </cell>
          <cell r="H1721" t="str">
            <v>N/A</v>
          </cell>
          <cell r="O1721" t="str">
            <v>C</v>
          </cell>
          <cell r="V1721">
            <v>5205433.3899010001</v>
          </cell>
        </row>
        <row r="1722">
          <cell r="F1722" t="str">
            <v>B-10</v>
          </cell>
          <cell r="H1722" t="str">
            <v>N/A</v>
          </cell>
          <cell r="O1722" t="str">
            <v>C</v>
          </cell>
          <cell r="V1722">
            <v>1463829.144111</v>
          </cell>
        </row>
        <row r="1723">
          <cell r="F1723" t="str">
            <v>B-10</v>
          </cell>
          <cell r="H1723" t="str">
            <v>N/A</v>
          </cell>
          <cell r="O1723" t="str">
            <v>C</v>
          </cell>
          <cell r="V1723">
            <v>2189596.8824410001</v>
          </cell>
        </row>
        <row r="1724">
          <cell r="F1724" t="str">
            <v>B-10</v>
          </cell>
          <cell r="H1724" t="str">
            <v>N/A</v>
          </cell>
          <cell r="O1724" t="str">
            <v>C</v>
          </cell>
          <cell r="V1724">
            <v>11626842.622306</v>
          </cell>
        </row>
        <row r="1725">
          <cell r="F1725" t="str">
            <v>B-10</v>
          </cell>
          <cell r="H1725" t="str">
            <v>N/A</v>
          </cell>
          <cell r="O1725" t="str">
            <v>C</v>
          </cell>
          <cell r="V1725">
            <v>3723385.0725299995</v>
          </cell>
        </row>
        <row r="1726">
          <cell r="F1726" t="str">
            <v>B-10</v>
          </cell>
          <cell r="H1726" t="str">
            <v>N/A</v>
          </cell>
          <cell r="O1726" t="str">
            <v>C</v>
          </cell>
          <cell r="V1726">
            <v>995414.99843699997</v>
          </cell>
        </row>
        <row r="1727">
          <cell r="F1727" t="str">
            <v>B-10</v>
          </cell>
          <cell r="H1727" t="str">
            <v>CARE Discount</v>
          </cell>
          <cell r="O1727" t="str">
            <v>C</v>
          </cell>
          <cell r="V1727">
            <v>64805.657981999997</v>
          </cell>
        </row>
        <row r="1728">
          <cell r="F1728" t="str">
            <v>B-10</v>
          </cell>
          <cell r="H1728" t="str">
            <v>CARE Discount</v>
          </cell>
          <cell r="O1728" t="str">
            <v>C</v>
          </cell>
          <cell r="V1728">
            <v>24187.210491000002</v>
          </cell>
        </row>
        <row r="1729">
          <cell r="F1729" t="str">
            <v>B-10</v>
          </cell>
          <cell r="H1729" t="str">
            <v>CARE Discount</v>
          </cell>
          <cell r="O1729" t="str">
            <v>C</v>
          </cell>
          <cell r="V1729">
            <v>42931.708270000003</v>
          </cell>
        </row>
        <row r="1730">
          <cell r="F1730" t="str">
            <v>B-10</v>
          </cell>
          <cell r="H1730" t="str">
            <v>CARE Discount</v>
          </cell>
          <cell r="O1730" t="str">
            <v>C</v>
          </cell>
          <cell r="V1730">
            <v>88365.937359000003</v>
          </cell>
        </row>
        <row r="1731">
          <cell r="F1731" t="str">
            <v>B-10</v>
          </cell>
          <cell r="H1731" t="str">
            <v>CARE Discount</v>
          </cell>
          <cell r="O1731" t="str">
            <v>C</v>
          </cell>
          <cell r="V1731">
            <v>33821.390354000003</v>
          </cell>
        </row>
        <row r="1732">
          <cell r="F1732" t="str">
            <v>B-10</v>
          </cell>
          <cell r="H1732" t="str">
            <v>CARE Discount</v>
          </cell>
          <cell r="O1732" t="str">
            <v>C</v>
          </cell>
          <cell r="V1732">
            <v>9931.9199210000006</v>
          </cell>
        </row>
        <row r="1733">
          <cell r="F1733" t="str">
            <v>B-10</v>
          </cell>
          <cell r="H1733" t="str">
            <v>N/A</v>
          </cell>
          <cell r="O1733" t="str">
            <v>C</v>
          </cell>
          <cell r="V1733">
            <v>64805.657981999997</v>
          </cell>
        </row>
        <row r="1734">
          <cell r="F1734" t="str">
            <v>B-10</v>
          </cell>
          <cell r="H1734" t="str">
            <v>N/A</v>
          </cell>
          <cell r="O1734" t="str">
            <v>C</v>
          </cell>
          <cell r="V1734">
            <v>24187.210491000002</v>
          </cell>
        </row>
        <row r="1735">
          <cell r="F1735" t="str">
            <v>B-10</v>
          </cell>
          <cell r="H1735" t="str">
            <v>N/A</v>
          </cell>
          <cell r="O1735" t="str">
            <v>C</v>
          </cell>
          <cell r="V1735">
            <v>42931.708270000003</v>
          </cell>
        </row>
        <row r="1736">
          <cell r="F1736" t="str">
            <v>B-10</v>
          </cell>
          <cell r="H1736" t="str">
            <v>N/A</v>
          </cell>
          <cell r="O1736" t="str">
            <v>C</v>
          </cell>
          <cell r="V1736">
            <v>88365.937359000003</v>
          </cell>
        </row>
        <row r="1737">
          <cell r="F1737" t="str">
            <v>B-10</v>
          </cell>
          <cell r="H1737" t="str">
            <v>N/A</v>
          </cell>
          <cell r="O1737" t="str">
            <v>C</v>
          </cell>
          <cell r="V1737">
            <v>33821.390354000003</v>
          </cell>
        </row>
        <row r="1738">
          <cell r="F1738" t="str">
            <v>B-10</v>
          </cell>
          <cell r="H1738" t="str">
            <v>N/A</v>
          </cell>
          <cell r="O1738" t="str">
            <v>C</v>
          </cell>
          <cell r="V1738">
            <v>9931.9199210000006</v>
          </cell>
        </row>
        <row r="1739">
          <cell r="F1739" t="str">
            <v>B-10</v>
          </cell>
          <cell r="H1739" t="str">
            <v>CARE Discount</v>
          </cell>
          <cell r="O1739" t="str">
            <v>C</v>
          </cell>
          <cell r="V1739">
            <v>5205433.3899010001</v>
          </cell>
        </row>
        <row r="1740">
          <cell r="F1740" t="str">
            <v>B-10</v>
          </cell>
          <cell r="H1740" t="str">
            <v>CARE Discount</v>
          </cell>
          <cell r="O1740" t="str">
            <v>C</v>
          </cell>
          <cell r="V1740">
            <v>1463829.144111</v>
          </cell>
        </row>
        <row r="1741">
          <cell r="F1741" t="str">
            <v>B-10</v>
          </cell>
          <cell r="H1741" t="str">
            <v>CARE Discount</v>
          </cell>
          <cell r="O1741" t="str">
            <v>C</v>
          </cell>
          <cell r="V1741">
            <v>2189596.8824410001</v>
          </cell>
        </row>
        <row r="1742">
          <cell r="F1742" t="str">
            <v>B-10</v>
          </cell>
          <cell r="H1742" t="str">
            <v>CARE Discount</v>
          </cell>
          <cell r="O1742" t="str">
            <v>C</v>
          </cell>
          <cell r="V1742">
            <v>11626842.622306</v>
          </cell>
        </row>
        <row r="1743">
          <cell r="F1743" t="str">
            <v>B-10</v>
          </cell>
          <cell r="H1743" t="str">
            <v>CARE Discount</v>
          </cell>
          <cell r="O1743" t="str">
            <v>C</v>
          </cell>
          <cell r="V1743">
            <v>3723385.0725299995</v>
          </cell>
        </row>
        <row r="1744">
          <cell r="F1744" t="str">
            <v>B-10</v>
          </cell>
          <cell r="H1744" t="str">
            <v>CARE Discount</v>
          </cell>
          <cell r="O1744" t="str">
            <v>C</v>
          </cell>
          <cell r="V1744">
            <v>995414.99843699997</v>
          </cell>
        </row>
        <row r="1745">
          <cell r="F1745" t="str">
            <v>B-10</v>
          </cell>
          <cell r="H1745" t="str">
            <v>N/A</v>
          </cell>
          <cell r="O1745" t="str">
            <v>C</v>
          </cell>
          <cell r="V1745">
            <v>5205433.3899010001</v>
          </cell>
        </row>
        <row r="1746">
          <cell r="F1746" t="str">
            <v>B-10</v>
          </cell>
          <cell r="H1746" t="str">
            <v>N/A</v>
          </cell>
          <cell r="O1746" t="str">
            <v>C</v>
          </cell>
          <cell r="V1746">
            <v>1463829.144111</v>
          </cell>
        </row>
        <row r="1747">
          <cell r="F1747" t="str">
            <v>B-10</v>
          </cell>
          <cell r="H1747" t="str">
            <v>N/A</v>
          </cell>
          <cell r="O1747" t="str">
            <v>C</v>
          </cell>
          <cell r="V1747">
            <v>2189596.8824410001</v>
          </cell>
        </row>
        <row r="1748">
          <cell r="F1748" t="str">
            <v>B-10</v>
          </cell>
          <cell r="H1748" t="str">
            <v>N/A</v>
          </cell>
          <cell r="O1748" t="str">
            <v>C</v>
          </cell>
          <cell r="V1748">
            <v>11626842.622306</v>
          </cell>
        </row>
        <row r="1749">
          <cell r="F1749" t="str">
            <v>B-10</v>
          </cell>
          <cell r="H1749" t="str">
            <v>N/A</v>
          </cell>
          <cell r="O1749" t="str">
            <v>C</v>
          </cell>
          <cell r="V1749">
            <v>3723385.0725299995</v>
          </cell>
        </row>
        <row r="1750">
          <cell r="F1750" t="str">
            <v>B-10</v>
          </cell>
          <cell r="H1750" t="str">
            <v>N/A</v>
          </cell>
          <cell r="O1750" t="str">
            <v>C</v>
          </cell>
          <cell r="V1750">
            <v>995414.99843699997</v>
          </cell>
        </row>
        <row r="1751">
          <cell r="F1751" t="str">
            <v>B-10</v>
          </cell>
          <cell r="H1751" t="str">
            <v>FO1</v>
          </cell>
          <cell r="O1751" t="str">
            <v>C</v>
          </cell>
          <cell r="V1751">
            <v>64805.657981999997</v>
          </cell>
        </row>
        <row r="1752">
          <cell r="F1752" t="str">
            <v>B-10</v>
          </cell>
          <cell r="H1752" t="str">
            <v>FO1</v>
          </cell>
          <cell r="O1752" t="str">
            <v>C</v>
          </cell>
          <cell r="V1752">
            <v>24187.210491000002</v>
          </cell>
        </row>
        <row r="1753">
          <cell r="F1753" t="str">
            <v>B-10</v>
          </cell>
          <cell r="H1753" t="str">
            <v>FO1</v>
          </cell>
          <cell r="O1753" t="str">
            <v>C</v>
          </cell>
          <cell r="V1753">
            <v>42931.708270000003</v>
          </cell>
        </row>
        <row r="1754">
          <cell r="F1754" t="str">
            <v>B-10</v>
          </cell>
          <cell r="H1754" t="str">
            <v>FO1</v>
          </cell>
          <cell r="O1754" t="str">
            <v>C</v>
          </cell>
          <cell r="V1754">
            <v>88365.937359000003</v>
          </cell>
        </row>
        <row r="1755">
          <cell r="F1755" t="str">
            <v>B-10</v>
          </cell>
          <cell r="H1755" t="str">
            <v>FO1</v>
          </cell>
          <cell r="O1755" t="str">
            <v>C</v>
          </cell>
          <cell r="V1755">
            <v>33821.390354000003</v>
          </cell>
        </row>
        <row r="1756">
          <cell r="F1756" t="str">
            <v>B-10</v>
          </cell>
          <cell r="H1756" t="str">
            <v>FO1</v>
          </cell>
          <cell r="O1756" t="str">
            <v>C</v>
          </cell>
          <cell r="V1756">
            <v>9931.9199210000006</v>
          </cell>
        </row>
        <row r="1757">
          <cell r="F1757" t="str">
            <v>B-10</v>
          </cell>
          <cell r="H1757" t="str">
            <v>CARE Discount</v>
          </cell>
          <cell r="O1757" t="str">
            <v>C</v>
          </cell>
          <cell r="V1757">
            <v>64805.657981999997</v>
          </cell>
        </row>
        <row r="1758">
          <cell r="F1758" t="str">
            <v>B-10</v>
          </cell>
          <cell r="H1758" t="str">
            <v>CARE Discount</v>
          </cell>
          <cell r="O1758" t="str">
            <v>C</v>
          </cell>
          <cell r="V1758">
            <v>24187.210491000002</v>
          </cell>
        </row>
        <row r="1759">
          <cell r="F1759" t="str">
            <v>B-10</v>
          </cell>
          <cell r="H1759" t="str">
            <v>CARE Discount</v>
          </cell>
          <cell r="O1759" t="str">
            <v>C</v>
          </cell>
          <cell r="V1759">
            <v>42931.708270000003</v>
          </cell>
        </row>
        <row r="1760">
          <cell r="F1760" t="str">
            <v>B-10</v>
          </cell>
          <cell r="H1760" t="str">
            <v>CARE Discount</v>
          </cell>
          <cell r="O1760" t="str">
            <v>C</v>
          </cell>
          <cell r="V1760">
            <v>88365.937359000003</v>
          </cell>
        </row>
        <row r="1761">
          <cell r="F1761" t="str">
            <v>B-10</v>
          </cell>
          <cell r="H1761" t="str">
            <v>CARE Discount</v>
          </cell>
          <cell r="O1761" t="str">
            <v>C</v>
          </cell>
          <cell r="V1761">
            <v>33821.390354000003</v>
          </cell>
        </row>
        <row r="1762">
          <cell r="F1762" t="str">
            <v>B-10</v>
          </cell>
          <cell r="H1762" t="str">
            <v>CARE Discount</v>
          </cell>
          <cell r="O1762" t="str">
            <v>C</v>
          </cell>
          <cell r="V1762">
            <v>9931.9199210000006</v>
          </cell>
        </row>
        <row r="1763">
          <cell r="F1763" t="str">
            <v>B-10</v>
          </cell>
          <cell r="H1763" t="str">
            <v>FO1</v>
          </cell>
          <cell r="O1763" t="str">
            <v>C</v>
          </cell>
          <cell r="V1763">
            <v>5205433.3899010001</v>
          </cell>
        </row>
        <row r="1764">
          <cell r="F1764" t="str">
            <v>B-10</v>
          </cell>
          <cell r="H1764" t="str">
            <v>FO1</v>
          </cell>
          <cell r="O1764" t="str">
            <v>C</v>
          </cell>
          <cell r="V1764">
            <v>1463829.144111</v>
          </cell>
        </row>
        <row r="1765">
          <cell r="F1765" t="str">
            <v>B-10</v>
          </cell>
          <cell r="H1765" t="str">
            <v>FO1</v>
          </cell>
          <cell r="O1765" t="str">
            <v>C</v>
          </cell>
          <cell r="V1765">
            <v>2189596.8824410001</v>
          </cell>
        </row>
        <row r="1766">
          <cell r="F1766" t="str">
            <v>B-10</v>
          </cell>
          <cell r="H1766" t="str">
            <v>FO1</v>
          </cell>
          <cell r="O1766" t="str">
            <v>C</v>
          </cell>
          <cell r="V1766">
            <v>11626842.622306</v>
          </cell>
        </row>
        <row r="1767">
          <cell r="F1767" t="str">
            <v>B-10</v>
          </cell>
          <cell r="H1767" t="str">
            <v>FO1</v>
          </cell>
          <cell r="O1767" t="str">
            <v>C</v>
          </cell>
          <cell r="V1767">
            <v>3723385.0725299995</v>
          </cell>
        </row>
        <row r="1768">
          <cell r="F1768" t="str">
            <v>B-10</v>
          </cell>
          <cell r="H1768" t="str">
            <v>FO1</v>
          </cell>
          <cell r="O1768" t="str">
            <v>C</v>
          </cell>
          <cell r="V1768">
            <v>995414.99843699997</v>
          </cell>
        </row>
        <row r="1769">
          <cell r="F1769" t="str">
            <v>B-10</v>
          </cell>
          <cell r="H1769" t="str">
            <v>CARE Discount</v>
          </cell>
          <cell r="O1769" t="str">
            <v>C</v>
          </cell>
          <cell r="V1769">
            <v>5205433.3899010001</v>
          </cell>
        </row>
        <row r="1770">
          <cell r="F1770" t="str">
            <v>B-10</v>
          </cell>
          <cell r="H1770" t="str">
            <v>CARE Discount</v>
          </cell>
          <cell r="O1770" t="str">
            <v>C</v>
          </cell>
          <cell r="V1770">
            <v>1463829.144111</v>
          </cell>
        </row>
        <row r="1771">
          <cell r="F1771" t="str">
            <v>B-10</v>
          </cell>
          <cell r="H1771" t="str">
            <v>CARE Discount</v>
          </cell>
          <cell r="O1771" t="str">
            <v>C</v>
          </cell>
          <cell r="V1771">
            <v>2189596.8824410001</v>
          </cell>
        </row>
        <row r="1772">
          <cell r="F1772" t="str">
            <v>B-10</v>
          </cell>
          <cell r="H1772" t="str">
            <v>CARE Discount</v>
          </cell>
          <cell r="O1772" t="str">
            <v>C</v>
          </cell>
          <cell r="V1772">
            <v>11626842.622306</v>
          </cell>
        </row>
        <row r="1773">
          <cell r="F1773" t="str">
            <v>B-10</v>
          </cell>
          <cell r="H1773" t="str">
            <v>CARE Discount</v>
          </cell>
          <cell r="O1773" t="str">
            <v>C</v>
          </cell>
          <cell r="V1773">
            <v>3723385.0725299995</v>
          </cell>
        </row>
        <row r="1774">
          <cell r="F1774" t="str">
            <v>B-10</v>
          </cell>
          <cell r="H1774" t="str">
            <v>CARE Discount</v>
          </cell>
          <cell r="O1774" t="str">
            <v>C</v>
          </cell>
          <cell r="V1774">
            <v>995414.99843699997</v>
          </cell>
        </row>
        <row r="1775">
          <cell r="F1775" t="str">
            <v>B-10</v>
          </cell>
          <cell r="H1775" t="str">
            <v>FO2</v>
          </cell>
          <cell r="O1775" t="str">
            <v>N/A</v>
          </cell>
          <cell r="V1775">
            <v>0</v>
          </cell>
        </row>
        <row r="1776">
          <cell r="F1776" t="str">
            <v>B-10</v>
          </cell>
          <cell r="H1776" t="str">
            <v>FO2</v>
          </cell>
          <cell r="O1776" t="str">
            <v>N/A</v>
          </cell>
          <cell r="V1776">
            <v>0</v>
          </cell>
        </row>
        <row r="1777">
          <cell r="F1777" t="str">
            <v>B-10</v>
          </cell>
          <cell r="H1777" t="str">
            <v>FO2</v>
          </cell>
          <cell r="O1777" t="str">
            <v>N/A</v>
          </cell>
          <cell r="V1777">
            <v>0</v>
          </cell>
        </row>
        <row r="1778">
          <cell r="F1778" t="str">
            <v>B-10</v>
          </cell>
          <cell r="H1778" t="str">
            <v>FO2</v>
          </cell>
          <cell r="O1778" t="str">
            <v>N/A</v>
          </cell>
          <cell r="V1778">
            <v>16014052.727150001</v>
          </cell>
        </row>
        <row r="1779">
          <cell r="F1779" t="str">
            <v>B-10</v>
          </cell>
          <cell r="H1779" t="str">
            <v>FO2</v>
          </cell>
          <cell r="O1779" t="str">
            <v>N/A</v>
          </cell>
          <cell r="V1779">
            <v>3985581.5207040003</v>
          </cell>
        </row>
        <row r="1780">
          <cell r="F1780" t="str">
            <v>B-10</v>
          </cell>
          <cell r="H1780" t="str">
            <v>FO2</v>
          </cell>
          <cell r="O1780" t="str">
            <v>N/A</v>
          </cell>
          <cell r="V1780">
            <v>5151824.3944950001</v>
          </cell>
        </row>
        <row r="1781">
          <cell r="F1781" t="str">
            <v>B-10</v>
          </cell>
          <cell r="H1781" t="str">
            <v>FO2</v>
          </cell>
          <cell r="O1781" t="str">
            <v>N/A</v>
          </cell>
          <cell r="V1781">
            <v>37522556.006903</v>
          </cell>
        </row>
        <row r="1782">
          <cell r="F1782" t="str">
            <v>B-10</v>
          </cell>
          <cell r="H1782" t="str">
            <v>FO2</v>
          </cell>
          <cell r="O1782" t="str">
            <v>N/A</v>
          </cell>
          <cell r="V1782">
            <v>11133270.326915</v>
          </cell>
        </row>
        <row r="1783">
          <cell r="F1783" t="str">
            <v>B-10</v>
          </cell>
          <cell r="H1783" t="str">
            <v>FO2</v>
          </cell>
          <cell r="O1783" t="str">
            <v>N/A</v>
          </cell>
          <cell r="V1783">
            <v>3889182.0918190004</v>
          </cell>
        </row>
        <row r="1784">
          <cell r="F1784" t="str">
            <v>B-10</v>
          </cell>
          <cell r="H1784" t="str">
            <v>FO2</v>
          </cell>
          <cell r="O1784" t="str">
            <v>N/A</v>
          </cell>
          <cell r="V1784">
            <v>1531747748.919013</v>
          </cell>
        </row>
        <row r="1785">
          <cell r="F1785" t="str">
            <v>B-10</v>
          </cell>
          <cell r="H1785" t="str">
            <v>FO2</v>
          </cell>
          <cell r="O1785" t="str">
            <v>N/A</v>
          </cell>
          <cell r="V1785">
            <v>432650865.15115803</v>
          </cell>
        </row>
        <row r="1786">
          <cell r="F1786" t="str">
            <v>B-10</v>
          </cell>
          <cell r="H1786" t="str">
            <v>FO2</v>
          </cell>
          <cell r="O1786" t="str">
            <v>N/A</v>
          </cell>
          <cell r="V1786">
            <v>601879180.26783395</v>
          </cell>
        </row>
        <row r="1787">
          <cell r="F1787" t="str">
            <v>B-10</v>
          </cell>
          <cell r="H1787" t="str">
            <v>FO2</v>
          </cell>
          <cell r="O1787" t="str">
            <v>N/A</v>
          </cell>
          <cell r="V1787">
            <v>3227148330.1931391</v>
          </cell>
        </row>
        <row r="1788">
          <cell r="F1788" t="str">
            <v>B-10</v>
          </cell>
          <cell r="H1788" t="str">
            <v>FO2</v>
          </cell>
          <cell r="O1788" t="str">
            <v>N/A</v>
          </cell>
          <cell r="V1788">
            <v>1028914817.2170199</v>
          </cell>
        </row>
        <row r="1789">
          <cell r="F1789" t="str">
            <v>B-10</v>
          </cell>
          <cell r="H1789" t="str">
            <v>FO2</v>
          </cell>
          <cell r="O1789" t="str">
            <v>N/A</v>
          </cell>
          <cell r="V1789">
            <v>365943176.20684606</v>
          </cell>
        </row>
        <row r="1790">
          <cell r="F1790" t="str">
            <v>B-10</v>
          </cell>
          <cell r="H1790" t="str">
            <v>FO2</v>
          </cell>
          <cell r="O1790" t="str">
            <v>N/A</v>
          </cell>
          <cell r="V1790">
            <v>908649.86420399998</v>
          </cell>
        </row>
        <row r="1791">
          <cell r="F1791" t="str">
            <v>B-10</v>
          </cell>
          <cell r="H1791" t="str">
            <v>FO2</v>
          </cell>
          <cell r="O1791" t="str">
            <v>N/A</v>
          </cell>
          <cell r="V1791">
            <v>215585.73230500001</v>
          </cell>
        </row>
        <row r="1792">
          <cell r="F1792" t="str">
            <v>B-10</v>
          </cell>
          <cell r="H1792" t="str">
            <v>FO2</v>
          </cell>
          <cell r="O1792" t="str">
            <v>N/A</v>
          </cell>
          <cell r="V1792">
            <v>264939.48880599998</v>
          </cell>
        </row>
        <row r="1793">
          <cell r="F1793" t="str">
            <v>B-10</v>
          </cell>
          <cell r="H1793" t="str">
            <v>FO2</v>
          </cell>
          <cell r="O1793" t="str">
            <v>N/A</v>
          </cell>
          <cell r="V1793">
            <v>1644846.0567749999</v>
          </cell>
        </row>
        <row r="1794">
          <cell r="F1794" t="str">
            <v>B-10</v>
          </cell>
          <cell r="H1794" t="str">
            <v>FO2</v>
          </cell>
          <cell r="O1794" t="str">
            <v>N/A</v>
          </cell>
          <cell r="V1794">
            <v>423354.77216599998</v>
          </cell>
        </row>
        <row r="1795">
          <cell r="F1795" t="str">
            <v>B-10</v>
          </cell>
          <cell r="H1795" t="str">
            <v>FO2</v>
          </cell>
          <cell r="O1795" t="str">
            <v>N/A</v>
          </cell>
          <cell r="V1795">
            <v>181575.72833899999</v>
          </cell>
        </row>
        <row r="1796">
          <cell r="F1796" t="str">
            <v>B-10</v>
          </cell>
          <cell r="H1796" t="str">
            <v>FO2</v>
          </cell>
          <cell r="O1796" t="str">
            <v>C</v>
          </cell>
          <cell r="V1796">
            <v>64805.657981999997</v>
          </cell>
        </row>
        <row r="1797">
          <cell r="F1797" t="str">
            <v>B-10</v>
          </cell>
          <cell r="H1797" t="str">
            <v>FO2</v>
          </cell>
          <cell r="O1797" t="str">
            <v>C</v>
          </cell>
          <cell r="V1797">
            <v>24187.210491000002</v>
          </cell>
        </row>
        <row r="1798">
          <cell r="F1798" t="str">
            <v>B-10</v>
          </cell>
          <cell r="H1798" t="str">
            <v>FO2</v>
          </cell>
          <cell r="O1798" t="str">
            <v>C</v>
          </cell>
          <cell r="V1798">
            <v>42931.708270000003</v>
          </cell>
        </row>
        <row r="1799">
          <cell r="F1799" t="str">
            <v>B-10</v>
          </cell>
          <cell r="H1799" t="str">
            <v>FO2</v>
          </cell>
          <cell r="O1799" t="str">
            <v>C</v>
          </cell>
          <cell r="V1799">
            <v>88365.937359000003</v>
          </cell>
        </row>
        <row r="1800">
          <cell r="F1800" t="str">
            <v>B-10</v>
          </cell>
          <cell r="H1800" t="str">
            <v>FO2</v>
          </cell>
          <cell r="O1800" t="str">
            <v>C</v>
          </cell>
          <cell r="V1800">
            <v>33821.390354000003</v>
          </cell>
        </row>
        <row r="1801">
          <cell r="F1801" t="str">
            <v>B-10</v>
          </cell>
          <cell r="H1801" t="str">
            <v>FO2</v>
          </cell>
          <cell r="O1801" t="str">
            <v>C</v>
          </cell>
          <cell r="V1801">
            <v>9931.9199210000006</v>
          </cell>
        </row>
        <row r="1802">
          <cell r="F1802" t="str">
            <v>B-10</v>
          </cell>
          <cell r="H1802" t="str">
            <v>FO2</v>
          </cell>
          <cell r="O1802" t="str">
            <v>C</v>
          </cell>
          <cell r="V1802">
            <v>5205433.3899010001</v>
          </cell>
        </row>
        <row r="1803">
          <cell r="F1803" t="str">
            <v>B-10</v>
          </cell>
          <cell r="H1803" t="str">
            <v>FO2</v>
          </cell>
          <cell r="O1803" t="str">
            <v>C</v>
          </cell>
          <cell r="V1803">
            <v>1463829.144111</v>
          </cell>
        </row>
        <row r="1804">
          <cell r="F1804" t="str">
            <v>B-10</v>
          </cell>
          <cell r="H1804" t="str">
            <v>FO2</v>
          </cell>
          <cell r="O1804" t="str">
            <v>C</v>
          </cell>
          <cell r="V1804">
            <v>2189596.8824410001</v>
          </cell>
        </row>
        <row r="1805">
          <cell r="F1805" t="str">
            <v>B-10</v>
          </cell>
          <cell r="H1805" t="str">
            <v>FO2</v>
          </cell>
          <cell r="O1805" t="str">
            <v>C</v>
          </cell>
          <cell r="V1805">
            <v>11626842.622306</v>
          </cell>
        </row>
        <row r="1806">
          <cell r="F1806" t="str">
            <v>B-10</v>
          </cell>
          <cell r="H1806" t="str">
            <v>FO2</v>
          </cell>
          <cell r="O1806" t="str">
            <v>C</v>
          </cell>
          <cell r="V1806">
            <v>3723385.0725299995</v>
          </cell>
        </row>
        <row r="1807">
          <cell r="F1807" t="str">
            <v>B-10</v>
          </cell>
          <cell r="H1807" t="str">
            <v>FO2</v>
          </cell>
          <cell r="O1807" t="str">
            <v>C</v>
          </cell>
          <cell r="V1807">
            <v>995414.99843699997</v>
          </cell>
        </row>
        <row r="1808">
          <cell r="F1808" t="str">
            <v>B-10</v>
          </cell>
          <cell r="H1808" t="str">
            <v>FO3</v>
          </cell>
          <cell r="O1808" t="str">
            <v>N/A</v>
          </cell>
          <cell r="V1808">
            <v>0</v>
          </cell>
        </row>
        <row r="1809">
          <cell r="F1809" t="str">
            <v>B-10</v>
          </cell>
          <cell r="H1809" t="str">
            <v>FO3</v>
          </cell>
          <cell r="O1809" t="str">
            <v>N/A</v>
          </cell>
          <cell r="V1809">
            <v>0</v>
          </cell>
        </row>
        <row r="1810">
          <cell r="F1810" t="str">
            <v>B-10</v>
          </cell>
          <cell r="H1810" t="str">
            <v>FO3</v>
          </cell>
          <cell r="O1810" t="str">
            <v>N/A</v>
          </cell>
          <cell r="V1810">
            <v>0</v>
          </cell>
        </row>
        <row r="1811">
          <cell r="F1811" t="str">
            <v>B-10</v>
          </cell>
          <cell r="H1811" t="str">
            <v>FO3</v>
          </cell>
          <cell r="O1811" t="str">
            <v>N/A</v>
          </cell>
          <cell r="V1811">
            <v>16014052.727150001</v>
          </cell>
        </row>
        <row r="1812">
          <cell r="F1812" t="str">
            <v>B-10</v>
          </cell>
          <cell r="H1812" t="str">
            <v>FO3</v>
          </cell>
          <cell r="O1812" t="str">
            <v>N/A</v>
          </cell>
          <cell r="V1812">
            <v>3985581.5207040003</v>
          </cell>
        </row>
        <row r="1813">
          <cell r="F1813" t="str">
            <v>B-10</v>
          </cell>
          <cell r="H1813" t="str">
            <v>FO3</v>
          </cell>
          <cell r="O1813" t="str">
            <v>N/A</v>
          </cell>
          <cell r="V1813">
            <v>5151824.3944950001</v>
          </cell>
        </row>
        <row r="1814">
          <cell r="F1814" t="str">
            <v>B-10</v>
          </cell>
          <cell r="H1814" t="str">
            <v>FO3</v>
          </cell>
          <cell r="O1814" t="str">
            <v>N/A</v>
          </cell>
          <cell r="V1814">
            <v>37522556.006903</v>
          </cell>
        </row>
        <row r="1815">
          <cell r="F1815" t="str">
            <v>B-10</v>
          </cell>
          <cell r="H1815" t="str">
            <v>FO3</v>
          </cell>
          <cell r="O1815" t="str">
            <v>N/A</v>
          </cell>
          <cell r="V1815">
            <v>11133270.326915</v>
          </cell>
        </row>
        <row r="1816">
          <cell r="F1816" t="str">
            <v>B-10</v>
          </cell>
          <cell r="H1816" t="str">
            <v>FO3</v>
          </cell>
          <cell r="O1816" t="str">
            <v>N/A</v>
          </cell>
          <cell r="V1816">
            <v>3889182.0918190004</v>
          </cell>
        </row>
        <row r="1817">
          <cell r="F1817" t="str">
            <v>B-10</v>
          </cell>
          <cell r="H1817" t="str">
            <v>FO3</v>
          </cell>
          <cell r="O1817" t="str">
            <v>N/A</v>
          </cell>
          <cell r="V1817">
            <v>1531747748.919013</v>
          </cell>
        </row>
        <row r="1818">
          <cell r="F1818" t="str">
            <v>B-10</v>
          </cell>
          <cell r="H1818" t="str">
            <v>FO3</v>
          </cell>
          <cell r="O1818" t="str">
            <v>N/A</v>
          </cell>
          <cell r="V1818">
            <v>432650865.15115803</v>
          </cell>
        </row>
        <row r="1819">
          <cell r="F1819" t="str">
            <v>B-10</v>
          </cell>
          <cell r="H1819" t="str">
            <v>FO3</v>
          </cell>
          <cell r="O1819" t="str">
            <v>N/A</v>
          </cell>
          <cell r="V1819">
            <v>601879180.26783395</v>
          </cell>
        </row>
        <row r="1820">
          <cell r="F1820" t="str">
            <v>B-10</v>
          </cell>
          <cell r="H1820" t="str">
            <v>FO3</v>
          </cell>
          <cell r="O1820" t="str">
            <v>N/A</v>
          </cell>
          <cell r="V1820">
            <v>3227148330.1931391</v>
          </cell>
        </row>
        <row r="1821">
          <cell r="F1821" t="str">
            <v>B-10</v>
          </cell>
          <cell r="H1821" t="str">
            <v>FO3</v>
          </cell>
          <cell r="O1821" t="str">
            <v>N/A</v>
          </cell>
          <cell r="V1821">
            <v>1028914817.2170199</v>
          </cell>
        </row>
        <row r="1822">
          <cell r="F1822" t="str">
            <v>B-10</v>
          </cell>
          <cell r="H1822" t="str">
            <v>FO3</v>
          </cell>
          <cell r="O1822" t="str">
            <v>N/A</v>
          </cell>
          <cell r="V1822">
            <v>365943176.20684606</v>
          </cell>
        </row>
        <row r="1823">
          <cell r="F1823" t="str">
            <v>B-10</v>
          </cell>
          <cell r="H1823" t="str">
            <v>FO3</v>
          </cell>
          <cell r="O1823" t="str">
            <v>N/A</v>
          </cell>
          <cell r="V1823">
            <v>908649.86420399998</v>
          </cell>
        </row>
        <row r="1824">
          <cell r="F1824" t="str">
            <v>B-10</v>
          </cell>
          <cell r="H1824" t="str">
            <v>FO3</v>
          </cell>
          <cell r="O1824" t="str">
            <v>N/A</v>
          </cell>
          <cell r="V1824">
            <v>215585.73230500001</v>
          </cell>
        </row>
        <row r="1825">
          <cell r="F1825" t="str">
            <v>B-10</v>
          </cell>
          <cell r="H1825" t="str">
            <v>FO3</v>
          </cell>
          <cell r="O1825" t="str">
            <v>N/A</v>
          </cell>
          <cell r="V1825">
            <v>264939.48880599998</v>
          </cell>
        </row>
        <row r="1826">
          <cell r="F1826" t="str">
            <v>B-10</v>
          </cell>
          <cell r="H1826" t="str">
            <v>FO3</v>
          </cell>
          <cell r="O1826" t="str">
            <v>N/A</v>
          </cell>
          <cell r="V1826">
            <v>1644846.0567749999</v>
          </cell>
        </row>
        <row r="1827">
          <cell r="F1827" t="str">
            <v>B-10</v>
          </cell>
          <cell r="H1827" t="str">
            <v>FO3</v>
          </cell>
          <cell r="O1827" t="str">
            <v>N/A</v>
          </cell>
          <cell r="V1827">
            <v>423354.77216599998</v>
          </cell>
        </row>
        <row r="1828">
          <cell r="F1828" t="str">
            <v>B-10</v>
          </cell>
          <cell r="H1828" t="str">
            <v>FO3</v>
          </cell>
          <cell r="O1828" t="str">
            <v>N/A</v>
          </cell>
          <cell r="V1828">
            <v>181575.72833899999</v>
          </cell>
        </row>
        <row r="1829">
          <cell r="F1829" t="str">
            <v>B-10</v>
          </cell>
          <cell r="H1829" t="str">
            <v>FO3</v>
          </cell>
          <cell r="O1829" t="str">
            <v>C</v>
          </cell>
          <cell r="V1829">
            <v>64805.657981999997</v>
          </cell>
        </row>
        <row r="1830">
          <cell r="F1830" t="str">
            <v>B-10</v>
          </cell>
          <cell r="H1830" t="str">
            <v>FO3</v>
          </cell>
          <cell r="O1830" t="str">
            <v>C</v>
          </cell>
          <cell r="V1830">
            <v>24187.210491000002</v>
          </cell>
        </row>
        <row r="1831">
          <cell r="F1831" t="str">
            <v>B-10</v>
          </cell>
          <cell r="H1831" t="str">
            <v>FO3</v>
          </cell>
          <cell r="O1831" t="str">
            <v>C</v>
          </cell>
          <cell r="V1831">
            <v>42931.708270000003</v>
          </cell>
        </row>
        <row r="1832">
          <cell r="F1832" t="str">
            <v>B-10</v>
          </cell>
          <cell r="H1832" t="str">
            <v>FO3</v>
          </cell>
          <cell r="O1832" t="str">
            <v>C</v>
          </cell>
          <cell r="V1832">
            <v>88365.937359000003</v>
          </cell>
        </row>
        <row r="1833">
          <cell r="F1833" t="str">
            <v>B-10</v>
          </cell>
          <cell r="H1833" t="str">
            <v>FO3</v>
          </cell>
          <cell r="O1833" t="str">
            <v>C</v>
          </cell>
          <cell r="V1833">
            <v>33821.390354000003</v>
          </cell>
        </row>
        <row r="1834">
          <cell r="F1834" t="str">
            <v>B-10</v>
          </cell>
          <cell r="H1834" t="str">
            <v>FO3</v>
          </cell>
          <cell r="O1834" t="str">
            <v>C</v>
          </cell>
          <cell r="V1834">
            <v>9931.9199210000006</v>
          </cell>
        </row>
        <row r="1835">
          <cell r="F1835" t="str">
            <v>B-10</v>
          </cell>
          <cell r="H1835" t="str">
            <v>FO3</v>
          </cell>
          <cell r="O1835" t="str">
            <v>C</v>
          </cell>
          <cell r="V1835">
            <v>5205433.3899010001</v>
          </cell>
        </row>
        <row r="1836">
          <cell r="F1836" t="str">
            <v>B-10</v>
          </cell>
          <cell r="H1836" t="str">
            <v>FO3</v>
          </cell>
          <cell r="O1836" t="str">
            <v>C</v>
          </cell>
          <cell r="V1836">
            <v>1463829.144111</v>
          </cell>
        </row>
        <row r="1837">
          <cell r="F1837" t="str">
            <v>B-10</v>
          </cell>
          <cell r="H1837" t="str">
            <v>FO3</v>
          </cell>
          <cell r="O1837" t="str">
            <v>C</v>
          </cell>
          <cell r="V1837">
            <v>2189596.8824410001</v>
          </cell>
        </row>
        <row r="1838">
          <cell r="F1838" t="str">
            <v>B-10</v>
          </cell>
          <cell r="H1838" t="str">
            <v>FO3</v>
          </cell>
          <cell r="O1838" t="str">
            <v>C</v>
          </cell>
          <cell r="V1838">
            <v>11626842.622306</v>
          </cell>
        </row>
        <row r="1839">
          <cell r="F1839" t="str">
            <v>B-10</v>
          </cell>
          <cell r="H1839" t="str">
            <v>FO3</v>
          </cell>
          <cell r="O1839" t="str">
            <v>C</v>
          </cell>
          <cell r="V1839">
            <v>3723385.0725299995</v>
          </cell>
        </row>
        <row r="1840">
          <cell r="F1840" t="str">
            <v>B-10</v>
          </cell>
          <cell r="H1840" t="str">
            <v>FO3</v>
          </cell>
          <cell r="O1840" t="str">
            <v>C</v>
          </cell>
          <cell r="V1840">
            <v>995414.99843699997</v>
          </cell>
        </row>
        <row r="1841">
          <cell r="F1841" t="str">
            <v>B-10</v>
          </cell>
          <cell r="H1841" t="str">
            <v>N/A</v>
          </cell>
          <cell r="O1841" t="str">
            <v>N/A</v>
          </cell>
          <cell r="V1841">
            <v>288966.20412499999</v>
          </cell>
        </row>
        <row r="1842">
          <cell r="F1842" t="str">
            <v>B-10</v>
          </cell>
          <cell r="H1842" t="str">
            <v>N/A</v>
          </cell>
          <cell r="O1842" t="str">
            <v>N/A</v>
          </cell>
          <cell r="V1842">
            <v>16819636.965635002</v>
          </cell>
        </row>
        <row r="1843">
          <cell r="F1843" t="str">
            <v>B-10</v>
          </cell>
          <cell r="H1843" t="str">
            <v>N/A</v>
          </cell>
          <cell r="O1843" t="str">
            <v>N/A</v>
          </cell>
          <cell r="V1843">
            <v>0</v>
          </cell>
        </row>
        <row r="1844">
          <cell r="F1844" t="str">
            <v>B-10</v>
          </cell>
          <cell r="H1844" t="str">
            <v>N/A</v>
          </cell>
          <cell r="O1844" t="str">
            <v>N/A</v>
          </cell>
          <cell r="V1844">
            <v>0</v>
          </cell>
        </row>
        <row r="1845">
          <cell r="F1845" t="str">
            <v>B-10</v>
          </cell>
          <cell r="H1845" t="str">
            <v>N/A</v>
          </cell>
          <cell r="O1845" t="str">
            <v>N/A</v>
          </cell>
          <cell r="V1845">
            <v>5680438.123834</v>
          </cell>
        </row>
        <row r="1846">
          <cell r="F1846" t="str">
            <v>B-10</v>
          </cell>
          <cell r="H1846" t="str">
            <v>N/A</v>
          </cell>
          <cell r="O1846" t="str">
            <v>N/A</v>
          </cell>
          <cell r="V1846">
            <v>0</v>
          </cell>
        </row>
        <row r="1847">
          <cell r="F1847" t="str">
            <v>B-19</v>
          </cell>
          <cell r="H1847" t="str">
            <v>EITE</v>
          </cell>
          <cell r="O1847" t="str">
            <v>N/A</v>
          </cell>
          <cell r="V1847">
            <v>29757898.004182003</v>
          </cell>
        </row>
        <row r="1848">
          <cell r="F1848" t="str">
            <v>B-19</v>
          </cell>
          <cell r="H1848" t="str">
            <v>EITE</v>
          </cell>
          <cell r="O1848" t="str">
            <v>N/A</v>
          </cell>
          <cell r="V1848">
            <v>113330446.94377396</v>
          </cell>
        </row>
        <row r="1849">
          <cell r="F1849" t="str">
            <v>B-19</v>
          </cell>
          <cell r="H1849" t="str">
            <v>EITE</v>
          </cell>
          <cell r="O1849" t="str">
            <v>N/A</v>
          </cell>
          <cell r="V1849">
            <v>4134283.6425892869</v>
          </cell>
        </row>
        <row r="1850">
          <cell r="F1850" t="str">
            <v>B-19</v>
          </cell>
          <cell r="H1850" t="str">
            <v>EITE</v>
          </cell>
          <cell r="O1850" t="str">
            <v>N/A</v>
          </cell>
          <cell r="V1850">
            <v>7899150.8762346869</v>
          </cell>
        </row>
        <row r="1851">
          <cell r="F1851" t="str">
            <v>B-19</v>
          </cell>
          <cell r="H1851" t="str">
            <v>EITE</v>
          </cell>
          <cell r="O1851" t="str">
            <v>N/A</v>
          </cell>
          <cell r="V1851">
            <v>23130361.25693696</v>
          </cell>
        </row>
        <row r="1852">
          <cell r="F1852" t="str">
            <v>B-19</v>
          </cell>
          <cell r="H1852" t="str">
            <v>EITE</v>
          </cell>
          <cell r="O1852" t="str">
            <v>N/A</v>
          </cell>
          <cell r="V1852">
            <v>1104249.9382207706</v>
          </cell>
        </row>
        <row r="1853">
          <cell r="F1853" t="str">
            <v>B-19</v>
          </cell>
          <cell r="H1853" t="str">
            <v>EITE</v>
          </cell>
          <cell r="O1853" t="str">
            <v>N/A</v>
          </cell>
          <cell r="V1853">
            <v>10605106.435350876</v>
          </cell>
        </row>
        <row r="1854">
          <cell r="F1854" t="str">
            <v>B-19</v>
          </cell>
          <cell r="H1854" t="str">
            <v>EITE</v>
          </cell>
          <cell r="O1854" t="str">
            <v>N/A</v>
          </cell>
          <cell r="V1854">
            <v>41970437.406956404</v>
          </cell>
        </row>
        <row r="1855">
          <cell r="F1855" t="str">
            <v>B-19</v>
          </cell>
          <cell r="H1855" t="str">
            <v>EITE</v>
          </cell>
          <cell r="O1855" t="str">
            <v>N/A</v>
          </cell>
          <cell r="V1855">
            <v>1428205.1913704677</v>
          </cell>
        </row>
        <row r="1856">
          <cell r="F1856" t="str">
            <v>B-19</v>
          </cell>
          <cell r="H1856" t="str">
            <v>EITE</v>
          </cell>
          <cell r="O1856" t="str">
            <v>N/A</v>
          </cell>
          <cell r="V1856">
            <v>64826035.526007108</v>
          </cell>
        </row>
        <row r="1857">
          <cell r="F1857" t="str">
            <v>B-19</v>
          </cell>
          <cell r="H1857" t="str">
            <v>EITE</v>
          </cell>
          <cell r="O1857" t="str">
            <v>N/A</v>
          </cell>
          <cell r="V1857">
            <v>206774799.73385528</v>
          </cell>
        </row>
        <row r="1858">
          <cell r="F1858" t="str">
            <v>B-19</v>
          </cell>
          <cell r="H1858" t="str">
            <v>EITE</v>
          </cell>
          <cell r="O1858" t="str">
            <v>N/A</v>
          </cell>
          <cell r="V1858">
            <v>11396942.092554653</v>
          </cell>
        </row>
        <row r="1859">
          <cell r="F1859" t="str">
            <v>B-19</v>
          </cell>
          <cell r="H1859" t="str">
            <v>EITE</v>
          </cell>
          <cell r="O1859" t="str">
            <v>N/A</v>
          </cell>
          <cell r="V1859">
            <v>20290959.538791284</v>
          </cell>
        </row>
        <row r="1860">
          <cell r="F1860" t="str">
            <v>B-19</v>
          </cell>
          <cell r="H1860" t="str">
            <v>EITE</v>
          </cell>
          <cell r="O1860" t="str">
            <v>N/A</v>
          </cell>
          <cell r="V1860">
            <v>75847046.979456767</v>
          </cell>
        </row>
        <row r="1861">
          <cell r="F1861" t="str">
            <v>B-19</v>
          </cell>
          <cell r="H1861" t="str">
            <v>EITE</v>
          </cell>
          <cell r="O1861" t="str">
            <v>N/A</v>
          </cell>
          <cell r="V1861">
            <v>3433300.617698859</v>
          </cell>
        </row>
        <row r="1862">
          <cell r="F1862" t="str">
            <v>B-19</v>
          </cell>
          <cell r="H1862" t="str">
            <v>EITE</v>
          </cell>
          <cell r="O1862" t="str">
            <v>N/A</v>
          </cell>
          <cell r="V1862">
            <v>5684179.050918811</v>
          </cell>
        </row>
        <row r="1863">
          <cell r="F1863" t="str">
            <v>B-19</v>
          </cell>
          <cell r="H1863" t="str">
            <v>EITE</v>
          </cell>
          <cell r="O1863" t="str">
            <v>N/A</v>
          </cell>
          <cell r="V1863">
            <v>40578211.94949168</v>
          </cell>
        </row>
        <row r="1864">
          <cell r="F1864" t="str">
            <v>B-19</v>
          </cell>
          <cell r="H1864" t="str">
            <v>EITE</v>
          </cell>
          <cell r="O1864" t="str">
            <v>N/A</v>
          </cell>
          <cell r="V1864">
            <v>1262528.3790132306</v>
          </cell>
        </row>
        <row r="1865">
          <cell r="F1865" t="str">
            <v>B-19</v>
          </cell>
          <cell r="H1865" t="str">
            <v>EITE</v>
          </cell>
          <cell r="O1865" t="str">
            <v>N/A</v>
          </cell>
          <cell r="V1865">
            <v>6643772.2002824191</v>
          </cell>
        </row>
        <row r="1866">
          <cell r="F1866" t="str">
            <v>B-19</v>
          </cell>
          <cell r="H1866" t="str">
            <v>EITE</v>
          </cell>
          <cell r="O1866" t="str">
            <v>N/A</v>
          </cell>
          <cell r="V1866">
            <v>26949022.272852596</v>
          </cell>
        </row>
        <row r="1867">
          <cell r="F1867" t="str">
            <v>B-19</v>
          </cell>
          <cell r="H1867" t="str">
            <v>EITE</v>
          </cell>
          <cell r="O1867" t="str">
            <v>N/A</v>
          </cell>
          <cell r="V1867">
            <v>2474135.3242954221</v>
          </cell>
        </row>
        <row r="1868">
          <cell r="F1868" t="str">
            <v>B-19</v>
          </cell>
          <cell r="H1868" t="str">
            <v>EITE</v>
          </cell>
          <cell r="O1868" t="str">
            <v>N/A</v>
          </cell>
          <cell r="V1868">
            <v>1623457.5941212489</v>
          </cell>
        </row>
        <row r="1869">
          <cell r="F1869" t="str">
            <v>B-19</v>
          </cell>
          <cell r="H1869" t="str">
            <v>EITE</v>
          </cell>
          <cell r="O1869" t="str">
            <v>N/A</v>
          </cell>
          <cell r="V1869">
            <v>7334369.75568147</v>
          </cell>
        </row>
        <row r="1870">
          <cell r="F1870" t="str">
            <v>B-19</v>
          </cell>
          <cell r="H1870" t="str">
            <v>EITE</v>
          </cell>
          <cell r="O1870" t="str">
            <v>N/A</v>
          </cell>
          <cell r="V1870">
            <v>582091.49130768632</v>
          </cell>
        </row>
        <row r="1871">
          <cell r="F1871" t="str">
            <v>B-19</v>
          </cell>
          <cell r="H1871" t="str">
            <v>EITE</v>
          </cell>
          <cell r="O1871" t="str">
            <v>N/A</v>
          </cell>
          <cell r="V1871">
            <v>2373345.0056915469</v>
          </cell>
        </row>
        <row r="1872">
          <cell r="F1872" t="str">
            <v>B-19</v>
          </cell>
          <cell r="H1872" t="str">
            <v>EITE</v>
          </cell>
          <cell r="O1872" t="str">
            <v>N/A</v>
          </cell>
          <cell r="V1872">
            <v>10197926.982492018</v>
          </cell>
        </row>
        <row r="1873">
          <cell r="F1873" t="str">
            <v>B-19</v>
          </cell>
          <cell r="H1873" t="str">
            <v>EITE</v>
          </cell>
          <cell r="O1873" t="str">
            <v>N/A</v>
          </cell>
          <cell r="V1873">
            <v>728925.0590055458</v>
          </cell>
        </row>
        <row r="1874">
          <cell r="F1874" t="str">
            <v>B-19</v>
          </cell>
          <cell r="H1874" t="str">
            <v>EITE</v>
          </cell>
          <cell r="O1874" t="str">
            <v>N/A</v>
          </cell>
          <cell r="V1874">
            <v>16126537.822366072</v>
          </cell>
        </row>
        <row r="1875">
          <cell r="F1875" t="str">
            <v>B-19</v>
          </cell>
          <cell r="H1875" t="str">
            <v>EITE</v>
          </cell>
          <cell r="O1875" t="str">
            <v>N/A</v>
          </cell>
          <cell r="V1875">
            <v>56862709.064187951</v>
          </cell>
        </row>
        <row r="1876">
          <cell r="F1876" t="str">
            <v>B-19</v>
          </cell>
          <cell r="H1876" t="str">
            <v>EITE</v>
          </cell>
          <cell r="O1876" t="str">
            <v>N/A</v>
          </cell>
          <cell r="V1876">
            <v>6718609.2446618648</v>
          </cell>
        </row>
        <row r="1877">
          <cell r="F1877" t="str">
            <v>B-19</v>
          </cell>
          <cell r="H1877" t="str">
            <v>EITE</v>
          </cell>
          <cell r="O1877" t="str">
            <v>N/A</v>
          </cell>
          <cell r="V1877">
            <v>5033543.5164827732</v>
          </cell>
        </row>
        <row r="1878">
          <cell r="F1878" t="str">
            <v>B-19</v>
          </cell>
          <cell r="H1878" t="str">
            <v>EITE</v>
          </cell>
          <cell r="O1878" t="str">
            <v>N/A</v>
          </cell>
          <cell r="V1878">
            <v>17979827.080505293</v>
          </cell>
        </row>
        <row r="1879">
          <cell r="F1879" t="str">
            <v>B-19</v>
          </cell>
          <cell r="H1879" t="str">
            <v>EITE</v>
          </cell>
          <cell r="O1879" t="str">
            <v>N/A</v>
          </cell>
          <cell r="V1879">
            <v>1836978.2948456488</v>
          </cell>
        </row>
        <row r="1880">
          <cell r="F1880" t="str">
            <v>B-19</v>
          </cell>
          <cell r="H1880" t="str">
            <v>EITE</v>
          </cell>
          <cell r="O1880" t="str">
            <v>N/A</v>
          </cell>
          <cell r="V1880">
            <v>1663687.9908489694</v>
          </cell>
        </row>
        <row r="1881">
          <cell r="F1881" t="str">
            <v>B-19</v>
          </cell>
          <cell r="H1881" t="str">
            <v>EITE</v>
          </cell>
          <cell r="O1881" t="str">
            <v>N/A</v>
          </cell>
          <cell r="V1881">
            <v>5899697.8077325644</v>
          </cell>
        </row>
        <row r="1882">
          <cell r="F1882" t="str">
            <v>B-19</v>
          </cell>
          <cell r="H1882" t="str">
            <v>EITE</v>
          </cell>
          <cell r="O1882" t="str">
            <v>N/A</v>
          </cell>
          <cell r="V1882">
            <v>801006.52722573222</v>
          </cell>
        </row>
        <row r="1883">
          <cell r="F1883" t="str">
            <v>B-19</v>
          </cell>
          <cell r="H1883" t="str">
            <v>Small Business</v>
          </cell>
          <cell r="O1883" t="str">
            <v>N/A</v>
          </cell>
          <cell r="V1883">
            <v>0</v>
          </cell>
        </row>
        <row r="1884">
          <cell r="F1884" t="str">
            <v>B-19</v>
          </cell>
          <cell r="H1884" t="str">
            <v>Small Business</v>
          </cell>
          <cell r="O1884" t="str">
            <v>N/A</v>
          </cell>
          <cell r="V1884">
            <v>0</v>
          </cell>
        </row>
        <row r="1885">
          <cell r="F1885" t="str">
            <v>B-19</v>
          </cell>
          <cell r="H1885" t="str">
            <v>Small Business</v>
          </cell>
          <cell r="O1885" t="str">
            <v>N/A</v>
          </cell>
          <cell r="V1885">
            <v>0</v>
          </cell>
        </row>
        <row r="1886">
          <cell r="F1886" t="str">
            <v>B-19</v>
          </cell>
          <cell r="H1886" t="str">
            <v>Small Business</v>
          </cell>
          <cell r="O1886" t="str">
            <v>N/A</v>
          </cell>
          <cell r="V1886">
            <v>0</v>
          </cell>
        </row>
        <row r="1887">
          <cell r="F1887" t="str">
            <v>B-19</v>
          </cell>
          <cell r="H1887" t="str">
            <v>Small Business</v>
          </cell>
          <cell r="O1887" t="str">
            <v>N/A</v>
          </cell>
          <cell r="V1887">
            <v>0</v>
          </cell>
        </row>
        <row r="1888">
          <cell r="F1888" t="str">
            <v>B-19</v>
          </cell>
          <cell r="H1888" t="str">
            <v>Small Business</v>
          </cell>
          <cell r="O1888" t="str">
            <v>N/A</v>
          </cell>
          <cell r="V1888">
            <v>0</v>
          </cell>
        </row>
        <row r="1889">
          <cell r="F1889" t="str">
            <v>B-19</v>
          </cell>
          <cell r="H1889" t="str">
            <v>Small Business</v>
          </cell>
          <cell r="O1889" t="str">
            <v>N/A</v>
          </cell>
          <cell r="V1889">
            <v>0</v>
          </cell>
        </row>
        <row r="1890">
          <cell r="F1890" t="str">
            <v>B-19</v>
          </cell>
          <cell r="H1890" t="str">
            <v>Small Business</v>
          </cell>
          <cell r="O1890" t="str">
            <v>N/A</v>
          </cell>
          <cell r="V1890">
            <v>0</v>
          </cell>
        </row>
        <row r="1891">
          <cell r="F1891" t="str">
            <v>B-19</v>
          </cell>
          <cell r="H1891" t="str">
            <v>Small Business</v>
          </cell>
          <cell r="O1891" t="str">
            <v>N/A</v>
          </cell>
          <cell r="V1891">
            <v>0</v>
          </cell>
        </row>
        <row r="1892">
          <cell r="F1892" t="str">
            <v>B-19</v>
          </cell>
          <cell r="H1892" t="str">
            <v>Small Business</v>
          </cell>
          <cell r="O1892" t="str">
            <v>N/A</v>
          </cell>
          <cell r="V1892">
            <v>0</v>
          </cell>
        </row>
        <row r="1893">
          <cell r="F1893" t="str">
            <v>B-19</v>
          </cell>
          <cell r="H1893" t="str">
            <v>Small Business</v>
          </cell>
          <cell r="O1893" t="str">
            <v>N/A</v>
          </cell>
          <cell r="V1893">
            <v>0</v>
          </cell>
        </row>
        <row r="1894">
          <cell r="F1894" t="str">
            <v>B-19</v>
          </cell>
          <cell r="H1894" t="str">
            <v>Small Business</v>
          </cell>
          <cell r="O1894" t="str">
            <v>N/A</v>
          </cell>
          <cell r="V1894">
            <v>0</v>
          </cell>
        </row>
        <row r="1895">
          <cell r="F1895" t="str">
            <v>B-19</v>
          </cell>
          <cell r="H1895" t="str">
            <v>Small Business</v>
          </cell>
          <cell r="O1895" t="str">
            <v>N/A</v>
          </cell>
          <cell r="V1895">
            <v>0</v>
          </cell>
        </row>
        <row r="1896">
          <cell r="F1896" t="str">
            <v>B-19</v>
          </cell>
          <cell r="H1896" t="str">
            <v>Small Business</v>
          </cell>
          <cell r="O1896" t="str">
            <v>N/A</v>
          </cell>
          <cell r="V1896">
            <v>0</v>
          </cell>
        </row>
        <row r="1897">
          <cell r="F1897" t="str">
            <v>B-19</v>
          </cell>
          <cell r="H1897" t="str">
            <v>Small Business</v>
          </cell>
          <cell r="O1897" t="str">
            <v>N/A</v>
          </cell>
          <cell r="V1897">
            <v>0</v>
          </cell>
        </row>
        <row r="1898">
          <cell r="F1898" t="str">
            <v>B-19</v>
          </cell>
          <cell r="H1898" t="str">
            <v>Small Business</v>
          </cell>
          <cell r="O1898" t="str">
            <v>N/A</v>
          </cell>
          <cell r="V1898">
            <v>0</v>
          </cell>
        </row>
        <row r="1899">
          <cell r="F1899" t="str">
            <v>B-19</v>
          </cell>
          <cell r="H1899" t="str">
            <v>Small Business</v>
          </cell>
          <cell r="O1899" t="str">
            <v>N/A</v>
          </cell>
          <cell r="V1899">
            <v>0</v>
          </cell>
        </row>
        <row r="1900">
          <cell r="F1900" t="str">
            <v>B-19</v>
          </cell>
          <cell r="H1900" t="str">
            <v>Small Business</v>
          </cell>
          <cell r="O1900" t="str">
            <v>N/A</v>
          </cell>
          <cell r="V1900">
            <v>0</v>
          </cell>
        </row>
        <row r="1901">
          <cell r="F1901" t="str">
            <v>B-19</v>
          </cell>
          <cell r="H1901" t="str">
            <v>Small Business</v>
          </cell>
          <cell r="O1901" t="str">
            <v>N/A</v>
          </cell>
          <cell r="V1901">
            <v>0</v>
          </cell>
        </row>
        <row r="1902">
          <cell r="F1902" t="str">
            <v>B-19</v>
          </cell>
          <cell r="H1902" t="str">
            <v>Small Business</v>
          </cell>
          <cell r="O1902" t="str">
            <v>N/A</v>
          </cell>
          <cell r="V1902">
            <v>787174831.34380805</v>
          </cell>
        </row>
        <row r="1903">
          <cell r="F1903" t="str">
            <v>B-19</v>
          </cell>
          <cell r="H1903" t="str">
            <v>Small Business</v>
          </cell>
          <cell r="O1903" t="str">
            <v>N/A</v>
          </cell>
          <cell r="V1903">
            <v>0</v>
          </cell>
        </row>
        <row r="1904">
          <cell r="F1904" t="str">
            <v>B-19</v>
          </cell>
          <cell r="H1904" t="str">
            <v>Small Business</v>
          </cell>
          <cell r="O1904" t="str">
            <v>N/A</v>
          </cell>
          <cell r="V1904">
            <v>0</v>
          </cell>
        </row>
        <row r="1905">
          <cell r="F1905" t="str">
            <v>B-19</v>
          </cell>
          <cell r="H1905" t="str">
            <v>Small Business</v>
          </cell>
          <cell r="O1905" t="str">
            <v>N/A</v>
          </cell>
          <cell r="V1905">
            <v>214235277.88826758</v>
          </cell>
        </row>
        <row r="1906">
          <cell r="F1906" t="str">
            <v>B-19</v>
          </cell>
          <cell r="H1906" t="str">
            <v>Small Business</v>
          </cell>
          <cell r="O1906" t="str">
            <v>N/A</v>
          </cell>
          <cell r="V1906">
            <v>0</v>
          </cell>
        </row>
        <row r="1907">
          <cell r="F1907" t="str">
            <v>B-19</v>
          </cell>
          <cell r="H1907" t="str">
            <v>Small Business</v>
          </cell>
          <cell r="O1907" t="str">
            <v>N/A</v>
          </cell>
          <cell r="V1907">
            <v>0</v>
          </cell>
        </row>
        <row r="1908">
          <cell r="F1908" t="str">
            <v>B-19</v>
          </cell>
          <cell r="H1908" t="str">
            <v>Small Business</v>
          </cell>
          <cell r="O1908" t="str">
            <v>N/A</v>
          </cell>
          <cell r="V1908">
            <v>297879135.32530153</v>
          </cell>
        </row>
        <row r="1909">
          <cell r="F1909" t="str">
            <v>B-19</v>
          </cell>
          <cell r="H1909" t="str">
            <v>Small Business</v>
          </cell>
          <cell r="O1909" t="str">
            <v>N/A</v>
          </cell>
          <cell r="V1909">
            <v>0</v>
          </cell>
        </row>
        <row r="1910">
          <cell r="F1910" t="str">
            <v>B-19</v>
          </cell>
          <cell r="H1910" t="str">
            <v>Small Business</v>
          </cell>
          <cell r="O1910" t="str">
            <v>N/A</v>
          </cell>
          <cell r="V1910">
            <v>0</v>
          </cell>
        </row>
        <row r="1911">
          <cell r="F1911" t="str">
            <v>B-19</v>
          </cell>
          <cell r="H1911" t="str">
            <v>Small Business</v>
          </cell>
          <cell r="O1911" t="str">
            <v>N/A</v>
          </cell>
          <cell r="V1911">
            <v>1660946841.1937368</v>
          </cell>
        </row>
        <row r="1912">
          <cell r="F1912" t="str">
            <v>B-19</v>
          </cell>
          <cell r="H1912" t="str">
            <v>Small Business</v>
          </cell>
          <cell r="O1912" t="str">
            <v>N/A</v>
          </cell>
          <cell r="V1912">
            <v>0</v>
          </cell>
        </row>
        <row r="1913">
          <cell r="F1913" t="str">
            <v>B-19</v>
          </cell>
          <cell r="H1913" t="str">
            <v>Small Business</v>
          </cell>
          <cell r="O1913" t="str">
            <v>N/A</v>
          </cell>
          <cell r="V1913">
            <v>0</v>
          </cell>
        </row>
        <row r="1914">
          <cell r="F1914" t="str">
            <v>B-19</v>
          </cell>
          <cell r="H1914" t="str">
            <v>Small Business</v>
          </cell>
          <cell r="O1914" t="str">
            <v>N/A</v>
          </cell>
          <cell r="V1914">
            <v>525186673.05956548</v>
          </cell>
        </row>
        <row r="1915">
          <cell r="F1915" t="str">
            <v>B-19</v>
          </cell>
          <cell r="H1915" t="str">
            <v>Small Business</v>
          </cell>
          <cell r="O1915" t="str">
            <v>N/A</v>
          </cell>
          <cell r="V1915">
            <v>0</v>
          </cell>
        </row>
        <row r="1916">
          <cell r="F1916" t="str">
            <v>B-19</v>
          </cell>
          <cell r="H1916" t="str">
            <v>Small Business</v>
          </cell>
          <cell r="O1916" t="str">
            <v>N/A</v>
          </cell>
          <cell r="V1916">
            <v>0</v>
          </cell>
        </row>
        <row r="1917">
          <cell r="F1917" t="str">
            <v>B-19</v>
          </cell>
          <cell r="H1917" t="str">
            <v>Small Business</v>
          </cell>
          <cell r="O1917" t="str">
            <v>N/A</v>
          </cell>
          <cell r="V1917">
            <v>172328835.52363962</v>
          </cell>
        </row>
        <row r="1918">
          <cell r="F1918" t="str">
            <v>B-19</v>
          </cell>
          <cell r="H1918" t="str">
            <v>Small Business</v>
          </cell>
          <cell r="O1918" t="str">
            <v>N/A</v>
          </cell>
          <cell r="V1918">
            <v>0</v>
          </cell>
        </row>
        <row r="1919">
          <cell r="F1919" t="str">
            <v>B-19</v>
          </cell>
          <cell r="H1919" t="str">
            <v>N/A</v>
          </cell>
          <cell r="O1919" t="str">
            <v>N/A</v>
          </cell>
          <cell r="V1919">
            <v>15412011.999999998</v>
          </cell>
        </row>
        <row r="1920">
          <cell r="F1920" t="str">
            <v>B-19</v>
          </cell>
          <cell r="H1920" t="str">
            <v>N/A</v>
          </cell>
          <cell r="O1920" t="str">
            <v>N/A</v>
          </cell>
          <cell r="V1920">
            <v>100190007.99899998</v>
          </cell>
        </row>
        <row r="1921">
          <cell r="F1921" t="str">
            <v>B-19</v>
          </cell>
          <cell r="H1921" t="str">
            <v>N/A</v>
          </cell>
          <cell r="O1921" t="str">
            <v>N/A</v>
          </cell>
          <cell r="V1921">
            <v>0</v>
          </cell>
        </row>
        <row r="1922">
          <cell r="F1922" t="str">
            <v>B-19</v>
          </cell>
          <cell r="H1922" t="str">
            <v>N/A</v>
          </cell>
          <cell r="O1922" t="str">
            <v>N/A</v>
          </cell>
          <cell r="V1922">
            <v>0</v>
          </cell>
        </row>
        <row r="1923">
          <cell r="F1923" t="str">
            <v>B-19</v>
          </cell>
          <cell r="H1923" t="str">
            <v>N/A</v>
          </cell>
          <cell r="O1923" t="str">
            <v>N/A</v>
          </cell>
          <cell r="V1923">
            <v>0</v>
          </cell>
        </row>
        <row r="1924">
          <cell r="F1924" t="str">
            <v>B-19</v>
          </cell>
          <cell r="H1924" t="str">
            <v>N/A</v>
          </cell>
          <cell r="O1924" t="str">
            <v>N/A</v>
          </cell>
          <cell r="V1924">
            <v>0</v>
          </cell>
        </row>
        <row r="1925">
          <cell r="F1925" t="str">
            <v>B-19</v>
          </cell>
          <cell r="H1925" t="str">
            <v>N/A</v>
          </cell>
          <cell r="O1925" t="str">
            <v>N/A</v>
          </cell>
          <cell r="V1925">
            <v>184732028.80230799</v>
          </cell>
        </row>
        <row r="1926">
          <cell r="F1926" t="str">
            <v>B-19</v>
          </cell>
          <cell r="H1926" t="str">
            <v>N/A</v>
          </cell>
          <cell r="O1926" t="str">
            <v>N/A</v>
          </cell>
          <cell r="V1926">
            <v>837189602.95156693</v>
          </cell>
        </row>
        <row r="1927">
          <cell r="F1927" t="str">
            <v>B-19</v>
          </cell>
          <cell r="H1927" t="str">
            <v>N/A</v>
          </cell>
          <cell r="O1927" t="str">
            <v>N/A</v>
          </cell>
          <cell r="V1927">
            <v>4481322.881763</v>
          </cell>
        </row>
        <row r="1928">
          <cell r="F1928" t="str">
            <v>B-19</v>
          </cell>
          <cell r="H1928" t="str">
            <v>N/A</v>
          </cell>
          <cell r="O1928" t="str">
            <v>N/A</v>
          </cell>
          <cell r="V1928">
            <v>49036600.870710999</v>
          </cell>
        </row>
        <row r="1929">
          <cell r="F1929" t="str">
            <v>B-19</v>
          </cell>
          <cell r="H1929" t="str">
            <v>N/A</v>
          </cell>
          <cell r="O1929" t="str">
            <v>N/A</v>
          </cell>
          <cell r="V1929">
            <v>170867568.94578001</v>
          </cell>
        </row>
        <row r="1930">
          <cell r="F1930" t="str">
            <v>B-19</v>
          </cell>
          <cell r="H1930" t="str">
            <v>N/A</v>
          </cell>
          <cell r="O1930" t="str">
            <v>N/A</v>
          </cell>
          <cell r="V1930">
            <v>1196942.6732980001</v>
          </cell>
        </row>
        <row r="1931">
          <cell r="F1931" t="str">
            <v>B-19</v>
          </cell>
          <cell r="H1931" t="str">
            <v>N/A</v>
          </cell>
          <cell r="O1931" t="str">
            <v>N/A</v>
          </cell>
          <cell r="V1931">
            <v>65834718.137399003</v>
          </cell>
        </row>
        <row r="1932">
          <cell r="F1932" t="str">
            <v>B-19</v>
          </cell>
          <cell r="H1932" t="str">
            <v>N/A</v>
          </cell>
          <cell r="O1932" t="str">
            <v>N/A</v>
          </cell>
          <cell r="V1932">
            <v>310042135.86015505</v>
          </cell>
        </row>
        <row r="1933">
          <cell r="F1933" t="str">
            <v>B-19</v>
          </cell>
          <cell r="H1933" t="str">
            <v>N/A</v>
          </cell>
          <cell r="O1933" t="str">
            <v>N/A</v>
          </cell>
          <cell r="V1933">
            <v>1548091.3157500001</v>
          </cell>
        </row>
        <row r="1934">
          <cell r="F1934" t="str">
            <v>B-19</v>
          </cell>
          <cell r="H1934" t="str">
            <v>N/A</v>
          </cell>
          <cell r="O1934" t="str">
            <v>N/A</v>
          </cell>
          <cell r="V1934">
            <v>402429131.93152499</v>
          </cell>
        </row>
        <row r="1935">
          <cell r="F1935" t="str">
            <v>B-19</v>
          </cell>
          <cell r="H1935" t="str">
            <v>N/A</v>
          </cell>
          <cell r="O1935" t="str">
            <v>N/A</v>
          </cell>
          <cell r="V1935">
            <v>1527477541.6306269</v>
          </cell>
        </row>
        <row r="1936">
          <cell r="F1936" t="str">
            <v>B-19</v>
          </cell>
          <cell r="H1936" t="str">
            <v>N/A</v>
          </cell>
          <cell r="O1936" t="str">
            <v>N/A</v>
          </cell>
          <cell r="V1936">
            <v>12353622.004874</v>
          </cell>
        </row>
        <row r="1937">
          <cell r="F1937" t="str">
            <v>B-19</v>
          </cell>
          <cell r="H1937" t="str">
            <v>N/A</v>
          </cell>
          <cell r="O1937" t="str">
            <v>N/A</v>
          </cell>
          <cell r="V1937">
            <v>125962866.10767099</v>
          </cell>
        </row>
        <row r="1938">
          <cell r="F1938" t="str">
            <v>B-19</v>
          </cell>
          <cell r="H1938" t="str">
            <v>N/A</v>
          </cell>
          <cell r="O1938" t="str">
            <v>N/A</v>
          </cell>
          <cell r="V1938">
            <v>560293909.16708493</v>
          </cell>
        </row>
        <row r="1939">
          <cell r="F1939" t="str">
            <v>B-19</v>
          </cell>
          <cell r="H1939" t="str">
            <v>N/A</v>
          </cell>
          <cell r="O1939" t="str">
            <v>N/A</v>
          </cell>
          <cell r="V1939">
            <v>3721498.07516</v>
          </cell>
        </row>
        <row r="1940">
          <cell r="F1940" t="str">
            <v>B-19</v>
          </cell>
          <cell r="H1940" t="str">
            <v>N/A</v>
          </cell>
          <cell r="O1940" t="str">
            <v>N/A</v>
          </cell>
          <cell r="V1940">
            <v>35286428.093953997</v>
          </cell>
        </row>
        <row r="1941">
          <cell r="F1941" t="str">
            <v>B-19</v>
          </cell>
          <cell r="H1941" t="str">
            <v>N/A</v>
          </cell>
          <cell r="O1941" t="str">
            <v>N/A</v>
          </cell>
          <cell r="V1941">
            <v>299757550.30184996</v>
          </cell>
        </row>
        <row r="1942">
          <cell r="F1942" t="str">
            <v>B-19</v>
          </cell>
          <cell r="H1942" t="str">
            <v>N/A</v>
          </cell>
          <cell r="O1942" t="str">
            <v>N/A</v>
          </cell>
          <cell r="V1942">
            <v>1368507.2924030002</v>
          </cell>
        </row>
        <row r="1943">
          <cell r="F1943" t="str">
            <v>B-19</v>
          </cell>
          <cell r="H1943" t="str">
            <v>N/A</v>
          </cell>
          <cell r="O1943" t="str">
            <v>N/A</v>
          </cell>
          <cell r="V1943">
            <v>92591823.404455006</v>
          </cell>
        </row>
        <row r="1944">
          <cell r="F1944" t="str">
            <v>B-19</v>
          </cell>
          <cell r="H1944" t="str">
            <v>N/A</v>
          </cell>
          <cell r="O1944" t="str">
            <v>N/A</v>
          </cell>
          <cell r="V1944">
            <v>1990421867.545167</v>
          </cell>
        </row>
        <row r="1945">
          <cell r="F1945" t="str">
            <v>B-19</v>
          </cell>
          <cell r="H1945" t="str">
            <v>N/A</v>
          </cell>
          <cell r="O1945" t="str">
            <v>N/A</v>
          </cell>
          <cell r="V1945">
            <v>2728221.8991720001</v>
          </cell>
        </row>
        <row r="1946">
          <cell r="F1946" t="str">
            <v>B-19</v>
          </cell>
          <cell r="H1946" t="str">
            <v>N/A</v>
          </cell>
          <cell r="O1946" t="str">
            <v>N/A</v>
          </cell>
          <cell r="V1946">
            <v>22625534.760674</v>
          </cell>
        </row>
        <row r="1947">
          <cell r="F1947" t="str">
            <v>B-19</v>
          </cell>
          <cell r="H1947" t="str">
            <v>N/A</v>
          </cell>
          <cell r="O1947" t="str">
            <v>N/A</v>
          </cell>
          <cell r="V1947">
            <v>541707591.41329896</v>
          </cell>
        </row>
        <row r="1948">
          <cell r="F1948" t="str">
            <v>B-19</v>
          </cell>
          <cell r="H1948" t="str">
            <v>N/A</v>
          </cell>
          <cell r="O1948" t="str">
            <v>N/A</v>
          </cell>
          <cell r="V1948">
            <v>641870.61164900009</v>
          </cell>
        </row>
        <row r="1949">
          <cell r="F1949" t="str">
            <v>B-19</v>
          </cell>
          <cell r="H1949" t="str">
            <v>N/A</v>
          </cell>
          <cell r="O1949" t="str">
            <v>N/A</v>
          </cell>
          <cell r="V1949">
            <v>33076441.367977001</v>
          </cell>
        </row>
        <row r="1950">
          <cell r="F1950" t="str">
            <v>B-19</v>
          </cell>
          <cell r="H1950" t="str">
            <v>N/A</v>
          </cell>
          <cell r="O1950" t="str">
            <v>N/A</v>
          </cell>
          <cell r="V1950">
            <v>753206430.425071</v>
          </cell>
        </row>
        <row r="1951">
          <cell r="F1951" t="str">
            <v>B-19</v>
          </cell>
          <cell r="H1951" t="str">
            <v>N/A</v>
          </cell>
          <cell r="O1951" t="str">
            <v>N/A</v>
          </cell>
          <cell r="V1951">
            <v>803783.56402199995</v>
          </cell>
        </row>
        <row r="1952">
          <cell r="F1952" t="str">
            <v>B-19</v>
          </cell>
          <cell r="H1952" t="str">
            <v>N/A</v>
          </cell>
          <cell r="O1952" t="str">
            <v>N/A</v>
          </cell>
          <cell r="V1952">
            <v>224749659.85593501</v>
          </cell>
        </row>
        <row r="1953">
          <cell r="F1953" t="str">
            <v>B-19</v>
          </cell>
          <cell r="H1953" t="str">
            <v>N/A</v>
          </cell>
          <cell r="O1953" t="str">
            <v>N/A</v>
          </cell>
          <cell r="V1953">
            <v>4199810235.1650987</v>
          </cell>
        </row>
        <row r="1954">
          <cell r="F1954" t="str">
            <v>B-19</v>
          </cell>
          <cell r="H1954" t="str">
            <v>N/A</v>
          </cell>
          <cell r="O1954" t="str">
            <v>N/A</v>
          </cell>
          <cell r="V1954">
            <v>7408591.0715060001</v>
          </cell>
        </row>
        <row r="1955">
          <cell r="F1955" t="str">
            <v>B-19</v>
          </cell>
          <cell r="H1955" t="str">
            <v>N/A</v>
          </cell>
          <cell r="O1955" t="str">
            <v>N/A</v>
          </cell>
          <cell r="V1955">
            <v>70150655.128872991</v>
          </cell>
        </row>
        <row r="1956">
          <cell r="F1956" t="str">
            <v>B-19</v>
          </cell>
          <cell r="H1956" t="str">
            <v>N/A</v>
          </cell>
          <cell r="O1956" t="str">
            <v>N/A</v>
          </cell>
          <cell r="V1956">
            <v>1327968066.276356</v>
          </cell>
        </row>
        <row r="1957">
          <cell r="F1957" t="str">
            <v>B-19</v>
          </cell>
          <cell r="H1957" t="str">
            <v>N/A</v>
          </cell>
          <cell r="O1957" t="str">
            <v>N/A</v>
          </cell>
          <cell r="V1957">
            <v>2025630.6771459999</v>
          </cell>
        </row>
        <row r="1958">
          <cell r="F1958" t="str">
            <v>B-19</v>
          </cell>
          <cell r="H1958" t="str">
            <v>N/A</v>
          </cell>
          <cell r="O1958" t="str">
            <v>N/A</v>
          </cell>
          <cell r="V1958">
            <v>23186211.086865999</v>
          </cell>
        </row>
        <row r="1959">
          <cell r="F1959" t="str">
            <v>B-19</v>
          </cell>
          <cell r="H1959" t="str">
            <v>N/A</v>
          </cell>
          <cell r="O1959" t="str">
            <v>N/A</v>
          </cell>
          <cell r="V1959">
            <v>435744473.75215203</v>
          </cell>
        </row>
        <row r="1960">
          <cell r="F1960" t="str">
            <v>B-19</v>
          </cell>
          <cell r="H1960" t="str">
            <v>N/A</v>
          </cell>
          <cell r="O1960" t="str">
            <v>N/A</v>
          </cell>
          <cell r="V1960">
            <v>883267.59150999994</v>
          </cell>
        </row>
        <row r="1961">
          <cell r="F1961" t="str">
            <v>B-19</v>
          </cell>
          <cell r="H1961" t="str">
            <v>N/A</v>
          </cell>
          <cell r="O1961" t="str">
            <v>N/A</v>
          </cell>
          <cell r="V1961">
            <v>36.138556000000001</v>
          </cell>
        </row>
        <row r="1962">
          <cell r="F1962" t="str">
            <v>B-19</v>
          </cell>
          <cell r="H1962" t="str">
            <v>N/A</v>
          </cell>
          <cell r="O1962" t="str">
            <v>N/A</v>
          </cell>
          <cell r="V1962">
            <v>77.735723000000007</v>
          </cell>
        </row>
        <row r="1963">
          <cell r="F1963" t="str">
            <v>B-19</v>
          </cell>
          <cell r="H1963" t="str">
            <v>N/A</v>
          </cell>
          <cell r="O1963" t="str">
            <v>N/A</v>
          </cell>
          <cell r="V1963">
            <v>88.376598000000001</v>
          </cell>
        </row>
        <row r="1964">
          <cell r="F1964" t="str">
            <v>B-19</v>
          </cell>
          <cell r="H1964" t="str">
            <v>N/A</v>
          </cell>
          <cell r="O1964" t="str">
            <v>N/A</v>
          </cell>
          <cell r="V1964">
            <v>181.366118</v>
          </cell>
        </row>
        <row r="1965">
          <cell r="F1965" t="str">
            <v>B-19</v>
          </cell>
          <cell r="H1965" t="str">
            <v>N/A</v>
          </cell>
          <cell r="O1965" t="str">
            <v>N/A</v>
          </cell>
          <cell r="V1965">
            <v>18023.113088999999</v>
          </cell>
        </row>
        <row r="1966">
          <cell r="F1966" t="str">
            <v>B-19</v>
          </cell>
          <cell r="H1966" t="str">
            <v>N/A</v>
          </cell>
          <cell r="O1966" t="str">
            <v>N/A</v>
          </cell>
          <cell r="V1966">
            <v>17221.667535</v>
          </cell>
        </row>
        <row r="1967">
          <cell r="F1967" t="str">
            <v>B-19</v>
          </cell>
          <cell r="H1967" t="str">
            <v>N/A</v>
          </cell>
          <cell r="O1967" t="str">
            <v>N/A</v>
          </cell>
          <cell r="V1967">
            <v>18988.755978000001</v>
          </cell>
        </row>
        <row r="1968">
          <cell r="F1968" t="str">
            <v>B-19</v>
          </cell>
          <cell r="H1968" t="str">
            <v>N/A</v>
          </cell>
          <cell r="O1968" t="str">
            <v>N/A</v>
          </cell>
          <cell r="V1968">
            <v>49258.320747999998</v>
          </cell>
        </row>
        <row r="1969">
          <cell r="F1969" t="str">
            <v>B-19</v>
          </cell>
          <cell r="H1969" t="str">
            <v>N/A</v>
          </cell>
          <cell r="O1969" t="str">
            <v>N/A</v>
          </cell>
          <cell r="V1969">
            <v>50136.139767000001</v>
          </cell>
        </row>
        <row r="1970">
          <cell r="F1970" t="str">
            <v>B-19</v>
          </cell>
          <cell r="H1970" t="str">
            <v>N/A</v>
          </cell>
          <cell r="O1970" t="str">
            <v>N/A</v>
          </cell>
          <cell r="V1970">
            <v>13609.631576</v>
          </cell>
        </row>
        <row r="1971">
          <cell r="F1971" t="str">
            <v>B-19</v>
          </cell>
          <cell r="H1971" t="str">
            <v>N/A</v>
          </cell>
          <cell r="O1971" t="str">
            <v>N/A</v>
          </cell>
          <cell r="V1971">
            <v>11662.444669</v>
          </cell>
        </row>
        <row r="1972">
          <cell r="F1972" t="str">
            <v>B-19</v>
          </cell>
          <cell r="H1972" t="str">
            <v>N/A</v>
          </cell>
          <cell r="O1972" t="str">
            <v>N/A</v>
          </cell>
          <cell r="V1972">
            <v>13333.378744000001</v>
          </cell>
        </row>
        <row r="1973">
          <cell r="F1973" t="str">
            <v>B-19</v>
          </cell>
          <cell r="H1973" t="str">
            <v>N/A</v>
          </cell>
          <cell r="O1973" t="str">
            <v>N/A</v>
          </cell>
          <cell r="V1973">
            <v>30443.795816999998</v>
          </cell>
        </row>
        <row r="1974">
          <cell r="F1974" t="str">
            <v>B-19</v>
          </cell>
          <cell r="H1974" t="str">
            <v>N/A</v>
          </cell>
          <cell r="O1974" t="str">
            <v>N/A</v>
          </cell>
          <cell r="V1974">
            <v>28879.432083</v>
          </cell>
        </row>
        <row r="1975">
          <cell r="F1975" t="str">
            <v>B-19</v>
          </cell>
          <cell r="H1975" t="str">
            <v>N/A</v>
          </cell>
          <cell r="O1975" t="str">
            <v>N/A</v>
          </cell>
          <cell r="V1975">
            <v>4481322.881763</v>
          </cell>
        </row>
        <row r="1976">
          <cell r="F1976" t="str">
            <v>B-19</v>
          </cell>
          <cell r="H1976" t="str">
            <v>N/A</v>
          </cell>
          <cell r="O1976" t="str">
            <v>N/A</v>
          </cell>
          <cell r="V1976">
            <v>1196942.6732980001</v>
          </cell>
        </row>
        <row r="1977">
          <cell r="F1977" t="str">
            <v>B-19</v>
          </cell>
          <cell r="H1977" t="str">
            <v>N/A</v>
          </cell>
          <cell r="O1977" t="str">
            <v>N/A</v>
          </cell>
          <cell r="V1977">
            <v>1548091.3157500001</v>
          </cell>
        </row>
        <row r="1978">
          <cell r="F1978" t="str">
            <v>B-19</v>
          </cell>
          <cell r="H1978" t="str">
            <v>N/A</v>
          </cell>
          <cell r="O1978" t="str">
            <v>N/A</v>
          </cell>
          <cell r="V1978">
            <v>12353622.004874</v>
          </cell>
        </row>
        <row r="1979">
          <cell r="F1979" t="str">
            <v>B-19</v>
          </cell>
          <cell r="H1979" t="str">
            <v>N/A</v>
          </cell>
          <cell r="O1979" t="str">
            <v>N/A</v>
          </cell>
          <cell r="V1979">
            <v>3721498.07516</v>
          </cell>
        </row>
        <row r="1980">
          <cell r="F1980" t="str">
            <v>B-19</v>
          </cell>
          <cell r="H1980" t="str">
            <v>N/A</v>
          </cell>
          <cell r="O1980" t="str">
            <v>N/A</v>
          </cell>
          <cell r="V1980">
            <v>1368507.2924030002</v>
          </cell>
        </row>
        <row r="1981">
          <cell r="F1981" t="str">
            <v>B-19</v>
          </cell>
          <cell r="H1981" t="str">
            <v>N/A</v>
          </cell>
          <cell r="O1981" t="str">
            <v>N/A</v>
          </cell>
          <cell r="V1981">
            <v>2728221.8991720001</v>
          </cell>
        </row>
        <row r="1982">
          <cell r="F1982" t="str">
            <v>B-19</v>
          </cell>
          <cell r="H1982" t="str">
            <v>N/A</v>
          </cell>
          <cell r="O1982" t="str">
            <v>N/A</v>
          </cell>
          <cell r="V1982">
            <v>641870.61164900009</v>
          </cell>
        </row>
        <row r="1983">
          <cell r="F1983" t="str">
            <v>B-19</v>
          </cell>
          <cell r="H1983" t="str">
            <v>N/A</v>
          </cell>
          <cell r="O1983" t="str">
            <v>N/A</v>
          </cell>
          <cell r="V1983">
            <v>803783.56402199995</v>
          </cell>
        </row>
        <row r="1984">
          <cell r="F1984" t="str">
            <v>B-19</v>
          </cell>
          <cell r="H1984" t="str">
            <v>N/A</v>
          </cell>
          <cell r="O1984" t="str">
            <v>N/A</v>
          </cell>
          <cell r="V1984">
            <v>7408591.0715060001</v>
          </cell>
        </row>
        <row r="1985">
          <cell r="F1985" t="str">
            <v>B-19</v>
          </cell>
          <cell r="H1985" t="str">
            <v>N/A</v>
          </cell>
          <cell r="O1985" t="str">
            <v>N/A</v>
          </cell>
          <cell r="V1985">
            <v>2025630.6771459999</v>
          </cell>
        </row>
        <row r="1986">
          <cell r="F1986" t="str">
            <v>B-19</v>
          </cell>
          <cell r="H1986" t="str">
            <v>N/A</v>
          </cell>
          <cell r="O1986" t="str">
            <v>N/A</v>
          </cell>
          <cell r="V1986">
            <v>883267.59150999994</v>
          </cell>
        </row>
        <row r="1987">
          <cell r="F1987" t="str">
            <v>B-19</v>
          </cell>
          <cell r="H1987" t="str">
            <v>N/A</v>
          </cell>
          <cell r="O1987" t="str">
            <v>N/A</v>
          </cell>
          <cell r="V1987">
            <v>8493.7158439999985</v>
          </cell>
        </row>
        <row r="1988">
          <cell r="F1988" t="str">
            <v>B-19</v>
          </cell>
          <cell r="H1988" t="str">
            <v>N/A</v>
          </cell>
          <cell r="O1988" t="str">
            <v>N/A</v>
          </cell>
          <cell r="V1988">
            <v>16593.813385000001</v>
          </cell>
        </row>
        <row r="1989">
          <cell r="F1989" t="str">
            <v>B-19</v>
          </cell>
          <cell r="H1989" t="str">
            <v>N/A</v>
          </cell>
          <cell r="O1989" t="str">
            <v>N/A</v>
          </cell>
          <cell r="V1989">
            <v>120283.89286399999</v>
          </cell>
        </row>
        <row r="1990">
          <cell r="F1990" t="str">
            <v>B-19</v>
          </cell>
          <cell r="H1990" t="str">
            <v>N/A</v>
          </cell>
          <cell r="O1990" t="str">
            <v>N/A</v>
          </cell>
          <cell r="V1990">
            <v>238843.26576499999</v>
          </cell>
        </row>
        <row r="1991">
          <cell r="F1991" t="str">
            <v>B-19</v>
          </cell>
          <cell r="H1991" t="str">
            <v>N/A</v>
          </cell>
          <cell r="O1991" t="str">
            <v>N/A</v>
          </cell>
          <cell r="V1991">
            <v>4475291.5821790006</v>
          </cell>
        </row>
        <row r="1992">
          <cell r="F1992" t="str">
            <v>B-19</v>
          </cell>
          <cell r="H1992" t="str">
            <v>N/A</v>
          </cell>
          <cell r="O1992" t="str">
            <v>N/A</v>
          </cell>
          <cell r="V1992">
            <v>2547224.6449839999</v>
          </cell>
        </row>
        <row r="1993">
          <cell r="F1993" t="str">
            <v>B-19</v>
          </cell>
          <cell r="H1993" t="str">
            <v>N/A</v>
          </cell>
          <cell r="O1993" t="str">
            <v>N/A</v>
          </cell>
          <cell r="V1993">
            <v>4748817.3529009996</v>
          </cell>
        </row>
        <row r="1994">
          <cell r="F1994" t="str">
            <v>B-19</v>
          </cell>
          <cell r="H1994" t="str">
            <v>N/A</v>
          </cell>
          <cell r="O1994" t="str">
            <v>N/A</v>
          </cell>
          <cell r="V1994">
            <v>8481194.5859749988</v>
          </cell>
        </row>
        <row r="1995">
          <cell r="F1995" t="str">
            <v>B-19</v>
          </cell>
          <cell r="H1995" t="str">
            <v>N/A</v>
          </cell>
          <cell r="O1995" t="str">
            <v>N/A</v>
          </cell>
          <cell r="V1995">
            <v>8457594.3248770013</v>
          </cell>
        </row>
        <row r="1996">
          <cell r="F1996" t="str">
            <v>B-19</v>
          </cell>
          <cell r="H1996" t="str">
            <v>N/A</v>
          </cell>
          <cell r="O1996" t="str">
            <v>N/A</v>
          </cell>
          <cell r="V1996">
            <v>8003098.1805379987</v>
          </cell>
        </row>
        <row r="1997">
          <cell r="F1997" t="str">
            <v>B-19</v>
          </cell>
          <cell r="H1997" t="str">
            <v>N/A</v>
          </cell>
          <cell r="O1997" t="str">
            <v>N/A</v>
          </cell>
          <cell r="V1997">
            <v>7527893.1199079994</v>
          </cell>
        </row>
        <row r="1998">
          <cell r="F1998" t="str">
            <v>B-19</v>
          </cell>
          <cell r="H1998" t="str">
            <v>N/A</v>
          </cell>
          <cell r="O1998" t="str">
            <v>N/A</v>
          </cell>
          <cell r="V1998">
            <v>8833497.4018569998</v>
          </cell>
        </row>
        <row r="1999">
          <cell r="F1999" t="str">
            <v>B-19</v>
          </cell>
          <cell r="H1999" t="str">
            <v>N/A</v>
          </cell>
          <cell r="O1999" t="str">
            <v>N/A</v>
          </cell>
          <cell r="V1999">
            <v>14371027.188180998</v>
          </cell>
        </row>
        <row r="2000">
          <cell r="F2000" t="str">
            <v>B-19</v>
          </cell>
          <cell r="H2000" t="str">
            <v>N/A</v>
          </cell>
          <cell r="O2000" t="str">
            <v>N/A</v>
          </cell>
          <cell r="V2000">
            <v>15731498.256471001</v>
          </cell>
        </row>
        <row r="2001">
          <cell r="F2001" t="str">
            <v>B-19</v>
          </cell>
          <cell r="H2001" t="str">
            <v>N/A</v>
          </cell>
          <cell r="O2001" t="str">
            <v>N/A</v>
          </cell>
          <cell r="V2001">
            <v>17252.333283</v>
          </cell>
        </row>
        <row r="2002">
          <cell r="F2002" t="str">
            <v>B-19</v>
          </cell>
          <cell r="H2002" t="str">
            <v>N/A</v>
          </cell>
          <cell r="O2002" t="str">
            <v>N/A</v>
          </cell>
          <cell r="V2002">
            <v>8984.5182229999991</v>
          </cell>
        </row>
        <row r="2003">
          <cell r="F2003" t="str">
            <v>B-19</v>
          </cell>
          <cell r="H2003" t="str">
            <v>N/A</v>
          </cell>
          <cell r="O2003" t="str">
            <v>N/A</v>
          </cell>
          <cell r="V2003">
            <v>1026.165876</v>
          </cell>
        </row>
        <row r="2004">
          <cell r="F2004" t="str">
            <v>B-19</v>
          </cell>
          <cell r="H2004" t="str">
            <v>N/A</v>
          </cell>
          <cell r="O2004" t="str">
            <v>N/A</v>
          </cell>
          <cell r="V2004">
            <v>2262.4863730000002</v>
          </cell>
        </row>
        <row r="2005">
          <cell r="F2005" t="str">
            <v>B-19</v>
          </cell>
          <cell r="H2005" t="str">
            <v>N/A</v>
          </cell>
          <cell r="O2005" t="str">
            <v>N/A</v>
          </cell>
          <cell r="V2005">
            <v>0</v>
          </cell>
        </row>
        <row r="2006">
          <cell r="F2006" t="str">
            <v>B-19</v>
          </cell>
          <cell r="H2006" t="str">
            <v>N/A</v>
          </cell>
          <cell r="O2006" t="str">
            <v>N/A</v>
          </cell>
          <cell r="V2006">
            <v>0</v>
          </cell>
        </row>
        <row r="2007">
          <cell r="F2007" t="str">
            <v>B-19</v>
          </cell>
          <cell r="H2007" t="str">
            <v>N/A</v>
          </cell>
          <cell r="O2007" t="str">
            <v>N/A</v>
          </cell>
          <cell r="V2007">
            <v>27994.398823</v>
          </cell>
        </row>
        <row r="2008">
          <cell r="F2008" t="str">
            <v>B-19</v>
          </cell>
          <cell r="H2008" t="str">
            <v>N/A</v>
          </cell>
          <cell r="O2008" t="str">
            <v>N/A</v>
          </cell>
          <cell r="V2008">
            <v>12090.544978000002</v>
          </cell>
        </row>
        <row r="2009">
          <cell r="F2009" t="str">
            <v>B-19</v>
          </cell>
          <cell r="H2009" t="str">
            <v>N/A</v>
          </cell>
          <cell r="O2009" t="str">
            <v>N/A</v>
          </cell>
          <cell r="V2009">
            <v>2061.293893</v>
          </cell>
        </row>
        <row r="2010">
          <cell r="F2010" t="str">
            <v>B-19</v>
          </cell>
          <cell r="H2010" t="str">
            <v>N/A</v>
          </cell>
          <cell r="O2010" t="str">
            <v>N/A</v>
          </cell>
          <cell r="V2010">
            <v>5573.4830959999999</v>
          </cell>
        </row>
        <row r="2011">
          <cell r="F2011" t="str">
            <v>B-19</v>
          </cell>
          <cell r="H2011" t="str">
            <v>N/A</v>
          </cell>
          <cell r="O2011" t="str">
            <v>N/A</v>
          </cell>
          <cell r="V2011">
            <v>0</v>
          </cell>
        </row>
        <row r="2012">
          <cell r="F2012" t="str">
            <v>B-19</v>
          </cell>
          <cell r="H2012" t="str">
            <v>N/A</v>
          </cell>
          <cell r="O2012" t="str">
            <v>N/A</v>
          </cell>
          <cell r="V2012">
            <v>0</v>
          </cell>
        </row>
        <row r="2013">
          <cell r="F2013" t="str">
            <v>B-19</v>
          </cell>
          <cell r="H2013" t="str">
            <v>N/A</v>
          </cell>
          <cell r="O2013" t="str">
            <v>N/A</v>
          </cell>
          <cell r="V2013">
            <v>2592.7101229999998</v>
          </cell>
        </row>
        <row r="2014">
          <cell r="F2014" t="str">
            <v>B-19</v>
          </cell>
          <cell r="H2014" t="str">
            <v>N/A</v>
          </cell>
          <cell r="O2014" t="str">
            <v>N/A</v>
          </cell>
          <cell r="V2014">
            <v>4419.0616019999998</v>
          </cell>
        </row>
        <row r="2015">
          <cell r="F2015" t="str">
            <v>B-19</v>
          </cell>
          <cell r="H2015" t="str">
            <v>N/A</v>
          </cell>
          <cell r="O2015" t="str">
            <v>N/A</v>
          </cell>
          <cell r="V2015">
            <v>0</v>
          </cell>
        </row>
        <row r="2016">
          <cell r="F2016" t="str">
            <v>B-19</v>
          </cell>
          <cell r="H2016" t="str">
            <v>N/A</v>
          </cell>
          <cell r="O2016" t="str">
            <v>N/A</v>
          </cell>
          <cell r="V2016">
            <v>0</v>
          </cell>
        </row>
        <row r="2017">
          <cell r="F2017" t="str">
            <v>B-19</v>
          </cell>
          <cell r="H2017" t="str">
            <v>N/A</v>
          </cell>
          <cell r="O2017" t="str">
            <v>N/A</v>
          </cell>
          <cell r="V2017">
            <v>0</v>
          </cell>
        </row>
        <row r="2018">
          <cell r="F2018" t="str">
            <v>B-19</v>
          </cell>
          <cell r="H2018" t="str">
            <v>N/A</v>
          </cell>
          <cell r="O2018" t="str">
            <v>N/A</v>
          </cell>
          <cell r="V2018">
            <v>0</v>
          </cell>
        </row>
        <row r="2019">
          <cell r="F2019" t="str">
            <v>B-19</v>
          </cell>
          <cell r="H2019" t="str">
            <v>N/A</v>
          </cell>
          <cell r="O2019" t="str">
            <v>N/A</v>
          </cell>
          <cell r="V2019">
            <v>4254.055292</v>
          </cell>
        </row>
        <row r="2020">
          <cell r="F2020" t="str">
            <v>B-19</v>
          </cell>
          <cell r="H2020" t="str">
            <v>N/A</v>
          </cell>
          <cell r="O2020" t="str">
            <v>N/A</v>
          </cell>
          <cell r="V2020">
            <v>9250.531266</v>
          </cell>
        </row>
        <row r="2021">
          <cell r="F2021" t="str">
            <v>B-19</v>
          </cell>
          <cell r="H2021" t="str">
            <v>N/A</v>
          </cell>
          <cell r="O2021" t="str">
            <v>N/A</v>
          </cell>
          <cell r="V2021">
            <v>0</v>
          </cell>
        </row>
        <row r="2022">
          <cell r="F2022" t="str">
            <v>B-19</v>
          </cell>
          <cell r="H2022" t="str">
            <v>N/A</v>
          </cell>
          <cell r="O2022" t="str">
            <v>N/A</v>
          </cell>
          <cell r="V2022">
            <v>0</v>
          </cell>
        </row>
        <row r="2023">
          <cell r="F2023" t="str">
            <v>B-19</v>
          </cell>
          <cell r="H2023" t="str">
            <v>N/A</v>
          </cell>
          <cell r="O2023" t="str">
            <v>N/A</v>
          </cell>
          <cell r="V2023">
            <v>0</v>
          </cell>
        </row>
        <row r="2024">
          <cell r="F2024" t="str">
            <v>B-19</v>
          </cell>
          <cell r="H2024" t="str">
            <v>N/A</v>
          </cell>
          <cell r="O2024" t="str">
            <v>N/A</v>
          </cell>
          <cell r="V2024">
            <v>0</v>
          </cell>
        </row>
        <row r="2025">
          <cell r="F2025" t="str">
            <v>B-19</v>
          </cell>
          <cell r="H2025" t="str">
            <v>N/A</v>
          </cell>
          <cell r="O2025" t="str">
            <v>N/A</v>
          </cell>
          <cell r="V2025">
            <v>0</v>
          </cell>
        </row>
        <row r="2026">
          <cell r="F2026" t="str">
            <v>B-19</v>
          </cell>
          <cell r="H2026" t="str">
            <v>N/A</v>
          </cell>
          <cell r="O2026" t="str">
            <v>N/A</v>
          </cell>
          <cell r="V2026">
            <v>0</v>
          </cell>
        </row>
        <row r="2027">
          <cell r="F2027" t="str">
            <v>B-19</v>
          </cell>
          <cell r="H2027" t="str">
            <v>N/A</v>
          </cell>
          <cell r="O2027" t="str">
            <v>N/A</v>
          </cell>
          <cell r="V2027">
            <v>0</v>
          </cell>
        </row>
        <row r="2028">
          <cell r="F2028" t="str">
            <v>B-19</v>
          </cell>
          <cell r="H2028" t="str">
            <v>N/A</v>
          </cell>
          <cell r="O2028" t="str">
            <v>N/A</v>
          </cell>
          <cell r="V2028">
            <v>837189602.95156693</v>
          </cell>
        </row>
        <row r="2029">
          <cell r="F2029" t="str">
            <v>B-19</v>
          </cell>
          <cell r="H2029" t="str">
            <v>N/A</v>
          </cell>
          <cell r="O2029" t="str">
            <v>N/A</v>
          </cell>
          <cell r="V2029">
            <v>170867568.94578001</v>
          </cell>
        </row>
        <row r="2030">
          <cell r="F2030" t="str">
            <v>B-19</v>
          </cell>
          <cell r="H2030" t="str">
            <v>N/A</v>
          </cell>
          <cell r="O2030" t="str">
            <v>N/A</v>
          </cell>
          <cell r="V2030">
            <v>310042135.86015505</v>
          </cell>
        </row>
        <row r="2031">
          <cell r="F2031" t="str">
            <v>B-19</v>
          </cell>
          <cell r="H2031" t="str">
            <v>N/A</v>
          </cell>
          <cell r="O2031" t="str">
            <v>N/A</v>
          </cell>
          <cell r="V2031">
            <v>1527477541.6306269</v>
          </cell>
        </row>
        <row r="2032">
          <cell r="F2032" t="str">
            <v>B-19</v>
          </cell>
          <cell r="H2032" t="str">
            <v>N/A</v>
          </cell>
          <cell r="O2032" t="str">
            <v>N/A</v>
          </cell>
          <cell r="V2032">
            <v>560293909.16708493</v>
          </cell>
        </row>
        <row r="2033">
          <cell r="F2033" t="str">
            <v>B-19</v>
          </cell>
          <cell r="H2033" t="str">
            <v>CARE Surcharge</v>
          </cell>
          <cell r="O2033" t="str">
            <v>N/A</v>
          </cell>
          <cell r="V2033">
            <v>33776729.600000001</v>
          </cell>
        </row>
        <row r="2034">
          <cell r="F2034" t="str">
            <v>B-19</v>
          </cell>
          <cell r="H2034" t="str">
            <v>CARE Surcharge</v>
          </cell>
          <cell r="O2034" t="str">
            <v>N/A</v>
          </cell>
          <cell r="V2034">
            <v>33622828.969999999</v>
          </cell>
        </row>
        <row r="2035">
          <cell r="F2035" t="str">
            <v>B-19</v>
          </cell>
          <cell r="H2035" t="str">
            <v>CARE Surcharge</v>
          </cell>
          <cell r="O2035" t="str">
            <v>N/A</v>
          </cell>
          <cell r="V2035">
            <v>37567104</v>
          </cell>
        </row>
        <row r="2036">
          <cell r="F2036" t="str">
            <v>B-19</v>
          </cell>
          <cell r="H2036" t="str">
            <v>CARE Surcharge</v>
          </cell>
          <cell r="O2036" t="str">
            <v>N/A</v>
          </cell>
          <cell r="V2036">
            <v>0</v>
          </cell>
        </row>
        <row r="2037">
          <cell r="F2037" t="str">
            <v>B-19</v>
          </cell>
          <cell r="H2037" t="str">
            <v>CARE Surcharge</v>
          </cell>
          <cell r="O2037" t="str">
            <v>N/A</v>
          </cell>
          <cell r="V2037">
            <v>0</v>
          </cell>
        </row>
        <row r="2038">
          <cell r="F2038" t="str">
            <v>B-19</v>
          </cell>
          <cell r="H2038" t="str">
            <v>CARE Surcharge</v>
          </cell>
          <cell r="O2038" t="str">
            <v>N/A</v>
          </cell>
          <cell r="V2038">
            <v>0</v>
          </cell>
        </row>
        <row r="2039">
          <cell r="F2039" t="str">
            <v>B-19</v>
          </cell>
          <cell r="H2039" t="str">
            <v>N/A</v>
          </cell>
          <cell r="O2039" t="str">
            <v>N/A</v>
          </cell>
          <cell r="V2039">
            <v>299757550.30184996</v>
          </cell>
        </row>
        <row r="2040">
          <cell r="F2040" t="str">
            <v>B-19</v>
          </cell>
          <cell r="H2040" t="str">
            <v>N/A</v>
          </cell>
          <cell r="O2040" t="str">
            <v>N/A</v>
          </cell>
          <cell r="V2040">
            <v>1990421867.545167</v>
          </cell>
        </row>
        <row r="2041">
          <cell r="F2041" t="str">
            <v>B-19</v>
          </cell>
          <cell r="H2041" t="str">
            <v>N/A</v>
          </cell>
          <cell r="O2041" t="str">
            <v>N/A</v>
          </cell>
          <cell r="V2041">
            <v>541707591.41329896</v>
          </cell>
        </row>
        <row r="2042">
          <cell r="F2042" t="str">
            <v>B-19</v>
          </cell>
          <cell r="H2042" t="str">
            <v>N/A</v>
          </cell>
          <cell r="O2042" t="str">
            <v>N/A</v>
          </cell>
          <cell r="V2042">
            <v>753206430.425071</v>
          </cell>
        </row>
        <row r="2043">
          <cell r="F2043" t="str">
            <v>B-19</v>
          </cell>
          <cell r="H2043" t="str">
            <v>N/A</v>
          </cell>
          <cell r="O2043" t="str">
            <v>N/A</v>
          </cell>
          <cell r="V2043">
            <v>4199810235.1650987</v>
          </cell>
        </row>
        <row r="2044">
          <cell r="F2044" t="str">
            <v>B-19</v>
          </cell>
          <cell r="H2044" t="str">
            <v>N/A</v>
          </cell>
          <cell r="O2044" t="str">
            <v>N/A</v>
          </cell>
          <cell r="V2044">
            <v>1327968066.276356</v>
          </cell>
        </row>
        <row r="2045">
          <cell r="F2045" t="str">
            <v>B-19</v>
          </cell>
          <cell r="H2045" t="str">
            <v>N/A</v>
          </cell>
          <cell r="O2045" t="str">
            <v>N/A</v>
          </cell>
          <cell r="V2045">
            <v>435744473.75215203</v>
          </cell>
        </row>
        <row r="2046">
          <cell r="F2046" t="str">
            <v>B-19</v>
          </cell>
          <cell r="H2046" t="str">
            <v>N/A</v>
          </cell>
          <cell r="O2046" t="str">
            <v>N/A</v>
          </cell>
          <cell r="V2046">
            <v>1176.4826929999999</v>
          </cell>
        </row>
        <row r="2047">
          <cell r="F2047" t="str">
            <v>B-19</v>
          </cell>
          <cell r="H2047" t="str">
            <v>N/A</v>
          </cell>
          <cell r="O2047" t="str">
            <v>N/A</v>
          </cell>
          <cell r="V2047">
            <v>2314.7069369999999</v>
          </cell>
        </row>
        <row r="2048">
          <cell r="F2048" t="str">
            <v>B-19</v>
          </cell>
          <cell r="H2048" t="str">
            <v>N/A</v>
          </cell>
          <cell r="O2048" t="str">
            <v>N/A</v>
          </cell>
          <cell r="V2048">
            <v>1512.7858189999999</v>
          </cell>
        </row>
        <row r="2049">
          <cell r="F2049" t="str">
            <v>B-19</v>
          </cell>
          <cell r="H2049" t="str">
            <v>N/A</v>
          </cell>
          <cell r="O2049" t="str">
            <v>N/A</v>
          </cell>
          <cell r="V2049">
            <v>3029.4512119999999</v>
          </cell>
        </row>
        <row r="2050">
          <cell r="F2050" t="str">
            <v>B-19</v>
          </cell>
          <cell r="H2050" t="str">
            <v>N/A</v>
          </cell>
          <cell r="O2050" t="str">
            <v>N/A</v>
          </cell>
          <cell r="V2050">
            <v>811870.62973099994</v>
          </cell>
        </row>
        <row r="2051">
          <cell r="F2051" t="str">
            <v>B-19</v>
          </cell>
          <cell r="H2051" t="str">
            <v>N/A</v>
          </cell>
          <cell r="O2051" t="str">
            <v>N/A</v>
          </cell>
          <cell r="V2051">
            <v>727948.72724300006</v>
          </cell>
        </row>
        <row r="2052">
          <cell r="F2052" t="str">
            <v>B-19</v>
          </cell>
          <cell r="H2052" t="str">
            <v>N/A</v>
          </cell>
          <cell r="O2052" t="str">
            <v>N/A</v>
          </cell>
          <cell r="V2052">
            <v>848430.38742999989</v>
          </cell>
        </row>
        <row r="2053">
          <cell r="F2053" t="str">
            <v>B-19</v>
          </cell>
          <cell r="H2053" t="str">
            <v>N/A</v>
          </cell>
          <cell r="O2053" t="str">
            <v>N/A</v>
          </cell>
          <cell r="V2053">
            <v>1519139.6692230001</v>
          </cell>
        </row>
        <row r="2054">
          <cell r="F2054" t="str">
            <v>B-19</v>
          </cell>
          <cell r="H2054" t="str">
            <v>N/A</v>
          </cell>
          <cell r="O2054" t="str">
            <v>N/A</v>
          </cell>
          <cell r="V2054">
            <v>1579218.4577629999</v>
          </cell>
        </row>
        <row r="2055">
          <cell r="F2055" t="str">
            <v>B-19</v>
          </cell>
          <cell r="H2055" t="str">
            <v>N/A</v>
          </cell>
          <cell r="O2055" t="str">
            <v>N/A</v>
          </cell>
          <cell r="V2055">
            <v>424103.41507799999</v>
          </cell>
        </row>
        <row r="2056">
          <cell r="F2056" t="str">
            <v>B-19</v>
          </cell>
          <cell r="H2056" t="str">
            <v>N/A</v>
          </cell>
          <cell r="O2056" t="str">
            <v>N/A</v>
          </cell>
          <cell r="V2056">
            <v>52264.648810999992</v>
          </cell>
        </row>
        <row r="2057">
          <cell r="F2057" t="str">
            <v>B-19</v>
          </cell>
          <cell r="H2057" t="str">
            <v>N/A</v>
          </cell>
          <cell r="O2057" t="str">
            <v>N/A</v>
          </cell>
          <cell r="V2057">
            <v>71503.314314999996</v>
          </cell>
        </row>
        <row r="2058">
          <cell r="F2058" t="str">
            <v>B-19</v>
          </cell>
          <cell r="H2058" t="str">
            <v>N/A</v>
          </cell>
          <cell r="O2058" t="str">
            <v>N/A</v>
          </cell>
          <cell r="V2058">
            <v>13511.481131999999</v>
          </cell>
        </row>
        <row r="2059">
          <cell r="F2059" t="str">
            <v>B-19</v>
          </cell>
          <cell r="H2059" t="str">
            <v>N/A</v>
          </cell>
          <cell r="O2059" t="str">
            <v>N/A</v>
          </cell>
          <cell r="V2059">
            <v>29879.207413</v>
          </cell>
        </row>
        <row r="2060">
          <cell r="F2060" t="str">
            <v>B-19</v>
          </cell>
          <cell r="H2060" t="str">
            <v>N/A</v>
          </cell>
          <cell r="O2060" t="str">
            <v>N/A</v>
          </cell>
          <cell r="V2060">
            <v>0</v>
          </cell>
        </row>
        <row r="2061">
          <cell r="F2061" t="str">
            <v>B-19</v>
          </cell>
          <cell r="H2061" t="str">
            <v>N/A</v>
          </cell>
          <cell r="O2061" t="str">
            <v>N/A</v>
          </cell>
          <cell r="V2061">
            <v>9924.4938320000001</v>
          </cell>
        </row>
        <row r="2062">
          <cell r="F2062" t="str">
            <v>B-19</v>
          </cell>
          <cell r="H2062" t="str">
            <v>N/A</v>
          </cell>
          <cell r="O2062" t="str">
            <v>N/A</v>
          </cell>
          <cell r="V2062">
            <v>-999942418.46495295</v>
          </cell>
        </row>
        <row r="2063">
          <cell r="F2063" t="str">
            <v>B-19</v>
          </cell>
          <cell r="H2063" t="str">
            <v>N/A</v>
          </cell>
          <cell r="O2063" t="str">
            <v>N/A</v>
          </cell>
          <cell r="V2063">
            <v>-12738677418.176521</v>
          </cell>
        </row>
        <row r="2064">
          <cell r="F2064" t="str">
            <v>B-19</v>
          </cell>
          <cell r="H2064" t="str">
            <v>N/A</v>
          </cell>
          <cell r="O2064" t="str">
            <v>N/A</v>
          </cell>
          <cell r="V2064">
            <v>58187338.403366998</v>
          </cell>
        </row>
        <row r="2065">
          <cell r="F2065" t="str">
            <v>B-19</v>
          </cell>
          <cell r="H2065" t="str">
            <v>N/A</v>
          </cell>
          <cell r="O2065" t="str">
            <v>N/A</v>
          </cell>
          <cell r="V2065">
            <v>0</v>
          </cell>
        </row>
        <row r="2066">
          <cell r="F2066" t="str">
            <v>B-19</v>
          </cell>
          <cell r="H2066" t="str">
            <v>N/A</v>
          </cell>
          <cell r="O2066" t="str">
            <v>N/A</v>
          </cell>
          <cell r="V2066">
            <v>0</v>
          </cell>
        </row>
        <row r="2067">
          <cell r="F2067" t="str">
            <v>B-19</v>
          </cell>
          <cell r="H2067" t="str">
            <v>N/A</v>
          </cell>
          <cell r="O2067" t="str">
            <v>N/A</v>
          </cell>
          <cell r="V2067">
            <v>0</v>
          </cell>
        </row>
        <row r="2068">
          <cell r="F2068" t="str">
            <v>B-19</v>
          </cell>
          <cell r="H2068" t="str">
            <v>N/A</v>
          </cell>
          <cell r="O2068" t="str">
            <v>N/A</v>
          </cell>
          <cell r="V2068">
            <v>0</v>
          </cell>
        </row>
        <row r="2069">
          <cell r="F2069" t="str">
            <v>B-19</v>
          </cell>
          <cell r="H2069" t="str">
            <v>N/A</v>
          </cell>
          <cell r="O2069" t="str">
            <v>N/A</v>
          </cell>
          <cell r="V2069">
            <v>0</v>
          </cell>
        </row>
        <row r="2070">
          <cell r="F2070" t="str">
            <v>B-19</v>
          </cell>
          <cell r="H2070" t="str">
            <v>N/A</v>
          </cell>
          <cell r="O2070" t="str">
            <v>N/A</v>
          </cell>
          <cell r="V2070">
            <v>15750086</v>
          </cell>
        </row>
        <row r="2071">
          <cell r="F2071" t="str">
            <v>B-19</v>
          </cell>
          <cell r="H2071" t="str">
            <v>N/A</v>
          </cell>
          <cell r="O2071" t="str">
            <v>N/A</v>
          </cell>
          <cell r="V2071">
            <v>49459207.000000007</v>
          </cell>
        </row>
        <row r="2072">
          <cell r="F2072" t="str">
            <v>B-19</v>
          </cell>
          <cell r="H2072" t="str">
            <v>N/A</v>
          </cell>
          <cell r="O2072" t="str">
            <v>N/A</v>
          </cell>
          <cell r="V2072">
            <v>37567104</v>
          </cell>
        </row>
        <row r="2073">
          <cell r="F2073" t="str">
            <v>B-19</v>
          </cell>
          <cell r="H2073" t="str">
            <v>N/A</v>
          </cell>
          <cell r="O2073" t="str">
            <v>N/A</v>
          </cell>
          <cell r="V2073">
            <v>0</v>
          </cell>
        </row>
        <row r="2074">
          <cell r="F2074" t="str">
            <v>B-19</v>
          </cell>
          <cell r="H2074" t="str">
            <v>N/A</v>
          </cell>
          <cell r="O2074" t="str">
            <v>N/A</v>
          </cell>
          <cell r="V2074">
            <v>0</v>
          </cell>
        </row>
        <row r="2075">
          <cell r="F2075" t="str">
            <v>B-19</v>
          </cell>
          <cell r="H2075" t="str">
            <v>N/A</v>
          </cell>
          <cell r="O2075" t="str">
            <v>N/A</v>
          </cell>
          <cell r="V2075">
            <v>0</v>
          </cell>
        </row>
        <row r="2076">
          <cell r="F2076" t="str">
            <v>B-19</v>
          </cell>
          <cell r="H2076" t="str">
            <v>N/A</v>
          </cell>
          <cell r="O2076" t="str">
            <v>N/A</v>
          </cell>
          <cell r="V2076">
            <v>184732028.80230799</v>
          </cell>
        </row>
        <row r="2077">
          <cell r="F2077" t="str">
            <v>B-19</v>
          </cell>
          <cell r="H2077" t="str">
            <v>N/A</v>
          </cell>
          <cell r="O2077" t="str">
            <v>N/A</v>
          </cell>
          <cell r="V2077">
            <v>837034909.59156692</v>
          </cell>
        </row>
        <row r="2078">
          <cell r="F2078" t="str">
            <v>B-19</v>
          </cell>
          <cell r="H2078" t="str">
            <v>N/A</v>
          </cell>
          <cell r="O2078" t="str">
            <v>N/A</v>
          </cell>
          <cell r="V2078">
            <v>4481322.881763</v>
          </cell>
        </row>
        <row r="2079">
          <cell r="F2079" t="str">
            <v>B-19</v>
          </cell>
          <cell r="H2079" t="str">
            <v>N/A</v>
          </cell>
          <cell r="O2079" t="str">
            <v>N/A</v>
          </cell>
          <cell r="V2079">
            <v>49036600.870710999</v>
          </cell>
        </row>
        <row r="2080">
          <cell r="F2080" t="str">
            <v>B-19</v>
          </cell>
          <cell r="H2080" t="str">
            <v>N/A</v>
          </cell>
          <cell r="O2080" t="str">
            <v>N/A</v>
          </cell>
          <cell r="V2080">
            <v>170822793.58577999</v>
          </cell>
        </row>
        <row r="2081">
          <cell r="F2081" t="str">
            <v>B-19</v>
          </cell>
          <cell r="H2081" t="str">
            <v>N/A</v>
          </cell>
          <cell r="O2081" t="str">
            <v>N/A</v>
          </cell>
          <cell r="V2081">
            <v>1196942.6732980001</v>
          </cell>
        </row>
        <row r="2082">
          <cell r="F2082" t="str">
            <v>B-19</v>
          </cell>
          <cell r="H2082" t="str">
            <v>N/A</v>
          </cell>
          <cell r="O2082" t="str">
            <v>N/A</v>
          </cell>
          <cell r="V2082">
            <v>65834718.137399003</v>
          </cell>
        </row>
        <row r="2083">
          <cell r="F2083" t="str">
            <v>B-19</v>
          </cell>
          <cell r="H2083" t="str">
            <v>N/A</v>
          </cell>
          <cell r="O2083" t="str">
            <v>N/A</v>
          </cell>
          <cell r="V2083">
            <v>309981644.98015505</v>
          </cell>
        </row>
        <row r="2084">
          <cell r="F2084" t="str">
            <v>B-19</v>
          </cell>
          <cell r="H2084" t="str">
            <v>N/A</v>
          </cell>
          <cell r="O2084" t="str">
            <v>N/A</v>
          </cell>
          <cell r="V2084">
            <v>1548091.3157500001</v>
          </cell>
        </row>
        <row r="2085">
          <cell r="F2085" t="str">
            <v>B-19</v>
          </cell>
          <cell r="H2085" t="str">
            <v>N/A</v>
          </cell>
          <cell r="O2085" t="str">
            <v>N/A</v>
          </cell>
          <cell r="V2085">
            <v>402429131.93152499</v>
          </cell>
        </row>
        <row r="2086">
          <cell r="F2086" t="str">
            <v>B-19</v>
          </cell>
          <cell r="H2086" t="str">
            <v>N/A</v>
          </cell>
          <cell r="O2086" t="str">
            <v>N/A</v>
          </cell>
          <cell r="V2086">
            <v>1527111950.8161218</v>
          </cell>
        </row>
        <row r="2087">
          <cell r="F2087" t="str">
            <v>B-19</v>
          </cell>
          <cell r="H2087" t="str">
            <v>N/A</v>
          </cell>
          <cell r="O2087" t="str">
            <v>N/A</v>
          </cell>
          <cell r="V2087">
            <v>12353622.004874</v>
          </cell>
        </row>
        <row r="2088">
          <cell r="F2088" t="str">
            <v>B-19</v>
          </cell>
          <cell r="H2088" t="str">
            <v>N/A</v>
          </cell>
          <cell r="O2088" t="str">
            <v>N/A</v>
          </cell>
          <cell r="V2088">
            <v>125962866.10767099</v>
          </cell>
        </row>
        <row r="2089">
          <cell r="F2089" t="str">
            <v>B-19</v>
          </cell>
          <cell r="H2089" t="str">
            <v>N/A</v>
          </cell>
          <cell r="O2089" t="str">
            <v>N/A</v>
          </cell>
          <cell r="V2089">
            <v>560165251.50206399</v>
          </cell>
        </row>
        <row r="2090">
          <cell r="F2090" t="str">
            <v>B-19</v>
          </cell>
          <cell r="H2090" t="str">
            <v>N/A</v>
          </cell>
          <cell r="O2090" t="str">
            <v>N/A</v>
          </cell>
          <cell r="V2090">
            <v>3721498.07516</v>
          </cell>
        </row>
        <row r="2091">
          <cell r="F2091" t="str">
            <v>B-19</v>
          </cell>
          <cell r="H2091" t="str">
            <v>N/A</v>
          </cell>
          <cell r="O2091" t="str">
            <v>N/A</v>
          </cell>
          <cell r="V2091">
            <v>35286428.093953997</v>
          </cell>
        </row>
        <row r="2092">
          <cell r="F2092" t="str">
            <v>B-19</v>
          </cell>
          <cell r="H2092" t="str">
            <v>N/A</v>
          </cell>
          <cell r="O2092" t="str">
            <v>N/A</v>
          </cell>
          <cell r="V2092">
            <v>299709580.22184998</v>
          </cell>
        </row>
        <row r="2093">
          <cell r="F2093" t="str">
            <v>B-19</v>
          </cell>
          <cell r="H2093" t="str">
            <v>N/A</v>
          </cell>
          <cell r="O2093" t="str">
            <v>N/A</v>
          </cell>
          <cell r="V2093">
            <v>1368507.2924030002</v>
          </cell>
        </row>
        <row r="2094">
          <cell r="F2094" t="str">
            <v>B-19</v>
          </cell>
          <cell r="H2094" t="str">
            <v>N/A</v>
          </cell>
          <cell r="O2094" t="str">
            <v>N/A</v>
          </cell>
          <cell r="V2094">
            <v>92591823.404455006</v>
          </cell>
        </row>
        <row r="2095">
          <cell r="F2095" t="str">
            <v>B-19</v>
          </cell>
          <cell r="H2095" t="str">
            <v>N/A</v>
          </cell>
          <cell r="O2095" t="str">
            <v>N/A</v>
          </cell>
          <cell r="V2095">
            <v>1989291648.4782989</v>
          </cell>
        </row>
        <row r="2096">
          <cell r="F2096" t="str">
            <v>B-19</v>
          </cell>
          <cell r="H2096" t="str">
            <v>N/A</v>
          </cell>
          <cell r="O2096" t="str">
            <v>N/A</v>
          </cell>
          <cell r="V2096">
            <v>2728221.8991720001</v>
          </cell>
        </row>
        <row r="2097">
          <cell r="F2097" t="str">
            <v>B-19</v>
          </cell>
          <cell r="H2097" t="str">
            <v>N/A</v>
          </cell>
          <cell r="O2097" t="str">
            <v>N/A</v>
          </cell>
          <cell r="V2097">
            <v>22625534.760674</v>
          </cell>
        </row>
        <row r="2098">
          <cell r="F2098" t="str">
            <v>B-19</v>
          </cell>
          <cell r="H2098" t="str">
            <v>N/A</v>
          </cell>
          <cell r="O2098" t="str">
            <v>N/A</v>
          </cell>
          <cell r="V2098">
            <v>541242952.93664503</v>
          </cell>
        </row>
        <row r="2099">
          <cell r="F2099" t="str">
            <v>B-19</v>
          </cell>
          <cell r="H2099" t="str">
            <v>N/A</v>
          </cell>
          <cell r="O2099" t="str">
            <v>N/A</v>
          </cell>
          <cell r="V2099">
            <v>641870.61164900009</v>
          </cell>
        </row>
        <row r="2100">
          <cell r="F2100" t="str">
            <v>B-19</v>
          </cell>
          <cell r="H2100" t="str">
            <v>N/A</v>
          </cell>
          <cell r="O2100" t="str">
            <v>N/A</v>
          </cell>
          <cell r="V2100">
            <v>33076441.367977001</v>
          </cell>
        </row>
        <row r="2101">
          <cell r="F2101" t="str">
            <v>B-19</v>
          </cell>
          <cell r="H2101" t="str">
            <v>N/A</v>
          </cell>
          <cell r="O2101" t="str">
            <v>N/A</v>
          </cell>
          <cell r="V2101">
            <v>752458069.41373515</v>
          </cell>
        </row>
        <row r="2102">
          <cell r="F2102" t="str">
            <v>B-19</v>
          </cell>
          <cell r="H2102" t="str">
            <v>N/A</v>
          </cell>
          <cell r="O2102" t="str">
            <v>N/A</v>
          </cell>
          <cell r="V2102">
            <v>803783.56402199995</v>
          </cell>
        </row>
        <row r="2103">
          <cell r="F2103" t="str">
            <v>B-19</v>
          </cell>
          <cell r="H2103" t="str">
            <v>N/A</v>
          </cell>
          <cell r="O2103" t="str">
            <v>N/A</v>
          </cell>
          <cell r="V2103">
            <v>224749659.85593501</v>
          </cell>
        </row>
        <row r="2104">
          <cell r="F2104" t="str">
            <v>B-19</v>
          </cell>
          <cell r="H2104" t="str">
            <v>N/A</v>
          </cell>
          <cell r="O2104" t="str">
            <v>N/A</v>
          </cell>
          <cell r="V2104">
            <v>4198393688.9138837</v>
          </cell>
        </row>
        <row r="2105">
          <cell r="F2105" t="str">
            <v>B-19</v>
          </cell>
          <cell r="H2105" t="str">
            <v>N/A</v>
          </cell>
          <cell r="O2105" t="str">
            <v>N/A</v>
          </cell>
          <cell r="V2105">
            <v>7408591.0715060001</v>
          </cell>
        </row>
        <row r="2106">
          <cell r="F2106" t="str">
            <v>B-19</v>
          </cell>
          <cell r="H2106" t="str">
            <v>N/A</v>
          </cell>
          <cell r="O2106" t="str">
            <v>N/A</v>
          </cell>
          <cell r="V2106">
            <v>70150655.128872991</v>
          </cell>
        </row>
        <row r="2107">
          <cell r="F2107" t="str">
            <v>B-19</v>
          </cell>
          <cell r="H2107" t="str">
            <v>N/A</v>
          </cell>
          <cell r="O2107" t="str">
            <v>N/A</v>
          </cell>
          <cell r="V2107">
            <v>1327047993.3186569</v>
          </cell>
        </row>
        <row r="2108">
          <cell r="F2108" t="str">
            <v>B-19</v>
          </cell>
          <cell r="H2108" t="str">
            <v>N/A</v>
          </cell>
          <cell r="O2108" t="str">
            <v>N/A</v>
          </cell>
          <cell r="V2108">
            <v>2025630.6771459999</v>
          </cell>
        </row>
        <row r="2109">
          <cell r="F2109" t="str">
            <v>B-19</v>
          </cell>
          <cell r="H2109" t="str">
            <v>N/A</v>
          </cell>
          <cell r="O2109" t="str">
            <v>N/A</v>
          </cell>
          <cell r="V2109">
            <v>23186211.086865999</v>
          </cell>
        </row>
        <row r="2110">
          <cell r="F2110" t="str">
            <v>B-19</v>
          </cell>
          <cell r="H2110" t="str">
            <v>N/A</v>
          </cell>
          <cell r="O2110" t="str">
            <v>N/A</v>
          </cell>
          <cell r="V2110">
            <v>435597078.76125705</v>
          </cell>
        </row>
        <row r="2111">
          <cell r="F2111" t="str">
            <v>B-19</v>
          </cell>
          <cell r="H2111" t="str">
            <v>N/A</v>
          </cell>
          <cell r="O2111" t="str">
            <v>N/A</v>
          </cell>
          <cell r="V2111">
            <v>883267.59150999994</v>
          </cell>
        </row>
        <row r="2112">
          <cell r="F2112" t="str">
            <v>B-19</v>
          </cell>
          <cell r="H2112" t="str">
            <v>N/A</v>
          </cell>
          <cell r="O2112" t="str">
            <v>N/A</v>
          </cell>
          <cell r="V2112">
            <v>17696486</v>
          </cell>
        </row>
        <row r="2113">
          <cell r="F2113" t="str">
            <v>B-19</v>
          </cell>
          <cell r="H2113" t="str">
            <v>N/A</v>
          </cell>
          <cell r="O2113" t="str">
            <v>N/A</v>
          </cell>
          <cell r="V2113">
            <v>67471481.998999998</v>
          </cell>
        </row>
        <row r="2114">
          <cell r="F2114" t="str">
            <v>B-19</v>
          </cell>
          <cell r="H2114" t="str">
            <v>N/A</v>
          </cell>
          <cell r="O2114" t="str">
            <v>N/A</v>
          </cell>
          <cell r="V2114">
            <v>37567104</v>
          </cell>
        </row>
        <row r="2115">
          <cell r="F2115" t="str">
            <v>B-19</v>
          </cell>
          <cell r="H2115" t="str">
            <v>N/A</v>
          </cell>
          <cell r="O2115" t="str">
            <v>N/A</v>
          </cell>
          <cell r="V2115">
            <v>0</v>
          </cell>
        </row>
        <row r="2116">
          <cell r="F2116" t="str">
            <v>B-19</v>
          </cell>
          <cell r="H2116" t="str">
            <v>N/A</v>
          </cell>
          <cell r="O2116" t="str">
            <v>N/A</v>
          </cell>
          <cell r="V2116">
            <v>0</v>
          </cell>
        </row>
        <row r="2117">
          <cell r="F2117" t="str">
            <v>B-19</v>
          </cell>
          <cell r="H2117" t="str">
            <v>N/A</v>
          </cell>
          <cell r="O2117" t="str">
            <v>N/A</v>
          </cell>
          <cell r="V2117">
            <v>0</v>
          </cell>
        </row>
        <row r="2118">
          <cell r="F2118" t="str">
            <v>B-19</v>
          </cell>
          <cell r="H2118" t="str">
            <v>N/A</v>
          </cell>
          <cell r="O2118" t="str">
            <v>N/A</v>
          </cell>
          <cell r="V2118">
            <v>184732028.80230799</v>
          </cell>
        </row>
        <row r="2119">
          <cell r="F2119" t="str">
            <v>B-19</v>
          </cell>
          <cell r="H2119" t="str">
            <v>N/A</v>
          </cell>
          <cell r="O2119" t="str">
            <v>N/A</v>
          </cell>
          <cell r="V2119">
            <v>837189602.95156693</v>
          </cell>
        </row>
        <row r="2120">
          <cell r="F2120" t="str">
            <v>B-19</v>
          </cell>
          <cell r="H2120" t="str">
            <v>N/A</v>
          </cell>
          <cell r="O2120" t="str">
            <v>N/A</v>
          </cell>
          <cell r="V2120">
            <v>4481322.881763</v>
          </cell>
        </row>
        <row r="2121">
          <cell r="F2121" t="str">
            <v>B-19</v>
          </cell>
          <cell r="H2121" t="str">
            <v>N/A</v>
          </cell>
          <cell r="O2121" t="str">
            <v>N/A</v>
          </cell>
          <cell r="V2121">
            <v>49036600.870710999</v>
          </cell>
        </row>
        <row r="2122">
          <cell r="F2122" t="str">
            <v>B-19</v>
          </cell>
          <cell r="H2122" t="str">
            <v>N/A</v>
          </cell>
          <cell r="O2122" t="str">
            <v>N/A</v>
          </cell>
          <cell r="V2122">
            <v>170867568.94578001</v>
          </cell>
        </row>
        <row r="2123">
          <cell r="F2123" t="str">
            <v>B-19</v>
          </cell>
          <cell r="H2123" t="str">
            <v>N/A</v>
          </cell>
          <cell r="O2123" t="str">
            <v>N/A</v>
          </cell>
          <cell r="V2123">
            <v>1196942.6732980001</v>
          </cell>
        </row>
        <row r="2124">
          <cell r="F2124" t="str">
            <v>B-19</v>
          </cell>
          <cell r="H2124" t="str">
            <v>N/A</v>
          </cell>
          <cell r="O2124" t="str">
            <v>N/A</v>
          </cell>
          <cell r="V2124">
            <v>65834718.137399003</v>
          </cell>
        </row>
        <row r="2125">
          <cell r="F2125" t="str">
            <v>B-19</v>
          </cell>
          <cell r="H2125" t="str">
            <v>N/A</v>
          </cell>
          <cell r="O2125" t="str">
            <v>N/A</v>
          </cell>
          <cell r="V2125">
            <v>310042135.86015505</v>
          </cell>
        </row>
        <row r="2126">
          <cell r="F2126" t="str">
            <v>B-19</v>
          </cell>
          <cell r="H2126" t="str">
            <v>N/A</v>
          </cell>
          <cell r="O2126" t="str">
            <v>N/A</v>
          </cell>
          <cell r="V2126">
            <v>1548091.3157500001</v>
          </cell>
        </row>
        <row r="2127">
          <cell r="F2127" t="str">
            <v>B-19</v>
          </cell>
          <cell r="H2127" t="str">
            <v>N/A</v>
          </cell>
          <cell r="O2127" t="str">
            <v>N/A</v>
          </cell>
          <cell r="V2127">
            <v>402429131.93152499</v>
          </cell>
        </row>
        <row r="2128">
          <cell r="F2128" t="str">
            <v>B-19</v>
          </cell>
          <cell r="H2128" t="str">
            <v>N/A</v>
          </cell>
          <cell r="O2128" t="str">
            <v>N/A</v>
          </cell>
          <cell r="V2128">
            <v>1527477541.6306269</v>
          </cell>
        </row>
        <row r="2129">
          <cell r="F2129" t="str">
            <v>B-19</v>
          </cell>
          <cell r="H2129" t="str">
            <v>N/A</v>
          </cell>
          <cell r="O2129" t="str">
            <v>N/A</v>
          </cell>
          <cell r="V2129">
            <v>12353622.004874</v>
          </cell>
        </row>
        <row r="2130">
          <cell r="F2130" t="str">
            <v>B-19</v>
          </cell>
          <cell r="H2130" t="str">
            <v>N/A</v>
          </cell>
          <cell r="O2130" t="str">
            <v>N/A</v>
          </cell>
          <cell r="V2130">
            <v>125962866.10767099</v>
          </cell>
        </row>
        <row r="2131">
          <cell r="F2131" t="str">
            <v>B-19</v>
          </cell>
          <cell r="H2131" t="str">
            <v>N/A</v>
          </cell>
          <cell r="O2131" t="str">
            <v>N/A</v>
          </cell>
          <cell r="V2131">
            <v>560293909.16708493</v>
          </cell>
        </row>
        <row r="2132">
          <cell r="F2132" t="str">
            <v>B-19</v>
          </cell>
          <cell r="H2132" t="str">
            <v>N/A</v>
          </cell>
          <cell r="O2132" t="str">
            <v>N/A</v>
          </cell>
          <cell r="V2132">
            <v>3721498.07516</v>
          </cell>
        </row>
        <row r="2133">
          <cell r="F2133" t="str">
            <v>B-19</v>
          </cell>
          <cell r="H2133" t="str">
            <v>N/A</v>
          </cell>
          <cell r="O2133" t="str">
            <v>N/A</v>
          </cell>
          <cell r="V2133">
            <v>35286428.093953997</v>
          </cell>
        </row>
        <row r="2134">
          <cell r="F2134" t="str">
            <v>B-19</v>
          </cell>
          <cell r="H2134" t="str">
            <v>N/A</v>
          </cell>
          <cell r="O2134" t="str">
            <v>N/A</v>
          </cell>
          <cell r="V2134">
            <v>299757550.30184996</v>
          </cell>
        </row>
        <row r="2135">
          <cell r="F2135" t="str">
            <v>B-19</v>
          </cell>
          <cell r="H2135" t="str">
            <v>N/A</v>
          </cell>
          <cell r="O2135" t="str">
            <v>N/A</v>
          </cell>
          <cell r="V2135">
            <v>1368507.2924030002</v>
          </cell>
        </row>
        <row r="2136">
          <cell r="F2136" t="str">
            <v>B-19</v>
          </cell>
          <cell r="H2136" t="str">
            <v>N/A</v>
          </cell>
          <cell r="O2136" t="str">
            <v>N/A</v>
          </cell>
          <cell r="V2136">
            <v>92591823.404455006</v>
          </cell>
        </row>
        <row r="2137">
          <cell r="F2137" t="str">
            <v>B-19</v>
          </cell>
          <cell r="H2137" t="str">
            <v>N/A</v>
          </cell>
          <cell r="O2137" t="str">
            <v>N/A</v>
          </cell>
          <cell r="V2137">
            <v>1990421867.545167</v>
          </cell>
        </row>
        <row r="2138">
          <cell r="F2138" t="str">
            <v>B-19</v>
          </cell>
          <cell r="H2138" t="str">
            <v>N/A</v>
          </cell>
          <cell r="O2138" t="str">
            <v>N/A</v>
          </cell>
          <cell r="V2138">
            <v>2728221.8991720001</v>
          </cell>
        </row>
        <row r="2139">
          <cell r="F2139" t="str">
            <v>B-19</v>
          </cell>
          <cell r="H2139" t="str">
            <v>N/A</v>
          </cell>
          <cell r="O2139" t="str">
            <v>N/A</v>
          </cell>
          <cell r="V2139">
            <v>22625534.760674</v>
          </cell>
        </row>
        <row r="2140">
          <cell r="F2140" t="str">
            <v>B-19</v>
          </cell>
          <cell r="H2140" t="str">
            <v>N/A</v>
          </cell>
          <cell r="O2140" t="str">
            <v>N/A</v>
          </cell>
          <cell r="V2140">
            <v>541707591.41329896</v>
          </cell>
        </row>
        <row r="2141">
          <cell r="F2141" t="str">
            <v>B-19</v>
          </cell>
          <cell r="H2141" t="str">
            <v>N/A</v>
          </cell>
          <cell r="O2141" t="str">
            <v>N/A</v>
          </cell>
          <cell r="V2141">
            <v>641870.61164900009</v>
          </cell>
        </row>
        <row r="2142">
          <cell r="F2142" t="str">
            <v>B-19</v>
          </cell>
          <cell r="H2142" t="str">
            <v>N/A</v>
          </cell>
          <cell r="O2142" t="str">
            <v>N/A</v>
          </cell>
          <cell r="V2142">
            <v>33076441.367977001</v>
          </cell>
        </row>
        <row r="2143">
          <cell r="F2143" t="str">
            <v>B-19</v>
          </cell>
          <cell r="H2143" t="str">
            <v>N/A</v>
          </cell>
          <cell r="O2143" t="str">
            <v>N/A</v>
          </cell>
          <cell r="V2143">
            <v>753206430.425071</v>
          </cell>
        </row>
        <row r="2144">
          <cell r="F2144" t="str">
            <v>B-19</v>
          </cell>
          <cell r="H2144" t="str">
            <v>N/A</v>
          </cell>
          <cell r="O2144" t="str">
            <v>N/A</v>
          </cell>
          <cell r="V2144">
            <v>803783.56402199995</v>
          </cell>
        </row>
        <row r="2145">
          <cell r="F2145" t="str">
            <v>B-19</v>
          </cell>
          <cell r="H2145" t="str">
            <v>N/A</v>
          </cell>
          <cell r="O2145" t="str">
            <v>N/A</v>
          </cell>
          <cell r="V2145">
            <v>224749659.85593501</v>
          </cell>
        </row>
        <row r="2146">
          <cell r="F2146" t="str">
            <v>B-19</v>
          </cell>
          <cell r="H2146" t="str">
            <v>N/A</v>
          </cell>
          <cell r="O2146" t="str">
            <v>N/A</v>
          </cell>
          <cell r="V2146">
            <v>4199810235.1650987</v>
          </cell>
        </row>
        <row r="2147">
          <cell r="F2147" t="str">
            <v>B-19</v>
          </cell>
          <cell r="H2147" t="str">
            <v>N/A</v>
          </cell>
          <cell r="O2147" t="str">
            <v>N/A</v>
          </cell>
          <cell r="V2147">
            <v>7408591.0715060001</v>
          </cell>
        </row>
        <row r="2148">
          <cell r="F2148" t="str">
            <v>B-19</v>
          </cell>
          <cell r="H2148" t="str">
            <v>N/A</v>
          </cell>
          <cell r="O2148" t="str">
            <v>N/A</v>
          </cell>
          <cell r="V2148">
            <v>70150655.128872991</v>
          </cell>
        </row>
        <row r="2149">
          <cell r="F2149" t="str">
            <v>B-19</v>
          </cell>
          <cell r="H2149" t="str">
            <v>N/A</v>
          </cell>
          <cell r="O2149" t="str">
            <v>N/A</v>
          </cell>
          <cell r="V2149">
            <v>1327968066.276356</v>
          </cell>
        </row>
        <row r="2150">
          <cell r="F2150" t="str">
            <v>B-19</v>
          </cell>
          <cell r="H2150" t="str">
            <v>N/A</v>
          </cell>
          <cell r="O2150" t="str">
            <v>N/A</v>
          </cell>
          <cell r="V2150">
            <v>2025630.6771459999</v>
          </cell>
        </row>
        <row r="2151">
          <cell r="F2151" t="str">
            <v>B-19</v>
          </cell>
          <cell r="H2151" t="str">
            <v>N/A</v>
          </cell>
          <cell r="O2151" t="str">
            <v>N/A</v>
          </cell>
          <cell r="V2151">
            <v>23186211.086865999</v>
          </cell>
        </row>
        <row r="2152">
          <cell r="F2152" t="str">
            <v>B-19</v>
          </cell>
          <cell r="H2152" t="str">
            <v>N/A</v>
          </cell>
          <cell r="O2152" t="str">
            <v>N/A</v>
          </cell>
          <cell r="V2152">
            <v>435744473.75215203</v>
          </cell>
        </row>
        <row r="2153">
          <cell r="F2153" t="str">
            <v>B-19</v>
          </cell>
          <cell r="H2153" t="str">
            <v>N/A</v>
          </cell>
          <cell r="O2153" t="str">
            <v>N/A</v>
          </cell>
          <cell r="V2153">
            <v>883267.59150999994</v>
          </cell>
        </row>
        <row r="2154">
          <cell r="F2154" t="str">
            <v>B-19</v>
          </cell>
          <cell r="H2154" t="str">
            <v>N/A</v>
          </cell>
          <cell r="O2154" t="str">
            <v>N/A</v>
          </cell>
          <cell r="V2154">
            <v>3876.4936600000001</v>
          </cell>
        </row>
        <row r="2155">
          <cell r="F2155" t="str">
            <v>B-19</v>
          </cell>
          <cell r="H2155" t="str">
            <v>N/A</v>
          </cell>
          <cell r="O2155" t="str">
            <v>N/A</v>
          </cell>
          <cell r="V2155">
            <v>3531.6815670000001</v>
          </cell>
        </row>
        <row r="2156">
          <cell r="F2156" t="str">
            <v>B-19</v>
          </cell>
          <cell r="H2156" t="str">
            <v>N/A</v>
          </cell>
          <cell r="O2156" t="str">
            <v>N/A</v>
          </cell>
          <cell r="V2156">
            <v>3435.970491</v>
          </cell>
        </row>
        <row r="2157">
          <cell r="F2157" t="str">
            <v>B-19</v>
          </cell>
          <cell r="H2157" t="str">
            <v>N/A</v>
          </cell>
          <cell r="O2157" t="str">
            <v>N/A</v>
          </cell>
          <cell r="V2157">
            <v>14786.983401</v>
          </cell>
        </row>
        <row r="2158">
          <cell r="F2158" t="str">
            <v>B-19</v>
          </cell>
          <cell r="H2158" t="str">
            <v>N/A</v>
          </cell>
          <cell r="O2158" t="str">
            <v>N/A</v>
          </cell>
          <cell r="V2158">
            <v>13913.408565</v>
          </cell>
        </row>
        <row r="2159">
          <cell r="F2159" t="str">
            <v>B-19</v>
          </cell>
          <cell r="H2159" t="str">
            <v>N/A</v>
          </cell>
          <cell r="O2159" t="str">
            <v>N/A</v>
          </cell>
          <cell r="V2159">
            <v>7247.6526119999999</v>
          </cell>
        </row>
        <row r="2160">
          <cell r="F2160" t="str">
            <v>B-19</v>
          </cell>
          <cell r="H2160" t="str">
            <v>N/A</v>
          </cell>
          <cell r="O2160" t="str">
            <v>N/A</v>
          </cell>
          <cell r="V2160">
            <v>6106.202432</v>
          </cell>
        </row>
        <row r="2161">
          <cell r="F2161" t="str">
            <v>B-19</v>
          </cell>
          <cell r="H2161" t="str">
            <v>N/A</v>
          </cell>
          <cell r="O2161" t="str">
            <v>N/A</v>
          </cell>
          <cell r="V2161">
            <v>7144.1882880000003</v>
          </cell>
        </row>
        <row r="2162">
          <cell r="F2162" t="str">
            <v>B-19</v>
          </cell>
          <cell r="H2162" t="str">
            <v>N/A</v>
          </cell>
          <cell r="O2162" t="str">
            <v>N/A</v>
          </cell>
          <cell r="V2162">
            <v>15556.105486</v>
          </cell>
        </row>
        <row r="2163">
          <cell r="F2163" t="str">
            <v>B-19</v>
          </cell>
          <cell r="H2163" t="str">
            <v>N/A</v>
          </cell>
          <cell r="O2163" t="str">
            <v>N/A</v>
          </cell>
          <cell r="V2163">
            <v>15124.824853</v>
          </cell>
        </row>
        <row r="2164">
          <cell r="F2164" t="str">
            <v>B-19</v>
          </cell>
          <cell r="H2164" t="str">
            <v>N/A</v>
          </cell>
          <cell r="O2164" t="str">
            <v>N/A</v>
          </cell>
          <cell r="V2164">
            <v>754834.76145899994</v>
          </cell>
        </row>
        <row r="2165">
          <cell r="F2165" t="str">
            <v>B-19</v>
          </cell>
          <cell r="H2165" t="str">
            <v>N/A</v>
          </cell>
          <cell r="O2165" t="str">
            <v>N/A</v>
          </cell>
          <cell r="V2165">
            <v>189526.467982</v>
          </cell>
        </row>
        <row r="2166">
          <cell r="F2166" t="str">
            <v>B-19</v>
          </cell>
          <cell r="H2166" t="str">
            <v>N/A</v>
          </cell>
          <cell r="O2166" t="str">
            <v>N/A</v>
          </cell>
          <cell r="V2166">
            <v>236577.89678499999</v>
          </cell>
        </row>
        <row r="2167">
          <cell r="F2167" t="str">
            <v>B-19</v>
          </cell>
          <cell r="H2167" t="str">
            <v>N/A</v>
          </cell>
          <cell r="O2167" t="str">
            <v>N/A</v>
          </cell>
          <cell r="V2167">
            <v>2364979.990791</v>
          </cell>
        </row>
        <row r="2168">
          <cell r="F2168" t="str">
            <v>B-19</v>
          </cell>
          <cell r="H2168" t="str">
            <v>N/A</v>
          </cell>
          <cell r="O2168" t="str">
            <v>N/A</v>
          </cell>
          <cell r="V2168">
            <v>655592.13562099996</v>
          </cell>
        </row>
        <row r="2169">
          <cell r="F2169" t="str">
            <v>B-19</v>
          </cell>
          <cell r="H2169" t="str">
            <v>N/A</v>
          </cell>
          <cell r="O2169" t="str">
            <v>N/A</v>
          </cell>
          <cell r="V2169">
            <v>301988.325748</v>
          </cell>
        </row>
        <row r="2170">
          <cell r="F2170" t="str">
            <v>B-19</v>
          </cell>
          <cell r="H2170" t="str">
            <v>N/A</v>
          </cell>
          <cell r="O2170" t="str">
            <v>N/A</v>
          </cell>
          <cell r="V2170">
            <v>1250293.284005</v>
          </cell>
        </row>
        <row r="2171">
          <cell r="F2171" t="str">
            <v>B-19</v>
          </cell>
          <cell r="H2171" t="str">
            <v>N/A</v>
          </cell>
          <cell r="O2171" t="str">
            <v>N/A</v>
          </cell>
          <cell r="V2171">
            <v>314510.633761</v>
          </cell>
        </row>
        <row r="2172">
          <cell r="F2172" t="str">
            <v>B-19</v>
          </cell>
          <cell r="H2172" t="str">
            <v>N/A</v>
          </cell>
          <cell r="O2172" t="str">
            <v>N/A</v>
          </cell>
          <cell r="V2172">
            <v>404904.11051999999</v>
          </cell>
        </row>
        <row r="2173">
          <cell r="F2173" t="str">
            <v>B-19</v>
          </cell>
          <cell r="H2173" t="str">
            <v>N/A</v>
          </cell>
          <cell r="O2173" t="str">
            <v>N/A</v>
          </cell>
          <cell r="V2173">
            <v>3625473.0610839999</v>
          </cell>
        </row>
        <row r="2174">
          <cell r="F2174" t="str">
            <v>B-19</v>
          </cell>
          <cell r="H2174" t="str">
            <v>N/A</v>
          </cell>
          <cell r="O2174" t="str">
            <v>N/A</v>
          </cell>
          <cell r="V2174">
            <v>1003605.164353</v>
          </cell>
        </row>
        <row r="2175">
          <cell r="F2175" t="str">
            <v>B-19</v>
          </cell>
          <cell r="H2175" t="str">
            <v>N/A</v>
          </cell>
          <cell r="O2175" t="str">
            <v>N/A</v>
          </cell>
          <cell r="V2175">
            <v>452887.113694</v>
          </cell>
        </row>
        <row r="2176">
          <cell r="F2176" t="str">
            <v>B-19</v>
          </cell>
          <cell r="H2176" t="str">
            <v>N/A</v>
          </cell>
          <cell r="O2176" t="str">
            <v>N/A</v>
          </cell>
          <cell r="V2176">
            <v>1137627.3571700002</v>
          </cell>
        </row>
        <row r="2177">
          <cell r="F2177" t="str">
            <v>B-19</v>
          </cell>
          <cell r="H2177" t="str">
            <v>N/A</v>
          </cell>
          <cell r="O2177" t="str">
            <v>N/A</v>
          </cell>
          <cell r="V2177">
            <v>560735.77234500006</v>
          </cell>
        </row>
        <row r="2178">
          <cell r="F2178" t="str">
            <v>B-19</v>
          </cell>
          <cell r="H2178" t="str">
            <v>N/A</v>
          </cell>
          <cell r="O2178" t="str">
            <v>N/A</v>
          </cell>
          <cell r="V2178">
            <v>1203978.9668389999</v>
          </cell>
        </row>
        <row r="2179">
          <cell r="F2179" t="str">
            <v>B-19</v>
          </cell>
          <cell r="H2179" t="str">
            <v>N/A</v>
          </cell>
          <cell r="O2179" t="str">
            <v>N/A</v>
          </cell>
          <cell r="V2179">
            <v>2311130.623782</v>
          </cell>
        </row>
        <row r="2180">
          <cell r="F2180" t="str">
            <v>B-19</v>
          </cell>
          <cell r="H2180" t="str">
            <v>N/A</v>
          </cell>
          <cell r="O2180" t="str">
            <v>N/A</v>
          </cell>
          <cell r="V2180">
            <v>2273431.1873559998</v>
          </cell>
        </row>
        <row r="2181">
          <cell r="F2181" t="str">
            <v>B-19</v>
          </cell>
          <cell r="H2181" t="str">
            <v>N/A</v>
          </cell>
          <cell r="O2181" t="str">
            <v>N/A</v>
          </cell>
          <cell r="V2181">
            <v>1732243.1561400001</v>
          </cell>
        </row>
        <row r="2182">
          <cell r="F2182" t="str">
            <v>B-19</v>
          </cell>
          <cell r="H2182" t="str">
            <v>N/A</v>
          </cell>
          <cell r="O2182" t="str">
            <v>N/A</v>
          </cell>
          <cell r="V2182">
            <v>1619050.68732</v>
          </cell>
        </row>
        <row r="2183">
          <cell r="F2183" t="str">
            <v>B-19</v>
          </cell>
          <cell r="H2183" t="str">
            <v>N/A</v>
          </cell>
          <cell r="O2183" t="str">
            <v>N/A</v>
          </cell>
          <cell r="V2183">
            <v>1910975.19487</v>
          </cell>
        </row>
        <row r="2184">
          <cell r="F2184" t="str">
            <v>B-19</v>
          </cell>
          <cell r="H2184" t="str">
            <v>N/A</v>
          </cell>
          <cell r="O2184" t="str">
            <v>N/A</v>
          </cell>
          <cell r="V2184">
            <v>3434540.4799849996</v>
          </cell>
        </row>
        <row r="2185">
          <cell r="F2185" t="str">
            <v>B-19</v>
          </cell>
          <cell r="H2185" t="str">
            <v>N/A</v>
          </cell>
          <cell r="O2185" t="str">
            <v>N/A</v>
          </cell>
          <cell r="V2185">
            <v>3689429.1127779996</v>
          </cell>
        </row>
        <row r="2186">
          <cell r="F2186" t="str">
            <v>B-19</v>
          </cell>
          <cell r="H2186" t="str">
            <v>N/A</v>
          </cell>
          <cell r="O2186" t="str">
            <v>N/A</v>
          </cell>
          <cell r="V2186">
            <v>180249835.36426198</v>
          </cell>
        </row>
        <row r="2187">
          <cell r="F2187" t="str">
            <v>B-19</v>
          </cell>
          <cell r="H2187" t="str">
            <v>N/A</v>
          </cell>
          <cell r="O2187" t="str">
            <v>N/A</v>
          </cell>
          <cell r="V2187">
            <v>35229002.329676002</v>
          </cell>
        </row>
        <row r="2188">
          <cell r="F2188" t="str">
            <v>B-19</v>
          </cell>
          <cell r="H2188" t="str">
            <v>N/A</v>
          </cell>
          <cell r="O2188" t="str">
            <v>N/A</v>
          </cell>
          <cell r="V2188">
            <v>69113008.970716998</v>
          </cell>
        </row>
        <row r="2189">
          <cell r="F2189" t="str">
            <v>B-19</v>
          </cell>
          <cell r="H2189" t="str">
            <v>N/A</v>
          </cell>
          <cell r="O2189" t="str">
            <v>N/A</v>
          </cell>
          <cell r="V2189">
            <v>356763468.73997998</v>
          </cell>
        </row>
        <row r="2190">
          <cell r="F2190" t="str">
            <v>B-19</v>
          </cell>
          <cell r="H2190" t="str">
            <v>N/A</v>
          </cell>
          <cell r="O2190" t="str">
            <v>N/A</v>
          </cell>
          <cell r="V2190">
            <v>133291348.214127</v>
          </cell>
        </row>
        <row r="2191">
          <cell r="F2191" t="str">
            <v>B-19</v>
          </cell>
          <cell r="H2191" t="str">
            <v>N/A</v>
          </cell>
          <cell r="O2191" t="str">
            <v>N/A</v>
          </cell>
          <cell r="V2191">
            <v>66069305.464726999</v>
          </cell>
        </row>
        <row r="2192">
          <cell r="F2192" t="str">
            <v>B-19</v>
          </cell>
          <cell r="H2192" t="str">
            <v>N/A</v>
          </cell>
          <cell r="O2192" t="str">
            <v>N/A</v>
          </cell>
          <cell r="V2192">
            <v>406791804.69423598</v>
          </cell>
        </row>
        <row r="2193">
          <cell r="F2193" t="str">
            <v>B-19</v>
          </cell>
          <cell r="H2193" t="str">
            <v>N/A</v>
          </cell>
          <cell r="O2193" t="str">
            <v>N/A</v>
          </cell>
          <cell r="V2193">
            <v>112353035.38183801</v>
          </cell>
        </row>
        <row r="2194">
          <cell r="F2194" t="str">
            <v>B-19</v>
          </cell>
          <cell r="H2194" t="str">
            <v>N/A</v>
          </cell>
          <cell r="O2194" t="str">
            <v>N/A</v>
          </cell>
          <cell r="V2194">
            <v>158193228.78497499</v>
          </cell>
        </row>
        <row r="2195">
          <cell r="F2195" t="str">
            <v>B-19</v>
          </cell>
          <cell r="H2195" t="str">
            <v>N/A</v>
          </cell>
          <cell r="O2195" t="str">
            <v>N/A</v>
          </cell>
          <cell r="V2195">
            <v>949263674.21278811</v>
          </cell>
        </row>
        <row r="2196">
          <cell r="F2196" t="str">
            <v>B-19</v>
          </cell>
          <cell r="H2196" t="str">
            <v>N/A</v>
          </cell>
          <cell r="O2196" t="str">
            <v>N/A</v>
          </cell>
          <cell r="V2196">
            <v>302676345.83454001</v>
          </cell>
        </row>
        <row r="2197">
          <cell r="F2197" t="str">
            <v>B-19</v>
          </cell>
          <cell r="H2197" t="str">
            <v>N/A</v>
          </cell>
          <cell r="O2197" t="str">
            <v>N/A</v>
          </cell>
          <cell r="V2197">
            <v>86023668.103443995</v>
          </cell>
        </row>
        <row r="2198">
          <cell r="F2198" t="str">
            <v>B-19</v>
          </cell>
          <cell r="H2198" t="str">
            <v>N/A</v>
          </cell>
          <cell r="O2198" t="str">
            <v>N/A</v>
          </cell>
          <cell r="V2198">
            <v>292991.87913999998</v>
          </cell>
        </row>
        <row r="2199">
          <cell r="F2199" t="str">
            <v>B-19</v>
          </cell>
          <cell r="H2199" t="str">
            <v>N/A</v>
          </cell>
          <cell r="O2199" t="str">
            <v>N/A</v>
          </cell>
          <cell r="V2199">
            <v>247011.55407800002</v>
          </cell>
        </row>
        <row r="2200">
          <cell r="F2200" t="str">
            <v>B-19</v>
          </cell>
          <cell r="H2200" t="str">
            <v>N/A</v>
          </cell>
          <cell r="O2200" t="str">
            <v>N/A</v>
          </cell>
          <cell r="V2200">
            <v>288617.62506799999</v>
          </cell>
        </row>
        <row r="2201">
          <cell r="F2201" t="str">
            <v>B-19</v>
          </cell>
          <cell r="H2201" t="str">
            <v>N/A</v>
          </cell>
          <cell r="O2201" t="str">
            <v>N/A</v>
          </cell>
          <cell r="V2201">
            <v>599354.54449400003</v>
          </cell>
        </row>
        <row r="2202">
          <cell r="F2202" t="str">
            <v>B-19</v>
          </cell>
          <cell r="H2202" t="str">
            <v>N/A</v>
          </cell>
          <cell r="O2202" t="str">
            <v>N/A</v>
          </cell>
          <cell r="V2202">
            <v>598181.39138499997</v>
          </cell>
        </row>
        <row r="2203">
          <cell r="F2203" t="str">
            <v>B-19</v>
          </cell>
          <cell r="H2203" t="str">
            <v>N/A</v>
          </cell>
          <cell r="O2203" t="str">
            <v>N/A</v>
          </cell>
          <cell r="V2203">
            <v>142517.21217399999</v>
          </cell>
        </row>
        <row r="2204">
          <cell r="F2204" t="str">
            <v>B-19</v>
          </cell>
          <cell r="H2204" t="str">
            <v>N/A</v>
          </cell>
          <cell r="O2204" t="str">
            <v>N/A</v>
          </cell>
          <cell r="V2204">
            <v>127874.985906</v>
          </cell>
        </row>
        <row r="2205">
          <cell r="F2205" t="str">
            <v>B-19</v>
          </cell>
          <cell r="H2205" t="str">
            <v>N/A</v>
          </cell>
          <cell r="O2205" t="str">
            <v>N/A</v>
          </cell>
          <cell r="V2205">
            <v>147533.810952</v>
          </cell>
        </row>
        <row r="2206">
          <cell r="F2206" t="str">
            <v>B-19</v>
          </cell>
          <cell r="H2206" t="str">
            <v>N/A</v>
          </cell>
          <cell r="O2206" t="str">
            <v>N/A</v>
          </cell>
          <cell r="V2206">
            <v>286776.337848</v>
          </cell>
        </row>
        <row r="2207">
          <cell r="F2207" t="str">
            <v>B-19</v>
          </cell>
          <cell r="H2207" t="str">
            <v>N/A</v>
          </cell>
          <cell r="O2207" t="str">
            <v>N/A</v>
          </cell>
          <cell r="V2207">
            <v>301839.824265</v>
          </cell>
        </row>
        <row r="2208">
          <cell r="F2208" t="str">
            <v>B-19</v>
          </cell>
          <cell r="H2208" t="str">
            <v>N/A</v>
          </cell>
          <cell r="O2208" t="str">
            <v>N/A</v>
          </cell>
          <cell r="V2208">
            <v>36767.564463999995</v>
          </cell>
        </row>
        <row r="2209">
          <cell r="F2209" t="str">
            <v>B-19</v>
          </cell>
          <cell r="H2209" t="str">
            <v>N/A</v>
          </cell>
          <cell r="O2209" t="str">
            <v>N/A</v>
          </cell>
          <cell r="V2209">
            <v>17088.885879000001</v>
          </cell>
        </row>
        <row r="2210">
          <cell r="F2210" t="str">
            <v>B-19</v>
          </cell>
          <cell r="H2210" t="str">
            <v>N/A</v>
          </cell>
          <cell r="O2210" t="str">
            <v>N/A</v>
          </cell>
          <cell r="V2210">
            <v>2649.9475739999998</v>
          </cell>
        </row>
        <row r="2211">
          <cell r="F2211" t="str">
            <v>B-19</v>
          </cell>
          <cell r="H2211" t="str">
            <v>N/A</v>
          </cell>
          <cell r="O2211" t="str">
            <v>N/A</v>
          </cell>
          <cell r="V2211">
            <v>3179.9143309999999</v>
          </cell>
        </row>
        <row r="2212">
          <cell r="F2212" t="str">
            <v>B-19</v>
          </cell>
          <cell r="H2212" t="str">
            <v>N/A</v>
          </cell>
          <cell r="O2212" t="str">
            <v>N/A</v>
          </cell>
          <cell r="V2212">
            <v>0</v>
          </cell>
        </row>
        <row r="2213">
          <cell r="F2213" t="str">
            <v>B-19</v>
          </cell>
          <cell r="H2213" t="str">
            <v>N/A</v>
          </cell>
          <cell r="O2213" t="str">
            <v>N/A</v>
          </cell>
          <cell r="V2213">
            <v>9924.4938320000001</v>
          </cell>
        </row>
        <row r="2214">
          <cell r="F2214" t="str">
            <v>B-19</v>
          </cell>
          <cell r="H2214" t="str">
            <v>N/A</v>
          </cell>
          <cell r="O2214" t="str">
            <v>N/A</v>
          </cell>
          <cell r="V2214">
            <v>40783521.600000001</v>
          </cell>
        </row>
        <row r="2215">
          <cell r="F2215" t="str">
            <v>B-19</v>
          </cell>
          <cell r="H2215" t="str">
            <v>N/A</v>
          </cell>
          <cell r="O2215" t="str">
            <v>N/A</v>
          </cell>
          <cell r="V2215">
            <v>4149252.0000000005</v>
          </cell>
        </row>
        <row r="2216">
          <cell r="F2216" t="str">
            <v>B-19</v>
          </cell>
          <cell r="H2216" t="str">
            <v>N/A</v>
          </cell>
          <cell r="O2216" t="str">
            <v>N/A</v>
          </cell>
          <cell r="V2216">
            <v>37567104</v>
          </cell>
        </row>
        <row r="2217">
          <cell r="F2217" t="str">
            <v>B-19</v>
          </cell>
          <cell r="H2217" t="str">
            <v>N/A</v>
          </cell>
          <cell r="O2217" t="str">
            <v>N/A</v>
          </cell>
          <cell r="V2217">
            <v>0</v>
          </cell>
        </row>
        <row r="2218">
          <cell r="F2218" t="str">
            <v>B-19</v>
          </cell>
          <cell r="H2218" t="str">
            <v>N/A</v>
          </cell>
          <cell r="O2218" t="str">
            <v>N/A</v>
          </cell>
          <cell r="V2218">
            <v>0</v>
          </cell>
        </row>
        <row r="2219">
          <cell r="F2219" t="str">
            <v>B-19</v>
          </cell>
          <cell r="H2219" t="str">
            <v>N/A</v>
          </cell>
          <cell r="O2219" t="str">
            <v>N/A</v>
          </cell>
          <cell r="V2219">
            <v>0</v>
          </cell>
        </row>
        <row r="2220">
          <cell r="F2220" t="str">
            <v>B-19</v>
          </cell>
          <cell r="H2220" t="str">
            <v>N/A</v>
          </cell>
          <cell r="O2220" t="str">
            <v>N/A</v>
          </cell>
          <cell r="V2220">
            <v>184732028.80230799</v>
          </cell>
        </row>
        <row r="2221">
          <cell r="F2221" t="str">
            <v>B-19</v>
          </cell>
          <cell r="H2221" t="str">
            <v>N/A</v>
          </cell>
          <cell r="O2221" t="str">
            <v>N/A</v>
          </cell>
          <cell r="V2221">
            <v>837189602.95156693</v>
          </cell>
        </row>
        <row r="2222">
          <cell r="F2222" t="str">
            <v>B-19</v>
          </cell>
          <cell r="H2222" t="str">
            <v>N/A</v>
          </cell>
          <cell r="O2222" t="str">
            <v>N/A</v>
          </cell>
          <cell r="V2222">
            <v>4481322.881763</v>
          </cell>
        </row>
        <row r="2223">
          <cell r="F2223" t="str">
            <v>B-19</v>
          </cell>
          <cell r="H2223" t="str">
            <v>N/A</v>
          </cell>
          <cell r="O2223" t="str">
            <v>N/A</v>
          </cell>
          <cell r="V2223">
            <v>49036600.870710999</v>
          </cell>
        </row>
        <row r="2224">
          <cell r="F2224" t="str">
            <v>B-19</v>
          </cell>
          <cell r="H2224" t="str">
            <v>N/A</v>
          </cell>
          <cell r="O2224" t="str">
            <v>N/A</v>
          </cell>
          <cell r="V2224">
            <v>170867568.94578001</v>
          </cell>
        </row>
        <row r="2225">
          <cell r="F2225" t="str">
            <v>B-19</v>
          </cell>
          <cell r="H2225" t="str">
            <v>N/A</v>
          </cell>
          <cell r="O2225" t="str">
            <v>N/A</v>
          </cell>
          <cell r="V2225">
            <v>1196942.6732980001</v>
          </cell>
        </row>
        <row r="2226">
          <cell r="F2226" t="str">
            <v>B-19</v>
          </cell>
          <cell r="H2226" t="str">
            <v>N/A</v>
          </cell>
          <cell r="O2226" t="str">
            <v>N/A</v>
          </cell>
          <cell r="V2226">
            <v>65834718.137399003</v>
          </cell>
        </row>
        <row r="2227">
          <cell r="F2227" t="str">
            <v>B-19</v>
          </cell>
          <cell r="H2227" t="str">
            <v>N/A</v>
          </cell>
          <cell r="O2227" t="str">
            <v>N/A</v>
          </cell>
          <cell r="V2227">
            <v>310042135.86015505</v>
          </cell>
        </row>
        <row r="2228">
          <cell r="F2228" t="str">
            <v>B-19</v>
          </cell>
          <cell r="H2228" t="str">
            <v>N/A</v>
          </cell>
          <cell r="O2228" t="str">
            <v>N/A</v>
          </cell>
          <cell r="V2228">
            <v>1548091.3157500001</v>
          </cell>
        </row>
        <row r="2229">
          <cell r="F2229" t="str">
            <v>B-19</v>
          </cell>
          <cell r="H2229" t="str">
            <v>N/A</v>
          </cell>
          <cell r="O2229" t="str">
            <v>N/A</v>
          </cell>
          <cell r="V2229">
            <v>402429131.93152499</v>
          </cell>
        </row>
        <row r="2230">
          <cell r="F2230" t="str">
            <v>B-19</v>
          </cell>
          <cell r="H2230" t="str">
            <v>N/A</v>
          </cell>
          <cell r="O2230" t="str">
            <v>N/A</v>
          </cell>
          <cell r="V2230">
            <v>1527477541.6306269</v>
          </cell>
        </row>
        <row r="2231">
          <cell r="F2231" t="str">
            <v>B-19</v>
          </cell>
          <cell r="H2231" t="str">
            <v>N/A</v>
          </cell>
          <cell r="O2231" t="str">
            <v>N/A</v>
          </cell>
          <cell r="V2231">
            <v>12353622.004874</v>
          </cell>
        </row>
        <row r="2232">
          <cell r="F2232" t="str">
            <v>B-19</v>
          </cell>
          <cell r="H2232" t="str">
            <v>N/A</v>
          </cell>
          <cell r="O2232" t="str">
            <v>N/A</v>
          </cell>
          <cell r="V2232">
            <v>125962866.10767099</v>
          </cell>
        </row>
        <row r="2233">
          <cell r="F2233" t="str">
            <v>B-19</v>
          </cell>
          <cell r="H2233" t="str">
            <v>N/A</v>
          </cell>
          <cell r="O2233" t="str">
            <v>N/A</v>
          </cell>
          <cell r="V2233">
            <v>560293909.16708493</v>
          </cell>
        </row>
        <row r="2234">
          <cell r="F2234" t="str">
            <v>B-19</v>
          </cell>
          <cell r="H2234" t="str">
            <v>N/A</v>
          </cell>
          <cell r="O2234" t="str">
            <v>N/A</v>
          </cell>
          <cell r="V2234">
            <v>3721498.07516</v>
          </cell>
        </row>
        <row r="2235">
          <cell r="F2235" t="str">
            <v>B-19</v>
          </cell>
          <cell r="H2235" t="str">
            <v>N/A</v>
          </cell>
          <cell r="O2235" t="str">
            <v>N/A</v>
          </cell>
          <cell r="V2235">
            <v>35286428.093953997</v>
          </cell>
        </row>
        <row r="2236">
          <cell r="F2236" t="str">
            <v>B-19</v>
          </cell>
          <cell r="H2236" t="str">
            <v>N/A</v>
          </cell>
          <cell r="O2236" t="str">
            <v>N/A</v>
          </cell>
          <cell r="V2236">
            <v>299757550.30184996</v>
          </cell>
        </row>
        <row r="2237">
          <cell r="F2237" t="str">
            <v>B-19</v>
          </cell>
          <cell r="H2237" t="str">
            <v>N/A</v>
          </cell>
          <cell r="O2237" t="str">
            <v>N/A</v>
          </cell>
          <cell r="V2237">
            <v>1368507.2924030002</v>
          </cell>
        </row>
        <row r="2238">
          <cell r="F2238" t="str">
            <v>B-19</v>
          </cell>
          <cell r="H2238" t="str">
            <v>N/A</v>
          </cell>
          <cell r="O2238" t="str">
            <v>N/A</v>
          </cell>
          <cell r="V2238">
            <v>92591823.404455006</v>
          </cell>
        </row>
        <row r="2239">
          <cell r="F2239" t="str">
            <v>B-19</v>
          </cell>
          <cell r="H2239" t="str">
            <v>N/A</v>
          </cell>
          <cell r="O2239" t="str">
            <v>N/A</v>
          </cell>
          <cell r="V2239">
            <v>1990421867.545167</v>
          </cell>
        </row>
        <row r="2240">
          <cell r="F2240" t="str">
            <v>B-19</v>
          </cell>
          <cell r="H2240" t="str">
            <v>N/A</v>
          </cell>
          <cell r="O2240" t="str">
            <v>N/A</v>
          </cell>
          <cell r="V2240">
            <v>2728221.8991720001</v>
          </cell>
        </row>
        <row r="2241">
          <cell r="F2241" t="str">
            <v>B-19</v>
          </cell>
          <cell r="H2241" t="str">
            <v>N/A</v>
          </cell>
          <cell r="O2241" t="str">
            <v>N/A</v>
          </cell>
          <cell r="V2241">
            <v>22625534.760674</v>
          </cell>
        </row>
        <row r="2242">
          <cell r="F2242" t="str">
            <v>B-19</v>
          </cell>
          <cell r="H2242" t="str">
            <v>N/A</v>
          </cell>
          <cell r="O2242" t="str">
            <v>N/A</v>
          </cell>
          <cell r="V2242">
            <v>541707591.41329896</v>
          </cell>
        </row>
        <row r="2243">
          <cell r="F2243" t="str">
            <v>B-19</v>
          </cell>
          <cell r="H2243" t="str">
            <v>N/A</v>
          </cell>
          <cell r="O2243" t="str">
            <v>N/A</v>
          </cell>
          <cell r="V2243">
            <v>641870.61164900009</v>
          </cell>
        </row>
        <row r="2244">
          <cell r="F2244" t="str">
            <v>B-19</v>
          </cell>
          <cell r="H2244" t="str">
            <v>N/A</v>
          </cell>
          <cell r="O2244" t="str">
            <v>N/A</v>
          </cell>
          <cell r="V2244">
            <v>33076441.367977001</v>
          </cell>
        </row>
        <row r="2245">
          <cell r="F2245" t="str">
            <v>B-19</v>
          </cell>
          <cell r="H2245" t="str">
            <v>N/A</v>
          </cell>
          <cell r="O2245" t="str">
            <v>N/A</v>
          </cell>
          <cell r="V2245">
            <v>753206430.425071</v>
          </cell>
        </row>
        <row r="2246">
          <cell r="F2246" t="str">
            <v>B-19</v>
          </cell>
          <cell r="H2246" t="str">
            <v>N/A</v>
          </cell>
          <cell r="O2246" t="str">
            <v>N/A</v>
          </cell>
          <cell r="V2246">
            <v>803783.56402199995</v>
          </cell>
        </row>
        <row r="2247">
          <cell r="F2247" t="str">
            <v>B-19</v>
          </cell>
          <cell r="H2247" t="str">
            <v>N/A</v>
          </cell>
          <cell r="O2247" t="str">
            <v>N/A</v>
          </cell>
          <cell r="V2247">
            <v>224749659.85593501</v>
          </cell>
        </row>
        <row r="2248">
          <cell r="F2248" t="str">
            <v>B-19</v>
          </cell>
          <cell r="H2248" t="str">
            <v>N/A</v>
          </cell>
          <cell r="O2248" t="str">
            <v>N/A</v>
          </cell>
          <cell r="V2248">
            <v>4199810235.1650987</v>
          </cell>
        </row>
        <row r="2249">
          <cell r="F2249" t="str">
            <v>B-19</v>
          </cell>
          <cell r="H2249" t="str">
            <v>N/A</v>
          </cell>
          <cell r="O2249" t="str">
            <v>N/A</v>
          </cell>
          <cell r="V2249">
            <v>7408591.0715060001</v>
          </cell>
        </row>
        <row r="2250">
          <cell r="F2250" t="str">
            <v>B-19</v>
          </cell>
          <cell r="H2250" t="str">
            <v>N/A</v>
          </cell>
          <cell r="O2250" t="str">
            <v>N/A</v>
          </cell>
          <cell r="V2250">
            <v>70150655.128872991</v>
          </cell>
        </row>
        <row r="2251">
          <cell r="F2251" t="str">
            <v>B-19</v>
          </cell>
          <cell r="H2251" t="str">
            <v>N/A</v>
          </cell>
          <cell r="O2251" t="str">
            <v>N/A</v>
          </cell>
          <cell r="V2251">
            <v>1327968066.276356</v>
          </cell>
        </row>
        <row r="2252">
          <cell r="F2252" t="str">
            <v>B-19</v>
          </cell>
          <cell r="H2252" t="str">
            <v>N/A</v>
          </cell>
          <cell r="O2252" t="str">
            <v>N/A</v>
          </cell>
          <cell r="V2252">
            <v>2025630.6771459999</v>
          </cell>
        </row>
        <row r="2253">
          <cell r="F2253" t="str">
            <v>B-19</v>
          </cell>
          <cell r="H2253" t="str">
            <v>N/A</v>
          </cell>
          <cell r="O2253" t="str">
            <v>N/A</v>
          </cell>
          <cell r="V2253">
            <v>23186211.086865999</v>
          </cell>
        </row>
        <row r="2254">
          <cell r="F2254" t="str">
            <v>B-19</v>
          </cell>
          <cell r="H2254" t="str">
            <v>N/A</v>
          </cell>
          <cell r="O2254" t="str">
            <v>N/A</v>
          </cell>
          <cell r="V2254">
            <v>435744473.75215203</v>
          </cell>
        </row>
        <row r="2255">
          <cell r="F2255" t="str">
            <v>B-19</v>
          </cell>
          <cell r="H2255" t="str">
            <v>N/A</v>
          </cell>
          <cell r="O2255" t="str">
            <v>N/A</v>
          </cell>
          <cell r="V2255">
            <v>883267.59150999994</v>
          </cell>
        </row>
        <row r="2256">
          <cell r="F2256" t="str">
            <v>B-19</v>
          </cell>
          <cell r="H2256" t="str">
            <v>N/A</v>
          </cell>
          <cell r="O2256" t="str">
            <v>N/A</v>
          </cell>
          <cell r="V2256">
            <v>184732028.80230799</v>
          </cell>
        </row>
        <row r="2257">
          <cell r="F2257" t="str">
            <v>B-19</v>
          </cell>
          <cell r="H2257" t="str">
            <v>N/A</v>
          </cell>
          <cell r="O2257" t="str">
            <v>N/A</v>
          </cell>
          <cell r="V2257">
            <v>837189602.95156693</v>
          </cell>
        </row>
        <row r="2258">
          <cell r="F2258" t="str">
            <v>B-19</v>
          </cell>
          <cell r="H2258" t="str">
            <v>N/A</v>
          </cell>
          <cell r="O2258" t="str">
            <v>N/A</v>
          </cell>
          <cell r="V2258">
            <v>4481322.881763</v>
          </cell>
        </row>
        <row r="2259">
          <cell r="F2259" t="str">
            <v>B-19</v>
          </cell>
          <cell r="H2259" t="str">
            <v>N/A</v>
          </cell>
          <cell r="O2259" t="str">
            <v>N/A</v>
          </cell>
          <cell r="V2259">
            <v>49036600.870710999</v>
          </cell>
        </row>
        <row r="2260">
          <cell r="F2260" t="str">
            <v>B-19</v>
          </cell>
          <cell r="H2260" t="str">
            <v>N/A</v>
          </cell>
          <cell r="O2260" t="str">
            <v>N/A</v>
          </cell>
          <cell r="V2260">
            <v>170867568.94578001</v>
          </cell>
        </row>
        <row r="2261">
          <cell r="F2261" t="str">
            <v>B-19</v>
          </cell>
          <cell r="H2261" t="str">
            <v>N/A</v>
          </cell>
          <cell r="O2261" t="str">
            <v>N/A</v>
          </cell>
          <cell r="V2261">
            <v>1196942.6732980001</v>
          </cell>
        </row>
        <row r="2262">
          <cell r="F2262" t="str">
            <v>B-19</v>
          </cell>
          <cell r="H2262" t="str">
            <v>N/A</v>
          </cell>
          <cell r="O2262" t="str">
            <v>N/A</v>
          </cell>
          <cell r="V2262">
            <v>65834718.137399003</v>
          </cell>
        </row>
        <row r="2263">
          <cell r="F2263" t="str">
            <v>B-19</v>
          </cell>
          <cell r="H2263" t="str">
            <v>N/A</v>
          </cell>
          <cell r="O2263" t="str">
            <v>N/A</v>
          </cell>
          <cell r="V2263">
            <v>310042135.86015505</v>
          </cell>
        </row>
        <row r="2264">
          <cell r="F2264" t="str">
            <v>B-19</v>
          </cell>
          <cell r="H2264" t="str">
            <v>N/A</v>
          </cell>
          <cell r="O2264" t="str">
            <v>N/A</v>
          </cell>
          <cell r="V2264">
            <v>1548091.3157500001</v>
          </cell>
        </row>
        <row r="2265">
          <cell r="F2265" t="str">
            <v>B-19</v>
          </cell>
          <cell r="H2265" t="str">
            <v>N/A</v>
          </cell>
          <cell r="O2265" t="str">
            <v>N/A</v>
          </cell>
          <cell r="V2265">
            <v>402429131.93152499</v>
          </cell>
        </row>
        <row r="2266">
          <cell r="F2266" t="str">
            <v>B-19</v>
          </cell>
          <cell r="H2266" t="str">
            <v>N/A</v>
          </cell>
          <cell r="O2266" t="str">
            <v>N/A</v>
          </cell>
          <cell r="V2266">
            <v>1527477541.6306269</v>
          </cell>
        </row>
        <row r="2267">
          <cell r="F2267" t="str">
            <v>B-19</v>
          </cell>
          <cell r="H2267" t="str">
            <v>N/A</v>
          </cell>
          <cell r="O2267" t="str">
            <v>N/A</v>
          </cell>
          <cell r="V2267">
            <v>12353622.004874</v>
          </cell>
        </row>
        <row r="2268">
          <cell r="F2268" t="str">
            <v>B-19</v>
          </cell>
          <cell r="H2268" t="str">
            <v>N/A</v>
          </cell>
          <cell r="O2268" t="str">
            <v>N/A</v>
          </cell>
          <cell r="V2268">
            <v>125962866.10767099</v>
          </cell>
        </row>
        <row r="2269">
          <cell r="F2269" t="str">
            <v>B-19</v>
          </cell>
          <cell r="H2269" t="str">
            <v>N/A</v>
          </cell>
          <cell r="O2269" t="str">
            <v>N/A</v>
          </cell>
          <cell r="V2269">
            <v>560293909.16708493</v>
          </cell>
        </row>
        <row r="2270">
          <cell r="F2270" t="str">
            <v>B-19</v>
          </cell>
          <cell r="H2270" t="str">
            <v>N/A</v>
          </cell>
          <cell r="O2270" t="str">
            <v>N/A</v>
          </cell>
          <cell r="V2270">
            <v>3721498.07516</v>
          </cell>
        </row>
        <row r="2271">
          <cell r="F2271" t="str">
            <v>B-19</v>
          </cell>
          <cell r="H2271" t="str">
            <v>N/A</v>
          </cell>
          <cell r="O2271" t="str">
            <v>N/A</v>
          </cell>
          <cell r="V2271">
            <v>35286428.093953997</v>
          </cell>
        </row>
        <row r="2272">
          <cell r="F2272" t="str">
            <v>B-19</v>
          </cell>
          <cell r="H2272" t="str">
            <v>N/A</v>
          </cell>
          <cell r="O2272" t="str">
            <v>N/A</v>
          </cell>
          <cell r="V2272">
            <v>299757550.30184996</v>
          </cell>
        </row>
        <row r="2273">
          <cell r="F2273" t="str">
            <v>B-19</v>
          </cell>
          <cell r="H2273" t="str">
            <v>N/A</v>
          </cell>
          <cell r="O2273" t="str">
            <v>N/A</v>
          </cell>
          <cell r="V2273">
            <v>1368507.2924030002</v>
          </cell>
        </row>
        <row r="2274">
          <cell r="F2274" t="str">
            <v>B-19</v>
          </cell>
          <cell r="H2274" t="str">
            <v>N/A</v>
          </cell>
          <cell r="O2274" t="str">
            <v>N/A</v>
          </cell>
          <cell r="V2274">
            <v>92591823.404455006</v>
          </cell>
        </row>
        <row r="2275">
          <cell r="F2275" t="str">
            <v>B-19</v>
          </cell>
          <cell r="H2275" t="str">
            <v>N/A</v>
          </cell>
          <cell r="O2275" t="str">
            <v>N/A</v>
          </cell>
          <cell r="V2275">
            <v>1990421867.545167</v>
          </cell>
        </row>
        <row r="2276">
          <cell r="F2276" t="str">
            <v>B-19</v>
          </cell>
          <cell r="H2276" t="str">
            <v>N/A</v>
          </cell>
          <cell r="O2276" t="str">
            <v>N/A</v>
          </cell>
          <cell r="V2276">
            <v>2728221.8991720001</v>
          </cell>
        </row>
        <row r="2277">
          <cell r="F2277" t="str">
            <v>B-19</v>
          </cell>
          <cell r="H2277" t="str">
            <v>N/A</v>
          </cell>
          <cell r="O2277" t="str">
            <v>N/A</v>
          </cell>
          <cell r="V2277">
            <v>22625534.760674</v>
          </cell>
        </row>
        <row r="2278">
          <cell r="F2278" t="str">
            <v>B-19</v>
          </cell>
          <cell r="H2278" t="str">
            <v>N/A</v>
          </cell>
          <cell r="O2278" t="str">
            <v>N/A</v>
          </cell>
          <cell r="V2278">
            <v>541707591.41329896</v>
          </cell>
        </row>
        <row r="2279">
          <cell r="F2279" t="str">
            <v>B-19</v>
          </cell>
          <cell r="H2279" t="str">
            <v>N/A</v>
          </cell>
          <cell r="O2279" t="str">
            <v>N/A</v>
          </cell>
          <cell r="V2279">
            <v>641870.61164900009</v>
          </cell>
        </row>
        <row r="2280">
          <cell r="F2280" t="str">
            <v>B-19</v>
          </cell>
          <cell r="H2280" t="str">
            <v>N/A</v>
          </cell>
          <cell r="O2280" t="str">
            <v>N/A</v>
          </cell>
          <cell r="V2280">
            <v>33076441.367977001</v>
          </cell>
        </row>
        <row r="2281">
          <cell r="F2281" t="str">
            <v>B-19</v>
          </cell>
          <cell r="H2281" t="str">
            <v>N/A</v>
          </cell>
          <cell r="O2281" t="str">
            <v>N/A</v>
          </cell>
          <cell r="V2281">
            <v>753206430.425071</v>
          </cell>
        </row>
        <row r="2282">
          <cell r="F2282" t="str">
            <v>B-19</v>
          </cell>
          <cell r="H2282" t="str">
            <v>N/A</v>
          </cell>
          <cell r="O2282" t="str">
            <v>N/A</v>
          </cell>
          <cell r="V2282">
            <v>803783.56402199995</v>
          </cell>
        </row>
        <row r="2283">
          <cell r="F2283" t="str">
            <v>B-19</v>
          </cell>
          <cell r="H2283" t="str">
            <v>N/A</v>
          </cell>
          <cell r="O2283" t="str">
            <v>N/A</v>
          </cell>
          <cell r="V2283">
            <v>224749659.85593501</v>
          </cell>
        </row>
        <row r="2284">
          <cell r="F2284" t="str">
            <v>B-19</v>
          </cell>
          <cell r="H2284" t="str">
            <v>N/A</v>
          </cell>
          <cell r="O2284" t="str">
            <v>N/A</v>
          </cell>
          <cell r="V2284">
            <v>4199810235.1650987</v>
          </cell>
        </row>
        <row r="2285">
          <cell r="F2285" t="str">
            <v>B-19</v>
          </cell>
          <cell r="H2285" t="str">
            <v>N/A</v>
          </cell>
          <cell r="O2285" t="str">
            <v>N/A</v>
          </cell>
          <cell r="V2285">
            <v>7408591.0715060001</v>
          </cell>
        </row>
        <row r="2286">
          <cell r="F2286" t="str">
            <v>B-19</v>
          </cell>
          <cell r="H2286" t="str">
            <v>N/A</v>
          </cell>
          <cell r="O2286" t="str">
            <v>N/A</v>
          </cell>
          <cell r="V2286">
            <v>70150655.128872991</v>
          </cell>
        </row>
        <row r="2287">
          <cell r="F2287" t="str">
            <v>B-19</v>
          </cell>
          <cell r="H2287" t="str">
            <v>N/A</v>
          </cell>
          <cell r="O2287" t="str">
            <v>N/A</v>
          </cell>
          <cell r="V2287">
            <v>1327968066.276356</v>
          </cell>
        </row>
        <row r="2288">
          <cell r="F2288" t="str">
            <v>B-19</v>
          </cell>
          <cell r="H2288" t="str">
            <v>N/A</v>
          </cell>
          <cell r="O2288" t="str">
            <v>N/A</v>
          </cell>
          <cell r="V2288">
            <v>2025630.6771459999</v>
          </cell>
        </row>
        <row r="2289">
          <cell r="F2289" t="str">
            <v>B-19</v>
          </cell>
          <cell r="H2289" t="str">
            <v>N/A</v>
          </cell>
          <cell r="O2289" t="str">
            <v>N/A</v>
          </cell>
          <cell r="V2289">
            <v>23186211.086865999</v>
          </cell>
        </row>
        <row r="2290">
          <cell r="F2290" t="str">
            <v>B-19</v>
          </cell>
          <cell r="H2290" t="str">
            <v>N/A</v>
          </cell>
          <cell r="O2290" t="str">
            <v>N/A</v>
          </cell>
          <cell r="V2290">
            <v>435744473.75215203</v>
          </cell>
        </row>
        <row r="2291">
          <cell r="F2291" t="str">
            <v>B-19</v>
          </cell>
          <cell r="H2291" t="str">
            <v>N/A</v>
          </cell>
          <cell r="O2291" t="str">
            <v>N/A</v>
          </cell>
          <cell r="V2291">
            <v>883267.59150999994</v>
          </cell>
        </row>
        <row r="2292">
          <cell r="F2292" t="str">
            <v>B-19</v>
          </cell>
          <cell r="H2292" t="str">
            <v>N/A</v>
          </cell>
          <cell r="O2292" t="str">
            <v>N/A</v>
          </cell>
          <cell r="V2292">
            <v>0</v>
          </cell>
        </row>
        <row r="2293">
          <cell r="F2293" t="str">
            <v>B-19</v>
          </cell>
          <cell r="H2293" t="str">
            <v>N/A</v>
          </cell>
          <cell r="O2293" t="str">
            <v>N/A</v>
          </cell>
          <cell r="V2293">
            <v>0</v>
          </cell>
        </row>
        <row r="2294">
          <cell r="F2294" t="str">
            <v>B-19</v>
          </cell>
          <cell r="H2294" t="str">
            <v>N/A</v>
          </cell>
          <cell r="O2294" t="str">
            <v>N/A</v>
          </cell>
          <cell r="V2294">
            <v>0</v>
          </cell>
        </row>
        <row r="2295">
          <cell r="F2295" t="str">
            <v>B-19</v>
          </cell>
          <cell r="H2295" t="str">
            <v>N/A</v>
          </cell>
          <cell r="O2295" t="str">
            <v>N/A</v>
          </cell>
          <cell r="V2295">
            <v>0</v>
          </cell>
        </row>
        <row r="2296">
          <cell r="F2296" t="str">
            <v>B-19</v>
          </cell>
          <cell r="H2296" t="str">
            <v>N/A</v>
          </cell>
          <cell r="O2296" t="str">
            <v>N/A</v>
          </cell>
          <cell r="V2296">
            <v>0</v>
          </cell>
        </row>
        <row r="2297">
          <cell r="F2297" t="str">
            <v>B-19</v>
          </cell>
          <cell r="H2297" t="str">
            <v>N/A</v>
          </cell>
          <cell r="O2297" t="str">
            <v>N/A</v>
          </cell>
          <cell r="V2297">
            <v>0</v>
          </cell>
        </row>
        <row r="2298">
          <cell r="F2298" t="str">
            <v>B-19</v>
          </cell>
          <cell r="H2298" t="str">
            <v>N/A</v>
          </cell>
          <cell r="O2298" t="str">
            <v>N/A</v>
          </cell>
          <cell r="V2298">
            <v>9904981.7315790001</v>
          </cell>
        </row>
        <row r="2299">
          <cell r="F2299" t="str">
            <v>B-19</v>
          </cell>
          <cell r="H2299" t="str">
            <v>N/A</v>
          </cell>
          <cell r="O2299" t="str">
            <v>N/A</v>
          </cell>
          <cell r="V2299">
            <v>46808984.189944997</v>
          </cell>
        </row>
        <row r="2300">
          <cell r="F2300" t="str">
            <v>B-19</v>
          </cell>
          <cell r="H2300" t="str">
            <v>N/A</v>
          </cell>
          <cell r="O2300" t="str">
            <v>N/A</v>
          </cell>
          <cell r="V2300">
            <v>0</v>
          </cell>
        </row>
        <row r="2301">
          <cell r="F2301" t="str">
            <v>B-19</v>
          </cell>
          <cell r="H2301" t="str">
            <v>N/A</v>
          </cell>
          <cell r="O2301" t="str">
            <v>N/A</v>
          </cell>
          <cell r="V2301">
            <v>1674671.472321</v>
          </cell>
        </row>
        <row r="2302">
          <cell r="F2302" t="str">
            <v>B-19</v>
          </cell>
          <cell r="H2302" t="str">
            <v>N/A</v>
          </cell>
          <cell r="O2302" t="str">
            <v>N/A</v>
          </cell>
          <cell r="V2302">
            <v>181491415.96552899</v>
          </cell>
        </row>
        <row r="2303">
          <cell r="F2303" t="str">
            <v>B-19</v>
          </cell>
          <cell r="H2303" t="str">
            <v>N/A</v>
          </cell>
          <cell r="O2303" t="str">
            <v>N/A</v>
          </cell>
          <cell r="V2303">
            <v>0</v>
          </cell>
        </row>
        <row r="2304">
          <cell r="F2304" t="str">
            <v>B-19</v>
          </cell>
          <cell r="H2304" t="str">
            <v>N/A</v>
          </cell>
          <cell r="O2304" t="str">
            <v>N/A</v>
          </cell>
          <cell r="V2304">
            <v>25254709.168536</v>
          </cell>
        </row>
        <row r="2305">
          <cell r="F2305" t="str">
            <v>B-19</v>
          </cell>
          <cell r="H2305" t="str">
            <v>N/A</v>
          </cell>
          <cell r="O2305" t="str">
            <v>N/A</v>
          </cell>
          <cell r="V2305">
            <v>152740337.03941602</v>
          </cell>
        </row>
        <row r="2306">
          <cell r="F2306" t="str">
            <v>B-19</v>
          </cell>
          <cell r="H2306" t="str">
            <v>N/A</v>
          </cell>
          <cell r="O2306" t="str">
            <v>N/A</v>
          </cell>
          <cell r="V2306">
            <v>0</v>
          </cell>
        </row>
        <row r="2307">
          <cell r="F2307" t="str">
            <v>B-19</v>
          </cell>
          <cell r="H2307" t="str">
            <v>N/A</v>
          </cell>
          <cell r="O2307" t="str">
            <v>N/A</v>
          </cell>
          <cell r="V2307">
            <v>15846162.494603001</v>
          </cell>
        </row>
        <row r="2308">
          <cell r="F2308" t="str">
            <v>B-19</v>
          </cell>
          <cell r="H2308" t="str">
            <v>N/A</v>
          </cell>
          <cell r="O2308" t="str">
            <v>N/A</v>
          </cell>
          <cell r="V2308">
            <v>481513922.76627702</v>
          </cell>
        </row>
        <row r="2309">
          <cell r="F2309" t="str">
            <v>B-19</v>
          </cell>
          <cell r="H2309" t="str">
            <v>N/A</v>
          </cell>
          <cell r="O2309" t="str">
            <v>N/A</v>
          </cell>
          <cell r="V2309">
            <v>0</v>
          </cell>
        </row>
        <row r="2310">
          <cell r="F2310" t="str">
            <v>B-19</v>
          </cell>
          <cell r="H2310" t="str">
            <v>N/A</v>
          </cell>
          <cell r="O2310" t="str">
            <v>N/A</v>
          </cell>
          <cell r="V2310">
            <v>11232436.664379001</v>
          </cell>
        </row>
        <row r="2311">
          <cell r="F2311" t="str">
            <v>B-19</v>
          </cell>
          <cell r="H2311" t="str">
            <v>N/A</v>
          </cell>
          <cell r="O2311" t="str">
            <v>N/A</v>
          </cell>
          <cell r="V2311">
            <v>41001113.565671004</v>
          </cell>
        </row>
        <row r="2312">
          <cell r="F2312" t="str">
            <v>B-19</v>
          </cell>
          <cell r="H2312" t="str">
            <v>N/A</v>
          </cell>
          <cell r="O2312" t="str">
            <v>N/A</v>
          </cell>
          <cell r="V2312">
            <v>409878.30796599999</v>
          </cell>
        </row>
        <row r="2313">
          <cell r="F2313" t="str">
            <v>B-19</v>
          </cell>
          <cell r="H2313" t="str">
            <v>N/A</v>
          </cell>
          <cell r="O2313" t="str">
            <v>N/A</v>
          </cell>
          <cell r="V2313">
            <v>3073954.5307360003</v>
          </cell>
        </row>
        <row r="2314">
          <cell r="F2314" t="str">
            <v>B-19</v>
          </cell>
          <cell r="H2314" t="str">
            <v>N/A</v>
          </cell>
          <cell r="O2314" t="str">
            <v>N/A</v>
          </cell>
          <cell r="V2314">
            <v>92502524.561693996</v>
          </cell>
        </row>
        <row r="2315">
          <cell r="F2315" t="str">
            <v>B-19</v>
          </cell>
          <cell r="H2315" t="str">
            <v>N/A</v>
          </cell>
          <cell r="O2315" t="str">
            <v>N/A</v>
          </cell>
          <cell r="V2315">
            <v>0</v>
          </cell>
        </row>
        <row r="2316">
          <cell r="F2316" t="str">
            <v>B-19</v>
          </cell>
          <cell r="H2316" t="str">
            <v>N/A</v>
          </cell>
          <cell r="O2316" t="str">
            <v>N/A</v>
          </cell>
          <cell r="V2316">
            <v>9271511.9958650004</v>
          </cell>
        </row>
        <row r="2317">
          <cell r="F2317" t="str">
            <v>B-19</v>
          </cell>
          <cell r="H2317" t="str">
            <v>N/A</v>
          </cell>
          <cell r="O2317" t="str">
            <v>N/A</v>
          </cell>
          <cell r="V2317">
            <v>31039607.180262998</v>
          </cell>
        </row>
        <row r="2318">
          <cell r="F2318" t="str">
            <v>B-19</v>
          </cell>
          <cell r="H2318" t="str">
            <v>N/A</v>
          </cell>
          <cell r="O2318" t="str">
            <v>N/A</v>
          </cell>
          <cell r="V2318">
            <v>0</v>
          </cell>
        </row>
        <row r="2319">
          <cell r="F2319" t="str">
            <v>B-19</v>
          </cell>
          <cell r="H2319" t="str">
            <v>N/A</v>
          </cell>
          <cell r="O2319" t="str">
            <v>N/A</v>
          </cell>
          <cell r="V2319">
            <v>1666596.197222</v>
          </cell>
        </row>
        <row r="2320">
          <cell r="F2320" t="str">
            <v>B-19</v>
          </cell>
          <cell r="H2320" t="str">
            <v>N/A</v>
          </cell>
          <cell r="O2320" t="str">
            <v>N/A</v>
          </cell>
          <cell r="V2320">
            <v>47295610.127223998</v>
          </cell>
        </row>
        <row r="2321">
          <cell r="F2321" t="str">
            <v>B-19</v>
          </cell>
          <cell r="H2321" t="str">
            <v>N/A</v>
          </cell>
          <cell r="O2321" t="str">
            <v>N/A</v>
          </cell>
          <cell r="V2321">
            <v>0</v>
          </cell>
        </row>
        <row r="2322">
          <cell r="F2322" t="str">
            <v>B-19</v>
          </cell>
          <cell r="H2322" t="str">
            <v>N/A</v>
          </cell>
          <cell r="O2322" t="str">
            <v>N/A</v>
          </cell>
          <cell r="V2322">
            <v>27375954.879996002</v>
          </cell>
        </row>
        <row r="2323">
          <cell r="F2323" t="str">
            <v>B-19</v>
          </cell>
          <cell r="H2323" t="str">
            <v>N/A</v>
          </cell>
          <cell r="O2323" t="str">
            <v>N/A</v>
          </cell>
          <cell r="V2323">
            <v>63082052.559275009</v>
          </cell>
        </row>
        <row r="2324">
          <cell r="F2324" t="str">
            <v>B-19</v>
          </cell>
          <cell r="H2324" t="str">
            <v>N/A</v>
          </cell>
          <cell r="O2324" t="str">
            <v>N/A</v>
          </cell>
          <cell r="V2324">
            <v>0</v>
          </cell>
        </row>
        <row r="2325">
          <cell r="F2325" t="str">
            <v>B-19</v>
          </cell>
          <cell r="H2325" t="str">
            <v>N/A</v>
          </cell>
          <cell r="O2325" t="str">
            <v>N/A</v>
          </cell>
          <cell r="V2325">
            <v>10494553.791501999</v>
          </cell>
        </row>
        <row r="2326">
          <cell r="F2326" t="str">
            <v>B-19</v>
          </cell>
          <cell r="H2326" t="str">
            <v>N/A</v>
          </cell>
          <cell r="O2326" t="str">
            <v>N/A</v>
          </cell>
          <cell r="V2326">
            <v>150629127.46381801</v>
          </cell>
        </row>
        <row r="2327">
          <cell r="F2327" t="str">
            <v>B-19</v>
          </cell>
          <cell r="H2327" t="str">
            <v>N/A</v>
          </cell>
          <cell r="O2327" t="str">
            <v>N/A</v>
          </cell>
          <cell r="V2327">
            <v>0</v>
          </cell>
        </row>
        <row r="2328">
          <cell r="F2328" t="str">
            <v>B-19</v>
          </cell>
          <cell r="H2328" t="str">
            <v>N/A</v>
          </cell>
          <cell r="O2328" t="str">
            <v>N/A</v>
          </cell>
          <cell r="V2328">
            <v>3209304.9797010003</v>
          </cell>
        </row>
        <row r="2329">
          <cell r="F2329" t="str">
            <v>B-19</v>
          </cell>
          <cell r="H2329" t="str">
            <v>N/A</v>
          </cell>
          <cell r="O2329" t="str">
            <v>N/A</v>
          </cell>
          <cell r="V2329">
            <v>51668629.704644002</v>
          </cell>
        </row>
        <row r="2330">
          <cell r="F2330" t="str">
            <v>B-19</v>
          </cell>
          <cell r="H2330" t="str">
            <v>N/A</v>
          </cell>
          <cell r="O2330" t="str">
            <v>N/A</v>
          </cell>
          <cell r="V2330">
            <v>0</v>
          </cell>
        </row>
        <row r="2331">
          <cell r="F2331" t="str">
            <v>B-19</v>
          </cell>
          <cell r="H2331" t="str">
            <v>N/A</v>
          </cell>
          <cell r="O2331" t="str">
            <v>N/A</v>
          </cell>
          <cell r="V2331">
            <v>2391201.314421</v>
          </cell>
        </row>
        <row r="2332">
          <cell r="F2332" t="str">
            <v>B-19</v>
          </cell>
          <cell r="H2332" t="str">
            <v>N/A</v>
          </cell>
          <cell r="O2332" t="str">
            <v>N/A</v>
          </cell>
          <cell r="V2332">
            <v>143726948.180749</v>
          </cell>
        </row>
        <row r="2333">
          <cell r="F2333" t="str">
            <v>B-19</v>
          </cell>
          <cell r="H2333" t="str">
            <v>N/A</v>
          </cell>
          <cell r="O2333" t="str">
            <v>N/A</v>
          </cell>
          <cell r="V2333">
            <v>1554393.7078399998</v>
          </cell>
        </row>
        <row r="2334">
          <cell r="F2334" t="str">
            <v>B-19</v>
          </cell>
          <cell r="H2334" t="str">
            <v>N/A</v>
          </cell>
          <cell r="O2334" t="str">
            <v>N/A</v>
          </cell>
          <cell r="V2334">
            <v>0</v>
          </cell>
        </row>
        <row r="2335">
          <cell r="F2335" t="str">
            <v>B-19</v>
          </cell>
          <cell r="H2335" t="str">
            <v>N/A</v>
          </cell>
          <cell r="O2335" t="str">
            <v>N/A</v>
          </cell>
          <cell r="V2335">
            <v>10156074.464731</v>
          </cell>
        </row>
        <row r="2336">
          <cell r="F2336" t="str">
            <v>B-19</v>
          </cell>
          <cell r="H2336" t="str">
            <v>N/A</v>
          </cell>
          <cell r="O2336" t="str">
            <v>N/A</v>
          </cell>
          <cell r="V2336">
            <v>0</v>
          </cell>
        </row>
        <row r="2337">
          <cell r="F2337" t="str">
            <v>B-19</v>
          </cell>
          <cell r="H2337" t="str">
            <v>N/A</v>
          </cell>
          <cell r="O2337" t="str">
            <v>N/A</v>
          </cell>
          <cell r="V2337">
            <v>0</v>
          </cell>
        </row>
        <row r="2338">
          <cell r="F2338" t="str">
            <v>B-19</v>
          </cell>
          <cell r="H2338" t="str">
            <v>N/A</v>
          </cell>
          <cell r="O2338" t="str">
            <v>N/A</v>
          </cell>
          <cell r="V2338">
            <v>83860893.738974005</v>
          </cell>
        </row>
        <row r="2339">
          <cell r="F2339" t="str">
            <v>B-19</v>
          </cell>
          <cell r="H2339" t="str">
            <v>N/A</v>
          </cell>
          <cell r="O2339" t="str">
            <v>N/A</v>
          </cell>
          <cell r="V2339">
            <v>0</v>
          </cell>
        </row>
        <row r="2340">
          <cell r="F2340" t="str">
            <v>B-19</v>
          </cell>
          <cell r="H2340" t="str">
            <v>N/A</v>
          </cell>
          <cell r="O2340" t="str">
            <v>N/A</v>
          </cell>
          <cell r="V2340">
            <v>42204559.381045997</v>
          </cell>
        </row>
        <row r="2341">
          <cell r="F2341" t="str">
            <v>B-19</v>
          </cell>
          <cell r="H2341" t="str">
            <v>N/A</v>
          </cell>
          <cell r="O2341" t="str">
            <v>N/A</v>
          </cell>
          <cell r="V2341">
            <v>325630797.52042997</v>
          </cell>
        </row>
        <row r="2342">
          <cell r="F2342" t="str">
            <v>B-19</v>
          </cell>
          <cell r="H2342" t="str">
            <v>N/A</v>
          </cell>
          <cell r="O2342" t="str">
            <v>N/A</v>
          </cell>
          <cell r="V2342">
            <v>6762.7498889999997</v>
          </cell>
        </row>
        <row r="2343">
          <cell r="F2343" t="str">
            <v>B-19</v>
          </cell>
          <cell r="H2343" t="str">
            <v>N/A</v>
          </cell>
          <cell r="O2343" t="str">
            <v>N/A</v>
          </cell>
          <cell r="V2343">
            <v>51161921.021724999</v>
          </cell>
        </row>
        <row r="2344">
          <cell r="F2344" t="str">
            <v>B-19</v>
          </cell>
          <cell r="H2344" t="str">
            <v>N/A</v>
          </cell>
          <cell r="O2344" t="str">
            <v>N/A</v>
          </cell>
          <cell r="V2344">
            <v>863545967.33084393</v>
          </cell>
        </row>
        <row r="2345">
          <cell r="F2345" t="str">
            <v>B-19</v>
          </cell>
          <cell r="H2345" t="str">
            <v>N/A</v>
          </cell>
          <cell r="O2345" t="str">
            <v>N/A</v>
          </cell>
          <cell r="V2345">
            <v>293151.30805500003</v>
          </cell>
        </row>
        <row r="2346">
          <cell r="F2346" t="str">
            <v>B-19</v>
          </cell>
          <cell r="H2346" t="str">
            <v>N/A</v>
          </cell>
          <cell r="O2346" t="str">
            <v>N/A</v>
          </cell>
          <cell r="V2346">
            <v>150862495.28987098</v>
          </cell>
        </row>
        <row r="2347">
          <cell r="F2347" t="str">
            <v>B-19</v>
          </cell>
          <cell r="H2347" t="str">
            <v>N/A</v>
          </cell>
          <cell r="O2347" t="str">
            <v>N/A</v>
          </cell>
          <cell r="V2347">
            <v>635319267.14738894</v>
          </cell>
        </row>
        <row r="2348">
          <cell r="F2348" t="str">
            <v>B-19</v>
          </cell>
          <cell r="H2348" t="str">
            <v>N/A</v>
          </cell>
          <cell r="O2348" t="str">
            <v>N/A</v>
          </cell>
          <cell r="V2348">
            <v>4266334.9695539996</v>
          </cell>
        </row>
        <row r="2349">
          <cell r="F2349" t="str">
            <v>B-19</v>
          </cell>
          <cell r="H2349" t="str">
            <v>N/A</v>
          </cell>
          <cell r="O2349" t="str">
            <v>N/A</v>
          </cell>
          <cell r="V2349">
            <v>79842168.088616014</v>
          </cell>
        </row>
        <row r="2350">
          <cell r="F2350" t="str">
            <v>B-19</v>
          </cell>
          <cell r="H2350" t="str">
            <v>N/A</v>
          </cell>
          <cell r="O2350" t="str">
            <v>N/A</v>
          </cell>
          <cell r="V2350">
            <v>1835984296.8197467</v>
          </cell>
        </row>
        <row r="2351">
          <cell r="F2351" t="str">
            <v>B-19</v>
          </cell>
          <cell r="H2351" t="str">
            <v>N/A</v>
          </cell>
          <cell r="O2351" t="str">
            <v>N/A</v>
          </cell>
          <cell r="V2351">
            <v>979422.63568000006</v>
          </cell>
        </row>
        <row r="2352">
          <cell r="F2352" t="str">
            <v>B-19</v>
          </cell>
          <cell r="H2352" t="str">
            <v>N/A</v>
          </cell>
          <cell r="O2352" t="str">
            <v>N/A</v>
          </cell>
          <cell r="V2352">
            <v>83052374.320607007</v>
          </cell>
        </row>
        <row r="2353">
          <cell r="F2353" t="str">
            <v>B-19</v>
          </cell>
          <cell r="H2353" t="str">
            <v>N/A</v>
          </cell>
          <cell r="O2353" t="str">
            <v>N/A</v>
          </cell>
          <cell r="V2353">
            <v>470497816.94321406</v>
          </cell>
        </row>
        <row r="2354">
          <cell r="F2354" t="str">
            <v>B-19</v>
          </cell>
          <cell r="H2354" t="str">
            <v>N/A</v>
          </cell>
          <cell r="O2354" t="str">
            <v>N/A</v>
          </cell>
          <cell r="V2354">
            <v>0</v>
          </cell>
        </row>
        <row r="2355">
          <cell r="F2355" t="str">
            <v>B-19</v>
          </cell>
          <cell r="H2355" t="str">
            <v>N/A</v>
          </cell>
          <cell r="O2355" t="str">
            <v>N/A</v>
          </cell>
          <cell r="V2355">
            <v>41167407.486336</v>
          </cell>
        </row>
        <row r="2356">
          <cell r="F2356" t="str">
            <v>B-19</v>
          </cell>
          <cell r="H2356" t="str">
            <v>N/A</v>
          </cell>
          <cell r="O2356" t="str">
            <v>N/A</v>
          </cell>
          <cell r="V2356">
            <v>1186065506.4335701</v>
          </cell>
        </row>
        <row r="2357">
          <cell r="F2357" t="str">
            <v>B-19</v>
          </cell>
          <cell r="H2357" t="str">
            <v>N/A</v>
          </cell>
          <cell r="O2357" t="str">
            <v>N/A</v>
          </cell>
          <cell r="V2357">
            <v>7296.8452550000002</v>
          </cell>
        </row>
        <row r="2358">
          <cell r="F2358" t="str">
            <v>B-19</v>
          </cell>
          <cell r="H2358" t="str">
            <v>N/A</v>
          </cell>
          <cell r="O2358" t="str">
            <v>N/A</v>
          </cell>
          <cell r="V2358">
            <v>28255267.031694002</v>
          </cell>
        </row>
        <row r="2359">
          <cell r="F2359" t="str">
            <v>B-19</v>
          </cell>
          <cell r="H2359" t="str">
            <v>N/A</v>
          </cell>
          <cell r="O2359" t="str">
            <v>N/A</v>
          </cell>
          <cell r="V2359">
            <v>215213227.46801102</v>
          </cell>
        </row>
        <row r="2360">
          <cell r="F2360" t="str">
            <v>B-19</v>
          </cell>
          <cell r="H2360" t="str">
            <v>N/A</v>
          </cell>
          <cell r="O2360" t="str">
            <v>N/A</v>
          </cell>
          <cell r="V2360">
            <v>11446608.463564999</v>
          </cell>
        </row>
        <row r="2361">
          <cell r="F2361" t="str">
            <v>B-19</v>
          </cell>
          <cell r="H2361" t="str">
            <v>N/A</v>
          </cell>
          <cell r="O2361" t="str">
            <v>N/A</v>
          </cell>
          <cell r="V2361">
            <v>31355739.235776</v>
          </cell>
        </row>
        <row r="2362">
          <cell r="F2362" t="str">
            <v>B-19</v>
          </cell>
          <cell r="H2362" t="str">
            <v>N/A</v>
          </cell>
          <cell r="O2362" t="str">
            <v>N/A</v>
          </cell>
          <cell r="V2362">
            <v>267224223.02949101</v>
          </cell>
        </row>
        <row r="2363">
          <cell r="F2363" t="str">
            <v>B-19</v>
          </cell>
          <cell r="H2363" t="str">
            <v>N/A</v>
          </cell>
          <cell r="O2363" t="str">
            <v>N/A</v>
          </cell>
          <cell r="V2363">
            <v>2871381.8858139999</v>
          </cell>
        </row>
        <row r="2364">
          <cell r="F2364" t="str">
            <v>B-19</v>
          </cell>
          <cell r="H2364" t="str">
            <v>N/A</v>
          </cell>
          <cell r="O2364" t="str">
            <v>N/A</v>
          </cell>
          <cell r="V2364">
            <v>23603928.722011998</v>
          </cell>
        </row>
        <row r="2365">
          <cell r="F2365" t="str">
            <v>B-19</v>
          </cell>
          <cell r="H2365" t="str">
            <v>N/A</v>
          </cell>
          <cell r="O2365" t="str">
            <v>N/A</v>
          </cell>
          <cell r="V2365">
            <v>232415041.248101</v>
          </cell>
        </row>
        <row r="2366">
          <cell r="F2366" t="str">
            <v>B-19</v>
          </cell>
          <cell r="H2366" t="str">
            <v>N/A</v>
          </cell>
          <cell r="O2366" t="str">
            <v>N/A</v>
          </cell>
          <cell r="V2366">
            <v>0</v>
          </cell>
        </row>
        <row r="2367">
          <cell r="F2367" t="str">
            <v>B-19</v>
          </cell>
          <cell r="H2367" t="str">
            <v>N/A</v>
          </cell>
          <cell r="O2367" t="str">
            <v>N/A</v>
          </cell>
          <cell r="V2367">
            <v>27715326.922811002</v>
          </cell>
        </row>
        <row r="2368">
          <cell r="F2368" t="str">
            <v>B-19</v>
          </cell>
          <cell r="H2368" t="str">
            <v>N/A</v>
          </cell>
          <cell r="O2368" t="str">
            <v>N/A</v>
          </cell>
          <cell r="V2368">
            <v>337738322.76422298</v>
          </cell>
        </row>
        <row r="2369">
          <cell r="F2369" t="str">
            <v>B-19</v>
          </cell>
          <cell r="H2369" t="str">
            <v>N/A</v>
          </cell>
          <cell r="O2369" t="str">
            <v>N/A</v>
          </cell>
          <cell r="V2369">
            <v>451134.03133900004</v>
          </cell>
        </row>
        <row r="2370">
          <cell r="F2370" t="str">
            <v>B-19</v>
          </cell>
          <cell r="H2370" t="str">
            <v>N/A</v>
          </cell>
          <cell r="O2370" t="str">
            <v>N/A</v>
          </cell>
          <cell r="V2370">
            <v>5448970.9204109991</v>
          </cell>
        </row>
        <row r="2371">
          <cell r="F2371" t="str">
            <v>B-19</v>
          </cell>
          <cell r="H2371" t="str">
            <v>N/A</v>
          </cell>
          <cell r="O2371" t="str">
            <v>N/A</v>
          </cell>
          <cell r="V2371">
            <v>181141160.54544902</v>
          </cell>
        </row>
        <row r="2372">
          <cell r="F2372" t="str">
            <v>B-19</v>
          </cell>
          <cell r="H2372" t="str">
            <v>N/A</v>
          </cell>
          <cell r="O2372" t="str">
            <v>N/A</v>
          </cell>
          <cell r="V2372">
            <v>3868340.5193779999</v>
          </cell>
        </row>
        <row r="2373">
          <cell r="F2373" t="str">
            <v>B-19</v>
          </cell>
          <cell r="H2373" t="str">
            <v>N/A</v>
          </cell>
          <cell r="O2373" t="str">
            <v>N/A</v>
          </cell>
          <cell r="V2373">
            <v>8413132.7309809998</v>
          </cell>
        </row>
        <row r="2374">
          <cell r="F2374" t="str">
            <v>B-19</v>
          </cell>
          <cell r="H2374" t="str">
            <v>N/A</v>
          </cell>
          <cell r="O2374" t="str">
            <v>N/A</v>
          </cell>
          <cell r="V2374">
            <v>168562074.52848899</v>
          </cell>
        </row>
        <row r="2375">
          <cell r="F2375" t="str">
            <v>B-19</v>
          </cell>
          <cell r="H2375" t="str">
            <v>N/A</v>
          </cell>
          <cell r="O2375" t="str">
            <v>N/A</v>
          </cell>
          <cell r="V2375">
            <v>978666.46381899994</v>
          </cell>
        </row>
        <row r="2376">
          <cell r="F2376" t="str">
            <v>B-19</v>
          </cell>
          <cell r="H2376" t="str">
            <v>N/A</v>
          </cell>
          <cell r="O2376" t="str">
            <v>N/A</v>
          </cell>
          <cell r="V2376">
            <v>299396687.46441299</v>
          </cell>
        </row>
        <row r="2377">
          <cell r="F2377" t="str">
            <v>B-19</v>
          </cell>
          <cell r="H2377" t="str">
            <v>N/A</v>
          </cell>
          <cell r="O2377" t="str">
            <v>N/A</v>
          </cell>
          <cell r="V2377">
            <v>840715969.08348906</v>
          </cell>
        </row>
        <row r="2378">
          <cell r="F2378" t="str">
            <v>B-19</v>
          </cell>
          <cell r="H2378" t="str">
            <v>N/A</v>
          </cell>
          <cell r="O2378" t="str">
            <v>N/A</v>
          </cell>
          <cell r="V2378">
            <v>4503499.5783860004</v>
          </cell>
        </row>
        <row r="2379">
          <cell r="F2379" t="str">
            <v>B-19</v>
          </cell>
          <cell r="H2379" t="str">
            <v>N/A</v>
          </cell>
          <cell r="O2379" t="str">
            <v>N/A</v>
          </cell>
          <cell r="V2379">
            <v>151890435.99578598</v>
          </cell>
        </row>
        <row r="2380">
          <cell r="F2380" t="str">
            <v>B-19</v>
          </cell>
          <cell r="H2380" t="str">
            <v>N/A</v>
          </cell>
          <cell r="O2380" t="str">
            <v>N/A</v>
          </cell>
          <cell r="V2380">
            <v>2029504056.3534493</v>
          </cell>
        </row>
        <row r="2381">
          <cell r="F2381" t="str">
            <v>B-19</v>
          </cell>
          <cell r="H2381" t="str">
            <v>N/A</v>
          </cell>
          <cell r="O2381" t="str">
            <v>N/A</v>
          </cell>
          <cell r="V2381">
            <v>7051673.3674170002</v>
          </cell>
        </row>
        <row r="2382">
          <cell r="F2382" t="str">
            <v>B-19</v>
          </cell>
          <cell r="H2382" t="str">
            <v>Non-Surcharge</v>
          </cell>
          <cell r="O2382" t="str">
            <v>N/A</v>
          </cell>
          <cell r="V2382">
            <v>33776729.600000001</v>
          </cell>
        </row>
        <row r="2383">
          <cell r="F2383" t="str">
            <v>B-19</v>
          </cell>
          <cell r="H2383" t="str">
            <v>Non-Surcharge</v>
          </cell>
          <cell r="O2383" t="str">
            <v>N/A</v>
          </cell>
          <cell r="V2383">
            <v>33622828.969999999</v>
          </cell>
        </row>
        <row r="2384">
          <cell r="F2384" t="str">
            <v>B-19</v>
          </cell>
          <cell r="H2384" t="str">
            <v>Non-Surcharge</v>
          </cell>
          <cell r="O2384" t="str">
            <v>N/A</v>
          </cell>
          <cell r="V2384">
            <v>37567104</v>
          </cell>
        </row>
        <row r="2385">
          <cell r="F2385" t="str">
            <v>B-19</v>
          </cell>
          <cell r="H2385" t="str">
            <v>Non-Surcharge</v>
          </cell>
          <cell r="O2385" t="str">
            <v>N/A</v>
          </cell>
          <cell r="V2385">
            <v>0</v>
          </cell>
        </row>
        <row r="2386">
          <cell r="F2386" t="str">
            <v>B-19</v>
          </cell>
          <cell r="H2386" t="str">
            <v>Non-Surcharge</v>
          </cell>
          <cell r="O2386" t="str">
            <v>N/A</v>
          </cell>
          <cell r="V2386">
            <v>0</v>
          </cell>
        </row>
        <row r="2387">
          <cell r="F2387" t="str">
            <v>B-19</v>
          </cell>
          <cell r="H2387" t="str">
            <v>Non-Surcharge</v>
          </cell>
          <cell r="O2387" t="str">
            <v>N/A</v>
          </cell>
          <cell r="V2387">
            <v>0</v>
          </cell>
        </row>
        <row r="2388">
          <cell r="F2388" t="str">
            <v>B-19</v>
          </cell>
          <cell r="H2388" t="str">
            <v>CARE Surcharge</v>
          </cell>
          <cell r="O2388" t="str">
            <v>N/A</v>
          </cell>
          <cell r="V2388">
            <v>184732028.80230799</v>
          </cell>
        </row>
        <row r="2389">
          <cell r="F2389" t="str">
            <v>B-19</v>
          </cell>
          <cell r="H2389" t="str">
            <v>CARE Surcharge</v>
          </cell>
          <cell r="O2389" t="str">
            <v>N/A</v>
          </cell>
          <cell r="V2389">
            <v>837189602.95156693</v>
          </cell>
        </row>
        <row r="2390">
          <cell r="F2390" t="str">
            <v>B-19</v>
          </cell>
          <cell r="H2390" t="str">
            <v>CARE Surcharge</v>
          </cell>
          <cell r="O2390" t="str">
            <v>N/A</v>
          </cell>
          <cell r="V2390">
            <v>4481322.881763</v>
          </cell>
        </row>
        <row r="2391">
          <cell r="F2391" t="str">
            <v>B-19</v>
          </cell>
          <cell r="H2391" t="str">
            <v>CARE Surcharge</v>
          </cell>
          <cell r="O2391" t="str">
            <v>N/A</v>
          </cell>
          <cell r="V2391">
            <v>49036600.870710999</v>
          </cell>
        </row>
        <row r="2392">
          <cell r="F2392" t="str">
            <v>B-19</v>
          </cell>
          <cell r="H2392" t="str">
            <v>CARE Surcharge</v>
          </cell>
          <cell r="O2392" t="str">
            <v>N/A</v>
          </cell>
          <cell r="V2392">
            <v>170867568.94578001</v>
          </cell>
        </row>
        <row r="2393">
          <cell r="F2393" t="str">
            <v>B-19</v>
          </cell>
          <cell r="H2393" t="str">
            <v>CARE Surcharge</v>
          </cell>
          <cell r="O2393" t="str">
            <v>N/A</v>
          </cell>
          <cell r="V2393">
            <v>1196942.6732980001</v>
          </cell>
        </row>
        <row r="2394">
          <cell r="F2394" t="str">
            <v>B-19</v>
          </cell>
          <cell r="H2394" t="str">
            <v>CARE Surcharge</v>
          </cell>
          <cell r="O2394" t="str">
            <v>N/A</v>
          </cell>
          <cell r="V2394">
            <v>65834718.137399003</v>
          </cell>
        </row>
        <row r="2395">
          <cell r="F2395" t="str">
            <v>B-19</v>
          </cell>
          <cell r="H2395" t="str">
            <v>CARE Surcharge</v>
          </cell>
          <cell r="O2395" t="str">
            <v>N/A</v>
          </cell>
          <cell r="V2395">
            <v>310042135.86015505</v>
          </cell>
        </row>
        <row r="2396">
          <cell r="F2396" t="str">
            <v>B-19</v>
          </cell>
          <cell r="H2396" t="str">
            <v>CARE Surcharge</v>
          </cell>
          <cell r="O2396" t="str">
            <v>N/A</v>
          </cell>
          <cell r="V2396">
            <v>1548091.3157500001</v>
          </cell>
        </row>
        <row r="2397">
          <cell r="F2397" t="str">
            <v>B-19</v>
          </cell>
          <cell r="H2397" t="str">
            <v>CARE Surcharge</v>
          </cell>
          <cell r="O2397" t="str">
            <v>N/A</v>
          </cell>
          <cell r="V2397">
            <v>402429131.93152499</v>
          </cell>
        </row>
        <row r="2398">
          <cell r="F2398" t="str">
            <v>B-19</v>
          </cell>
          <cell r="H2398" t="str">
            <v>CARE Surcharge</v>
          </cell>
          <cell r="O2398" t="str">
            <v>N/A</v>
          </cell>
          <cell r="V2398">
            <v>1527477541.6306269</v>
          </cell>
        </row>
        <row r="2399">
          <cell r="F2399" t="str">
            <v>B-19</v>
          </cell>
          <cell r="H2399" t="str">
            <v>CARE Surcharge</v>
          </cell>
          <cell r="O2399" t="str">
            <v>N/A</v>
          </cell>
          <cell r="V2399">
            <v>12353622.004874</v>
          </cell>
        </row>
        <row r="2400">
          <cell r="F2400" t="str">
            <v>B-19</v>
          </cell>
          <cell r="H2400" t="str">
            <v>CARE Surcharge</v>
          </cell>
          <cell r="O2400" t="str">
            <v>N/A</v>
          </cell>
          <cell r="V2400">
            <v>125962866.10767099</v>
          </cell>
        </row>
        <row r="2401">
          <cell r="F2401" t="str">
            <v>B-19</v>
          </cell>
          <cell r="H2401" t="str">
            <v>CARE Surcharge</v>
          </cell>
          <cell r="O2401" t="str">
            <v>N/A</v>
          </cell>
          <cell r="V2401">
            <v>560293909.16708493</v>
          </cell>
        </row>
        <row r="2402">
          <cell r="F2402" t="str">
            <v>B-19</v>
          </cell>
          <cell r="H2402" t="str">
            <v>CARE Surcharge</v>
          </cell>
          <cell r="O2402" t="str">
            <v>N/A</v>
          </cell>
          <cell r="V2402">
            <v>3721498.07516</v>
          </cell>
        </row>
        <row r="2403">
          <cell r="F2403" t="str">
            <v>B-19</v>
          </cell>
          <cell r="H2403" t="str">
            <v>CARE Surcharge</v>
          </cell>
          <cell r="O2403" t="str">
            <v>N/A</v>
          </cell>
          <cell r="V2403">
            <v>35286428.093953997</v>
          </cell>
        </row>
        <row r="2404">
          <cell r="F2404" t="str">
            <v>B-19</v>
          </cell>
          <cell r="H2404" t="str">
            <v>CARE Surcharge</v>
          </cell>
          <cell r="O2404" t="str">
            <v>N/A</v>
          </cell>
          <cell r="V2404">
            <v>299757550.30184996</v>
          </cell>
        </row>
        <row r="2405">
          <cell r="F2405" t="str">
            <v>B-19</v>
          </cell>
          <cell r="H2405" t="str">
            <v>CARE Surcharge</v>
          </cell>
          <cell r="O2405" t="str">
            <v>N/A</v>
          </cell>
          <cell r="V2405">
            <v>1368507.2924030002</v>
          </cell>
        </row>
        <row r="2406">
          <cell r="F2406" t="str">
            <v>B-19</v>
          </cell>
          <cell r="H2406" t="str">
            <v>CARE Surcharge</v>
          </cell>
          <cell r="O2406" t="str">
            <v>N/A</v>
          </cell>
          <cell r="V2406">
            <v>92591823.404455006</v>
          </cell>
        </row>
        <row r="2407">
          <cell r="F2407" t="str">
            <v>B-19</v>
          </cell>
          <cell r="H2407" t="str">
            <v>CARE Surcharge</v>
          </cell>
          <cell r="O2407" t="str">
            <v>N/A</v>
          </cell>
          <cell r="V2407">
            <v>1990421867.545167</v>
          </cell>
        </row>
        <row r="2408">
          <cell r="F2408" t="str">
            <v>B-19</v>
          </cell>
          <cell r="H2408" t="str">
            <v>CARE Surcharge</v>
          </cell>
          <cell r="O2408" t="str">
            <v>N/A</v>
          </cell>
          <cell r="V2408">
            <v>2728221.8991720001</v>
          </cell>
        </row>
        <row r="2409">
          <cell r="F2409" t="str">
            <v>B-19</v>
          </cell>
          <cell r="H2409" t="str">
            <v>CARE Surcharge</v>
          </cell>
          <cell r="O2409" t="str">
            <v>N/A</v>
          </cell>
          <cell r="V2409">
            <v>22625534.760674</v>
          </cell>
        </row>
        <row r="2410">
          <cell r="F2410" t="str">
            <v>B-19</v>
          </cell>
          <cell r="H2410" t="str">
            <v>CARE Surcharge</v>
          </cell>
          <cell r="O2410" t="str">
            <v>N/A</v>
          </cell>
          <cell r="V2410">
            <v>541707591.41329896</v>
          </cell>
        </row>
        <row r="2411">
          <cell r="F2411" t="str">
            <v>B-19</v>
          </cell>
          <cell r="H2411" t="str">
            <v>CARE Surcharge</v>
          </cell>
          <cell r="O2411" t="str">
            <v>N/A</v>
          </cell>
          <cell r="V2411">
            <v>641870.61164900009</v>
          </cell>
        </row>
        <row r="2412">
          <cell r="F2412" t="str">
            <v>B-19</v>
          </cell>
          <cell r="H2412" t="str">
            <v>CARE Surcharge</v>
          </cell>
          <cell r="O2412" t="str">
            <v>N/A</v>
          </cell>
          <cell r="V2412">
            <v>33076441.367977001</v>
          </cell>
        </row>
        <row r="2413">
          <cell r="F2413" t="str">
            <v>B-19</v>
          </cell>
          <cell r="H2413" t="str">
            <v>CARE Surcharge</v>
          </cell>
          <cell r="O2413" t="str">
            <v>N/A</v>
          </cell>
          <cell r="V2413">
            <v>753206430.425071</v>
          </cell>
        </row>
        <row r="2414">
          <cell r="F2414" t="str">
            <v>B-19</v>
          </cell>
          <cell r="H2414" t="str">
            <v>CARE Surcharge</v>
          </cell>
          <cell r="O2414" t="str">
            <v>N/A</v>
          </cell>
          <cell r="V2414">
            <v>803783.56402199995</v>
          </cell>
        </row>
        <row r="2415">
          <cell r="F2415" t="str">
            <v>B-19</v>
          </cell>
          <cell r="H2415" t="str">
            <v>CARE Surcharge</v>
          </cell>
          <cell r="O2415" t="str">
            <v>N/A</v>
          </cell>
          <cell r="V2415">
            <v>224749659.85593501</v>
          </cell>
        </row>
        <row r="2416">
          <cell r="F2416" t="str">
            <v>B-19</v>
          </cell>
          <cell r="H2416" t="str">
            <v>CARE Surcharge</v>
          </cell>
          <cell r="O2416" t="str">
            <v>N/A</v>
          </cell>
          <cell r="V2416">
            <v>4199810235.1650987</v>
          </cell>
        </row>
        <row r="2417">
          <cell r="F2417" t="str">
            <v>B-19</v>
          </cell>
          <cell r="H2417" t="str">
            <v>CARE Surcharge</v>
          </cell>
          <cell r="O2417" t="str">
            <v>N/A</v>
          </cell>
          <cell r="V2417">
            <v>7408591.0715060001</v>
          </cell>
        </row>
        <row r="2418">
          <cell r="F2418" t="str">
            <v>B-19</v>
          </cell>
          <cell r="H2418" t="str">
            <v>CARE Surcharge</v>
          </cell>
          <cell r="O2418" t="str">
            <v>N/A</v>
          </cell>
          <cell r="V2418">
            <v>70150655.128872991</v>
          </cell>
        </row>
        <row r="2419">
          <cell r="F2419" t="str">
            <v>B-19</v>
          </cell>
          <cell r="H2419" t="str">
            <v>CARE Surcharge</v>
          </cell>
          <cell r="O2419" t="str">
            <v>N/A</v>
          </cell>
          <cell r="V2419">
            <v>1327968066.276356</v>
          </cell>
        </row>
        <row r="2420">
          <cell r="F2420" t="str">
            <v>B-19</v>
          </cell>
          <cell r="H2420" t="str">
            <v>CARE Surcharge</v>
          </cell>
          <cell r="O2420" t="str">
            <v>N/A</v>
          </cell>
          <cell r="V2420">
            <v>2025630.6771459999</v>
          </cell>
        </row>
        <row r="2421">
          <cell r="F2421" t="str">
            <v>B-19</v>
          </cell>
          <cell r="H2421" t="str">
            <v>CARE Surcharge</v>
          </cell>
          <cell r="O2421" t="str">
            <v>N/A</v>
          </cell>
          <cell r="V2421">
            <v>23186211.086865999</v>
          </cell>
        </row>
        <row r="2422">
          <cell r="F2422" t="str">
            <v>B-19</v>
          </cell>
          <cell r="H2422" t="str">
            <v>CARE Surcharge</v>
          </cell>
          <cell r="O2422" t="str">
            <v>N/A</v>
          </cell>
          <cell r="V2422">
            <v>435744473.75215203</v>
          </cell>
        </row>
        <row r="2423">
          <cell r="F2423" t="str">
            <v>B-19</v>
          </cell>
          <cell r="H2423" t="str">
            <v>CARE Surcharge</v>
          </cell>
          <cell r="O2423" t="str">
            <v>N/A</v>
          </cell>
          <cell r="V2423">
            <v>883267.59150999994</v>
          </cell>
        </row>
        <row r="2424">
          <cell r="F2424" t="str">
            <v>B-19</v>
          </cell>
          <cell r="H2424" t="str">
            <v>Non-Surcharge</v>
          </cell>
          <cell r="O2424" t="str">
            <v>N/A</v>
          </cell>
          <cell r="V2424">
            <v>184732028.80230799</v>
          </cell>
        </row>
        <row r="2425">
          <cell r="F2425" t="str">
            <v>B-19</v>
          </cell>
          <cell r="H2425" t="str">
            <v>Non-Surcharge</v>
          </cell>
          <cell r="O2425" t="str">
            <v>N/A</v>
          </cell>
          <cell r="V2425">
            <v>837189602.95156693</v>
          </cell>
        </row>
        <row r="2426">
          <cell r="F2426" t="str">
            <v>B-19</v>
          </cell>
          <cell r="H2426" t="str">
            <v>Non-Surcharge</v>
          </cell>
          <cell r="O2426" t="str">
            <v>N/A</v>
          </cell>
          <cell r="V2426">
            <v>4481322.881763</v>
          </cell>
        </row>
        <row r="2427">
          <cell r="F2427" t="str">
            <v>B-19</v>
          </cell>
          <cell r="H2427" t="str">
            <v>Non-Surcharge</v>
          </cell>
          <cell r="O2427" t="str">
            <v>N/A</v>
          </cell>
          <cell r="V2427">
            <v>49036600.870710999</v>
          </cell>
        </row>
        <row r="2428">
          <cell r="F2428" t="str">
            <v>B-19</v>
          </cell>
          <cell r="H2428" t="str">
            <v>Non-Surcharge</v>
          </cell>
          <cell r="O2428" t="str">
            <v>N/A</v>
          </cell>
          <cell r="V2428">
            <v>170867568.94578001</v>
          </cell>
        </row>
        <row r="2429">
          <cell r="F2429" t="str">
            <v>B-19</v>
          </cell>
          <cell r="H2429" t="str">
            <v>Non-Surcharge</v>
          </cell>
          <cell r="O2429" t="str">
            <v>N/A</v>
          </cell>
          <cell r="V2429">
            <v>1196942.6732980001</v>
          </cell>
        </row>
        <row r="2430">
          <cell r="F2430" t="str">
            <v>B-19</v>
          </cell>
          <cell r="H2430" t="str">
            <v>Non-Surcharge</v>
          </cell>
          <cell r="O2430" t="str">
            <v>N/A</v>
          </cell>
          <cell r="V2430">
            <v>65834718.137399003</v>
          </cell>
        </row>
        <row r="2431">
          <cell r="F2431" t="str">
            <v>B-19</v>
          </cell>
          <cell r="H2431" t="str">
            <v>Non-Surcharge</v>
          </cell>
          <cell r="O2431" t="str">
            <v>N/A</v>
          </cell>
          <cell r="V2431">
            <v>310042135.86015505</v>
          </cell>
        </row>
        <row r="2432">
          <cell r="F2432" t="str">
            <v>B-19</v>
          </cell>
          <cell r="H2432" t="str">
            <v>Non-Surcharge</v>
          </cell>
          <cell r="O2432" t="str">
            <v>N/A</v>
          </cell>
          <cell r="V2432">
            <v>1548091.3157500001</v>
          </cell>
        </row>
        <row r="2433">
          <cell r="F2433" t="str">
            <v>B-19</v>
          </cell>
          <cell r="H2433" t="str">
            <v>Non-Surcharge</v>
          </cell>
          <cell r="O2433" t="str">
            <v>N/A</v>
          </cell>
          <cell r="V2433">
            <v>402429131.93152499</v>
          </cell>
        </row>
        <row r="2434">
          <cell r="F2434" t="str">
            <v>B-19</v>
          </cell>
          <cell r="H2434" t="str">
            <v>Non-Surcharge</v>
          </cell>
          <cell r="O2434" t="str">
            <v>N/A</v>
          </cell>
          <cell r="V2434">
            <v>1527477541.6306269</v>
          </cell>
        </row>
        <row r="2435">
          <cell r="F2435" t="str">
            <v>B-19</v>
          </cell>
          <cell r="H2435" t="str">
            <v>Non-Surcharge</v>
          </cell>
          <cell r="O2435" t="str">
            <v>N/A</v>
          </cell>
          <cell r="V2435">
            <v>12353622.004874</v>
          </cell>
        </row>
        <row r="2436">
          <cell r="F2436" t="str">
            <v>B-19</v>
          </cell>
          <cell r="H2436" t="str">
            <v>Non-Surcharge</v>
          </cell>
          <cell r="O2436" t="str">
            <v>N/A</v>
          </cell>
          <cell r="V2436">
            <v>125962866.10767099</v>
          </cell>
        </row>
        <row r="2437">
          <cell r="F2437" t="str">
            <v>B-19</v>
          </cell>
          <cell r="H2437" t="str">
            <v>Non-Surcharge</v>
          </cell>
          <cell r="O2437" t="str">
            <v>N/A</v>
          </cell>
          <cell r="V2437">
            <v>560293909.16708493</v>
          </cell>
        </row>
        <row r="2438">
          <cell r="F2438" t="str">
            <v>B-19</v>
          </cell>
          <cell r="H2438" t="str">
            <v>Non-Surcharge</v>
          </cell>
          <cell r="O2438" t="str">
            <v>N/A</v>
          </cell>
          <cell r="V2438">
            <v>3721498.07516</v>
          </cell>
        </row>
        <row r="2439">
          <cell r="F2439" t="str">
            <v>B-19</v>
          </cell>
          <cell r="H2439" t="str">
            <v>Non-Surcharge</v>
          </cell>
          <cell r="O2439" t="str">
            <v>N/A</v>
          </cell>
          <cell r="V2439">
            <v>35286428.093953997</v>
          </cell>
        </row>
        <row r="2440">
          <cell r="F2440" t="str">
            <v>B-19</v>
          </cell>
          <cell r="H2440" t="str">
            <v>Non-Surcharge</v>
          </cell>
          <cell r="O2440" t="str">
            <v>N/A</v>
          </cell>
          <cell r="V2440">
            <v>299757550.30184996</v>
          </cell>
        </row>
        <row r="2441">
          <cell r="F2441" t="str">
            <v>B-19</v>
          </cell>
          <cell r="H2441" t="str">
            <v>Non-Surcharge</v>
          </cell>
          <cell r="O2441" t="str">
            <v>N/A</v>
          </cell>
          <cell r="V2441">
            <v>1368507.2924030002</v>
          </cell>
        </row>
        <row r="2442">
          <cell r="F2442" t="str">
            <v>B-19</v>
          </cell>
          <cell r="H2442" t="str">
            <v>Non-Surcharge</v>
          </cell>
          <cell r="O2442" t="str">
            <v>N/A</v>
          </cell>
          <cell r="V2442">
            <v>92591823.404455006</v>
          </cell>
        </row>
        <row r="2443">
          <cell r="F2443" t="str">
            <v>B-19</v>
          </cell>
          <cell r="H2443" t="str">
            <v>Non-Surcharge</v>
          </cell>
          <cell r="O2443" t="str">
            <v>N/A</v>
          </cell>
          <cell r="V2443">
            <v>1990421867.545167</v>
          </cell>
        </row>
        <row r="2444">
          <cell r="F2444" t="str">
            <v>B-19</v>
          </cell>
          <cell r="H2444" t="str">
            <v>Non-Surcharge</v>
          </cell>
          <cell r="O2444" t="str">
            <v>N/A</v>
          </cell>
          <cell r="V2444">
            <v>2728221.8991720001</v>
          </cell>
        </row>
        <row r="2445">
          <cell r="F2445" t="str">
            <v>B-19</v>
          </cell>
          <cell r="H2445" t="str">
            <v>Non-Surcharge</v>
          </cell>
          <cell r="O2445" t="str">
            <v>N/A</v>
          </cell>
          <cell r="V2445">
            <v>22625534.760674</v>
          </cell>
        </row>
        <row r="2446">
          <cell r="F2446" t="str">
            <v>B-19</v>
          </cell>
          <cell r="H2446" t="str">
            <v>Non-Surcharge</v>
          </cell>
          <cell r="O2446" t="str">
            <v>N/A</v>
          </cell>
          <cell r="V2446">
            <v>541707591.41329896</v>
          </cell>
        </row>
        <row r="2447">
          <cell r="F2447" t="str">
            <v>B-19</v>
          </cell>
          <cell r="H2447" t="str">
            <v>Non-Surcharge</v>
          </cell>
          <cell r="O2447" t="str">
            <v>N/A</v>
          </cell>
          <cell r="V2447">
            <v>641870.61164900009</v>
          </cell>
        </row>
        <row r="2448">
          <cell r="F2448" t="str">
            <v>B-19</v>
          </cell>
          <cell r="H2448" t="str">
            <v>Non-Surcharge</v>
          </cell>
          <cell r="O2448" t="str">
            <v>N/A</v>
          </cell>
          <cell r="V2448">
            <v>33076441.367977001</v>
          </cell>
        </row>
        <row r="2449">
          <cell r="F2449" t="str">
            <v>B-19</v>
          </cell>
          <cell r="H2449" t="str">
            <v>Non-Surcharge</v>
          </cell>
          <cell r="O2449" t="str">
            <v>N/A</v>
          </cell>
          <cell r="V2449">
            <v>753206430.425071</v>
          </cell>
        </row>
        <row r="2450">
          <cell r="F2450" t="str">
            <v>B-19</v>
          </cell>
          <cell r="H2450" t="str">
            <v>Non-Surcharge</v>
          </cell>
          <cell r="O2450" t="str">
            <v>N/A</v>
          </cell>
          <cell r="V2450">
            <v>803783.56402199995</v>
          </cell>
        </row>
        <row r="2451">
          <cell r="F2451" t="str">
            <v>B-19</v>
          </cell>
          <cell r="H2451" t="str">
            <v>Non-Surcharge</v>
          </cell>
          <cell r="O2451" t="str">
            <v>N/A</v>
          </cell>
          <cell r="V2451">
            <v>224749659.85593501</v>
          </cell>
        </row>
        <row r="2452">
          <cell r="F2452" t="str">
            <v>B-19</v>
          </cell>
          <cell r="H2452" t="str">
            <v>Non-Surcharge</v>
          </cell>
          <cell r="O2452" t="str">
            <v>N/A</v>
          </cell>
          <cell r="V2452">
            <v>4199810235.1650987</v>
          </cell>
        </row>
        <row r="2453">
          <cell r="F2453" t="str">
            <v>B-19</v>
          </cell>
          <cell r="H2453" t="str">
            <v>Non-Surcharge</v>
          </cell>
          <cell r="O2453" t="str">
            <v>N/A</v>
          </cell>
          <cell r="V2453">
            <v>7408591.0715060001</v>
          </cell>
        </row>
        <row r="2454">
          <cell r="F2454" t="str">
            <v>B-19</v>
          </cell>
          <cell r="H2454" t="str">
            <v>Non-Surcharge</v>
          </cell>
          <cell r="O2454" t="str">
            <v>N/A</v>
          </cell>
          <cell r="V2454">
            <v>70150655.128872991</v>
          </cell>
        </row>
        <row r="2455">
          <cell r="F2455" t="str">
            <v>B-19</v>
          </cell>
          <cell r="H2455" t="str">
            <v>Non-Surcharge</v>
          </cell>
          <cell r="O2455" t="str">
            <v>N/A</v>
          </cell>
          <cell r="V2455">
            <v>1327968066.276356</v>
          </cell>
        </row>
        <row r="2456">
          <cell r="F2456" t="str">
            <v>B-19</v>
          </cell>
          <cell r="H2456" t="str">
            <v>Non-Surcharge</v>
          </cell>
          <cell r="O2456" t="str">
            <v>N/A</v>
          </cell>
          <cell r="V2456">
            <v>2025630.6771459999</v>
          </cell>
        </row>
        <row r="2457">
          <cell r="F2457" t="str">
            <v>B-19</v>
          </cell>
          <cell r="H2457" t="str">
            <v>Non-Surcharge</v>
          </cell>
          <cell r="O2457" t="str">
            <v>N/A</v>
          </cell>
          <cell r="V2457">
            <v>23186211.086865999</v>
          </cell>
        </row>
        <row r="2458">
          <cell r="F2458" t="str">
            <v>B-19</v>
          </cell>
          <cell r="H2458" t="str">
            <v>Non-Surcharge</v>
          </cell>
          <cell r="O2458" t="str">
            <v>N/A</v>
          </cell>
          <cell r="V2458">
            <v>435744473.75215203</v>
          </cell>
        </row>
        <row r="2459">
          <cell r="F2459" t="str">
            <v>B-19</v>
          </cell>
          <cell r="H2459" t="str">
            <v>Non-Surcharge</v>
          </cell>
          <cell r="O2459" t="str">
            <v>N/A</v>
          </cell>
          <cell r="V2459">
            <v>883267.59150999994</v>
          </cell>
        </row>
        <row r="2460">
          <cell r="F2460" t="str">
            <v>B-19</v>
          </cell>
          <cell r="H2460" t="str">
            <v>N/A</v>
          </cell>
          <cell r="O2460" t="str">
            <v>N/A</v>
          </cell>
          <cell r="V2460">
            <v>4748817.3529009996</v>
          </cell>
        </row>
        <row r="2461">
          <cell r="F2461" t="str">
            <v>B-19</v>
          </cell>
          <cell r="H2461" t="str">
            <v>N/A</v>
          </cell>
          <cell r="O2461" t="str">
            <v>N/A</v>
          </cell>
          <cell r="V2461">
            <v>2547224.6449839999</v>
          </cell>
        </row>
        <row r="2462">
          <cell r="F2462" t="str">
            <v>B-19</v>
          </cell>
          <cell r="H2462" t="str">
            <v>N/A</v>
          </cell>
          <cell r="O2462" t="str">
            <v>N/A</v>
          </cell>
          <cell r="V2462">
            <v>4475291.5821790006</v>
          </cell>
        </row>
        <row r="2463">
          <cell r="F2463" t="str">
            <v>B-19</v>
          </cell>
          <cell r="H2463" t="str">
            <v>N/A</v>
          </cell>
          <cell r="O2463" t="str">
            <v>N/A</v>
          </cell>
          <cell r="V2463">
            <v>8457594.3248770013</v>
          </cell>
        </row>
        <row r="2464">
          <cell r="F2464" t="str">
            <v>B-19</v>
          </cell>
          <cell r="H2464" t="str">
            <v>N/A</v>
          </cell>
          <cell r="O2464" t="str">
            <v>N/A</v>
          </cell>
          <cell r="V2464">
            <v>8481194.5859749988</v>
          </cell>
        </row>
        <row r="2465">
          <cell r="F2465" t="str">
            <v>B-19</v>
          </cell>
          <cell r="H2465" t="str">
            <v>N/A</v>
          </cell>
          <cell r="O2465" t="str">
            <v>N/A</v>
          </cell>
          <cell r="V2465">
            <v>848430.38742999989</v>
          </cell>
        </row>
        <row r="2466">
          <cell r="F2466" t="str">
            <v>B-19</v>
          </cell>
          <cell r="H2466" t="str">
            <v>N/A</v>
          </cell>
          <cell r="O2466" t="str">
            <v>N/A</v>
          </cell>
          <cell r="V2466">
            <v>727948.72724300006</v>
          </cell>
        </row>
        <row r="2467">
          <cell r="F2467" t="str">
            <v>B-19</v>
          </cell>
          <cell r="H2467" t="str">
            <v>N/A</v>
          </cell>
          <cell r="O2467" t="str">
            <v>N/A</v>
          </cell>
          <cell r="V2467">
            <v>811870.62973099994</v>
          </cell>
        </row>
        <row r="2468">
          <cell r="F2468" t="str">
            <v>B-19</v>
          </cell>
          <cell r="H2468" t="str">
            <v>N/A</v>
          </cell>
          <cell r="O2468" t="str">
            <v>N/A</v>
          </cell>
          <cell r="V2468">
            <v>1579218.4577629999</v>
          </cell>
        </row>
        <row r="2469">
          <cell r="F2469" t="str">
            <v>B-19</v>
          </cell>
          <cell r="H2469" t="str">
            <v>N/A</v>
          </cell>
          <cell r="O2469" t="str">
            <v>N/A</v>
          </cell>
          <cell r="V2469">
            <v>1519139.6692230001</v>
          </cell>
        </row>
        <row r="2470">
          <cell r="F2470" t="str">
            <v>B-19</v>
          </cell>
          <cell r="H2470" t="str">
            <v>N/A</v>
          </cell>
          <cell r="O2470" t="str">
            <v>N/A</v>
          </cell>
          <cell r="V2470">
            <v>18988.755978000001</v>
          </cell>
        </row>
        <row r="2471">
          <cell r="F2471" t="str">
            <v>B-19</v>
          </cell>
          <cell r="H2471" t="str">
            <v>N/A</v>
          </cell>
          <cell r="O2471" t="str">
            <v>N/A</v>
          </cell>
          <cell r="V2471">
            <v>17221.667535</v>
          </cell>
        </row>
        <row r="2472">
          <cell r="F2472" t="str">
            <v>B-19</v>
          </cell>
          <cell r="H2472" t="str">
            <v>N/A</v>
          </cell>
          <cell r="O2472" t="str">
            <v>N/A</v>
          </cell>
          <cell r="V2472">
            <v>18023.113088999999</v>
          </cell>
        </row>
        <row r="2473">
          <cell r="F2473" t="str">
            <v>B-19</v>
          </cell>
          <cell r="H2473" t="str">
            <v>N/A</v>
          </cell>
          <cell r="O2473" t="str">
            <v>N/A</v>
          </cell>
          <cell r="V2473">
            <v>50136.139767000001</v>
          </cell>
        </row>
        <row r="2474">
          <cell r="F2474" t="str">
            <v>B-19</v>
          </cell>
          <cell r="H2474" t="str">
            <v>N/A</v>
          </cell>
          <cell r="O2474" t="str">
            <v>N/A</v>
          </cell>
          <cell r="V2474">
            <v>49258.320747999998</v>
          </cell>
        </row>
        <row r="2475">
          <cell r="F2475" t="str">
            <v>B-19</v>
          </cell>
          <cell r="H2475" t="str">
            <v>N/A</v>
          </cell>
          <cell r="O2475" t="str">
            <v>N/A</v>
          </cell>
          <cell r="V2475">
            <v>8833497.4018569998</v>
          </cell>
        </row>
        <row r="2476">
          <cell r="F2476" t="str">
            <v>B-19</v>
          </cell>
          <cell r="H2476" t="str">
            <v>N/A</v>
          </cell>
          <cell r="O2476" t="str">
            <v>N/A</v>
          </cell>
          <cell r="V2476">
            <v>7527893.1199079994</v>
          </cell>
        </row>
        <row r="2477">
          <cell r="F2477" t="str">
            <v>B-19</v>
          </cell>
          <cell r="H2477" t="str">
            <v>N/A</v>
          </cell>
          <cell r="O2477" t="str">
            <v>N/A</v>
          </cell>
          <cell r="V2477">
            <v>8003098.1805379987</v>
          </cell>
        </row>
        <row r="2478">
          <cell r="F2478" t="str">
            <v>B-19</v>
          </cell>
          <cell r="H2478" t="str">
            <v>N/A</v>
          </cell>
          <cell r="O2478" t="str">
            <v>N/A</v>
          </cell>
          <cell r="V2478">
            <v>15731498.256471001</v>
          </cell>
        </row>
        <row r="2479">
          <cell r="F2479" t="str">
            <v>B-19</v>
          </cell>
          <cell r="H2479" t="str">
            <v>N/A</v>
          </cell>
          <cell r="O2479" t="str">
            <v>N/A</v>
          </cell>
          <cell r="V2479">
            <v>14371027.188180998</v>
          </cell>
        </row>
        <row r="2480">
          <cell r="F2480" t="str">
            <v>B-19</v>
          </cell>
          <cell r="H2480" t="str">
            <v>N/A</v>
          </cell>
          <cell r="O2480" t="str">
            <v>N/A</v>
          </cell>
          <cell r="V2480">
            <v>437946.10444200004</v>
          </cell>
        </row>
        <row r="2481">
          <cell r="F2481" t="str">
            <v>B-19</v>
          </cell>
          <cell r="H2481" t="str">
            <v>N/A</v>
          </cell>
          <cell r="O2481" t="str">
            <v>N/A</v>
          </cell>
          <cell r="V2481">
            <v>381690.409025</v>
          </cell>
        </row>
        <row r="2482">
          <cell r="F2482" t="str">
            <v>B-19</v>
          </cell>
          <cell r="H2482" t="str">
            <v>N/A</v>
          </cell>
          <cell r="O2482" t="str">
            <v>N/A</v>
          </cell>
          <cell r="V2482">
            <v>424103.41507799999</v>
          </cell>
        </row>
        <row r="2483">
          <cell r="F2483" t="str">
            <v>B-19</v>
          </cell>
          <cell r="H2483" t="str">
            <v>N/A</v>
          </cell>
          <cell r="O2483" t="str">
            <v>N/A</v>
          </cell>
          <cell r="V2483">
            <v>868696.06600499991</v>
          </cell>
        </row>
        <row r="2484">
          <cell r="F2484" t="str">
            <v>B-19</v>
          </cell>
          <cell r="H2484" t="str">
            <v>N/A</v>
          </cell>
          <cell r="O2484" t="str">
            <v>N/A</v>
          </cell>
          <cell r="V2484">
            <v>847831.34230599995</v>
          </cell>
        </row>
        <row r="2485">
          <cell r="F2485" t="str">
            <v>B-19</v>
          </cell>
          <cell r="H2485" t="str">
            <v>N/A</v>
          </cell>
          <cell r="O2485" t="str">
            <v>N/A</v>
          </cell>
          <cell r="V2485">
            <v>13333.378744000001</v>
          </cell>
        </row>
        <row r="2486">
          <cell r="F2486" t="str">
            <v>B-19</v>
          </cell>
          <cell r="H2486" t="str">
            <v>N/A</v>
          </cell>
          <cell r="O2486" t="str">
            <v>N/A</v>
          </cell>
          <cell r="V2486">
            <v>11662.444669</v>
          </cell>
        </row>
        <row r="2487">
          <cell r="F2487" t="str">
            <v>B-19</v>
          </cell>
          <cell r="H2487" t="str">
            <v>N/A</v>
          </cell>
          <cell r="O2487" t="str">
            <v>N/A</v>
          </cell>
          <cell r="V2487">
            <v>13609.631576</v>
          </cell>
        </row>
        <row r="2488">
          <cell r="F2488" t="str">
            <v>B-19</v>
          </cell>
          <cell r="H2488" t="str">
            <v>N/A</v>
          </cell>
          <cell r="O2488" t="str">
            <v>N/A</v>
          </cell>
          <cell r="V2488">
            <v>28879.432083</v>
          </cell>
        </row>
        <row r="2489">
          <cell r="F2489" t="str">
            <v>B-19</v>
          </cell>
          <cell r="H2489" t="str">
            <v>N/A</v>
          </cell>
          <cell r="O2489" t="str">
            <v>N/A</v>
          </cell>
          <cell r="V2489">
            <v>30443.795816999998</v>
          </cell>
        </row>
        <row r="2490">
          <cell r="F2490" t="str">
            <v>B-19</v>
          </cell>
          <cell r="H2490" t="str">
            <v>N/A</v>
          </cell>
          <cell r="O2490" t="str">
            <v>N/A</v>
          </cell>
          <cell r="V2490">
            <v>310042135.86015505</v>
          </cell>
        </row>
        <row r="2491">
          <cell r="F2491" t="str">
            <v>B-19</v>
          </cell>
          <cell r="H2491" t="str">
            <v>N/A</v>
          </cell>
          <cell r="O2491" t="str">
            <v>N/A</v>
          </cell>
          <cell r="V2491">
            <v>170867568.94578001</v>
          </cell>
        </row>
        <row r="2492">
          <cell r="F2492" t="str">
            <v>B-19</v>
          </cell>
          <cell r="H2492" t="str">
            <v>N/A</v>
          </cell>
          <cell r="O2492" t="str">
            <v>N/A</v>
          </cell>
          <cell r="V2492">
            <v>837189602.95156693</v>
          </cell>
        </row>
        <row r="2493">
          <cell r="F2493" t="str">
            <v>B-19</v>
          </cell>
          <cell r="H2493" t="str">
            <v>N/A</v>
          </cell>
          <cell r="O2493" t="str">
            <v>N/A</v>
          </cell>
          <cell r="V2493">
            <v>560293909.16708493</v>
          </cell>
        </row>
        <row r="2494">
          <cell r="F2494" t="str">
            <v>B-19</v>
          </cell>
          <cell r="H2494" t="str">
            <v>N/A</v>
          </cell>
          <cell r="O2494" t="str">
            <v>N/A</v>
          </cell>
          <cell r="V2494">
            <v>1527477541.6306269</v>
          </cell>
        </row>
        <row r="2495">
          <cell r="F2495" t="str">
            <v>B-19</v>
          </cell>
          <cell r="H2495" t="str">
            <v>N/A</v>
          </cell>
          <cell r="O2495" t="str">
            <v>N/A</v>
          </cell>
          <cell r="V2495">
            <v>299757550.30184996</v>
          </cell>
        </row>
        <row r="2496">
          <cell r="F2496" t="str">
            <v>B-19</v>
          </cell>
          <cell r="H2496" t="str">
            <v>N/A</v>
          </cell>
          <cell r="O2496" t="str">
            <v>N/A</v>
          </cell>
          <cell r="V2496">
            <v>65834718.137399003</v>
          </cell>
        </row>
        <row r="2497">
          <cell r="F2497" t="str">
            <v>B-19</v>
          </cell>
          <cell r="H2497" t="str">
            <v>N/A</v>
          </cell>
          <cell r="O2497" t="str">
            <v>N/A</v>
          </cell>
          <cell r="V2497">
            <v>49036600.870710999</v>
          </cell>
        </row>
        <row r="2498">
          <cell r="F2498" t="str">
            <v>B-19</v>
          </cell>
          <cell r="H2498" t="str">
            <v>N/A</v>
          </cell>
          <cell r="O2498" t="str">
            <v>N/A</v>
          </cell>
          <cell r="V2498">
            <v>184732028.80230799</v>
          </cell>
        </row>
        <row r="2499">
          <cell r="F2499" t="str">
            <v>B-19</v>
          </cell>
          <cell r="H2499" t="str">
            <v>N/A</v>
          </cell>
          <cell r="O2499" t="str">
            <v>N/A</v>
          </cell>
          <cell r="V2499">
            <v>125962866.10767099</v>
          </cell>
        </row>
        <row r="2500">
          <cell r="F2500" t="str">
            <v>B-19</v>
          </cell>
          <cell r="H2500" t="str">
            <v>N/A</v>
          </cell>
          <cell r="O2500" t="str">
            <v>N/A</v>
          </cell>
          <cell r="V2500">
            <v>402429131.93152499</v>
          </cell>
        </row>
        <row r="2501">
          <cell r="F2501" t="str">
            <v>B-19</v>
          </cell>
          <cell r="H2501" t="str">
            <v>N/A</v>
          </cell>
          <cell r="O2501" t="str">
            <v>N/A</v>
          </cell>
          <cell r="V2501">
            <v>35286428.093953997</v>
          </cell>
        </row>
        <row r="2502">
          <cell r="F2502" t="str">
            <v>B-19</v>
          </cell>
          <cell r="H2502" t="str">
            <v>N/A</v>
          </cell>
          <cell r="O2502" t="str">
            <v>N/A</v>
          </cell>
          <cell r="V2502">
            <v>1548091.3157500001</v>
          </cell>
        </row>
        <row r="2503">
          <cell r="F2503" t="str">
            <v>B-19</v>
          </cell>
          <cell r="H2503" t="str">
            <v>N/A</v>
          </cell>
          <cell r="O2503" t="str">
            <v>N/A</v>
          </cell>
          <cell r="V2503">
            <v>1196942.6732980001</v>
          </cell>
        </row>
        <row r="2504">
          <cell r="F2504" t="str">
            <v>B-19</v>
          </cell>
          <cell r="H2504" t="str">
            <v>N/A</v>
          </cell>
          <cell r="O2504" t="str">
            <v>N/A</v>
          </cell>
          <cell r="V2504">
            <v>4481322.881763</v>
          </cell>
        </row>
        <row r="2505">
          <cell r="F2505" t="str">
            <v>B-19</v>
          </cell>
          <cell r="H2505" t="str">
            <v>N/A</v>
          </cell>
          <cell r="O2505" t="str">
            <v>N/A</v>
          </cell>
          <cell r="V2505">
            <v>3721498.07516</v>
          </cell>
        </row>
        <row r="2506">
          <cell r="F2506" t="str">
            <v>B-19</v>
          </cell>
          <cell r="H2506" t="str">
            <v>N/A</v>
          </cell>
          <cell r="O2506" t="str">
            <v>N/A</v>
          </cell>
          <cell r="V2506">
            <v>12353622.004874</v>
          </cell>
        </row>
        <row r="2507">
          <cell r="F2507" t="str">
            <v>B-19</v>
          </cell>
          <cell r="H2507" t="str">
            <v>N/A</v>
          </cell>
          <cell r="O2507" t="str">
            <v>N/A</v>
          </cell>
          <cell r="V2507">
            <v>1368507.2924030002</v>
          </cell>
        </row>
        <row r="2508">
          <cell r="F2508" t="str">
            <v>B-19</v>
          </cell>
          <cell r="H2508" t="str">
            <v>N/A</v>
          </cell>
          <cell r="O2508" t="str">
            <v>N/A</v>
          </cell>
          <cell r="V2508">
            <v>753206430.425071</v>
          </cell>
        </row>
        <row r="2509">
          <cell r="F2509" t="str">
            <v>B-19</v>
          </cell>
          <cell r="H2509" t="str">
            <v>N/A</v>
          </cell>
          <cell r="O2509" t="str">
            <v>N/A</v>
          </cell>
          <cell r="V2509">
            <v>541707591.41329896</v>
          </cell>
        </row>
        <row r="2510">
          <cell r="F2510" t="str">
            <v>B-19</v>
          </cell>
          <cell r="H2510" t="str">
            <v>N/A</v>
          </cell>
          <cell r="O2510" t="str">
            <v>N/A</v>
          </cell>
          <cell r="V2510">
            <v>1990421867.545167</v>
          </cell>
        </row>
        <row r="2511">
          <cell r="F2511" t="str">
            <v>B-19</v>
          </cell>
          <cell r="H2511" t="str">
            <v>N/A</v>
          </cell>
          <cell r="O2511" t="str">
            <v>N/A</v>
          </cell>
          <cell r="V2511">
            <v>1327968066.276356</v>
          </cell>
        </row>
        <row r="2512">
          <cell r="F2512" t="str">
            <v>B-19</v>
          </cell>
          <cell r="H2512" t="str">
            <v>N/A</v>
          </cell>
          <cell r="O2512" t="str">
            <v>N/A</v>
          </cell>
          <cell r="V2512">
            <v>4199810235.1650987</v>
          </cell>
        </row>
        <row r="2513">
          <cell r="F2513" t="str">
            <v>B-19</v>
          </cell>
          <cell r="H2513" t="str">
            <v>N/A</v>
          </cell>
          <cell r="O2513" t="str">
            <v>N/A</v>
          </cell>
          <cell r="V2513">
            <v>435744473.75215203</v>
          </cell>
        </row>
        <row r="2514">
          <cell r="F2514" t="str">
            <v>B-19</v>
          </cell>
          <cell r="H2514" t="str">
            <v>N/A</v>
          </cell>
          <cell r="O2514" t="str">
            <v>N/A</v>
          </cell>
          <cell r="V2514">
            <v>33076441.367977001</v>
          </cell>
        </row>
        <row r="2515">
          <cell r="F2515" t="str">
            <v>B-19</v>
          </cell>
          <cell r="H2515" t="str">
            <v>N/A</v>
          </cell>
          <cell r="O2515" t="str">
            <v>N/A</v>
          </cell>
          <cell r="V2515">
            <v>22625534.760674</v>
          </cell>
        </row>
        <row r="2516">
          <cell r="F2516" t="str">
            <v>B-19</v>
          </cell>
          <cell r="H2516" t="str">
            <v>N/A</v>
          </cell>
          <cell r="O2516" t="str">
            <v>N/A</v>
          </cell>
          <cell r="V2516">
            <v>92591823.404455006</v>
          </cell>
        </row>
        <row r="2517">
          <cell r="F2517" t="str">
            <v>B-19</v>
          </cell>
          <cell r="H2517" t="str">
            <v>N/A</v>
          </cell>
          <cell r="O2517" t="str">
            <v>N/A</v>
          </cell>
          <cell r="V2517">
            <v>70150655.128872991</v>
          </cell>
        </row>
        <row r="2518">
          <cell r="F2518" t="str">
            <v>B-19</v>
          </cell>
          <cell r="H2518" t="str">
            <v>N/A</v>
          </cell>
          <cell r="O2518" t="str">
            <v>N/A</v>
          </cell>
          <cell r="V2518">
            <v>224749659.85593501</v>
          </cell>
        </row>
        <row r="2519">
          <cell r="F2519" t="str">
            <v>B-19</v>
          </cell>
          <cell r="H2519" t="str">
            <v>N/A</v>
          </cell>
          <cell r="O2519" t="str">
            <v>N/A</v>
          </cell>
          <cell r="V2519">
            <v>23186211.086865999</v>
          </cell>
        </row>
        <row r="2520">
          <cell r="F2520" t="str">
            <v>B-19</v>
          </cell>
          <cell r="H2520" t="str">
            <v>N/A</v>
          </cell>
          <cell r="O2520" t="str">
            <v>N/A</v>
          </cell>
          <cell r="V2520">
            <v>803783.56402199995</v>
          </cell>
        </row>
        <row r="2521">
          <cell r="F2521" t="str">
            <v>B-19</v>
          </cell>
          <cell r="H2521" t="str">
            <v>N/A</v>
          </cell>
          <cell r="O2521" t="str">
            <v>N/A</v>
          </cell>
          <cell r="V2521">
            <v>641870.61164900009</v>
          </cell>
        </row>
        <row r="2522">
          <cell r="F2522" t="str">
            <v>B-19</v>
          </cell>
          <cell r="H2522" t="str">
            <v>N/A</v>
          </cell>
          <cell r="O2522" t="str">
            <v>N/A</v>
          </cell>
          <cell r="V2522">
            <v>2728221.8991720001</v>
          </cell>
        </row>
        <row r="2523">
          <cell r="F2523" t="str">
            <v>B-19</v>
          </cell>
          <cell r="H2523" t="str">
            <v>N/A</v>
          </cell>
          <cell r="O2523" t="str">
            <v>N/A</v>
          </cell>
          <cell r="V2523">
            <v>2025630.6771459999</v>
          </cell>
        </row>
        <row r="2524">
          <cell r="F2524" t="str">
            <v>B-19</v>
          </cell>
          <cell r="H2524" t="str">
            <v>N/A</v>
          </cell>
          <cell r="O2524" t="str">
            <v>N/A</v>
          </cell>
          <cell r="V2524">
            <v>7408591.0715060001</v>
          </cell>
        </row>
        <row r="2525">
          <cell r="F2525" t="str">
            <v>B-19</v>
          </cell>
          <cell r="H2525" t="str">
            <v>N/A</v>
          </cell>
          <cell r="O2525" t="str">
            <v>N/A</v>
          </cell>
          <cell r="V2525">
            <v>883267.59150999994</v>
          </cell>
        </row>
        <row r="2526">
          <cell r="F2526" t="str">
            <v>B-19</v>
          </cell>
          <cell r="H2526" t="str">
            <v>N/A</v>
          </cell>
          <cell r="O2526" t="str">
            <v>N/A</v>
          </cell>
          <cell r="V2526">
            <v>71503.314314999996</v>
          </cell>
        </row>
        <row r="2527">
          <cell r="F2527" t="str">
            <v>B-19</v>
          </cell>
          <cell r="H2527" t="str">
            <v>N/A</v>
          </cell>
          <cell r="O2527" t="str">
            <v>N/A</v>
          </cell>
          <cell r="V2527">
            <v>52264.648810999992</v>
          </cell>
        </row>
        <row r="2528">
          <cell r="F2528" t="str">
            <v>B-19</v>
          </cell>
          <cell r="H2528" t="str">
            <v>N/A</v>
          </cell>
          <cell r="O2528" t="str">
            <v>N/A</v>
          </cell>
          <cell r="V2528">
            <v>29879.207413</v>
          </cell>
        </row>
        <row r="2529">
          <cell r="F2529" t="str">
            <v>B-19</v>
          </cell>
          <cell r="H2529" t="str">
            <v>N/A</v>
          </cell>
          <cell r="O2529" t="str">
            <v>N/A</v>
          </cell>
          <cell r="V2529">
            <v>13511.481131999999</v>
          </cell>
        </row>
        <row r="2530">
          <cell r="F2530" t="str">
            <v>B-19</v>
          </cell>
          <cell r="H2530" t="str">
            <v>N/A</v>
          </cell>
          <cell r="O2530" t="str">
            <v>N/A</v>
          </cell>
          <cell r="V2530">
            <v>0</v>
          </cell>
        </row>
        <row r="2531">
          <cell r="F2531" t="str">
            <v>B-19</v>
          </cell>
          <cell r="H2531" t="str">
            <v>N/A</v>
          </cell>
          <cell r="O2531" t="str">
            <v>N/A</v>
          </cell>
          <cell r="V2531">
            <v>9924.4938320000001</v>
          </cell>
        </row>
        <row r="2532">
          <cell r="F2532" t="str">
            <v>B-19</v>
          </cell>
          <cell r="H2532" t="str">
            <v>EUCRA</v>
          </cell>
          <cell r="O2532" t="str">
            <v>N/A</v>
          </cell>
          <cell r="V2532">
            <v>184732028.80230799</v>
          </cell>
        </row>
        <row r="2533">
          <cell r="F2533" t="str">
            <v>B-19</v>
          </cell>
          <cell r="H2533" t="str">
            <v>EUCRA</v>
          </cell>
          <cell r="O2533" t="str">
            <v>N/A</v>
          </cell>
          <cell r="V2533">
            <v>837189602.95156693</v>
          </cell>
        </row>
        <row r="2534">
          <cell r="F2534" t="str">
            <v>B-19</v>
          </cell>
          <cell r="H2534" t="str">
            <v>EUCRA</v>
          </cell>
          <cell r="O2534" t="str">
            <v>N/A</v>
          </cell>
          <cell r="V2534">
            <v>4481322.881763</v>
          </cell>
        </row>
        <row r="2535">
          <cell r="F2535" t="str">
            <v>B-19</v>
          </cell>
          <cell r="H2535" t="str">
            <v>EUCRA</v>
          </cell>
          <cell r="O2535" t="str">
            <v>N/A</v>
          </cell>
          <cell r="V2535">
            <v>49036600.870710999</v>
          </cell>
        </row>
        <row r="2536">
          <cell r="F2536" t="str">
            <v>B-19</v>
          </cell>
          <cell r="H2536" t="str">
            <v>EUCRA</v>
          </cell>
          <cell r="O2536" t="str">
            <v>N/A</v>
          </cell>
          <cell r="V2536">
            <v>170867568.94578001</v>
          </cell>
        </row>
        <row r="2537">
          <cell r="F2537" t="str">
            <v>B-19</v>
          </cell>
          <cell r="H2537" t="str">
            <v>EUCRA</v>
          </cell>
          <cell r="O2537" t="str">
            <v>N/A</v>
          </cell>
          <cell r="V2537">
            <v>1196942.6732980001</v>
          </cell>
        </row>
        <row r="2538">
          <cell r="F2538" t="str">
            <v>B-19</v>
          </cell>
          <cell r="H2538" t="str">
            <v>EUCRA</v>
          </cell>
          <cell r="O2538" t="str">
            <v>N/A</v>
          </cell>
          <cell r="V2538">
            <v>65834718.137399003</v>
          </cell>
        </row>
        <row r="2539">
          <cell r="F2539" t="str">
            <v>B-19</v>
          </cell>
          <cell r="H2539" t="str">
            <v>EUCRA</v>
          </cell>
          <cell r="O2539" t="str">
            <v>N/A</v>
          </cell>
          <cell r="V2539">
            <v>310042135.86015505</v>
          </cell>
        </row>
        <row r="2540">
          <cell r="F2540" t="str">
            <v>B-19</v>
          </cell>
          <cell r="H2540" t="str">
            <v>EUCRA</v>
          </cell>
          <cell r="O2540" t="str">
            <v>N/A</v>
          </cell>
          <cell r="V2540">
            <v>1548091.3157500001</v>
          </cell>
        </row>
        <row r="2541">
          <cell r="F2541" t="str">
            <v>B-19</v>
          </cell>
          <cell r="H2541" t="str">
            <v>EUCRA</v>
          </cell>
          <cell r="O2541" t="str">
            <v>N/A</v>
          </cell>
          <cell r="V2541">
            <v>402429131.93152499</v>
          </cell>
        </row>
        <row r="2542">
          <cell r="F2542" t="str">
            <v>B-19</v>
          </cell>
          <cell r="H2542" t="str">
            <v>EUCRA</v>
          </cell>
          <cell r="O2542" t="str">
            <v>N/A</v>
          </cell>
          <cell r="V2542">
            <v>1527477541.6306269</v>
          </cell>
        </row>
        <row r="2543">
          <cell r="F2543" t="str">
            <v>B-19</v>
          </cell>
          <cell r="H2543" t="str">
            <v>EUCRA</v>
          </cell>
          <cell r="O2543" t="str">
            <v>N/A</v>
          </cell>
          <cell r="V2543">
            <v>12353622.004874</v>
          </cell>
        </row>
        <row r="2544">
          <cell r="F2544" t="str">
            <v>B-19</v>
          </cell>
          <cell r="H2544" t="str">
            <v>EUCRA</v>
          </cell>
          <cell r="O2544" t="str">
            <v>N/A</v>
          </cell>
          <cell r="V2544">
            <v>125962866.10767099</v>
          </cell>
        </row>
        <row r="2545">
          <cell r="F2545" t="str">
            <v>B-19</v>
          </cell>
          <cell r="H2545" t="str">
            <v>EUCRA</v>
          </cell>
          <cell r="O2545" t="str">
            <v>N/A</v>
          </cell>
          <cell r="V2545">
            <v>560293909.16708493</v>
          </cell>
        </row>
        <row r="2546">
          <cell r="F2546" t="str">
            <v>B-19</v>
          </cell>
          <cell r="H2546" t="str">
            <v>EUCRA</v>
          </cell>
          <cell r="O2546" t="str">
            <v>N/A</v>
          </cell>
          <cell r="V2546">
            <v>3721498.07516</v>
          </cell>
        </row>
        <row r="2547">
          <cell r="F2547" t="str">
            <v>B-19</v>
          </cell>
          <cell r="H2547" t="str">
            <v>EUCRA</v>
          </cell>
          <cell r="O2547" t="str">
            <v>N/A</v>
          </cell>
          <cell r="V2547">
            <v>35286428.093953997</v>
          </cell>
        </row>
        <row r="2548">
          <cell r="F2548" t="str">
            <v>B-19</v>
          </cell>
          <cell r="H2548" t="str">
            <v>EUCRA</v>
          </cell>
          <cell r="O2548" t="str">
            <v>N/A</v>
          </cell>
          <cell r="V2548">
            <v>299757550.30184996</v>
          </cell>
        </row>
        <row r="2549">
          <cell r="F2549" t="str">
            <v>B-19</v>
          </cell>
          <cell r="H2549" t="str">
            <v>EUCRA</v>
          </cell>
          <cell r="O2549" t="str">
            <v>N/A</v>
          </cell>
          <cell r="V2549">
            <v>1368507.2924030002</v>
          </cell>
        </row>
        <row r="2550">
          <cell r="F2550" t="str">
            <v>B-19</v>
          </cell>
          <cell r="H2550" t="str">
            <v>EUCRA</v>
          </cell>
          <cell r="O2550" t="str">
            <v>N/A</v>
          </cell>
          <cell r="V2550">
            <v>92591823.404455006</v>
          </cell>
        </row>
        <row r="2551">
          <cell r="F2551" t="str">
            <v>B-19</v>
          </cell>
          <cell r="H2551" t="str">
            <v>EUCRA</v>
          </cell>
          <cell r="O2551" t="str">
            <v>N/A</v>
          </cell>
          <cell r="V2551">
            <v>1990421867.545167</v>
          </cell>
        </row>
        <row r="2552">
          <cell r="F2552" t="str">
            <v>B-19</v>
          </cell>
          <cell r="H2552" t="str">
            <v>EUCRA</v>
          </cell>
          <cell r="O2552" t="str">
            <v>N/A</v>
          </cell>
          <cell r="V2552">
            <v>2728221.8991720001</v>
          </cell>
        </row>
        <row r="2553">
          <cell r="F2553" t="str">
            <v>B-19</v>
          </cell>
          <cell r="H2553" t="str">
            <v>EUCRA</v>
          </cell>
          <cell r="O2553" t="str">
            <v>N/A</v>
          </cell>
          <cell r="V2553">
            <v>22625534.760674</v>
          </cell>
        </row>
        <row r="2554">
          <cell r="F2554" t="str">
            <v>B-19</v>
          </cell>
          <cell r="H2554" t="str">
            <v>EUCRA</v>
          </cell>
          <cell r="O2554" t="str">
            <v>N/A</v>
          </cell>
          <cell r="V2554">
            <v>541707591.41329896</v>
          </cell>
        </row>
        <row r="2555">
          <cell r="F2555" t="str">
            <v>B-19</v>
          </cell>
          <cell r="H2555" t="str">
            <v>EUCRA</v>
          </cell>
          <cell r="O2555" t="str">
            <v>N/A</v>
          </cell>
          <cell r="V2555">
            <v>641870.61164900009</v>
          </cell>
        </row>
        <row r="2556">
          <cell r="F2556" t="str">
            <v>B-19</v>
          </cell>
          <cell r="H2556" t="str">
            <v>EUCRA</v>
          </cell>
          <cell r="O2556" t="str">
            <v>N/A</v>
          </cell>
          <cell r="V2556">
            <v>33076441.367977001</v>
          </cell>
        </row>
        <row r="2557">
          <cell r="F2557" t="str">
            <v>B-19</v>
          </cell>
          <cell r="H2557" t="str">
            <v>EUCRA</v>
          </cell>
          <cell r="O2557" t="str">
            <v>N/A</v>
          </cell>
          <cell r="V2557">
            <v>753206430.425071</v>
          </cell>
        </row>
        <row r="2558">
          <cell r="F2558" t="str">
            <v>B-19</v>
          </cell>
          <cell r="H2558" t="str">
            <v>EUCRA</v>
          </cell>
          <cell r="O2558" t="str">
            <v>N/A</v>
          </cell>
          <cell r="V2558">
            <v>803783.56402199995</v>
          </cell>
        </row>
        <row r="2559">
          <cell r="F2559" t="str">
            <v>B-19</v>
          </cell>
          <cell r="H2559" t="str">
            <v>EUCRA</v>
          </cell>
          <cell r="O2559" t="str">
            <v>N/A</v>
          </cell>
          <cell r="V2559">
            <v>224749659.85593501</v>
          </cell>
        </row>
        <row r="2560">
          <cell r="F2560" t="str">
            <v>B-19</v>
          </cell>
          <cell r="H2560" t="str">
            <v>EUCRA</v>
          </cell>
          <cell r="O2560" t="str">
            <v>N/A</v>
          </cell>
          <cell r="V2560">
            <v>4199810235.1650987</v>
          </cell>
        </row>
        <row r="2561">
          <cell r="F2561" t="str">
            <v>B-19</v>
          </cell>
          <cell r="H2561" t="str">
            <v>EUCRA</v>
          </cell>
          <cell r="O2561" t="str">
            <v>N/A</v>
          </cell>
          <cell r="V2561">
            <v>7408591.0715060001</v>
          </cell>
        </row>
        <row r="2562">
          <cell r="F2562" t="str">
            <v>B-19</v>
          </cell>
          <cell r="H2562" t="str">
            <v>EUCRA</v>
          </cell>
          <cell r="O2562" t="str">
            <v>N/A</v>
          </cell>
          <cell r="V2562">
            <v>70150655.128872991</v>
          </cell>
        </row>
        <row r="2563">
          <cell r="F2563" t="str">
            <v>B-19</v>
          </cell>
          <cell r="H2563" t="str">
            <v>EUCRA</v>
          </cell>
          <cell r="O2563" t="str">
            <v>N/A</v>
          </cell>
          <cell r="V2563">
            <v>1327968066.276356</v>
          </cell>
        </row>
        <row r="2564">
          <cell r="F2564" t="str">
            <v>B-19</v>
          </cell>
          <cell r="H2564" t="str">
            <v>EUCRA</v>
          </cell>
          <cell r="O2564" t="str">
            <v>N/A</v>
          </cell>
          <cell r="V2564">
            <v>2025630.6771459999</v>
          </cell>
        </row>
        <row r="2565">
          <cell r="F2565" t="str">
            <v>B-19</v>
          </cell>
          <cell r="H2565" t="str">
            <v>EUCRA</v>
          </cell>
          <cell r="O2565" t="str">
            <v>N/A</v>
          </cell>
          <cell r="V2565">
            <v>23186211.086865999</v>
          </cell>
        </row>
        <row r="2566">
          <cell r="F2566" t="str">
            <v>B-19</v>
          </cell>
          <cell r="H2566" t="str">
            <v>EUCRA</v>
          </cell>
          <cell r="O2566" t="str">
            <v>N/A</v>
          </cell>
          <cell r="V2566">
            <v>435744473.75215203</v>
          </cell>
        </row>
        <row r="2567">
          <cell r="F2567" t="str">
            <v>B-19</v>
          </cell>
          <cell r="H2567" t="str">
            <v>EUCRA</v>
          </cell>
          <cell r="O2567" t="str">
            <v>N/A</v>
          </cell>
          <cell r="V2567">
            <v>883267.59150999994</v>
          </cell>
        </row>
        <row r="2568">
          <cell r="F2568" t="str">
            <v>B-19</v>
          </cell>
          <cell r="H2568" t="str">
            <v>TAC</v>
          </cell>
          <cell r="O2568" t="str">
            <v>N/A</v>
          </cell>
          <cell r="V2568">
            <v>184732028.80230799</v>
          </cell>
        </row>
        <row r="2569">
          <cell r="F2569" t="str">
            <v>B-19</v>
          </cell>
          <cell r="H2569" t="str">
            <v>TAC</v>
          </cell>
          <cell r="O2569" t="str">
            <v>N/A</v>
          </cell>
          <cell r="V2569">
            <v>837189602.95156693</v>
          </cell>
        </row>
        <row r="2570">
          <cell r="F2570" t="str">
            <v>B-19</v>
          </cell>
          <cell r="H2570" t="str">
            <v>TAC</v>
          </cell>
          <cell r="O2570" t="str">
            <v>N/A</v>
          </cell>
          <cell r="V2570">
            <v>4481322.881763</v>
          </cell>
        </row>
        <row r="2571">
          <cell r="F2571" t="str">
            <v>B-19</v>
          </cell>
          <cell r="H2571" t="str">
            <v>TAC</v>
          </cell>
          <cell r="O2571" t="str">
            <v>N/A</v>
          </cell>
          <cell r="V2571">
            <v>49036600.870710999</v>
          </cell>
        </row>
        <row r="2572">
          <cell r="F2572" t="str">
            <v>B-19</v>
          </cell>
          <cell r="H2572" t="str">
            <v>TAC</v>
          </cell>
          <cell r="O2572" t="str">
            <v>N/A</v>
          </cell>
          <cell r="V2572">
            <v>170867568.94578001</v>
          </cell>
        </row>
        <row r="2573">
          <cell r="F2573" t="str">
            <v>B-19</v>
          </cell>
          <cell r="H2573" t="str">
            <v>TAC</v>
          </cell>
          <cell r="O2573" t="str">
            <v>N/A</v>
          </cell>
          <cell r="V2573">
            <v>1196942.6732980001</v>
          </cell>
        </row>
        <row r="2574">
          <cell r="F2574" t="str">
            <v>B-19</v>
          </cell>
          <cell r="H2574" t="str">
            <v>TAC</v>
          </cell>
          <cell r="O2574" t="str">
            <v>N/A</v>
          </cell>
          <cell r="V2574">
            <v>65834718.137399003</v>
          </cell>
        </row>
        <row r="2575">
          <cell r="F2575" t="str">
            <v>B-19</v>
          </cell>
          <cell r="H2575" t="str">
            <v>TAC</v>
          </cell>
          <cell r="O2575" t="str">
            <v>N/A</v>
          </cell>
          <cell r="V2575">
            <v>310042135.86015505</v>
          </cell>
        </row>
        <row r="2576">
          <cell r="F2576" t="str">
            <v>B-19</v>
          </cell>
          <cell r="H2576" t="str">
            <v>TAC</v>
          </cell>
          <cell r="O2576" t="str">
            <v>N/A</v>
          </cell>
          <cell r="V2576">
            <v>1548091.3157500001</v>
          </cell>
        </row>
        <row r="2577">
          <cell r="F2577" t="str">
            <v>B-19</v>
          </cell>
          <cell r="H2577" t="str">
            <v>TAC</v>
          </cell>
          <cell r="O2577" t="str">
            <v>N/A</v>
          </cell>
          <cell r="V2577">
            <v>402429131.93152499</v>
          </cell>
        </row>
        <row r="2578">
          <cell r="F2578" t="str">
            <v>B-19</v>
          </cell>
          <cell r="H2578" t="str">
            <v>TAC</v>
          </cell>
          <cell r="O2578" t="str">
            <v>N/A</v>
          </cell>
          <cell r="V2578">
            <v>1527477541.6306269</v>
          </cell>
        </row>
        <row r="2579">
          <cell r="F2579" t="str">
            <v>B-19</v>
          </cell>
          <cell r="H2579" t="str">
            <v>TAC</v>
          </cell>
          <cell r="O2579" t="str">
            <v>N/A</v>
          </cell>
          <cell r="V2579">
            <v>12353622.004874</v>
          </cell>
        </row>
        <row r="2580">
          <cell r="F2580" t="str">
            <v>B-19</v>
          </cell>
          <cell r="H2580" t="str">
            <v>TAC</v>
          </cell>
          <cell r="O2580" t="str">
            <v>N/A</v>
          </cell>
          <cell r="V2580">
            <v>125962866.10767099</v>
          </cell>
        </row>
        <row r="2581">
          <cell r="F2581" t="str">
            <v>B-19</v>
          </cell>
          <cell r="H2581" t="str">
            <v>TAC</v>
          </cell>
          <cell r="O2581" t="str">
            <v>N/A</v>
          </cell>
          <cell r="V2581">
            <v>560293909.16708493</v>
          </cell>
        </row>
        <row r="2582">
          <cell r="F2582" t="str">
            <v>B-19</v>
          </cell>
          <cell r="H2582" t="str">
            <v>TAC</v>
          </cell>
          <cell r="O2582" t="str">
            <v>N/A</v>
          </cell>
          <cell r="V2582">
            <v>3721498.07516</v>
          </cell>
        </row>
        <row r="2583">
          <cell r="F2583" t="str">
            <v>B-19</v>
          </cell>
          <cell r="H2583" t="str">
            <v>TAC</v>
          </cell>
          <cell r="O2583" t="str">
            <v>N/A</v>
          </cell>
          <cell r="V2583">
            <v>35286428.093953997</v>
          </cell>
        </row>
        <row r="2584">
          <cell r="F2584" t="str">
            <v>B-19</v>
          </cell>
          <cell r="H2584" t="str">
            <v>TAC</v>
          </cell>
          <cell r="O2584" t="str">
            <v>N/A</v>
          </cell>
          <cell r="V2584">
            <v>299757550.30184996</v>
          </cell>
        </row>
        <row r="2585">
          <cell r="F2585" t="str">
            <v>B-19</v>
          </cell>
          <cell r="H2585" t="str">
            <v>TAC</v>
          </cell>
          <cell r="O2585" t="str">
            <v>N/A</v>
          </cell>
          <cell r="V2585">
            <v>1368507.2924030002</v>
          </cell>
        </row>
        <row r="2586">
          <cell r="F2586" t="str">
            <v>B-19</v>
          </cell>
          <cell r="H2586" t="str">
            <v>TAC</v>
          </cell>
          <cell r="O2586" t="str">
            <v>N/A</v>
          </cell>
          <cell r="V2586">
            <v>92591823.404455006</v>
          </cell>
        </row>
        <row r="2587">
          <cell r="F2587" t="str">
            <v>B-19</v>
          </cell>
          <cell r="H2587" t="str">
            <v>TAC</v>
          </cell>
          <cell r="O2587" t="str">
            <v>N/A</v>
          </cell>
          <cell r="V2587">
            <v>1990421867.545167</v>
          </cell>
        </row>
        <row r="2588">
          <cell r="F2588" t="str">
            <v>B-19</v>
          </cell>
          <cell r="H2588" t="str">
            <v>TAC</v>
          </cell>
          <cell r="O2588" t="str">
            <v>N/A</v>
          </cell>
          <cell r="V2588">
            <v>2728221.8991720001</v>
          </cell>
        </row>
        <row r="2589">
          <cell r="F2589" t="str">
            <v>B-19</v>
          </cell>
          <cell r="H2589" t="str">
            <v>TAC</v>
          </cell>
          <cell r="O2589" t="str">
            <v>N/A</v>
          </cell>
          <cell r="V2589">
            <v>22625534.760674</v>
          </cell>
        </row>
        <row r="2590">
          <cell r="F2590" t="str">
            <v>B-19</v>
          </cell>
          <cell r="H2590" t="str">
            <v>TAC</v>
          </cell>
          <cell r="O2590" t="str">
            <v>N/A</v>
          </cell>
          <cell r="V2590">
            <v>541707591.41329896</v>
          </cell>
        </row>
        <row r="2591">
          <cell r="F2591" t="str">
            <v>B-19</v>
          </cell>
          <cell r="H2591" t="str">
            <v>TAC</v>
          </cell>
          <cell r="O2591" t="str">
            <v>N/A</v>
          </cell>
          <cell r="V2591">
            <v>641870.61164900009</v>
          </cell>
        </row>
        <row r="2592">
          <cell r="F2592" t="str">
            <v>B-19</v>
          </cell>
          <cell r="H2592" t="str">
            <v>TAC</v>
          </cell>
          <cell r="O2592" t="str">
            <v>N/A</v>
          </cell>
          <cell r="V2592">
            <v>33076441.367977001</v>
          </cell>
        </row>
        <row r="2593">
          <cell r="F2593" t="str">
            <v>B-19</v>
          </cell>
          <cell r="H2593" t="str">
            <v>TAC</v>
          </cell>
          <cell r="O2593" t="str">
            <v>N/A</v>
          </cell>
          <cell r="V2593">
            <v>753206430.425071</v>
          </cell>
        </row>
        <row r="2594">
          <cell r="F2594" t="str">
            <v>B-19</v>
          </cell>
          <cell r="H2594" t="str">
            <v>TAC</v>
          </cell>
          <cell r="O2594" t="str">
            <v>N/A</v>
          </cell>
          <cell r="V2594">
            <v>803783.56402199995</v>
          </cell>
        </row>
        <row r="2595">
          <cell r="F2595" t="str">
            <v>B-19</v>
          </cell>
          <cell r="H2595" t="str">
            <v>TAC</v>
          </cell>
          <cell r="O2595" t="str">
            <v>N/A</v>
          </cell>
          <cell r="V2595">
            <v>224749659.85593501</v>
          </cell>
        </row>
        <row r="2596">
          <cell r="F2596" t="str">
            <v>B-19</v>
          </cell>
          <cell r="H2596" t="str">
            <v>TAC</v>
          </cell>
          <cell r="O2596" t="str">
            <v>N/A</v>
          </cell>
          <cell r="V2596">
            <v>4199810235.1650987</v>
          </cell>
        </row>
        <row r="2597">
          <cell r="F2597" t="str">
            <v>B-19</v>
          </cell>
          <cell r="H2597" t="str">
            <v>TAC</v>
          </cell>
          <cell r="O2597" t="str">
            <v>N/A</v>
          </cell>
          <cell r="V2597">
            <v>7408591.0715060001</v>
          </cell>
        </row>
        <row r="2598">
          <cell r="F2598" t="str">
            <v>B-19</v>
          </cell>
          <cell r="H2598" t="str">
            <v>TAC</v>
          </cell>
          <cell r="O2598" t="str">
            <v>N/A</v>
          </cell>
          <cell r="V2598">
            <v>70150655.128872991</v>
          </cell>
        </row>
        <row r="2599">
          <cell r="F2599" t="str">
            <v>B-19</v>
          </cell>
          <cell r="H2599" t="str">
            <v>TAC</v>
          </cell>
          <cell r="O2599" t="str">
            <v>N/A</v>
          </cell>
          <cell r="V2599">
            <v>1327968066.276356</v>
          </cell>
        </row>
        <row r="2600">
          <cell r="F2600" t="str">
            <v>B-19</v>
          </cell>
          <cell r="H2600" t="str">
            <v>TAC</v>
          </cell>
          <cell r="O2600" t="str">
            <v>N/A</v>
          </cell>
          <cell r="V2600">
            <v>2025630.6771459999</v>
          </cell>
        </row>
        <row r="2601">
          <cell r="F2601" t="str">
            <v>B-19</v>
          </cell>
          <cell r="H2601" t="str">
            <v>TAC</v>
          </cell>
          <cell r="O2601" t="str">
            <v>N/A</v>
          </cell>
          <cell r="V2601">
            <v>23186211.086865999</v>
          </cell>
        </row>
        <row r="2602">
          <cell r="F2602" t="str">
            <v>B-19</v>
          </cell>
          <cell r="H2602" t="str">
            <v>TAC</v>
          </cell>
          <cell r="O2602" t="str">
            <v>N/A</v>
          </cell>
          <cell r="V2602">
            <v>435744473.75215203</v>
          </cell>
        </row>
        <row r="2603">
          <cell r="F2603" t="str">
            <v>B-19</v>
          </cell>
          <cell r="H2603" t="str">
            <v>TAC</v>
          </cell>
          <cell r="O2603" t="str">
            <v>N/A</v>
          </cell>
          <cell r="V2603">
            <v>883267.59150999994</v>
          </cell>
        </row>
        <row r="2604">
          <cell r="F2604" t="str">
            <v>B-19</v>
          </cell>
          <cell r="H2604" t="str">
            <v>TRBAA</v>
          </cell>
          <cell r="O2604" t="str">
            <v>N/A</v>
          </cell>
          <cell r="V2604">
            <v>184732028.80230799</v>
          </cell>
        </row>
        <row r="2605">
          <cell r="F2605" t="str">
            <v>B-19</v>
          </cell>
          <cell r="H2605" t="str">
            <v>TRBAA</v>
          </cell>
          <cell r="O2605" t="str">
            <v>N/A</v>
          </cell>
          <cell r="V2605">
            <v>837189602.95156693</v>
          </cell>
        </row>
        <row r="2606">
          <cell r="F2606" t="str">
            <v>B-19</v>
          </cell>
          <cell r="H2606" t="str">
            <v>TRBAA</v>
          </cell>
          <cell r="O2606" t="str">
            <v>N/A</v>
          </cell>
          <cell r="V2606">
            <v>4481322.881763</v>
          </cell>
        </row>
        <row r="2607">
          <cell r="F2607" t="str">
            <v>B-19</v>
          </cell>
          <cell r="H2607" t="str">
            <v>TRBAA</v>
          </cell>
          <cell r="O2607" t="str">
            <v>N/A</v>
          </cell>
          <cell r="V2607">
            <v>49036600.870710999</v>
          </cell>
        </row>
        <row r="2608">
          <cell r="F2608" t="str">
            <v>B-19</v>
          </cell>
          <cell r="H2608" t="str">
            <v>TRBAA</v>
          </cell>
          <cell r="O2608" t="str">
            <v>N/A</v>
          </cell>
          <cell r="V2608">
            <v>170867568.94578001</v>
          </cell>
        </row>
        <row r="2609">
          <cell r="F2609" t="str">
            <v>B-19</v>
          </cell>
          <cell r="H2609" t="str">
            <v>TRBAA</v>
          </cell>
          <cell r="O2609" t="str">
            <v>N/A</v>
          </cell>
          <cell r="V2609">
            <v>1196942.6732980001</v>
          </cell>
        </row>
        <row r="2610">
          <cell r="F2610" t="str">
            <v>B-19</v>
          </cell>
          <cell r="H2610" t="str">
            <v>TRBAA</v>
          </cell>
          <cell r="O2610" t="str">
            <v>N/A</v>
          </cell>
          <cell r="V2610">
            <v>65834718.137399003</v>
          </cell>
        </row>
        <row r="2611">
          <cell r="F2611" t="str">
            <v>B-19</v>
          </cell>
          <cell r="H2611" t="str">
            <v>TRBAA</v>
          </cell>
          <cell r="O2611" t="str">
            <v>N/A</v>
          </cell>
          <cell r="V2611">
            <v>310042135.86015505</v>
          </cell>
        </row>
        <row r="2612">
          <cell r="F2612" t="str">
            <v>B-19</v>
          </cell>
          <cell r="H2612" t="str">
            <v>TRBAA</v>
          </cell>
          <cell r="O2612" t="str">
            <v>N/A</v>
          </cell>
          <cell r="V2612">
            <v>1548091.3157500001</v>
          </cell>
        </row>
        <row r="2613">
          <cell r="F2613" t="str">
            <v>B-19</v>
          </cell>
          <cell r="H2613" t="str">
            <v>TRBAA</v>
          </cell>
          <cell r="O2613" t="str">
            <v>N/A</v>
          </cell>
          <cell r="V2613">
            <v>402429131.93152499</v>
          </cell>
        </row>
        <row r="2614">
          <cell r="F2614" t="str">
            <v>B-19</v>
          </cell>
          <cell r="H2614" t="str">
            <v>TRBAA</v>
          </cell>
          <cell r="O2614" t="str">
            <v>N/A</v>
          </cell>
          <cell r="V2614">
            <v>1527477541.6306269</v>
          </cell>
        </row>
        <row r="2615">
          <cell r="F2615" t="str">
            <v>B-19</v>
          </cell>
          <cell r="H2615" t="str">
            <v>TRBAA</v>
          </cell>
          <cell r="O2615" t="str">
            <v>N/A</v>
          </cell>
          <cell r="V2615">
            <v>12353622.004874</v>
          </cell>
        </row>
        <row r="2616">
          <cell r="F2616" t="str">
            <v>B-19</v>
          </cell>
          <cell r="H2616" t="str">
            <v>TRBAA</v>
          </cell>
          <cell r="O2616" t="str">
            <v>N/A</v>
          </cell>
          <cell r="V2616">
            <v>125962866.10767099</v>
          </cell>
        </row>
        <row r="2617">
          <cell r="F2617" t="str">
            <v>B-19</v>
          </cell>
          <cell r="H2617" t="str">
            <v>TRBAA</v>
          </cell>
          <cell r="O2617" t="str">
            <v>N/A</v>
          </cell>
          <cell r="V2617">
            <v>560293909.16708493</v>
          </cell>
        </row>
        <row r="2618">
          <cell r="F2618" t="str">
            <v>B-19</v>
          </cell>
          <cell r="H2618" t="str">
            <v>TRBAA</v>
          </cell>
          <cell r="O2618" t="str">
            <v>N/A</v>
          </cell>
          <cell r="V2618">
            <v>3721498.07516</v>
          </cell>
        </row>
        <row r="2619">
          <cell r="F2619" t="str">
            <v>B-19</v>
          </cell>
          <cell r="H2619" t="str">
            <v>TRBAA</v>
          </cell>
          <cell r="O2619" t="str">
            <v>N/A</v>
          </cell>
          <cell r="V2619">
            <v>35286428.093953997</v>
          </cell>
        </row>
        <row r="2620">
          <cell r="F2620" t="str">
            <v>B-19</v>
          </cell>
          <cell r="H2620" t="str">
            <v>TRBAA</v>
          </cell>
          <cell r="O2620" t="str">
            <v>N/A</v>
          </cell>
          <cell r="V2620">
            <v>299757550.30184996</v>
          </cell>
        </row>
        <row r="2621">
          <cell r="F2621" t="str">
            <v>B-19</v>
          </cell>
          <cell r="H2621" t="str">
            <v>TRBAA</v>
          </cell>
          <cell r="O2621" t="str">
            <v>N/A</v>
          </cell>
          <cell r="V2621">
            <v>1368507.2924030002</v>
          </cell>
        </row>
        <row r="2622">
          <cell r="F2622" t="str">
            <v>B-19</v>
          </cell>
          <cell r="H2622" t="str">
            <v>TRBAA</v>
          </cell>
          <cell r="O2622" t="str">
            <v>N/A</v>
          </cell>
          <cell r="V2622">
            <v>92591823.404455006</v>
          </cell>
        </row>
        <row r="2623">
          <cell r="F2623" t="str">
            <v>B-19</v>
          </cell>
          <cell r="H2623" t="str">
            <v>TRBAA</v>
          </cell>
          <cell r="O2623" t="str">
            <v>N/A</v>
          </cell>
          <cell r="V2623">
            <v>1990421867.545167</v>
          </cell>
        </row>
        <row r="2624">
          <cell r="F2624" t="str">
            <v>B-19</v>
          </cell>
          <cell r="H2624" t="str">
            <v>TRBAA</v>
          </cell>
          <cell r="O2624" t="str">
            <v>N/A</v>
          </cell>
          <cell r="V2624">
            <v>2728221.8991720001</v>
          </cell>
        </row>
        <row r="2625">
          <cell r="F2625" t="str">
            <v>B-19</v>
          </cell>
          <cell r="H2625" t="str">
            <v>TRBAA</v>
          </cell>
          <cell r="O2625" t="str">
            <v>N/A</v>
          </cell>
          <cell r="V2625">
            <v>22625534.760674</v>
          </cell>
        </row>
        <row r="2626">
          <cell r="F2626" t="str">
            <v>B-19</v>
          </cell>
          <cell r="H2626" t="str">
            <v>TRBAA</v>
          </cell>
          <cell r="O2626" t="str">
            <v>N/A</v>
          </cell>
          <cell r="V2626">
            <v>541707591.41329896</v>
          </cell>
        </row>
        <row r="2627">
          <cell r="F2627" t="str">
            <v>B-19</v>
          </cell>
          <cell r="H2627" t="str">
            <v>TRBAA</v>
          </cell>
          <cell r="O2627" t="str">
            <v>N/A</v>
          </cell>
          <cell r="V2627">
            <v>641870.61164900009</v>
          </cell>
        </row>
        <row r="2628">
          <cell r="F2628" t="str">
            <v>B-19</v>
          </cell>
          <cell r="H2628" t="str">
            <v>TRBAA</v>
          </cell>
          <cell r="O2628" t="str">
            <v>N/A</v>
          </cell>
          <cell r="V2628">
            <v>33076441.367977001</v>
          </cell>
        </row>
        <row r="2629">
          <cell r="F2629" t="str">
            <v>B-19</v>
          </cell>
          <cell r="H2629" t="str">
            <v>TRBAA</v>
          </cell>
          <cell r="O2629" t="str">
            <v>N/A</v>
          </cell>
          <cell r="V2629">
            <v>753206430.425071</v>
          </cell>
        </row>
        <row r="2630">
          <cell r="F2630" t="str">
            <v>B-19</v>
          </cell>
          <cell r="H2630" t="str">
            <v>TRBAA</v>
          </cell>
          <cell r="O2630" t="str">
            <v>N/A</v>
          </cell>
          <cell r="V2630">
            <v>803783.56402199995</v>
          </cell>
        </row>
        <row r="2631">
          <cell r="F2631" t="str">
            <v>B-19</v>
          </cell>
          <cell r="H2631" t="str">
            <v>TRBAA</v>
          </cell>
          <cell r="O2631" t="str">
            <v>N/A</v>
          </cell>
          <cell r="V2631">
            <v>224749659.85593501</v>
          </cell>
        </row>
        <row r="2632">
          <cell r="F2632" t="str">
            <v>B-19</v>
          </cell>
          <cell r="H2632" t="str">
            <v>TRBAA</v>
          </cell>
          <cell r="O2632" t="str">
            <v>N/A</v>
          </cell>
          <cell r="V2632">
            <v>4199810235.1650987</v>
          </cell>
        </row>
        <row r="2633">
          <cell r="F2633" t="str">
            <v>B-19</v>
          </cell>
          <cell r="H2633" t="str">
            <v>TRBAA</v>
          </cell>
          <cell r="O2633" t="str">
            <v>N/A</v>
          </cell>
          <cell r="V2633">
            <v>7408591.0715060001</v>
          </cell>
        </row>
        <row r="2634">
          <cell r="F2634" t="str">
            <v>B-19</v>
          </cell>
          <cell r="H2634" t="str">
            <v>TRBAA</v>
          </cell>
          <cell r="O2634" t="str">
            <v>N/A</v>
          </cell>
          <cell r="V2634">
            <v>70150655.128872991</v>
          </cell>
        </row>
        <row r="2635">
          <cell r="F2635" t="str">
            <v>B-19</v>
          </cell>
          <cell r="H2635" t="str">
            <v>TRBAA</v>
          </cell>
          <cell r="O2635" t="str">
            <v>N/A</v>
          </cell>
          <cell r="V2635">
            <v>1327968066.276356</v>
          </cell>
        </row>
        <row r="2636">
          <cell r="F2636" t="str">
            <v>B-19</v>
          </cell>
          <cell r="H2636" t="str">
            <v>TRBAA</v>
          </cell>
          <cell r="O2636" t="str">
            <v>N/A</v>
          </cell>
          <cell r="V2636">
            <v>2025630.6771459999</v>
          </cell>
        </row>
        <row r="2637">
          <cell r="F2637" t="str">
            <v>B-19</v>
          </cell>
          <cell r="H2637" t="str">
            <v>TRBAA</v>
          </cell>
          <cell r="O2637" t="str">
            <v>N/A</v>
          </cell>
          <cell r="V2637">
            <v>23186211.086865999</v>
          </cell>
        </row>
        <row r="2638">
          <cell r="F2638" t="str">
            <v>B-19</v>
          </cell>
          <cell r="H2638" t="str">
            <v>TRBAA</v>
          </cell>
          <cell r="O2638" t="str">
            <v>N/A</v>
          </cell>
          <cell r="V2638">
            <v>435744473.75215203</v>
          </cell>
        </row>
        <row r="2639">
          <cell r="F2639" t="str">
            <v>B-19</v>
          </cell>
          <cell r="H2639" t="str">
            <v>TRBAA</v>
          </cell>
          <cell r="O2639" t="str">
            <v>N/A</v>
          </cell>
          <cell r="V2639">
            <v>883267.59150999994</v>
          </cell>
        </row>
        <row r="2640">
          <cell r="F2640" t="str">
            <v>B-19</v>
          </cell>
          <cell r="H2640" t="str">
            <v>N/A</v>
          </cell>
          <cell r="O2640" t="str">
            <v>N/A</v>
          </cell>
          <cell r="V2640">
            <v>811870.62973099994</v>
          </cell>
        </row>
        <row r="2641">
          <cell r="F2641" t="str">
            <v>B-19</v>
          </cell>
          <cell r="H2641" t="str">
            <v>N/A</v>
          </cell>
          <cell r="O2641" t="str">
            <v>N/A</v>
          </cell>
          <cell r="V2641">
            <v>4475291.5821790006</v>
          </cell>
        </row>
        <row r="2642">
          <cell r="F2642" t="str">
            <v>B-19</v>
          </cell>
          <cell r="H2642" t="str">
            <v>N/A</v>
          </cell>
          <cell r="O2642" t="str">
            <v>N/A</v>
          </cell>
          <cell r="V2642">
            <v>18023.113088999999</v>
          </cell>
        </row>
        <row r="2643">
          <cell r="F2643" t="str">
            <v>B-19</v>
          </cell>
          <cell r="H2643" t="str">
            <v>N/A</v>
          </cell>
          <cell r="O2643" t="str">
            <v>N/A</v>
          </cell>
          <cell r="V2643">
            <v>727948.72724300006</v>
          </cell>
        </row>
        <row r="2644">
          <cell r="F2644" t="str">
            <v>B-19</v>
          </cell>
          <cell r="H2644" t="str">
            <v>N/A</v>
          </cell>
          <cell r="O2644" t="str">
            <v>N/A</v>
          </cell>
          <cell r="V2644">
            <v>2547224.6449839999</v>
          </cell>
        </row>
        <row r="2645">
          <cell r="F2645" t="str">
            <v>B-19</v>
          </cell>
          <cell r="H2645" t="str">
            <v>N/A</v>
          </cell>
          <cell r="O2645" t="str">
            <v>N/A</v>
          </cell>
          <cell r="V2645">
            <v>17221.667535</v>
          </cell>
        </row>
        <row r="2646">
          <cell r="F2646" t="str">
            <v>B-19</v>
          </cell>
          <cell r="H2646" t="str">
            <v>N/A</v>
          </cell>
          <cell r="O2646" t="str">
            <v>N/A</v>
          </cell>
          <cell r="V2646">
            <v>848430.38742999989</v>
          </cell>
        </row>
        <row r="2647">
          <cell r="F2647" t="str">
            <v>B-19</v>
          </cell>
          <cell r="H2647" t="str">
            <v>N/A</v>
          </cell>
          <cell r="O2647" t="str">
            <v>N/A</v>
          </cell>
          <cell r="V2647">
            <v>4748817.3529009996</v>
          </cell>
        </row>
        <row r="2648">
          <cell r="F2648" t="str">
            <v>B-19</v>
          </cell>
          <cell r="H2648" t="str">
            <v>N/A</v>
          </cell>
          <cell r="O2648" t="str">
            <v>N/A</v>
          </cell>
          <cell r="V2648">
            <v>18988.755978000001</v>
          </cell>
        </row>
        <row r="2649">
          <cell r="F2649" t="str">
            <v>B-19</v>
          </cell>
          <cell r="H2649" t="str">
            <v>N/A</v>
          </cell>
          <cell r="O2649" t="str">
            <v>N/A</v>
          </cell>
          <cell r="V2649">
            <v>1519139.6692230001</v>
          </cell>
        </row>
        <row r="2650">
          <cell r="F2650" t="str">
            <v>B-19</v>
          </cell>
          <cell r="H2650" t="str">
            <v>N/A</v>
          </cell>
          <cell r="O2650" t="str">
            <v>N/A</v>
          </cell>
          <cell r="V2650">
            <v>8481194.5859749988</v>
          </cell>
        </row>
        <row r="2651">
          <cell r="F2651" t="str">
            <v>B-19</v>
          </cell>
          <cell r="H2651" t="str">
            <v>N/A</v>
          </cell>
          <cell r="O2651" t="str">
            <v>N/A</v>
          </cell>
          <cell r="V2651">
            <v>49258.320747999998</v>
          </cell>
        </row>
        <row r="2652">
          <cell r="F2652" t="str">
            <v>B-19</v>
          </cell>
          <cell r="H2652" t="str">
            <v>N/A</v>
          </cell>
          <cell r="O2652" t="str">
            <v>N/A</v>
          </cell>
          <cell r="V2652">
            <v>1579218.4577629999</v>
          </cell>
        </row>
        <row r="2653">
          <cell r="F2653" t="str">
            <v>B-19</v>
          </cell>
          <cell r="H2653" t="str">
            <v>N/A</v>
          </cell>
          <cell r="O2653" t="str">
            <v>N/A</v>
          </cell>
          <cell r="V2653">
            <v>8457594.3248770013</v>
          </cell>
        </row>
        <row r="2654">
          <cell r="F2654" t="str">
            <v>B-19</v>
          </cell>
          <cell r="H2654" t="str">
            <v>N/A</v>
          </cell>
          <cell r="O2654" t="str">
            <v>N/A</v>
          </cell>
          <cell r="V2654">
            <v>50136.139767000001</v>
          </cell>
        </row>
        <row r="2655">
          <cell r="F2655" t="str">
            <v>B-19</v>
          </cell>
          <cell r="H2655" t="str">
            <v>N/A</v>
          </cell>
          <cell r="O2655" t="str">
            <v>N/A</v>
          </cell>
          <cell r="V2655">
            <v>424103.41507799999</v>
          </cell>
        </row>
        <row r="2656">
          <cell r="F2656" t="str">
            <v>B-19</v>
          </cell>
          <cell r="H2656" t="str">
            <v>N/A</v>
          </cell>
          <cell r="O2656" t="str">
            <v>N/A</v>
          </cell>
          <cell r="V2656">
            <v>8003098.1805379987</v>
          </cell>
        </row>
        <row r="2657">
          <cell r="F2657" t="str">
            <v>B-19</v>
          </cell>
          <cell r="H2657" t="str">
            <v>N/A</v>
          </cell>
          <cell r="O2657" t="str">
            <v>N/A</v>
          </cell>
          <cell r="V2657">
            <v>13609.631576</v>
          </cell>
        </row>
        <row r="2658">
          <cell r="F2658" t="str">
            <v>B-19</v>
          </cell>
          <cell r="H2658" t="str">
            <v>N/A</v>
          </cell>
          <cell r="O2658" t="str">
            <v>N/A</v>
          </cell>
          <cell r="V2658">
            <v>381690.409025</v>
          </cell>
        </row>
        <row r="2659">
          <cell r="F2659" t="str">
            <v>B-19</v>
          </cell>
          <cell r="H2659" t="str">
            <v>N/A</v>
          </cell>
          <cell r="O2659" t="str">
            <v>N/A</v>
          </cell>
          <cell r="V2659">
            <v>7527893.1199079994</v>
          </cell>
        </row>
        <row r="2660">
          <cell r="F2660" t="str">
            <v>B-19</v>
          </cell>
          <cell r="H2660" t="str">
            <v>N/A</v>
          </cell>
          <cell r="O2660" t="str">
            <v>N/A</v>
          </cell>
          <cell r="V2660">
            <v>11662.444669</v>
          </cell>
        </row>
        <row r="2661">
          <cell r="F2661" t="str">
            <v>B-19</v>
          </cell>
          <cell r="H2661" t="str">
            <v>N/A</v>
          </cell>
          <cell r="O2661" t="str">
            <v>N/A</v>
          </cell>
          <cell r="V2661">
            <v>437946.10444200004</v>
          </cell>
        </row>
        <row r="2662">
          <cell r="F2662" t="str">
            <v>B-19</v>
          </cell>
          <cell r="H2662" t="str">
            <v>N/A</v>
          </cell>
          <cell r="O2662" t="str">
            <v>N/A</v>
          </cell>
          <cell r="V2662">
            <v>8833497.4018569998</v>
          </cell>
        </row>
        <row r="2663">
          <cell r="F2663" t="str">
            <v>B-19</v>
          </cell>
          <cell r="H2663" t="str">
            <v>N/A</v>
          </cell>
          <cell r="O2663" t="str">
            <v>N/A</v>
          </cell>
          <cell r="V2663">
            <v>13333.378744000001</v>
          </cell>
        </row>
        <row r="2664">
          <cell r="F2664" t="str">
            <v>B-19</v>
          </cell>
          <cell r="H2664" t="str">
            <v>N/A</v>
          </cell>
          <cell r="O2664" t="str">
            <v>N/A</v>
          </cell>
          <cell r="V2664">
            <v>847831.34230599995</v>
          </cell>
        </row>
        <row r="2665">
          <cell r="F2665" t="str">
            <v>B-19</v>
          </cell>
          <cell r="H2665" t="str">
            <v>N/A</v>
          </cell>
          <cell r="O2665" t="str">
            <v>N/A</v>
          </cell>
          <cell r="V2665">
            <v>14371027.188180998</v>
          </cell>
        </row>
        <row r="2666">
          <cell r="F2666" t="str">
            <v>B-19</v>
          </cell>
          <cell r="H2666" t="str">
            <v>N/A</v>
          </cell>
          <cell r="O2666" t="str">
            <v>N/A</v>
          </cell>
          <cell r="V2666">
            <v>30443.795816999998</v>
          </cell>
        </row>
        <row r="2667">
          <cell r="F2667" t="str">
            <v>B-19</v>
          </cell>
          <cell r="H2667" t="str">
            <v>N/A</v>
          </cell>
          <cell r="O2667" t="str">
            <v>N/A</v>
          </cell>
          <cell r="V2667">
            <v>868696.06600499991</v>
          </cell>
        </row>
        <row r="2668">
          <cell r="F2668" t="str">
            <v>B-19</v>
          </cell>
          <cell r="H2668" t="str">
            <v>N/A</v>
          </cell>
          <cell r="O2668" t="str">
            <v>N/A</v>
          </cell>
          <cell r="V2668">
            <v>15731498.256471001</v>
          </cell>
        </row>
        <row r="2669">
          <cell r="F2669" t="str">
            <v>B-19</v>
          </cell>
          <cell r="H2669" t="str">
            <v>N/A</v>
          </cell>
          <cell r="O2669" t="str">
            <v>N/A</v>
          </cell>
          <cell r="V2669">
            <v>28879.432083</v>
          </cell>
        </row>
        <row r="2670">
          <cell r="F2670" t="str">
            <v>B-19</v>
          </cell>
          <cell r="H2670" t="str">
            <v>N/A</v>
          </cell>
          <cell r="O2670" t="str">
            <v>N/A</v>
          </cell>
          <cell r="V2670">
            <v>184732028.80230799</v>
          </cell>
        </row>
        <row r="2671">
          <cell r="F2671" t="str">
            <v>B-19</v>
          </cell>
          <cell r="H2671" t="str">
            <v>N/A</v>
          </cell>
          <cell r="O2671" t="str">
            <v>N/A</v>
          </cell>
          <cell r="V2671">
            <v>837189602.95156693</v>
          </cell>
        </row>
        <row r="2672">
          <cell r="F2672" t="str">
            <v>B-19</v>
          </cell>
          <cell r="H2672" t="str">
            <v>N/A</v>
          </cell>
          <cell r="O2672" t="str">
            <v>N/A</v>
          </cell>
          <cell r="V2672">
            <v>4481322.881763</v>
          </cell>
        </row>
        <row r="2673">
          <cell r="F2673" t="str">
            <v>B-19</v>
          </cell>
          <cell r="H2673" t="str">
            <v>N/A</v>
          </cell>
          <cell r="O2673" t="str">
            <v>N/A</v>
          </cell>
          <cell r="V2673">
            <v>49036600.870710999</v>
          </cell>
        </row>
        <row r="2674">
          <cell r="F2674" t="str">
            <v>B-19</v>
          </cell>
          <cell r="H2674" t="str">
            <v>N/A</v>
          </cell>
          <cell r="O2674" t="str">
            <v>N/A</v>
          </cell>
          <cell r="V2674">
            <v>170867568.94578001</v>
          </cell>
        </row>
        <row r="2675">
          <cell r="F2675" t="str">
            <v>B-19</v>
          </cell>
          <cell r="H2675" t="str">
            <v>N/A</v>
          </cell>
          <cell r="O2675" t="str">
            <v>N/A</v>
          </cell>
          <cell r="V2675">
            <v>1196942.6732980001</v>
          </cell>
        </row>
        <row r="2676">
          <cell r="F2676" t="str">
            <v>B-19</v>
          </cell>
          <cell r="H2676" t="str">
            <v>N/A</v>
          </cell>
          <cell r="O2676" t="str">
            <v>N/A</v>
          </cell>
          <cell r="V2676">
            <v>65834718.137399003</v>
          </cell>
        </row>
        <row r="2677">
          <cell r="F2677" t="str">
            <v>B-19</v>
          </cell>
          <cell r="H2677" t="str">
            <v>N/A</v>
          </cell>
          <cell r="O2677" t="str">
            <v>N/A</v>
          </cell>
          <cell r="V2677">
            <v>310042135.86015505</v>
          </cell>
        </row>
        <row r="2678">
          <cell r="F2678" t="str">
            <v>B-19</v>
          </cell>
          <cell r="H2678" t="str">
            <v>N/A</v>
          </cell>
          <cell r="O2678" t="str">
            <v>N/A</v>
          </cell>
          <cell r="V2678">
            <v>1548091.3157500001</v>
          </cell>
        </row>
        <row r="2679">
          <cell r="F2679" t="str">
            <v>B-19</v>
          </cell>
          <cell r="H2679" t="str">
            <v>N/A</v>
          </cell>
          <cell r="O2679" t="str">
            <v>N/A</v>
          </cell>
          <cell r="V2679">
            <v>402429131.93152499</v>
          </cell>
        </row>
        <row r="2680">
          <cell r="F2680" t="str">
            <v>B-19</v>
          </cell>
          <cell r="H2680" t="str">
            <v>N/A</v>
          </cell>
          <cell r="O2680" t="str">
            <v>N/A</v>
          </cell>
          <cell r="V2680">
            <v>1527477541.6306269</v>
          </cell>
        </row>
        <row r="2681">
          <cell r="F2681" t="str">
            <v>B-19</v>
          </cell>
          <cell r="H2681" t="str">
            <v>N/A</v>
          </cell>
          <cell r="O2681" t="str">
            <v>N/A</v>
          </cell>
          <cell r="V2681">
            <v>12353622.004874</v>
          </cell>
        </row>
        <row r="2682">
          <cell r="F2682" t="str">
            <v>B-19</v>
          </cell>
          <cell r="H2682" t="str">
            <v>N/A</v>
          </cell>
          <cell r="O2682" t="str">
            <v>N/A</v>
          </cell>
          <cell r="V2682">
            <v>125962866.10767099</v>
          </cell>
        </row>
        <row r="2683">
          <cell r="F2683" t="str">
            <v>B-19</v>
          </cell>
          <cell r="H2683" t="str">
            <v>N/A</v>
          </cell>
          <cell r="O2683" t="str">
            <v>N/A</v>
          </cell>
          <cell r="V2683">
            <v>560293909.16708493</v>
          </cell>
        </row>
        <row r="2684">
          <cell r="F2684" t="str">
            <v>B-19</v>
          </cell>
          <cell r="H2684" t="str">
            <v>N/A</v>
          </cell>
          <cell r="O2684" t="str">
            <v>N/A</v>
          </cell>
          <cell r="V2684">
            <v>3721498.07516</v>
          </cell>
        </row>
        <row r="2685">
          <cell r="F2685" t="str">
            <v>B-19</v>
          </cell>
          <cell r="H2685" t="str">
            <v>N/A</v>
          </cell>
          <cell r="O2685" t="str">
            <v>N/A</v>
          </cell>
          <cell r="V2685">
            <v>35286428.093953997</v>
          </cell>
        </row>
        <row r="2686">
          <cell r="F2686" t="str">
            <v>B-19</v>
          </cell>
          <cell r="H2686" t="str">
            <v>N/A</v>
          </cell>
          <cell r="O2686" t="str">
            <v>N/A</v>
          </cell>
          <cell r="V2686">
            <v>299757550.30184996</v>
          </cell>
        </row>
        <row r="2687">
          <cell r="F2687" t="str">
            <v>B-19</v>
          </cell>
          <cell r="H2687" t="str">
            <v>N/A</v>
          </cell>
          <cell r="O2687" t="str">
            <v>N/A</v>
          </cell>
          <cell r="V2687">
            <v>1368507.2924030002</v>
          </cell>
        </row>
        <row r="2688">
          <cell r="F2688" t="str">
            <v>B-19</v>
          </cell>
          <cell r="H2688" t="str">
            <v>N/A</v>
          </cell>
          <cell r="O2688" t="str">
            <v>N/A</v>
          </cell>
          <cell r="V2688">
            <v>92591823.404455006</v>
          </cell>
        </row>
        <row r="2689">
          <cell r="F2689" t="str">
            <v>B-19</v>
          </cell>
          <cell r="H2689" t="str">
            <v>N/A</v>
          </cell>
          <cell r="O2689" t="str">
            <v>N/A</v>
          </cell>
          <cell r="V2689">
            <v>1990421867.545167</v>
          </cell>
        </row>
        <row r="2690">
          <cell r="F2690" t="str">
            <v>B-19</v>
          </cell>
          <cell r="H2690" t="str">
            <v>N/A</v>
          </cell>
          <cell r="O2690" t="str">
            <v>N/A</v>
          </cell>
          <cell r="V2690">
            <v>2728221.8991720001</v>
          </cell>
        </row>
        <row r="2691">
          <cell r="F2691" t="str">
            <v>B-19</v>
          </cell>
          <cell r="H2691" t="str">
            <v>N/A</v>
          </cell>
          <cell r="O2691" t="str">
            <v>N/A</v>
          </cell>
          <cell r="V2691">
            <v>22625534.760674</v>
          </cell>
        </row>
        <row r="2692">
          <cell r="F2692" t="str">
            <v>B-19</v>
          </cell>
          <cell r="H2692" t="str">
            <v>N/A</v>
          </cell>
          <cell r="O2692" t="str">
            <v>N/A</v>
          </cell>
          <cell r="V2692">
            <v>541707591.41329896</v>
          </cell>
        </row>
        <row r="2693">
          <cell r="F2693" t="str">
            <v>B-19</v>
          </cell>
          <cell r="H2693" t="str">
            <v>N/A</v>
          </cell>
          <cell r="O2693" t="str">
            <v>N/A</v>
          </cell>
          <cell r="V2693">
            <v>641870.61164900009</v>
          </cell>
        </row>
        <row r="2694">
          <cell r="F2694" t="str">
            <v>B-19</v>
          </cell>
          <cell r="H2694" t="str">
            <v>N/A</v>
          </cell>
          <cell r="O2694" t="str">
            <v>N/A</v>
          </cell>
          <cell r="V2694">
            <v>33076441.367977001</v>
          </cell>
        </row>
        <row r="2695">
          <cell r="F2695" t="str">
            <v>B-19</v>
          </cell>
          <cell r="H2695" t="str">
            <v>N/A</v>
          </cell>
          <cell r="O2695" t="str">
            <v>N/A</v>
          </cell>
          <cell r="V2695">
            <v>753206430.425071</v>
          </cell>
        </row>
        <row r="2696">
          <cell r="F2696" t="str">
            <v>B-19</v>
          </cell>
          <cell r="H2696" t="str">
            <v>N/A</v>
          </cell>
          <cell r="O2696" t="str">
            <v>N/A</v>
          </cell>
          <cell r="V2696">
            <v>803783.56402199995</v>
          </cell>
        </row>
        <row r="2697">
          <cell r="F2697" t="str">
            <v>B-19</v>
          </cell>
          <cell r="H2697" t="str">
            <v>N/A</v>
          </cell>
          <cell r="O2697" t="str">
            <v>N/A</v>
          </cell>
          <cell r="V2697">
            <v>224749659.85593501</v>
          </cell>
        </row>
        <row r="2698">
          <cell r="F2698" t="str">
            <v>B-19</v>
          </cell>
          <cell r="H2698" t="str">
            <v>N/A</v>
          </cell>
          <cell r="O2698" t="str">
            <v>N/A</v>
          </cell>
          <cell r="V2698">
            <v>4199810235.1650987</v>
          </cell>
        </row>
        <row r="2699">
          <cell r="F2699" t="str">
            <v>B-19</v>
          </cell>
          <cell r="H2699" t="str">
            <v>N/A</v>
          </cell>
          <cell r="O2699" t="str">
            <v>N/A</v>
          </cell>
          <cell r="V2699">
            <v>7408591.0715060001</v>
          </cell>
        </row>
        <row r="2700">
          <cell r="F2700" t="str">
            <v>B-19</v>
          </cell>
          <cell r="H2700" t="str">
            <v>N/A</v>
          </cell>
          <cell r="O2700" t="str">
            <v>N/A</v>
          </cell>
          <cell r="V2700">
            <v>70150655.128872991</v>
          </cell>
        </row>
        <row r="2701">
          <cell r="F2701" t="str">
            <v>B-19</v>
          </cell>
          <cell r="H2701" t="str">
            <v>N/A</v>
          </cell>
          <cell r="O2701" t="str">
            <v>N/A</v>
          </cell>
          <cell r="V2701">
            <v>1327968066.276356</v>
          </cell>
        </row>
        <row r="2702">
          <cell r="F2702" t="str">
            <v>B-19</v>
          </cell>
          <cell r="H2702" t="str">
            <v>N/A</v>
          </cell>
          <cell r="O2702" t="str">
            <v>N/A</v>
          </cell>
          <cell r="V2702">
            <v>2025630.6771459999</v>
          </cell>
        </row>
        <row r="2703">
          <cell r="F2703" t="str">
            <v>B-19</v>
          </cell>
          <cell r="H2703" t="str">
            <v>N/A</v>
          </cell>
          <cell r="O2703" t="str">
            <v>N/A</v>
          </cell>
          <cell r="V2703">
            <v>23186211.086865999</v>
          </cell>
        </row>
        <row r="2704">
          <cell r="F2704" t="str">
            <v>B-19</v>
          </cell>
          <cell r="H2704" t="str">
            <v>N/A</v>
          </cell>
          <cell r="O2704" t="str">
            <v>N/A</v>
          </cell>
          <cell r="V2704">
            <v>435744473.75215203</v>
          </cell>
        </row>
        <row r="2705">
          <cell r="F2705" t="str">
            <v>B-19</v>
          </cell>
          <cell r="H2705" t="str">
            <v>N/A</v>
          </cell>
          <cell r="O2705" t="str">
            <v>N/A</v>
          </cell>
          <cell r="V2705">
            <v>883267.59150999994</v>
          </cell>
        </row>
        <row r="2706">
          <cell r="F2706" t="str">
            <v>B-19</v>
          </cell>
          <cell r="H2706" t="str">
            <v>N/A</v>
          </cell>
          <cell r="O2706" t="str">
            <v>N/A</v>
          </cell>
          <cell r="V2706">
            <v>52264.648810999992</v>
          </cell>
        </row>
        <row r="2707">
          <cell r="F2707" t="str">
            <v>B-19</v>
          </cell>
          <cell r="H2707" t="str">
            <v>N/A</v>
          </cell>
          <cell r="O2707" t="str">
            <v>N/A</v>
          </cell>
          <cell r="V2707">
            <v>71503.314314999996</v>
          </cell>
        </row>
        <row r="2708">
          <cell r="F2708" t="str">
            <v>B-19</v>
          </cell>
          <cell r="H2708" t="str">
            <v>N/A</v>
          </cell>
          <cell r="O2708" t="str">
            <v>N/A</v>
          </cell>
          <cell r="V2708">
            <v>13511.481131999999</v>
          </cell>
        </row>
        <row r="2709">
          <cell r="F2709" t="str">
            <v>B-19</v>
          </cell>
          <cell r="H2709" t="str">
            <v>N/A</v>
          </cell>
          <cell r="O2709" t="str">
            <v>N/A</v>
          </cell>
          <cell r="V2709">
            <v>29879.207413</v>
          </cell>
        </row>
        <row r="2710">
          <cell r="F2710" t="str">
            <v>B-19</v>
          </cell>
          <cell r="H2710" t="str">
            <v>N/A</v>
          </cell>
          <cell r="O2710" t="str">
            <v>N/A</v>
          </cell>
          <cell r="V2710">
            <v>0</v>
          </cell>
        </row>
        <row r="2711">
          <cell r="F2711" t="str">
            <v>B-19</v>
          </cell>
          <cell r="H2711" t="str">
            <v>N/A</v>
          </cell>
          <cell r="O2711" t="str">
            <v>N/A</v>
          </cell>
          <cell r="V2711">
            <v>9924.4938320000001</v>
          </cell>
        </row>
        <row r="2712">
          <cell r="F2712" t="str">
            <v>B-19</v>
          </cell>
          <cell r="H2712" t="str">
            <v>N/A</v>
          </cell>
          <cell r="O2712" t="str">
            <v>N/A</v>
          </cell>
          <cell r="V2712">
            <v>381690.409025</v>
          </cell>
        </row>
        <row r="2713">
          <cell r="F2713" t="str">
            <v>B-19</v>
          </cell>
          <cell r="H2713" t="str">
            <v>N/A</v>
          </cell>
          <cell r="O2713" t="str">
            <v>N/A</v>
          </cell>
          <cell r="V2713">
            <v>437946.10444200004</v>
          </cell>
        </row>
        <row r="2714">
          <cell r="F2714" t="str">
            <v>B-19</v>
          </cell>
          <cell r="H2714" t="str">
            <v>N/A</v>
          </cell>
          <cell r="O2714" t="str">
            <v>N/A</v>
          </cell>
          <cell r="V2714">
            <v>847831.34230599995</v>
          </cell>
        </row>
        <row r="2715">
          <cell r="F2715" t="str">
            <v>B-19</v>
          </cell>
          <cell r="H2715" t="str">
            <v>N/A</v>
          </cell>
          <cell r="O2715" t="str">
            <v>N/A</v>
          </cell>
          <cell r="V2715">
            <v>868696.06600499991</v>
          </cell>
        </row>
        <row r="2716">
          <cell r="F2716" t="str">
            <v>B-19</v>
          </cell>
          <cell r="H2716" t="str">
            <v>N/A</v>
          </cell>
          <cell r="O2716" t="str">
            <v>N/A</v>
          </cell>
          <cell r="V2716">
            <v>184732028.80230799</v>
          </cell>
        </row>
        <row r="2717">
          <cell r="F2717" t="str">
            <v>B-19</v>
          </cell>
          <cell r="H2717" t="str">
            <v>N/A</v>
          </cell>
          <cell r="O2717" t="str">
            <v>N/A</v>
          </cell>
          <cell r="V2717">
            <v>49036600.870710999</v>
          </cell>
        </row>
        <row r="2718">
          <cell r="F2718" t="str">
            <v>B-19</v>
          </cell>
          <cell r="H2718" t="str">
            <v>N/A</v>
          </cell>
          <cell r="O2718" t="str">
            <v>N/A</v>
          </cell>
          <cell r="V2718">
            <v>65834718.137399003</v>
          </cell>
        </row>
        <row r="2719">
          <cell r="F2719" t="str">
            <v>B-19</v>
          </cell>
          <cell r="H2719" t="str">
            <v>N/A</v>
          </cell>
          <cell r="O2719" t="str">
            <v>N/A</v>
          </cell>
          <cell r="V2719">
            <v>402429131.93152499</v>
          </cell>
        </row>
        <row r="2720">
          <cell r="F2720" t="str">
            <v>B-19</v>
          </cell>
          <cell r="H2720" t="str">
            <v>N/A</v>
          </cell>
          <cell r="O2720" t="str">
            <v>N/A</v>
          </cell>
          <cell r="V2720">
            <v>125962866.10767099</v>
          </cell>
        </row>
        <row r="2721">
          <cell r="F2721" t="str">
            <v>B-19</v>
          </cell>
          <cell r="H2721" t="str">
            <v>N/A</v>
          </cell>
          <cell r="O2721" t="str">
            <v>N/A</v>
          </cell>
          <cell r="V2721">
            <v>35286428.093953997</v>
          </cell>
        </row>
        <row r="2722">
          <cell r="F2722" t="str">
            <v>B-19</v>
          </cell>
          <cell r="H2722" t="str">
            <v>N/A</v>
          </cell>
          <cell r="O2722" t="str">
            <v>N/A</v>
          </cell>
          <cell r="V2722">
            <v>92591823.404455006</v>
          </cell>
        </row>
        <row r="2723">
          <cell r="F2723" t="str">
            <v>B-19</v>
          </cell>
          <cell r="H2723" t="str">
            <v>N/A</v>
          </cell>
          <cell r="O2723" t="str">
            <v>N/A</v>
          </cell>
          <cell r="V2723">
            <v>22625534.760674</v>
          </cell>
        </row>
        <row r="2724">
          <cell r="F2724" t="str">
            <v>B-19</v>
          </cell>
          <cell r="H2724" t="str">
            <v>N/A</v>
          </cell>
          <cell r="O2724" t="str">
            <v>N/A</v>
          </cell>
          <cell r="V2724">
            <v>33076441.367977001</v>
          </cell>
        </row>
        <row r="2725">
          <cell r="F2725" t="str">
            <v>B-19</v>
          </cell>
          <cell r="H2725" t="str">
            <v>N/A</v>
          </cell>
          <cell r="O2725" t="str">
            <v>N/A</v>
          </cell>
          <cell r="V2725">
            <v>224749659.85593501</v>
          </cell>
        </row>
        <row r="2726">
          <cell r="F2726" t="str">
            <v>B-19</v>
          </cell>
          <cell r="H2726" t="str">
            <v>N/A</v>
          </cell>
          <cell r="O2726" t="str">
            <v>N/A</v>
          </cell>
          <cell r="V2726">
            <v>70150655.128872991</v>
          </cell>
        </row>
        <row r="2727">
          <cell r="F2727" t="str">
            <v>B-19</v>
          </cell>
          <cell r="H2727" t="str">
            <v>N/A</v>
          </cell>
          <cell r="O2727" t="str">
            <v>N/A</v>
          </cell>
          <cell r="V2727">
            <v>23186211.086865999</v>
          </cell>
        </row>
        <row r="2728">
          <cell r="F2728" t="str">
            <v>B-19</v>
          </cell>
          <cell r="H2728" t="str">
            <v>N/A</v>
          </cell>
          <cell r="O2728" t="str">
            <v>N/A</v>
          </cell>
          <cell r="V2728">
            <v>59686851.199405998</v>
          </cell>
        </row>
        <row r="2729">
          <cell r="F2729" t="str">
            <v>B-19</v>
          </cell>
          <cell r="H2729" t="str">
            <v>N/A</v>
          </cell>
          <cell r="O2729" t="str">
            <v>N/A</v>
          </cell>
          <cell r="V2729">
            <v>15632662.785094999</v>
          </cell>
        </row>
        <row r="2730">
          <cell r="F2730" t="str">
            <v>B-19</v>
          </cell>
          <cell r="H2730" t="str">
            <v>N/A</v>
          </cell>
          <cell r="O2730" t="str">
            <v>N/A</v>
          </cell>
          <cell r="V2730">
            <v>21215003.188261002</v>
          </cell>
        </row>
        <row r="2731">
          <cell r="F2731" t="str">
            <v>B-19</v>
          </cell>
          <cell r="H2731" t="str">
            <v>N/A</v>
          </cell>
          <cell r="O2731" t="str">
            <v>N/A</v>
          </cell>
          <cell r="V2731">
            <v>145421531.037056</v>
          </cell>
        </row>
        <row r="2732">
          <cell r="F2732" t="str">
            <v>B-19</v>
          </cell>
          <cell r="H2732" t="str">
            <v>N/A</v>
          </cell>
          <cell r="O2732" t="str">
            <v>N/A</v>
          </cell>
          <cell r="V2732">
            <v>45726599.627411</v>
          </cell>
        </row>
        <row r="2733">
          <cell r="F2733" t="str">
            <v>B-19</v>
          </cell>
          <cell r="H2733" t="str">
            <v>N/A</v>
          </cell>
          <cell r="O2733" t="str">
            <v>N/A</v>
          </cell>
          <cell r="V2733">
            <v>11714039.627184</v>
          </cell>
        </row>
        <row r="2734">
          <cell r="F2734" t="str">
            <v>B-19</v>
          </cell>
          <cell r="H2734" t="str">
            <v>N/A</v>
          </cell>
          <cell r="O2734" t="str">
            <v>N/A</v>
          </cell>
          <cell r="V2734">
            <v>29122261.071608998</v>
          </cell>
        </row>
        <row r="2735">
          <cell r="F2735" t="str">
            <v>B-19</v>
          </cell>
          <cell r="H2735" t="str">
            <v>N/A</v>
          </cell>
          <cell r="O2735" t="str">
            <v>N/A</v>
          </cell>
          <cell r="V2735">
            <v>6834703.046197</v>
          </cell>
        </row>
        <row r="2736">
          <cell r="F2736" t="str">
            <v>B-19</v>
          </cell>
          <cell r="H2736" t="str">
            <v>N/A</v>
          </cell>
          <cell r="O2736" t="str">
            <v>N/A</v>
          </cell>
          <cell r="V2736">
            <v>10315239.419602999</v>
          </cell>
        </row>
        <row r="2737">
          <cell r="F2737" t="str">
            <v>B-19</v>
          </cell>
          <cell r="H2737" t="str">
            <v>N/A</v>
          </cell>
          <cell r="O2737" t="str">
            <v>N/A</v>
          </cell>
          <cell r="V2737">
            <v>75347486.425054997</v>
          </cell>
        </row>
        <row r="2738">
          <cell r="F2738" t="str">
            <v>B-19</v>
          </cell>
          <cell r="H2738" t="str">
            <v>N/A</v>
          </cell>
          <cell r="O2738" t="str">
            <v>N/A</v>
          </cell>
          <cell r="V2738">
            <v>23473001.056795001</v>
          </cell>
        </row>
        <row r="2739">
          <cell r="F2739" t="str">
            <v>B-19</v>
          </cell>
          <cell r="H2739" t="str">
            <v>N/A</v>
          </cell>
          <cell r="O2739" t="str">
            <v>N/A</v>
          </cell>
          <cell r="V2739">
            <v>6286162.3996529998</v>
          </cell>
        </row>
        <row r="2740">
          <cell r="F2740" t="str">
            <v>B-19</v>
          </cell>
          <cell r="H2740" t="str">
            <v>N/A</v>
          </cell>
          <cell r="O2740" t="str">
            <v>N/A</v>
          </cell>
          <cell r="V2740">
            <v>0</v>
          </cell>
        </row>
        <row r="2741">
          <cell r="F2741" t="str">
            <v>B-19</v>
          </cell>
          <cell r="H2741" t="str">
            <v>N/A</v>
          </cell>
          <cell r="O2741" t="str">
            <v>N/A</v>
          </cell>
          <cell r="V2741">
            <v>0</v>
          </cell>
        </row>
        <row r="2742">
          <cell r="F2742" t="str">
            <v>B-19</v>
          </cell>
          <cell r="H2742" t="str">
            <v>N/A</v>
          </cell>
          <cell r="O2742" t="str">
            <v>N/A</v>
          </cell>
          <cell r="V2742">
            <v>0</v>
          </cell>
        </row>
        <row r="2743">
          <cell r="F2743" t="str">
            <v>B-19</v>
          </cell>
          <cell r="H2743" t="str">
            <v>N/A</v>
          </cell>
          <cell r="O2743" t="str">
            <v>N/A</v>
          </cell>
          <cell r="V2743">
            <v>0</v>
          </cell>
        </row>
        <row r="2744">
          <cell r="F2744" t="str">
            <v>B-19</v>
          </cell>
          <cell r="H2744" t="str">
            <v>N/A</v>
          </cell>
          <cell r="O2744" t="str">
            <v>N/A</v>
          </cell>
          <cell r="V2744">
            <v>0</v>
          </cell>
        </row>
        <row r="2745">
          <cell r="F2745" t="str">
            <v>B-19</v>
          </cell>
          <cell r="H2745" t="str">
            <v>N/A</v>
          </cell>
          <cell r="O2745" t="str">
            <v>N/A</v>
          </cell>
          <cell r="V2745">
            <v>0</v>
          </cell>
        </row>
        <row r="2746">
          <cell r="F2746" t="str">
            <v>B-19</v>
          </cell>
          <cell r="H2746" t="str">
            <v>N/A</v>
          </cell>
          <cell r="O2746" t="str">
            <v>N/A</v>
          </cell>
          <cell r="V2746">
            <v>184732028.80230799</v>
          </cell>
        </row>
        <row r="2747">
          <cell r="F2747" t="str">
            <v>B-19</v>
          </cell>
          <cell r="H2747" t="str">
            <v>N/A</v>
          </cell>
          <cell r="O2747" t="str">
            <v>N/A</v>
          </cell>
          <cell r="V2747">
            <v>837034909.59156692</v>
          </cell>
        </row>
        <row r="2748">
          <cell r="F2748" t="str">
            <v>B-19</v>
          </cell>
          <cell r="H2748" t="str">
            <v>N/A</v>
          </cell>
          <cell r="O2748" t="str">
            <v>N/A</v>
          </cell>
          <cell r="V2748">
            <v>4481322.881763</v>
          </cell>
        </row>
        <row r="2749">
          <cell r="F2749" t="str">
            <v>B-19</v>
          </cell>
          <cell r="H2749" t="str">
            <v>N/A</v>
          </cell>
          <cell r="O2749" t="str">
            <v>N/A</v>
          </cell>
          <cell r="V2749">
            <v>49036600.870710999</v>
          </cell>
        </row>
        <row r="2750">
          <cell r="F2750" t="str">
            <v>B-19</v>
          </cell>
          <cell r="H2750" t="str">
            <v>N/A</v>
          </cell>
          <cell r="O2750" t="str">
            <v>N/A</v>
          </cell>
          <cell r="V2750">
            <v>170822793.58577999</v>
          </cell>
        </row>
        <row r="2751">
          <cell r="F2751" t="str">
            <v>B-19</v>
          </cell>
          <cell r="H2751" t="str">
            <v>N/A</v>
          </cell>
          <cell r="O2751" t="str">
            <v>N/A</v>
          </cell>
          <cell r="V2751">
            <v>1196942.6732980001</v>
          </cell>
        </row>
        <row r="2752">
          <cell r="F2752" t="str">
            <v>B-19</v>
          </cell>
          <cell r="H2752" t="str">
            <v>N/A</v>
          </cell>
          <cell r="O2752" t="str">
            <v>N/A</v>
          </cell>
          <cell r="V2752">
            <v>65834718.137399003</v>
          </cell>
        </row>
        <row r="2753">
          <cell r="F2753" t="str">
            <v>B-19</v>
          </cell>
          <cell r="H2753" t="str">
            <v>N/A</v>
          </cell>
          <cell r="O2753" t="str">
            <v>N/A</v>
          </cell>
          <cell r="V2753">
            <v>309981644.98015505</v>
          </cell>
        </row>
        <row r="2754">
          <cell r="F2754" t="str">
            <v>B-19</v>
          </cell>
          <cell r="H2754" t="str">
            <v>N/A</v>
          </cell>
          <cell r="O2754" t="str">
            <v>N/A</v>
          </cell>
          <cell r="V2754">
            <v>1548091.3157500001</v>
          </cell>
        </row>
        <row r="2755">
          <cell r="F2755" t="str">
            <v>B-19</v>
          </cell>
          <cell r="H2755" t="str">
            <v>N/A</v>
          </cell>
          <cell r="O2755" t="str">
            <v>N/A</v>
          </cell>
          <cell r="V2755">
            <v>402429131.93152499</v>
          </cell>
        </row>
        <row r="2756">
          <cell r="F2756" t="str">
            <v>B-19</v>
          </cell>
          <cell r="H2756" t="str">
            <v>N/A</v>
          </cell>
          <cell r="O2756" t="str">
            <v>N/A</v>
          </cell>
          <cell r="V2756">
            <v>1527111950.8161218</v>
          </cell>
        </row>
        <row r="2757">
          <cell r="F2757" t="str">
            <v>B-19</v>
          </cell>
          <cell r="H2757" t="str">
            <v>N/A</v>
          </cell>
          <cell r="O2757" t="str">
            <v>N/A</v>
          </cell>
          <cell r="V2757">
            <v>12353622.004874</v>
          </cell>
        </row>
        <row r="2758">
          <cell r="F2758" t="str">
            <v>B-19</v>
          </cell>
          <cell r="H2758" t="str">
            <v>N/A</v>
          </cell>
          <cell r="O2758" t="str">
            <v>N/A</v>
          </cell>
          <cell r="V2758">
            <v>125962866.10767099</v>
          </cell>
        </row>
        <row r="2759">
          <cell r="F2759" t="str">
            <v>B-19</v>
          </cell>
          <cell r="H2759" t="str">
            <v>N/A</v>
          </cell>
          <cell r="O2759" t="str">
            <v>N/A</v>
          </cell>
          <cell r="V2759">
            <v>560165251.50206399</v>
          </cell>
        </row>
        <row r="2760">
          <cell r="F2760" t="str">
            <v>B-19</v>
          </cell>
          <cell r="H2760" t="str">
            <v>N/A</v>
          </cell>
          <cell r="O2760" t="str">
            <v>N/A</v>
          </cell>
          <cell r="V2760">
            <v>3721498.07516</v>
          </cell>
        </row>
        <row r="2761">
          <cell r="F2761" t="str">
            <v>B-19</v>
          </cell>
          <cell r="H2761" t="str">
            <v>N/A</v>
          </cell>
          <cell r="O2761" t="str">
            <v>N/A</v>
          </cell>
          <cell r="V2761">
            <v>35286428.093953997</v>
          </cell>
        </row>
        <row r="2762">
          <cell r="F2762" t="str">
            <v>B-19</v>
          </cell>
          <cell r="H2762" t="str">
            <v>N/A</v>
          </cell>
          <cell r="O2762" t="str">
            <v>N/A</v>
          </cell>
          <cell r="V2762">
            <v>299709580.22184998</v>
          </cell>
        </row>
        <row r="2763">
          <cell r="F2763" t="str">
            <v>B-19</v>
          </cell>
          <cell r="H2763" t="str">
            <v>N/A</v>
          </cell>
          <cell r="O2763" t="str">
            <v>N/A</v>
          </cell>
          <cell r="V2763">
            <v>1368507.2924030002</v>
          </cell>
        </row>
        <row r="2764">
          <cell r="F2764" t="str">
            <v>B-19</v>
          </cell>
          <cell r="H2764" t="str">
            <v>N/A</v>
          </cell>
          <cell r="O2764" t="str">
            <v>N/A</v>
          </cell>
          <cell r="V2764">
            <v>92591823.404455006</v>
          </cell>
        </row>
        <row r="2765">
          <cell r="F2765" t="str">
            <v>B-19</v>
          </cell>
          <cell r="H2765" t="str">
            <v>N/A</v>
          </cell>
          <cell r="O2765" t="str">
            <v>N/A</v>
          </cell>
          <cell r="V2765">
            <v>1989291648.4782989</v>
          </cell>
        </row>
        <row r="2766">
          <cell r="F2766" t="str">
            <v>B-19</v>
          </cell>
          <cell r="H2766" t="str">
            <v>N/A</v>
          </cell>
          <cell r="O2766" t="str">
            <v>N/A</v>
          </cell>
          <cell r="V2766">
            <v>2728221.8991720001</v>
          </cell>
        </row>
        <row r="2767">
          <cell r="F2767" t="str">
            <v>B-19</v>
          </cell>
          <cell r="H2767" t="str">
            <v>N/A</v>
          </cell>
          <cell r="O2767" t="str">
            <v>N/A</v>
          </cell>
          <cell r="V2767">
            <v>22625534.760674</v>
          </cell>
        </row>
        <row r="2768">
          <cell r="F2768" t="str">
            <v>B-19</v>
          </cell>
          <cell r="H2768" t="str">
            <v>N/A</v>
          </cell>
          <cell r="O2768" t="str">
            <v>N/A</v>
          </cell>
          <cell r="V2768">
            <v>541242952.93664503</v>
          </cell>
        </row>
        <row r="2769">
          <cell r="F2769" t="str">
            <v>B-19</v>
          </cell>
          <cell r="H2769" t="str">
            <v>N/A</v>
          </cell>
          <cell r="O2769" t="str">
            <v>N/A</v>
          </cell>
          <cell r="V2769">
            <v>641870.61164900009</v>
          </cell>
        </row>
        <row r="2770">
          <cell r="F2770" t="str">
            <v>B-19</v>
          </cell>
          <cell r="H2770" t="str">
            <v>N/A</v>
          </cell>
          <cell r="O2770" t="str">
            <v>N/A</v>
          </cell>
          <cell r="V2770">
            <v>33076441.367977001</v>
          </cell>
        </row>
        <row r="2771">
          <cell r="F2771" t="str">
            <v>B-19</v>
          </cell>
          <cell r="H2771" t="str">
            <v>N/A</v>
          </cell>
          <cell r="O2771" t="str">
            <v>N/A</v>
          </cell>
          <cell r="V2771">
            <v>752458069.41373515</v>
          </cell>
        </row>
        <row r="2772">
          <cell r="F2772" t="str">
            <v>B-19</v>
          </cell>
          <cell r="H2772" t="str">
            <v>N/A</v>
          </cell>
          <cell r="O2772" t="str">
            <v>N/A</v>
          </cell>
          <cell r="V2772">
            <v>803783.56402199995</v>
          </cell>
        </row>
        <row r="2773">
          <cell r="F2773" t="str">
            <v>B-19</v>
          </cell>
          <cell r="H2773" t="str">
            <v>N/A</v>
          </cell>
          <cell r="O2773" t="str">
            <v>N/A</v>
          </cell>
          <cell r="V2773">
            <v>224749659.85593501</v>
          </cell>
        </row>
        <row r="2774">
          <cell r="F2774" t="str">
            <v>B-19</v>
          </cell>
          <cell r="H2774" t="str">
            <v>N/A</v>
          </cell>
          <cell r="O2774" t="str">
            <v>N/A</v>
          </cell>
          <cell r="V2774">
            <v>4198393688.9138837</v>
          </cell>
        </row>
        <row r="2775">
          <cell r="F2775" t="str">
            <v>B-19</v>
          </cell>
          <cell r="H2775" t="str">
            <v>N/A</v>
          </cell>
          <cell r="O2775" t="str">
            <v>N/A</v>
          </cell>
          <cell r="V2775">
            <v>7408591.0715060001</v>
          </cell>
        </row>
        <row r="2776">
          <cell r="F2776" t="str">
            <v>B-19</v>
          </cell>
          <cell r="H2776" t="str">
            <v>N/A</v>
          </cell>
          <cell r="O2776" t="str">
            <v>N/A</v>
          </cell>
          <cell r="V2776">
            <v>70150655.128872991</v>
          </cell>
        </row>
        <row r="2777">
          <cell r="F2777" t="str">
            <v>B-19</v>
          </cell>
          <cell r="H2777" t="str">
            <v>N/A</v>
          </cell>
          <cell r="O2777" t="str">
            <v>N/A</v>
          </cell>
          <cell r="V2777">
            <v>1327047993.3186569</v>
          </cell>
        </row>
        <row r="2778">
          <cell r="F2778" t="str">
            <v>B-19</v>
          </cell>
          <cell r="H2778" t="str">
            <v>N/A</v>
          </cell>
          <cell r="O2778" t="str">
            <v>N/A</v>
          </cell>
          <cell r="V2778">
            <v>2025630.6771459999</v>
          </cell>
        </row>
        <row r="2779">
          <cell r="F2779" t="str">
            <v>B-19</v>
          </cell>
          <cell r="H2779" t="str">
            <v>N/A</v>
          </cell>
          <cell r="O2779" t="str">
            <v>N/A</v>
          </cell>
          <cell r="V2779">
            <v>23186211.086865999</v>
          </cell>
        </row>
        <row r="2780">
          <cell r="F2780" t="str">
            <v>B-19</v>
          </cell>
          <cell r="H2780" t="str">
            <v>N/A</v>
          </cell>
          <cell r="O2780" t="str">
            <v>N/A</v>
          </cell>
          <cell r="V2780">
            <v>435597078.76125705</v>
          </cell>
        </row>
        <row r="2781">
          <cell r="F2781" t="str">
            <v>B-19</v>
          </cell>
          <cell r="H2781" t="str">
            <v>N/A</v>
          </cell>
          <cell r="O2781" t="str">
            <v>N/A</v>
          </cell>
          <cell r="V2781">
            <v>883267.59150999994</v>
          </cell>
        </row>
        <row r="2782">
          <cell r="F2782" t="str">
            <v>B-19</v>
          </cell>
          <cell r="H2782" t="str">
            <v>N/A</v>
          </cell>
          <cell r="O2782" t="str">
            <v>N/A</v>
          </cell>
          <cell r="V2782">
            <v>0</v>
          </cell>
        </row>
        <row r="2783">
          <cell r="F2783" t="str">
            <v>B-19</v>
          </cell>
          <cell r="H2783" t="str">
            <v>N/A</v>
          </cell>
          <cell r="O2783" t="str">
            <v>N/A</v>
          </cell>
          <cell r="V2783">
            <v>0</v>
          </cell>
        </row>
        <row r="2784">
          <cell r="F2784" t="str">
            <v>B-19</v>
          </cell>
          <cell r="H2784" t="str">
            <v>N/A</v>
          </cell>
          <cell r="O2784" t="str">
            <v>N/A</v>
          </cell>
          <cell r="V2784">
            <v>0</v>
          </cell>
        </row>
        <row r="2785">
          <cell r="F2785" t="str">
            <v>B-19</v>
          </cell>
          <cell r="H2785" t="str">
            <v>N/A</v>
          </cell>
          <cell r="O2785" t="str">
            <v>N/A</v>
          </cell>
          <cell r="V2785">
            <v>0</v>
          </cell>
        </row>
        <row r="2786">
          <cell r="F2786" t="str">
            <v>B-19</v>
          </cell>
          <cell r="H2786" t="str">
            <v>N/A</v>
          </cell>
          <cell r="O2786" t="str">
            <v>N/A</v>
          </cell>
          <cell r="V2786">
            <v>0</v>
          </cell>
        </row>
        <row r="2787">
          <cell r="F2787" t="str">
            <v>B-19</v>
          </cell>
          <cell r="H2787" t="str">
            <v>N/A</v>
          </cell>
          <cell r="O2787" t="str">
            <v>N/A</v>
          </cell>
          <cell r="V2787">
            <v>0</v>
          </cell>
        </row>
        <row r="2788">
          <cell r="F2788" t="str">
            <v>B-19</v>
          </cell>
          <cell r="H2788" t="str">
            <v>N/A</v>
          </cell>
          <cell r="O2788" t="str">
            <v>N/A</v>
          </cell>
          <cell r="V2788">
            <v>184732028.80230799</v>
          </cell>
        </row>
        <row r="2789">
          <cell r="F2789" t="str">
            <v>B-19</v>
          </cell>
          <cell r="H2789" t="str">
            <v>N/A</v>
          </cell>
          <cell r="O2789" t="str">
            <v>N/A</v>
          </cell>
          <cell r="V2789">
            <v>837034909.59156692</v>
          </cell>
        </row>
        <row r="2790">
          <cell r="F2790" t="str">
            <v>B-19</v>
          </cell>
          <cell r="H2790" t="str">
            <v>N/A</v>
          </cell>
          <cell r="O2790" t="str">
            <v>N/A</v>
          </cell>
          <cell r="V2790">
            <v>4481322.881763</v>
          </cell>
        </row>
        <row r="2791">
          <cell r="F2791" t="str">
            <v>B-19</v>
          </cell>
          <cell r="H2791" t="str">
            <v>N/A</v>
          </cell>
          <cell r="O2791" t="str">
            <v>N/A</v>
          </cell>
          <cell r="V2791">
            <v>49036600.870710999</v>
          </cell>
        </row>
        <row r="2792">
          <cell r="F2792" t="str">
            <v>B-19</v>
          </cell>
          <cell r="H2792" t="str">
            <v>N/A</v>
          </cell>
          <cell r="O2792" t="str">
            <v>N/A</v>
          </cell>
          <cell r="V2792">
            <v>170822793.58577999</v>
          </cell>
        </row>
        <row r="2793">
          <cell r="F2793" t="str">
            <v>B-19</v>
          </cell>
          <cell r="H2793" t="str">
            <v>N/A</v>
          </cell>
          <cell r="O2793" t="str">
            <v>N/A</v>
          </cell>
          <cell r="V2793">
            <v>1196942.6732980001</v>
          </cell>
        </row>
        <row r="2794">
          <cell r="F2794" t="str">
            <v>B-19</v>
          </cell>
          <cell r="H2794" t="str">
            <v>N/A</v>
          </cell>
          <cell r="O2794" t="str">
            <v>N/A</v>
          </cell>
          <cell r="V2794">
            <v>65834718.137399003</v>
          </cell>
        </row>
        <row r="2795">
          <cell r="F2795" t="str">
            <v>B-19</v>
          </cell>
          <cell r="H2795" t="str">
            <v>N/A</v>
          </cell>
          <cell r="O2795" t="str">
            <v>N/A</v>
          </cell>
          <cell r="V2795">
            <v>309981644.98015505</v>
          </cell>
        </row>
        <row r="2796">
          <cell r="F2796" t="str">
            <v>B-19</v>
          </cell>
          <cell r="H2796" t="str">
            <v>N/A</v>
          </cell>
          <cell r="O2796" t="str">
            <v>N/A</v>
          </cell>
          <cell r="V2796">
            <v>1548091.3157500001</v>
          </cell>
        </row>
        <row r="2797">
          <cell r="F2797" t="str">
            <v>B-19</v>
          </cell>
          <cell r="H2797" t="str">
            <v>N/A</v>
          </cell>
          <cell r="O2797" t="str">
            <v>N/A</v>
          </cell>
          <cell r="V2797">
            <v>402429131.93152499</v>
          </cell>
        </row>
        <row r="2798">
          <cell r="F2798" t="str">
            <v>B-19</v>
          </cell>
          <cell r="H2798" t="str">
            <v>N/A</v>
          </cell>
          <cell r="O2798" t="str">
            <v>N/A</v>
          </cell>
          <cell r="V2798">
            <v>1527111950.8161218</v>
          </cell>
        </row>
        <row r="2799">
          <cell r="F2799" t="str">
            <v>B-19</v>
          </cell>
          <cell r="H2799" t="str">
            <v>N/A</v>
          </cell>
          <cell r="O2799" t="str">
            <v>N/A</v>
          </cell>
          <cell r="V2799">
            <v>12353622.004874</v>
          </cell>
        </row>
        <row r="2800">
          <cell r="F2800" t="str">
            <v>B-19</v>
          </cell>
          <cell r="H2800" t="str">
            <v>N/A</v>
          </cell>
          <cell r="O2800" t="str">
            <v>N/A</v>
          </cell>
          <cell r="V2800">
            <v>125962866.10767099</v>
          </cell>
        </row>
        <row r="2801">
          <cell r="F2801" t="str">
            <v>B-19</v>
          </cell>
          <cell r="H2801" t="str">
            <v>N/A</v>
          </cell>
          <cell r="O2801" t="str">
            <v>N/A</v>
          </cell>
          <cell r="V2801">
            <v>560165251.50206399</v>
          </cell>
        </row>
        <row r="2802">
          <cell r="F2802" t="str">
            <v>B-19</v>
          </cell>
          <cell r="H2802" t="str">
            <v>N/A</v>
          </cell>
          <cell r="O2802" t="str">
            <v>N/A</v>
          </cell>
          <cell r="V2802">
            <v>3721498.07516</v>
          </cell>
        </row>
        <row r="2803">
          <cell r="F2803" t="str">
            <v>B-19</v>
          </cell>
          <cell r="H2803" t="str">
            <v>N/A</v>
          </cell>
          <cell r="O2803" t="str">
            <v>N/A</v>
          </cell>
          <cell r="V2803">
            <v>35286428.093953997</v>
          </cell>
        </row>
        <row r="2804">
          <cell r="F2804" t="str">
            <v>B-19</v>
          </cell>
          <cell r="H2804" t="str">
            <v>N/A</v>
          </cell>
          <cell r="O2804" t="str">
            <v>N/A</v>
          </cell>
          <cell r="V2804">
            <v>299709580.22184998</v>
          </cell>
        </row>
        <row r="2805">
          <cell r="F2805" t="str">
            <v>B-19</v>
          </cell>
          <cell r="H2805" t="str">
            <v>N/A</v>
          </cell>
          <cell r="O2805" t="str">
            <v>N/A</v>
          </cell>
          <cell r="V2805">
            <v>1368507.2924030002</v>
          </cell>
        </row>
        <row r="2806">
          <cell r="F2806" t="str">
            <v>B-19</v>
          </cell>
          <cell r="H2806" t="str">
            <v>N/A</v>
          </cell>
          <cell r="O2806" t="str">
            <v>N/A</v>
          </cell>
          <cell r="V2806">
            <v>92591823.404455006</v>
          </cell>
        </row>
        <row r="2807">
          <cell r="F2807" t="str">
            <v>B-19</v>
          </cell>
          <cell r="H2807" t="str">
            <v>N/A</v>
          </cell>
          <cell r="O2807" t="str">
            <v>N/A</v>
          </cell>
          <cell r="V2807">
            <v>1989291648.4782989</v>
          </cell>
        </row>
        <row r="2808">
          <cell r="F2808" t="str">
            <v>B-19</v>
          </cell>
          <cell r="H2808" t="str">
            <v>N/A</v>
          </cell>
          <cell r="O2808" t="str">
            <v>N/A</v>
          </cell>
          <cell r="V2808">
            <v>2728221.8991720001</v>
          </cell>
        </row>
        <row r="2809">
          <cell r="F2809" t="str">
            <v>B-19</v>
          </cell>
          <cell r="H2809" t="str">
            <v>N/A</v>
          </cell>
          <cell r="O2809" t="str">
            <v>N/A</v>
          </cell>
          <cell r="V2809">
            <v>22625534.760674</v>
          </cell>
        </row>
        <row r="2810">
          <cell r="F2810" t="str">
            <v>B-19</v>
          </cell>
          <cell r="H2810" t="str">
            <v>N/A</v>
          </cell>
          <cell r="O2810" t="str">
            <v>N/A</v>
          </cell>
          <cell r="V2810">
            <v>541242952.93664503</v>
          </cell>
        </row>
        <row r="2811">
          <cell r="F2811" t="str">
            <v>B-19</v>
          </cell>
          <cell r="H2811" t="str">
            <v>N/A</v>
          </cell>
          <cell r="O2811" t="str">
            <v>N/A</v>
          </cell>
          <cell r="V2811">
            <v>641870.61164900009</v>
          </cell>
        </row>
        <row r="2812">
          <cell r="F2812" t="str">
            <v>B-19</v>
          </cell>
          <cell r="H2812" t="str">
            <v>N/A</v>
          </cell>
          <cell r="O2812" t="str">
            <v>N/A</v>
          </cell>
          <cell r="V2812">
            <v>33076441.367977001</v>
          </cell>
        </row>
        <row r="2813">
          <cell r="F2813" t="str">
            <v>B-19</v>
          </cell>
          <cell r="H2813" t="str">
            <v>N/A</v>
          </cell>
          <cell r="O2813" t="str">
            <v>N/A</v>
          </cell>
          <cell r="V2813">
            <v>752458069.41373515</v>
          </cell>
        </row>
        <row r="2814">
          <cell r="F2814" t="str">
            <v>B-19</v>
          </cell>
          <cell r="H2814" t="str">
            <v>N/A</v>
          </cell>
          <cell r="O2814" t="str">
            <v>N/A</v>
          </cell>
          <cell r="V2814">
            <v>803783.56402199995</v>
          </cell>
        </row>
        <row r="2815">
          <cell r="F2815" t="str">
            <v>B-19</v>
          </cell>
          <cell r="H2815" t="str">
            <v>N/A</v>
          </cell>
          <cell r="O2815" t="str">
            <v>N/A</v>
          </cell>
          <cell r="V2815">
            <v>224749659.85593501</v>
          </cell>
        </row>
        <row r="2816">
          <cell r="F2816" t="str">
            <v>B-19</v>
          </cell>
          <cell r="H2816" t="str">
            <v>N/A</v>
          </cell>
          <cell r="O2816" t="str">
            <v>N/A</v>
          </cell>
          <cell r="V2816">
            <v>4198393688.9138837</v>
          </cell>
        </row>
        <row r="2817">
          <cell r="F2817" t="str">
            <v>B-19</v>
          </cell>
          <cell r="H2817" t="str">
            <v>N/A</v>
          </cell>
          <cell r="O2817" t="str">
            <v>N/A</v>
          </cell>
          <cell r="V2817">
            <v>7408591.0715060001</v>
          </cell>
        </row>
        <row r="2818">
          <cell r="F2818" t="str">
            <v>B-19</v>
          </cell>
          <cell r="H2818" t="str">
            <v>N/A</v>
          </cell>
          <cell r="O2818" t="str">
            <v>N/A</v>
          </cell>
          <cell r="V2818">
            <v>70150655.128872991</v>
          </cell>
        </row>
        <row r="2819">
          <cell r="F2819" t="str">
            <v>B-19</v>
          </cell>
          <cell r="H2819" t="str">
            <v>N/A</v>
          </cell>
          <cell r="O2819" t="str">
            <v>N/A</v>
          </cell>
          <cell r="V2819">
            <v>1327047993.3186569</v>
          </cell>
        </row>
        <row r="2820">
          <cell r="F2820" t="str">
            <v>B-19</v>
          </cell>
          <cell r="H2820" t="str">
            <v>N/A</v>
          </cell>
          <cell r="O2820" t="str">
            <v>N/A</v>
          </cell>
          <cell r="V2820">
            <v>2025630.6771459999</v>
          </cell>
        </row>
        <row r="2821">
          <cell r="F2821" t="str">
            <v>B-19</v>
          </cell>
          <cell r="H2821" t="str">
            <v>N/A</v>
          </cell>
          <cell r="O2821" t="str">
            <v>N/A</v>
          </cell>
          <cell r="V2821">
            <v>23186211.086865999</v>
          </cell>
        </row>
        <row r="2822">
          <cell r="F2822" t="str">
            <v>B-19</v>
          </cell>
          <cell r="H2822" t="str">
            <v>N/A</v>
          </cell>
          <cell r="O2822" t="str">
            <v>N/A</v>
          </cell>
          <cell r="V2822">
            <v>435597078.76125705</v>
          </cell>
        </row>
        <row r="2823">
          <cell r="F2823" t="str">
            <v>B-19</v>
          </cell>
          <cell r="H2823" t="str">
            <v>N/A</v>
          </cell>
          <cell r="O2823" t="str">
            <v>N/A</v>
          </cell>
          <cell r="V2823">
            <v>883267.59150999994</v>
          </cell>
        </row>
        <row r="2824">
          <cell r="F2824" t="str">
            <v>B-19</v>
          </cell>
          <cell r="H2824" t="str">
            <v>FO1</v>
          </cell>
          <cell r="O2824" t="str">
            <v>N/A</v>
          </cell>
          <cell r="V2824">
            <v>0</v>
          </cell>
        </row>
        <row r="2825">
          <cell r="F2825" t="str">
            <v>B-19</v>
          </cell>
          <cell r="H2825" t="str">
            <v>FO1</v>
          </cell>
          <cell r="O2825" t="str">
            <v>N/A</v>
          </cell>
          <cell r="V2825">
            <v>0</v>
          </cell>
        </row>
        <row r="2826">
          <cell r="F2826" t="str">
            <v>B-19</v>
          </cell>
          <cell r="H2826" t="str">
            <v>FO1</v>
          </cell>
          <cell r="O2826" t="str">
            <v>N/A</v>
          </cell>
          <cell r="V2826">
            <v>0</v>
          </cell>
        </row>
        <row r="2827">
          <cell r="F2827" t="str">
            <v>B-19</v>
          </cell>
          <cell r="H2827" t="str">
            <v>FO1</v>
          </cell>
          <cell r="O2827" t="str">
            <v>N/A</v>
          </cell>
          <cell r="V2827">
            <v>0</v>
          </cell>
        </row>
        <row r="2828">
          <cell r="F2828" t="str">
            <v>B-19</v>
          </cell>
          <cell r="H2828" t="str">
            <v>FO1</v>
          </cell>
          <cell r="O2828" t="str">
            <v>N/A</v>
          </cell>
          <cell r="V2828">
            <v>0</v>
          </cell>
        </row>
        <row r="2829">
          <cell r="F2829" t="str">
            <v>B-19</v>
          </cell>
          <cell r="H2829" t="str">
            <v>FO1</v>
          </cell>
          <cell r="O2829" t="str">
            <v>N/A</v>
          </cell>
          <cell r="V2829">
            <v>0</v>
          </cell>
        </row>
        <row r="2830">
          <cell r="F2830" t="str">
            <v>B-19</v>
          </cell>
          <cell r="H2830" t="str">
            <v>FO1</v>
          </cell>
          <cell r="O2830" t="str">
            <v>N/A</v>
          </cell>
          <cell r="V2830">
            <v>184732028.80230799</v>
          </cell>
        </row>
        <row r="2831">
          <cell r="F2831" t="str">
            <v>B-19</v>
          </cell>
          <cell r="H2831" t="str">
            <v>FO1</v>
          </cell>
          <cell r="O2831" t="str">
            <v>N/A</v>
          </cell>
          <cell r="V2831">
            <v>837189602.95156693</v>
          </cell>
        </row>
        <row r="2832">
          <cell r="F2832" t="str">
            <v>B-19</v>
          </cell>
          <cell r="H2832" t="str">
            <v>FO1</v>
          </cell>
          <cell r="O2832" t="str">
            <v>N/A</v>
          </cell>
          <cell r="V2832">
            <v>4481322.881763</v>
          </cell>
        </row>
        <row r="2833">
          <cell r="F2833" t="str">
            <v>B-19</v>
          </cell>
          <cell r="H2833" t="str">
            <v>FO1</v>
          </cell>
          <cell r="O2833" t="str">
            <v>N/A</v>
          </cell>
          <cell r="V2833">
            <v>49036600.870710999</v>
          </cell>
        </row>
        <row r="2834">
          <cell r="F2834" t="str">
            <v>B-19</v>
          </cell>
          <cell r="H2834" t="str">
            <v>FO1</v>
          </cell>
          <cell r="O2834" t="str">
            <v>N/A</v>
          </cell>
          <cell r="V2834">
            <v>170867568.94578001</v>
          </cell>
        </row>
        <row r="2835">
          <cell r="F2835" t="str">
            <v>B-19</v>
          </cell>
          <cell r="H2835" t="str">
            <v>FO1</v>
          </cell>
          <cell r="O2835" t="str">
            <v>N/A</v>
          </cell>
          <cell r="V2835">
            <v>1196942.6732980001</v>
          </cell>
        </row>
        <row r="2836">
          <cell r="F2836" t="str">
            <v>B-19</v>
          </cell>
          <cell r="H2836" t="str">
            <v>FO1</v>
          </cell>
          <cell r="O2836" t="str">
            <v>N/A</v>
          </cell>
          <cell r="V2836">
            <v>65834718.137399003</v>
          </cell>
        </row>
        <row r="2837">
          <cell r="F2837" t="str">
            <v>B-19</v>
          </cell>
          <cell r="H2837" t="str">
            <v>FO1</v>
          </cell>
          <cell r="O2837" t="str">
            <v>N/A</v>
          </cell>
          <cell r="V2837">
            <v>310042135.86015505</v>
          </cell>
        </row>
        <row r="2838">
          <cell r="F2838" t="str">
            <v>B-19</v>
          </cell>
          <cell r="H2838" t="str">
            <v>FO1</v>
          </cell>
          <cell r="O2838" t="str">
            <v>N/A</v>
          </cell>
          <cell r="V2838">
            <v>1548091.3157500001</v>
          </cell>
        </row>
        <row r="2839">
          <cell r="F2839" t="str">
            <v>B-19</v>
          </cell>
          <cell r="H2839" t="str">
            <v>FO1</v>
          </cell>
          <cell r="O2839" t="str">
            <v>N/A</v>
          </cell>
          <cell r="V2839">
            <v>402429131.93152499</v>
          </cell>
        </row>
        <row r="2840">
          <cell r="F2840" t="str">
            <v>B-19</v>
          </cell>
          <cell r="H2840" t="str">
            <v>FO1</v>
          </cell>
          <cell r="O2840" t="str">
            <v>N/A</v>
          </cell>
          <cell r="V2840">
            <v>1527477541.6306269</v>
          </cell>
        </row>
        <row r="2841">
          <cell r="F2841" t="str">
            <v>B-19</v>
          </cell>
          <cell r="H2841" t="str">
            <v>FO1</v>
          </cell>
          <cell r="O2841" t="str">
            <v>N/A</v>
          </cell>
          <cell r="V2841">
            <v>12353622.004874</v>
          </cell>
        </row>
        <row r="2842">
          <cell r="F2842" t="str">
            <v>B-19</v>
          </cell>
          <cell r="H2842" t="str">
            <v>FO1</v>
          </cell>
          <cell r="O2842" t="str">
            <v>N/A</v>
          </cell>
          <cell r="V2842">
            <v>125962866.10767099</v>
          </cell>
        </row>
        <row r="2843">
          <cell r="F2843" t="str">
            <v>B-19</v>
          </cell>
          <cell r="H2843" t="str">
            <v>FO1</v>
          </cell>
          <cell r="O2843" t="str">
            <v>N/A</v>
          </cell>
          <cell r="V2843">
            <v>560293909.16708493</v>
          </cell>
        </row>
        <row r="2844">
          <cell r="F2844" t="str">
            <v>B-19</v>
          </cell>
          <cell r="H2844" t="str">
            <v>FO1</v>
          </cell>
          <cell r="O2844" t="str">
            <v>N/A</v>
          </cell>
          <cell r="V2844">
            <v>3721498.07516</v>
          </cell>
        </row>
        <row r="2845">
          <cell r="F2845" t="str">
            <v>B-19</v>
          </cell>
          <cell r="H2845" t="str">
            <v>FO1</v>
          </cell>
          <cell r="O2845" t="str">
            <v>N/A</v>
          </cell>
          <cell r="V2845">
            <v>35286428.093953997</v>
          </cell>
        </row>
        <row r="2846">
          <cell r="F2846" t="str">
            <v>B-19</v>
          </cell>
          <cell r="H2846" t="str">
            <v>FO1</v>
          </cell>
          <cell r="O2846" t="str">
            <v>N/A</v>
          </cell>
          <cell r="V2846">
            <v>299757550.30184996</v>
          </cell>
        </row>
        <row r="2847">
          <cell r="F2847" t="str">
            <v>B-19</v>
          </cell>
          <cell r="H2847" t="str">
            <v>FO1</v>
          </cell>
          <cell r="O2847" t="str">
            <v>N/A</v>
          </cell>
          <cell r="V2847">
            <v>1368507.2924030002</v>
          </cell>
        </row>
        <row r="2848">
          <cell r="F2848" t="str">
            <v>B-19</v>
          </cell>
          <cell r="H2848" t="str">
            <v>FO1</v>
          </cell>
          <cell r="O2848" t="str">
            <v>N/A</v>
          </cell>
          <cell r="V2848">
            <v>92591823.404455006</v>
          </cell>
        </row>
        <row r="2849">
          <cell r="F2849" t="str">
            <v>B-19</v>
          </cell>
          <cell r="H2849" t="str">
            <v>FO1</v>
          </cell>
          <cell r="O2849" t="str">
            <v>N/A</v>
          </cell>
          <cell r="V2849">
            <v>1990421867.545167</v>
          </cell>
        </row>
        <row r="2850">
          <cell r="F2850" t="str">
            <v>B-19</v>
          </cell>
          <cell r="H2850" t="str">
            <v>FO1</v>
          </cell>
          <cell r="O2850" t="str">
            <v>N/A</v>
          </cell>
          <cell r="V2850">
            <v>2728221.8991720001</v>
          </cell>
        </row>
        <row r="2851">
          <cell r="F2851" t="str">
            <v>B-19</v>
          </cell>
          <cell r="H2851" t="str">
            <v>FO1</v>
          </cell>
          <cell r="O2851" t="str">
            <v>N/A</v>
          </cell>
          <cell r="V2851">
            <v>22625534.760674</v>
          </cell>
        </row>
        <row r="2852">
          <cell r="F2852" t="str">
            <v>B-19</v>
          </cell>
          <cell r="H2852" t="str">
            <v>FO1</v>
          </cell>
          <cell r="O2852" t="str">
            <v>N/A</v>
          </cell>
          <cell r="V2852">
            <v>541707591.41329896</v>
          </cell>
        </row>
        <row r="2853">
          <cell r="F2853" t="str">
            <v>B-19</v>
          </cell>
          <cell r="H2853" t="str">
            <v>FO1</v>
          </cell>
          <cell r="O2853" t="str">
            <v>N/A</v>
          </cell>
          <cell r="V2853">
            <v>641870.61164900009</v>
          </cell>
        </row>
        <row r="2854">
          <cell r="F2854" t="str">
            <v>B-19</v>
          </cell>
          <cell r="H2854" t="str">
            <v>FO1</v>
          </cell>
          <cell r="O2854" t="str">
            <v>N/A</v>
          </cell>
          <cell r="V2854">
            <v>33076441.367977001</v>
          </cell>
        </row>
        <row r="2855">
          <cell r="F2855" t="str">
            <v>B-19</v>
          </cell>
          <cell r="H2855" t="str">
            <v>FO1</v>
          </cell>
          <cell r="O2855" t="str">
            <v>N/A</v>
          </cell>
          <cell r="V2855">
            <v>753206430.425071</v>
          </cell>
        </row>
        <row r="2856">
          <cell r="F2856" t="str">
            <v>B-19</v>
          </cell>
          <cell r="H2856" t="str">
            <v>FO1</v>
          </cell>
          <cell r="O2856" t="str">
            <v>N/A</v>
          </cell>
          <cell r="V2856">
            <v>803783.56402199995</v>
          </cell>
        </row>
        <row r="2857">
          <cell r="F2857" t="str">
            <v>B-19</v>
          </cell>
          <cell r="H2857" t="str">
            <v>FO1</v>
          </cell>
          <cell r="O2857" t="str">
            <v>N/A</v>
          </cell>
          <cell r="V2857">
            <v>224749659.85593501</v>
          </cell>
        </row>
        <row r="2858">
          <cell r="F2858" t="str">
            <v>B-19</v>
          </cell>
          <cell r="H2858" t="str">
            <v>FO1</v>
          </cell>
          <cell r="O2858" t="str">
            <v>N/A</v>
          </cell>
          <cell r="V2858">
            <v>4199810235.1650987</v>
          </cell>
        </row>
        <row r="2859">
          <cell r="F2859" t="str">
            <v>B-19</v>
          </cell>
          <cell r="H2859" t="str">
            <v>FO1</v>
          </cell>
          <cell r="O2859" t="str">
            <v>N/A</v>
          </cell>
          <cell r="V2859">
            <v>7408591.0715060001</v>
          </cell>
        </row>
        <row r="2860">
          <cell r="F2860" t="str">
            <v>B-19</v>
          </cell>
          <cell r="H2860" t="str">
            <v>FO1</v>
          </cell>
          <cell r="O2860" t="str">
            <v>N/A</v>
          </cell>
          <cell r="V2860">
            <v>70150655.128872991</v>
          </cell>
        </row>
        <row r="2861">
          <cell r="F2861" t="str">
            <v>B-19</v>
          </cell>
          <cell r="H2861" t="str">
            <v>FO1</v>
          </cell>
          <cell r="O2861" t="str">
            <v>N/A</v>
          </cell>
          <cell r="V2861">
            <v>1327968066.276356</v>
          </cell>
        </row>
        <row r="2862">
          <cell r="F2862" t="str">
            <v>B-19</v>
          </cell>
          <cell r="H2862" t="str">
            <v>FO1</v>
          </cell>
          <cell r="O2862" t="str">
            <v>N/A</v>
          </cell>
          <cell r="V2862">
            <v>2025630.6771459999</v>
          </cell>
        </row>
        <row r="2863">
          <cell r="F2863" t="str">
            <v>B-19</v>
          </cell>
          <cell r="H2863" t="str">
            <v>FO1</v>
          </cell>
          <cell r="O2863" t="str">
            <v>N/A</v>
          </cell>
          <cell r="V2863">
            <v>23186211.086865999</v>
          </cell>
        </row>
        <row r="2864">
          <cell r="F2864" t="str">
            <v>B-19</v>
          </cell>
          <cell r="H2864" t="str">
            <v>FO1</v>
          </cell>
          <cell r="O2864" t="str">
            <v>N/A</v>
          </cell>
          <cell r="V2864">
            <v>435744473.75215203</v>
          </cell>
        </row>
        <row r="2865">
          <cell r="F2865" t="str">
            <v>B-19</v>
          </cell>
          <cell r="H2865" t="str">
            <v>FO1</v>
          </cell>
          <cell r="O2865" t="str">
            <v>N/A</v>
          </cell>
          <cell r="V2865">
            <v>883267.59150999994</v>
          </cell>
        </row>
        <row r="2866">
          <cell r="F2866" t="str">
            <v>B-19</v>
          </cell>
          <cell r="H2866" t="str">
            <v>EITE</v>
          </cell>
          <cell r="O2866" t="str">
            <v>C</v>
          </cell>
          <cell r="V2866">
            <v>8178.3447225767659</v>
          </cell>
        </row>
        <row r="2867">
          <cell r="F2867" t="str">
            <v>B-19</v>
          </cell>
          <cell r="H2867" t="str">
            <v>EITE</v>
          </cell>
          <cell r="O2867" t="str">
            <v>C</v>
          </cell>
          <cell r="V2867">
            <v>159985.65288840627</v>
          </cell>
        </row>
        <row r="2868">
          <cell r="F2868" t="str">
            <v>B-19</v>
          </cell>
          <cell r="H2868" t="str">
            <v>EITE</v>
          </cell>
          <cell r="O2868" t="str">
            <v>C</v>
          </cell>
          <cell r="V2868">
            <v>2486.919510988876</v>
          </cell>
        </row>
        <row r="2869">
          <cell r="F2869" t="str">
            <v>B-19</v>
          </cell>
          <cell r="H2869" t="str">
            <v>EITE</v>
          </cell>
          <cell r="O2869" t="str">
            <v>C</v>
          </cell>
          <cell r="V2869">
            <v>44149.227691280357</v>
          </cell>
        </row>
        <row r="2870">
          <cell r="F2870" t="str">
            <v>B-19</v>
          </cell>
          <cell r="H2870" t="str">
            <v>EITE</v>
          </cell>
          <cell r="O2870" t="str">
            <v>C</v>
          </cell>
          <cell r="V2870">
            <v>3654.7081861705196</v>
          </cell>
        </row>
        <row r="2871">
          <cell r="F2871" t="str">
            <v>B-19</v>
          </cell>
          <cell r="H2871" t="str">
            <v>EITE</v>
          </cell>
          <cell r="O2871" t="str">
            <v>C</v>
          </cell>
          <cell r="V2871">
            <v>59733.82712376985</v>
          </cell>
        </row>
        <row r="2872">
          <cell r="F2872" t="str">
            <v>B-19</v>
          </cell>
          <cell r="H2872" t="str">
            <v>EITE</v>
          </cell>
          <cell r="O2872" t="str">
            <v>C</v>
          </cell>
          <cell r="V2872">
            <v>15703.059009206801</v>
          </cell>
        </row>
        <row r="2873">
          <cell r="F2873" t="str">
            <v>B-19</v>
          </cell>
          <cell r="H2873" t="str">
            <v>EITE</v>
          </cell>
          <cell r="O2873" t="str">
            <v>C</v>
          </cell>
          <cell r="V2873">
            <v>346874.83997051988</v>
          </cell>
        </row>
        <row r="2874">
          <cell r="F2874" t="str">
            <v>B-19</v>
          </cell>
          <cell r="H2874" t="str">
            <v>EITE</v>
          </cell>
          <cell r="O2874" t="str">
            <v>C</v>
          </cell>
          <cell r="V2874">
            <v>4914.6525130730024</v>
          </cell>
        </row>
        <row r="2875">
          <cell r="F2875" t="str">
            <v>B-19</v>
          </cell>
          <cell r="H2875" t="str">
            <v>EITE</v>
          </cell>
          <cell r="O2875" t="str">
            <v>C</v>
          </cell>
          <cell r="V2875">
            <v>109370.39404996404</v>
          </cell>
        </row>
        <row r="2876">
          <cell r="F2876" t="str">
            <v>B-19</v>
          </cell>
          <cell r="H2876" t="str">
            <v>EITE</v>
          </cell>
          <cell r="O2876" t="str">
            <v>C</v>
          </cell>
          <cell r="V2876">
            <v>1770.0725035795476</v>
          </cell>
        </row>
        <row r="2877">
          <cell r="F2877" t="str">
            <v>B-19</v>
          </cell>
          <cell r="H2877" t="str">
            <v>EITE</v>
          </cell>
          <cell r="O2877" t="str">
            <v>C</v>
          </cell>
          <cell r="V2877">
            <v>33488.674967978644</v>
          </cell>
        </row>
        <row r="2878">
          <cell r="F2878" t="str">
            <v>B-19</v>
          </cell>
          <cell r="H2878" t="str">
            <v>EITE</v>
          </cell>
          <cell r="O2878" t="str">
            <v>C</v>
          </cell>
          <cell r="V2878">
            <v>0</v>
          </cell>
        </row>
        <row r="2879">
          <cell r="F2879" t="str">
            <v>B-19</v>
          </cell>
          <cell r="H2879" t="str">
            <v>EITE</v>
          </cell>
          <cell r="O2879" t="str">
            <v>C</v>
          </cell>
          <cell r="V2879">
            <v>241312.98407506885</v>
          </cell>
        </row>
        <row r="2880">
          <cell r="F2880" t="str">
            <v>B-19</v>
          </cell>
          <cell r="H2880" t="str">
            <v>EITE</v>
          </cell>
          <cell r="O2880" t="str">
            <v>C</v>
          </cell>
          <cell r="V2880">
            <v>0</v>
          </cell>
        </row>
        <row r="2881">
          <cell r="F2881" t="str">
            <v>B-19</v>
          </cell>
          <cell r="H2881" t="str">
            <v>EITE</v>
          </cell>
          <cell r="O2881" t="str">
            <v>C</v>
          </cell>
          <cell r="V2881">
            <v>0</v>
          </cell>
        </row>
        <row r="2882">
          <cell r="F2882" t="str">
            <v>B-19</v>
          </cell>
          <cell r="H2882" t="str">
            <v>EITE</v>
          </cell>
          <cell r="O2882" t="str">
            <v>C</v>
          </cell>
          <cell r="V2882">
            <v>57800.521361560022</v>
          </cell>
        </row>
        <row r="2883">
          <cell r="F2883" t="str">
            <v>B-19</v>
          </cell>
          <cell r="H2883" t="str">
            <v>EITE</v>
          </cell>
          <cell r="O2883" t="str">
            <v>C</v>
          </cell>
          <cell r="V2883">
            <v>0</v>
          </cell>
        </row>
        <row r="2884">
          <cell r="F2884" t="str">
            <v>B-19</v>
          </cell>
          <cell r="H2884" t="str">
            <v>EITE</v>
          </cell>
          <cell r="O2884" t="str">
            <v>C</v>
          </cell>
          <cell r="V2884">
            <v>0</v>
          </cell>
        </row>
        <row r="2885">
          <cell r="F2885" t="str">
            <v>B-19</v>
          </cell>
          <cell r="H2885" t="str">
            <v>EITE</v>
          </cell>
          <cell r="O2885" t="str">
            <v>C</v>
          </cell>
          <cell r="V2885">
            <v>85417.109734660975</v>
          </cell>
        </row>
        <row r="2886">
          <cell r="F2886" t="str">
            <v>B-19</v>
          </cell>
          <cell r="H2886" t="str">
            <v>EITE</v>
          </cell>
          <cell r="O2886" t="str">
            <v>C</v>
          </cell>
          <cell r="V2886">
            <v>0</v>
          </cell>
        </row>
        <row r="2887">
          <cell r="F2887" t="str">
            <v>B-19</v>
          </cell>
          <cell r="H2887" t="str">
            <v>EITE</v>
          </cell>
          <cell r="O2887" t="str">
            <v>C</v>
          </cell>
          <cell r="V2887">
            <v>0</v>
          </cell>
        </row>
        <row r="2888">
          <cell r="F2888" t="str">
            <v>B-19</v>
          </cell>
          <cell r="H2888" t="str">
            <v>EITE</v>
          </cell>
          <cell r="O2888" t="str">
            <v>C</v>
          </cell>
          <cell r="V2888">
            <v>491384.19595336227</v>
          </cell>
        </row>
        <row r="2889">
          <cell r="F2889" t="str">
            <v>B-19</v>
          </cell>
          <cell r="H2889" t="str">
            <v>EITE</v>
          </cell>
          <cell r="O2889" t="str">
            <v>C</v>
          </cell>
          <cell r="V2889">
            <v>0</v>
          </cell>
        </row>
        <row r="2890">
          <cell r="F2890" t="str">
            <v>B-19</v>
          </cell>
          <cell r="H2890" t="str">
            <v>EITE</v>
          </cell>
          <cell r="O2890" t="str">
            <v>C</v>
          </cell>
          <cell r="V2890">
            <v>0</v>
          </cell>
        </row>
        <row r="2891">
          <cell r="F2891" t="str">
            <v>B-19</v>
          </cell>
          <cell r="H2891" t="str">
            <v>EITE</v>
          </cell>
          <cell r="O2891" t="str">
            <v>C</v>
          </cell>
          <cell r="V2891">
            <v>151879.53920632723</v>
          </cell>
        </row>
        <row r="2892">
          <cell r="F2892" t="str">
            <v>B-19</v>
          </cell>
          <cell r="H2892" t="str">
            <v>EITE</v>
          </cell>
          <cell r="O2892" t="str">
            <v>C</v>
          </cell>
          <cell r="V2892">
            <v>0</v>
          </cell>
        </row>
        <row r="2893">
          <cell r="F2893" t="str">
            <v>B-19</v>
          </cell>
          <cell r="H2893" t="str">
            <v>EITE</v>
          </cell>
          <cell r="O2893" t="str">
            <v>C</v>
          </cell>
          <cell r="V2893">
            <v>0</v>
          </cell>
        </row>
        <row r="2894">
          <cell r="F2894" t="str">
            <v>B-19</v>
          </cell>
          <cell r="H2894" t="str">
            <v>EITE</v>
          </cell>
          <cell r="O2894" t="str">
            <v>C</v>
          </cell>
          <cell r="V2894">
            <v>51135.174371638233</v>
          </cell>
        </row>
        <row r="2895">
          <cell r="F2895" t="str">
            <v>B-19</v>
          </cell>
          <cell r="H2895" t="str">
            <v>EITE</v>
          </cell>
          <cell r="O2895" t="str">
            <v>C</v>
          </cell>
          <cell r="V2895">
            <v>0</v>
          </cell>
        </row>
        <row r="2896">
          <cell r="F2896" t="str">
            <v>B-19</v>
          </cell>
          <cell r="H2896" t="str">
            <v>Small Business</v>
          </cell>
          <cell r="O2896" t="str">
            <v>C</v>
          </cell>
          <cell r="V2896">
            <v>0</v>
          </cell>
        </row>
        <row r="2897">
          <cell r="F2897" t="str">
            <v>B-19</v>
          </cell>
          <cell r="H2897" t="str">
            <v>Small Business</v>
          </cell>
          <cell r="O2897" t="str">
            <v>C</v>
          </cell>
          <cell r="V2897">
            <v>4673144.652699477</v>
          </cell>
        </row>
        <row r="2898">
          <cell r="F2898" t="str">
            <v>B-19</v>
          </cell>
          <cell r="H2898" t="str">
            <v>Small Business</v>
          </cell>
          <cell r="O2898" t="str">
            <v>C</v>
          </cell>
          <cell r="V2898">
            <v>0</v>
          </cell>
        </row>
        <row r="2899">
          <cell r="F2899" t="str">
            <v>B-19</v>
          </cell>
          <cell r="H2899" t="str">
            <v>Small Business</v>
          </cell>
          <cell r="O2899" t="str">
            <v>C</v>
          </cell>
          <cell r="V2899">
            <v>1289588.9323915096</v>
          </cell>
        </row>
        <row r="2900">
          <cell r="F2900" t="str">
            <v>B-19</v>
          </cell>
          <cell r="H2900" t="str">
            <v>Small Business</v>
          </cell>
          <cell r="O2900" t="str">
            <v>C</v>
          </cell>
          <cell r="V2900">
            <v>0</v>
          </cell>
        </row>
        <row r="2901">
          <cell r="F2901" t="str">
            <v>B-19</v>
          </cell>
          <cell r="H2901" t="str">
            <v>Small Business</v>
          </cell>
          <cell r="O2901" t="str">
            <v>C</v>
          </cell>
          <cell r="V2901">
            <v>1744811.5488420085</v>
          </cell>
        </row>
        <row r="2902">
          <cell r="F2902" t="str">
            <v>B-19</v>
          </cell>
          <cell r="H2902" t="str">
            <v>Small Business</v>
          </cell>
          <cell r="O2902" t="str">
            <v>C</v>
          </cell>
          <cell r="V2902">
            <v>0</v>
          </cell>
        </row>
        <row r="2903">
          <cell r="F2903" t="str">
            <v>B-19</v>
          </cell>
          <cell r="H2903" t="str">
            <v>Small Business</v>
          </cell>
          <cell r="O2903" t="str">
            <v>C</v>
          </cell>
          <cell r="V2903">
            <v>10132135.440262912</v>
          </cell>
        </row>
        <row r="2904">
          <cell r="F2904" t="str">
            <v>B-19</v>
          </cell>
          <cell r="H2904" t="str">
            <v>Small Business</v>
          </cell>
          <cell r="O2904" t="str">
            <v>C</v>
          </cell>
          <cell r="V2904">
            <v>0</v>
          </cell>
        </row>
        <row r="2905">
          <cell r="F2905" t="str">
            <v>B-19</v>
          </cell>
          <cell r="H2905" t="str">
            <v>Small Business</v>
          </cell>
          <cell r="O2905" t="str">
            <v>C</v>
          </cell>
          <cell r="V2905">
            <v>3194684.4163253247</v>
          </cell>
        </row>
        <row r="2906">
          <cell r="F2906" t="str">
            <v>B-19</v>
          </cell>
          <cell r="H2906" t="str">
            <v>Small Business</v>
          </cell>
          <cell r="O2906" t="str">
            <v>C</v>
          </cell>
          <cell r="V2906">
            <v>0</v>
          </cell>
        </row>
        <row r="2907">
          <cell r="F2907" t="str">
            <v>B-19</v>
          </cell>
          <cell r="H2907" t="str">
            <v>Small Business</v>
          </cell>
          <cell r="O2907" t="str">
            <v>C</v>
          </cell>
          <cell r="V2907">
            <v>978196.60405274492</v>
          </cell>
        </row>
        <row r="2908">
          <cell r="F2908" t="str">
            <v>B-19</v>
          </cell>
          <cell r="H2908" t="str">
            <v>Small Business</v>
          </cell>
          <cell r="O2908" t="str">
            <v>C</v>
          </cell>
          <cell r="V2908">
            <v>0</v>
          </cell>
        </row>
        <row r="2909">
          <cell r="F2909" t="str">
            <v>B-19</v>
          </cell>
          <cell r="H2909" t="str">
            <v>Small Business</v>
          </cell>
          <cell r="O2909" t="str">
            <v>C</v>
          </cell>
          <cell r="V2909">
            <v>0</v>
          </cell>
        </row>
        <row r="2910">
          <cell r="F2910" t="str">
            <v>B-19</v>
          </cell>
          <cell r="H2910" t="str">
            <v>Small Business</v>
          </cell>
          <cell r="O2910" t="str">
            <v>C</v>
          </cell>
          <cell r="V2910">
            <v>0</v>
          </cell>
        </row>
        <row r="2911">
          <cell r="F2911" t="str">
            <v>B-19</v>
          </cell>
          <cell r="H2911" t="str">
            <v>Small Business</v>
          </cell>
          <cell r="O2911" t="str">
            <v>C</v>
          </cell>
          <cell r="V2911">
            <v>0</v>
          </cell>
        </row>
        <row r="2912">
          <cell r="F2912" t="str">
            <v>B-19</v>
          </cell>
          <cell r="H2912" t="str">
            <v>Small Business</v>
          </cell>
          <cell r="O2912" t="str">
            <v>C</v>
          </cell>
          <cell r="V2912">
            <v>0</v>
          </cell>
        </row>
        <row r="2913">
          <cell r="F2913" t="str">
            <v>B-19</v>
          </cell>
          <cell r="H2913" t="str">
            <v>Small Business</v>
          </cell>
          <cell r="O2913" t="str">
            <v>C</v>
          </cell>
          <cell r="V2913">
            <v>0</v>
          </cell>
        </row>
        <row r="2914">
          <cell r="F2914" t="str">
            <v>B-19</v>
          </cell>
          <cell r="H2914" t="str">
            <v>Small Business</v>
          </cell>
          <cell r="O2914" t="str">
            <v>C</v>
          </cell>
          <cell r="V2914">
            <v>0</v>
          </cell>
        </row>
        <row r="2915">
          <cell r="F2915" t="str">
            <v>B-19</v>
          </cell>
          <cell r="H2915" t="str">
            <v>Small Business</v>
          </cell>
          <cell r="O2915" t="str">
            <v>C</v>
          </cell>
          <cell r="V2915">
            <v>0</v>
          </cell>
        </row>
        <row r="2916">
          <cell r="F2916" t="str">
            <v>B-19</v>
          </cell>
          <cell r="H2916" t="str">
            <v>Small Business</v>
          </cell>
          <cell r="O2916" t="str">
            <v>C</v>
          </cell>
          <cell r="V2916">
            <v>0</v>
          </cell>
        </row>
        <row r="2917">
          <cell r="F2917" t="str">
            <v>B-19</v>
          </cell>
          <cell r="H2917" t="str">
            <v>Small Business</v>
          </cell>
          <cell r="O2917" t="str">
            <v>C</v>
          </cell>
          <cell r="V2917">
            <v>0</v>
          </cell>
        </row>
        <row r="2918">
          <cell r="F2918" t="str">
            <v>B-19</v>
          </cell>
          <cell r="H2918" t="str">
            <v>Small Business</v>
          </cell>
          <cell r="O2918" t="str">
            <v>C</v>
          </cell>
          <cell r="V2918">
            <v>0</v>
          </cell>
        </row>
        <row r="2919">
          <cell r="F2919" t="str">
            <v>B-19</v>
          </cell>
          <cell r="H2919" t="str">
            <v>Small Business</v>
          </cell>
          <cell r="O2919" t="str">
            <v>C</v>
          </cell>
          <cell r="V2919">
            <v>0</v>
          </cell>
        </row>
        <row r="2920">
          <cell r="F2920" t="str">
            <v>B-19</v>
          </cell>
          <cell r="H2920" t="str">
            <v>Small Business</v>
          </cell>
          <cell r="O2920" t="str">
            <v>C</v>
          </cell>
          <cell r="V2920">
            <v>0</v>
          </cell>
        </row>
        <row r="2921">
          <cell r="F2921" t="str">
            <v>B-19</v>
          </cell>
          <cell r="H2921" t="str">
            <v>Small Business</v>
          </cell>
          <cell r="O2921" t="str">
            <v>C</v>
          </cell>
          <cell r="V2921">
            <v>0</v>
          </cell>
        </row>
        <row r="2922">
          <cell r="F2922" t="str">
            <v>B-19</v>
          </cell>
          <cell r="H2922" t="str">
            <v>Small Business</v>
          </cell>
          <cell r="O2922" t="str">
            <v>C</v>
          </cell>
          <cell r="V2922">
            <v>0</v>
          </cell>
        </row>
        <row r="2923">
          <cell r="F2923" t="str">
            <v>B-19</v>
          </cell>
          <cell r="H2923" t="str">
            <v>Small Business</v>
          </cell>
          <cell r="O2923" t="str">
            <v>C</v>
          </cell>
          <cell r="V2923">
            <v>0</v>
          </cell>
        </row>
        <row r="2924">
          <cell r="F2924" t="str">
            <v>B-19</v>
          </cell>
          <cell r="H2924" t="str">
            <v>Small Business</v>
          </cell>
          <cell r="O2924" t="str">
            <v>C</v>
          </cell>
          <cell r="V2924">
            <v>0</v>
          </cell>
        </row>
        <row r="2925">
          <cell r="F2925" t="str">
            <v>B-19</v>
          </cell>
          <cell r="H2925" t="str">
            <v>Small Business</v>
          </cell>
          <cell r="O2925" t="str">
            <v>C</v>
          </cell>
          <cell r="V2925">
            <v>0</v>
          </cell>
        </row>
        <row r="2926">
          <cell r="F2926" t="str">
            <v>B-19</v>
          </cell>
          <cell r="H2926" t="str">
            <v>N/A</v>
          </cell>
          <cell r="O2926" t="str">
            <v>C</v>
          </cell>
          <cell r="V2926">
            <v>0</v>
          </cell>
        </row>
        <row r="2927">
          <cell r="F2927" t="str">
            <v>B-19</v>
          </cell>
          <cell r="H2927" t="str">
            <v>N/A</v>
          </cell>
          <cell r="O2927" t="str">
            <v>C</v>
          </cell>
          <cell r="V2927">
            <v>0</v>
          </cell>
        </row>
        <row r="2928">
          <cell r="F2928" t="str">
            <v>B-19</v>
          </cell>
          <cell r="H2928" t="str">
            <v>N/A</v>
          </cell>
          <cell r="O2928" t="str">
            <v>C</v>
          </cell>
          <cell r="V2928">
            <v>0</v>
          </cell>
        </row>
        <row r="2929">
          <cell r="F2929" t="str">
            <v>B-19</v>
          </cell>
          <cell r="H2929" t="str">
            <v>N/A</v>
          </cell>
          <cell r="O2929" t="str">
            <v>C</v>
          </cell>
          <cell r="V2929">
            <v>0</v>
          </cell>
        </row>
        <row r="2930">
          <cell r="F2930" t="str">
            <v>B-19</v>
          </cell>
          <cell r="H2930" t="str">
            <v>N/A</v>
          </cell>
          <cell r="O2930" t="str">
            <v>C</v>
          </cell>
          <cell r="V2930">
            <v>113978.599426</v>
          </cell>
        </row>
        <row r="2931">
          <cell r="F2931" t="str">
            <v>B-19</v>
          </cell>
          <cell r="H2931" t="str">
            <v>N/A</v>
          </cell>
          <cell r="O2931" t="str">
            <v>C</v>
          </cell>
          <cell r="V2931">
            <v>11816344.904034</v>
          </cell>
        </row>
        <row r="2932">
          <cell r="F2932" t="str">
            <v>B-19</v>
          </cell>
          <cell r="H2932" t="str">
            <v>N/A</v>
          </cell>
          <cell r="O2932" t="str">
            <v>C</v>
          </cell>
          <cell r="V2932">
            <v>34659.287711999998</v>
          </cell>
        </row>
        <row r="2933">
          <cell r="F2933" t="str">
            <v>B-19</v>
          </cell>
          <cell r="H2933" t="str">
            <v>N/A</v>
          </cell>
          <cell r="O2933" t="str">
            <v>C</v>
          </cell>
          <cell r="V2933">
            <v>3260808.0301480005</v>
          </cell>
        </row>
        <row r="2934">
          <cell r="F2934" t="str">
            <v>B-19</v>
          </cell>
          <cell r="H2934" t="str">
            <v>N/A</v>
          </cell>
          <cell r="O2934" t="str">
            <v>C</v>
          </cell>
          <cell r="V2934">
            <v>50934.331396000001</v>
          </cell>
        </row>
        <row r="2935">
          <cell r="F2935" t="str">
            <v>B-19</v>
          </cell>
          <cell r="H2935" t="str">
            <v>N/A</v>
          </cell>
          <cell r="O2935" t="str">
            <v>C</v>
          </cell>
          <cell r="V2935">
            <v>4411867.5080510005</v>
          </cell>
        </row>
        <row r="2936">
          <cell r="F2936" t="str">
            <v>B-19</v>
          </cell>
          <cell r="H2936" t="str">
            <v>N/A</v>
          </cell>
          <cell r="O2936" t="str">
            <v>C</v>
          </cell>
          <cell r="V2936">
            <v>218847.790511</v>
          </cell>
        </row>
        <row r="2937">
          <cell r="F2937" t="str">
            <v>B-19</v>
          </cell>
          <cell r="H2937" t="str">
            <v>N/A</v>
          </cell>
          <cell r="O2937" t="str">
            <v>C</v>
          </cell>
          <cell r="V2937">
            <v>25619751.981653001</v>
          </cell>
        </row>
        <row r="2938">
          <cell r="F2938" t="str">
            <v>B-19</v>
          </cell>
          <cell r="H2938" t="str">
            <v>N/A</v>
          </cell>
          <cell r="O2938" t="str">
            <v>C</v>
          </cell>
          <cell r="V2938">
            <v>68493.714695000002</v>
          </cell>
        </row>
        <row r="2939">
          <cell r="F2939" t="str">
            <v>B-19</v>
          </cell>
          <cell r="H2939" t="str">
            <v>N/A</v>
          </cell>
          <cell r="O2939" t="str">
            <v>C</v>
          </cell>
          <cell r="V2939">
            <v>8077963.7114459993</v>
          </cell>
        </row>
        <row r="2940">
          <cell r="F2940" t="str">
            <v>B-19</v>
          </cell>
          <cell r="H2940" t="str">
            <v>N/A</v>
          </cell>
          <cell r="O2940" t="str">
            <v>C</v>
          </cell>
          <cell r="V2940">
            <v>24668.853134000001</v>
          </cell>
        </row>
        <row r="2941">
          <cell r="F2941" t="str">
            <v>B-19</v>
          </cell>
          <cell r="H2941" t="str">
            <v>N/A</v>
          </cell>
          <cell r="O2941" t="str">
            <v>C</v>
          </cell>
          <cell r="V2941">
            <v>2473432.6275920002</v>
          </cell>
        </row>
        <row r="2942">
          <cell r="F2942" t="str">
            <v>B-19</v>
          </cell>
          <cell r="H2942" t="str">
            <v>N/A</v>
          </cell>
          <cell r="O2942" t="str">
            <v>C</v>
          </cell>
          <cell r="V2942">
            <v>0</v>
          </cell>
        </row>
        <row r="2943">
          <cell r="F2943" t="str">
            <v>B-19</v>
          </cell>
          <cell r="H2943" t="str">
            <v>N/A</v>
          </cell>
          <cell r="O2943" t="str">
            <v>C</v>
          </cell>
          <cell r="V2943">
            <v>1782616.4704450001</v>
          </cell>
        </row>
        <row r="2944">
          <cell r="F2944" t="str">
            <v>B-19</v>
          </cell>
          <cell r="H2944" t="str">
            <v>N/A</v>
          </cell>
          <cell r="O2944" t="str">
            <v>C</v>
          </cell>
          <cell r="V2944">
            <v>0</v>
          </cell>
        </row>
        <row r="2945">
          <cell r="F2945" t="str">
            <v>B-19</v>
          </cell>
          <cell r="H2945" t="str">
            <v>N/A</v>
          </cell>
          <cell r="O2945" t="str">
            <v>C</v>
          </cell>
          <cell r="V2945">
            <v>0</v>
          </cell>
        </row>
        <row r="2946">
          <cell r="F2946" t="str">
            <v>B-19</v>
          </cell>
          <cell r="H2946" t="str">
            <v>N/A</v>
          </cell>
          <cell r="O2946" t="str">
            <v>C</v>
          </cell>
          <cell r="V2946">
            <v>426981.42320999998</v>
          </cell>
        </row>
        <row r="2947">
          <cell r="F2947" t="str">
            <v>B-19</v>
          </cell>
          <cell r="H2947" t="str">
            <v>N/A</v>
          </cell>
          <cell r="O2947" t="str">
            <v>C</v>
          </cell>
          <cell r="V2947">
            <v>0</v>
          </cell>
        </row>
        <row r="2948">
          <cell r="F2948" t="str">
            <v>B-19</v>
          </cell>
          <cell r="H2948" t="str">
            <v>N/A</v>
          </cell>
          <cell r="O2948" t="str">
            <v>C</v>
          </cell>
          <cell r="V2948">
            <v>0</v>
          </cell>
        </row>
        <row r="2949">
          <cell r="F2949" t="str">
            <v>B-19</v>
          </cell>
          <cell r="H2949" t="str">
            <v>N/A</v>
          </cell>
          <cell r="O2949" t="str">
            <v>C</v>
          </cell>
          <cell r="V2949">
            <v>630989.44822400005</v>
          </cell>
        </row>
        <row r="2950">
          <cell r="F2950" t="str">
            <v>B-19</v>
          </cell>
          <cell r="H2950" t="str">
            <v>N/A</v>
          </cell>
          <cell r="O2950" t="str">
            <v>C</v>
          </cell>
          <cell r="V2950">
            <v>0</v>
          </cell>
        </row>
        <row r="2951">
          <cell r="F2951" t="str">
            <v>B-19</v>
          </cell>
          <cell r="H2951" t="str">
            <v>N/A</v>
          </cell>
          <cell r="O2951" t="str">
            <v>C</v>
          </cell>
          <cell r="V2951">
            <v>0</v>
          </cell>
        </row>
        <row r="2952">
          <cell r="F2952" t="str">
            <v>B-19</v>
          </cell>
          <cell r="H2952" t="str">
            <v>N/A</v>
          </cell>
          <cell r="O2952" t="str">
            <v>C</v>
          </cell>
          <cell r="V2952">
            <v>3629931.3291420001</v>
          </cell>
        </row>
        <row r="2953">
          <cell r="F2953" t="str">
            <v>B-19</v>
          </cell>
          <cell r="H2953" t="str">
            <v>N/A</v>
          </cell>
          <cell r="O2953" t="str">
            <v>C</v>
          </cell>
          <cell r="V2953">
            <v>0</v>
          </cell>
        </row>
        <row r="2954">
          <cell r="F2954" t="str">
            <v>B-19</v>
          </cell>
          <cell r="H2954" t="str">
            <v>N/A</v>
          </cell>
          <cell r="O2954" t="str">
            <v>C</v>
          </cell>
          <cell r="V2954">
            <v>0</v>
          </cell>
        </row>
        <row r="2955">
          <cell r="F2955" t="str">
            <v>B-19</v>
          </cell>
          <cell r="H2955" t="str">
            <v>N/A</v>
          </cell>
          <cell r="O2955" t="str">
            <v>C</v>
          </cell>
          <cell r="V2955">
            <v>1121957.731162</v>
          </cell>
        </row>
        <row r="2956">
          <cell r="F2956" t="str">
            <v>B-19</v>
          </cell>
          <cell r="H2956" t="str">
            <v>N/A</v>
          </cell>
          <cell r="O2956" t="str">
            <v>C</v>
          </cell>
          <cell r="V2956">
            <v>0</v>
          </cell>
        </row>
        <row r="2957">
          <cell r="F2957" t="str">
            <v>B-19</v>
          </cell>
          <cell r="H2957" t="str">
            <v>N/A</v>
          </cell>
          <cell r="O2957" t="str">
            <v>C</v>
          </cell>
          <cell r="V2957">
            <v>0</v>
          </cell>
        </row>
        <row r="2958">
          <cell r="F2958" t="str">
            <v>B-19</v>
          </cell>
          <cell r="H2958" t="str">
            <v>N/A</v>
          </cell>
          <cell r="O2958" t="str">
            <v>C</v>
          </cell>
          <cell r="V2958">
            <v>377743.47038700001</v>
          </cell>
        </row>
        <row r="2959">
          <cell r="F2959" t="str">
            <v>B-19</v>
          </cell>
          <cell r="H2959" t="str">
            <v>N/A</v>
          </cell>
          <cell r="O2959" t="str">
            <v>C</v>
          </cell>
          <cell r="V2959">
            <v>0</v>
          </cell>
        </row>
        <row r="2960">
          <cell r="F2960" t="str">
            <v>B-19</v>
          </cell>
          <cell r="H2960" t="str">
            <v>N/A</v>
          </cell>
          <cell r="O2960" t="str">
            <v>C</v>
          </cell>
          <cell r="V2960">
            <v>0</v>
          </cell>
        </row>
        <row r="2961">
          <cell r="F2961" t="str">
            <v>B-19</v>
          </cell>
          <cell r="H2961" t="str">
            <v>N/A</v>
          </cell>
          <cell r="O2961" t="str">
            <v>C</v>
          </cell>
          <cell r="V2961">
            <v>0</v>
          </cell>
        </row>
        <row r="2962">
          <cell r="F2962" t="str">
            <v>B-19</v>
          </cell>
          <cell r="H2962" t="str">
            <v>N/A</v>
          </cell>
          <cell r="O2962" t="str">
            <v>C</v>
          </cell>
          <cell r="V2962">
            <v>0</v>
          </cell>
        </row>
        <row r="2963">
          <cell r="F2963" t="str">
            <v>B-19</v>
          </cell>
          <cell r="H2963" t="str">
            <v>N/A</v>
          </cell>
          <cell r="O2963" t="str">
            <v>C</v>
          </cell>
          <cell r="V2963">
            <v>0</v>
          </cell>
        </row>
        <row r="2964">
          <cell r="F2964" t="str">
            <v>B-19</v>
          </cell>
          <cell r="H2964" t="str">
            <v>N/A</v>
          </cell>
          <cell r="O2964" t="str">
            <v>C</v>
          </cell>
          <cell r="V2964">
            <v>0</v>
          </cell>
        </row>
        <row r="2965">
          <cell r="F2965" t="str">
            <v>B-19</v>
          </cell>
          <cell r="H2965" t="str">
            <v>N/A</v>
          </cell>
          <cell r="O2965" t="str">
            <v>C</v>
          </cell>
          <cell r="V2965">
            <v>0</v>
          </cell>
        </row>
        <row r="2966">
          <cell r="F2966" t="str">
            <v>B-19</v>
          </cell>
          <cell r="H2966" t="str">
            <v>N/A</v>
          </cell>
          <cell r="O2966" t="str">
            <v>C</v>
          </cell>
          <cell r="V2966">
            <v>0</v>
          </cell>
        </row>
        <row r="2967">
          <cell r="F2967" t="str">
            <v>B-19</v>
          </cell>
          <cell r="H2967" t="str">
            <v>N/A</v>
          </cell>
          <cell r="O2967" t="str">
            <v>C</v>
          </cell>
          <cell r="V2967">
            <v>0</v>
          </cell>
        </row>
        <row r="2968">
          <cell r="F2968" t="str">
            <v>B-19</v>
          </cell>
          <cell r="H2968" t="str">
            <v>N/A</v>
          </cell>
          <cell r="O2968" t="str">
            <v>C</v>
          </cell>
          <cell r="V2968">
            <v>0</v>
          </cell>
        </row>
        <row r="2969">
          <cell r="F2969" t="str">
            <v>B-19</v>
          </cell>
          <cell r="H2969" t="str">
            <v>N/A</v>
          </cell>
          <cell r="O2969" t="str">
            <v>C</v>
          </cell>
          <cell r="V2969">
            <v>0</v>
          </cell>
        </row>
        <row r="2970">
          <cell r="F2970" t="str">
            <v>B-19</v>
          </cell>
          <cell r="H2970" t="str">
            <v>N/A</v>
          </cell>
          <cell r="O2970" t="str">
            <v>C</v>
          </cell>
          <cell r="V2970">
            <v>0</v>
          </cell>
        </row>
        <row r="2971">
          <cell r="F2971" t="str">
            <v>B-19</v>
          </cell>
          <cell r="H2971" t="str">
            <v>N/A</v>
          </cell>
          <cell r="O2971" t="str">
            <v>C</v>
          </cell>
          <cell r="V2971">
            <v>0</v>
          </cell>
        </row>
        <row r="2972">
          <cell r="F2972" t="str">
            <v>B-19</v>
          </cell>
          <cell r="H2972" t="str">
            <v>N/A</v>
          </cell>
          <cell r="O2972" t="str">
            <v>C</v>
          </cell>
          <cell r="V2972">
            <v>0</v>
          </cell>
        </row>
        <row r="2973">
          <cell r="F2973" t="str">
            <v>B-19</v>
          </cell>
          <cell r="H2973" t="str">
            <v>N/A</v>
          </cell>
          <cell r="O2973" t="str">
            <v>C</v>
          </cell>
          <cell r="V2973">
            <v>8.3771120000000003</v>
          </cell>
        </row>
        <row r="2974">
          <cell r="F2974" t="str">
            <v>B-19</v>
          </cell>
          <cell r="H2974" t="str">
            <v>N/A</v>
          </cell>
          <cell r="O2974" t="str">
            <v>C</v>
          </cell>
          <cell r="V2974">
            <v>16.511158999999999</v>
          </cell>
        </row>
        <row r="2975">
          <cell r="F2975" t="str">
            <v>B-19</v>
          </cell>
          <cell r="H2975" t="str">
            <v>N/A</v>
          </cell>
          <cell r="O2975" t="str">
            <v>C</v>
          </cell>
          <cell r="V2975">
            <v>775.53515500000003</v>
          </cell>
        </row>
        <row r="2976">
          <cell r="F2976" t="str">
            <v>B-19</v>
          </cell>
          <cell r="H2976" t="str">
            <v>N/A</v>
          </cell>
          <cell r="O2976" t="str">
            <v>C</v>
          </cell>
          <cell r="V2976">
            <v>1518.705434</v>
          </cell>
        </row>
        <row r="2977">
          <cell r="F2977" t="str">
            <v>B-19</v>
          </cell>
          <cell r="H2977" t="str">
            <v>N/A</v>
          </cell>
          <cell r="O2977" t="str">
            <v>C</v>
          </cell>
          <cell r="V2977">
            <v>39576.253700000001</v>
          </cell>
        </row>
        <row r="2978">
          <cell r="F2978" t="str">
            <v>B-19</v>
          </cell>
          <cell r="H2978" t="str">
            <v>N/A</v>
          </cell>
          <cell r="O2978" t="str">
            <v>C</v>
          </cell>
          <cell r="V2978">
            <v>36679.448497999998</v>
          </cell>
        </row>
        <row r="2979">
          <cell r="F2979" t="str">
            <v>B-19</v>
          </cell>
          <cell r="H2979" t="str">
            <v>N/A</v>
          </cell>
          <cell r="O2979" t="str">
            <v>C</v>
          </cell>
          <cell r="V2979">
            <v>45791.815146000001</v>
          </cell>
        </row>
        <row r="2980">
          <cell r="F2980" t="str">
            <v>B-19</v>
          </cell>
          <cell r="H2980" t="str">
            <v>N/A</v>
          </cell>
          <cell r="O2980" t="str">
            <v>C</v>
          </cell>
          <cell r="V2980">
            <v>76620.491169999994</v>
          </cell>
        </row>
        <row r="2981">
          <cell r="F2981" t="str">
            <v>B-19</v>
          </cell>
          <cell r="H2981" t="str">
            <v>N/A</v>
          </cell>
          <cell r="O2981" t="str">
            <v>C</v>
          </cell>
          <cell r="V2981">
            <v>86919.956738000008</v>
          </cell>
        </row>
        <row r="2982">
          <cell r="F2982" t="str">
            <v>B-19</v>
          </cell>
          <cell r="H2982" t="str">
            <v>N/A</v>
          </cell>
          <cell r="O2982" t="str">
            <v>C</v>
          </cell>
          <cell r="V2982">
            <v>5188.8838569999998</v>
          </cell>
        </row>
        <row r="2983">
          <cell r="F2983" t="str">
            <v>B-19</v>
          </cell>
          <cell r="H2983" t="str">
            <v>N/A</v>
          </cell>
          <cell r="O2983" t="str">
            <v>C</v>
          </cell>
          <cell r="V2983">
            <v>4995.1139359999997</v>
          </cell>
        </row>
        <row r="2984">
          <cell r="F2984" t="str">
            <v>B-19</v>
          </cell>
          <cell r="H2984" t="str">
            <v>N/A</v>
          </cell>
          <cell r="O2984" t="str">
            <v>C</v>
          </cell>
          <cell r="V2984">
            <v>6077.9478200000003</v>
          </cell>
        </row>
        <row r="2985">
          <cell r="F2985" t="str">
            <v>B-19</v>
          </cell>
          <cell r="H2985" t="str">
            <v>N/A</v>
          </cell>
          <cell r="O2985" t="str">
            <v>C</v>
          </cell>
          <cell r="V2985">
            <v>9861.3687499999996</v>
          </cell>
        </row>
        <row r="2986">
          <cell r="F2986" t="str">
            <v>B-19</v>
          </cell>
          <cell r="H2986" t="str">
            <v>N/A</v>
          </cell>
          <cell r="O2986" t="str">
            <v>C</v>
          </cell>
          <cell r="V2986">
            <v>11378.149213999999</v>
          </cell>
        </row>
        <row r="2987">
          <cell r="F2987" t="str">
            <v>B-19</v>
          </cell>
          <cell r="H2987" t="str">
            <v>N/A</v>
          </cell>
          <cell r="O2987" t="str">
            <v>C</v>
          </cell>
          <cell r="V2987">
            <v>11816344.904034</v>
          </cell>
        </row>
        <row r="2988">
          <cell r="F2988" t="str">
            <v>B-19</v>
          </cell>
          <cell r="H2988" t="str">
            <v>N/A</v>
          </cell>
          <cell r="O2988" t="str">
            <v>C</v>
          </cell>
          <cell r="V2988">
            <v>3260808.0301480005</v>
          </cell>
        </row>
        <row r="2989">
          <cell r="F2989" t="str">
            <v>B-19</v>
          </cell>
          <cell r="H2989" t="str">
            <v>N/A</v>
          </cell>
          <cell r="O2989" t="str">
            <v>C</v>
          </cell>
          <cell r="V2989">
            <v>4411867.5080510005</v>
          </cell>
        </row>
        <row r="2990">
          <cell r="F2990" t="str">
            <v>B-19</v>
          </cell>
          <cell r="H2990" t="str">
            <v>N/A</v>
          </cell>
          <cell r="O2990" t="str">
            <v>C</v>
          </cell>
          <cell r="V2990">
            <v>25619751.981653001</v>
          </cell>
        </row>
        <row r="2991">
          <cell r="F2991" t="str">
            <v>B-19</v>
          </cell>
          <cell r="H2991" t="str">
            <v>N/A</v>
          </cell>
          <cell r="O2991" t="str">
            <v>C</v>
          </cell>
          <cell r="V2991">
            <v>8077963.7114459993</v>
          </cell>
        </row>
        <row r="2992">
          <cell r="F2992" t="str">
            <v>B-19</v>
          </cell>
          <cell r="H2992" t="str">
            <v>N/A</v>
          </cell>
          <cell r="O2992" t="str">
            <v>C</v>
          </cell>
          <cell r="V2992">
            <v>0</v>
          </cell>
        </row>
        <row r="2993">
          <cell r="F2993" t="str">
            <v>B-19</v>
          </cell>
          <cell r="H2993" t="str">
            <v>N/A</v>
          </cell>
          <cell r="O2993" t="str">
            <v>C</v>
          </cell>
          <cell r="V2993">
            <v>0</v>
          </cell>
        </row>
        <row r="2994">
          <cell r="F2994" t="str">
            <v>B-19</v>
          </cell>
          <cell r="H2994" t="str">
            <v>N/A</v>
          </cell>
          <cell r="O2994" t="str">
            <v>C</v>
          </cell>
          <cell r="V2994">
            <v>0</v>
          </cell>
        </row>
        <row r="2995">
          <cell r="F2995" t="str">
            <v>B-19</v>
          </cell>
          <cell r="H2995" t="str">
            <v>N/A</v>
          </cell>
          <cell r="O2995" t="str">
            <v>C</v>
          </cell>
          <cell r="V2995">
            <v>0</v>
          </cell>
        </row>
        <row r="2996">
          <cell r="F2996" t="str">
            <v>B-19</v>
          </cell>
          <cell r="H2996" t="str">
            <v>N/A</v>
          </cell>
          <cell r="O2996" t="str">
            <v>C</v>
          </cell>
          <cell r="V2996">
            <v>0</v>
          </cell>
        </row>
        <row r="2997">
          <cell r="F2997" t="str">
            <v>B-19</v>
          </cell>
          <cell r="H2997" t="str">
            <v>N/A</v>
          </cell>
          <cell r="O2997" t="str">
            <v>C</v>
          </cell>
          <cell r="V2997">
            <v>0</v>
          </cell>
        </row>
        <row r="2998">
          <cell r="F2998" t="str">
            <v>B-19</v>
          </cell>
          <cell r="H2998" t="str">
            <v>N/A</v>
          </cell>
          <cell r="O2998" t="str">
            <v>C</v>
          </cell>
          <cell r="V2998">
            <v>0</v>
          </cell>
        </row>
        <row r="2999">
          <cell r="F2999" t="str">
            <v>B-19</v>
          </cell>
          <cell r="H2999" t="str">
            <v>N/A</v>
          </cell>
          <cell r="O2999" t="str">
            <v>C</v>
          </cell>
          <cell r="V2999">
            <v>0</v>
          </cell>
        </row>
        <row r="3000">
          <cell r="F3000" t="str">
            <v>B-19</v>
          </cell>
          <cell r="H3000" t="str">
            <v>N/A</v>
          </cell>
          <cell r="O3000" t="str">
            <v>C</v>
          </cell>
          <cell r="V3000">
            <v>0</v>
          </cell>
        </row>
        <row r="3001">
          <cell r="F3001" t="str">
            <v>B-19</v>
          </cell>
          <cell r="H3001" t="str">
            <v>N/A</v>
          </cell>
          <cell r="O3001" t="str">
            <v>C</v>
          </cell>
          <cell r="V3001">
            <v>0</v>
          </cell>
        </row>
        <row r="3002">
          <cell r="F3002" t="str">
            <v>B-19</v>
          </cell>
          <cell r="H3002" t="str">
            <v>N/A</v>
          </cell>
          <cell r="O3002" t="str">
            <v>C</v>
          </cell>
          <cell r="V3002">
            <v>0</v>
          </cell>
        </row>
        <row r="3003">
          <cell r="F3003" t="str">
            <v>B-19</v>
          </cell>
          <cell r="H3003" t="str">
            <v>N/A</v>
          </cell>
          <cell r="O3003" t="str">
            <v>C</v>
          </cell>
          <cell r="V3003">
            <v>0</v>
          </cell>
        </row>
        <row r="3004">
          <cell r="F3004" t="str">
            <v>B-19</v>
          </cell>
          <cell r="H3004" t="str">
            <v>N/A</v>
          </cell>
          <cell r="O3004" t="str">
            <v>C</v>
          </cell>
          <cell r="V3004">
            <v>0</v>
          </cell>
        </row>
        <row r="3005">
          <cell r="F3005" t="str">
            <v>B-19</v>
          </cell>
          <cell r="H3005" t="str">
            <v>N/A</v>
          </cell>
          <cell r="O3005" t="str">
            <v>C</v>
          </cell>
          <cell r="V3005">
            <v>0</v>
          </cell>
        </row>
        <row r="3006">
          <cell r="F3006" t="str">
            <v>B-19</v>
          </cell>
          <cell r="H3006" t="str">
            <v>N/A</v>
          </cell>
          <cell r="O3006" t="str">
            <v>C</v>
          </cell>
          <cell r="V3006">
            <v>0</v>
          </cell>
        </row>
        <row r="3007">
          <cell r="F3007" t="str">
            <v>B-19</v>
          </cell>
          <cell r="H3007" t="str">
            <v>N/A</v>
          </cell>
          <cell r="O3007" t="str">
            <v>C</v>
          </cell>
          <cell r="V3007">
            <v>0</v>
          </cell>
        </row>
        <row r="3008">
          <cell r="F3008" t="str">
            <v>B-19</v>
          </cell>
          <cell r="H3008" t="str">
            <v>N/A</v>
          </cell>
          <cell r="O3008" t="str">
            <v>C</v>
          </cell>
          <cell r="V3008">
            <v>0</v>
          </cell>
        </row>
        <row r="3009">
          <cell r="F3009" t="str">
            <v>B-19</v>
          </cell>
          <cell r="H3009" t="str">
            <v>N/A</v>
          </cell>
          <cell r="O3009" t="str">
            <v>C</v>
          </cell>
          <cell r="V3009">
            <v>0</v>
          </cell>
        </row>
        <row r="3010">
          <cell r="F3010" t="str">
            <v>B-19</v>
          </cell>
          <cell r="H3010" t="str">
            <v>N/A</v>
          </cell>
          <cell r="O3010" t="str">
            <v>C</v>
          </cell>
          <cell r="V3010">
            <v>0</v>
          </cell>
        </row>
        <row r="3011">
          <cell r="F3011" t="str">
            <v>B-19</v>
          </cell>
          <cell r="H3011" t="str">
            <v>N/A</v>
          </cell>
          <cell r="O3011" t="str">
            <v>C</v>
          </cell>
          <cell r="V3011">
            <v>2473432.6275920002</v>
          </cell>
        </row>
        <row r="3012">
          <cell r="F3012" t="str">
            <v>B-19</v>
          </cell>
          <cell r="H3012" t="str">
            <v>CARE Discount</v>
          </cell>
          <cell r="O3012" t="str">
            <v>C</v>
          </cell>
          <cell r="V3012">
            <v>11816344.904034</v>
          </cell>
        </row>
        <row r="3013">
          <cell r="F3013" t="str">
            <v>B-19</v>
          </cell>
          <cell r="H3013" t="str">
            <v>CARE Discount</v>
          </cell>
          <cell r="O3013" t="str">
            <v>C</v>
          </cell>
          <cell r="V3013">
            <v>3260808.0301480005</v>
          </cell>
        </row>
        <row r="3014">
          <cell r="F3014" t="str">
            <v>B-19</v>
          </cell>
          <cell r="H3014" t="str">
            <v>CARE Discount</v>
          </cell>
          <cell r="O3014" t="str">
            <v>C</v>
          </cell>
          <cell r="V3014">
            <v>4411867.5080510005</v>
          </cell>
        </row>
        <row r="3015">
          <cell r="F3015" t="str">
            <v>B-19</v>
          </cell>
          <cell r="H3015" t="str">
            <v>CARE Discount</v>
          </cell>
          <cell r="O3015" t="str">
            <v>C</v>
          </cell>
          <cell r="V3015">
            <v>25619751.981653001</v>
          </cell>
        </row>
        <row r="3016">
          <cell r="F3016" t="str">
            <v>B-19</v>
          </cell>
          <cell r="H3016" t="str">
            <v>CARE Discount</v>
          </cell>
          <cell r="O3016" t="str">
            <v>C</v>
          </cell>
          <cell r="V3016">
            <v>8077963.7114459993</v>
          </cell>
        </row>
        <row r="3017">
          <cell r="F3017" t="str">
            <v>B-19</v>
          </cell>
          <cell r="H3017" t="str">
            <v>CARE Discount</v>
          </cell>
          <cell r="O3017" t="str">
            <v>C</v>
          </cell>
          <cell r="V3017">
            <v>2473432.6275920002</v>
          </cell>
        </row>
        <row r="3018">
          <cell r="F3018" t="str">
            <v>B-19</v>
          </cell>
          <cell r="H3018" t="str">
            <v>CARE Surcharge</v>
          </cell>
          <cell r="O3018" t="str">
            <v>C</v>
          </cell>
          <cell r="V3018">
            <v>0</v>
          </cell>
        </row>
        <row r="3019">
          <cell r="F3019" t="str">
            <v>B-19</v>
          </cell>
          <cell r="H3019" t="str">
            <v>CARE Surcharge</v>
          </cell>
          <cell r="O3019" t="str">
            <v>C</v>
          </cell>
          <cell r="V3019">
            <v>0</v>
          </cell>
        </row>
        <row r="3020">
          <cell r="F3020" t="str">
            <v>B-19</v>
          </cell>
          <cell r="H3020" t="str">
            <v>CARE Surcharge</v>
          </cell>
          <cell r="O3020" t="str">
            <v>C</v>
          </cell>
          <cell r="V3020">
            <v>0</v>
          </cell>
        </row>
        <row r="3021">
          <cell r="F3021" t="str">
            <v>B-19</v>
          </cell>
          <cell r="H3021" t="str">
            <v>CARE Surcharge</v>
          </cell>
          <cell r="O3021" t="str">
            <v>C</v>
          </cell>
          <cell r="V3021">
            <v>0</v>
          </cell>
        </row>
        <row r="3022">
          <cell r="F3022" t="str">
            <v>B-19</v>
          </cell>
          <cell r="H3022" t="str">
            <v>N/A</v>
          </cell>
          <cell r="O3022" t="str">
            <v>C</v>
          </cell>
          <cell r="V3022">
            <v>1782616.4704450001</v>
          </cell>
        </row>
        <row r="3023">
          <cell r="F3023" t="str">
            <v>B-19</v>
          </cell>
          <cell r="H3023" t="str">
            <v>N/A</v>
          </cell>
          <cell r="O3023" t="str">
            <v>C</v>
          </cell>
          <cell r="V3023">
            <v>426981.42320999998</v>
          </cell>
        </row>
        <row r="3024">
          <cell r="F3024" t="str">
            <v>B-19</v>
          </cell>
          <cell r="H3024" t="str">
            <v>N/A</v>
          </cell>
          <cell r="O3024" t="str">
            <v>C</v>
          </cell>
          <cell r="V3024">
            <v>630989.44822400005</v>
          </cell>
        </row>
        <row r="3025">
          <cell r="F3025" t="str">
            <v>B-19</v>
          </cell>
          <cell r="H3025" t="str">
            <v>N/A</v>
          </cell>
          <cell r="O3025" t="str">
            <v>C</v>
          </cell>
          <cell r="V3025">
            <v>3629931.3291420001</v>
          </cell>
        </row>
        <row r="3026">
          <cell r="F3026" t="str">
            <v>B-19</v>
          </cell>
          <cell r="H3026" t="str">
            <v>N/A</v>
          </cell>
          <cell r="O3026" t="str">
            <v>C</v>
          </cell>
          <cell r="V3026">
            <v>1121957.731162</v>
          </cell>
        </row>
        <row r="3027">
          <cell r="F3027" t="str">
            <v>B-19</v>
          </cell>
          <cell r="H3027" t="str">
            <v>N/A</v>
          </cell>
          <cell r="O3027" t="str">
            <v>C</v>
          </cell>
          <cell r="V3027">
            <v>377743.47038700001</v>
          </cell>
        </row>
        <row r="3028">
          <cell r="F3028" t="str">
            <v>B-19</v>
          </cell>
          <cell r="H3028" t="str">
            <v>CARE Discount</v>
          </cell>
          <cell r="O3028" t="str">
            <v>C</v>
          </cell>
          <cell r="V3028">
            <v>1782616.4704450001</v>
          </cell>
        </row>
        <row r="3029">
          <cell r="F3029" t="str">
            <v>B-19</v>
          </cell>
          <cell r="H3029" t="str">
            <v>CARE Discount</v>
          </cell>
          <cell r="O3029" t="str">
            <v>C</v>
          </cell>
          <cell r="V3029">
            <v>426981.42320999998</v>
          </cell>
        </row>
        <row r="3030">
          <cell r="F3030" t="str">
            <v>B-19</v>
          </cell>
          <cell r="H3030" t="str">
            <v>CARE Discount</v>
          </cell>
          <cell r="O3030" t="str">
            <v>C</v>
          </cell>
          <cell r="V3030">
            <v>630989.44822400005</v>
          </cell>
        </row>
        <row r="3031">
          <cell r="F3031" t="str">
            <v>B-19</v>
          </cell>
          <cell r="H3031" t="str">
            <v>CARE Discount</v>
          </cell>
          <cell r="O3031" t="str">
            <v>C</v>
          </cell>
          <cell r="V3031">
            <v>3629931.3291420001</v>
          </cell>
        </row>
        <row r="3032">
          <cell r="F3032" t="str">
            <v>B-19</v>
          </cell>
          <cell r="H3032" t="str">
            <v>CARE Discount</v>
          </cell>
          <cell r="O3032" t="str">
            <v>C</v>
          </cell>
          <cell r="V3032">
            <v>1121957.731162</v>
          </cell>
        </row>
        <row r="3033">
          <cell r="F3033" t="str">
            <v>B-19</v>
          </cell>
          <cell r="H3033" t="str">
            <v>CARE Discount</v>
          </cell>
          <cell r="O3033" t="str">
            <v>C</v>
          </cell>
          <cell r="V3033">
            <v>377743.47038700001</v>
          </cell>
        </row>
        <row r="3034">
          <cell r="F3034" t="str">
            <v>B-19</v>
          </cell>
          <cell r="H3034" t="str">
            <v>N/A</v>
          </cell>
          <cell r="O3034" t="str">
            <v>C</v>
          </cell>
          <cell r="V3034">
            <v>3.2908369999999998</v>
          </cell>
        </row>
        <row r="3035">
          <cell r="F3035" t="str">
            <v>B-19</v>
          </cell>
          <cell r="H3035" t="str">
            <v>N/A</v>
          </cell>
          <cell r="O3035" t="str">
            <v>C</v>
          </cell>
          <cell r="V3035">
            <v>6.73367</v>
          </cell>
        </row>
        <row r="3036">
          <cell r="F3036" t="str">
            <v>B-19</v>
          </cell>
          <cell r="H3036" t="str">
            <v>N/A</v>
          </cell>
          <cell r="O3036" t="str">
            <v>C</v>
          </cell>
          <cell r="V3036">
            <v>0</v>
          </cell>
        </row>
        <row r="3037">
          <cell r="F3037" t="str">
            <v>B-19</v>
          </cell>
          <cell r="H3037" t="str">
            <v>N/A</v>
          </cell>
          <cell r="O3037" t="str">
            <v>C</v>
          </cell>
          <cell r="V3037">
            <v>0</v>
          </cell>
        </row>
        <row r="3038">
          <cell r="F3038" t="str">
            <v>B-19</v>
          </cell>
          <cell r="H3038" t="str">
            <v>N/A</v>
          </cell>
          <cell r="O3038" t="str">
            <v>C</v>
          </cell>
          <cell r="V3038">
            <v>510.55322899999999</v>
          </cell>
        </row>
        <row r="3039">
          <cell r="F3039" t="str">
            <v>B-19</v>
          </cell>
          <cell r="H3039" t="str">
            <v>N/A</v>
          </cell>
          <cell r="O3039" t="str">
            <v>C</v>
          </cell>
          <cell r="V3039">
            <v>489.98227000000003</v>
          </cell>
        </row>
        <row r="3040">
          <cell r="F3040" t="str">
            <v>B-19</v>
          </cell>
          <cell r="H3040" t="str">
            <v>N/A</v>
          </cell>
          <cell r="O3040" t="str">
            <v>C</v>
          </cell>
          <cell r="V3040">
            <v>577.67775099999994</v>
          </cell>
        </row>
        <row r="3041">
          <cell r="F3041" t="str">
            <v>B-19</v>
          </cell>
          <cell r="H3041" t="str">
            <v>N/A</v>
          </cell>
          <cell r="O3041" t="str">
            <v>C</v>
          </cell>
          <cell r="V3041">
            <v>755.16708200000005</v>
          </cell>
        </row>
        <row r="3042">
          <cell r="F3042" t="str">
            <v>B-19</v>
          </cell>
          <cell r="H3042" t="str">
            <v>N/A</v>
          </cell>
          <cell r="O3042" t="str">
            <v>C</v>
          </cell>
          <cell r="V3042">
            <v>872.36694899999998</v>
          </cell>
        </row>
        <row r="3043">
          <cell r="F3043" t="str">
            <v>B-19</v>
          </cell>
          <cell r="H3043" t="str">
            <v>N/A</v>
          </cell>
          <cell r="O3043" t="str">
            <v>C</v>
          </cell>
          <cell r="V3043">
            <v>0</v>
          </cell>
        </row>
        <row r="3044">
          <cell r="F3044" t="str">
            <v>B-19</v>
          </cell>
          <cell r="H3044" t="str">
            <v>N/A</v>
          </cell>
          <cell r="O3044" t="str">
            <v>C</v>
          </cell>
          <cell r="V3044">
            <v>0</v>
          </cell>
        </row>
        <row r="3045">
          <cell r="F3045" t="str">
            <v>B-19</v>
          </cell>
          <cell r="H3045" t="str">
            <v>N/A</v>
          </cell>
          <cell r="O3045" t="str">
            <v>C</v>
          </cell>
          <cell r="V3045">
            <v>0</v>
          </cell>
        </row>
        <row r="3046">
          <cell r="F3046" t="str">
            <v>B-19</v>
          </cell>
          <cell r="H3046" t="str">
            <v>N/A</v>
          </cell>
          <cell r="O3046" t="str">
            <v>C</v>
          </cell>
          <cell r="V3046">
            <v>0</v>
          </cell>
        </row>
        <row r="3047">
          <cell r="F3047" t="str">
            <v>B-19</v>
          </cell>
          <cell r="H3047" t="str">
            <v>N/A</v>
          </cell>
          <cell r="O3047" t="str">
            <v>C</v>
          </cell>
          <cell r="V3047">
            <v>0</v>
          </cell>
        </row>
        <row r="3048">
          <cell r="F3048" t="str">
            <v>B-19</v>
          </cell>
          <cell r="H3048" t="str">
            <v>N/A</v>
          </cell>
          <cell r="O3048" t="str">
            <v>C</v>
          </cell>
          <cell r="V3048">
            <v>0</v>
          </cell>
        </row>
        <row r="3049">
          <cell r="F3049" t="str">
            <v>B-19</v>
          </cell>
          <cell r="H3049" t="str">
            <v>N/A</v>
          </cell>
          <cell r="O3049" t="str">
            <v>C</v>
          </cell>
          <cell r="V3049">
            <v>0</v>
          </cell>
        </row>
        <row r="3050">
          <cell r="F3050" t="str">
            <v>B-19</v>
          </cell>
          <cell r="H3050" t="str">
            <v>N/A</v>
          </cell>
          <cell r="O3050" t="str">
            <v>C</v>
          </cell>
          <cell r="V3050">
            <v>0</v>
          </cell>
        </row>
        <row r="3051">
          <cell r="F3051" t="str">
            <v>B-19</v>
          </cell>
          <cell r="H3051" t="str">
            <v>N/A</v>
          </cell>
          <cell r="O3051" t="str">
            <v>C</v>
          </cell>
          <cell r="V3051">
            <v>2147.830258</v>
          </cell>
        </row>
        <row r="3052">
          <cell r="F3052" t="str">
            <v>B-19</v>
          </cell>
          <cell r="H3052" t="str">
            <v>N/A</v>
          </cell>
          <cell r="O3052" t="str">
            <v>C</v>
          </cell>
          <cell r="V3052">
            <v>0</v>
          </cell>
        </row>
        <row r="3053">
          <cell r="F3053" t="str">
            <v>B-19</v>
          </cell>
          <cell r="H3053" t="str">
            <v>N/A</v>
          </cell>
          <cell r="O3053" t="str">
            <v>C</v>
          </cell>
          <cell r="V3053">
            <v>12750925.105275</v>
          </cell>
        </row>
        <row r="3054">
          <cell r="F3054" t="str">
            <v>B-19</v>
          </cell>
          <cell r="H3054" t="str">
            <v>N/A</v>
          </cell>
          <cell r="O3054" t="str">
            <v>C</v>
          </cell>
          <cell r="V3054">
            <v>0</v>
          </cell>
        </row>
        <row r="3055">
          <cell r="F3055" t="str">
            <v>B-19</v>
          </cell>
          <cell r="H3055" t="str">
            <v>N/A</v>
          </cell>
          <cell r="O3055" t="str">
            <v>C</v>
          </cell>
          <cell r="V3055">
            <v>0</v>
          </cell>
        </row>
        <row r="3056">
          <cell r="F3056" t="str">
            <v>B-19</v>
          </cell>
          <cell r="H3056" t="str">
            <v>N/A</v>
          </cell>
          <cell r="O3056" t="str">
            <v>C</v>
          </cell>
          <cell r="V3056">
            <v>0</v>
          </cell>
        </row>
        <row r="3057">
          <cell r="F3057" t="str">
            <v>B-19</v>
          </cell>
          <cell r="H3057" t="str">
            <v>N/A</v>
          </cell>
          <cell r="O3057" t="str">
            <v>C</v>
          </cell>
          <cell r="V3057">
            <v>0</v>
          </cell>
        </row>
        <row r="3058">
          <cell r="F3058" t="str">
            <v>B-19</v>
          </cell>
          <cell r="H3058" t="str">
            <v>N/A</v>
          </cell>
          <cell r="O3058" t="str">
            <v>C</v>
          </cell>
          <cell r="V3058">
            <v>0</v>
          </cell>
        </row>
        <row r="3059">
          <cell r="F3059" t="str">
            <v>B-19</v>
          </cell>
          <cell r="H3059" t="str">
            <v>N/A</v>
          </cell>
          <cell r="O3059" t="str">
            <v>C</v>
          </cell>
          <cell r="V3059">
            <v>0</v>
          </cell>
        </row>
        <row r="3060">
          <cell r="F3060" t="str">
            <v>B-19</v>
          </cell>
          <cell r="H3060" t="str">
            <v>N/A</v>
          </cell>
          <cell r="O3060" t="str">
            <v>C</v>
          </cell>
          <cell r="V3060">
            <v>0</v>
          </cell>
        </row>
        <row r="3061">
          <cell r="F3061" t="str">
            <v>B-19</v>
          </cell>
          <cell r="H3061" t="str">
            <v>N/A</v>
          </cell>
          <cell r="O3061" t="str">
            <v>C</v>
          </cell>
          <cell r="V3061">
            <v>0</v>
          </cell>
        </row>
        <row r="3062">
          <cell r="F3062" t="str">
            <v>B-19</v>
          </cell>
          <cell r="H3062" t="str">
            <v>N/A</v>
          </cell>
          <cell r="O3062" t="str">
            <v>C</v>
          </cell>
          <cell r="V3062">
            <v>113978.599426</v>
          </cell>
        </row>
        <row r="3063">
          <cell r="F3063" t="str">
            <v>B-19</v>
          </cell>
          <cell r="H3063" t="str">
            <v>N/A</v>
          </cell>
          <cell r="O3063" t="str">
            <v>C</v>
          </cell>
          <cell r="V3063">
            <v>11816344.904034</v>
          </cell>
        </row>
        <row r="3064">
          <cell r="F3064" t="str">
            <v>B-19</v>
          </cell>
          <cell r="H3064" t="str">
            <v>N/A</v>
          </cell>
          <cell r="O3064" t="str">
            <v>C</v>
          </cell>
          <cell r="V3064">
            <v>34659.287711999998</v>
          </cell>
        </row>
        <row r="3065">
          <cell r="F3065" t="str">
            <v>B-19</v>
          </cell>
          <cell r="H3065" t="str">
            <v>N/A</v>
          </cell>
          <cell r="O3065" t="str">
            <v>C</v>
          </cell>
          <cell r="V3065">
            <v>3260808.0301480005</v>
          </cell>
        </row>
        <row r="3066">
          <cell r="F3066" t="str">
            <v>B-19</v>
          </cell>
          <cell r="H3066" t="str">
            <v>N/A</v>
          </cell>
          <cell r="O3066" t="str">
            <v>C</v>
          </cell>
          <cell r="V3066">
            <v>50934.331396000001</v>
          </cell>
        </row>
        <row r="3067">
          <cell r="F3067" t="str">
            <v>B-19</v>
          </cell>
          <cell r="H3067" t="str">
            <v>N/A</v>
          </cell>
          <cell r="O3067" t="str">
            <v>C</v>
          </cell>
          <cell r="V3067">
            <v>4411867.5080510005</v>
          </cell>
        </row>
        <row r="3068">
          <cell r="F3068" t="str">
            <v>B-19</v>
          </cell>
          <cell r="H3068" t="str">
            <v>N/A</v>
          </cell>
          <cell r="O3068" t="str">
            <v>C</v>
          </cell>
          <cell r="V3068">
            <v>218847.790511</v>
          </cell>
        </row>
        <row r="3069">
          <cell r="F3069" t="str">
            <v>B-19</v>
          </cell>
          <cell r="H3069" t="str">
            <v>N/A</v>
          </cell>
          <cell r="O3069" t="str">
            <v>C</v>
          </cell>
          <cell r="V3069">
            <v>25619751.981653001</v>
          </cell>
        </row>
        <row r="3070">
          <cell r="F3070" t="str">
            <v>B-19</v>
          </cell>
          <cell r="H3070" t="str">
            <v>N/A</v>
          </cell>
          <cell r="O3070" t="str">
            <v>C</v>
          </cell>
          <cell r="V3070">
            <v>68493.714695000002</v>
          </cell>
        </row>
        <row r="3071">
          <cell r="F3071" t="str">
            <v>B-19</v>
          </cell>
          <cell r="H3071" t="str">
            <v>N/A</v>
          </cell>
          <cell r="O3071" t="str">
            <v>C</v>
          </cell>
          <cell r="V3071">
            <v>8077963.7114459993</v>
          </cell>
        </row>
        <row r="3072">
          <cell r="F3072" t="str">
            <v>B-19</v>
          </cell>
          <cell r="H3072" t="str">
            <v>N/A</v>
          </cell>
          <cell r="O3072" t="str">
            <v>C</v>
          </cell>
          <cell r="V3072">
            <v>24668.853134000001</v>
          </cell>
        </row>
        <row r="3073">
          <cell r="F3073" t="str">
            <v>B-19</v>
          </cell>
          <cell r="H3073" t="str">
            <v>N/A</v>
          </cell>
          <cell r="O3073" t="str">
            <v>C</v>
          </cell>
          <cell r="V3073">
            <v>2473432.6275920002</v>
          </cell>
        </row>
        <row r="3074">
          <cell r="F3074" t="str">
            <v>B-19</v>
          </cell>
          <cell r="H3074" t="str">
            <v>CARE Discount</v>
          </cell>
          <cell r="O3074" t="str">
            <v>C</v>
          </cell>
          <cell r="V3074">
            <v>113978.599426</v>
          </cell>
        </row>
        <row r="3075">
          <cell r="F3075" t="str">
            <v>B-19</v>
          </cell>
          <cell r="H3075" t="str">
            <v>CARE Discount</v>
          </cell>
          <cell r="O3075" t="str">
            <v>C</v>
          </cell>
          <cell r="V3075">
            <v>11816344.904034</v>
          </cell>
        </row>
        <row r="3076">
          <cell r="F3076" t="str">
            <v>B-19</v>
          </cell>
          <cell r="H3076" t="str">
            <v>CARE Discount</v>
          </cell>
          <cell r="O3076" t="str">
            <v>C</v>
          </cell>
          <cell r="V3076">
            <v>34659.287711999998</v>
          </cell>
        </row>
        <row r="3077">
          <cell r="F3077" t="str">
            <v>B-19</v>
          </cell>
          <cell r="H3077" t="str">
            <v>CARE Discount</v>
          </cell>
          <cell r="O3077" t="str">
            <v>C</v>
          </cell>
          <cell r="V3077">
            <v>3260808.0301480005</v>
          </cell>
        </row>
        <row r="3078">
          <cell r="F3078" t="str">
            <v>B-19</v>
          </cell>
          <cell r="H3078" t="str">
            <v>CARE Discount</v>
          </cell>
          <cell r="O3078" t="str">
            <v>C</v>
          </cell>
          <cell r="V3078">
            <v>50934.331396000001</v>
          </cell>
        </row>
        <row r="3079">
          <cell r="F3079" t="str">
            <v>B-19</v>
          </cell>
          <cell r="H3079" t="str">
            <v>CARE Discount</v>
          </cell>
          <cell r="O3079" t="str">
            <v>C</v>
          </cell>
          <cell r="V3079">
            <v>4411867.5080510005</v>
          </cell>
        </row>
        <row r="3080">
          <cell r="F3080" t="str">
            <v>B-19</v>
          </cell>
          <cell r="H3080" t="str">
            <v>CARE Discount</v>
          </cell>
          <cell r="O3080" t="str">
            <v>C</v>
          </cell>
          <cell r="V3080">
            <v>218847.790511</v>
          </cell>
        </row>
        <row r="3081">
          <cell r="F3081" t="str">
            <v>B-19</v>
          </cell>
          <cell r="H3081" t="str">
            <v>CARE Discount</v>
          </cell>
          <cell r="O3081" t="str">
            <v>C</v>
          </cell>
          <cell r="V3081">
            <v>25619751.981653001</v>
          </cell>
        </row>
        <row r="3082">
          <cell r="F3082" t="str">
            <v>B-19</v>
          </cell>
          <cell r="H3082" t="str">
            <v>CARE Discount</v>
          </cell>
          <cell r="O3082" t="str">
            <v>C</v>
          </cell>
          <cell r="V3082">
            <v>68493.714695000002</v>
          </cell>
        </row>
        <row r="3083">
          <cell r="F3083" t="str">
            <v>B-19</v>
          </cell>
          <cell r="H3083" t="str">
            <v>CARE Discount</v>
          </cell>
          <cell r="O3083" t="str">
            <v>C</v>
          </cell>
          <cell r="V3083">
            <v>8077963.7114459993</v>
          </cell>
        </row>
        <row r="3084">
          <cell r="F3084" t="str">
            <v>B-19</v>
          </cell>
          <cell r="H3084" t="str">
            <v>CARE Discount</v>
          </cell>
          <cell r="O3084" t="str">
            <v>C</v>
          </cell>
          <cell r="V3084">
            <v>24668.853134000001</v>
          </cell>
        </row>
        <row r="3085">
          <cell r="F3085" t="str">
            <v>B-19</v>
          </cell>
          <cell r="H3085" t="str">
            <v>CARE Discount</v>
          </cell>
          <cell r="O3085" t="str">
            <v>C</v>
          </cell>
          <cell r="V3085">
            <v>2473432.6275920002</v>
          </cell>
        </row>
        <row r="3086">
          <cell r="F3086" t="str">
            <v>B-19</v>
          </cell>
          <cell r="H3086" t="str">
            <v>N/A</v>
          </cell>
          <cell r="O3086" t="str">
            <v>C</v>
          </cell>
          <cell r="V3086">
            <v>0</v>
          </cell>
        </row>
        <row r="3087">
          <cell r="F3087" t="str">
            <v>B-19</v>
          </cell>
          <cell r="H3087" t="str">
            <v>N/A</v>
          </cell>
          <cell r="O3087" t="str">
            <v>C</v>
          </cell>
          <cell r="V3087">
            <v>1782616.4704450001</v>
          </cell>
        </row>
        <row r="3088">
          <cell r="F3088" t="str">
            <v>B-19</v>
          </cell>
          <cell r="H3088" t="str">
            <v>N/A</v>
          </cell>
          <cell r="O3088" t="str">
            <v>C</v>
          </cell>
          <cell r="V3088">
            <v>0</v>
          </cell>
        </row>
        <row r="3089">
          <cell r="F3089" t="str">
            <v>B-19</v>
          </cell>
          <cell r="H3089" t="str">
            <v>N/A</v>
          </cell>
          <cell r="O3089" t="str">
            <v>C</v>
          </cell>
          <cell r="V3089">
            <v>0</v>
          </cell>
        </row>
        <row r="3090">
          <cell r="F3090" t="str">
            <v>B-19</v>
          </cell>
          <cell r="H3090" t="str">
            <v>N/A</v>
          </cell>
          <cell r="O3090" t="str">
            <v>C</v>
          </cell>
          <cell r="V3090">
            <v>426981.42320999998</v>
          </cell>
        </row>
        <row r="3091">
          <cell r="F3091" t="str">
            <v>B-19</v>
          </cell>
          <cell r="H3091" t="str">
            <v>N/A</v>
          </cell>
          <cell r="O3091" t="str">
            <v>C</v>
          </cell>
          <cell r="V3091">
            <v>0</v>
          </cell>
        </row>
        <row r="3092">
          <cell r="F3092" t="str">
            <v>B-19</v>
          </cell>
          <cell r="H3092" t="str">
            <v>N/A</v>
          </cell>
          <cell r="O3092" t="str">
            <v>C</v>
          </cell>
          <cell r="V3092">
            <v>0</v>
          </cell>
        </row>
        <row r="3093">
          <cell r="F3093" t="str">
            <v>B-19</v>
          </cell>
          <cell r="H3093" t="str">
            <v>N/A</v>
          </cell>
          <cell r="O3093" t="str">
            <v>C</v>
          </cell>
          <cell r="V3093">
            <v>630989.44822400005</v>
          </cell>
        </row>
        <row r="3094">
          <cell r="F3094" t="str">
            <v>B-19</v>
          </cell>
          <cell r="H3094" t="str">
            <v>N/A</v>
          </cell>
          <cell r="O3094" t="str">
            <v>C</v>
          </cell>
          <cell r="V3094">
            <v>0</v>
          </cell>
        </row>
        <row r="3095">
          <cell r="F3095" t="str">
            <v>B-19</v>
          </cell>
          <cell r="H3095" t="str">
            <v>N/A</v>
          </cell>
          <cell r="O3095" t="str">
            <v>C</v>
          </cell>
          <cell r="V3095">
            <v>0</v>
          </cell>
        </row>
        <row r="3096">
          <cell r="F3096" t="str">
            <v>B-19</v>
          </cell>
          <cell r="H3096" t="str">
            <v>N/A</v>
          </cell>
          <cell r="O3096" t="str">
            <v>C</v>
          </cell>
          <cell r="V3096">
            <v>3629931.3291420001</v>
          </cell>
        </row>
        <row r="3097">
          <cell r="F3097" t="str">
            <v>B-19</v>
          </cell>
          <cell r="H3097" t="str">
            <v>N/A</v>
          </cell>
          <cell r="O3097" t="str">
            <v>C</v>
          </cell>
          <cell r="V3097">
            <v>0</v>
          </cell>
        </row>
        <row r="3098">
          <cell r="F3098" t="str">
            <v>B-19</v>
          </cell>
          <cell r="H3098" t="str">
            <v>N/A</v>
          </cell>
          <cell r="O3098" t="str">
            <v>C</v>
          </cell>
          <cell r="V3098">
            <v>0</v>
          </cell>
        </row>
        <row r="3099">
          <cell r="F3099" t="str">
            <v>B-19</v>
          </cell>
          <cell r="H3099" t="str">
            <v>N/A</v>
          </cell>
          <cell r="O3099" t="str">
            <v>C</v>
          </cell>
          <cell r="V3099">
            <v>1121957.731162</v>
          </cell>
        </row>
        <row r="3100">
          <cell r="F3100" t="str">
            <v>B-19</v>
          </cell>
          <cell r="H3100" t="str">
            <v>N/A</v>
          </cell>
          <cell r="O3100" t="str">
            <v>C</v>
          </cell>
          <cell r="V3100">
            <v>0</v>
          </cell>
        </row>
        <row r="3101">
          <cell r="F3101" t="str">
            <v>B-19</v>
          </cell>
          <cell r="H3101" t="str">
            <v>N/A</v>
          </cell>
          <cell r="O3101" t="str">
            <v>C</v>
          </cell>
          <cell r="V3101">
            <v>0</v>
          </cell>
        </row>
        <row r="3102">
          <cell r="F3102" t="str">
            <v>B-19</v>
          </cell>
          <cell r="H3102" t="str">
            <v>N/A</v>
          </cell>
          <cell r="O3102" t="str">
            <v>C</v>
          </cell>
          <cell r="V3102">
            <v>377743.47038700001</v>
          </cell>
        </row>
        <row r="3103">
          <cell r="F3103" t="str">
            <v>B-19</v>
          </cell>
          <cell r="H3103" t="str">
            <v>N/A</v>
          </cell>
          <cell r="O3103" t="str">
            <v>C</v>
          </cell>
          <cell r="V3103">
            <v>0</v>
          </cell>
        </row>
        <row r="3104">
          <cell r="F3104" t="str">
            <v>B-19</v>
          </cell>
          <cell r="H3104" t="str">
            <v>CARE Discount</v>
          </cell>
          <cell r="O3104" t="str">
            <v>C</v>
          </cell>
          <cell r="V3104">
            <v>1782616.4704450001</v>
          </cell>
        </row>
        <row r="3105">
          <cell r="F3105" t="str">
            <v>B-19</v>
          </cell>
          <cell r="H3105" t="str">
            <v>CARE Discount</v>
          </cell>
          <cell r="O3105" t="str">
            <v>C</v>
          </cell>
          <cell r="V3105">
            <v>426981.42320999998</v>
          </cell>
        </row>
        <row r="3106">
          <cell r="F3106" t="str">
            <v>B-19</v>
          </cell>
          <cell r="H3106" t="str">
            <v>CARE Discount</v>
          </cell>
          <cell r="O3106" t="str">
            <v>C</v>
          </cell>
          <cell r="V3106">
            <v>630989.44822400005</v>
          </cell>
        </row>
        <row r="3107">
          <cell r="F3107" t="str">
            <v>B-19</v>
          </cell>
          <cell r="H3107" t="str">
            <v>CARE Discount</v>
          </cell>
          <cell r="O3107" t="str">
            <v>C</v>
          </cell>
          <cell r="V3107">
            <v>3629931.3291420001</v>
          </cell>
        </row>
        <row r="3108">
          <cell r="F3108" t="str">
            <v>B-19</v>
          </cell>
          <cell r="H3108" t="str">
            <v>CARE Discount</v>
          </cell>
          <cell r="O3108" t="str">
            <v>C</v>
          </cell>
          <cell r="V3108">
            <v>1121957.731162</v>
          </cell>
        </row>
        <row r="3109">
          <cell r="F3109" t="str">
            <v>B-19</v>
          </cell>
          <cell r="H3109" t="str">
            <v>CARE Discount</v>
          </cell>
          <cell r="O3109" t="str">
            <v>C</v>
          </cell>
          <cell r="V3109">
            <v>377743.47038700001</v>
          </cell>
        </row>
        <row r="3110">
          <cell r="F3110" t="str">
            <v>B-19</v>
          </cell>
          <cell r="H3110" t="str">
            <v>N/A</v>
          </cell>
          <cell r="O3110" t="str">
            <v>C</v>
          </cell>
          <cell r="V3110">
            <v>0</v>
          </cell>
        </row>
        <row r="3111">
          <cell r="F3111" t="str">
            <v>B-19</v>
          </cell>
          <cell r="H3111" t="str">
            <v>N/A</v>
          </cell>
          <cell r="O3111" t="str">
            <v>C</v>
          </cell>
          <cell r="V3111">
            <v>0</v>
          </cell>
        </row>
        <row r="3112">
          <cell r="F3112" t="str">
            <v>B-19</v>
          </cell>
          <cell r="H3112" t="str">
            <v>N/A</v>
          </cell>
          <cell r="O3112" t="str">
            <v>C</v>
          </cell>
          <cell r="V3112">
            <v>0</v>
          </cell>
        </row>
        <row r="3113">
          <cell r="F3113" t="str">
            <v>B-19</v>
          </cell>
          <cell r="H3113" t="str">
            <v>N/A</v>
          </cell>
          <cell r="O3113" t="str">
            <v>C</v>
          </cell>
          <cell r="V3113">
            <v>0</v>
          </cell>
        </row>
        <row r="3114">
          <cell r="F3114" t="str">
            <v>B-19</v>
          </cell>
          <cell r="H3114" t="str">
            <v>N/A</v>
          </cell>
          <cell r="O3114" t="str">
            <v>C</v>
          </cell>
          <cell r="V3114">
            <v>113978.599426</v>
          </cell>
        </row>
        <row r="3115">
          <cell r="F3115" t="str">
            <v>B-19</v>
          </cell>
          <cell r="H3115" t="str">
            <v>N/A</v>
          </cell>
          <cell r="O3115" t="str">
            <v>C</v>
          </cell>
          <cell r="V3115">
            <v>11816344.904034</v>
          </cell>
        </row>
        <row r="3116">
          <cell r="F3116" t="str">
            <v>B-19</v>
          </cell>
          <cell r="H3116" t="str">
            <v>N/A</v>
          </cell>
          <cell r="O3116" t="str">
            <v>C</v>
          </cell>
          <cell r="V3116">
            <v>34659.287711999998</v>
          </cell>
        </row>
        <row r="3117">
          <cell r="F3117" t="str">
            <v>B-19</v>
          </cell>
          <cell r="H3117" t="str">
            <v>N/A</v>
          </cell>
          <cell r="O3117" t="str">
            <v>C</v>
          </cell>
          <cell r="V3117">
            <v>3260808.0301480005</v>
          </cell>
        </row>
        <row r="3118">
          <cell r="F3118" t="str">
            <v>B-19</v>
          </cell>
          <cell r="H3118" t="str">
            <v>N/A</v>
          </cell>
          <cell r="O3118" t="str">
            <v>C</v>
          </cell>
          <cell r="V3118">
            <v>50934.331396000001</v>
          </cell>
        </row>
        <row r="3119">
          <cell r="F3119" t="str">
            <v>B-19</v>
          </cell>
          <cell r="H3119" t="str">
            <v>N/A</v>
          </cell>
          <cell r="O3119" t="str">
            <v>C</v>
          </cell>
          <cell r="V3119">
            <v>4411867.5080510005</v>
          </cell>
        </row>
        <row r="3120">
          <cell r="F3120" t="str">
            <v>B-19</v>
          </cell>
          <cell r="H3120" t="str">
            <v>N/A</v>
          </cell>
          <cell r="O3120" t="str">
            <v>C</v>
          </cell>
          <cell r="V3120">
            <v>218847.790511</v>
          </cell>
        </row>
        <row r="3121">
          <cell r="F3121" t="str">
            <v>B-19</v>
          </cell>
          <cell r="H3121" t="str">
            <v>N/A</v>
          </cell>
          <cell r="O3121" t="str">
            <v>C</v>
          </cell>
          <cell r="V3121">
            <v>25619751.981653001</v>
          </cell>
        </row>
        <row r="3122">
          <cell r="F3122" t="str">
            <v>B-19</v>
          </cell>
          <cell r="H3122" t="str">
            <v>N/A</v>
          </cell>
          <cell r="O3122" t="str">
            <v>C</v>
          </cell>
          <cell r="V3122">
            <v>68493.714695000002</v>
          </cell>
        </row>
        <row r="3123">
          <cell r="F3123" t="str">
            <v>B-19</v>
          </cell>
          <cell r="H3123" t="str">
            <v>N/A</v>
          </cell>
          <cell r="O3123" t="str">
            <v>C</v>
          </cell>
          <cell r="V3123">
            <v>8077963.7114459993</v>
          </cell>
        </row>
        <row r="3124">
          <cell r="F3124" t="str">
            <v>B-19</v>
          </cell>
          <cell r="H3124" t="str">
            <v>N/A</v>
          </cell>
          <cell r="O3124" t="str">
            <v>C</v>
          </cell>
          <cell r="V3124">
            <v>24668.853134000001</v>
          </cell>
        </row>
        <row r="3125">
          <cell r="F3125" t="str">
            <v>B-19</v>
          </cell>
          <cell r="H3125" t="str">
            <v>N/A</v>
          </cell>
          <cell r="O3125" t="str">
            <v>C</v>
          </cell>
          <cell r="V3125">
            <v>2473432.6275920002</v>
          </cell>
        </row>
        <row r="3126">
          <cell r="F3126" t="str">
            <v>B-19</v>
          </cell>
          <cell r="H3126" t="str">
            <v>N/A</v>
          </cell>
          <cell r="O3126" t="str">
            <v>C</v>
          </cell>
          <cell r="V3126">
            <v>0</v>
          </cell>
        </row>
        <row r="3127">
          <cell r="F3127" t="str">
            <v>B-19</v>
          </cell>
          <cell r="H3127" t="str">
            <v>N/A</v>
          </cell>
          <cell r="O3127" t="str">
            <v>C</v>
          </cell>
          <cell r="V3127">
            <v>1782616.4704450001</v>
          </cell>
        </row>
        <row r="3128">
          <cell r="F3128" t="str">
            <v>B-19</v>
          </cell>
          <cell r="H3128" t="str">
            <v>N/A</v>
          </cell>
          <cell r="O3128" t="str">
            <v>C</v>
          </cell>
          <cell r="V3128">
            <v>0</v>
          </cell>
        </row>
        <row r="3129">
          <cell r="F3129" t="str">
            <v>B-19</v>
          </cell>
          <cell r="H3129" t="str">
            <v>N/A</v>
          </cell>
          <cell r="O3129" t="str">
            <v>C</v>
          </cell>
          <cell r="V3129">
            <v>0</v>
          </cell>
        </row>
        <row r="3130">
          <cell r="F3130" t="str">
            <v>B-19</v>
          </cell>
          <cell r="H3130" t="str">
            <v>N/A</v>
          </cell>
          <cell r="O3130" t="str">
            <v>C</v>
          </cell>
          <cell r="V3130">
            <v>426981.42320999998</v>
          </cell>
        </row>
        <row r="3131">
          <cell r="F3131" t="str">
            <v>B-19</v>
          </cell>
          <cell r="H3131" t="str">
            <v>N/A</v>
          </cell>
          <cell r="O3131" t="str">
            <v>C</v>
          </cell>
          <cell r="V3131">
            <v>0</v>
          </cell>
        </row>
        <row r="3132">
          <cell r="F3132" t="str">
            <v>B-19</v>
          </cell>
          <cell r="H3132" t="str">
            <v>N/A</v>
          </cell>
          <cell r="O3132" t="str">
            <v>C</v>
          </cell>
          <cell r="V3132">
            <v>0</v>
          </cell>
        </row>
        <row r="3133">
          <cell r="F3133" t="str">
            <v>B-19</v>
          </cell>
          <cell r="H3133" t="str">
            <v>N/A</v>
          </cell>
          <cell r="O3133" t="str">
            <v>C</v>
          </cell>
          <cell r="V3133">
            <v>630989.44822400005</v>
          </cell>
        </row>
        <row r="3134">
          <cell r="F3134" t="str">
            <v>B-19</v>
          </cell>
          <cell r="H3134" t="str">
            <v>N/A</v>
          </cell>
          <cell r="O3134" t="str">
            <v>C</v>
          </cell>
          <cell r="V3134">
            <v>0</v>
          </cell>
        </row>
        <row r="3135">
          <cell r="F3135" t="str">
            <v>B-19</v>
          </cell>
          <cell r="H3135" t="str">
            <v>N/A</v>
          </cell>
          <cell r="O3135" t="str">
            <v>C</v>
          </cell>
          <cell r="V3135">
            <v>0</v>
          </cell>
        </row>
        <row r="3136">
          <cell r="F3136" t="str">
            <v>B-19</v>
          </cell>
          <cell r="H3136" t="str">
            <v>N/A</v>
          </cell>
          <cell r="O3136" t="str">
            <v>C</v>
          </cell>
          <cell r="V3136">
            <v>3629931.3291420001</v>
          </cell>
        </row>
        <row r="3137">
          <cell r="F3137" t="str">
            <v>B-19</v>
          </cell>
          <cell r="H3137" t="str">
            <v>N/A</v>
          </cell>
          <cell r="O3137" t="str">
            <v>C</v>
          </cell>
          <cell r="V3137">
            <v>0</v>
          </cell>
        </row>
        <row r="3138">
          <cell r="F3138" t="str">
            <v>B-19</v>
          </cell>
          <cell r="H3138" t="str">
            <v>N/A</v>
          </cell>
          <cell r="O3138" t="str">
            <v>C</v>
          </cell>
          <cell r="V3138">
            <v>0</v>
          </cell>
        </row>
        <row r="3139">
          <cell r="F3139" t="str">
            <v>B-19</v>
          </cell>
          <cell r="H3139" t="str">
            <v>N/A</v>
          </cell>
          <cell r="O3139" t="str">
            <v>C</v>
          </cell>
          <cell r="V3139">
            <v>1121957.731162</v>
          </cell>
        </row>
        <row r="3140">
          <cell r="F3140" t="str">
            <v>B-19</v>
          </cell>
          <cell r="H3140" t="str">
            <v>N/A</v>
          </cell>
          <cell r="O3140" t="str">
            <v>C</v>
          </cell>
          <cell r="V3140">
            <v>0</v>
          </cell>
        </row>
        <row r="3141">
          <cell r="F3141" t="str">
            <v>B-19</v>
          </cell>
          <cell r="H3141" t="str">
            <v>N/A</v>
          </cell>
          <cell r="O3141" t="str">
            <v>C</v>
          </cell>
          <cell r="V3141">
            <v>0</v>
          </cell>
        </row>
        <row r="3142">
          <cell r="F3142" t="str">
            <v>B-19</v>
          </cell>
          <cell r="H3142" t="str">
            <v>N/A</v>
          </cell>
          <cell r="O3142" t="str">
            <v>C</v>
          </cell>
          <cell r="V3142">
            <v>377743.47038700001</v>
          </cell>
        </row>
        <row r="3143">
          <cell r="F3143" t="str">
            <v>B-19</v>
          </cell>
          <cell r="H3143" t="str">
            <v>N/A</v>
          </cell>
          <cell r="O3143" t="str">
            <v>C</v>
          </cell>
          <cell r="V3143">
            <v>0</v>
          </cell>
        </row>
        <row r="3144">
          <cell r="F3144" t="str">
            <v>B-19</v>
          </cell>
          <cell r="H3144" t="str">
            <v>N/A</v>
          </cell>
          <cell r="O3144" t="str">
            <v>C</v>
          </cell>
          <cell r="V3144">
            <v>0</v>
          </cell>
        </row>
        <row r="3145">
          <cell r="F3145" t="str">
            <v>B-19</v>
          </cell>
          <cell r="H3145" t="str">
            <v>N/A</v>
          </cell>
          <cell r="O3145" t="str">
            <v>C</v>
          </cell>
          <cell r="V3145">
            <v>0</v>
          </cell>
        </row>
        <row r="3146">
          <cell r="F3146" t="str">
            <v>B-19</v>
          </cell>
          <cell r="H3146" t="str">
            <v>N/A</v>
          </cell>
          <cell r="O3146" t="str">
            <v>C</v>
          </cell>
          <cell r="V3146">
            <v>0</v>
          </cell>
        </row>
        <row r="3147">
          <cell r="F3147" t="str">
            <v>B-19</v>
          </cell>
          <cell r="H3147" t="str">
            <v>N/A</v>
          </cell>
          <cell r="O3147" t="str">
            <v>C</v>
          </cell>
          <cell r="V3147">
            <v>0</v>
          </cell>
        </row>
        <row r="3148">
          <cell r="F3148" t="str">
            <v>B-19</v>
          </cell>
          <cell r="H3148" t="str">
            <v>N/A</v>
          </cell>
          <cell r="O3148" t="str">
            <v>C</v>
          </cell>
          <cell r="V3148">
            <v>0</v>
          </cell>
        </row>
        <row r="3149">
          <cell r="F3149" t="str">
            <v>B-19</v>
          </cell>
          <cell r="H3149" t="str">
            <v>N/A</v>
          </cell>
          <cell r="O3149" t="str">
            <v>C</v>
          </cell>
          <cell r="V3149">
            <v>0</v>
          </cell>
        </row>
        <row r="3150">
          <cell r="F3150" t="str">
            <v>B-19</v>
          </cell>
          <cell r="H3150" t="str">
            <v>N/A</v>
          </cell>
          <cell r="O3150" t="str">
            <v>C</v>
          </cell>
          <cell r="V3150">
            <v>0</v>
          </cell>
        </row>
        <row r="3151">
          <cell r="F3151" t="str">
            <v>B-19</v>
          </cell>
          <cell r="H3151" t="str">
            <v>N/A</v>
          </cell>
          <cell r="O3151" t="str">
            <v>C</v>
          </cell>
          <cell r="V3151">
            <v>0</v>
          </cell>
        </row>
        <row r="3152">
          <cell r="F3152" t="str">
            <v>B-19</v>
          </cell>
          <cell r="H3152" t="str">
            <v>N/A</v>
          </cell>
          <cell r="O3152" t="str">
            <v>C</v>
          </cell>
          <cell r="V3152">
            <v>0</v>
          </cell>
        </row>
        <row r="3153">
          <cell r="F3153" t="str">
            <v>B-19</v>
          </cell>
          <cell r="H3153" t="str">
            <v>N/A</v>
          </cell>
          <cell r="O3153" t="str">
            <v>C</v>
          </cell>
          <cell r="V3153">
            <v>0</v>
          </cell>
        </row>
        <row r="3154">
          <cell r="F3154" t="str">
            <v>B-19</v>
          </cell>
          <cell r="H3154" t="str">
            <v>N/A</v>
          </cell>
          <cell r="O3154" t="str">
            <v>C</v>
          </cell>
          <cell r="V3154">
            <v>0</v>
          </cell>
        </row>
        <row r="3155">
          <cell r="F3155" t="str">
            <v>B-19</v>
          </cell>
          <cell r="H3155" t="str">
            <v>N/A</v>
          </cell>
          <cell r="O3155" t="str">
            <v>C</v>
          </cell>
          <cell r="V3155">
            <v>10107.189246999998</v>
          </cell>
        </row>
        <row r="3156">
          <cell r="F3156" t="str">
            <v>B-19</v>
          </cell>
          <cell r="H3156" t="str">
            <v>N/A</v>
          </cell>
          <cell r="O3156" t="str">
            <v>C</v>
          </cell>
          <cell r="V3156">
            <v>9406.1765309999992</v>
          </cell>
        </row>
        <row r="3157">
          <cell r="F3157" t="str">
            <v>B-19</v>
          </cell>
          <cell r="H3157" t="str">
            <v>N/A</v>
          </cell>
          <cell r="O3157" t="str">
            <v>C</v>
          </cell>
          <cell r="V3157">
            <v>11771.678263000002</v>
          </cell>
        </row>
        <row r="3158">
          <cell r="F3158" t="str">
            <v>B-19</v>
          </cell>
          <cell r="H3158" t="str">
            <v>N/A</v>
          </cell>
          <cell r="O3158" t="str">
            <v>C</v>
          </cell>
          <cell r="V3158">
            <v>18566.620876000001</v>
          </cell>
        </row>
        <row r="3159">
          <cell r="F3159" t="str">
            <v>B-19</v>
          </cell>
          <cell r="H3159" t="str">
            <v>N/A</v>
          </cell>
          <cell r="O3159" t="str">
            <v>C</v>
          </cell>
          <cell r="V3159">
            <v>20856.795242999997</v>
          </cell>
        </row>
        <row r="3160">
          <cell r="F3160" t="str">
            <v>B-19</v>
          </cell>
          <cell r="H3160" t="str">
            <v>N/A</v>
          </cell>
          <cell r="O3160" t="str">
            <v>C</v>
          </cell>
          <cell r="V3160">
            <v>0</v>
          </cell>
        </row>
        <row r="3161">
          <cell r="F3161" t="str">
            <v>B-19</v>
          </cell>
          <cell r="H3161" t="str">
            <v>N/A</v>
          </cell>
          <cell r="O3161" t="str">
            <v>C</v>
          </cell>
          <cell r="V3161">
            <v>0</v>
          </cell>
        </row>
        <row r="3162">
          <cell r="F3162" t="str">
            <v>B-19</v>
          </cell>
          <cell r="H3162" t="str">
            <v>N/A</v>
          </cell>
          <cell r="O3162" t="str">
            <v>C</v>
          </cell>
          <cell r="V3162">
            <v>0</v>
          </cell>
        </row>
        <row r="3163">
          <cell r="F3163" t="str">
            <v>B-19</v>
          </cell>
          <cell r="H3163" t="str">
            <v>N/A</v>
          </cell>
          <cell r="O3163" t="str">
            <v>C</v>
          </cell>
          <cell r="V3163">
            <v>0</v>
          </cell>
        </row>
        <row r="3164">
          <cell r="F3164" t="str">
            <v>B-19</v>
          </cell>
          <cell r="H3164" t="str">
            <v>N/A</v>
          </cell>
          <cell r="O3164" t="str">
            <v>C</v>
          </cell>
          <cell r="V3164">
            <v>0</v>
          </cell>
        </row>
        <row r="3165">
          <cell r="F3165" t="str">
            <v>B-19</v>
          </cell>
          <cell r="H3165" t="str">
            <v>N/A</v>
          </cell>
          <cell r="O3165" t="str">
            <v>C</v>
          </cell>
          <cell r="V3165">
            <v>3287230.3804580001</v>
          </cell>
        </row>
        <row r="3166">
          <cell r="F3166" t="str">
            <v>B-19</v>
          </cell>
          <cell r="H3166" t="str">
            <v>N/A</v>
          </cell>
          <cell r="O3166" t="str">
            <v>C</v>
          </cell>
          <cell r="V3166">
            <v>951192.5379440001</v>
          </cell>
        </row>
        <row r="3167">
          <cell r="F3167" t="str">
            <v>B-19</v>
          </cell>
          <cell r="H3167" t="str">
            <v>N/A</v>
          </cell>
          <cell r="O3167" t="str">
            <v>C</v>
          </cell>
          <cell r="V3167">
            <v>1176338.1003769999</v>
          </cell>
        </row>
        <row r="3168">
          <cell r="F3168" t="str">
            <v>B-19</v>
          </cell>
          <cell r="H3168" t="str">
            <v>N/A</v>
          </cell>
          <cell r="O3168" t="str">
            <v>C</v>
          </cell>
          <cell r="V3168">
            <v>6381158.2530150004</v>
          </cell>
        </row>
        <row r="3169">
          <cell r="F3169" t="str">
            <v>B-19</v>
          </cell>
          <cell r="H3169" t="str">
            <v>N/A</v>
          </cell>
          <cell r="O3169" t="str">
            <v>C</v>
          </cell>
          <cell r="V3169">
            <v>1929429.0636459999</v>
          </cell>
        </row>
        <row r="3170">
          <cell r="F3170" t="str">
            <v>B-19</v>
          </cell>
          <cell r="H3170" t="str">
            <v>N/A</v>
          </cell>
          <cell r="O3170" t="str">
            <v>C</v>
          </cell>
          <cell r="V3170">
            <v>476951.00618800003</v>
          </cell>
        </row>
        <row r="3171">
          <cell r="F3171" t="str">
            <v>B-19</v>
          </cell>
          <cell r="H3171" t="str">
            <v>N/A</v>
          </cell>
          <cell r="O3171" t="str">
            <v>C</v>
          </cell>
          <cell r="V3171">
            <v>0</v>
          </cell>
        </row>
        <row r="3172">
          <cell r="F3172" t="str">
            <v>B-19</v>
          </cell>
          <cell r="H3172" t="str">
            <v>N/A</v>
          </cell>
          <cell r="O3172" t="str">
            <v>C</v>
          </cell>
          <cell r="V3172">
            <v>0</v>
          </cell>
        </row>
        <row r="3173">
          <cell r="F3173" t="str">
            <v>B-19</v>
          </cell>
          <cell r="H3173" t="str">
            <v>N/A</v>
          </cell>
          <cell r="O3173" t="str">
            <v>C</v>
          </cell>
          <cell r="V3173">
            <v>0</v>
          </cell>
        </row>
        <row r="3174">
          <cell r="F3174" t="str">
            <v>B-19</v>
          </cell>
          <cell r="H3174" t="str">
            <v>N/A</v>
          </cell>
          <cell r="O3174" t="str">
            <v>C</v>
          </cell>
          <cell r="V3174">
            <v>0</v>
          </cell>
        </row>
        <row r="3175">
          <cell r="F3175" t="str">
            <v>B-19</v>
          </cell>
          <cell r="H3175" t="str">
            <v>N/A</v>
          </cell>
          <cell r="O3175" t="str">
            <v>C</v>
          </cell>
          <cell r="V3175">
            <v>0</v>
          </cell>
        </row>
        <row r="3176">
          <cell r="F3176" t="str">
            <v>B-19</v>
          </cell>
          <cell r="H3176" t="str">
            <v>N/A</v>
          </cell>
          <cell r="O3176" t="str">
            <v>C</v>
          </cell>
          <cell r="V3176">
            <v>0</v>
          </cell>
        </row>
        <row r="3177">
          <cell r="F3177" t="str">
            <v>B-19</v>
          </cell>
          <cell r="H3177" t="str">
            <v>N/A</v>
          </cell>
          <cell r="O3177" t="str">
            <v>C</v>
          </cell>
          <cell r="V3177">
            <v>510.55322899999999</v>
          </cell>
        </row>
        <row r="3178">
          <cell r="F3178" t="str">
            <v>B-19</v>
          </cell>
          <cell r="H3178" t="str">
            <v>N/A</v>
          </cell>
          <cell r="O3178" t="str">
            <v>C</v>
          </cell>
          <cell r="V3178">
            <v>489.98227000000003</v>
          </cell>
        </row>
        <row r="3179">
          <cell r="F3179" t="str">
            <v>B-19</v>
          </cell>
          <cell r="H3179" t="str">
            <v>N/A</v>
          </cell>
          <cell r="O3179" t="str">
            <v>C</v>
          </cell>
          <cell r="V3179">
            <v>577.67775099999994</v>
          </cell>
        </row>
        <row r="3180">
          <cell r="F3180" t="str">
            <v>B-19</v>
          </cell>
          <cell r="H3180" t="str">
            <v>N/A</v>
          </cell>
          <cell r="O3180" t="str">
            <v>C</v>
          </cell>
          <cell r="V3180">
            <v>755.16708200000005</v>
          </cell>
        </row>
        <row r="3181">
          <cell r="F3181" t="str">
            <v>B-19</v>
          </cell>
          <cell r="H3181" t="str">
            <v>N/A</v>
          </cell>
          <cell r="O3181" t="str">
            <v>C</v>
          </cell>
          <cell r="V3181">
            <v>872.36694899999998</v>
          </cell>
        </row>
        <row r="3182">
          <cell r="F3182" t="str">
            <v>B-19</v>
          </cell>
          <cell r="H3182" t="str">
            <v>N/A</v>
          </cell>
          <cell r="O3182" t="str">
            <v>C</v>
          </cell>
          <cell r="V3182">
            <v>0</v>
          </cell>
        </row>
        <row r="3183">
          <cell r="F3183" t="str">
            <v>B-19</v>
          </cell>
          <cell r="H3183" t="str">
            <v>N/A</v>
          </cell>
          <cell r="O3183" t="str">
            <v>C</v>
          </cell>
          <cell r="V3183">
            <v>0</v>
          </cell>
        </row>
        <row r="3184">
          <cell r="F3184" t="str">
            <v>B-19</v>
          </cell>
          <cell r="H3184" t="str">
            <v>N/A</v>
          </cell>
          <cell r="O3184" t="str">
            <v>C</v>
          </cell>
          <cell r="V3184">
            <v>0</v>
          </cell>
        </row>
        <row r="3185">
          <cell r="F3185" t="str">
            <v>B-19</v>
          </cell>
          <cell r="H3185" t="str">
            <v>N/A</v>
          </cell>
          <cell r="O3185" t="str">
            <v>C</v>
          </cell>
          <cell r="V3185">
            <v>0</v>
          </cell>
        </row>
        <row r="3186">
          <cell r="F3186" t="str">
            <v>B-19</v>
          </cell>
          <cell r="H3186" t="str">
            <v>N/A</v>
          </cell>
          <cell r="O3186" t="str">
            <v>C</v>
          </cell>
          <cell r="V3186">
            <v>0</v>
          </cell>
        </row>
        <row r="3187">
          <cell r="F3187" t="str">
            <v>B-19</v>
          </cell>
          <cell r="H3187" t="str">
            <v>N/A</v>
          </cell>
          <cell r="O3187" t="str">
            <v>C</v>
          </cell>
          <cell r="V3187">
            <v>113978.599426</v>
          </cell>
        </row>
        <row r="3188">
          <cell r="F3188" t="str">
            <v>B-19</v>
          </cell>
          <cell r="H3188" t="str">
            <v>N/A</v>
          </cell>
          <cell r="O3188" t="str">
            <v>C</v>
          </cell>
          <cell r="V3188">
            <v>34659.287711999998</v>
          </cell>
        </row>
        <row r="3189">
          <cell r="F3189" t="str">
            <v>B-19</v>
          </cell>
          <cell r="H3189" t="str">
            <v>N/A</v>
          </cell>
          <cell r="O3189" t="str">
            <v>C</v>
          </cell>
          <cell r="V3189">
            <v>0</v>
          </cell>
        </row>
        <row r="3190">
          <cell r="F3190" t="str">
            <v>B-19</v>
          </cell>
          <cell r="H3190" t="str">
            <v>N/A</v>
          </cell>
          <cell r="O3190" t="str">
            <v>C</v>
          </cell>
          <cell r="V3190">
            <v>0</v>
          </cell>
        </row>
        <row r="3191">
          <cell r="F3191" t="str">
            <v>B-19</v>
          </cell>
          <cell r="H3191" t="str">
            <v>N/A</v>
          </cell>
          <cell r="O3191" t="str">
            <v>C</v>
          </cell>
          <cell r="V3191">
            <v>0</v>
          </cell>
        </row>
        <row r="3192">
          <cell r="F3192" t="str">
            <v>B-19</v>
          </cell>
          <cell r="H3192" t="str">
            <v>N/A</v>
          </cell>
          <cell r="O3192" t="str">
            <v>C</v>
          </cell>
          <cell r="V3192">
            <v>1411.3129720000002</v>
          </cell>
        </row>
        <row r="3193">
          <cell r="F3193" t="str">
            <v>B-19</v>
          </cell>
          <cell r="H3193" t="str">
            <v>N/A</v>
          </cell>
          <cell r="O3193" t="str">
            <v>C</v>
          </cell>
          <cell r="V3193">
            <v>0</v>
          </cell>
        </row>
        <row r="3194">
          <cell r="F3194" t="str">
            <v>B-19</v>
          </cell>
          <cell r="H3194" t="str">
            <v>N/A</v>
          </cell>
          <cell r="O3194" t="str">
            <v>C</v>
          </cell>
          <cell r="V3194">
            <v>0</v>
          </cell>
        </row>
        <row r="3195">
          <cell r="F3195" t="str">
            <v>B-19</v>
          </cell>
          <cell r="H3195" t="str">
            <v>N/A</v>
          </cell>
          <cell r="O3195" t="str">
            <v>C</v>
          </cell>
          <cell r="V3195">
            <v>0</v>
          </cell>
        </row>
        <row r="3196">
          <cell r="F3196" t="str">
            <v>B-19</v>
          </cell>
          <cell r="H3196" t="str">
            <v>N/A</v>
          </cell>
          <cell r="O3196" t="str">
            <v>C</v>
          </cell>
          <cell r="V3196">
            <v>113978.599426</v>
          </cell>
        </row>
        <row r="3197">
          <cell r="F3197" t="str">
            <v>B-19</v>
          </cell>
          <cell r="H3197" t="str">
            <v>N/A</v>
          </cell>
          <cell r="O3197" t="str">
            <v>C</v>
          </cell>
          <cell r="V3197">
            <v>11816344.904034</v>
          </cell>
        </row>
        <row r="3198">
          <cell r="F3198" t="str">
            <v>B-19</v>
          </cell>
          <cell r="H3198" t="str">
            <v>N/A</v>
          </cell>
          <cell r="O3198" t="str">
            <v>C</v>
          </cell>
          <cell r="V3198">
            <v>34659.287711999998</v>
          </cell>
        </row>
        <row r="3199">
          <cell r="F3199" t="str">
            <v>B-19</v>
          </cell>
          <cell r="H3199" t="str">
            <v>N/A</v>
          </cell>
          <cell r="O3199" t="str">
            <v>C</v>
          </cell>
          <cell r="V3199">
            <v>3260808.0301480005</v>
          </cell>
        </row>
        <row r="3200">
          <cell r="F3200" t="str">
            <v>B-19</v>
          </cell>
          <cell r="H3200" t="str">
            <v>N/A</v>
          </cell>
          <cell r="O3200" t="str">
            <v>C</v>
          </cell>
          <cell r="V3200">
            <v>50934.331396000001</v>
          </cell>
        </row>
        <row r="3201">
          <cell r="F3201" t="str">
            <v>B-19</v>
          </cell>
          <cell r="H3201" t="str">
            <v>N/A</v>
          </cell>
          <cell r="O3201" t="str">
            <v>C</v>
          </cell>
          <cell r="V3201">
            <v>4411867.5080510005</v>
          </cell>
        </row>
        <row r="3202">
          <cell r="F3202" t="str">
            <v>B-19</v>
          </cell>
          <cell r="H3202" t="str">
            <v>N/A</v>
          </cell>
          <cell r="O3202" t="str">
            <v>C</v>
          </cell>
          <cell r="V3202">
            <v>218847.790511</v>
          </cell>
        </row>
        <row r="3203">
          <cell r="F3203" t="str">
            <v>B-19</v>
          </cell>
          <cell r="H3203" t="str">
            <v>N/A</v>
          </cell>
          <cell r="O3203" t="str">
            <v>C</v>
          </cell>
          <cell r="V3203">
            <v>25619751.981653001</v>
          </cell>
        </row>
        <row r="3204">
          <cell r="F3204" t="str">
            <v>B-19</v>
          </cell>
          <cell r="H3204" t="str">
            <v>N/A</v>
          </cell>
          <cell r="O3204" t="str">
            <v>C</v>
          </cell>
          <cell r="V3204">
            <v>68493.714695000002</v>
          </cell>
        </row>
        <row r="3205">
          <cell r="F3205" t="str">
            <v>B-19</v>
          </cell>
          <cell r="H3205" t="str">
            <v>N/A</v>
          </cell>
          <cell r="O3205" t="str">
            <v>C</v>
          </cell>
          <cell r="V3205">
            <v>8077963.7114459993</v>
          </cell>
        </row>
        <row r="3206">
          <cell r="F3206" t="str">
            <v>B-19</v>
          </cell>
          <cell r="H3206" t="str">
            <v>N/A</v>
          </cell>
          <cell r="O3206" t="str">
            <v>C</v>
          </cell>
          <cell r="V3206">
            <v>24668.853134000001</v>
          </cell>
        </row>
        <row r="3207">
          <cell r="F3207" t="str">
            <v>B-19</v>
          </cell>
          <cell r="H3207" t="str">
            <v>N/A</v>
          </cell>
          <cell r="O3207" t="str">
            <v>C</v>
          </cell>
          <cell r="V3207">
            <v>2473432.6275920002</v>
          </cell>
        </row>
        <row r="3208">
          <cell r="F3208" t="str">
            <v>B-19</v>
          </cell>
          <cell r="H3208" t="str">
            <v>N/A</v>
          </cell>
          <cell r="O3208" t="str">
            <v>C</v>
          </cell>
          <cell r="V3208">
            <v>0</v>
          </cell>
        </row>
        <row r="3209">
          <cell r="F3209" t="str">
            <v>B-19</v>
          </cell>
          <cell r="H3209" t="str">
            <v>N/A</v>
          </cell>
          <cell r="O3209" t="str">
            <v>C</v>
          </cell>
          <cell r="V3209">
            <v>1782616.4704450001</v>
          </cell>
        </row>
        <row r="3210">
          <cell r="F3210" t="str">
            <v>B-19</v>
          </cell>
          <cell r="H3210" t="str">
            <v>N/A</v>
          </cell>
          <cell r="O3210" t="str">
            <v>C</v>
          </cell>
          <cell r="V3210">
            <v>0</v>
          </cell>
        </row>
        <row r="3211">
          <cell r="F3211" t="str">
            <v>B-19</v>
          </cell>
          <cell r="H3211" t="str">
            <v>N/A</v>
          </cell>
          <cell r="O3211" t="str">
            <v>C</v>
          </cell>
          <cell r="V3211">
            <v>0</v>
          </cell>
        </row>
        <row r="3212">
          <cell r="F3212" t="str">
            <v>B-19</v>
          </cell>
          <cell r="H3212" t="str">
            <v>N/A</v>
          </cell>
          <cell r="O3212" t="str">
            <v>C</v>
          </cell>
          <cell r="V3212">
            <v>426981.42320999998</v>
          </cell>
        </row>
        <row r="3213">
          <cell r="F3213" t="str">
            <v>B-19</v>
          </cell>
          <cell r="H3213" t="str">
            <v>N/A</v>
          </cell>
          <cell r="O3213" t="str">
            <v>C</v>
          </cell>
          <cell r="V3213">
            <v>0</v>
          </cell>
        </row>
        <row r="3214">
          <cell r="F3214" t="str">
            <v>B-19</v>
          </cell>
          <cell r="H3214" t="str">
            <v>N/A</v>
          </cell>
          <cell r="O3214" t="str">
            <v>C</v>
          </cell>
          <cell r="V3214">
            <v>0</v>
          </cell>
        </row>
        <row r="3215">
          <cell r="F3215" t="str">
            <v>B-19</v>
          </cell>
          <cell r="H3215" t="str">
            <v>N/A</v>
          </cell>
          <cell r="O3215" t="str">
            <v>C</v>
          </cell>
          <cell r="V3215">
            <v>630989.44822400005</v>
          </cell>
        </row>
        <row r="3216">
          <cell r="F3216" t="str">
            <v>B-19</v>
          </cell>
          <cell r="H3216" t="str">
            <v>N/A</v>
          </cell>
          <cell r="O3216" t="str">
            <v>C</v>
          </cell>
          <cell r="V3216">
            <v>0</v>
          </cell>
        </row>
        <row r="3217">
          <cell r="F3217" t="str">
            <v>B-19</v>
          </cell>
          <cell r="H3217" t="str">
            <v>N/A</v>
          </cell>
          <cell r="O3217" t="str">
            <v>C</v>
          </cell>
          <cell r="V3217">
            <v>0</v>
          </cell>
        </row>
        <row r="3218">
          <cell r="F3218" t="str">
            <v>B-19</v>
          </cell>
          <cell r="H3218" t="str">
            <v>N/A</v>
          </cell>
          <cell r="O3218" t="str">
            <v>C</v>
          </cell>
          <cell r="V3218">
            <v>3629931.3291420001</v>
          </cell>
        </row>
        <row r="3219">
          <cell r="F3219" t="str">
            <v>B-19</v>
          </cell>
          <cell r="H3219" t="str">
            <v>N/A</v>
          </cell>
          <cell r="O3219" t="str">
            <v>C</v>
          </cell>
          <cell r="V3219">
            <v>0</v>
          </cell>
        </row>
        <row r="3220">
          <cell r="F3220" t="str">
            <v>B-19</v>
          </cell>
          <cell r="H3220" t="str">
            <v>N/A</v>
          </cell>
          <cell r="O3220" t="str">
            <v>C</v>
          </cell>
          <cell r="V3220">
            <v>0</v>
          </cell>
        </row>
        <row r="3221">
          <cell r="F3221" t="str">
            <v>B-19</v>
          </cell>
          <cell r="H3221" t="str">
            <v>N/A</v>
          </cell>
          <cell r="O3221" t="str">
            <v>C</v>
          </cell>
          <cell r="V3221">
            <v>1121957.731162</v>
          </cell>
        </row>
        <row r="3222">
          <cell r="F3222" t="str">
            <v>B-19</v>
          </cell>
          <cell r="H3222" t="str">
            <v>N/A</v>
          </cell>
          <cell r="O3222" t="str">
            <v>C</v>
          </cell>
          <cell r="V3222">
            <v>0</v>
          </cell>
        </row>
        <row r="3223">
          <cell r="F3223" t="str">
            <v>B-19</v>
          </cell>
          <cell r="H3223" t="str">
            <v>N/A</v>
          </cell>
          <cell r="O3223" t="str">
            <v>C</v>
          </cell>
          <cell r="V3223">
            <v>0</v>
          </cell>
        </row>
        <row r="3224">
          <cell r="F3224" t="str">
            <v>B-19</v>
          </cell>
          <cell r="H3224" t="str">
            <v>N/A</v>
          </cell>
          <cell r="O3224" t="str">
            <v>C</v>
          </cell>
          <cell r="V3224">
            <v>377743.47038700001</v>
          </cell>
        </row>
        <row r="3225">
          <cell r="F3225" t="str">
            <v>B-19</v>
          </cell>
          <cell r="H3225" t="str">
            <v>N/A</v>
          </cell>
          <cell r="O3225" t="str">
            <v>C</v>
          </cell>
          <cell r="V3225">
            <v>0</v>
          </cell>
        </row>
        <row r="3226">
          <cell r="F3226" t="str">
            <v>B-19</v>
          </cell>
          <cell r="H3226" t="str">
            <v>N/A</v>
          </cell>
          <cell r="O3226" t="str">
            <v>C</v>
          </cell>
          <cell r="V3226">
            <v>113978.599426</v>
          </cell>
        </row>
        <row r="3227">
          <cell r="F3227" t="str">
            <v>B-19</v>
          </cell>
          <cell r="H3227" t="str">
            <v>N/A</v>
          </cell>
          <cell r="O3227" t="str">
            <v>C</v>
          </cell>
          <cell r="V3227">
            <v>11816344.904034</v>
          </cell>
        </row>
        <row r="3228">
          <cell r="F3228" t="str">
            <v>B-19</v>
          </cell>
          <cell r="H3228" t="str">
            <v>N/A</v>
          </cell>
          <cell r="O3228" t="str">
            <v>C</v>
          </cell>
          <cell r="V3228">
            <v>34659.287711999998</v>
          </cell>
        </row>
        <row r="3229">
          <cell r="F3229" t="str">
            <v>B-19</v>
          </cell>
          <cell r="H3229" t="str">
            <v>N/A</v>
          </cell>
          <cell r="O3229" t="str">
            <v>C</v>
          </cell>
          <cell r="V3229">
            <v>3260808.0301480005</v>
          </cell>
        </row>
        <row r="3230">
          <cell r="F3230" t="str">
            <v>B-19</v>
          </cell>
          <cell r="H3230" t="str">
            <v>N/A</v>
          </cell>
          <cell r="O3230" t="str">
            <v>C</v>
          </cell>
          <cell r="V3230">
            <v>50934.331396000001</v>
          </cell>
        </row>
        <row r="3231">
          <cell r="F3231" t="str">
            <v>B-19</v>
          </cell>
          <cell r="H3231" t="str">
            <v>N/A</v>
          </cell>
          <cell r="O3231" t="str">
            <v>C</v>
          </cell>
          <cell r="V3231">
            <v>4411867.5080510005</v>
          </cell>
        </row>
        <row r="3232">
          <cell r="F3232" t="str">
            <v>B-19</v>
          </cell>
          <cell r="H3232" t="str">
            <v>N/A</v>
          </cell>
          <cell r="O3232" t="str">
            <v>C</v>
          </cell>
          <cell r="V3232">
            <v>218847.790511</v>
          </cell>
        </row>
        <row r="3233">
          <cell r="F3233" t="str">
            <v>B-19</v>
          </cell>
          <cell r="H3233" t="str">
            <v>N/A</v>
          </cell>
          <cell r="O3233" t="str">
            <v>C</v>
          </cell>
          <cell r="V3233">
            <v>25619751.981653001</v>
          </cell>
        </row>
        <row r="3234">
          <cell r="F3234" t="str">
            <v>B-19</v>
          </cell>
          <cell r="H3234" t="str">
            <v>N/A</v>
          </cell>
          <cell r="O3234" t="str">
            <v>C</v>
          </cell>
          <cell r="V3234">
            <v>68493.714695000002</v>
          </cell>
        </row>
        <row r="3235">
          <cell r="F3235" t="str">
            <v>B-19</v>
          </cell>
          <cell r="H3235" t="str">
            <v>N/A</v>
          </cell>
          <cell r="O3235" t="str">
            <v>C</v>
          </cell>
          <cell r="V3235">
            <v>8077963.7114459993</v>
          </cell>
        </row>
        <row r="3236">
          <cell r="F3236" t="str">
            <v>B-19</v>
          </cell>
          <cell r="H3236" t="str">
            <v>N/A</v>
          </cell>
          <cell r="O3236" t="str">
            <v>C</v>
          </cell>
          <cell r="V3236">
            <v>24668.853134000001</v>
          </cell>
        </row>
        <row r="3237">
          <cell r="F3237" t="str">
            <v>B-19</v>
          </cell>
          <cell r="H3237" t="str">
            <v>N/A</v>
          </cell>
          <cell r="O3237" t="str">
            <v>C</v>
          </cell>
          <cell r="V3237">
            <v>2473432.6275920002</v>
          </cell>
        </row>
        <row r="3238">
          <cell r="F3238" t="str">
            <v>B-19</v>
          </cell>
          <cell r="H3238" t="str">
            <v>N/A</v>
          </cell>
          <cell r="O3238" t="str">
            <v>C</v>
          </cell>
          <cell r="V3238">
            <v>0</v>
          </cell>
        </row>
        <row r="3239">
          <cell r="F3239" t="str">
            <v>B-19</v>
          </cell>
          <cell r="H3239" t="str">
            <v>N/A</v>
          </cell>
          <cell r="O3239" t="str">
            <v>C</v>
          </cell>
          <cell r="V3239">
            <v>1782616.4704450001</v>
          </cell>
        </row>
        <row r="3240">
          <cell r="F3240" t="str">
            <v>B-19</v>
          </cell>
          <cell r="H3240" t="str">
            <v>N/A</v>
          </cell>
          <cell r="O3240" t="str">
            <v>C</v>
          </cell>
          <cell r="V3240">
            <v>0</v>
          </cell>
        </row>
        <row r="3241">
          <cell r="F3241" t="str">
            <v>B-19</v>
          </cell>
          <cell r="H3241" t="str">
            <v>N/A</v>
          </cell>
          <cell r="O3241" t="str">
            <v>C</v>
          </cell>
          <cell r="V3241">
            <v>0</v>
          </cell>
        </row>
        <row r="3242">
          <cell r="F3242" t="str">
            <v>B-19</v>
          </cell>
          <cell r="H3242" t="str">
            <v>N/A</v>
          </cell>
          <cell r="O3242" t="str">
            <v>C</v>
          </cell>
          <cell r="V3242">
            <v>426981.42320999998</v>
          </cell>
        </row>
        <row r="3243">
          <cell r="F3243" t="str">
            <v>B-19</v>
          </cell>
          <cell r="H3243" t="str">
            <v>N/A</v>
          </cell>
          <cell r="O3243" t="str">
            <v>C</v>
          </cell>
          <cell r="V3243">
            <v>0</v>
          </cell>
        </row>
        <row r="3244">
          <cell r="F3244" t="str">
            <v>B-19</v>
          </cell>
          <cell r="H3244" t="str">
            <v>N/A</v>
          </cell>
          <cell r="O3244" t="str">
            <v>C</v>
          </cell>
          <cell r="V3244">
            <v>0</v>
          </cell>
        </row>
        <row r="3245">
          <cell r="F3245" t="str">
            <v>B-19</v>
          </cell>
          <cell r="H3245" t="str">
            <v>N/A</v>
          </cell>
          <cell r="O3245" t="str">
            <v>C</v>
          </cell>
          <cell r="V3245">
            <v>630989.44822400005</v>
          </cell>
        </row>
        <row r="3246">
          <cell r="F3246" t="str">
            <v>B-19</v>
          </cell>
          <cell r="H3246" t="str">
            <v>N/A</v>
          </cell>
          <cell r="O3246" t="str">
            <v>C</v>
          </cell>
          <cell r="V3246">
            <v>0</v>
          </cell>
        </row>
        <row r="3247">
          <cell r="F3247" t="str">
            <v>B-19</v>
          </cell>
          <cell r="H3247" t="str">
            <v>N/A</v>
          </cell>
          <cell r="O3247" t="str">
            <v>C</v>
          </cell>
          <cell r="V3247">
            <v>0</v>
          </cell>
        </row>
        <row r="3248">
          <cell r="F3248" t="str">
            <v>B-19</v>
          </cell>
          <cell r="H3248" t="str">
            <v>N/A</v>
          </cell>
          <cell r="O3248" t="str">
            <v>C</v>
          </cell>
          <cell r="V3248">
            <v>3629931.3291420001</v>
          </cell>
        </row>
        <row r="3249">
          <cell r="F3249" t="str">
            <v>B-19</v>
          </cell>
          <cell r="H3249" t="str">
            <v>N/A</v>
          </cell>
          <cell r="O3249" t="str">
            <v>C</v>
          </cell>
          <cell r="V3249">
            <v>0</v>
          </cell>
        </row>
        <row r="3250">
          <cell r="F3250" t="str">
            <v>B-19</v>
          </cell>
          <cell r="H3250" t="str">
            <v>N/A</v>
          </cell>
          <cell r="O3250" t="str">
            <v>C</v>
          </cell>
          <cell r="V3250">
            <v>0</v>
          </cell>
        </row>
        <row r="3251">
          <cell r="F3251" t="str">
            <v>B-19</v>
          </cell>
          <cell r="H3251" t="str">
            <v>N/A</v>
          </cell>
          <cell r="O3251" t="str">
            <v>C</v>
          </cell>
          <cell r="V3251">
            <v>1121957.731162</v>
          </cell>
        </row>
        <row r="3252">
          <cell r="F3252" t="str">
            <v>B-19</v>
          </cell>
          <cell r="H3252" t="str">
            <v>N/A</v>
          </cell>
          <cell r="O3252" t="str">
            <v>C</v>
          </cell>
          <cell r="V3252">
            <v>0</v>
          </cell>
        </row>
        <row r="3253">
          <cell r="F3253" t="str">
            <v>B-19</v>
          </cell>
          <cell r="H3253" t="str">
            <v>N/A</v>
          </cell>
          <cell r="O3253" t="str">
            <v>C</v>
          </cell>
          <cell r="V3253">
            <v>0</v>
          </cell>
        </row>
        <row r="3254">
          <cell r="F3254" t="str">
            <v>B-19</v>
          </cell>
          <cell r="H3254" t="str">
            <v>N/A</v>
          </cell>
          <cell r="O3254" t="str">
            <v>C</v>
          </cell>
          <cell r="V3254">
            <v>377743.47038700001</v>
          </cell>
        </row>
        <row r="3255">
          <cell r="F3255" t="str">
            <v>B-19</v>
          </cell>
          <cell r="H3255" t="str">
            <v>N/A</v>
          </cell>
          <cell r="O3255" t="str">
            <v>C</v>
          </cell>
          <cell r="V3255">
            <v>0</v>
          </cell>
        </row>
        <row r="3256">
          <cell r="F3256" t="str">
            <v>B-19</v>
          </cell>
          <cell r="H3256" t="str">
            <v>Non-Surcharge</v>
          </cell>
          <cell r="O3256" t="str">
            <v>C</v>
          </cell>
          <cell r="V3256">
            <v>0</v>
          </cell>
        </row>
        <row r="3257">
          <cell r="F3257" t="str">
            <v>B-19</v>
          </cell>
          <cell r="H3257" t="str">
            <v>Non-Surcharge</v>
          </cell>
          <cell r="O3257" t="str">
            <v>C</v>
          </cell>
          <cell r="V3257">
            <v>0</v>
          </cell>
        </row>
        <row r="3258">
          <cell r="F3258" t="str">
            <v>B-19</v>
          </cell>
          <cell r="H3258" t="str">
            <v>Non-Surcharge</v>
          </cell>
          <cell r="O3258" t="str">
            <v>C</v>
          </cell>
          <cell r="V3258">
            <v>0</v>
          </cell>
        </row>
        <row r="3259">
          <cell r="F3259" t="str">
            <v>B-19</v>
          </cell>
          <cell r="H3259" t="str">
            <v>Non-Surcharge</v>
          </cell>
          <cell r="O3259" t="str">
            <v>C</v>
          </cell>
          <cell r="V3259">
            <v>0</v>
          </cell>
        </row>
        <row r="3260">
          <cell r="F3260" t="str">
            <v>B-19</v>
          </cell>
          <cell r="H3260" t="str">
            <v>CARE Discount</v>
          </cell>
          <cell r="O3260" t="str">
            <v>C</v>
          </cell>
          <cell r="V3260">
            <v>113978.599426</v>
          </cell>
        </row>
        <row r="3261">
          <cell r="F3261" t="str">
            <v>B-19</v>
          </cell>
          <cell r="H3261" t="str">
            <v>CARE Discount</v>
          </cell>
          <cell r="O3261" t="str">
            <v>C</v>
          </cell>
          <cell r="V3261">
            <v>11816344.904034</v>
          </cell>
        </row>
        <row r="3262">
          <cell r="F3262" t="str">
            <v>B-19</v>
          </cell>
          <cell r="H3262" t="str">
            <v>CARE Discount</v>
          </cell>
          <cell r="O3262" t="str">
            <v>C</v>
          </cell>
          <cell r="V3262">
            <v>34659.287711999998</v>
          </cell>
        </row>
        <row r="3263">
          <cell r="F3263" t="str">
            <v>B-19</v>
          </cell>
          <cell r="H3263" t="str">
            <v>CARE Discount</v>
          </cell>
          <cell r="O3263" t="str">
            <v>C</v>
          </cell>
          <cell r="V3263">
            <v>3260808.0301480005</v>
          </cell>
        </row>
        <row r="3264">
          <cell r="F3264" t="str">
            <v>B-19</v>
          </cell>
          <cell r="H3264" t="str">
            <v>CARE Discount</v>
          </cell>
          <cell r="O3264" t="str">
            <v>C</v>
          </cell>
          <cell r="V3264">
            <v>50934.331396000001</v>
          </cell>
        </row>
        <row r="3265">
          <cell r="F3265" t="str">
            <v>B-19</v>
          </cell>
          <cell r="H3265" t="str">
            <v>CARE Discount</v>
          </cell>
          <cell r="O3265" t="str">
            <v>C</v>
          </cell>
          <cell r="V3265">
            <v>4411867.5080510005</v>
          </cell>
        </row>
        <row r="3266">
          <cell r="F3266" t="str">
            <v>B-19</v>
          </cell>
          <cell r="H3266" t="str">
            <v>CARE Discount</v>
          </cell>
          <cell r="O3266" t="str">
            <v>C</v>
          </cell>
          <cell r="V3266">
            <v>218847.790511</v>
          </cell>
        </row>
        <row r="3267">
          <cell r="F3267" t="str">
            <v>B-19</v>
          </cell>
          <cell r="H3267" t="str">
            <v>CARE Discount</v>
          </cell>
          <cell r="O3267" t="str">
            <v>C</v>
          </cell>
          <cell r="V3267">
            <v>25619751.981653001</v>
          </cell>
        </row>
        <row r="3268">
          <cell r="F3268" t="str">
            <v>B-19</v>
          </cell>
          <cell r="H3268" t="str">
            <v>CARE Discount</v>
          </cell>
          <cell r="O3268" t="str">
            <v>C</v>
          </cell>
          <cell r="V3268">
            <v>68493.714695000002</v>
          </cell>
        </row>
        <row r="3269">
          <cell r="F3269" t="str">
            <v>B-19</v>
          </cell>
          <cell r="H3269" t="str">
            <v>CARE Discount</v>
          </cell>
          <cell r="O3269" t="str">
            <v>C</v>
          </cell>
          <cell r="V3269">
            <v>8077963.7114459993</v>
          </cell>
        </row>
        <row r="3270">
          <cell r="F3270" t="str">
            <v>B-19</v>
          </cell>
          <cell r="H3270" t="str">
            <v>CARE Discount</v>
          </cell>
          <cell r="O3270" t="str">
            <v>C</v>
          </cell>
          <cell r="V3270">
            <v>24668.853134000001</v>
          </cell>
        </row>
        <row r="3271">
          <cell r="F3271" t="str">
            <v>B-19</v>
          </cell>
          <cell r="H3271" t="str">
            <v>CARE Discount</v>
          </cell>
          <cell r="O3271" t="str">
            <v>C</v>
          </cell>
          <cell r="V3271">
            <v>2473432.6275920002</v>
          </cell>
        </row>
        <row r="3272">
          <cell r="F3272" t="str">
            <v>B-19</v>
          </cell>
          <cell r="H3272" t="str">
            <v>CARE Surcharge</v>
          </cell>
          <cell r="O3272" t="str">
            <v>C</v>
          </cell>
          <cell r="V3272">
            <v>113978.599426</v>
          </cell>
        </row>
        <row r="3273">
          <cell r="F3273" t="str">
            <v>B-19</v>
          </cell>
          <cell r="H3273" t="str">
            <v>CARE Surcharge</v>
          </cell>
          <cell r="O3273" t="str">
            <v>C</v>
          </cell>
          <cell r="V3273">
            <v>11816344.904034</v>
          </cell>
        </row>
        <row r="3274">
          <cell r="F3274" t="str">
            <v>B-19</v>
          </cell>
          <cell r="H3274" t="str">
            <v>CARE Surcharge</v>
          </cell>
          <cell r="O3274" t="str">
            <v>C</v>
          </cell>
          <cell r="V3274">
            <v>34659.287711999998</v>
          </cell>
        </row>
        <row r="3275">
          <cell r="F3275" t="str">
            <v>B-19</v>
          </cell>
          <cell r="H3275" t="str">
            <v>CARE Surcharge</v>
          </cell>
          <cell r="O3275" t="str">
            <v>C</v>
          </cell>
          <cell r="V3275">
            <v>3260808.0301480005</v>
          </cell>
        </row>
        <row r="3276">
          <cell r="F3276" t="str">
            <v>B-19</v>
          </cell>
          <cell r="H3276" t="str">
            <v>CARE Surcharge</v>
          </cell>
          <cell r="O3276" t="str">
            <v>C</v>
          </cell>
          <cell r="V3276">
            <v>50934.331396000001</v>
          </cell>
        </row>
        <row r="3277">
          <cell r="F3277" t="str">
            <v>B-19</v>
          </cell>
          <cell r="H3277" t="str">
            <v>CARE Surcharge</v>
          </cell>
          <cell r="O3277" t="str">
            <v>C</v>
          </cell>
          <cell r="V3277">
            <v>4411867.5080510005</v>
          </cell>
        </row>
        <row r="3278">
          <cell r="F3278" t="str">
            <v>B-19</v>
          </cell>
          <cell r="H3278" t="str">
            <v>CARE Surcharge</v>
          </cell>
          <cell r="O3278" t="str">
            <v>C</v>
          </cell>
          <cell r="V3278">
            <v>218847.790511</v>
          </cell>
        </row>
        <row r="3279">
          <cell r="F3279" t="str">
            <v>B-19</v>
          </cell>
          <cell r="H3279" t="str">
            <v>CARE Surcharge</v>
          </cell>
          <cell r="O3279" t="str">
            <v>C</v>
          </cell>
          <cell r="V3279">
            <v>25619751.981653001</v>
          </cell>
        </row>
        <row r="3280">
          <cell r="F3280" t="str">
            <v>B-19</v>
          </cell>
          <cell r="H3280" t="str">
            <v>CARE Surcharge</v>
          </cell>
          <cell r="O3280" t="str">
            <v>C</v>
          </cell>
          <cell r="V3280">
            <v>68493.714695000002</v>
          </cell>
        </row>
        <row r="3281">
          <cell r="F3281" t="str">
            <v>B-19</v>
          </cell>
          <cell r="H3281" t="str">
            <v>CARE Surcharge</v>
          </cell>
          <cell r="O3281" t="str">
            <v>C</v>
          </cell>
          <cell r="V3281">
            <v>8077963.7114459993</v>
          </cell>
        </row>
        <row r="3282">
          <cell r="F3282" t="str">
            <v>B-19</v>
          </cell>
          <cell r="H3282" t="str">
            <v>CARE Surcharge</v>
          </cell>
          <cell r="O3282" t="str">
            <v>C</v>
          </cell>
          <cell r="V3282">
            <v>24668.853134000001</v>
          </cell>
        </row>
        <row r="3283">
          <cell r="F3283" t="str">
            <v>B-19</v>
          </cell>
          <cell r="H3283" t="str">
            <v>CARE Surcharge</v>
          </cell>
          <cell r="O3283" t="str">
            <v>C</v>
          </cell>
          <cell r="V3283">
            <v>2473432.6275920002</v>
          </cell>
        </row>
        <row r="3284">
          <cell r="F3284" t="str">
            <v>B-19</v>
          </cell>
          <cell r="H3284" t="str">
            <v>CARE Surcharge</v>
          </cell>
          <cell r="O3284" t="str">
            <v>C</v>
          </cell>
          <cell r="V3284">
            <v>0</v>
          </cell>
        </row>
        <row r="3285">
          <cell r="F3285" t="str">
            <v>B-19</v>
          </cell>
          <cell r="H3285" t="str">
            <v>CARE Surcharge</v>
          </cell>
          <cell r="O3285" t="str">
            <v>C</v>
          </cell>
          <cell r="V3285">
            <v>1782616.4704450001</v>
          </cell>
        </row>
        <row r="3286">
          <cell r="F3286" t="str">
            <v>B-19</v>
          </cell>
          <cell r="H3286" t="str">
            <v>CARE Surcharge</v>
          </cell>
          <cell r="O3286" t="str">
            <v>C</v>
          </cell>
          <cell r="V3286">
            <v>0</v>
          </cell>
        </row>
        <row r="3287">
          <cell r="F3287" t="str">
            <v>B-19</v>
          </cell>
          <cell r="H3287" t="str">
            <v>CARE Surcharge</v>
          </cell>
          <cell r="O3287" t="str">
            <v>C</v>
          </cell>
          <cell r="V3287">
            <v>0</v>
          </cell>
        </row>
        <row r="3288">
          <cell r="F3288" t="str">
            <v>B-19</v>
          </cell>
          <cell r="H3288" t="str">
            <v>CARE Surcharge</v>
          </cell>
          <cell r="O3288" t="str">
            <v>C</v>
          </cell>
          <cell r="V3288">
            <v>426981.42320999998</v>
          </cell>
        </row>
        <row r="3289">
          <cell r="F3289" t="str">
            <v>B-19</v>
          </cell>
          <cell r="H3289" t="str">
            <v>CARE Surcharge</v>
          </cell>
          <cell r="O3289" t="str">
            <v>C</v>
          </cell>
          <cell r="V3289">
            <v>0</v>
          </cell>
        </row>
        <row r="3290">
          <cell r="F3290" t="str">
            <v>B-19</v>
          </cell>
          <cell r="H3290" t="str">
            <v>CARE Surcharge</v>
          </cell>
          <cell r="O3290" t="str">
            <v>C</v>
          </cell>
          <cell r="V3290">
            <v>0</v>
          </cell>
        </row>
        <row r="3291">
          <cell r="F3291" t="str">
            <v>B-19</v>
          </cell>
          <cell r="H3291" t="str">
            <v>CARE Surcharge</v>
          </cell>
          <cell r="O3291" t="str">
            <v>C</v>
          </cell>
          <cell r="V3291">
            <v>630989.44822400005</v>
          </cell>
        </row>
        <row r="3292">
          <cell r="F3292" t="str">
            <v>B-19</v>
          </cell>
          <cell r="H3292" t="str">
            <v>CARE Surcharge</v>
          </cell>
          <cell r="O3292" t="str">
            <v>C</v>
          </cell>
          <cell r="V3292">
            <v>0</v>
          </cell>
        </row>
        <row r="3293">
          <cell r="F3293" t="str">
            <v>B-19</v>
          </cell>
          <cell r="H3293" t="str">
            <v>CARE Surcharge</v>
          </cell>
          <cell r="O3293" t="str">
            <v>C</v>
          </cell>
          <cell r="V3293">
            <v>0</v>
          </cell>
        </row>
        <row r="3294">
          <cell r="F3294" t="str">
            <v>B-19</v>
          </cell>
          <cell r="H3294" t="str">
            <v>CARE Surcharge</v>
          </cell>
          <cell r="O3294" t="str">
            <v>C</v>
          </cell>
          <cell r="V3294">
            <v>3629931.3291420001</v>
          </cell>
        </row>
        <row r="3295">
          <cell r="F3295" t="str">
            <v>B-19</v>
          </cell>
          <cell r="H3295" t="str">
            <v>CARE Surcharge</v>
          </cell>
          <cell r="O3295" t="str">
            <v>C</v>
          </cell>
          <cell r="V3295">
            <v>0</v>
          </cell>
        </row>
        <row r="3296">
          <cell r="F3296" t="str">
            <v>B-19</v>
          </cell>
          <cell r="H3296" t="str">
            <v>CARE Surcharge</v>
          </cell>
          <cell r="O3296" t="str">
            <v>C</v>
          </cell>
          <cell r="V3296">
            <v>0</v>
          </cell>
        </row>
        <row r="3297">
          <cell r="F3297" t="str">
            <v>B-19</v>
          </cell>
          <cell r="H3297" t="str">
            <v>CARE Surcharge</v>
          </cell>
          <cell r="O3297" t="str">
            <v>C</v>
          </cell>
          <cell r="V3297">
            <v>1121957.731162</v>
          </cell>
        </row>
        <row r="3298">
          <cell r="F3298" t="str">
            <v>B-19</v>
          </cell>
          <cell r="H3298" t="str">
            <v>CARE Surcharge</v>
          </cell>
          <cell r="O3298" t="str">
            <v>C</v>
          </cell>
          <cell r="V3298">
            <v>0</v>
          </cell>
        </row>
        <row r="3299">
          <cell r="F3299" t="str">
            <v>B-19</v>
          </cell>
          <cell r="H3299" t="str">
            <v>CARE Surcharge</v>
          </cell>
          <cell r="O3299" t="str">
            <v>C</v>
          </cell>
          <cell r="V3299">
            <v>0</v>
          </cell>
        </row>
        <row r="3300">
          <cell r="F3300" t="str">
            <v>B-19</v>
          </cell>
          <cell r="H3300" t="str">
            <v>CARE Surcharge</v>
          </cell>
          <cell r="O3300" t="str">
            <v>C</v>
          </cell>
          <cell r="V3300">
            <v>377743.47038700001</v>
          </cell>
        </row>
        <row r="3301">
          <cell r="F3301" t="str">
            <v>B-19</v>
          </cell>
          <cell r="H3301" t="str">
            <v>CARE Surcharge</v>
          </cell>
          <cell r="O3301" t="str">
            <v>C</v>
          </cell>
          <cell r="V3301">
            <v>0</v>
          </cell>
        </row>
        <row r="3302">
          <cell r="F3302" t="str">
            <v>B-19</v>
          </cell>
          <cell r="H3302" t="str">
            <v>Non-Surcharge</v>
          </cell>
          <cell r="O3302" t="str">
            <v>C</v>
          </cell>
          <cell r="V3302">
            <v>113978.599426</v>
          </cell>
        </row>
        <row r="3303">
          <cell r="F3303" t="str">
            <v>B-19</v>
          </cell>
          <cell r="H3303" t="str">
            <v>Non-Surcharge</v>
          </cell>
          <cell r="O3303" t="str">
            <v>C</v>
          </cell>
          <cell r="V3303">
            <v>11816344.904034</v>
          </cell>
        </row>
        <row r="3304">
          <cell r="F3304" t="str">
            <v>B-19</v>
          </cell>
          <cell r="H3304" t="str">
            <v>Non-Surcharge</v>
          </cell>
          <cell r="O3304" t="str">
            <v>C</v>
          </cell>
          <cell r="V3304">
            <v>34659.287711999998</v>
          </cell>
        </row>
        <row r="3305">
          <cell r="F3305" t="str">
            <v>B-19</v>
          </cell>
          <cell r="H3305" t="str">
            <v>Non-Surcharge</v>
          </cell>
          <cell r="O3305" t="str">
            <v>C</v>
          </cell>
          <cell r="V3305">
            <v>3260808.0301480005</v>
          </cell>
        </row>
        <row r="3306">
          <cell r="F3306" t="str">
            <v>B-19</v>
          </cell>
          <cell r="H3306" t="str">
            <v>Non-Surcharge</v>
          </cell>
          <cell r="O3306" t="str">
            <v>C</v>
          </cell>
          <cell r="V3306">
            <v>50934.331396000001</v>
          </cell>
        </row>
        <row r="3307">
          <cell r="F3307" t="str">
            <v>B-19</v>
          </cell>
          <cell r="H3307" t="str">
            <v>Non-Surcharge</v>
          </cell>
          <cell r="O3307" t="str">
            <v>C</v>
          </cell>
          <cell r="V3307">
            <v>4411867.5080510005</v>
          </cell>
        </row>
        <row r="3308">
          <cell r="F3308" t="str">
            <v>B-19</v>
          </cell>
          <cell r="H3308" t="str">
            <v>Non-Surcharge</v>
          </cell>
          <cell r="O3308" t="str">
            <v>C</v>
          </cell>
          <cell r="V3308">
            <v>218847.790511</v>
          </cell>
        </row>
        <row r="3309">
          <cell r="F3309" t="str">
            <v>B-19</v>
          </cell>
          <cell r="H3309" t="str">
            <v>Non-Surcharge</v>
          </cell>
          <cell r="O3309" t="str">
            <v>C</v>
          </cell>
          <cell r="V3309">
            <v>25619751.981653001</v>
          </cell>
        </row>
        <row r="3310">
          <cell r="F3310" t="str">
            <v>B-19</v>
          </cell>
          <cell r="H3310" t="str">
            <v>Non-Surcharge</v>
          </cell>
          <cell r="O3310" t="str">
            <v>C</v>
          </cell>
          <cell r="V3310">
            <v>68493.714695000002</v>
          </cell>
        </row>
        <row r="3311">
          <cell r="F3311" t="str">
            <v>B-19</v>
          </cell>
          <cell r="H3311" t="str">
            <v>Non-Surcharge</v>
          </cell>
          <cell r="O3311" t="str">
            <v>C</v>
          </cell>
          <cell r="V3311">
            <v>8077963.7114459993</v>
          </cell>
        </row>
        <row r="3312">
          <cell r="F3312" t="str">
            <v>B-19</v>
          </cell>
          <cell r="H3312" t="str">
            <v>Non-Surcharge</v>
          </cell>
          <cell r="O3312" t="str">
            <v>C</v>
          </cell>
          <cell r="V3312">
            <v>24668.853134000001</v>
          </cell>
        </row>
        <row r="3313">
          <cell r="F3313" t="str">
            <v>B-19</v>
          </cell>
          <cell r="H3313" t="str">
            <v>Non-Surcharge</v>
          </cell>
          <cell r="O3313" t="str">
            <v>C</v>
          </cell>
          <cell r="V3313">
            <v>2473432.6275920002</v>
          </cell>
        </row>
        <row r="3314">
          <cell r="F3314" t="str">
            <v>B-19</v>
          </cell>
          <cell r="H3314" t="str">
            <v>Non-Surcharge</v>
          </cell>
          <cell r="O3314" t="str">
            <v>C</v>
          </cell>
          <cell r="V3314">
            <v>0</v>
          </cell>
        </row>
        <row r="3315">
          <cell r="F3315" t="str">
            <v>B-19</v>
          </cell>
          <cell r="H3315" t="str">
            <v>Non-Surcharge</v>
          </cell>
          <cell r="O3315" t="str">
            <v>C</v>
          </cell>
          <cell r="V3315">
            <v>1782616.4704450001</v>
          </cell>
        </row>
        <row r="3316">
          <cell r="F3316" t="str">
            <v>B-19</v>
          </cell>
          <cell r="H3316" t="str">
            <v>Non-Surcharge</v>
          </cell>
          <cell r="O3316" t="str">
            <v>C</v>
          </cell>
          <cell r="V3316">
            <v>0</v>
          </cell>
        </row>
        <row r="3317">
          <cell r="F3317" t="str">
            <v>B-19</v>
          </cell>
          <cell r="H3317" t="str">
            <v>Non-Surcharge</v>
          </cell>
          <cell r="O3317" t="str">
            <v>C</v>
          </cell>
          <cell r="V3317">
            <v>0</v>
          </cell>
        </row>
        <row r="3318">
          <cell r="F3318" t="str">
            <v>B-19</v>
          </cell>
          <cell r="H3318" t="str">
            <v>Non-Surcharge</v>
          </cell>
          <cell r="O3318" t="str">
            <v>C</v>
          </cell>
          <cell r="V3318">
            <v>426981.42320999998</v>
          </cell>
        </row>
        <row r="3319">
          <cell r="F3319" t="str">
            <v>B-19</v>
          </cell>
          <cell r="H3319" t="str">
            <v>Non-Surcharge</v>
          </cell>
          <cell r="O3319" t="str">
            <v>C</v>
          </cell>
          <cell r="V3319">
            <v>0</v>
          </cell>
        </row>
        <row r="3320">
          <cell r="F3320" t="str">
            <v>B-19</v>
          </cell>
          <cell r="H3320" t="str">
            <v>Non-Surcharge</v>
          </cell>
          <cell r="O3320" t="str">
            <v>C</v>
          </cell>
          <cell r="V3320">
            <v>0</v>
          </cell>
        </row>
        <row r="3321">
          <cell r="F3321" t="str">
            <v>B-19</v>
          </cell>
          <cell r="H3321" t="str">
            <v>Non-Surcharge</v>
          </cell>
          <cell r="O3321" t="str">
            <v>C</v>
          </cell>
          <cell r="V3321">
            <v>630989.44822400005</v>
          </cell>
        </row>
        <row r="3322">
          <cell r="F3322" t="str">
            <v>B-19</v>
          </cell>
          <cell r="H3322" t="str">
            <v>Non-Surcharge</v>
          </cell>
          <cell r="O3322" t="str">
            <v>C</v>
          </cell>
          <cell r="V3322">
            <v>0</v>
          </cell>
        </row>
        <row r="3323">
          <cell r="F3323" t="str">
            <v>B-19</v>
          </cell>
          <cell r="H3323" t="str">
            <v>Non-Surcharge</v>
          </cell>
          <cell r="O3323" t="str">
            <v>C</v>
          </cell>
          <cell r="V3323">
            <v>0</v>
          </cell>
        </row>
        <row r="3324">
          <cell r="F3324" t="str">
            <v>B-19</v>
          </cell>
          <cell r="H3324" t="str">
            <v>Non-Surcharge</v>
          </cell>
          <cell r="O3324" t="str">
            <v>C</v>
          </cell>
          <cell r="V3324">
            <v>3629931.3291420001</v>
          </cell>
        </row>
        <row r="3325">
          <cell r="F3325" t="str">
            <v>B-19</v>
          </cell>
          <cell r="H3325" t="str">
            <v>Non-Surcharge</v>
          </cell>
          <cell r="O3325" t="str">
            <v>C</v>
          </cell>
          <cell r="V3325">
            <v>0</v>
          </cell>
        </row>
        <row r="3326">
          <cell r="F3326" t="str">
            <v>B-19</v>
          </cell>
          <cell r="H3326" t="str">
            <v>Non-Surcharge</v>
          </cell>
          <cell r="O3326" t="str">
            <v>C</v>
          </cell>
          <cell r="V3326">
            <v>0</v>
          </cell>
        </row>
        <row r="3327">
          <cell r="F3327" t="str">
            <v>B-19</v>
          </cell>
          <cell r="H3327" t="str">
            <v>Non-Surcharge</v>
          </cell>
          <cell r="O3327" t="str">
            <v>C</v>
          </cell>
          <cell r="V3327">
            <v>1121957.731162</v>
          </cell>
        </row>
        <row r="3328">
          <cell r="F3328" t="str">
            <v>B-19</v>
          </cell>
          <cell r="H3328" t="str">
            <v>Non-Surcharge</v>
          </cell>
          <cell r="O3328" t="str">
            <v>C</v>
          </cell>
          <cell r="V3328">
            <v>0</v>
          </cell>
        </row>
        <row r="3329">
          <cell r="F3329" t="str">
            <v>B-19</v>
          </cell>
          <cell r="H3329" t="str">
            <v>Non-Surcharge</v>
          </cell>
          <cell r="O3329" t="str">
            <v>C</v>
          </cell>
          <cell r="V3329">
            <v>0</v>
          </cell>
        </row>
        <row r="3330">
          <cell r="F3330" t="str">
            <v>B-19</v>
          </cell>
          <cell r="H3330" t="str">
            <v>Non-Surcharge</v>
          </cell>
          <cell r="O3330" t="str">
            <v>C</v>
          </cell>
          <cell r="V3330">
            <v>377743.47038700001</v>
          </cell>
        </row>
        <row r="3331">
          <cell r="F3331" t="str">
            <v>B-19</v>
          </cell>
          <cell r="H3331" t="str">
            <v>Non-Surcharge</v>
          </cell>
          <cell r="O3331" t="str">
            <v>C</v>
          </cell>
          <cell r="V3331">
            <v>0</v>
          </cell>
        </row>
        <row r="3332">
          <cell r="F3332" t="str">
            <v>B-19</v>
          </cell>
          <cell r="H3332" t="str">
            <v>CARE Discount</v>
          </cell>
          <cell r="O3332" t="str">
            <v>C</v>
          </cell>
          <cell r="V3332">
            <v>1782616.4704450001</v>
          </cell>
        </row>
        <row r="3333">
          <cell r="F3333" t="str">
            <v>B-19</v>
          </cell>
          <cell r="H3333" t="str">
            <v>CARE Discount</v>
          </cell>
          <cell r="O3333" t="str">
            <v>C</v>
          </cell>
          <cell r="V3333">
            <v>426981.42320999998</v>
          </cell>
        </row>
        <row r="3334">
          <cell r="F3334" t="str">
            <v>B-19</v>
          </cell>
          <cell r="H3334" t="str">
            <v>CARE Discount</v>
          </cell>
          <cell r="O3334" t="str">
            <v>C</v>
          </cell>
          <cell r="V3334">
            <v>630989.44822400005</v>
          </cell>
        </row>
        <row r="3335">
          <cell r="F3335" t="str">
            <v>B-19</v>
          </cell>
          <cell r="H3335" t="str">
            <v>CARE Discount</v>
          </cell>
          <cell r="O3335" t="str">
            <v>C</v>
          </cell>
          <cell r="V3335">
            <v>3629931.3291420001</v>
          </cell>
        </row>
        <row r="3336">
          <cell r="F3336" t="str">
            <v>B-19</v>
          </cell>
          <cell r="H3336" t="str">
            <v>CARE Discount</v>
          </cell>
          <cell r="O3336" t="str">
            <v>C</v>
          </cell>
          <cell r="V3336">
            <v>1121957.731162</v>
          </cell>
        </row>
        <row r="3337">
          <cell r="F3337" t="str">
            <v>B-19</v>
          </cell>
          <cell r="H3337" t="str">
            <v>CARE Discount</v>
          </cell>
          <cell r="O3337" t="str">
            <v>C</v>
          </cell>
          <cell r="V3337">
            <v>377743.47038700001</v>
          </cell>
        </row>
        <row r="3338">
          <cell r="F3338" t="str">
            <v>B-19</v>
          </cell>
          <cell r="H3338" t="str">
            <v>N/A</v>
          </cell>
          <cell r="O3338" t="str">
            <v>C</v>
          </cell>
          <cell r="V3338">
            <v>5188.8838569999998</v>
          </cell>
        </row>
        <row r="3339">
          <cell r="F3339" t="str">
            <v>B-19</v>
          </cell>
          <cell r="H3339" t="str">
            <v>N/A</v>
          </cell>
          <cell r="O3339" t="str">
            <v>C</v>
          </cell>
          <cell r="V3339">
            <v>9861.3687499999996</v>
          </cell>
        </row>
        <row r="3340">
          <cell r="F3340" t="str">
            <v>B-19</v>
          </cell>
          <cell r="H3340" t="str">
            <v>N/A</v>
          </cell>
          <cell r="O3340" t="str">
            <v>C</v>
          </cell>
          <cell r="V3340">
            <v>45791.815146000001</v>
          </cell>
        </row>
        <row r="3341">
          <cell r="F3341" t="str">
            <v>B-19</v>
          </cell>
          <cell r="H3341" t="str">
            <v>N/A</v>
          </cell>
          <cell r="O3341" t="str">
            <v>C</v>
          </cell>
          <cell r="V3341">
            <v>36679.448497999998</v>
          </cell>
        </row>
        <row r="3342">
          <cell r="F3342" t="str">
            <v>B-19</v>
          </cell>
          <cell r="H3342" t="str">
            <v>N/A</v>
          </cell>
          <cell r="O3342" t="str">
            <v>C</v>
          </cell>
          <cell r="V3342">
            <v>39576.253700000001</v>
          </cell>
        </row>
        <row r="3343">
          <cell r="F3343" t="str">
            <v>B-19</v>
          </cell>
          <cell r="H3343" t="str">
            <v>N/A</v>
          </cell>
          <cell r="O3343" t="str">
            <v>C</v>
          </cell>
          <cell r="V3343">
            <v>86919.956738000008</v>
          </cell>
        </row>
        <row r="3344">
          <cell r="F3344" t="str">
            <v>B-19</v>
          </cell>
          <cell r="H3344" t="str">
            <v>N/A</v>
          </cell>
          <cell r="O3344" t="str">
            <v>C</v>
          </cell>
          <cell r="V3344">
            <v>76620.491169999994</v>
          </cell>
        </row>
        <row r="3345">
          <cell r="F3345" t="str">
            <v>B-19</v>
          </cell>
          <cell r="H3345" t="str">
            <v>N/A</v>
          </cell>
          <cell r="O3345" t="str">
            <v>C</v>
          </cell>
          <cell r="V3345">
            <v>577.67775099999994</v>
          </cell>
        </row>
        <row r="3346">
          <cell r="F3346" t="str">
            <v>B-19</v>
          </cell>
          <cell r="H3346" t="str">
            <v>N/A</v>
          </cell>
          <cell r="O3346" t="str">
            <v>C</v>
          </cell>
          <cell r="V3346">
            <v>489.98227000000003</v>
          </cell>
        </row>
        <row r="3347">
          <cell r="F3347" t="str">
            <v>B-19</v>
          </cell>
          <cell r="H3347" t="str">
            <v>N/A</v>
          </cell>
          <cell r="O3347" t="str">
            <v>C</v>
          </cell>
          <cell r="V3347">
            <v>510.55322899999999</v>
          </cell>
        </row>
        <row r="3348">
          <cell r="F3348" t="str">
            <v>B-19</v>
          </cell>
          <cell r="H3348" t="str">
            <v>N/A</v>
          </cell>
          <cell r="O3348" t="str">
            <v>C</v>
          </cell>
          <cell r="V3348">
            <v>872.36694899999998</v>
          </cell>
        </row>
        <row r="3349">
          <cell r="F3349" t="str">
            <v>B-19</v>
          </cell>
          <cell r="H3349" t="str">
            <v>N/A</v>
          </cell>
          <cell r="O3349" t="str">
            <v>C</v>
          </cell>
          <cell r="V3349">
            <v>755.16708200000005</v>
          </cell>
        </row>
        <row r="3350">
          <cell r="F3350" t="str">
            <v>B-19</v>
          </cell>
          <cell r="H3350" t="str">
            <v>N/A</v>
          </cell>
          <cell r="O3350" t="str">
            <v>C</v>
          </cell>
          <cell r="V3350">
            <v>6077.9478200000003</v>
          </cell>
        </row>
        <row r="3351">
          <cell r="F3351" t="str">
            <v>B-19</v>
          </cell>
          <cell r="H3351" t="str">
            <v>N/A</v>
          </cell>
          <cell r="O3351" t="str">
            <v>C</v>
          </cell>
          <cell r="V3351">
            <v>4995.1139359999997</v>
          </cell>
        </row>
        <row r="3352">
          <cell r="F3352" t="str">
            <v>B-19</v>
          </cell>
          <cell r="H3352" t="str">
            <v>N/A</v>
          </cell>
          <cell r="O3352" t="str">
            <v>C</v>
          </cell>
          <cell r="V3352">
            <v>11378.149213999999</v>
          </cell>
        </row>
        <row r="3353">
          <cell r="F3353" t="str">
            <v>B-19</v>
          </cell>
          <cell r="H3353" t="str">
            <v>N/A</v>
          </cell>
          <cell r="O3353" t="str">
            <v>C</v>
          </cell>
          <cell r="V3353">
            <v>0</v>
          </cell>
        </row>
        <row r="3354">
          <cell r="F3354" t="str">
            <v>B-19</v>
          </cell>
          <cell r="H3354" t="str">
            <v>N/A</v>
          </cell>
          <cell r="O3354" t="str">
            <v>C</v>
          </cell>
          <cell r="V3354">
            <v>0</v>
          </cell>
        </row>
        <row r="3355">
          <cell r="F3355" t="str">
            <v>B-19</v>
          </cell>
          <cell r="H3355" t="str">
            <v>N/A</v>
          </cell>
          <cell r="O3355" t="str">
            <v>C</v>
          </cell>
          <cell r="V3355">
            <v>0</v>
          </cell>
        </row>
        <row r="3356">
          <cell r="F3356" t="str">
            <v>B-19</v>
          </cell>
          <cell r="H3356" t="str">
            <v>N/A</v>
          </cell>
          <cell r="O3356" t="str">
            <v>C</v>
          </cell>
          <cell r="V3356">
            <v>0</v>
          </cell>
        </row>
        <row r="3357">
          <cell r="F3357" t="str">
            <v>B-19</v>
          </cell>
          <cell r="H3357" t="str">
            <v>N/A</v>
          </cell>
          <cell r="O3357" t="str">
            <v>C</v>
          </cell>
          <cell r="V3357">
            <v>0</v>
          </cell>
        </row>
        <row r="3358">
          <cell r="F3358" t="str">
            <v>B-19</v>
          </cell>
          <cell r="H3358" t="str">
            <v>N/A</v>
          </cell>
          <cell r="O3358" t="str">
            <v>C</v>
          </cell>
          <cell r="V3358">
            <v>0</v>
          </cell>
        </row>
        <row r="3359">
          <cell r="F3359" t="str">
            <v>B-19</v>
          </cell>
          <cell r="H3359" t="str">
            <v>N/A</v>
          </cell>
          <cell r="O3359" t="str">
            <v>C</v>
          </cell>
          <cell r="V3359">
            <v>0</v>
          </cell>
        </row>
        <row r="3360">
          <cell r="F3360" t="str">
            <v>B-19</v>
          </cell>
          <cell r="H3360" t="str">
            <v>N/A</v>
          </cell>
          <cell r="O3360" t="str">
            <v>C</v>
          </cell>
          <cell r="V3360">
            <v>0</v>
          </cell>
        </row>
        <row r="3361">
          <cell r="F3361" t="str">
            <v>B-19</v>
          </cell>
          <cell r="H3361" t="str">
            <v>N/A</v>
          </cell>
          <cell r="O3361" t="str">
            <v>C</v>
          </cell>
          <cell r="V3361">
            <v>0</v>
          </cell>
        </row>
        <row r="3362">
          <cell r="F3362" t="str">
            <v>B-19</v>
          </cell>
          <cell r="H3362" t="str">
            <v>N/A</v>
          </cell>
          <cell r="O3362" t="str">
            <v>C</v>
          </cell>
          <cell r="V3362">
            <v>0</v>
          </cell>
        </row>
        <row r="3363">
          <cell r="F3363" t="str">
            <v>B-19</v>
          </cell>
          <cell r="H3363" t="str">
            <v>N/A</v>
          </cell>
          <cell r="O3363" t="str">
            <v>C</v>
          </cell>
          <cell r="V3363">
            <v>4411867.5080510005</v>
          </cell>
        </row>
        <row r="3364">
          <cell r="F3364" t="str">
            <v>B-19</v>
          </cell>
          <cell r="H3364" t="str">
            <v>N/A</v>
          </cell>
          <cell r="O3364" t="str">
            <v>C</v>
          </cell>
          <cell r="V3364">
            <v>3260808.0301480005</v>
          </cell>
        </row>
        <row r="3365">
          <cell r="F3365" t="str">
            <v>B-19</v>
          </cell>
          <cell r="H3365" t="str">
            <v>N/A</v>
          </cell>
          <cell r="O3365" t="str">
            <v>C</v>
          </cell>
          <cell r="V3365">
            <v>11816344.904034</v>
          </cell>
        </row>
        <row r="3366">
          <cell r="F3366" t="str">
            <v>B-19</v>
          </cell>
          <cell r="H3366" t="str">
            <v>N/A</v>
          </cell>
          <cell r="O3366" t="str">
            <v>C</v>
          </cell>
          <cell r="V3366">
            <v>8077963.7114459993</v>
          </cell>
        </row>
        <row r="3367">
          <cell r="F3367" t="str">
            <v>B-19</v>
          </cell>
          <cell r="H3367" t="str">
            <v>N/A</v>
          </cell>
          <cell r="O3367" t="str">
            <v>C</v>
          </cell>
          <cell r="V3367">
            <v>25619751.981653001</v>
          </cell>
        </row>
        <row r="3368">
          <cell r="F3368" t="str">
            <v>B-19</v>
          </cell>
          <cell r="H3368" t="str">
            <v>N/A</v>
          </cell>
          <cell r="O3368" t="str">
            <v>C</v>
          </cell>
          <cell r="V3368">
            <v>2473432.6275920002</v>
          </cell>
        </row>
        <row r="3369">
          <cell r="F3369" t="str">
            <v>B-19</v>
          </cell>
          <cell r="H3369" t="str">
            <v>N/A</v>
          </cell>
          <cell r="O3369" t="str">
            <v>C</v>
          </cell>
          <cell r="V3369">
            <v>50934.331396000001</v>
          </cell>
        </row>
        <row r="3370">
          <cell r="F3370" t="str">
            <v>B-19</v>
          </cell>
          <cell r="H3370" t="str">
            <v>N/A</v>
          </cell>
          <cell r="O3370" t="str">
            <v>C</v>
          </cell>
          <cell r="V3370">
            <v>34659.287711999998</v>
          </cell>
        </row>
        <row r="3371">
          <cell r="F3371" t="str">
            <v>B-19</v>
          </cell>
          <cell r="H3371" t="str">
            <v>N/A</v>
          </cell>
          <cell r="O3371" t="str">
            <v>C</v>
          </cell>
          <cell r="V3371">
            <v>113978.599426</v>
          </cell>
        </row>
        <row r="3372">
          <cell r="F3372" t="str">
            <v>B-19</v>
          </cell>
          <cell r="H3372" t="str">
            <v>N/A</v>
          </cell>
          <cell r="O3372" t="str">
            <v>C</v>
          </cell>
          <cell r="V3372">
            <v>68493.714695000002</v>
          </cell>
        </row>
        <row r="3373">
          <cell r="F3373" t="str">
            <v>B-19</v>
          </cell>
          <cell r="H3373" t="str">
            <v>N/A</v>
          </cell>
          <cell r="O3373" t="str">
            <v>C</v>
          </cell>
          <cell r="V3373">
            <v>218847.790511</v>
          </cell>
        </row>
        <row r="3374">
          <cell r="F3374" t="str">
            <v>B-19</v>
          </cell>
          <cell r="H3374" t="str">
            <v>N/A</v>
          </cell>
          <cell r="O3374" t="str">
            <v>C</v>
          </cell>
          <cell r="V3374">
            <v>24668.853134000001</v>
          </cell>
        </row>
        <row r="3375">
          <cell r="F3375" t="str">
            <v>B-19</v>
          </cell>
          <cell r="H3375" t="str">
            <v>N/A</v>
          </cell>
          <cell r="O3375" t="str">
            <v>C</v>
          </cell>
          <cell r="V3375">
            <v>630989.44822400005</v>
          </cell>
        </row>
        <row r="3376">
          <cell r="F3376" t="str">
            <v>B-19</v>
          </cell>
          <cell r="H3376" t="str">
            <v>N/A</v>
          </cell>
          <cell r="O3376" t="str">
            <v>C</v>
          </cell>
          <cell r="V3376">
            <v>426981.42320999998</v>
          </cell>
        </row>
        <row r="3377">
          <cell r="F3377" t="str">
            <v>B-19</v>
          </cell>
          <cell r="H3377" t="str">
            <v>N/A</v>
          </cell>
          <cell r="O3377" t="str">
            <v>C</v>
          </cell>
          <cell r="V3377">
            <v>1782616.4704450001</v>
          </cell>
        </row>
        <row r="3378">
          <cell r="F3378" t="str">
            <v>B-19</v>
          </cell>
          <cell r="H3378" t="str">
            <v>N/A</v>
          </cell>
          <cell r="O3378" t="str">
            <v>C</v>
          </cell>
          <cell r="V3378">
            <v>1121957.731162</v>
          </cell>
        </row>
        <row r="3379">
          <cell r="F3379" t="str">
            <v>B-19</v>
          </cell>
          <cell r="H3379" t="str">
            <v>N/A</v>
          </cell>
          <cell r="O3379" t="str">
            <v>C</v>
          </cell>
          <cell r="V3379">
            <v>3629931.3291420001</v>
          </cell>
        </row>
        <row r="3380">
          <cell r="F3380" t="str">
            <v>B-19</v>
          </cell>
          <cell r="H3380" t="str">
            <v>N/A</v>
          </cell>
          <cell r="O3380" t="str">
            <v>C</v>
          </cell>
          <cell r="V3380">
            <v>377743.47038700001</v>
          </cell>
        </row>
        <row r="3381">
          <cell r="F3381" t="str">
            <v>B-19</v>
          </cell>
          <cell r="H3381" t="str">
            <v>N/A</v>
          </cell>
          <cell r="O3381" t="str">
            <v>C</v>
          </cell>
          <cell r="V3381">
            <v>0</v>
          </cell>
        </row>
        <row r="3382">
          <cell r="F3382" t="str">
            <v>B-19</v>
          </cell>
          <cell r="H3382" t="str">
            <v>N/A</v>
          </cell>
          <cell r="O3382" t="str">
            <v>C</v>
          </cell>
          <cell r="V3382">
            <v>0</v>
          </cell>
        </row>
        <row r="3383">
          <cell r="F3383" t="str">
            <v>B-19</v>
          </cell>
          <cell r="H3383" t="str">
            <v>N/A</v>
          </cell>
          <cell r="O3383" t="str">
            <v>C</v>
          </cell>
          <cell r="V3383">
            <v>0</v>
          </cell>
        </row>
        <row r="3384">
          <cell r="F3384" t="str">
            <v>B-19</v>
          </cell>
          <cell r="H3384" t="str">
            <v>N/A</v>
          </cell>
          <cell r="O3384" t="str">
            <v>C</v>
          </cell>
          <cell r="V3384">
            <v>0</v>
          </cell>
        </row>
        <row r="3385">
          <cell r="F3385" t="str">
            <v>B-19</v>
          </cell>
          <cell r="H3385" t="str">
            <v>N/A</v>
          </cell>
          <cell r="O3385" t="str">
            <v>C</v>
          </cell>
          <cell r="V3385">
            <v>0</v>
          </cell>
        </row>
        <row r="3386">
          <cell r="F3386" t="str">
            <v>B-19</v>
          </cell>
          <cell r="H3386" t="str">
            <v>N/A</v>
          </cell>
          <cell r="O3386" t="str">
            <v>C</v>
          </cell>
          <cell r="V3386">
            <v>0</v>
          </cell>
        </row>
        <row r="3387">
          <cell r="F3387" t="str">
            <v>B-19</v>
          </cell>
          <cell r="H3387" t="str">
            <v>N/A</v>
          </cell>
          <cell r="O3387" t="str">
            <v>C</v>
          </cell>
          <cell r="V3387">
            <v>0</v>
          </cell>
        </row>
        <row r="3388">
          <cell r="F3388" t="str">
            <v>B-19</v>
          </cell>
          <cell r="H3388" t="str">
            <v>N/A</v>
          </cell>
          <cell r="O3388" t="str">
            <v>C</v>
          </cell>
          <cell r="V3388">
            <v>0</v>
          </cell>
        </row>
        <row r="3389">
          <cell r="F3389" t="str">
            <v>B-19</v>
          </cell>
          <cell r="H3389" t="str">
            <v>N/A</v>
          </cell>
          <cell r="O3389" t="str">
            <v>C</v>
          </cell>
          <cell r="V3389">
            <v>0</v>
          </cell>
        </row>
        <row r="3390">
          <cell r="F3390" t="str">
            <v>B-19</v>
          </cell>
          <cell r="H3390" t="str">
            <v>N/A</v>
          </cell>
          <cell r="O3390" t="str">
            <v>C</v>
          </cell>
          <cell r="V3390">
            <v>0</v>
          </cell>
        </row>
        <row r="3391">
          <cell r="F3391" t="str">
            <v>B-19</v>
          </cell>
          <cell r="H3391" t="str">
            <v>N/A</v>
          </cell>
          <cell r="O3391" t="str">
            <v>C</v>
          </cell>
          <cell r="V3391">
            <v>0</v>
          </cell>
        </row>
        <row r="3392">
          <cell r="F3392" t="str">
            <v>B-19</v>
          </cell>
          <cell r="H3392" t="str">
            <v>N/A</v>
          </cell>
          <cell r="O3392" t="str">
            <v>C</v>
          </cell>
          <cell r="V3392">
            <v>0</v>
          </cell>
        </row>
        <row r="3393">
          <cell r="F3393" t="str">
            <v>B-19</v>
          </cell>
          <cell r="H3393" t="str">
            <v>N/A</v>
          </cell>
          <cell r="O3393" t="str">
            <v>C</v>
          </cell>
          <cell r="V3393">
            <v>0</v>
          </cell>
        </row>
        <row r="3394">
          <cell r="F3394" t="str">
            <v>B-19</v>
          </cell>
          <cell r="H3394" t="str">
            <v>N/A</v>
          </cell>
          <cell r="O3394" t="str">
            <v>C</v>
          </cell>
          <cell r="V3394">
            <v>0</v>
          </cell>
        </row>
        <row r="3395">
          <cell r="F3395" t="str">
            <v>B-19</v>
          </cell>
          <cell r="H3395" t="str">
            <v>N/A</v>
          </cell>
          <cell r="O3395" t="str">
            <v>C</v>
          </cell>
          <cell r="V3395">
            <v>0</v>
          </cell>
        </row>
        <row r="3396">
          <cell r="F3396" t="str">
            <v>B-19</v>
          </cell>
          <cell r="H3396" t="str">
            <v>N/A</v>
          </cell>
          <cell r="O3396" t="str">
            <v>C</v>
          </cell>
          <cell r="V3396">
            <v>2147.830258</v>
          </cell>
        </row>
        <row r="3397">
          <cell r="F3397" t="str">
            <v>B-19</v>
          </cell>
          <cell r="H3397" t="str">
            <v>EUCRA</v>
          </cell>
          <cell r="O3397" t="str">
            <v>C</v>
          </cell>
          <cell r="V3397">
            <v>113978.599426</v>
          </cell>
        </row>
        <row r="3398">
          <cell r="F3398" t="str">
            <v>B-19</v>
          </cell>
          <cell r="H3398" t="str">
            <v>EUCRA</v>
          </cell>
          <cell r="O3398" t="str">
            <v>C</v>
          </cell>
          <cell r="V3398">
            <v>11816344.904034</v>
          </cell>
        </row>
        <row r="3399">
          <cell r="F3399" t="str">
            <v>B-19</v>
          </cell>
          <cell r="H3399" t="str">
            <v>EUCRA</v>
          </cell>
          <cell r="O3399" t="str">
            <v>C</v>
          </cell>
          <cell r="V3399">
            <v>34659.287711999998</v>
          </cell>
        </row>
        <row r="3400">
          <cell r="F3400" t="str">
            <v>B-19</v>
          </cell>
          <cell r="H3400" t="str">
            <v>EUCRA</v>
          </cell>
          <cell r="O3400" t="str">
            <v>C</v>
          </cell>
          <cell r="V3400">
            <v>3260808.0301480005</v>
          </cell>
        </row>
        <row r="3401">
          <cell r="F3401" t="str">
            <v>B-19</v>
          </cell>
          <cell r="H3401" t="str">
            <v>EUCRA</v>
          </cell>
          <cell r="O3401" t="str">
            <v>C</v>
          </cell>
          <cell r="V3401">
            <v>50934.331396000001</v>
          </cell>
        </row>
        <row r="3402">
          <cell r="F3402" t="str">
            <v>B-19</v>
          </cell>
          <cell r="H3402" t="str">
            <v>EUCRA</v>
          </cell>
          <cell r="O3402" t="str">
            <v>C</v>
          </cell>
          <cell r="V3402">
            <v>4411867.5080510005</v>
          </cell>
        </row>
        <row r="3403">
          <cell r="F3403" t="str">
            <v>B-19</v>
          </cell>
          <cell r="H3403" t="str">
            <v>EUCRA</v>
          </cell>
          <cell r="O3403" t="str">
            <v>C</v>
          </cell>
          <cell r="V3403">
            <v>218847.790511</v>
          </cell>
        </row>
        <row r="3404">
          <cell r="F3404" t="str">
            <v>B-19</v>
          </cell>
          <cell r="H3404" t="str">
            <v>EUCRA</v>
          </cell>
          <cell r="O3404" t="str">
            <v>C</v>
          </cell>
          <cell r="V3404">
            <v>25619751.981653001</v>
          </cell>
        </row>
        <row r="3405">
          <cell r="F3405" t="str">
            <v>B-19</v>
          </cell>
          <cell r="H3405" t="str">
            <v>EUCRA</v>
          </cell>
          <cell r="O3405" t="str">
            <v>C</v>
          </cell>
          <cell r="V3405">
            <v>68493.714695000002</v>
          </cell>
        </row>
        <row r="3406">
          <cell r="F3406" t="str">
            <v>B-19</v>
          </cell>
          <cell r="H3406" t="str">
            <v>EUCRA</v>
          </cell>
          <cell r="O3406" t="str">
            <v>C</v>
          </cell>
          <cell r="V3406">
            <v>8077963.7114459993</v>
          </cell>
        </row>
        <row r="3407">
          <cell r="F3407" t="str">
            <v>B-19</v>
          </cell>
          <cell r="H3407" t="str">
            <v>EUCRA</v>
          </cell>
          <cell r="O3407" t="str">
            <v>C</v>
          </cell>
          <cell r="V3407">
            <v>24668.853134000001</v>
          </cell>
        </row>
        <row r="3408">
          <cell r="F3408" t="str">
            <v>B-19</v>
          </cell>
          <cell r="H3408" t="str">
            <v>EUCRA</v>
          </cell>
          <cell r="O3408" t="str">
            <v>C</v>
          </cell>
          <cell r="V3408">
            <v>2473432.6275920002</v>
          </cell>
        </row>
        <row r="3409">
          <cell r="F3409" t="str">
            <v>B-19</v>
          </cell>
          <cell r="H3409" t="str">
            <v>EUCRA</v>
          </cell>
          <cell r="O3409" t="str">
            <v>C</v>
          </cell>
          <cell r="V3409">
            <v>0</v>
          </cell>
        </row>
        <row r="3410">
          <cell r="F3410" t="str">
            <v>B-19</v>
          </cell>
          <cell r="H3410" t="str">
            <v>EUCRA</v>
          </cell>
          <cell r="O3410" t="str">
            <v>C</v>
          </cell>
          <cell r="V3410">
            <v>1782616.4704450001</v>
          </cell>
        </row>
        <row r="3411">
          <cell r="F3411" t="str">
            <v>B-19</v>
          </cell>
          <cell r="H3411" t="str">
            <v>EUCRA</v>
          </cell>
          <cell r="O3411" t="str">
            <v>C</v>
          </cell>
          <cell r="V3411">
            <v>0</v>
          </cell>
        </row>
        <row r="3412">
          <cell r="F3412" t="str">
            <v>B-19</v>
          </cell>
          <cell r="H3412" t="str">
            <v>EUCRA</v>
          </cell>
          <cell r="O3412" t="str">
            <v>C</v>
          </cell>
          <cell r="V3412">
            <v>0</v>
          </cell>
        </row>
        <row r="3413">
          <cell r="F3413" t="str">
            <v>B-19</v>
          </cell>
          <cell r="H3413" t="str">
            <v>EUCRA</v>
          </cell>
          <cell r="O3413" t="str">
            <v>C</v>
          </cell>
          <cell r="V3413">
            <v>426981.42320999998</v>
          </cell>
        </row>
        <row r="3414">
          <cell r="F3414" t="str">
            <v>B-19</v>
          </cell>
          <cell r="H3414" t="str">
            <v>EUCRA</v>
          </cell>
          <cell r="O3414" t="str">
            <v>C</v>
          </cell>
          <cell r="V3414">
            <v>0</v>
          </cell>
        </row>
        <row r="3415">
          <cell r="F3415" t="str">
            <v>B-19</v>
          </cell>
          <cell r="H3415" t="str">
            <v>EUCRA</v>
          </cell>
          <cell r="O3415" t="str">
            <v>C</v>
          </cell>
          <cell r="V3415">
            <v>0</v>
          </cell>
        </row>
        <row r="3416">
          <cell r="F3416" t="str">
            <v>B-19</v>
          </cell>
          <cell r="H3416" t="str">
            <v>EUCRA</v>
          </cell>
          <cell r="O3416" t="str">
            <v>C</v>
          </cell>
          <cell r="V3416">
            <v>630989.44822400005</v>
          </cell>
        </row>
        <row r="3417">
          <cell r="F3417" t="str">
            <v>B-19</v>
          </cell>
          <cell r="H3417" t="str">
            <v>EUCRA</v>
          </cell>
          <cell r="O3417" t="str">
            <v>C</v>
          </cell>
          <cell r="V3417">
            <v>0</v>
          </cell>
        </row>
        <row r="3418">
          <cell r="F3418" t="str">
            <v>B-19</v>
          </cell>
          <cell r="H3418" t="str">
            <v>EUCRA</v>
          </cell>
          <cell r="O3418" t="str">
            <v>C</v>
          </cell>
          <cell r="V3418">
            <v>0</v>
          </cell>
        </row>
        <row r="3419">
          <cell r="F3419" t="str">
            <v>B-19</v>
          </cell>
          <cell r="H3419" t="str">
            <v>EUCRA</v>
          </cell>
          <cell r="O3419" t="str">
            <v>C</v>
          </cell>
          <cell r="V3419">
            <v>3629931.3291420001</v>
          </cell>
        </row>
        <row r="3420">
          <cell r="F3420" t="str">
            <v>B-19</v>
          </cell>
          <cell r="H3420" t="str">
            <v>EUCRA</v>
          </cell>
          <cell r="O3420" t="str">
            <v>C</v>
          </cell>
          <cell r="V3420">
            <v>0</v>
          </cell>
        </row>
        <row r="3421">
          <cell r="F3421" t="str">
            <v>B-19</v>
          </cell>
          <cell r="H3421" t="str">
            <v>EUCRA</v>
          </cell>
          <cell r="O3421" t="str">
            <v>C</v>
          </cell>
          <cell r="V3421">
            <v>0</v>
          </cell>
        </row>
        <row r="3422">
          <cell r="F3422" t="str">
            <v>B-19</v>
          </cell>
          <cell r="H3422" t="str">
            <v>EUCRA</v>
          </cell>
          <cell r="O3422" t="str">
            <v>C</v>
          </cell>
          <cell r="V3422">
            <v>1121957.731162</v>
          </cell>
        </row>
        <row r="3423">
          <cell r="F3423" t="str">
            <v>B-19</v>
          </cell>
          <cell r="H3423" t="str">
            <v>EUCRA</v>
          </cell>
          <cell r="O3423" t="str">
            <v>C</v>
          </cell>
          <cell r="V3423">
            <v>0</v>
          </cell>
        </row>
        <row r="3424">
          <cell r="F3424" t="str">
            <v>B-19</v>
          </cell>
          <cell r="H3424" t="str">
            <v>EUCRA</v>
          </cell>
          <cell r="O3424" t="str">
            <v>C</v>
          </cell>
          <cell r="V3424">
            <v>0</v>
          </cell>
        </row>
        <row r="3425">
          <cell r="F3425" t="str">
            <v>B-19</v>
          </cell>
          <cell r="H3425" t="str">
            <v>EUCRA</v>
          </cell>
          <cell r="O3425" t="str">
            <v>C</v>
          </cell>
          <cell r="V3425">
            <v>377743.47038700001</v>
          </cell>
        </row>
        <row r="3426">
          <cell r="F3426" t="str">
            <v>B-19</v>
          </cell>
          <cell r="H3426" t="str">
            <v>EUCRA</v>
          </cell>
          <cell r="O3426" t="str">
            <v>C</v>
          </cell>
          <cell r="V3426">
            <v>0</v>
          </cell>
        </row>
        <row r="3427">
          <cell r="F3427" t="str">
            <v>B-19</v>
          </cell>
          <cell r="H3427" t="str">
            <v>TAC</v>
          </cell>
          <cell r="O3427" t="str">
            <v>C</v>
          </cell>
          <cell r="V3427">
            <v>113978.599426</v>
          </cell>
        </row>
        <row r="3428">
          <cell r="F3428" t="str">
            <v>B-19</v>
          </cell>
          <cell r="H3428" t="str">
            <v>TAC</v>
          </cell>
          <cell r="O3428" t="str">
            <v>C</v>
          </cell>
          <cell r="V3428">
            <v>11816344.904034</v>
          </cell>
        </row>
        <row r="3429">
          <cell r="F3429" t="str">
            <v>B-19</v>
          </cell>
          <cell r="H3429" t="str">
            <v>TAC</v>
          </cell>
          <cell r="O3429" t="str">
            <v>C</v>
          </cell>
          <cell r="V3429">
            <v>34659.287711999998</v>
          </cell>
        </row>
        <row r="3430">
          <cell r="F3430" t="str">
            <v>B-19</v>
          </cell>
          <cell r="H3430" t="str">
            <v>TAC</v>
          </cell>
          <cell r="O3430" t="str">
            <v>C</v>
          </cell>
          <cell r="V3430">
            <v>3260808.0301480005</v>
          </cell>
        </row>
        <row r="3431">
          <cell r="F3431" t="str">
            <v>B-19</v>
          </cell>
          <cell r="H3431" t="str">
            <v>TAC</v>
          </cell>
          <cell r="O3431" t="str">
            <v>C</v>
          </cell>
          <cell r="V3431">
            <v>50934.331396000001</v>
          </cell>
        </row>
        <row r="3432">
          <cell r="F3432" t="str">
            <v>B-19</v>
          </cell>
          <cell r="H3432" t="str">
            <v>TAC</v>
          </cell>
          <cell r="O3432" t="str">
            <v>C</v>
          </cell>
          <cell r="V3432">
            <v>4411867.5080510005</v>
          </cell>
        </row>
        <row r="3433">
          <cell r="F3433" t="str">
            <v>B-19</v>
          </cell>
          <cell r="H3433" t="str">
            <v>TAC</v>
          </cell>
          <cell r="O3433" t="str">
            <v>C</v>
          </cell>
          <cell r="V3433">
            <v>218847.790511</v>
          </cell>
        </row>
        <row r="3434">
          <cell r="F3434" t="str">
            <v>B-19</v>
          </cell>
          <cell r="H3434" t="str">
            <v>TAC</v>
          </cell>
          <cell r="O3434" t="str">
            <v>C</v>
          </cell>
          <cell r="V3434">
            <v>25619751.981653001</v>
          </cell>
        </row>
        <row r="3435">
          <cell r="F3435" t="str">
            <v>B-19</v>
          </cell>
          <cell r="H3435" t="str">
            <v>TAC</v>
          </cell>
          <cell r="O3435" t="str">
            <v>C</v>
          </cell>
          <cell r="V3435">
            <v>68493.714695000002</v>
          </cell>
        </row>
        <row r="3436">
          <cell r="F3436" t="str">
            <v>B-19</v>
          </cell>
          <cell r="H3436" t="str">
            <v>TAC</v>
          </cell>
          <cell r="O3436" t="str">
            <v>C</v>
          </cell>
          <cell r="V3436">
            <v>8077963.7114459993</v>
          </cell>
        </row>
        <row r="3437">
          <cell r="F3437" t="str">
            <v>B-19</v>
          </cell>
          <cell r="H3437" t="str">
            <v>TAC</v>
          </cell>
          <cell r="O3437" t="str">
            <v>C</v>
          </cell>
          <cell r="V3437">
            <v>24668.853134000001</v>
          </cell>
        </row>
        <row r="3438">
          <cell r="F3438" t="str">
            <v>B-19</v>
          </cell>
          <cell r="H3438" t="str">
            <v>TAC</v>
          </cell>
          <cell r="O3438" t="str">
            <v>C</v>
          </cell>
          <cell r="V3438">
            <v>2473432.6275920002</v>
          </cell>
        </row>
        <row r="3439">
          <cell r="F3439" t="str">
            <v>B-19</v>
          </cell>
          <cell r="H3439" t="str">
            <v>TAC</v>
          </cell>
          <cell r="O3439" t="str">
            <v>C</v>
          </cell>
          <cell r="V3439">
            <v>0</v>
          </cell>
        </row>
        <row r="3440">
          <cell r="F3440" t="str">
            <v>B-19</v>
          </cell>
          <cell r="H3440" t="str">
            <v>TAC</v>
          </cell>
          <cell r="O3440" t="str">
            <v>C</v>
          </cell>
          <cell r="V3440">
            <v>1782616.4704450001</v>
          </cell>
        </row>
        <row r="3441">
          <cell r="F3441" t="str">
            <v>B-19</v>
          </cell>
          <cell r="H3441" t="str">
            <v>TAC</v>
          </cell>
          <cell r="O3441" t="str">
            <v>C</v>
          </cell>
          <cell r="V3441">
            <v>0</v>
          </cell>
        </row>
        <row r="3442">
          <cell r="F3442" t="str">
            <v>B-19</v>
          </cell>
          <cell r="H3442" t="str">
            <v>TAC</v>
          </cell>
          <cell r="O3442" t="str">
            <v>C</v>
          </cell>
          <cell r="V3442">
            <v>0</v>
          </cell>
        </row>
        <row r="3443">
          <cell r="F3443" t="str">
            <v>B-19</v>
          </cell>
          <cell r="H3443" t="str">
            <v>TAC</v>
          </cell>
          <cell r="O3443" t="str">
            <v>C</v>
          </cell>
          <cell r="V3443">
            <v>426981.42320999998</v>
          </cell>
        </row>
        <row r="3444">
          <cell r="F3444" t="str">
            <v>B-19</v>
          </cell>
          <cell r="H3444" t="str">
            <v>TAC</v>
          </cell>
          <cell r="O3444" t="str">
            <v>C</v>
          </cell>
          <cell r="V3444">
            <v>0</v>
          </cell>
        </row>
        <row r="3445">
          <cell r="F3445" t="str">
            <v>B-19</v>
          </cell>
          <cell r="H3445" t="str">
            <v>TAC</v>
          </cell>
          <cell r="O3445" t="str">
            <v>C</v>
          </cell>
          <cell r="V3445">
            <v>0</v>
          </cell>
        </row>
        <row r="3446">
          <cell r="F3446" t="str">
            <v>B-19</v>
          </cell>
          <cell r="H3446" t="str">
            <v>TAC</v>
          </cell>
          <cell r="O3446" t="str">
            <v>C</v>
          </cell>
          <cell r="V3446">
            <v>630989.44822400005</v>
          </cell>
        </row>
        <row r="3447">
          <cell r="F3447" t="str">
            <v>B-19</v>
          </cell>
          <cell r="H3447" t="str">
            <v>TAC</v>
          </cell>
          <cell r="O3447" t="str">
            <v>C</v>
          </cell>
          <cell r="V3447">
            <v>0</v>
          </cell>
        </row>
        <row r="3448">
          <cell r="F3448" t="str">
            <v>B-19</v>
          </cell>
          <cell r="H3448" t="str">
            <v>TAC</v>
          </cell>
          <cell r="O3448" t="str">
            <v>C</v>
          </cell>
          <cell r="V3448">
            <v>0</v>
          </cell>
        </row>
        <row r="3449">
          <cell r="F3449" t="str">
            <v>B-19</v>
          </cell>
          <cell r="H3449" t="str">
            <v>TAC</v>
          </cell>
          <cell r="O3449" t="str">
            <v>C</v>
          </cell>
          <cell r="V3449">
            <v>3629931.3291420001</v>
          </cell>
        </row>
        <row r="3450">
          <cell r="F3450" t="str">
            <v>B-19</v>
          </cell>
          <cell r="H3450" t="str">
            <v>TAC</v>
          </cell>
          <cell r="O3450" t="str">
            <v>C</v>
          </cell>
          <cell r="V3450">
            <v>0</v>
          </cell>
        </row>
        <row r="3451">
          <cell r="F3451" t="str">
            <v>B-19</v>
          </cell>
          <cell r="H3451" t="str">
            <v>TAC</v>
          </cell>
          <cell r="O3451" t="str">
            <v>C</v>
          </cell>
          <cell r="V3451">
            <v>0</v>
          </cell>
        </row>
        <row r="3452">
          <cell r="F3452" t="str">
            <v>B-19</v>
          </cell>
          <cell r="H3452" t="str">
            <v>TAC</v>
          </cell>
          <cell r="O3452" t="str">
            <v>C</v>
          </cell>
          <cell r="V3452">
            <v>1121957.731162</v>
          </cell>
        </row>
        <row r="3453">
          <cell r="F3453" t="str">
            <v>B-19</v>
          </cell>
          <cell r="H3453" t="str">
            <v>TAC</v>
          </cell>
          <cell r="O3453" t="str">
            <v>C</v>
          </cell>
          <cell r="V3453">
            <v>0</v>
          </cell>
        </row>
        <row r="3454">
          <cell r="F3454" t="str">
            <v>B-19</v>
          </cell>
          <cell r="H3454" t="str">
            <v>TAC</v>
          </cell>
          <cell r="O3454" t="str">
            <v>C</v>
          </cell>
          <cell r="V3454">
            <v>0</v>
          </cell>
        </row>
        <row r="3455">
          <cell r="F3455" t="str">
            <v>B-19</v>
          </cell>
          <cell r="H3455" t="str">
            <v>TAC</v>
          </cell>
          <cell r="O3455" t="str">
            <v>C</v>
          </cell>
          <cell r="V3455">
            <v>377743.47038700001</v>
          </cell>
        </row>
        <row r="3456">
          <cell r="F3456" t="str">
            <v>B-19</v>
          </cell>
          <cell r="H3456" t="str">
            <v>TAC</v>
          </cell>
          <cell r="O3456" t="str">
            <v>C</v>
          </cell>
          <cell r="V3456">
            <v>0</v>
          </cell>
        </row>
        <row r="3457">
          <cell r="F3457" t="str">
            <v>B-19</v>
          </cell>
          <cell r="H3457" t="str">
            <v>TRBAA</v>
          </cell>
          <cell r="O3457" t="str">
            <v>C</v>
          </cell>
          <cell r="V3457">
            <v>113978.599426</v>
          </cell>
        </row>
        <row r="3458">
          <cell r="F3458" t="str">
            <v>B-19</v>
          </cell>
          <cell r="H3458" t="str">
            <v>TRBAA</v>
          </cell>
          <cell r="O3458" t="str">
            <v>C</v>
          </cell>
          <cell r="V3458">
            <v>11816344.904034</v>
          </cell>
        </row>
        <row r="3459">
          <cell r="F3459" t="str">
            <v>B-19</v>
          </cell>
          <cell r="H3459" t="str">
            <v>TRBAA</v>
          </cell>
          <cell r="O3459" t="str">
            <v>C</v>
          </cell>
          <cell r="V3459">
            <v>34659.287711999998</v>
          </cell>
        </row>
        <row r="3460">
          <cell r="F3460" t="str">
            <v>B-19</v>
          </cell>
          <cell r="H3460" t="str">
            <v>TRBAA</v>
          </cell>
          <cell r="O3460" t="str">
            <v>C</v>
          </cell>
          <cell r="V3460">
            <v>3260808.0301480005</v>
          </cell>
        </row>
        <row r="3461">
          <cell r="F3461" t="str">
            <v>B-19</v>
          </cell>
          <cell r="H3461" t="str">
            <v>TRBAA</v>
          </cell>
          <cell r="O3461" t="str">
            <v>C</v>
          </cell>
          <cell r="V3461">
            <v>50934.331396000001</v>
          </cell>
        </row>
        <row r="3462">
          <cell r="F3462" t="str">
            <v>B-19</v>
          </cell>
          <cell r="H3462" t="str">
            <v>TRBAA</v>
          </cell>
          <cell r="O3462" t="str">
            <v>C</v>
          </cell>
          <cell r="V3462">
            <v>4411867.5080510005</v>
          </cell>
        </row>
        <row r="3463">
          <cell r="F3463" t="str">
            <v>B-19</v>
          </cell>
          <cell r="H3463" t="str">
            <v>TRBAA</v>
          </cell>
          <cell r="O3463" t="str">
            <v>C</v>
          </cell>
          <cell r="V3463">
            <v>218847.790511</v>
          </cell>
        </row>
        <row r="3464">
          <cell r="F3464" t="str">
            <v>B-19</v>
          </cell>
          <cell r="H3464" t="str">
            <v>TRBAA</v>
          </cell>
          <cell r="O3464" t="str">
            <v>C</v>
          </cell>
          <cell r="V3464">
            <v>25619751.981653001</v>
          </cell>
        </row>
        <row r="3465">
          <cell r="F3465" t="str">
            <v>B-19</v>
          </cell>
          <cell r="H3465" t="str">
            <v>TRBAA</v>
          </cell>
          <cell r="O3465" t="str">
            <v>C</v>
          </cell>
          <cell r="V3465">
            <v>68493.714695000002</v>
          </cell>
        </row>
        <row r="3466">
          <cell r="F3466" t="str">
            <v>B-19</v>
          </cell>
          <cell r="H3466" t="str">
            <v>TRBAA</v>
          </cell>
          <cell r="O3466" t="str">
            <v>C</v>
          </cell>
          <cell r="V3466">
            <v>8077963.7114459993</v>
          </cell>
        </row>
        <row r="3467">
          <cell r="F3467" t="str">
            <v>B-19</v>
          </cell>
          <cell r="H3467" t="str">
            <v>TRBAA</v>
          </cell>
          <cell r="O3467" t="str">
            <v>C</v>
          </cell>
          <cell r="V3467">
            <v>24668.853134000001</v>
          </cell>
        </row>
        <row r="3468">
          <cell r="F3468" t="str">
            <v>B-19</v>
          </cell>
          <cell r="H3468" t="str">
            <v>TRBAA</v>
          </cell>
          <cell r="O3468" t="str">
            <v>C</v>
          </cell>
          <cell r="V3468">
            <v>2473432.6275920002</v>
          </cell>
        </row>
        <row r="3469">
          <cell r="F3469" t="str">
            <v>B-19</v>
          </cell>
          <cell r="H3469" t="str">
            <v>TRBAA</v>
          </cell>
          <cell r="O3469" t="str">
            <v>C</v>
          </cell>
          <cell r="V3469">
            <v>0</v>
          </cell>
        </row>
        <row r="3470">
          <cell r="F3470" t="str">
            <v>B-19</v>
          </cell>
          <cell r="H3470" t="str">
            <v>TRBAA</v>
          </cell>
          <cell r="O3470" t="str">
            <v>C</v>
          </cell>
          <cell r="V3470">
            <v>1782616.4704450001</v>
          </cell>
        </row>
        <row r="3471">
          <cell r="F3471" t="str">
            <v>B-19</v>
          </cell>
          <cell r="H3471" t="str">
            <v>TRBAA</v>
          </cell>
          <cell r="O3471" t="str">
            <v>C</v>
          </cell>
          <cell r="V3471">
            <v>0</v>
          </cell>
        </row>
        <row r="3472">
          <cell r="F3472" t="str">
            <v>B-19</v>
          </cell>
          <cell r="H3472" t="str">
            <v>TRBAA</v>
          </cell>
          <cell r="O3472" t="str">
            <v>C</v>
          </cell>
          <cell r="V3472">
            <v>0</v>
          </cell>
        </row>
        <row r="3473">
          <cell r="F3473" t="str">
            <v>B-19</v>
          </cell>
          <cell r="H3473" t="str">
            <v>TRBAA</v>
          </cell>
          <cell r="O3473" t="str">
            <v>C</v>
          </cell>
          <cell r="V3473">
            <v>426981.42320999998</v>
          </cell>
        </row>
        <row r="3474">
          <cell r="F3474" t="str">
            <v>B-19</v>
          </cell>
          <cell r="H3474" t="str">
            <v>TRBAA</v>
          </cell>
          <cell r="O3474" t="str">
            <v>C</v>
          </cell>
          <cell r="V3474">
            <v>0</v>
          </cell>
        </row>
        <row r="3475">
          <cell r="F3475" t="str">
            <v>B-19</v>
          </cell>
          <cell r="H3475" t="str">
            <v>TRBAA</v>
          </cell>
          <cell r="O3475" t="str">
            <v>C</v>
          </cell>
          <cell r="V3475">
            <v>0</v>
          </cell>
        </row>
        <row r="3476">
          <cell r="F3476" t="str">
            <v>B-19</v>
          </cell>
          <cell r="H3476" t="str">
            <v>TRBAA</v>
          </cell>
          <cell r="O3476" t="str">
            <v>C</v>
          </cell>
          <cell r="V3476">
            <v>630989.44822400005</v>
          </cell>
        </row>
        <row r="3477">
          <cell r="F3477" t="str">
            <v>B-19</v>
          </cell>
          <cell r="H3477" t="str">
            <v>TRBAA</v>
          </cell>
          <cell r="O3477" t="str">
            <v>C</v>
          </cell>
          <cell r="V3477">
            <v>0</v>
          </cell>
        </row>
        <row r="3478">
          <cell r="F3478" t="str">
            <v>B-19</v>
          </cell>
          <cell r="H3478" t="str">
            <v>TRBAA</v>
          </cell>
          <cell r="O3478" t="str">
            <v>C</v>
          </cell>
          <cell r="V3478">
            <v>0</v>
          </cell>
        </row>
        <row r="3479">
          <cell r="F3479" t="str">
            <v>B-19</v>
          </cell>
          <cell r="H3479" t="str">
            <v>TRBAA</v>
          </cell>
          <cell r="O3479" t="str">
            <v>C</v>
          </cell>
          <cell r="V3479">
            <v>3629931.3291420001</v>
          </cell>
        </row>
        <row r="3480">
          <cell r="F3480" t="str">
            <v>B-19</v>
          </cell>
          <cell r="H3480" t="str">
            <v>TRBAA</v>
          </cell>
          <cell r="O3480" t="str">
            <v>C</v>
          </cell>
          <cell r="V3480">
            <v>0</v>
          </cell>
        </row>
        <row r="3481">
          <cell r="F3481" t="str">
            <v>B-19</v>
          </cell>
          <cell r="H3481" t="str">
            <v>TRBAA</v>
          </cell>
          <cell r="O3481" t="str">
            <v>C</v>
          </cell>
          <cell r="V3481">
            <v>0</v>
          </cell>
        </row>
        <row r="3482">
          <cell r="F3482" t="str">
            <v>B-19</v>
          </cell>
          <cell r="H3482" t="str">
            <v>TRBAA</v>
          </cell>
          <cell r="O3482" t="str">
            <v>C</v>
          </cell>
          <cell r="V3482">
            <v>1121957.731162</v>
          </cell>
        </row>
        <row r="3483">
          <cell r="F3483" t="str">
            <v>B-19</v>
          </cell>
          <cell r="H3483" t="str">
            <v>TRBAA</v>
          </cell>
          <cell r="O3483" t="str">
            <v>C</v>
          </cell>
          <cell r="V3483">
            <v>0</v>
          </cell>
        </row>
        <row r="3484">
          <cell r="F3484" t="str">
            <v>B-19</v>
          </cell>
          <cell r="H3484" t="str">
            <v>TRBAA</v>
          </cell>
          <cell r="O3484" t="str">
            <v>C</v>
          </cell>
          <cell r="V3484">
            <v>0</v>
          </cell>
        </row>
        <row r="3485">
          <cell r="F3485" t="str">
            <v>B-19</v>
          </cell>
          <cell r="H3485" t="str">
            <v>TRBAA</v>
          </cell>
          <cell r="O3485" t="str">
            <v>C</v>
          </cell>
          <cell r="V3485">
            <v>377743.47038700001</v>
          </cell>
        </row>
        <row r="3486">
          <cell r="F3486" t="str">
            <v>B-19</v>
          </cell>
          <cell r="H3486" t="str">
            <v>TRBAA</v>
          </cell>
          <cell r="O3486" t="str">
            <v>C</v>
          </cell>
          <cell r="V3486">
            <v>0</v>
          </cell>
        </row>
        <row r="3487">
          <cell r="F3487" t="str">
            <v>B-19</v>
          </cell>
          <cell r="H3487" t="str">
            <v>N/A</v>
          </cell>
          <cell r="O3487" t="str">
            <v>C</v>
          </cell>
          <cell r="V3487">
            <v>510.55322899999999</v>
          </cell>
        </row>
        <row r="3488">
          <cell r="F3488" t="str">
            <v>B-19</v>
          </cell>
          <cell r="H3488" t="str">
            <v>N/A</v>
          </cell>
          <cell r="O3488" t="str">
            <v>C</v>
          </cell>
          <cell r="V3488">
            <v>39576.253700000001</v>
          </cell>
        </row>
        <row r="3489">
          <cell r="F3489" t="str">
            <v>B-19</v>
          </cell>
          <cell r="H3489" t="str">
            <v>N/A</v>
          </cell>
          <cell r="O3489" t="str">
            <v>C</v>
          </cell>
          <cell r="V3489">
            <v>489.98227000000003</v>
          </cell>
        </row>
        <row r="3490">
          <cell r="F3490" t="str">
            <v>B-19</v>
          </cell>
          <cell r="H3490" t="str">
            <v>N/A</v>
          </cell>
          <cell r="O3490" t="str">
            <v>C</v>
          </cell>
          <cell r="V3490">
            <v>36679.448497999998</v>
          </cell>
        </row>
        <row r="3491">
          <cell r="F3491" t="str">
            <v>B-19</v>
          </cell>
          <cell r="H3491" t="str">
            <v>N/A</v>
          </cell>
          <cell r="O3491" t="str">
            <v>C</v>
          </cell>
          <cell r="V3491">
            <v>577.67775099999994</v>
          </cell>
        </row>
        <row r="3492">
          <cell r="F3492" t="str">
            <v>B-19</v>
          </cell>
          <cell r="H3492" t="str">
            <v>N/A</v>
          </cell>
          <cell r="O3492" t="str">
            <v>C</v>
          </cell>
          <cell r="V3492">
            <v>45791.815146000001</v>
          </cell>
        </row>
        <row r="3493">
          <cell r="F3493" t="str">
            <v>B-19</v>
          </cell>
          <cell r="H3493" t="str">
            <v>N/A</v>
          </cell>
          <cell r="O3493" t="str">
            <v>C</v>
          </cell>
          <cell r="V3493">
            <v>755.16708200000005</v>
          </cell>
        </row>
        <row r="3494">
          <cell r="F3494" t="str">
            <v>B-19</v>
          </cell>
          <cell r="H3494" t="str">
            <v>N/A</v>
          </cell>
          <cell r="O3494" t="str">
            <v>C</v>
          </cell>
          <cell r="V3494">
            <v>76620.491169999994</v>
          </cell>
        </row>
        <row r="3495">
          <cell r="F3495" t="str">
            <v>B-19</v>
          </cell>
          <cell r="H3495" t="str">
            <v>N/A</v>
          </cell>
          <cell r="O3495" t="str">
            <v>C</v>
          </cell>
          <cell r="V3495">
            <v>872.36694899999998</v>
          </cell>
        </row>
        <row r="3496">
          <cell r="F3496" t="str">
            <v>B-19</v>
          </cell>
          <cell r="H3496" t="str">
            <v>N/A</v>
          </cell>
          <cell r="O3496" t="str">
            <v>C</v>
          </cell>
          <cell r="V3496">
            <v>86919.956738000008</v>
          </cell>
        </row>
        <row r="3497">
          <cell r="F3497" t="str">
            <v>B-19</v>
          </cell>
          <cell r="H3497" t="str">
            <v>N/A</v>
          </cell>
          <cell r="O3497" t="str">
            <v>C</v>
          </cell>
          <cell r="V3497">
            <v>0</v>
          </cell>
        </row>
        <row r="3498">
          <cell r="F3498" t="str">
            <v>B-19</v>
          </cell>
          <cell r="H3498" t="str">
            <v>N/A</v>
          </cell>
          <cell r="O3498" t="str">
            <v>C</v>
          </cell>
          <cell r="V3498">
            <v>5188.8838569999998</v>
          </cell>
        </row>
        <row r="3499">
          <cell r="F3499" t="str">
            <v>B-19</v>
          </cell>
          <cell r="H3499" t="str">
            <v>N/A</v>
          </cell>
          <cell r="O3499" t="str">
            <v>C</v>
          </cell>
          <cell r="V3499">
            <v>0</v>
          </cell>
        </row>
        <row r="3500">
          <cell r="F3500" t="str">
            <v>B-19</v>
          </cell>
          <cell r="H3500" t="str">
            <v>N/A</v>
          </cell>
          <cell r="O3500" t="str">
            <v>C</v>
          </cell>
          <cell r="V3500">
            <v>0</v>
          </cell>
        </row>
        <row r="3501">
          <cell r="F3501" t="str">
            <v>B-19</v>
          </cell>
          <cell r="H3501" t="str">
            <v>N/A</v>
          </cell>
          <cell r="O3501" t="str">
            <v>C</v>
          </cell>
          <cell r="V3501">
            <v>4995.1139359999997</v>
          </cell>
        </row>
        <row r="3502">
          <cell r="F3502" t="str">
            <v>B-19</v>
          </cell>
          <cell r="H3502" t="str">
            <v>N/A</v>
          </cell>
          <cell r="O3502" t="str">
            <v>C</v>
          </cell>
          <cell r="V3502">
            <v>0</v>
          </cell>
        </row>
        <row r="3503">
          <cell r="F3503" t="str">
            <v>B-19</v>
          </cell>
          <cell r="H3503" t="str">
            <v>N/A</v>
          </cell>
          <cell r="O3503" t="str">
            <v>C</v>
          </cell>
          <cell r="V3503">
            <v>0</v>
          </cell>
        </row>
        <row r="3504">
          <cell r="F3504" t="str">
            <v>B-19</v>
          </cell>
          <cell r="H3504" t="str">
            <v>N/A</v>
          </cell>
          <cell r="O3504" t="str">
            <v>C</v>
          </cell>
          <cell r="V3504">
            <v>6077.9478200000003</v>
          </cell>
        </row>
        <row r="3505">
          <cell r="F3505" t="str">
            <v>B-19</v>
          </cell>
          <cell r="H3505" t="str">
            <v>N/A</v>
          </cell>
          <cell r="O3505" t="str">
            <v>C</v>
          </cell>
          <cell r="V3505">
            <v>0</v>
          </cell>
        </row>
        <row r="3506">
          <cell r="F3506" t="str">
            <v>B-19</v>
          </cell>
          <cell r="H3506" t="str">
            <v>N/A</v>
          </cell>
          <cell r="O3506" t="str">
            <v>C</v>
          </cell>
          <cell r="V3506">
            <v>0</v>
          </cell>
        </row>
        <row r="3507">
          <cell r="F3507" t="str">
            <v>B-19</v>
          </cell>
          <cell r="H3507" t="str">
            <v>N/A</v>
          </cell>
          <cell r="O3507" t="str">
            <v>C</v>
          </cell>
          <cell r="V3507">
            <v>9861.3687499999996</v>
          </cell>
        </row>
        <row r="3508">
          <cell r="F3508" t="str">
            <v>B-19</v>
          </cell>
          <cell r="H3508" t="str">
            <v>N/A</v>
          </cell>
          <cell r="O3508" t="str">
            <v>C</v>
          </cell>
          <cell r="V3508">
            <v>0</v>
          </cell>
        </row>
        <row r="3509">
          <cell r="F3509" t="str">
            <v>B-19</v>
          </cell>
          <cell r="H3509" t="str">
            <v>N/A</v>
          </cell>
          <cell r="O3509" t="str">
            <v>C</v>
          </cell>
          <cell r="V3509">
            <v>0</v>
          </cell>
        </row>
        <row r="3510">
          <cell r="F3510" t="str">
            <v>B-19</v>
          </cell>
          <cell r="H3510" t="str">
            <v>N/A</v>
          </cell>
          <cell r="O3510" t="str">
            <v>C</v>
          </cell>
          <cell r="V3510">
            <v>11378.149213999999</v>
          </cell>
        </row>
        <row r="3511">
          <cell r="F3511" t="str">
            <v>B-19</v>
          </cell>
          <cell r="H3511" t="str">
            <v>N/A</v>
          </cell>
          <cell r="O3511" t="str">
            <v>C</v>
          </cell>
          <cell r="V3511">
            <v>0</v>
          </cell>
        </row>
        <row r="3512">
          <cell r="F3512" t="str">
            <v>B-19</v>
          </cell>
          <cell r="H3512" t="str">
            <v>N/A</v>
          </cell>
          <cell r="O3512" t="str">
            <v>C</v>
          </cell>
          <cell r="V3512">
            <v>113978.599426</v>
          </cell>
        </row>
        <row r="3513">
          <cell r="F3513" t="str">
            <v>B-19</v>
          </cell>
          <cell r="H3513" t="str">
            <v>N/A</v>
          </cell>
          <cell r="O3513" t="str">
            <v>C</v>
          </cell>
          <cell r="V3513">
            <v>11816344.904034</v>
          </cell>
        </row>
        <row r="3514">
          <cell r="F3514" t="str">
            <v>B-19</v>
          </cell>
          <cell r="H3514" t="str">
            <v>N/A</v>
          </cell>
          <cell r="O3514" t="str">
            <v>C</v>
          </cell>
          <cell r="V3514">
            <v>34659.287711999998</v>
          </cell>
        </row>
        <row r="3515">
          <cell r="F3515" t="str">
            <v>B-19</v>
          </cell>
          <cell r="H3515" t="str">
            <v>N/A</v>
          </cell>
          <cell r="O3515" t="str">
            <v>C</v>
          </cell>
          <cell r="V3515">
            <v>3260808.0301480005</v>
          </cell>
        </row>
        <row r="3516">
          <cell r="F3516" t="str">
            <v>B-19</v>
          </cell>
          <cell r="H3516" t="str">
            <v>N/A</v>
          </cell>
          <cell r="O3516" t="str">
            <v>C</v>
          </cell>
          <cell r="V3516">
            <v>50934.331396000001</v>
          </cell>
        </row>
        <row r="3517">
          <cell r="F3517" t="str">
            <v>B-19</v>
          </cell>
          <cell r="H3517" t="str">
            <v>N/A</v>
          </cell>
          <cell r="O3517" t="str">
            <v>C</v>
          </cell>
          <cell r="V3517">
            <v>4411867.5080510005</v>
          </cell>
        </row>
        <row r="3518">
          <cell r="F3518" t="str">
            <v>B-19</v>
          </cell>
          <cell r="H3518" t="str">
            <v>N/A</v>
          </cell>
          <cell r="O3518" t="str">
            <v>C</v>
          </cell>
          <cell r="V3518">
            <v>218847.790511</v>
          </cell>
        </row>
        <row r="3519">
          <cell r="F3519" t="str">
            <v>B-19</v>
          </cell>
          <cell r="H3519" t="str">
            <v>N/A</v>
          </cell>
          <cell r="O3519" t="str">
            <v>C</v>
          </cell>
          <cell r="V3519">
            <v>25619751.981653001</v>
          </cell>
        </row>
        <row r="3520">
          <cell r="F3520" t="str">
            <v>B-19</v>
          </cell>
          <cell r="H3520" t="str">
            <v>N/A</v>
          </cell>
          <cell r="O3520" t="str">
            <v>C</v>
          </cell>
          <cell r="V3520">
            <v>68493.714695000002</v>
          </cell>
        </row>
        <row r="3521">
          <cell r="F3521" t="str">
            <v>B-19</v>
          </cell>
          <cell r="H3521" t="str">
            <v>N/A</v>
          </cell>
          <cell r="O3521" t="str">
            <v>C</v>
          </cell>
          <cell r="V3521">
            <v>8077963.7114459993</v>
          </cell>
        </row>
        <row r="3522">
          <cell r="F3522" t="str">
            <v>B-19</v>
          </cell>
          <cell r="H3522" t="str">
            <v>N/A</v>
          </cell>
          <cell r="O3522" t="str">
            <v>C</v>
          </cell>
          <cell r="V3522">
            <v>24668.853134000001</v>
          </cell>
        </row>
        <row r="3523">
          <cell r="F3523" t="str">
            <v>B-19</v>
          </cell>
          <cell r="H3523" t="str">
            <v>N/A</v>
          </cell>
          <cell r="O3523" t="str">
            <v>C</v>
          </cell>
          <cell r="V3523">
            <v>2473432.6275920002</v>
          </cell>
        </row>
        <row r="3524">
          <cell r="F3524" t="str">
            <v>B-19</v>
          </cell>
          <cell r="H3524" t="str">
            <v>N/A</v>
          </cell>
          <cell r="O3524" t="str">
            <v>C</v>
          </cell>
          <cell r="V3524">
            <v>0</v>
          </cell>
        </row>
        <row r="3525">
          <cell r="F3525" t="str">
            <v>B-19</v>
          </cell>
          <cell r="H3525" t="str">
            <v>N/A</v>
          </cell>
          <cell r="O3525" t="str">
            <v>C</v>
          </cell>
          <cell r="V3525">
            <v>1782616.4704450001</v>
          </cell>
        </row>
        <row r="3526">
          <cell r="F3526" t="str">
            <v>B-19</v>
          </cell>
          <cell r="H3526" t="str">
            <v>N/A</v>
          </cell>
          <cell r="O3526" t="str">
            <v>C</v>
          </cell>
          <cell r="V3526">
            <v>0</v>
          </cell>
        </row>
        <row r="3527">
          <cell r="F3527" t="str">
            <v>B-19</v>
          </cell>
          <cell r="H3527" t="str">
            <v>N/A</v>
          </cell>
          <cell r="O3527" t="str">
            <v>C</v>
          </cell>
          <cell r="V3527">
            <v>0</v>
          </cell>
        </row>
        <row r="3528">
          <cell r="F3528" t="str">
            <v>B-19</v>
          </cell>
          <cell r="H3528" t="str">
            <v>N/A</v>
          </cell>
          <cell r="O3528" t="str">
            <v>C</v>
          </cell>
          <cell r="V3528">
            <v>426981.42320999998</v>
          </cell>
        </row>
        <row r="3529">
          <cell r="F3529" t="str">
            <v>B-19</v>
          </cell>
          <cell r="H3529" t="str">
            <v>N/A</v>
          </cell>
          <cell r="O3529" t="str">
            <v>C</v>
          </cell>
          <cell r="V3529">
            <v>0</v>
          </cell>
        </row>
        <row r="3530">
          <cell r="F3530" t="str">
            <v>B-19</v>
          </cell>
          <cell r="H3530" t="str">
            <v>N/A</v>
          </cell>
          <cell r="O3530" t="str">
            <v>C</v>
          </cell>
          <cell r="V3530">
            <v>0</v>
          </cell>
        </row>
        <row r="3531">
          <cell r="F3531" t="str">
            <v>B-19</v>
          </cell>
          <cell r="H3531" t="str">
            <v>N/A</v>
          </cell>
          <cell r="O3531" t="str">
            <v>C</v>
          </cell>
          <cell r="V3531">
            <v>630989.44822400005</v>
          </cell>
        </row>
        <row r="3532">
          <cell r="F3532" t="str">
            <v>B-19</v>
          </cell>
          <cell r="H3532" t="str">
            <v>N/A</v>
          </cell>
          <cell r="O3532" t="str">
            <v>C</v>
          </cell>
          <cell r="V3532">
            <v>0</v>
          </cell>
        </row>
        <row r="3533">
          <cell r="F3533" t="str">
            <v>B-19</v>
          </cell>
          <cell r="H3533" t="str">
            <v>N/A</v>
          </cell>
          <cell r="O3533" t="str">
            <v>C</v>
          </cell>
          <cell r="V3533">
            <v>0</v>
          </cell>
        </row>
        <row r="3534">
          <cell r="F3534" t="str">
            <v>B-19</v>
          </cell>
          <cell r="H3534" t="str">
            <v>N/A</v>
          </cell>
          <cell r="O3534" t="str">
            <v>C</v>
          </cell>
          <cell r="V3534">
            <v>3629931.3291420001</v>
          </cell>
        </row>
        <row r="3535">
          <cell r="F3535" t="str">
            <v>B-19</v>
          </cell>
          <cell r="H3535" t="str">
            <v>N/A</v>
          </cell>
          <cell r="O3535" t="str">
            <v>C</v>
          </cell>
          <cell r="V3535">
            <v>0</v>
          </cell>
        </row>
        <row r="3536">
          <cell r="F3536" t="str">
            <v>B-19</v>
          </cell>
          <cell r="H3536" t="str">
            <v>N/A</v>
          </cell>
          <cell r="O3536" t="str">
            <v>C</v>
          </cell>
          <cell r="V3536">
            <v>0</v>
          </cell>
        </row>
        <row r="3537">
          <cell r="F3537" t="str">
            <v>B-19</v>
          </cell>
          <cell r="H3537" t="str">
            <v>N/A</v>
          </cell>
          <cell r="O3537" t="str">
            <v>C</v>
          </cell>
          <cell r="V3537">
            <v>1121957.731162</v>
          </cell>
        </row>
        <row r="3538">
          <cell r="F3538" t="str">
            <v>B-19</v>
          </cell>
          <cell r="H3538" t="str">
            <v>N/A</v>
          </cell>
          <cell r="O3538" t="str">
            <v>C</v>
          </cell>
          <cell r="V3538">
            <v>0</v>
          </cell>
        </row>
        <row r="3539">
          <cell r="F3539" t="str">
            <v>B-19</v>
          </cell>
          <cell r="H3539" t="str">
            <v>N/A</v>
          </cell>
          <cell r="O3539" t="str">
            <v>C</v>
          </cell>
          <cell r="V3539">
            <v>0</v>
          </cell>
        </row>
        <row r="3540">
          <cell r="F3540" t="str">
            <v>B-19</v>
          </cell>
          <cell r="H3540" t="str">
            <v>N/A</v>
          </cell>
          <cell r="O3540" t="str">
            <v>C</v>
          </cell>
          <cell r="V3540">
            <v>377743.47038700001</v>
          </cell>
        </row>
        <row r="3541">
          <cell r="F3541" t="str">
            <v>B-19</v>
          </cell>
          <cell r="H3541" t="str">
            <v>N/A</v>
          </cell>
          <cell r="O3541" t="str">
            <v>C</v>
          </cell>
          <cell r="V3541">
            <v>0</v>
          </cell>
        </row>
        <row r="3542">
          <cell r="F3542" t="str">
            <v>B-19</v>
          </cell>
          <cell r="H3542" t="str">
            <v>N/A</v>
          </cell>
          <cell r="O3542" t="str">
            <v>C</v>
          </cell>
          <cell r="V3542">
            <v>0</v>
          </cell>
        </row>
        <row r="3543">
          <cell r="F3543" t="str">
            <v>B-19</v>
          </cell>
          <cell r="H3543" t="str">
            <v>N/A</v>
          </cell>
          <cell r="O3543" t="str">
            <v>C</v>
          </cell>
          <cell r="V3543">
            <v>0</v>
          </cell>
        </row>
        <row r="3544">
          <cell r="F3544" t="str">
            <v>B-19</v>
          </cell>
          <cell r="H3544" t="str">
            <v>N/A</v>
          </cell>
          <cell r="O3544" t="str">
            <v>C</v>
          </cell>
          <cell r="V3544">
            <v>0</v>
          </cell>
        </row>
        <row r="3545">
          <cell r="F3545" t="str">
            <v>B-19</v>
          </cell>
          <cell r="H3545" t="str">
            <v>N/A</v>
          </cell>
          <cell r="O3545" t="str">
            <v>C</v>
          </cell>
          <cell r="V3545">
            <v>2147.830258</v>
          </cell>
        </row>
        <row r="3546">
          <cell r="F3546" t="str">
            <v>B-19</v>
          </cell>
          <cell r="H3546" t="str">
            <v>N/A</v>
          </cell>
          <cell r="O3546" t="str">
            <v>C</v>
          </cell>
          <cell r="V3546">
            <v>113978.599426</v>
          </cell>
        </row>
        <row r="3547">
          <cell r="F3547" t="str">
            <v>B-19</v>
          </cell>
          <cell r="H3547" t="str">
            <v>N/A</v>
          </cell>
          <cell r="O3547" t="str">
            <v>C</v>
          </cell>
          <cell r="V3547">
            <v>34659.287711999998</v>
          </cell>
        </row>
        <row r="3548">
          <cell r="F3548" t="str">
            <v>B-19</v>
          </cell>
          <cell r="H3548" t="str">
            <v>N/A</v>
          </cell>
          <cell r="O3548" t="str">
            <v>C</v>
          </cell>
          <cell r="V3548">
            <v>50934.331396000001</v>
          </cell>
        </row>
        <row r="3549">
          <cell r="F3549" t="str">
            <v>B-19</v>
          </cell>
          <cell r="H3549" t="str">
            <v>N/A</v>
          </cell>
          <cell r="O3549" t="str">
            <v>C</v>
          </cell>
          <cell r="V3549">
            <v>218847.790511</v>
          </cell>
        </row>
        <row r="3550">
          <cell r="F3550" t="str">
            <v>B-19</v>
          </cell>
          <cell r="H3550" t="str">
            <v>N/A</v>
          </cell>
          <cell r="O3550" t="str">
            <v>C</v>
          </cell>
          <cell r="V3550">
            <v>68493.714695000002</v>
          </cell>
        </row>
        <row r="3551">
          <cell r="F3551" t="str">
            <v>B-19</v>
          </cell>
          <cell r="H3551" t="str">
            <v>N/A</v>
          </cell>
          <cell r="O3551" t="str">
            <v>C</v>
          </cell>
          <cell r="V3551">
            <v>24668.853134000001</v>
          </cell>
        </row>
        <row r="3552">
          <cell r="F3552" t="str">
            <v>B-19</v>
          </cell>
          <cell r="H3552" t="str">
            <v>CARE Discount</v>
          </cell>
          <cell r="O3552" t="str">
            <v>C</v>
          </cell>
          <cell r="V3552">
            <v>113978.599426</v>
          </cell>
        </row>
        <row r="3553">
          <cell r="F3553" t="str">
            <v>B-19</v>
          </cell>
          <cell r="H3553" t="str">
            <v>CARE Discount</v>
          </cell>
          <cell r="O3553" t="str">
            <v>C</v>
          </cell>
          <cell r="V3553">
            <v>34659.287711999998</v>
          </cell>
        </row>
        <row r="3554">
          <cell r="F3554" t="str">
            <v>B-19</v>
          </cell>
          <cell r="H3554" t="str">
            <v>CARE Discount</v>
          </cell>
          <cell r="O3554" t="str">
            <v>C</v>
          </cell>
          <cell r="V3554">
            <v>50934.331396000001</v>
          </cell>
        </row>
        <row r="3555">
          <cell r="F3555" t="str">
            <v>B-19</v>
          </cell>
          <cell r="H3555" t="str">
            <v>CARE Discount</v>
          </cell>
          <cell r="O3555" t="str">
            <v>C</v>
          </cell>
          <cell r="V3555">
            <v>218847.790511</v>
          </cell>
        </row>
        <row r="3556">
          <cell r="F3556" t="str">
            <v>B-19</v>
          </cell>
          <cell r="H3556" t="str">
            <v>CARE Discount</v>
          </cell>
          <cell r="O3556" t="str">
            <v>C</v>
          </cell>
          <cell r="V3556">
            <v>68493.714695000002</v>
          </cell>
        </row>
        <row r="3557">
          <cell r="F3557" t="str">
            <v>B-19</v>
          </cell>
          <cell r="H3557" t="str">
            <v>CARE Discount</v>
          </cell>
          <cell r="O3557" t="str">
            <v>C</v>
          </cell>
          <cell r="V3557">
            <v>24668.853134000001</v>
          </cell>
        </row>
        <row r="3558">
          <cell r="F3558" t="str">
            <v>B-19</v>
          </cell>
          <cell r="H3558" t="str">
            <v>N/A</v>
          </cell>
          <cell r="O3558" t="str">
            <v>C</v>
          </cell>
          <cell r="V3558">
            <v>0</v>
          </cell>
        </row>
        <row r="3559">
          <cell r="F3559" t="str">
            <v>B-19</v>
          </cell>
          <cell r="H3559" t="str">
            <v>N/A</v>
          </cell>
          <cell r="O3559" t="str">
            <v>C</v>
          </cell>
          <cell r="V3559">
            <v>0</v>
          </cell>
        </row>
        <row r="3560">
          <cell r="F3560" t="str">
            <v>B-19</v>
          </cell>
          <cell r="H3560" t="str">
            <v>N/A</v>
          </cell>
          <cell r="O3560" t="str">
            <v>C</v>
          </cell>
          <cell r="V3560">
            <v>0</v>
          </cell>
        </row>
        <row r="3561">
          <cell r="F3561" t="str">
            <v>B-19</v>
          </cell>
          <cell r="H3561" t="str">
            <v>N/A</v>
          </cell>
          <cell r="O3561" t="str">
            <v>C</v>
          </cell>
          <cell r="V3561">
            <v>0</v>
          </cell>
        </row>
        <row r="3562">
          <cell r="F3562" t="str">
            <v>B-19</v>
          </cell>
          <cell r="H3562" t="str">
            <v>N/A</v>
          </cell>
          <cell r="O3562" t="str">
            <v>C</v>
          </cell>
          <cell r="V3562">
            <v>0</v>
          </cell>
        </row>
        <row r="3563">
          <cell r="F3563" t="str">
            <v>B-19</v>
          </cell>
          <cell r="H3563" t="str">
            <v>N/A</v>
          </cell>
          <cell r="O3563" t="str">
            <v>C</v>
          </cell>
          <cell r="V3563">
            <v>0</v>
          </cell>
        </row>
        <row r="3564">
          <cell r="F3564" t="str">
            <v>B-19</v>
          </cell>
          <cell r="H3564" t="str">
            <v>N/A</v>
          </cell>
          <cell r="O3564" t="str">
            <v>C</v>
          </cell>
          <cell r="V3564">
            <v>50934.331396000001</v>
          </cell>
        </row>
        <row r="3565">
          <cell r="F3565" t="str">
            <v>B-19</v>
          </cell>
          <cell r="H3565" t="str">
            <v>N/A</v>
          </cell>
          <cell r="O3565" t="str">
            <v>C</v>
          </cell>
          <cell r="V3565">
            <v>218847.790511</v>
          </cell>
        </row>
        <row r="3566">
          <cell r="F3566" t="str">
            <v>B-19</v>
          </cell>
          <cell r="H3566" t="str">
            <v>N/A</v>
          </cell>
          <cell r="O3566" t="str">
            <v>C</v>
          </cell>
          <cell r="V3566">
            <v>68493.714695000002</v>
          </cell>
        </row>
        <row r="3567">
          <cell r="F3567" t="str">
            <v>B-19</v>
          </cell>
          <cell r="H3567" t="str">
            <v>N/A</v>
          </cell>
          <cell r="O3567" t="str">
            <v>C</v>
          </cell>
          <cell r="V3567">
            <v>24668.853134000001</v>
          </cell>
        </row>
        <row r="3568">
          <cell r="F3568" t="str">
            <v>B-19</v>
          </cell>
          <cell r="H3568" t="str">
            <v>N/A</v>
          </cell>
          <cell r="O3568" t="str">
            <v>C</v>
          </cell>
          <cell r="V3568">
            <v>0</v>
          </cell>
        </row>
        <row r="3569">
          <cell r="F3569" t="str">
            <v>B-19</v>
          </cell>
          <cell r="H3569" t="str">
            <v>N/A</v>
          </cell>
          <cell r="O3569" t="str">
            <v>C</v>
          </cell>
          <cell r="V3569">
            <v>0</v>
          </cell>
        </row>
        <row r="3570">
          <cell r="F3570" t="str">
            <v>B-19</v>
          </cell>
          <cell r="H3570" t="str">
            <v>N/A</v>
          </cell>
          <cell r="O3570" t="str">
            <v>C</v>
          </cell>
          <cell r="V3570">
            <v>0</v>
          </cell>
        </row>
        <row r="3571">
          <cell r="F3571" t="str">
            <v>B-19</v>
          </cell>
          <cell r="H3571" t="str">
            <v>N/A</v>
          </cell>
          <cell r="O3571" t="str">
            <v>C</v>
          </cell>
          <cell r="V3571">
            <v>0</v>
          </cell>
        </row>
        <row r="3572">
          <cell r="F3572" t="str">
            <v>B-19</v>
          </cell>
          <cell r="H3572" t="str">
            <v>N/A</v>
          </cell>
          <cell r="O3572" t="str">
            <v>C</v>
          </cell>
          <cell r="V3572">
            <v>0</v>
          </cell>
        </row>
        <row r="3573">
          <cell r="F3573" t="str">
            <v>B-19</v>
          </cell>
          <cell r="H3573" t="str">
            <v>N/A</v>
          </cell>
          <cell r="O3573" t="str">
            <v>C</v>
          </cell>
          <cell r="V3573">
            <v>0</v>
          </cell>
        </row>
        <row r="3574">
          <cell r="F3574" t="str">
            <v>B-19</v>
          </cell>
          <cell r="H3574" t="str">
            <v>N/A</v>
          </cell>
          <cell r="O3574" t="str">
            <v>C</v>
          </cell>
          <cell r="V3574">
            <v>0</v>
          </cell>
        </row>
        <row r="3575">
          <cell r="F3575" t="str">
            <v>B-19</v>
          </cell>
          <cell r="H3575" t="str">
            <v>N/A</v>
          </cell>
          <cell r="O3575" t="str">
            <v>C</v>
          </cell>
          <cell r="V3575">
            <v>0</v>
          </cell>
        </row>
        <row r="3576">
          <cell r="F3576" t="str">
            <v>B-19</v>
          </cell>
          <cell r="H3576" t="str">
            <v>N/A</v>
          </cell>
          <cell r="O3576" t="str">
            <v>C</v>
          </cell>
          <cell r="V3576">
            <v>0</v>
          </cell>
        </row>
        <row r="3577">
          <cell r="F3577" t="str">
            <v>B-19</v>
          </cell>
          <cell r="H3577" t="str">
            <v>N/A</v>
          </cell>
          <cell r="O3577" t="str">
            <v>C</v>
          </cell>
          <cell r="V3577">
            <v>0</v>
          </cell>
        </row>
        <row r="3578">
          <cell r="F3578" t="str">
            <v>B-19</v>
          </cell>
          <cell r="H3578" t="str">
            <v>CARE Discount</v>
          </cell>
          <cell r="O3578" t="str">
            <v>C</v>
          </cell>
          <cell r="V3578">
            <v>113978.599426</v>
          </cell>
        </row>
        <row r="3579">
          <cell r="F3579" t="str">
            <v>B-19</v>
          </cell>
          <cell r="H3579" t="str">
            <v>CARE Discount</v>
          </cell>
          <cell r="O3579" t="str">
            <v>C</v>
          </cell>
          <cell r="V3579">
            <v>11816344.904034</v>
          </cell>
        </row>
        <row r="3580">
          <cell r="F3580" t="str">
            <v>B-19</v>
          </cell>
          <cell r="H3580" t="str">
            <v>CARE Discount</v>
          </cell>
          <cell r="O3580" t="str">
            <v>C</v>
          </cell>
          <cell r="V3580">
            <v>34659.287711999998</v>
          </cell>
        </row>
        <row r="3581">
          <cell r="F3581" t="str">
            <v>B-19</v>
          </cell>
          <cell r="H3581" t="str">
            <v>CARE Discount</v>
          </cell>
          <cell r="O3581" t="str">
            <v>C</v>
          </cell>
          <cell r="V3581">
            <v>3260808.0301480005</v>
          </cell>
        </row>
        <row r="3582">
          <cell r="F3582" t="str">
            <v>B-19</v>
          </cell>
          <cell r="H3582" t="str">
            <v>CARE Discount</v>
          </cell>
          <cell r="O3582" t="str">
            <v>C</v>
          </cell>
          <cell r="V3582">
            <v>50934.331396000001</v>
          </cell>
        </row>
        <row r="3583">
          <cell r="F3583" t="str">
            <v>B-19</v>
          </cell>
          <cell r="H3583" t="str">
            <v>CARE Discount</v>
          </cell>
          <cell r="O3583" t="str">
            <v>C</v>
          </cell>
          <cell r="V3583">
            <v>4411867.5080510005</v>
          </cell>
        </row>
        <row r="3584">
          <cell r="F3584" t="str">
            <v>B-19</v>
          </cell>
          <cell r="H3584" t="str">
            <v>CARE Discount</v>
          </cell>
          <cell r="O3584" t="str">
            <v>C</v>
          </cell>
          <cell r="V3584">
            <v>218847.790511</v>
          </cell>
        </row>
        <row r="3585">
          <cell r="F3585" t="str">
            <v>B-19</v>
          </cell>
          <cell r="H3585" t="str">
            <v>CARE Discount</v>
          </cell>
          <cell r="O3585" t="str">
            <v>C</v>
          </cell>
          <cell r="V3585">
            <v>25619751.981653001</v>
          </cell>
        </row>
        <row r="3586">
          <cell r="F3586" t="str">
            <v>B-19</v>
          </cell>
          <cell r="H3586" t="str">
            <v>CARE Discount</v>
          </cell>
          <cell r="O3586" t="str">
            <v>C</v>
          </cell>
          <cell r="V3586">
            <v>68493.714695000002</v>
          </cell>
        </row>
        <row r="3587">
          <cell r="F3587" t="str">
            <v>B-19</v>
          </cell>
          <cell r="H3587" t="str">
            <v>CARE Discount</v>
          </cell>
          <cell r="O3587" t="str">
            <v>C</v>
          </cell>
          <cell r="V3587">
            <v>8077963.7114459993</v>
          </cell>
        </row>
        <row r="3588">
          <cell r="F3588" t="str">
            <v>B-19</v>
          </cell>
          <cell r="H3588" t="str">
            <v>CARE Discount</v>
          </cell>
          <cell r="O3588" t="str">
            <v>C</v>
          </cell>
          <cell r="V3588">
            <v>24668.853134000001</v>
          </cell>
        </row>
        <row r="3589">
          <cell r="F3589" t="str">
            <v>B-19</v>
          </cell>
          <cell r="H3589" t="str">
            <v>CARE Discount</v>
          </cell>
          <cell r="O3589" t="str">
            <v>C</v>
          </cell>
          <cell r="V3589">
            <v>2473432.6275920002</v>
          </cell>
        </row>
        <row r="3590">
          <cell r="F3590" t="str">
            <v>B-19</v>
          </cell>
          <cell r="H3590" t="str">
            <v>N/A</v>
          </cell>
          <cell r="O3590" t="str">
            <v>C</v>
          </cell>
          <cell r="V3590">
            <v>113978.599426</v>
          </cell>
        </row>
        <row r="3591">
          <cell r="F3591" t="str">
            <v>B-19</v>
          </cell>
          <cell r="H3591" t="str">
            <v>N/A</v>
          </cell>
          <cell r="O3591" t="str">
            <v>C</v>
          </cell>
          <cell r="V3591">
            <v>11816344.904034</v>
          </cell>
        </row>
        <row r="3592">
          <cell r="F3592" t="str">
            <v>B-19</v>
          </cell>
          <cell r="H3592" t="str">
            <v>N/A</v>
          </cell>
          <cell r="O3592" t="str">
            <v>C</v>
          </cell>
          <cell r="V3592">
            <v>34659.287711999998</v>
          </cell>
        </row>
        <row r="3593">
          <cell r="F3593" t="str">
            <v>B-19</v>
          </cell>
          <cell r="H3593" t="str">
            <v>N/A</v>
          </cell>
          <cell r="O3593" t="str">
            <v>C</v>
          </cell>
          <cell r="V3593">
            <v>3260808.0301480005</v>
          </cell>
        </row>
        <row r="3594">
          <cell r="F3594" t="str">
            <v>B-19</v>
          </cell>
          <cell r="H3594" t="str">
            <v>N/A</v>
          </cell>
          <cell r="O3594" t="str">
            <v>C</v>
          </cell>
          <cell r="V3594">
            <v>50934.331396000001</v>
          </cell>
        </row>
        <row r="3595">
          <cell r="F3595" t="str">
            <v>B-19</v>
          </cell>
          <cell r="H3595" t="str">
            <v>N/A</v>
          </cell>
          <cell r="O3595" t="str">
            <v>C</v>
          </cell>
          <cell r="V3595">
            <v>4411867.5080510005</v>
          </cell>
        </row>
        <row r="3596">
          <cell r="F3596" t="str">
            <v>B-19</v>
          </cell>
          <cell r="H3596" t="str">
            <v>N/A</v>
          </cell>
          <cell r="O3596" t="str">
            <v>C</v>
          </cell>
          <cell r="V3596">
            <v>218847.790511</v>
          </cell>
        </row>
        <row r="3597">
          <cell r="F3597" t="str">
            <v>B-19</v>
          </cell>
          <cell r="H3597" t="str">
            <v>N/A</v>
          </cell>
          <cell r="O3597" t="str">
            <v>C</v>
          </cell>
          <cell r="V3597">
            <v>25619751.981653001</v>
          </cell>
        </row>
        <row r="3598">
          <cell r="F3598" t="str">
            <v>B-19</v>
          </cell>
          <cell r="H3598" t="str">
            <v>N/A</v>
          </cell>
          <cell r="O3598" t="str">
            <v>C</v>
          </cell>
          <cell r="V3598">
            <v>68493.714695000002</v>
          </cell>
        </row>
        <row r="3599">
          <cell r="F3599" t="str">
            <v>B-19</v>
          </cell>
          <cell r="H3599" t="str">
            <v>N/A</v>
          </cell>
          <cell r="O3599" t="str">
            <v>C</v>
          </cell>
          <cell r="V3599">
            <v>8077963.7114459993</v>
          </cell>
        </row>
        <row r="3600">
          <cell r="F3600" t="str">
            <v>B-19</v>
          </cell>
          <cell r="H3600" t="str">
            <v>N/A</v>
          </cell>
          <cell r="O3600" t="str">
            <v>C</v>
          </cell>
          <cell r="V3600">
            <v>24668.853134000001</v>
          </cell>
        </row>
        <row r="3601">
          <cell r="F3601" t="str">
            <v>B-19</v>
          </cell>
          <cell r="H3601" t="str">
            <v>N/A</v>
          </cell>
          <cell r="O3601" t="str">
            <v>C</v>
          </cell>
          <cell r="V3601">
            <v>2473432.6275920002</v>
          </cell>
        </row>
        <row r="3602">
          <cell r="F3602" t="str">
            <v>B-19</v>
          </cell>
          <cell r="H3602" t="str">
            <v>N/A</v>
          </cell>
          <cell r="O3602" t="str">
            <v>C</v>
          </cell>
          <cell r="V3602">
            <v>0</v>
          </cell>
        </row>
        <row r="3603">
          <cell r="F3603" t="str">
            <v>B-19</v>
          </cell>
          <cell r="H3603" t="str">
            <v>N/A</v>
          </cell>
          <cell r="O3603" t="str">
            <v>C</v>
          </cell>
          <cell r="V3603">
            <v>1782616.4704450001</v>
          </cell>
        </row>
        <row r="3604">
          <cell r="F3604" t="str">
            <v>B-19</v>
          </cell>
          <cell r="H3604" t="str">
            <v>N/A</v>
          </cell>
          <cell r="O3604" t="str">
            <v>C</v>
          </cell>
          <cell r="V3604">
            <v>0</v>
          </cell>
        </row>
        <row r="3605">
          <cell r="F3605" t="str">
            <v>B-19</v>
          </cell>
          <cell r="H3605" t="str">
            <v>N/A</v>
          </cell>
          <cell r="O3605" t="str">
            <v>C</v>
          </cell>
          <cell r="V3605">
            <v>0</v>
          </cell>
        </row>
        <row r="3606">
          <cell r="F3606" t="str">
            <v>B-19</v>
          </cell>
          <cell r="H3606" t="str">
            <v>N/A</v>
          </cell>
          <cell r="O3606" t="str">
            <v>C</v>
          </cell>
          <cell r="V3606">
            <v>426981.42320999998</v>
          </cell>
        </row>
        <row r="3607">
          <cell r="F3607" t="str">
            <v>B-19</v>
          </cell>
          <cell r="H3607" t="str">
            <v>N/A</v>
          </cell>
          <cell r="O3607" t="str">
            <v>C</v>
          </cell>
          <cell r="V3607">
            <v>0</v>
          </cell>
        </row>
        <row r="3608">
          <cell r="F3608" t="str">
            <v>B-19</v>
          </cell>
          <cell r="H3608" t="str">
            <v>N/A</v>
          </cell>
          <cell r="O3608" t="str">
            <v>C</v>
          </cell>
          <cell r="V3608">
            <v>0</v>
          </cell>
        </row>
        <row r="3609">
          <cell r="F3609" t="str">
            <v>B-19</v>
          </cell>
          <cell r="H3609" t="str">
            <v>N/A</v>
          </cell>
          <cell r="O3609" t="str">
            <v>C</v>
          </cell>
          <cell r="V3609">
            <v>630989.44822400005</v>
          </cell>
        </row>
        <row r="3610">
          <cell r="F3610" t="str">
            <v>B-19</v>
          </cell>
          <cell r="H3610" t="str">
            <v>N/A</v>
          </cell>
          <cell r="O3610" t="str">
            <v>C</v>
          </cell>
          <cell r="V3610">
            <v>0</v>
          </cell>
        </row>
        <row r="3611">
          <cell r="F3611" t="str">
            <v>B-19</v>
          </cell>
          <cell r="H3611" t="str">
            <v>N/A</v>
          </cell>
          <cell r="O3611" t="str">
            <v>C</v>
          </cell>
          <cell r="V3611">
            <v>0</v>
          </cell>
        </row>
        <row r="3612">
          <cell r="F3612" t="str">
            <v>B-19</v>
          </cell>
          <cell r="H3612" t="str">
            <v>N/A</v>
          </cell>
          <cell r="O3612" t="str">
            <v>C</v>
          </cell>
          <cell r="V3612">
            <v>3629931.3291420001</v>
          </cell>
        </row>
        <row r="3613">
          <cell r="F3613" t="str">
            <v>B-19</v>
          </cell>
          <cell r="H3613" t="str">
            <v>N/A</v>
          </cell>
          <cell r="O3613" t="str">
            <v>C</v>
          </cell>
          <cell r="V3613">
            <v>0</v>
          </cell>
        </row>
        <row r="3614">
          <cell r="F3614" t="str">
            <v>B-19</v>
          </cell>
          <cell r="H3614" t="str">
            <v>N/A</v>
          </cell>
          <cell r="O3614" t="str">
            <v>C</v>
          </cell>
          <cell r="V3614">
            <v>0</v>
          </cell>
        </row>
        <row r="3615">
          <cell r="F3615" t="str">
            <v>B-19</v>
          </cell>
          <cell r="H3615" t="str">
            <v>N/A</v>
          </cell>
          <cell r="O3615" t="str">
            <v>C</v>
          </cell>
          <cell r="V3615">
            <v>1121957.731162</v>
          </cell>
        </row>
        <row r="3616">
          <cell r="F3616" t="str">
            <v>B-19</v>
          </cell>
          <cell r="H3616" t="str">
            <v>N/A</v>
          </cell>
          <cell r="O3616" t="str">
            <v>C</v>
          </cell>
          <cell r="V3616">
            <v>0</v>
          </cell>
        </row>
        <row r="3617">
          <cell r="F3617" t="str">
            <v>B-19</v>
          </cell>
          <cell r="H3617" t="str">
            <v>N/A</v>
          </cell>
          <cell r="O3617" t="str">
            <v>C</v>
          </cell>
          <cell r="V3617">
            <v>0</v>
          </cell>
        </row>
        <row r="3618">
          <cell r="F3618" t="str">
            <v>B-19</v>
          </cell>
          <cell r="H3618" t="str">
            <v>N/A</v>
          </cell>
          <cell r="O3618" t="str">
            <v>C</v>
          </cell>
          <cell r="V3618">
            <v>377743.47038700001</v>
          </cell>
        </row>
        <row r="3619">
          <cell r="F3619" t="str">
            <v>B-19</v>
          </cell>
          <cell r="H3619" t="str">
            <v>N/A</v>
          </cell>
          <cell r="O3619" t="str">
            <v>C</v>
          </cell>
          <cell r="V3619">
            <v>0</v>
          </cell>
        </row>
        <row r="3620">
          <cell r="F3620" t="str">
            <v>B-19</v>
          </cell>
          <cell r="H3620" t="str">
            <v>CARE Discount</v>
          </cell>
          <cell r="O3620" t="str">
            <v>C</v>
          </cell>
          <cell r="V3620">
            <v>1782616.4704450001</v>
          </cell>
        </row>
        <row r="3621">
          <cell r="F3621" t="str">
            <v>B-19</v>
          </cell>
          <cell r="H3621" t="str">
            <v>CARE Discount</v>
          </cell>
          <cell r="O3621" t="str">
            <v>C</v>
          </cell>
          <cell r="V3621">
            <v>426981.42320999998</v>
          </cell>
        </row>
        <row r="3622">
          <cell r="F3622" t="str">
            <v>B-19</v>
          </cell>
          <cell r="H3622" t="str">
            <v>CARE Discount</v>
          </cell>
          <cell r="O3622" t="str">
            <v>C</v>
          </cell>
          <cell r="V3622">
            <v>630989.44822400005</v>
          </cell>
        </row>
        <row r="3623">
          <cell r="F3623" t="str">
            <v>B-19</v>
          </cell>
          <cell r="H3623" t="str">
            <v>CARE Discount</v>
          </cell>
          <cell r="O3623" t="str">
            <v>C</v>
          </cell>
          <cell r="V3623">
            <v>3629931.3291420001</v>
          </cell>
        </row>
        <row r="3624">
          <cell r="F3624" t="str">
            <v>B-19</v>
          </cell>
          <cell r="H3624" t="str">
            <v>CARE Discount</v>
          </cell>
          <cell r="O3624" t="str">
            <v>C</v>
          </cell>
          <cell r="V3624">
            <v>1121957.731162</v>
          </cell>
        </row>
        <row r="3625">
          <cell r="F3625" t="str">
            <v>B-19</v>
          </cell>
          <cell r="H3625" t="str">
            <v>CARE Discount</v>
          </cell>
          <cell r="O3625" t="str">
            <v>C</v>
          </cell>
          <cell r="V3625">
            <v>377743.47038700001</v>
          </cell>
        </row>
        <row r="3626">
          <cell r="F3626" t="str">
            <v>B-19</v>
          </cell>
          <cell r="H3626" t="str">
            <v>N/A</v>
          </cell>
          <cell r="O3626" t="str">
            <v>C</v>
          </cell>
          <cell r="V3626">
            <v>0</v>
          </cell>
        </row>
        <row r="3627">
          <cell r="F3627" t="str">
            <v>B-19</v>
          </cell>
          <cell r="H3627" t="str">
            <v>N/A</v>
          </cell>
          <cell r="O3627" t="str">
            <v>C</v>
          </cell>
          <cell r="V3627">
            <v>0</v>
          </cell>
        </row>
        <row r="3628">
          <cell r="F3628" t="str">
            <v>B-19</v>
          </cell>
          <cell r="H3628" t="str">
            <v>N/A</v>
          </cell>
          <cell r="O3628" t="str">
            <v>C</v>
          </cell>
          <cell r="V3628">
            <v>0</v>
          </cell>
        </row>
        <row r="3629">
          <cell r="F3629" t="str">
            <v>B-19</v>
          </cell>
          <cell r="H3629" t="str">
            <v>N/A</v>
          </cell>
          <cell r="O3629" t="str">
            <v>C</v>
          </cell>
          <cell r="V3629">
            <v>0</v>
          </cell>
        </row>
        <row r="3630">
          <cell r="F3630" t="str">
            <v>B-19</v>
          </cell>
          <cell r="H3630" t="str">
            <v>CARE Discount</v>
          </cell>
          <cell r="O3630" t="str">
            <v>C</v>
          </cell>
          <cell r="V3630">
            <v>113978.599426</v>
          </cell>
        </row>
        <row r="3631">
          <cell r="F3631" t="str">
            <v>B-19</v>
          </cell>
          <cell r="H3631" t="str">
            <v>CARE Discount</v>
          </cell>
          <cell r="O3631" t="str">
            <v>C</v>
          </cell>
          <cell r="V3631">
            <v>11816344.904034</v>
          </cell>
        </row>
        <row r="3632">
          <cell r="F3632" t="str">
            <v>B-19</v>
          </cell>
          <cell r="H3632" t="str">
            <v>CARE Discount</v>
          </cell>
          <cell r="O3632" t="str">
            <v>C</v>
          </cell>
          <cell r="V3632">
            <v>34659.287711999998</v>
          </cell>
        </row>
        <row r="3633">
          <cell r="F3633" t="str">
            <v>B-19</v>
          </cell>
          <cell r="H3633" t="str">
            <v>CARE Discount</v>
          </cell>
          <cell r="O3633" t="str">
            <v>C</v>
          </cell>
          <cell r="V3633">
            <v>3260808.0301480005</v>
          </cell>
        </row>
        <row r="3634">
          <cell r="F3634" t="str">
            <v>B-19</v>
          </cell>
          <cell r="H3634" t="str">
            <v>CARE Discount</v>
          </cell>
          <cell r="O3634" t="str">
            <v>C</v>
          </cell>
          <cell r="V3634">
            <v>50934.331396000001</v>
          </cell>
        </row>
        <row r="3635">
          <cell r="F3635" t="str">
            <v>B-19</v>
          </cell>
          <cell r="H3635" t="str">
            <v>CARE Discount</v>
          </cell>
          <cell r="O3635" t="str">
            <v>C</v>
          </cell>
          <cell r="V3635">
            <v>4411867.5080510005</v>
          </cell>
        </row>
        <row r="3636">
          <cell r="F3636" t="str">
            <v>B-19</v>
          </cell>
          <cell r="H3636" t="str">
            <v>CARE Discount</v>
          </cell>
          <cell r="O3636" t="str">
            <v>C</v>
          </cell>
          <cell r="V3636">
            <v>218847.790511</v>
          </cell>
        </row>
        <row r="3637">
          <cell r="F3637" t="str">
            <v>B-19</v>
          </cell>
          <cell r="H3637" t="str">
            <v>CARE Discount</v>
          </cell>
          <cell r="O3637" t="str">
            <v>C</v>
          </cell>
          <cell r="V3637">
            <v>25619751.981653001</v>
          </cell>
        </row>
        <row r="3638">
          <cell r="F3638" t="str">
            <v>B-19</v>
          </cell>
          <cell r="H3638" t="str">
            <v>CARE Discount</v>
          </cell>
          <cell r="O3638" t="str">
            <v>C</v>
          </cell>
          <cell r="V3638">
            <v>68493.714695000002</v>
          </cell>
        </row>
        <row r="3639">
          <cell r="F3639" t="str">
            <v>B-19</v>
          </cell>
          <cell r="H3639" t="str">
            <v>CARE Discount</v>
          </cell>
          <cell r="O3639" t="str">
            <v>C</v>
          </cell>
          <cell r="V3639">
            <v>8077963.7114459993</v>
          </cell>
        </row>
        <row r="3640">
          <cell r="F3640" t="str">
            <v>B-19</v>
          </cell>
          <cell r="H3640" t="str">
            <v>CARE Discount</v>
          </cell>
          <cell r="O3640" t="str">
            <v>C</v>
          </cell>
          <cell r="V3640">
            <v>24668.853134000001</v>
          </cell>
        </row>
        <row r="3641">
          <cell r="F3641" t="str">
            <v>B-19</v>
          </cell>
          <cell r="H3641" t="str">
            <v>CARE Discount</v>
          </cell>
          <cell r="O3641" t="str">
            <v>C</v>
          </cell>
          <cell r="V3641">
            <v>2473432.6275920002</v>
          </cell>
        </row>
        <row r="3642">
          <cell r="F3642" t="str">
            <v>B-19</v>
          </cell>
          <cell r="H3642" t="str">
            <v>N/A</v>
          </cell>
          <cell r="O3642" t="str">
            <v>C</v>
          </cell>
          <cell r="V3642">
            <v>113978.599426</v>
          </cell>
        </row>
        <row r="3643">
          <cell r="F3643" t="str">
            <v>B-19</v>
          </cell>
          <cell r="H3643" t="str">
            <v>N/A</v>
          </cell>
          <cell r="O3643" t="str">
            <v>C</v>
          </cell>
          <cell r="V3643">
            <v>11816344.904034</v>
          </cell>
        </row>
        <row r="3644">
          <cell r="F3644" t="str">
            <v>B-19</v>
          </cell>
          <cell r="H3644" t="str">
            <v>N/A</v>
          </cell>
          <cell r="O3644" t="str">
            <v>C</v>
          </cell>
          <cell r="V3644">
            <v>34659.287711999998</v>
          </cell>
        </row>
        <row r="3645">
          <cell r="F3645" t="str">
            <v>B-19</v>
          </cell>
          <cell r="H3645" t="str">
            <v>N/A</v>
          </cell>
          <cell r="O3645" t="str">
            <v>C</v>
          </cell>
          <cell r="V3645">
            <v>3260808.0301480005</v>
          </cell>
        </row>
        <row r="3646">
          <cell r="F3646" t="str">
            <v>B-19</v>
          </cell>
          <cell r="H3646" t="str">
            <v>N/A</v>
          </cell>
          <cell r="O3646" t="str">
            <v>C</v>
          </cell>
          <cell r="V3646">
            <v>50934.331396000001</v>
          </cell>
        </row>
        <row r="3647">
          <cell r="F3647" t="str">
            <v>B-19</v>
          </cell>
          <cell r="H3647" t="str">
            <v>N/A</v>
          </cell>
          <cell r="O3647" t="str">
            <v>C</v>
          </cell>
          <cell r="V3647">
            <v>4411867.5080510005</v>
          </cell>
        </row>
        <row r="3648">
          <cell r="F3648" t="str">
            <v>B-19</v>
          </cell>
          <cell r="H3648" t="str">
            <v>N/A</v>
          </cell>
          <cell r="O3648" t="str">
            <v>C</v>
          </cell>
          <cell r="V3648">
            <v>218847.790511</v>
          </cell>
        </row>
        <row r="3649">
          <cell r="F3649" t="str">
            <v>B-19</v>
          </cell>
          <cell r="H3649" t="str">
            <v>N/A</v>
          </cell>
          <cell r="O3649" t="str">
            <v>C</v>
          </cell>
          <cell r="V3649">
            <v>25619751.981653001</v>
          </cell>
        </row>
        <row r="3650">
          <cell r="F3650" t="str">
            <v>B-19</v>
          </cell>
          <cell r="H3650" t="str">
            <v>N/A</v>
          </cell>
          <cell r="O3650" t="str">
            <v>C</v>
          </cell>
          <cell r="V3650">
            <v>68493.714695000002</v>
          </cell>
        </row>
        <row r="3651">
          <cell r="F3651" t="str">
            <v>B-19</v>
          </cell>
          <cell r="H3651" t="str">
            <v>N/A</v>
          </cell>
          <cell r="O3651" t="str">
            <v>C</v>
          </cell>
          <cell r="V3651">
            <v>8077963.7114459993</v>
          </cell>
        </row>
        <row r="3652">
          <cell r="F3652" t="str">
            <v>B-19</v>
          </cell>
          <cell r="H3652" t="str">
            <v>N/A</v>
          </cell>
          <cell r="O3652" t="str">
            <v>C</v>
          </cell>
          <cell r="V3652">
            <v>24668.853134000001</v>
          </cell>
        </row>
        <row r="3653">
          <cell r="F3653" t="str">
            <v>B-19</v>
          </cell>
          <cell r="H3653" t="str">
            <v>N/A</v>
          </cell>
          <cell r="O3653" t="str">
            <v>C</v>
          </cell>
          <cell r="V3653">
            <v>2473432.6275920002</v>
          </cell>
        </row>
        <row r="3654">
          <cell r="F3654" t="str">
            <v>B-19</v>
          </cell>
          <cell r="H3654" t="str">
            <v>N/A</v>
          </cell>
          <cell r="O3654" t="str">
            <v>C</v>
          </cell>
          <cell r="V3654">
            <v>0</v>
          </cell>
        </row>
        <row r="3655">
          <cell r="F3655" t="str">
            <v>B-19</v>
          </cell>
          <cell r="H3655" t="str">
            <v>N/A</v>
          </cell>
          <cell r="O3655" t="str">
            <v>C</v>
          </cell>
          <cell r="V3655">
            <v>1782616.4704450001</v>
          </cell>
        </row>
        <row r="3656">
          <cell r="F3656" t="str">
            <v>B-19</v>
          </cell>
          <cell r="H3656" t="str">
            <v>N/A</v>
          </cell>
          <cell r="O3656" t="str">
            <v>C</v>
          </cell>
          <cell r="V3656">
            <v>0</v>
          </cell>
        </row>
        <row r="3657">
          <cell r="F3657" t="str">
            <v>B-19</v>
          </cell>
          <cell r="H3657" t="str">
            <v>N/A</v>
          </cell>
          <cell r="O3657" t="str">
            <v>C</v>
          </cell>
          <cell r="V3657">
            <v>0</v>
          </cell>
        </row>
        <row r="3658">
          <cell r="F3658" t="str">
            <v>B-19</v>
          </cell>
          <cell r="H3658" t="str">
            <v>N/A</v>
          </cell>
          <cell r="O3658" t="str">
            <v>C</v>
          </cell>
          <cell r="V3658">
            <v>426981.42320999998</v>
          </cell>
        </row>
        <row r="3659">
          <cell r="F3659" t="str">
            <v>B-19</v>
          </cell>
          <cell r="H3659" t="str">
            <v>N/A</v>
          </cell>
          <cell r="O3659" t="str">
            <v>C</v>
          </cell>
          <cell r="V3659">
            <v>0</v>
          </cell>
        </row>
        <row r="3660">
          <cell r="F3660" t="str">
            <v>B-19</v>
          </cell>
          <cell r="H3660" t="str">
            <v>N/A</v>
          </cell>
          <cell r="O3660" t="str">
            <v>C</v>
          </cell>
          <cell r="V3660">
            <v>0</v>
          </cell>
        </row>
        <row r="3661">
          <cell r="F3661" t="str">
            <v>B-19</v>
          </cell>
          <cell r="H3661" t="str">
            <v>N/A</v>
          </cell>
          <cell r="O3661" t="str">
            <v>C</v>
          </cell>
          <cell r="V3661">
            <v>630989.44822400005</v>
          </cell>
        </row>
        <row r="3662">
          <cell r="F3662" t="str">
            <v>B-19</v>
          </cell>
          <cell r="H3662" t="str">
            <v>N/A</v>
          </cell>
          <cell r="O3662" t="str">
            <v>C</v>
          </cell>
          <cell r="V3662">
            <v>0</v>
          </cell>
        </row>
        <row r="3663">
          <cell r="F3663" t="str">
            <v>B-19</v>
          </cell>
          <cell r="H3663" t="str">
            <v>N/A</v>
          </cell>
          <cell r="O3663" t="str">
            <v>C</v>
          </cell>
          <cell r="V3663">
            <v>0</v>
          </cell>
        </row>
        <row r="3664">
          <cell r="F3664" t="str">
            <v>B-19</v>
          </cell>
          <cell r="H3664" t="str">
            <v>N/A</v>
          </cell>
          <cell r="O3664" t="str">
            <v>C</v>
          </cell>
          <cell r="V3664">
            <v>3629931.3291420001</v>
          </cell>
        </row>
        <row r="3665">
          <cell r="F3665" t="str">
            <v>B-19</v>
          </cell>
          <cell r="H3665" t="str">
            <v>N/A</v>
          </cell>
          <cell r="O3665" t="str">
            <v>C</v>
          </cell>
          <cell r="V3665">
            <v>0</v>
          </cell>
        </row>
        <row r="3666">
          <cell r="F3666" t="str">
            <v>B-19</v>
          </cell>
          <cell r="H3666" t="str">
            <v>N/A</v>
          </cell>
          <cell r="O3666" t="str">
            <v>C</v>
          </cell>
          <cell r="V3666">
            <v>0</v>
          </cell>
        </row>
        <row r="3667">
          <cell r="F3667" t="str">
            <v>B-19</v>
          </cell>
          <cell r="H3667" t="str">
            <v>N/A</v>
          </cell>
          <cell r="O3667" t="str">
            <v>C</v>
          </cell>
          <cell r="V3667">
            <v>1121957.731162</v>
          </cell>
        </row>
        <row r="3668">
          <cell r="F3668" t="str">
            <v>B-19</v>
          </cell>
          <cell r="H3668" t="str">
            <v>N/A</v>
          </cell>
          <cell r="O3668" t="str">
            <v>C</v>
          </cell>
          <cell r="V3668">
            <v>0</v>
          </cell>
        </row>
        <row r="3669">
          <cell r="F3669" t="str">
            <v>B-19</v>
          </cell>
          <cell r="H3669" t="str">
            <v>N/A</v>
          </cell>
          <cell r="O3669" t="str">
            <v>C</v>
          </cell>
          <cell r="V3669">
            <v>0</v>
          </cell>
        </row>
        <row r="3670">
          <cell r="F3670" t="str">
            <v>B-19</v>
          </cell>
          <cell r="H3670" t="str">
            <v>N/A</v>
          </cell>
          <cell r="O3670" t="str">
            <v>C</v>
          </cell>
          <cell r="V3670">
            <v>377743.47038700001</v>
          </cell>
        </row>
        <row r="3671">
          <cell r="F3671" t="str">
            <v>B-19</v>
          </cell>
          <cell r="H3671" t="str">
            <v>N/A</v>
          </cell>
          <cell r="O3671" t="str">
            <v>C</v>
          </cell>
          <cell r="V3671">
            <v>0</v>
          </cell>
        </row>
        <row r="3672">
          <cell r="F3672" t="str">
            <v>B-19</v>
          </cell>
          <cell r="H3672" t="str">
            <v>CARE Discount</v>
          </cell>
          <cell r="O3672" t="str">
            <v>C</v>
          </cell>
          <cell r="V3672">
            <v>1782616.4704450001</v>
          </cell>
        </row>
        <row r="3673">
          <cell r="F3673" t="str">
            <v>B-19</v>
          </cell>
          <cell r="H3673" t="str">
            <v>CARE Discount</v>
          </cell>
          <cell r="O3673" t="str">
            <v>C</v>
          </cell>
          <cell r="V3673">
            <v>426981.42320999998</v>
          </cell>
        </row>
        <row r="3674">
          <cell r="F3674" t="str">
            <v>B-19</v>
          </cell>
          <cell r="H3674" t="str">
            <v>CARE Discount</v>
          </cell>
          <cell r="O3674" t="str">
            <v>C</v>
          </cell>
          <cell r="V3674">
            <v>630989.44822400005</v>
          </cell>
        </row>
        <row r="3675">
          <cell r="F3675" t="str">
            <v>B-19</v>
          </cell>
          <cell r="H3675" t="str">
            <v>CARE Discount</v>
          </cell>
          <cell r="O3675" t="str">
            <v>C</v>
          </cell>
          <cell r="V3675">
            <v>3629931.3291420001</v>
          </cell>
        </row>
        <row r="3676">
          <cell r="F3676" t="str">
            <v>B-19</v>
          </cell>
          <cell r="H3676" t="str">
            <v>CARE Discount</v>
          </cell>
          <cell r="O3676" t="str">
            <v>C</v>
          </cell>
          <cell r="V3676">
            <v>1121957.731162</v>
          </cell>
        </row>
        <row r="3677">
          <cell r="F3677" t="str">
            <v>B-19</v>
          </cell>
          <cell r="H3677" t="str">
            <v>CARE Discount</v>
          </cell>
          <cell r="O3677" t="str">
            <v>C</v>
          </cell>
          <cell r="V3677">
            <v>377743.47038700001</v>
          </cell>
        </row>
        <row r="3678">
          <cell r="F3678" t="str">
            <v>B-19</v>
          </cell>
          <cell r="H3678" t="str">
            <v>FO1</v>
          </cell>
          <cell r="O3678" t="str">
            <v>C</v>
          </cell>
          <cell r="V3678">
            <v>0</v>
          </cell>
        </row>
        <row r="3679">
          <cell r="F3679" t="str">
            <v>B-19</v>
          </cell>
          <cell r="H3679" t="str">
            <v>FO1</v>
          </cell>
          <cell r="O3679" t="str">
            <v>C</v>
          </cell>
          <cell r="V3679">
            <v>0</v>
          </cell>
        </row>
        <row r="3680">
          <cell r="F3680" t="str">
            <v>B-19</v>
          </cell>
          <cell r="H3680" t="str">
            <v>FO1</v>
          </cell>
          <cell r="O3680" t="str">
            <v>C</v>
          </cell>
          <cell r="V3680">
            <v>0</v>
          </cell>
        </row>
        <row r="3681">
          <cell r="F3681" t="str">
            <v>B-19</v>
          </cell>
          <cell r="H3681" t="str">
            <v>FO1</v>
          </cell>
          <cell r="O3681" t="str">
            <v>C</v>
          </cell>
          <cell r="V3681">
            <v>0</v>
          </cell>
        </row>
        <row r="3682">
          <cell r="F3682" t="str">
            <v>B-19</v>
          </cell>
          <cell r="H3682" t="str">
            <v>FO1</v>
          </cell>
          <cell r="O3682" t="str">
            <v>C</v>
          </cell>
          <cell r="V3682">
            <v>113978.599426</v>
          </cell>
        </row>
        <row r="3683">
          <cell r="F3683" t="str">
            <v>B-19</v>
          </cell>
          <cell r="H3683" t="str">
            <v>FO1</v>
          </cell>
          <cell r="O3683" t="str">
            <v>C</v>
          </cell>
          <cell r="V3683">
            <v>11816344.904034</v>
          </cell>
        </row>
        <row r="3684">
          <cell r="F3684" t="str">
            <v>B-19</v>
          </cell>
          <cell r="H3684" t="str">
            <v>FO1</v>
          </cell>
          <cell r="O3684" t="str">
            <v>C</v>
          </cell>
          <cell r="V3684">
            <v>34659.287711999998</v>
          </cell>
        </row>
        <row r="3685">
          <cell r="F3685" t="str">
            <v>B-19</v>
          </cell>
          <cell r="H3685" t="str">
            <v>FO1</v>
          </cell>
          <cell r="O3685" t="str">
            <v>C</v>
          </cell>
          <cell r="V3685">
            <v>3260808.0301480005</v>
          </cell>
        </row>
        <row r="3686">
          <cell r="F3686" t="str">
            <v>B-19</v>
          </cell>
          <cell r="H3686" t="str">
            <v>FO1</v>
          </cell>
          <cell r="O3686" t="str">
            <v>C</v>
          </cell>
          <cell r="V3686">
            <v>50934.331396000001</v>
          </cell>
        </row>
        <row r="3687">
          <cell r="F3687" t="str">
            <v>B-19</v>
          </cell>
          <cell r="H3687" t="str">
            <v>FO1</v>
          </cell>
          <cell r="O3687" t="str">
            <v>C</v>
          </cell>
          <cell r="V3687">
            <v>4411867.5080510005</v>
          </cell>
        </row>
        <row r="3688">
          <cell r="F3688" t="str">
            <v>B-19</v>
          </cell>
          <cell r="H3688" t="str">
            <v>FO1</v>
          </cell>
          <cell r="O3688" t="str">
            <v>C</v>
          </cell>
          <cell r="V3688">
            <v>218847.790511</v>
          </cell>
        </row>
        <row r="3689">
          <cell r="F3689" t="str">
            <v>B-19</v>
          </cell>
          <cell r="H3689" t="str">
            <v>FO1</v>
          </cell>
          <cell r="O3689" t="str">
            <v>C</v>
          </cell>
          <cell r="V3689">
            <v>25619751.981653001</v>
          </cell>
        </row>
        <row r="3690">
          <cell r="F3690" t="str">
            <v>B-19</v>
          </cell>
          <cell r="H3690" t="str">
            <v>FO1</v>
          </cell>
          <cell r="O3690" t="str">
            <v>C</v>
          </cell>
          <cell r="V3690">
            <v>68493.714695000002</v>
          </cell>
        </row>
        <row r="3691">
          <cell r="F3691" t="str">
            <v>B-19</v>
          </cell>
          <cell r="H3691" t="str">
            <v>FO1</v>
          </cell>
          <cell r="O3691" t="str">
            <v>C</v>
          </cell>
          <cell r="V3691">
            <v>8077963.7114459993</v>
          </cell>
        </row>
        <row r="3692">
          <cell r="F3692" t="str">
            <v>B-19</v>
          </cell>
          <cell r="H3692" t="str">
            <v>FO1</v>
          </cell>
          <cell r="O3692" t="str">
            <v>C</v>
          </cell>
          <cell r="V3692">
            <v>24668.853134000001</v>
          </cell>
        </row>
        <row r="3693">
          <cell r="F3693" t="str">
            <v>B-19</v>
          </cell>
          <cell r="H3693" t="str">
            <v>FO1</v>
          </cell>
          <cell r="O3693" t="str">
            <v>C</v>
          </cell>
          <cell r="V3693">
            <v>2473432.6275920002</v>
          </cell>
        </row>
        <row r="3694">
          <cell r="F3694" t="str">
            <v>B-19</v>
          </cell>
          <cell r="H3694" t="str">
            <v>FO1</v>
          </cell>
          <cell r="O3694" t="str">
            <v>C</v>
          </cell>
          <cell r="V3694">
            <v>0</v>
          </cell>
        </row>
        <row r="3695">
          <cell r="F3695" t="str">
            <v>B-19</v>
          </cell>
          <cell r="H3695" t="str">
            <v>FO1</v>
          </cell>
          <cell r="O3695" t="str">
            <v>C</v>
          </cell>
          <cell r="V3695">
            <v>1782616.4704450001</v>
          </cell>
        </row>
        <row r="3696">
          <cell r="F3696" t="str">
            <v>B-19</v>
          </cell>
          <cell r="H3696" t="str">
            <v>FO1</v>
          </cell>
          <cell r="O3696" t="str">
            <v>C</v>
          </cell>
          <cell r="V3696">
            <v>0</v>
          </cell>
        </row>
        <row r="3697">
          <cell r="F3697" t="str">
            <v>B-19</v>
          </cell>
          <cell r="H3697" t="str">
            <v>FO1</v>
          </cell>
          <cell r="O3697" t="str">
            <v>C</v>
          </cell>
          <cell r="V3697">
            <v>0</v>
          </cell>
        </row>
        <row r="3698">
          <cell r="F3698" t="str">
            <v>B-19</v>
          </cell>
          <cell r="H3698" t="str">
            <v>FO1</v>
          </cell>
          <cell r="O3698" t="str">
            <v>C</v>
          </cell>
          <cell r="V3698">
            <v>426981.42320999998</v>
          </cell>
        </row>
        <row r="3699">
          <cell r="F3699" t="str">
            <v>B-19</v>
          </cell>
          <cell r="H3699" t="str">
            <v>FO1</v>
          </cell>
          <cell r="O3699" t="str">
            <v>C</v>
          </cell>
          <cell r="V3699">
            <v>0</v>
          </cell>
        </row>
        <row r="3700">
          <cell r="F3700" t="str">
            <v>B-19</v>
          </cell>
          <cell r="H3700" t="str">
            <v>FO1</v>
          </cell>
          <cell r="O3700" t="str">
            <v>C</v>
          </cell>
          <cell r="V3700">
            <v>0</v>
          </cell>
        </row>
        <row r="3701">
          <cell r="F3701" t="str">
            <v>B-19</v>
          </cell>
          <cell r="H3701" t="str">
            <v>FO1</v>
          </cell>
          <cell r="O3701" t="str">
            <v>C</v>
          </cell>
          <cell r="V3701">
            <v>630989.44822400005</v>
          </cell>
        </row>
        <row r="3702">
          <cell r="F3702" t="str">
            <v>B-19</v>
          </cell>
          <cell r="H3702" t="str">
            <v>FO1</v>
          </cell>
          <cell r="O3702" t="str">
            <v>C</v>
          </cell>
          <cell r="V3702">
            <v>0</v>
          </cell>
        </row>
        <row r="3703">
          <cell r="F3703" t="str">
            <v>B-19</v>
          </cell>
          <cell r="H3703" t="str">
            <v>FO1</v>
          </cell>
          <cell r="O3703" t="str">
            <v>C</v>
          </cell>
          <cell r="V3703">
            <v>0</v>
          </cell>
        </row>
        <row r="3704">
          <cell r="F3704" t="str">
            <v>B-19</v>
          </cell>
          <cell r="H3704" t="str">
            <v>FO1</v>
          </cell>
          <cell r="O3704" t="str">
            <v>C</v>
          </cell>
          <cell r="V3704">
            <v>3629931.3291420001</v>
          </cell>
        </row>
        <row r="3705">
          <cell r="F3705" t="str">
            <v>B-19</v>
          </cell>
          <cell r="H3705" t="str">
            <v>FO1</v>
          </cell>
          <cell r="O3705" t="str">
            <v>C</v>
          </cell>
          <cell r="V3705">
            <v>0</v>
          </cell>
        </row>
        <row r="3706">
          <cell r="F3706" t="str">
            <v>B-19</v>
          </cell>
          <cell r="H3706" t="str">
            <v>FO1</v>
          </cell>
          <cell r="O3706" t="str">
            <v>C</v>
          </cell>
          <cell r="V3706">
            <v>0</v>
          </cell>
        </row>
        <row r="3707">
          <cell r="F3707" t="str">
            <v>B-19</v>
          </cell>
          <cell r="H3707" t="str">
            <v>FO1</v>
          </cell>
          <cell r="O3707" t="str">
            <v>C</v>
          </cell>
          <cell r="V3707">
            <v>1121957.731162</v>
          </cell>
        </row>
        <row r="3708">
          <cell r="F3708" t="str">
            <v>B-19</v>
          </cell>
          <cell r="H3708" t="str">
            <v>FO1</v>
          </cell>
          <cell r="O3708" t="str">
            <v>C</v>
          </cell>
          <cell r="V3708">
            <v>0</v>
          </cell>
        </row>
        <row r="3709">
          <cell r="F3709" t="str">
            <v>B-19</v>
          </cell>
          <cell r="H3709" t="str">
            <v>FO1</v>
          </cell>
          <cell r="O3709" t="str">
            <v>C</v>
          </cell>
          <cell r="V3709">
            <v>0</v>
          </cell>
        </row>
        <row r="3710">
          <cell r="F3710" t="str">
            <v>B-19</v>
          </cell>
          <cell r="H3710" t="str">
            <v>FO1</v>
          </cell>
          <cell r="O3710" t="str">
            <v>C</v>
          </cell>
          <cell r="V3710">
            <v>377743.47038700001</v>
          </cell>
        </row>
        <row r="3711">
          <cell r="F3711" t="str">
            <v>B-19</v>
          </cell>
          <cell r="H3711" t="str">
            <v>FO1</v>
          </cell>
          <cell r="O3711" t="str">
            <v>C</v>
          </cell>
          <cell r="V3711">
            <v>0</v>
          </cell>
        </row>
        <row r="3712">
          <cell r="F3712" t="str">
            <v>B-19</v>
          </cell>
          <cell r="H3712" t="str">
            <v>CARE Discount</v>
          </cell>
          <cell r="O3712" t="str">
            <v>C</v>
          </cell>
          <cell r="V3712">
            <v>113978.599426</v>
          </cell>
        </row>
        <row r="3713">
          <cell r="F3713" t="str">
            <v>B-19</v>
          </cell>
          <cell r="H3713" t="str">
            <v>CARE Discount</v>
          </cell>
          <cell r="O3713" t="str">
            <v>C</v>
          </cell>
          <cell r="V3713">
            <v>11816344.904034</v>
          </cell>
        </row>
        <row r="3714">
          <cell r="F3714" t="str">
            <v>B-19</v>
          </cell>
          <cell r="H3714" t="str">
            <v>CARE Discount</v>
          </cell>
          <cell r="O3714" t="str">
            <v>C</v>
          </cell>
          <cell r="V3714">
            <v>34659.287711999998</v>
          </cell>
        </row>
        <row r="3715">
          <cell r="F3715" t="str">
            <v>B-19</v>
          </cell>
          <cell r="H3715" t="str">
            <v>CARE Discount</v>
          </cell>
          <cell r="O3715" t="str">
            <v>C</v>
          </cell>
          <cell r="V3715">
            <v>3260808.0301480005</v>
          </cell>
        </row>
        <row r="3716">
          <cell r="F3716" t="str">
            <v>B-19</v>
          </cell>
          <cell r="H3716" t="str">
            <v>CARE Discount</v>
          </cell>
          <cell r="O3716" t="str">
            <v>C</v>
          </cell>
          <cell r="V3716">
            <v>50934.331396000001</v>
          </cell>
        </row>
        <row r="3717">
          <cell r="F3717" t="str">
            <v>B-19</v>
          </cell>
          <cell r="H3717" t="str">
            <v>CARE Discount</v>
          </cell>
          <cell r="O3717" t="str">
            <v>C</v>
          </cell>
          <cell r="V3717">
            <v>4411867.5080510005</v>
          </cell>
        </row>
        <row r="3718">
          <cell r="F3718" t="str">
            <v>B-19</v>
          </cell>
          <cell r="H3718" t="str">
            <v>CARE Discount</v>
          </cell>
          <cell r="O3718" t="str">
            <v>C</v>
          </cell>
          <cell r="V3718">
            <v>218847.790511</v>
          </cell>
        </row>
        <row r="3719">
          <cell r="F3719" t="str">
            <v>B-19</v>
          </cell>
          <cell r="H3719" t="str">
            <v>CARE Discount</v>
          </cell>
          <cell r="O3719" t="str">
            <v>C</v>
          </cell>
          <cell r="V3719">
            <v>25619751.981653001</v>
          </cell>
        </row>
        <row r="3720">
          <cell r="F3720" t="str">
            <v>B-19</v>
          </cell>
          <cell r="H3720" t="str">
            <v>CARE Discount</v>
          </cell>
          <cell r="O3720" t="str">
            <v>C</v>
          </cell>
          <cell r="V3720">
            <v>68493.714695000002</v>
          </cell>
        </row>
        <row r="3721">
          <cell r="F3721" t="str">
            <v>B-19</v>
          </cell>
          <cell r="H3721" t="str">
            <v>CARE Discount</v>
          </cell>
          <cell r="O3721" t="str">
            <v>C</v>
          </cell>
          <cell r="V3721">
            <v>8077963.7114459993</v>
          </cell>
        </row>
        <row r="3722">
          <cell r="F3722" t="str">
            <v>B-19</v>
          </cell>
          <cell r="H3722" t="str">
            <v>CARE Discount</v>
          </cell>
          <cell r="O3722" t="str">
            <v>C</v>
          </cell>
          <cell r="V3722">
            <v>24668.853134000001</v>
          </cell>
        </row>
        <row r="3723">
          <cell r="F3723" t="str">
            <v>B-19</v>
          </cell>
          <cell r="H3723" t="str">
            <v>CARE Discount</v>
          </cell>
          <cell r="O3723" t="str">
            <v>C</v>
          </cell>
          <cell r="V3723">
            <v>2473432.6275920002</v>
          </cell>
        </row>
        <row r="3724">
          <cell r="F3724" t="str">
            <v>B-19</v>
          </cell>
          <cell r="H3724" t="str">
            <v>CARE Discount</v>
          </cell>
          <cell r="O3724" t="str">
            <v>C</v>
          </cell>
          <cell r="V3724">
            <v>1782616.4704450001</v>
          </cell>
        </row>
        <row r="3725">
          <cell r="F3725" t="str">
            <v>B-19</v>
          </cell>
          <cell r="H3725" t="str">
            <v>CARE Discount</v>
          </cell>
          <cell r="O3725" t="str">
            <v>C</v>
          </cell>
          <cell r="V3725">
            <v>426981.42320999998</v>
          </cell>
        </row>
        <row r="3726">
          <cell r="F3726" t="str">
            <v>B-19</v>
          </cell>
          <cell r="H3726" t="str">
            <v>CARE Discount</v>
          </cell>
          <cell r="O3726" t="str">
            <v>C</v>
          </cell>
          <cell r="V3726">
            <v>630989.44822400005</v>
          </cell>
        </row>
        <row r="3727">
          <cell r="F3727" t="str">
            <v>B-19</v>
          </cell>
          <cell r="H3727" t="str">
            <v>CARE Discount</v>
          </cell>
          <cell r="O3727" t="str">
            <v>C</v>
          </cell>
          <cell r="V3727">
            <v>3629931.3291420001</v>
          </cell>
        </row>
        <row r="3728">
          <cell r="F3728" t="str">
            <v>B-19</v>
          </cell>
          <cell r="H3728" t="str">
            <v>CARE Discount</v>
          </cell>
          <cell r="O3728" t="str">
            <v>C</v>
          </cell>
          <cell r="V3728">
            <v>1121957.731162</v>
          </cell>
        </row>
        <row r="3729">
          <cell r="F3729" t="str">
            <v>B-19</v>
          </cell>
          <cell r="H3729" t="str">
            <v>CARE Discount</v>
          </cell>
          <cell r="O3729" t="str">
            <v>C</v>
          </cell>
          <cell r="V3729">
            <v>377743.47038700001</v>
          </cell>
        </row>
        <row r="3730">
          <cell r="F3730" t="str">
            <v>B-19</v>
          </cell>
          <cell r="H3730" t="str">
            <v>FO2</v>
          </cell>
          <cell r="O3730" t="str">
            <v>N/A</v>
          </cell>
          <cell r="V3730">
            <v>0</v>
          </cell>
        </row>
        <row r="3731">
          <cell r="F3731" t="str">
            <v>B-19</v>
          </cell>
          <cell r="H3731" t="str">
            <v>FO2</v>
          </cell>
          <cell r="O3731" t="str">
            <v>N/A</v>
          </cell>
          <cell r="V3731">
            <v>0</v>
          </cell>
        </row>
        <row r="3732">
          <cell r="F3732" t="str">
            <v>B-19</v>
          </cell>
          <cell r="H3732" t="str">
            <v>FO2</v>
          </cell>
          <cell r="O3732" t="str">
            <v>N/A</v>
          </cell>
          <cell r="V3732">
            <v>0</v>
          </cell>
        </row>
        <row r="3733">
          <cell r="F3733" t="str">
            <v>B-19</v>
          </cell>
          <cell r="H3733" t="str">
            <v>FO2</v>
          </cell>
          <cell r="O3733" t="str">
            <v>N/A</v>
          </cell>
          <cell r="V3733">
            <v>0</v>
          </cell>
        </row>
        <row r="3734">
          <cell r="F3734" t="str">
            <v>B-19</v>
          </cell>
          <cell r="H3734" t="str">
            <v>FO2</v>
          </cell>
          <cell r="O3734" t="str">
            <v>N/A</v>
          </cell>
          <cell r="V3734">
            <v>0</v>
          </cell>
        </row>
        <row r="3735">
          <cell r="F3735" t="str">
            <v>B-19</v>
          </cell>
          <cell r="H3735" t="str">
            <v>FO2</v>
          </cell>
          <cell r="O3735" t="str">
            <v>N/A</v>
          </cell>
          <cell r="V3735">
            <v>0</v>
          </cell>
        </row>
        <row r="3736">
          <cell r="F3736" t="str">
            <v>B-19</v>
          </cell>
          <cell r="H3736" t="str">
            <v>FO2</v>
          </cell>
          <cell r="O3736" t="str">
            <v>N/A</v>
          </cell>
          <cell r="V3736">
            <v>184732028.80230799</v>
          </cell>
        </row>
        <row r="3737">
          <cell r="F3737" t="str">
            <v>B-19</v>
          </cell>
          <cell r="H3737" t="str">
            <v>FO2</v>
          </cell>
          <cell r="O3737" t="str">
            <v>N/A</v>
          </cell>
          <cell r="V3737">
            <v>837189602.95156693</v>
          </cell>
        </row>
        <row r="3738">
          <cell r="F3738" t="str">
            <v>B-19</v>
          </cell>
          <cell r="H3738" t="str">
            <v>FO2</v>
          </cell>
          <cell r="O3738" t="str">
            <v>N/A</v>
          </cell>
          <cell r="V3738">
            <v>4481322.881763</v>
          </cell>
        </row>
        <row r="3739">
          <cell r="F3739" t="str">
            <v>B-19</v>
          </cell>
          <cell r="H3739" t="str">
            <v>FO2</v>
          </cell>
          <cell r="O3739" t="str">
            <v>N/A</v>
          </cell>
          <cell r="V3739">
            <v>49036600.870710999</v>
          </cell>
        </row>
        <row r="3740">
          <cell r="F3740" t="str">
            <v>B-19</v>
          </cell>
          <cell r="H3740" t="str">
            <v>FO2</v>
          </cell>
          <cell r="O3740" t="str">
            <v>N/A</v>
          </cell>
          <cell r="V3740">
            <v>170867568.94578001</v>
          </cell>
        </row>
        <row r="3741">
          <cell r="F3741" t="str">
            <v>B-19</v>
          </cell>
          <cell r="H3741" t="str">
            <v>FO2</v>
          </cell>
          <cell r="O3741" t="str">
            <v>N/A</v>
          </cell>
          <cell r="V3741">
            <v>1196942.6732980001</v>
          </cell>
        </row>
        <row r="3742">
          <cell r="F3742" t="str">
            <v>B-19</v>
          </cell>
          <cell r="H3742" t="str">
            <v>FO2</v>
          </cell>
          <cell r="O3742" t="str">
            <v>N/A</v>
          </cell>
          <cell r="V3742">
            <v>65834718.137399003</v>
          </cell>
        </row>
        <row r="3743">
          <cell r="F3743" t="str">
            <v>B-19</v>
          </cell>
          <cell r="H3743" t="str">
            <v>FO2</v>
          </cell>
          <cell r="O3743" t="str">
            <v>N/A</v>
          </cell>
          <cell r="V3743">
            <v>310042135.86015505</v>
          </cell>
        </row>
        <row r="3744">
          <cell r="F3744" t="str">
            <v>B-19</v>
          </cell>
          <cell r="H3744" t="str">
            <v>FO2</v>
          </cell>
          <cell r="O3744" t="str">
            <v>N/A</v>
          </cell>
          <cell r="V3744">
            <v>1548091.3157500001</v>
          </cell>
        </row>
        <row r="3745">
          <cell r="F3745" t="str">
            <v>B-19</v>
          </cell>
          <cell r="H3745" t="str">
            <v>FO2</v>
          </cell>
          <cell r="O3745" t="str">
            <v>N/A</v>
          </cell>
          <cell r="V3745">
            <v>402429131.93152499</v>
          </cell>
        </row>
        <row r="3746">
          <cell r="F3746" t="str">
            <v>B-19</v>
          </cell>
          <cell r="H3746" t="str">
            <v>FO2</v>
          </cell>
          <cell r="O3746" t="str">
            <v>N/A</v>
          </cell>
          <cell r="V3746">
            <v>1527477541.6306269</v>
          </cell>
        </row>
        <row r="3747">
          <cell r="F3747" t="str">
            <v>B-19</v>
          </cell>
          <cell r="H3747" t="str">
            <v>FO2</v>
          </cell>
          <cell r="O3747" t="str">
            <v>N/A</v>
          </cell>
          <cell r="V3747">
            <v>12353622.004874</v>
          </cell>
        </row>
        <row r="3748">
          <cell r="F3748" t="str">
            <v>B-19</v>
          </cell>
          <cell r="H3748" t="str">
            <v>FO2</v>
          </cell>
          <cell r="O3748" t="str">
            <v>N/A</v>
          </cell>
          <cell r="V3748">
            <v>125962866.10767099</v>
          </cell>
        </row>
        <row r="3749">
          <cell r="F3749" t="str">
            <v>B-19</v>
          </cell>
          <cell r="H3749" t="str">
            <v>FO2</v>
          </cell>
          <cell r="O3749" t="str">
            <v>N/A</v>
          </cell>
          <cell r="V3749">
            <v>560293909.16708493</v>
          </cell>
        </row>
        <row r="3750">
          <cell r="F3750" t="str">
            <v>B-19</v>
          </cell>
          <cell r="H3750" t="str">
            <v>FO2</v>
          </cell>
          <cell r="O3750" t="str">
            <v>N/A</v>
          </cell>
          <cell r="V3750">
            <v>3721498.07516</v>
          </cell>
        </row>
        <row r="3751">
          <cell r="F3751" t="str">
            <v>B-19</v>
          </cell>
          <cell r="H3751" t="str">
            <v>FO2</v>
          </cell>
          <cell r="O3751" t="str">
            <v>N/A</v>
          </cell>
          <cell r="V3751">
            <v>35286428.093953997</v>
          </cell>
        </row>
        <row r="3752">
          <cell r="F3752" t="str">
            <v>B-19</v>
          </cell>
          <cell r="H3752" t="str">
            <v>FO2</v>
          </cell>
          <cell r="O3752" t="str">
            <v>N/A</v>
          </cell>
          <cell r="V3752">
            <v>299757550.30184996</v>
          </cell>
        </row>
        <row r="3753">
          <cell r="F3753" t="str">
            <v>B-19</v>
          </cell>
          <cell r="H3753" t="str">
            <v>FO2</v>
          </cell>
          <cell r="O3753" t="str">
            <v>N/A</v>
          </cell>
          <cell r="V3753">
            <v>1368507.2924030002</v>
          </cell>
        </row>
        <row r="3754">
          <cell r="F3754" t="str">
            <v>B-19</v>
          </cell>
          <cell r="H3754" t="str">
            <v>FO2</v>
          </cell>
          <cell r="O3754" t="str">
            <v>N/A</v>
          </cell>
          <cell r="V3754">
            <v>92591823.404455006</v>
          </cell>
        </row>
        <row r="3755">
          <cell r="F3755" t="str">
            <v>B-19</v>
          </cell>
          <cell r="H3755" t="str">
            <v>FO2</v>
          </cell>
          <cell r="O3755" t="str">
            <v>N/A</v>
          </cell>
          <cell r="V3755">
            <v>1990421867.545167</v>
          </cell>
        </row>
        <row r="3756">
          <cell r="F3756" t="str">
            <v>B-19</v>
          </cell>
          <cell r="H3756" t="str">
            <v>FO2</v>
          </cell>
          <cell r="O3756" t="str">
            <v>N/A</v>
          </cell>
          <cell r="V3756">
            <v>2728221.8991720001</v>
          </cell>
        </row>
        <row r="3757">
          <cell r="F3757" t="str">
            <v>B-19</v>
          </cell>
          <cell r="H3757" t="str">
            <v>FO2</v>
          </cell>
          <cell r="O3757" t="str">
            <v>N/A</v>
          </cell>
          <cell r="V3757">
            <v>22625534.760674</v>
          </cell>
        </row>
        <row r="3758">
          <cell r="F3758" t="str">
            <v>B-19</v>
          </cell>
          <cell r="H3758" t="str">
            <v>FO2</v>
          </cell>
          <cell r="O3758" t="str">
            <v>N/A</v>
          </cell>
          <cell r="V3758">
            <v>541707591.41329896</v>
          </cell>
        </row>
        <row r="3759">
          <cell r="F3759" t="str">
            <v>B-19</v>
          </cell>
          <cell r="H3759" t="str">
            <v>FO2</v>
          </cell>
          <cell r="O3759" t="str">
            <v>N/A</v>
          </cell>
          <cell r="V3759">
            <v>641870.61164900009</v>
          </cell>
        </row>
        <row r="3760">
          <cell r="F3760" t="str">
            <v>B-19</v>
          </cell>
          <cell r="H3760" t="str">
            <v>FO2</v>
          </cell>
          <cell r="O3760" t="str">
            <v>N/A</v>
          </cell>
          <cell r="V3760">
            <v>33076441.367977001</v>
          </cell>
        </row>
        <row r="3761">
          <cell r="F3761" t="str">
            <v>B-19</v>
          </cell>
          <cell r="H3761" t="str">
            <v>FO2</v>
          </cell>
          <cell r="O3761" t="str">
            <v>N/A</v>
          </cell>
          <cell r="V3761">
            <v>753206430.425071</v>
          </cell>
        </row>
        <row r="3762">
          <cell r="F3762" t="str">
            <v>B-19</v>
          </cell>
          <cell r="H3762" t="str">
            <v>FO2</v>
          </cell>
          <cell r="O3762" t="str">
            <v>N/A</v>
          </cell>
          <cell r="V3762">
            <v>803783.56402199995</v>
          </cell>
        </row>
        <row r="3763">
          <cell r="F3763" t="str">
            <v>B-19</v>
          </cell>
          <cell r="H3763" t="str">
            <v>FO2</v>
          </cell>
          <cell r="O3763" t="str">
            <v>N/A</v>
          </cell>
          <cell r="V3763">
            <v>224749659.85593501</v>
          </cell>
        </row>
        <row r="3764">
          <cell r="F3764" t="str">
            <v>B-19</v>
          </cell>
          <cell r="H3764" t="str">
            <v>FO2</v>
          </cell>
          <cell r="O3764" t="str">
            <v>N/A</v>
          </cell>
          <cell r="V3764">
            <v>4199810235.1650987</v>
          </cell>
        </row>
        <row r="3765">
          <cell r="F3765" t="str">
            <v>B-19</v>
          </cell>
          <cell r="H3765" t="str">
            <v>FO2</v>
          </cell>
          <cell r="O3765" t="str">
            <v>N/A</v>
          </cell>
          <cell r="V3765">
            <v>7408591.0715060001</v>
          </cell>
        </row>
        <row r="3766">
          <cell r="F3766" t="str">
            <v>B-19</v>
          </cell>
          <cell r="H3766" t="str">
            <v>FO2</v>
          </cell>
          <cell r="O3766" t="str">
            <v>N/A</v>
          </cell>
          <cell r="V3766">
            <v>70150655.128872991</v>
          </cell>
        </row>
        <row r="3767">
          <cell r="F3767" t="str">
            <v>B-19</v>
          </cell>
          <cell r="H3767" t="str">
            <v>FO2</v>
          </cell>
          <cell r="O3767" t="str">
            <v>N/A</v>
          </cell>
          <cell r="V3767">
            <v>1327968066.276356</v>
          </cell>
        </row>
        <row r="3768">
          <cell r="F3768" t="str">
            <v>B-19</v>
          </cell>
          <cell r="H3768" t="str">
            <v>FO2</v>
          </cell>
          <cell r="O3768" t="str">
            <v>N/A</v>
          </cell>
          <cell r="V3768">
            <v>2025630.6771459999</v>
          </cell>
        </row>
        <row r="3769">
          <cell r="F3769" t="str">
            <v>B-19</v>
          </cell>
          <cell r="H3769" t="str">
            <v>FO2</v>
          </cell>
          <cell r="O3769" t="str">
            <v>N/A</v>
          </cell>
          <cell r="V3769">
            <v>23186211.086865999</v>
          </cell>
        </row>
        <row r="3770">
          <cell r="F3770" t="str">
            <v>B-19</v>
          </cell>
          <cell r="H3770" t="str">
            <v>FO2</v>
          </cell>
          <cell r="O3770" t="str">
            <v>N/A</v>
          </cell>
          <cell r="V3770">
            <v>435744473.75215203</v>
          </cell>
        </row>
        <row r="3771">
          <cell r="F3771" t="str">
            <v>B-19</v>
          </cell>
          <cell r="H3771" t="str">
            <v>FO2</v>
          </cell>
          <cell r="O3771" t="str">
            <v>N/A</v>
          </cell>
          <cell r="V3771">
            <v>883267.59150999994</v>
          </cell>
        </row>
        <row r="3772">
          <cell r="F3772" t="str">
            <v>B-19</v>
          </cell>
          <cell r="H3772" t="str">
            <v>FO2</v>
          </cell>
          <cell r="O3772" t="str">
            <v>C</v>
          </cell>
          <cell r="V3772">
            <v>0</v>
          </cell>
        </row>
        <row r="3773">
          <cell r="F3773" t="str">
            <v>B-19</v>
          </cell>
          <cell r="H3773" t="str">
            <v>FO2</v>
          </cell>
          <cell r="O3773" t="str">
            <v>C</v>
          </cell>
          <cell r="V3773">
            <v>0</v>
          </cell>
        </row>
        <row r="3774">
          <cell r="F3774" t="str">
            <v>B-19</v>
          </cell>
          <cell r="H3774" t="str">
            <v>FO2</v>
          </cell>
          <cell r="O3774" t="str">
            <v>C</v>
          </cell>
          <cell r="V3774">
            <v>0</v>
          </cell>
        </row>
        <row r="3775">
          <cell r="F3775" t="str">
            <v>B-19</v>
          </cell>
          <cell r="H3775" t="str">
            <v>FO2</v>
          </cell>
          <cell r="O3775" t="str">
            <v>C</v>
          </cell>
          <cell r="V3775">
            <v>0</v>
          </cell>
        </row>
        <row r="3776">
          <cell r="F3776" t="str">
            <v>B-19</v>
          </cell>
          <cell r="H3776" t="str">
            <v>FO2</v>
          </cell>
          <cell r="O3776" t="str">
            <v>C</v>
          </cell>
          <cell r="V3776">
            <v>113978.599426</v>
          </cell>
        </row>
        <row r="3777">
          <cell r="F3777" t="str">
            <v>B-19</v>
          </cell>
          <cell r="H3777" t="str">
            <v>FO2</v>
          </cell>
          <cell r="O3777" t="str">
            <v>C</v>
          </cell>
          <cell r="V3777">
            <v>11816344.904034</v>
          </cell>
        </row>
        <row r="3778">
          <cell r="F3778" t="str">
            <v>B-19</v>
          </cell>
          <cell r="H3778" t="str">
            <v>FO2</v>
          </cell>
          <cell r="O3778" t="str">
            <v>C</v>
          </cell>
          <cell r="V3778">
            <v>34659.287711999998</v>
          </cell>
        </row>
        <row r="3779">
          <cell r="F3779" t="str">
            <v>B-19</v>
          </cell>
          <cell r="H3779" t="str">
            <v>FO2</v>
          </cell>
          <cell r="O3779" t="str">
            <v>C</v>
          </cell>
          <cell r="V3779">
            <v>3260808.0301480005</v>
          </cell>
        </row>
        <row r="3780">
          <cell r="F3780" t="str">
            <v>B-19</v>
          </cell>
          <cell r="H3780" t="str">
            <v>FO2</v>
          </cell>
          <cell r="O3780" t="str">
            <v>C</v>
          </cell>
          <cell r="V3780">
            <v>50934.331396000001</v>
          </cell>
        </row>
        <row r="3781">
          <cell r="F3781" t="str">
            <v>B-19</v>
          </cell>
          <cell r="H3781" t="str">
            <v>FO2</v>
          </cell>
          <cell r="O3781" t="str">
            <v>C</v>
          </cell>
          <cell r="V3781">
            <v>4411867.5080510005</v>
          </cell>
        </row>
        <row r="3782">
          <cell r="F3782" t="str">
            <v>B-19</v>
          </cell>
          <cell r="H3782" t="str">
            <v>FO2</v>
          </cell>
          <cell r="O3782" t="str">
            <v>C</v>
          </cell>
          <cell r="V3782">
            <v>218847.790511</v>
          </cell>
        </row>
        <row r="3783">
          <cell r="F3783" t="str">
            <v>B-19</v>
          </cell>
          <cell r="H3783" t="str">
            <v>FO2</v>
          </cell>
          <cell r="O3783" t="str">
            <v>C</v>
          </cell>
          <cell r="V3783">
            <v>25619751.981653001</v>
          </cell>
        </row>
        <row r="3784">
          <cell r="F3784" t="str">
            <v>B-19</v>
          </cell>
          <cell r="H3784" t="str">
            <v>FO2</v>
          </cell>
          <cell r="O3784" t="str">
            <v>C</v>
          </cell>
          <cell r="V3784">
            <v>68493.714695000002</v>
          </cell>
        </row>
        <row r="3785">
          <cell r="F3785" t="str">
            <v>B-19</v>
          </cell>
          <cell r="H3785" t="str">
            <v>FO2</v>
          </cell>
          <cell r="O3785" t="str">
            <v>C</v>
          </cell>
          <cell r="V3785">
            <v>8077963.7114459993</v>
          </cell>
        </row>
        <row r="3786">
          <cell r="F3786" t="str">
            <v>B-19</v>
          </cell>
          <cell r="H3786" t="str">
            <v>FO2</v>
          </cell>
          <cell r="O3786" t="str">
            <v>C</v>
          </cell>
          <cell r="V3786">
            <v>24668.853134000001</v>
          </cell>
        </row>
        <row r="3787">
          <cell r="F3787" t="str">
            <v>B-19</v>
          </cell>
          <cell r="H3787" t="str">
            <v>FO2</v>
          </cell>
          <cell r="O3787" t="str">
            <v>C</v>
          </cell>
          <cell r="V3787">
            <v>2473432.6275920002</v>
          </cell>
        </row>
        <row r="3788">
          <cell r="F3788" t="str">
            <v>B-19</v>
          </cell>
          <cell r="H3788" t="str">
            <v>FO2</v>
          </cell>
          <cell r="O3788" t="str">
            <v>C</v>
          </cell>
          <cell r="V3788">
            <v>0</v>
          </cell>
        </row>
        <row r="3789">
          <cell r="F3789" t="str">
            <v>B-19</v>
          </cell>
          <cell r="H3789" t="str">
            <v>FO2</v>
          </cell>
          <cell r="O3789" t="str">
            <v>C</v>
          </cell>
          <cell r="V3789">
            <v>1782616.4704450001</v>
          </cell>
        </row>
        <row r="3790">
          <cell r="F3790" t="str">
            <v>B-19</v>
          </cell>
          <cell r="H3790" t="str">
            <v>FO2</v>
          </cell>
          <cell r="O3790" t="str">
            <v>C</v>
          </cell>
          <cell r="V3790">
            <v>0</v>
          </cell>
        </row>
        <row r="3791">
          <cell r="F3791" t="str">
            <v>B-19</v>
          </cell>
          <cell r="H3791" t="str">
            <v>FO2</v>
          </cell>
          <cell r="O3791" t="str">
            <v>C</v>
          </cell>
          <cell r="V3791">
            <v>0</v>
          </cell>
        </row>
        <row r="3792">
          <cell r="F3792" t="str">
            <v>B-19</v>
          </cell>
          <cell r="H3792" t="str">
            <v>FO2</v>
          </cell>
          <cell r="O3792" t="str">
            <v>C</v>
          </cell>
          <cell r="V3792">
            <v>426981.42320999998</v>
          </cell>
        </row>
        <row r="3793">
          <cell r="F3793" t="str">
            <v>B-19</v>
          </cell>
          <cell r="H3793" t="str">
            <v>FO2</v>
          </cell>
          <cell r="O3793" t="str">
            <v>C</v>
          </cell>
          <cell r="V3793">
            <v>0</v>
          </cell>
        </row>
        <row r="3794">
          <cell r="F3794" t="str">
            <v>B-19</v>
          </cell>
          <cell r="H3794" t="str">
            <v>FO2</v>
          </cell>
          <cell r="O3794" t="str">
            <v>C</v>
          </cell>
          <cell r="V3794">
            <v>0</v>
          </cell>
        </row>
        <row r="3795">
          <cell r="F3795" t="str">
            <v>B-19</v>
          </cell>
          <cell r="H3795" t="str">
            <v>FO2</v>
          </cell>
          <cell r="O3795" t="str">
            <v>C</v>
          </cell>
          <cell r="V3795">
            <v>630989.44822400005</v>
          </cell>
        </row>
        <row r="3796">
          <cell r="F3796" t="str">
            <v>B-19</v>
          </cell>
          <cell r="H3796" t="str">
            <v>FO2</v>
          </cell>
          <cell r="O3796" t="str">
            <v>C</v>
          </cell>
          <cell r="V3796">
            <v>0</v>
          </cell>
        </row>
        <row r="3797">
          <cell r="F3797" t="str">
            <v>B-19</v>
          </cell>
          <cell r="H3797" t="str">
            <v>FO2</v>
          </cell>
          <cell r="O3797" t="str">
            <v>C</v>
          </cell>
          <cell r="V3797">
            <v>0</v>
          </cell>
        </row>
        <row r="3798">
          <cell r="F3798" t="str">
            <v>B-19</v>
          </cell>
          <cell r="H3798" t="str">
            <v>FO2</v>
          </cell>
          <cell r="O3798" t="str">
            <v>C</v>
          </cell>
          <cell r="V3798">
            <v>3629931.3291420001</v>
          </cell>
        </row>
        <row r="3799">
          <cell r="F3799" t="str">
            <v>B-19</v>
          </cell>
          <cell r="H3799" t="str">
            <v>FO2</v>
          </cell>
          <cell r="O3799" t="str">
            <v>C</v>
          </cell>
          <cell r="V3799">
            <v>0</v>
          </cell>
        </row>
        <row r="3800">
          <cell r="F3800" t="str">
            <v>B-19</v>
          </cell>
          <cell r="H3800" t="str">
            <v>FO2</v>
          </cell>
          <cell r="O3800" t="str">
            <v>C</v>
          </cell>
          <cell r="V3800">
            <v>0</v>
          </cell>
        </row>
        <row r="3801">
          <cell r="F3801" t="str">
            <v>B-19</v>
          </cell>
          <cell r="H3801" t="str">
            <v>FO2</v>
          </cell>
          <cell r="O3801" t="str">
            <v>C</v>
          </cell>
          <cell r="V3801">
            <v>1121957.731162</v>
          </cell>
        </row>
        <row r="3802">
          <cell r="F3802" t="str">
            <v>B-19</v>
          </cell>
          <cell r="H3802" t="str">
            <v>FO2</v>
          </cell>
          <cell r="O3802" t="str">
            <v>C</v>
          </cell>
          <cell r="V3802">
            <v>0</v>
          </cell>
        </row>
        <row r="3803">
          <cell r="F3803" t="str">
            <v>B-19</v>
          </cell>
          <cell r="H3803" t="str">
            <v>FO2</v>
          </cell>
          <cell r="O3803" t="str">
            <v>C</v>
          </cell>
          <cell r="V3803">
            <v>0</v>
          </cell>
        </row>
        <row r="3804">
          <cell r="F3804" t="str">
            <v>B-19</v>
          </cell>
          <cell r="H3804" t="str">
            <v>FO2</v>
          </cell>
          <cell r="O3804" t="str">
            <v>C</v>
          </cell>
          <cell r="V3804">
            <v>377743.47038700001</v>
          </cell>
        </row>
        <row r="3805">
          <cell r="F3805" t="str">
            <v>B-19</v>
          </cell>
          <cell r="H3805" t="str">
            <v>FO2</v>
          </cell>
          <cell r="O3805" t="str">
            <v>C</v>
          </cell>
          <cell r="V3805">
            <v>0</v>
          </cell>
        </row>
        <row r="3806">
          <cell r="F3806" t="str">
            <v>B-19</v>
          </cell>
          <cell r="H3806" t="str">
            <v>FO3</v>
          </cell>
          <cell r="O3806" t="str">
            <v>N/A</v>
          </cell>
          <cell r="V3806">
            <v>0</v>
          </cell>
        </row>
        <row r="3807">
          <cell r="F3807" t="str">
            <v>B-19</v>
          </cell>
          <cell r="H3807" t="str">
            <v>FO3</v>
          </cell>
          <cell r="O3807" t="str">
            <v>N/A</v>
          </cell>
          <cell r="V3807">
            <v>0</v>
          </cell>
        </row>
        <row r="3808">
          <cell r="F3808" t="str">
            <v>B-19</v>
          </cell>
          <cell r="H3808" t="str">
            <v>FO3</v>
          </cell>
          <cell r="O3808" t="str">
            <v>N/A</v>
          </cell>
          <cell r="V3808">
            <v>0</v>
          </cell>
        </row>
        <row r="3809">
          <cell r="F3809" t="str">
            <v>B-19</v>
          </cell>
          <cell r="H3809" t="str">
            <v>FO3</v>
          </cell>
          <cell r="O3809" t="str">
            <v>N/A</v>
          </cell>
          <cell r="V3809">
            <v>0</v>
          </cell>
        </row>
        <row r="3810">
          <cell r="F3810" t="str">
            <v>B-19</v>
          </cell>
          <cell r="H3810" t="str">
            <v>FO3</v>
          </cell>
          <cell r="O3810" t="str">
            <v>N/A</v>
          </cell>
          <cell r="V3810">
            <v>0</v>
          </cell>
        </row>
        <row r="3811">
          <cell r="F3811" t="str">
            <v>B-19</v>
          </cell>
          <cell r="H3811" t="str">
            <v>FO3</v>
          </cell>
          <cell r="O3811" t="str">
            <v>N/A</v>
          </cell>
          <cell r="V3811">
            <v>0</v>
          </cell>
        </row>
        <row r="3812">
          <cell r="F3812" t="str">
            <v>B-19</v>
          </cell>
          <cell r="H3812" t="str">
            <v>FO3</v>
          </cell>
          <cell r="O3812" t="str">
            <v>N/A</v>
          </cell>
          <cell r="V3812">
            <v>184732028.80230799</v>
          </cell>
        </row>
        <row r="3813">
          <cell r="F3813" t="str">
            <v>B-19</v>
          </cell>
          <cell r="H3813" t="str">
            <v>FO3</v>
          </cell>
          <cell r="O3813" t="str">
            <v>N/A</v>
          </cell>
          <cell r="V3813">
            <v>837189602.95156693</v>
          </cell>
        </row>
        <row r="3814">
          <cell r="F3814" t="str">
            <v>B-19</v>
          </cell>
          <cell r="H3814" t="str">
            <v>FO3</v>
          </cell>
          <cell r="O3814" t="str">
            <v>N/A</v>
          </cell>
          <cell r="V3814">
            <v>4481322.881763</v>
          </cell>
        </row>
        <row r="3815">
          <cell r="F3815" t="str">
            <v>B-19</v>
          </cell>
          <cell r="H3815" t="str">
            <v>FO3</v>
          </cell>
          <cell r="O3815" t="str">
            <v>N/A</v>
          </cell>
          <cell r="V3815">
            <v>49036600.870710999</v>
          </cell>
        </row>
        <row r="3816">
          <cell r="F3816" t="str">
            <v>B-19</v>
          </cell>
          <cell r="H3816" t="str">
            <v>FO3</v>
          </cell>
          <cell r="O3816" t="str">
            <v>N/A</v>
          </cell>
          <cell r="V3816">
            <v>170867568.94578001</v>
          </cell>
        </row>
        <row r="3817">
          <cell r="F3817" t="str">
            <v>B-19</v>
          </cell>
          <cell r="H3817" t="str">
            <v>FO3</v>
          </cell>
          <cell r="O3817" t="str">
            <v>N/A</v>
          </cell>
          <cell r="V3817">
            <v>1196942.6732980001</v>
          </cell>
        </row>
        <row r="3818">
          <cell r="F3818" t="str">
            <v>B-19</v>
          </cell>
          <cell r="H3818" t="str">
            <v>FO3</v>
          </cell>
          <cell r="O3818" t="str">
            <v>N/A</v>
          </cell>
          <cell r="V3818">
            <v>65834718.137399003</v>
          </cell>
        </row>
        <row r="3819">
          <cell r="F3819" t="str">
            <v>B-19</v>
          </cell>
          <cell r="H3819" t="str">
            <v>FO3</v>
          </cell>
          <cell r="O3819" t="str">
            <v>N/A</v>
          </cell>
          <cell r="V3819">
            <v>310042135.86015505</v>
          </cell>
        </row>
        <row r="3820">
          <cell r="F3820" t="str">
            <v>B-19</v>
          </cell>
          <cell r="H3820" t="str">
            <v>FO3</v>
          </cell>
          <cell r="O3820" t="str">
            <v>N/A</v>
          </cell>
          <cell r="V3820">
            <v>1548091.3157500001</v>
          </cell>
        </row>
        <row r="3821">
          <cell r="F3821" t="str">
            <v>B-19</v>
          </cell>
          <cell r="H3821" t="str">
            <v>FO3</v>
          </cell>
          <cell r="O3821" t="str">
            <v>N/A</v>
          </cell>
          <cell r="V3821">
            <v>402429131.93152499</v>
          </cell>
        </row>
        <row r="3822">
          <cell r="F3822" t="str">
            <v>B-19</v>
          </cell>
          <cell r="H3822" t="str">
            <v>FO3</v>
          </cell>
          <cell r="O3822" t="str">
            <v>N/A</v>
          </cell>
          <cell r="V3822">
            <v>1527477541.6306269</v>
          </cell>
        </row>
        <row r="3823">
          <cell r="F3823" t="str">
            <v>B-19</v>
          </cell>
          <cell r="H3823" t="str">
            <v>FO3</v>
          </cell>
          <cell r="O3823" t="str">
            <v>N/A</v>
          </cell>
          <cell r="V3823">
            <v>12353622.004874</v>
          </cell>
        </row>
        <row r="3824">
          <cell r="F3824" t="str">
            <v>B-19</v>
          </cell>
          <cell r="H3824" t="str">
            <v>FO3</v>
          </cell>
          <cell r="O3824" t="str">
            <v>N/A</v>
          </cell>
          <cell r="V3824">
            <v>125962866.10767099</v>
          </cell>
        </row>
        <row r="3825">
          <cell r="F3825" t="str">
            <v>B-19</v>
          </cell>
          <cell r="H3825" t="str">
            <v>FO3</v>
          </cell>
          <cell r="O3825" t="str">
            <v>N/A</v>
          </cell>
          <cell r="V3825">
            <v>560293909.16708493</v>
          </cell>
        </row>
        <row r="3826">
          <cell r="F3826" t="str">
            <v>B-19</v>
          </cell>
          <cell r="H3826" t="str">
            <v>FO3</v>
          </cell>
          <cell r="O3826" t="str">
            <v>N/A</v>
          </cell>
          <cell r="V3826">
            <v>3721498.07516</v>
          </cell>
        </row>
        <row r="3827">
          <cell r="F3827" t="str">
            <v>B-19</v>
          </cell>
          <cell r="H3827" t="str">
            <v>FO3</v>
          </cell>
          <cell r="O3827" t="str">
            <v>N/A</v>
          </cell>
          <cell r="V3827">
            <v>35286428.093953997</v>
          </cell>
        </row>
        <row r="3828">
          <cell r="F3828" t="str">
            <v>B-19</v>
          </cell>
          <cell r="H3828" t="str">
            <v>FO3</v>
          </cell>
          <cell r="O3828" t="str">
            <v>N/A</v>
          </cell>
          <cell r="V3828">
            <v>299757550.30184996</v>
          </cell>
        </row>
        <row r="3829">
          <cell r="F3829" t="str">
            <v>B-19</v>
          </cell>
          <cell r="H3829" t="str">
            <v>FO3</v>
          </cell>
          <cell r="O3829" t="str">
            <v>N/A</v>
          </cell>
          <cell r="V3829">
            <v>1368507.2924030002</v>
          </cell>
        </row>
        <row r="3830">
          <cell r="F3830" t="str">
            <v>B-19</v>
          </cell>
          <cell r="H3830" t="str">
            <v>FO3</v>
          </cell>
          <cell r="O3830" t="str">
            <v>N/A</v>
          </cell>
          <cell r="V3830">
            <v>92591823.404455006</v>
          </cell>
        </row>
        <row r="3831">
          <cell r="F3831" t="str">
            <v>B-19</v>
          </cell>
          <cell r="H3831" t="str">
            <v>FO3</v>
          </cell>
          <cell r="O3831" t="str">
            <v>N/A</v>
          </cell>
          <cell r="V3831">
            <v>1990421867.545167</v>
          </cell>
        </row>
        <row r="3832">
          <cell r="F3832" t="str">
            <v>B-19</v>
          </cell>
          <cell r="H3832" t="str">
            <v>FO3</v>
          </cell>
          <cell r="O3832" t="str">
            <v>N/A</v>
          </cell>
          <cell r="V3832">
            <v>2728221.8991720001</v>
          </cell>
        </row>
        <row r="3833">
          <cell r="F3833" t="str">
            <v>B-19</v>
          </cell>
          <cell r="H3833" t="str">
            <v>FO3</v>
          </cell>
          <cell r="O3833" t="str">
            <v>N/A</v>
          </cell>
          <cell r="V3833">
            <v>22625534.760674</v>
          </cell>
        </row>
        <row r="3834">
          <cell r="F3834" t="str">
            <v>B-19</v>
          </cell>
          <cell r="H3834" t="str">
            <v>FO3</v>
          </cell>
          <cell r="O3834" t="str">
            <v>N/A</v>
          </cell>
          <cell r="V3834">
            <v>541707591.41329896</v>
          </cell>
        </row>
        <row r="3835">
          <cell r="F3835" t="str">
            <v>B-19</v>
          </cell>
          <cell r="H3835" t="str">
            <v>FO3</v>
          </cell>
          <cell r="O3835" t="str">
            <v>N/A</v>
          </cell>
          <cell r="V3835">
            <v>641870.61164900009</v>
          </cell>
        </row>
        <row r="3836">
          <cell r="F3836" t="str">
            <v>B-19</v>
          </cell>
          <cell r="H3836" t="str">
            <v>FO3</v>
          </cell>
          <cell r="O3836" t="str">
            <v>N/A</v>
          </cell>
          <cell r="V3836">
            <v>33076441.367977001</v>
          </cell>
        </row>
        <row r="3837">
          <cell r="F3837" t="str">
            <v>B-19</v>
          </cell>
          <cell r="H3837" t="str">
            <v>FO3</v>
          </cell>
          <cell r="O3837" t="str">
            <v>N/A</v>
          </cell>
          <cell r="V3837">
            <v>753206430.425071</v>
          </cell>
        </row>
        <row r="3838">
          <cell r="F3838" t="str">
            <v>B-19</v>
          </cell>
          <cell r="H3838" t="str">
            <v>FO3</v>
          </cell>
          <cell r="O3838" t="str">
            <v>N/A</v>
          </cell>
          <cell r="V3838">
            <v>803783.56402199995</v>
          </cell>
        </row>
        <row r="3839">
          <cell r="F3839" t="str">
            <v>B-19</v>
          </cell>
          <cell r="H3839" t="str">
            <v>FO3</v>
          </cell>
          <cell r="O3839" t="str">
            <v>N/A</v>
          </cell>
          <cell r="V3839">
            <v>224749659.85593501</v>
          </cell>
        </row>
        <row r="3840">
          <cell r="F3840" t="str">
            <v>B-19</v>
          </cell>
          <cell r="H3840" t="str">
            <v>FO3</v>
          </cell>
          <cell r="O3840" t="str">
            <v>N/A</v>
          </cell>
          <cell r="V3840">
            <v>4199810235.1650987</v>
          </cell>
        </row>
        <row r="3841">
          <cell r="F3841" t="str">
            <v>B-19</v>
          </cell>
          <cell r="H3841" t="str">
            <v>FO3</v>
          </cell>
          <cell r="O3841" t="str">
            <v>N/A</v>
          </cell>
          <cell r="V3841">
            <v>7408591.0715060001</v>
          </cell>
        </row>
        <row r="3842">
          <cell r="F3842" t="str">
            <v>B-19</v>
          </cell>
          <cell r="H3842" t="str">
            <v>FO3</v>
          </cell>
          <cell r="O3842" t="str">
            <v>N/A</v>
          </cell>
          <cell r="V3842">
            <v>70150655.128872991</v>
          </cell>
        </row>
        <row r="3843">
          <cell r="F3843" t="str">
            <v>B-19</v>
          </cell>
          <cell r="H3843" t="str">
            <v>FO3</v>
          </cell>
          <cell r="O3843" t="str">
            <v>N/A</v>
          </cell>
          <cell r="V3843">
            <v>1327968066.276356</v>
          </cell>
        </row>
        <row r="3844">
          <cell r="F3844" t="str">
            <v>B-19</v>
          </cell>
          <cell r="H3844" t="str">
            <v>FO3</v>
          </cell>
          <cell r="O3844" t="str">
            <v>N/A</v>
          </cell>
          <cell r="V3844">
            <v>2025630.6771459999</v>
          </cell>
        </row>
        <row r="3845">
          <cell r="F3845" t="str">
            <v>B-19</v>
          </cell>
          <cell r="H3845" t="str">
            <v>FO3</v>
          </cell>
          <cell r="O3845" t="str">
            <v>N/A</v>
          </cell>
          <cell r="V3845">
            <v>23186211.086865999</v>
          </cell>
        </row>
        <row r="3846">
          <cell r="F3846" t="str">
            <v>B-19</v>
          </cell>
          <cell r="H3846" t="str">
            <v>FO3</v>
          </cell>
          <cell r="O3846" t="str">
            <v>N/A</v>
          </cell>
          <cell r="V3846">
            <v>435744473.75215203</v>
          </cell>
        </row>
        <row r="3847">
          <cell r="F3847" t="str">
            <v>B-19</v>
          </cell>
          <cell r="H3847" t="str">
            <v>FO3</v>
          </cell>
          <cell r="O3847" t="str">
            <v>N/A</v>
          </cell>
          <cell r="V3847">
            <v>883267.59150999994</v>
          </cell>
        </row>
        <row r="3848">
          <cell r="F3848" t="str">
            <v>B-19</v>
          </cell>
          <cell r="H3848" t="str">
            <v>FO3</v>
          </cell>
          <cell r="O3848" t="str">
            <v>C</v>
          </cell>
          <cell r="V3848">
            <v>0</v>
          </cell>
        </row>
        <row r="3849">
          <cell r="F3849" t="str">
            <v>B-19</v>
          </cell>
          <cell r="H3849" t="str">
            <v>FO3</v>
          </cell>
          <cell r="O3849" t="str">
            <v>C</v>
          </cell>
          <cell r="V3849">
            <v>0</v>
          </cell>
        </row>
        <row r="3850">
          <cell r="F3850" t="str">
            <v>B-19</v>
          </cell>
          <cell r="H3850" t="str">
            <v>FO3</v>
          </cell>
          <cell r="O3850" t="str">
            <v>C</v>
          </cell>
          <cell r="V3850">
            <v>0</v>
          </cell>
        </row>
        <row r="3851">
          <cell r="F3851" t="str">
            <v>B-19</v>
          </cell>
          <cell r="H3851" t="str">
            <v>FO3</v>
          </cell>
          <cell r="O3851" t="str">
            <v>C</v>
          </cell>
          <cell r="V3851">
            <v>0</v>
          </cell>
        </row>
        <row r="3852">
          <cell r="F3852" t="str">
            <v>B-19</v>
          </cell>
          <cell r="H3852" t="str">
            <v>FO3</v>
          </cell>
          <cell r="O3852" t="str">
            <v>C</v>
          </cell>
          <cell r="V3852">
            <v>113978.599426</v>
          </cell>
        </row>
        <row r="3853">
          <cell r="F3853" t="str">
            <v>B-19</v>
          </cell>
          <cell r="H3853" t="str">
            <v>FO3</v>
          </cell>
          <cell r="O3853" t="str">
            <v>C</v>
          </cell>
          <cell r="V3853">
            <v>11816344.904034</v>
          </cell>
        </row>
        <row r="3854">
          <cell r="F3854" t="str">
            <v>B-19</v>
          </cell>
          <cell r="H3854" t="str">
            <v>FO3</v>
          </cell>
          <cell r="O3854" t="str">
            <v>C</v>
          </cell>
          <cell r="V3854">
            <v>34659.287711999998</v>
          </cell>
        </row>
        <row r="3855">
          <cell r="F3855" t="str">
            <v>B-19</v>
          </cell>
          <cell r="H3855" t="str">
            <v>FO3</v>
          </cell>
          <cell r="O3855" t="str">
            <v>C</v>
          </cell>
          <cell r="V3855">
            <v>3260808.0301480005</v>
          </cell>
        </row>
        <row r="3856">
          <cell r="F3856" t="str">
            <v>B-19</v>
          </cell>
          <cell r="H3856" t="str">
            <v>FO3</v>
          </cell>
          <cell r="O3856" t="str">
            <v>C</v>
          </cell>
          <cell r="V3856">
            <v>50934.331396000001</v>
          </cell>
        </row>
        <row r="3857">
          <cell r="F3857" t="str">
            <v>B-19</v>
          </cell>
          <cell r="H3857" t="str">
            <v>FO3</v>
          </cell>
          <cell r="O3857" t="str">
            <v>C</v>
          </cell>
          <cell r="V3857">
            <v>4411867.5080510005</v>
          </cell>
        </row>
        <row r="3858">
          <cell r="F3858" t="str">
            <v>B-19</v>
          </cell>
          <cell r="H3858" t="str">
            <v>FO3</v>
          </cell>
          <cell r="O3858" t="str">
            <v>C</v>
          </cell>
          <cell r="V3858">
            <v>218847.790511</v>
          </cell>
        </row>
        <row r="3859">
          <cell r="F3859" t="str">
            <v>B-19</v>
          </cell>
          <cell r="H3859" t="str">
            <v>FO3</v>
          </cell>
          <cell r="O3859" t="str">
            <v>C</v>
          </cell>
          <cell r="V3859">
            <v>25619751.981653001</v>
          </cell>
        </row>
        <row r="3860">
          <cell r="F3860" t="str">
            <v>B-19</v>
          </cell>
          <cell r="H3860" t="str">
            <v>FO3</v>
          </cell>
          <cell r="O3860" t="str">
            <v>C</v>
          </cell>
          <cell r="V3860">
            <v>68493.714695000002</v>
          </cell>
        </row>
        <row r="3861">
          <cell r="F3861" t="str">
            <v>B-19</v>
          </cell>
          <cell r="H3861" t="str">
            <v>FO3</v>
          </cell>
          <cell r="O3861" t="str">
            <v>C</v>
          </cell>
          <cell r="V3861">
            <v>8077963.7114459993</v>
          </cell>
        </row>
        <row r="3862">
          <cell r="F3862" t="str">
            <v>B-19</v>
          </cell>
          <cell r="H3862" t="str">
            <v>FO3</v>
          </cell>
          <cell r="O3862" t="str">
            <v>C</v>
          </cell>
          <cell r="V3862">
            <v>24668.853134000001</v>
          </cell>
        </row>
        <row r="3863">
          <cell r="F3863" t="str">
            <v>B-19</v>
          </cell>
          <cell r="H3863" t="str">
            <v>FO3</v>
          </cell>
          <cell r="O3863" t="str">
            <v>C</v>
          </cell>
          <cell r="V3863">
            <v>2473432.6275920002</v>
          </cell>
        </row>
        <row r="3864">
          <cell r="F3864" t="str">
            <v>B-19</v>
          </cell>
          <cell r="H3864" t="str">
            <v>FO3</v>
          </cell>
          <cell r="O3864" t="str">
            <v>C</v>
          </cell>
          <cell r="V3864">
            <v>0</v>
          </cell>
        </row>
        <row r="3865">
          <cell r="F3865" t="str">
            <v>B-19</v>
          </cell>
          <cell r="H3865" t="str">
            <v>FO3</v>
          </cell>
          <cell r="O3865" t="str">
            <v>C</v>
          </cell>
          <cell r="V3865">
            <v>1782616.4704450001</v>
          </cell>
        </row>
        <row r="3866">
          <cell r="F3866" t="str">
            <v>B-19</v>
          </cell>
          <cell r="H3866" t="str">
            <v>FO3</v>
          </cell>
          <cell r="O3866" t="str">
            <v>C</v>
          </cell>
          <cell r="V3866">
            <v>0</v>
          </cell>
        </row>
        <row r="3867">
          <cell r="F3867" t="str">
            <v>B-19</v>
          </cell>
          <cell r="H3867" t="str">
            <v>FO3</v>
          </cell>
          <cell r="O3867" t="str">
            <v>C</v>
          </cell>
          <cell r="V3867">
            <v>0</v>
          </cell>
        </row>
        <row r="3868">
          <cell r="F3868" t="str">
            <v>B-19</v>
          </cell>
          <cell r="H3868" t="str">
            <v>FO3</v>
          </cell>
          <cell r="O3868" t="str">
            <v>C</v>
          </cell>
          <cell r="V3868">
            <v>426981.42320999998</v>
          </cell>
        </row>
        <row r="3869">
          <cell r="F3869" t="str">
            <v>B-19</v>
          </cell>
          <cell r="H3869" t="str">
            <v>FO3</v>
          </cell>
          <cell r="O3869" t="str">
            <v>C</v>
          </cell>
          <cell r="V3869">
            <v>0</v>
          </cell>
        </row>
        <row r="3870">
          <cell r="F3870" t="str">
            <v>B-19</v>
          </cell>
          <cell r="H3870" t="str">
            <v>FO3</v>
          </cell>
          <cell r="O3870" t="str">
            <v>C</v>
          </cell>
          <cell r="V3870">
            <v>0</v>
          </cell>
        </row>
        <row r="3871">
          <cell r="F3871" t="str">
            <v>B-19</v>
          </cell>
          <cell r="H3871" t="str">
            <v>FO3</v>
          </cell>
          <cell r="O3871" t="str">
            <v>C</v>
          </cell>
          <cell r="V3871">
            <v>630989.44822400005</v>
          </cell>
        </row>
        <row r="3872">
          <cell r="F3872" t="str">
            <v>B-19</v>
          </cell>
          <cell r="H3872" t="str">
            <v>FO3</v>
          </cell>
          <cell r="O3872" t="str">
            <v>C</v>
          </cell>
          <cell r="V3872">
            <v>0</v>
          </cell>
        </row>
        <row r="3873">
          <cell r="F3873" t="str">
            <v>B-19</v>
          </cell>
          <cell r="H3873" t="str">
            <v>FO3</v>
          </cell>
          <cell r="O3873" t="str">
            <v>C</v>
          </cell>
          <cell r="V3873">
            <v>0</v>
          </cell>
        </row>
        <row r="3874">
          <cell r="F3874" t="str">
            <v>B-19</v>
          </cell>
          <cell r="H3874" t="str">
            <v>FO3</v>
          </cell>
          <cell r="O3874" t="str">
            <v>C</v>
          </cell>
          <cell r="V3874">
            <v>3629931.3291420001</v>
          </cell>
        </row>
        <row r="3875">
          <cell r="F3875" t="str">
            <v>B-19</v>
          </cell>
          <cell r="H3875" t="str">
            <v>FO3</v>
          </cell>
          <cell r="O3875" t="str">
            <v>C</v>
          </cell>
          <cell r="V3875">
            <v>0</v>
          </cell>
        </row>
        <row r="3876">
          <cell r="F3876" t="str">
            <v>B-19</v>
          </cell>
          <cell r="H3876" t="str">
            <v>FO3</v>
          </cell>
          <cell r="O3876" t="str">
            <v>C</v>
          </cell>
          <cell r="V3876">
            <v>0</v>
          </cell>
        </row>
        <row r="3877">
          <cell r="F3877" t="str">
            <v>B-19</v>
          </cell>
          <cell r="H3877" t="str">
            <v>FO3</v>
          </cell>
          <cell r="O3877" t="str">
            <v>C</v>
          </cell>
          <cell r="V3877">
            <v>1121957.731162</v>
          </cell>
        </row>
        <row r="3878">
          <cell r="F3878" t="str">
            <v>B-19</v>
          </cell>
          <cell r="H3878" t="str">
            <v>FO3</v>
          </cell>
          <cell r="O3878" t="str">
            <v>C</v>
          </cell>
          <cell r="V3878">
            <v>0</v>
          </cell>
        </row>
        <row r="3879">
          <cell r="F3879" t="str">
            <v>B-19</v>
          </cell>
          <cell r="H3879" t="str">
            <v>FO3</v>
          </cell>
          <cell r="O3879" t="str">
            <v>C</v>
          </cell>
          <cell r="V3879">
            <v>0</v>
          </cell>
        </row>
        <row r="3880">
          <cell r="F3880" t="str">
            <v>B-19</v>
          </cell>
          <cell r="H3880" t="str">
            <v>FO3</v>
          </cell>
          <cell r="O3880" t="str">
            <v>C</v>
          </cell>
          <cell r="V3880">
            <v>377743.47038700001</v>
          </cell>
        </row>
        <row r="3881">
          <cell r="F3881" t="str">
            <v>B-19</v>
          </cell>
          <cell r="H3881" t="str">
            <v>FO3</v>
          </cell>
          <cell r="O3881" t="str">
            <v>C</v>
          </cell>
          <cell r="V3881">
            <v>0</v>
          </cell>
        </row>
        <row r="3882">
          <cell r="F3882" t="str">
            <v>B-19</v>
          </cell>
          <cell r="H3882" t="str">
            <v>N/A</v>
          </cell>
          <cell r="O3882" t="str">
            <v>N/A</v>
          </cell>
          <cell r="V3882">
            <v>65277.401241</v>
          </cell>
        </row>
        <row r="3883">
          <cell r="F3883" t="str">
            <v>B-19</v>
          </cell>
          <cell r="H3883" t="str">
            <v>N/A</v>
          </cell>
          <cell r="O3883" t="str">
            <v>N/A</v>
          </cell>
          <cell r="V3883">
            <v>29099963.86795</v>
          </cell>
        </row>
        <row r="3884">
          <cell r="F3884" t="str">
            <v>B-19</v>
          </cell>
          <cell r="H3884" t="str">
            <v>N/A</v>
          </cell>
          <cell r="O3884" t="str">
            <v>N/A</v>
          </cell>
          <cell r="V3884">
            <v>0</v>
          </cell>
        </row>
        <row r="3885">
          <cell r="F3885" t="str">
            <v>B-19</v>
          </cell>
          <cell r="H3885" t="str">
            <v>N/A</v>
          </cell>
          <cell r="O3885" t="str">
            <v>N/A</v>
          </cell>
          <cell r="V3885">
            <v>2286163.1652990002</v>
          </cell>
        </row>
        <row r="3886">
          <cell r="F3886" t="str">
            <v>B-19</v>
          </cell>
          <cell r="H3886" t="str">
            <v>N/A</v>
          </cell>
          <cell r="O3886" t="str">
            <v>N/A</v>
          </cell>
          <cell r="V3886">
            <v>26099619.147073001</v>
          </cell>
        </row>
        <row r="3887">
          <cell r="F3887" t="str">
            <v>B-19</v>
          </cell>
          <cell r="H3887" t="str">
            <v>N/A</v>
          </cell>
          <cell r="O3887" t="str">
            <v>N/A</v>
          </cell>
          <cell r="V3887">
            <v>18739.765861</v>
          </cell>
        </row>
        <row r="3888">
          <cell r="F3888" t="str">
            <v>B-19</v>
          </cell>
          <cell r="H3888" t="str">
            <v>N/A</v>
          </cell>
          <cell r="O3888" t="str">
            <v>N/A</v>
          </cell>
          <cell r="V3888">
            <v>4753762.6415240001</v>
          </cell>
        </row>
        <row r="3889">
          <cell r="F3889" t="str">
            <v>B-19</v>
          </cell>
          <cell r="H3889" t="str">
            <v>N/A</v>
          </cell>
          <cell r="O3889" t="str">
            <v>N/A</v>
          </cell>
          <cell r="V3889">
            <v>2121359.170432</v>
          </cell>
        </row>
        <row r="3890">
          <cell r="F3890" t="str">
            <v>B-19</v>
          </cell>
          <cell r="H3890" t="str">
            <v>N/A</v>
          </cell>
          <cell r="O3890" t="str">
            <v>N/A</v>
          </cell>
          <cell r="V3890">
            <v>0</v>
          </cell>
        </row>
        <row r="3891">
          <cell r="F3891" t="str">
            <v>B-19</v>
          </cell>
          <cell r="H3891" t="str">
            <v>N/A</v>
          </cell>
          <cell r="O3891" t="str">
            <v>N/A</v>
          </cell>
          <cell r="V3891">
            <v>925734.58378999995</v>
          </cell>
        </row>
        <row r="3892">
          <cell r="F3892" t="str">
            <v>B-19</v>
          </cell>
          <cell r="H3892" t="str">
            <v>N/A</v>
          </cell>
          <cell r="O3892" t="str">
            <v>N/A</v>
          </cell>
          <cell r="V3892">
            <v>15048137.21167</v>
          </cell>
        </row>
        <row r="3893">
          <cell r="F3893" t="str">
            <v>B-19</v>
          </cell>
          <cell r="H3893" t="str">
            <v>N/A</v>
          </cell>
          <cell r="O3893" t="str">
            <v>N/A</v>
          </cell>
          <cell r="V3893">
            <v>0</v>
          </cell>
        </row>
        <row r="3894">
          <cell r="F3894" t="str">
            <v>B-20</v>
          </cell>
          <cell r="H3894" t="str">
            <v>N/A</v>
          </cell>
          <cell r="O3894" t="str">
            <v>N/A</v>
          </cell>
          <cell r="V3894">
            <v>551.35098799999992</v>
          </cell>
        </row>
        <row r="3895">
          <cell r="F3895" t="str">
            <v>B-20</v>
          </cell>
          <cell r="H3895" t="str">
            <v>N/A</v>
          </cell>
          <cell r="O3895" t="str">
            <v>N/A</v>
          </cell>
          <cell r="V3895">
            <v>1099.874429</v>
          </cell>
        </row>
        <row r="3896">
          <cell r="F3896" t="str">
            <v>B-20</v>
          </cell>
          <cell r="H3896" t="str">
            <v>N/A</v>
          </cell>
          <cell r="O3896" t="str">
            <v>N/A</v>
          </cell>
          <cell r="V3896">
            <v>3922939.9984070002</v>
          </cell>
        </row>
        <row r="3897">
          <cell r="F3897" t="str">
            <v>B-20</v>
          </cell>
          <cell r="H3897" t="str">
            <v>N/A</v>
          </cell>
          <cell r="O3897" t="str">
            <v>N/A</v>
          </cell>
          <cell r="V3897">
            <v>3798423.8422219995</v>
          </cell>
        </row>
        <row r="3898">
          <cell r="F3898" t="str">
            <v>B-20</v>
          </cell>
          <cell r="H3898" t="str">
            <v>N/A</v>
          </cell>
          <cell r="O3898" t="str">
            <v>N/A</v>
          </cell>
          <cell r="V3898">
            <v>3828812.1171440003</v>
          </cell>
        </row>
        <row r="3899">
          <cell r="F3899" t="str">
            <v>B-20</v>
          </cell>
          <cell r="H3899" t="str">
            <v>N/A</v>
          </cell>
          <cell r="O3899" t="str">
            <v>N/A</v>
          </cell>
          <cell r="V3899">
            <v>7168323.8842069991</v>
          </cell>
        </row>
        <row r="3900">
          <cell r="F3900" t="str">
            <v>B-20</v>
          </cell>
          <cell r="H3900" t="str">
            <v>N/A</v>
          </cell>
          <cell r="O3900" t="str">
            <v>N/A</v>
          </cell>
          <cell r="V3900">
            <v>6938031.9173339996</v>
          </cell>
        </row>
        <row r="3901">
          <cell r="F3901" t="str">
            <v>B-20</v>
          </cell>
          <cell r="H3901" t="str">
            <v>N/A</v>
          </cell>
          <cell r="O3901" t="str">
            <v>N/A</v>
          </cell>
          <cell r="V3901">
            <v>1229696066.901875</v>
          </cell>
        </row>
        <row r="3902">
          <cell r="F3902" t="str">
            <v>B-20</v>
          </cell>
          <cell r="H3902" t="str">
            <v>N/A</v>
          </cell>
          <cell r="O3902" t="str">
            <v>N/A</v>
          </cell>
          <cell r="V3902">
            <v>325475191.34122002</v>
          </cell>
        </row>
        <row r="3903">
          <cell r="F3903" t="str">
            <v>B-20</v>
          </cell>
          <cell r="H3903" t="str">
            <v>N/A</v>
          </cell>
          <cell r="O3903" t="str">
            <v>N/A</v>
          </cell>
          <cell r="V3903">
            <v>413124777.47051299</v>
          </cell>
        </row>
        <row r="3904">
          <cell r="F3904" t="str">
            <v>B-20</v>
          </cell>
          <cell r="H3904" t="str">
            <v>N/A</v>
          </cell>
          <cell r="O3904" t="str">
            <v>N/A</v>
          </cell>
          <cell r="V3904">
            <v>2562270740.6788549</v>
          </cell>
        </row>
        <row r="3905">
          <cell r="F3905" t="str">
            <v>B-20</v>
          </cell>
          <cell r="H3905" t="str">
            <v>N/A</v>
          </cell>
          <cell r="O3905" t="str">
            <v>N/A</v>
          </cell>
          <cell r="V3905">
            <v>763145783.23640895</v>
          </cell>
        </row>
        <row r="3906">
          <cell r="F3906" t="str">
            <v>B-20</v>
          </cell>
          <cell r="H3906" t="str">
            <v>N/A</v>
          </cell>
          <cell r="O3906" t="str">
            <v>N/A</v>
          </cell>
          <cell r="V3906">
            <v>260888140.39804</v>
          </cell>
        </row>
        <row r="3907">
          <cell r="F3907" t="str">
            <v>B-20</v>
          </cell>
          <cell r="H3907" t="str">
            <v>N/A</v>
          </cell>
          <cell r="O3907" t="str">
            <v>N/A</v>
          </cell>
          <cell r="V3907">
            <v>1364.2119660000001</v>
          </cell>
        </row>
        <row r="3908">
          <cell r="F3908" t="str">
            <v>B-20</v>
          </cell>
          <cell r="H3908" t="str">
            <v>N/A</v>
          </cell>
          <cell r="O3908" t="str">
            <v>N/A</v>
          </cell>
          <cell r="V3908">
            <v>2710.2463159999998</v>
          </cell>
        </row>
        <row r="3909">
          <cell r="F3909" t="str">
            <v>B-20</v>
          </cell>
          <cell r="H3909" t="str">
            <v>N/A</v>
          </cell>
          <cell r="O3909" t="str">
            <v>N/A</v>
          </cell>
          <cell r="V3909">
            <v>1463027.1007859998</v>
          </cell>
        </row>
        <row r="3910">
          <cell r="F3910" t="str">
            <v>B-20</v>
          </cell>
          <cell r="H3910" t="str">
            <v>N/A</v>
          </cell>
          <cell r="O3910" t="str">
            <v>N/A</v>
          </cell>
          <cell r="V3910">
            <v>1390308.1478069997</v>
          </cell>
        </row>
        <row r="3911">
          <cell r="F3911" t="str">
            <v>B-20</v>
          </cell>
          <cell r="H3911" t="str">
            <v>N/A</v>
          </cell>
          <cell r="O3911" t="str">
            <v>N/A</v>
          </cell>
          <cell r="V3911">
            <v>1543093.1153119998</v>
          </cell>
        </row>
        <row r="3912">
          <cell r="F3912" t="str">
            <v>B-20</v>
          </cell>
          <cell r="H3912" t="str">
            <v>N/A</v>
          </cell>
          <cell r="O3912" t="str">
            <v>N/A</v>
          </cell>
          <cell r="V3912">
            <v>2626510.1692249998</v>
          </cell>
        </row>
        <row r="3913">
          <cell r="F3913" t="str">
            <v>B-20</v>
          </cell>
          <cell r="H3913" t="str">
            <v>N/A</v>
          </cell>
          <cell r="O3913" t="str">
            <v>N/A</v>
          </cell>
          <cell r="V3913">
            <v>2786909.332033</v>
          </cell>
        </row>
        <row r="3914">
          <cell r="F3914" t="str">
            <v>B-20</v>
          </cell>
          <cell r="H3914" t="str">
            <v>N/A</v>
          </cell>
          <cell r="O3914" t="str">
            <v>N/A</v>
          </cell>
          <cell r="V3914">
            <v>400204563.750148</v>
          </cell>
        </row>
        <row r="3915">
          <cell r="F3915" t="str">
            <v>B-20</v>
          </cell>
          <cell r="H3915" t="str">
            <v>N/A</v>
          </cell>
          <cell r="O3915" t="str">
            <v>N/A</v>
          </cell>
          <cell r="V3915">
            <v>103487779.525878</v>
          </cell>
        </row>
        <row r="3916">
          <cell r="F3916" t="str">
            <v>B-20</v>
          </cell>
          <cell r="H3916" t="str">
            <v>N/A</v>
          </cell>
          <cell r="O3916" t="str">
            <v>N/A</v>
          </cell>
          <cell r="V3916">
            <v>134168252.105113</v>
          </cell>
        </row>
        <row r="3917">
          <cell r="F3917" t="str">
            <v>B-20</v>
          </cell>
          <cell r="H3917" t="str">
            <v>N/A</v>
          </cell>
          <cell r="O3917" t="str">
            <v>N/A</v>
          </cell>
          <cell r="V3917">
            <v>831529139.00267303</v>
          </cell>
        </row>
        <row r="3918">
          <cell r="F3918" t="str">
            <v>B-20</v>
          </cell>
          <cell r="H3918" t="str">
            <v>N/A</v>
          </cell>
          <cell r="O3918" t="str">
            <v>N/A</v>
          </cell>
          <cell r="V3918">
            <v>242998833.17246902</v>
          </cell>
        </row>
        <row r="3919">
          <cell r="F3919" t="str">
            <v>B-20</v>
          </cell>
          <cell r="H3919" t="str">
            <v>N/A</v>
          </cell>
          <cell r="O3919" t="str">
            <v>N/A</v>
          </cell>
          <cell r="V3919">
            <v>92344650.559615999</v>
          </cell>
        </row>
        <row r="3920">
          <cell r="F3920" t="str">
            <v>B-20</v>
          </cell>
          <cell r="H3920" t="str">
            <v>N/A</v>
          </cell>
          <cell r="O3920" t="str">
            <v>N/A</v>
          </cell>
          <cell r="V3920">
            <v>1406417.9831130002</v>
          </cell>
        </row>
        <row r="3921">
          <cell r="F3921" t="str">
            <v>B-20</v>
          </cell>
          <cell r="H3921" t="str">
            <v>N/A</v>
          </cell>
          <cell r="O3921" t="str">
            <v>N/A</v>
          </cell>
          <cell r="V3921">
            <v>1347927.7014820001</v>
          </cell>
        </row>
        <row r="3922">
          <cell r="F3922" t="str">
            <v>B-20</v>
          </cell>
          <cell r="H3922" t="str">
            <v>N/A</v>
          </cell>
          <cell r="O3922" t="str">
            <v>N/A</v>
          </cell>
          <cell r="V3922">
            <v>1414684.7311780001</v>
          </cell>
        </row>
        <row r="3923">
          <cell r="F3923" t="str">
            <v>B-20</v>
          </cell>
          <cell r="H3923" t="str">
            <v>N/A</v>
          </cell>
          <cell r="O3923" t="str">
            <v>N/A</v>
          </cell>
          <cell r="V3923">
            <v>2464568.5814549997</v>
          </cell>
        </row>
        <row r="3924">
          <cell r="F3924" t="str">
            <v>B-20</v>
          </cell>
          <cell r="H3924" t="str">
            <v>N/A</v>
          </cell>
          <cell r="O3924" t="str">
            <v>N/A</v>
          </cell>
          <cell r="V3924">
            <v>2470365.870563</v>
          </cell>
        </row>
        <row r="3925">
          <cell r="F3925" t="str">
            <v>B-20</v>
          </cell>
          <cell r="H3925" t="str">
            <v>N/A</v>
          </cell>
          <cell r="O3925" t="str">
            <v>N/A</v>
          </cell>
          <cell r="V3925">
            <v>455015784.00544</v>
          </cell>
        </row>
        <row r="3926">
          <cell r="F3926" t="str">
            <v>B-20</v>
          </cell>
          <cell r="H3926" t="str">
            <v>N/A</v>
          </cell>
          <cell r="O3926" t="str">
            <v>N/A</v>
          </cell>
          <cell r="V3926">
            <v>118965372.63390701</v>
          </cell>
        </row>
        <row r="3927">
          <cell r="F3927" t="str">
            <v>B-20</v>
          </cell>
          <cell r="H3927" t="str">
            <v>N/A</v>
          </cell>
          <cell r="O3927" t="str">
            <v>N/A</v>
          </cell>
          <cell r="V3927">
            <v>151710350.175179</v>
          </cell>
        </row>
        <row r="3928">
          <cell r="F3928" t="str">
            <v>B-20</v>
          </cell>
          <cell r="H3928" t="str">
            <v>N/A</v>
          </cell>
          <cell r="O3928" t="str">
            <v>N/A</v>
          </cell>
          <cell r="V3928">
            <v>901540599.90724504</v>
          </cell>
        </row>
        <row r="3929">
          <cell r="F3929" t="str">
            <v>B-20</v>
          </cell>
          <cell r="H3929" t="str">
            <v>N/A</v>
          </cell>
          <cell r="O3929" t="str">
            <v>N/A</v>
          </cell>
          <cell r="V3929">
            <v>270820716.960159</v>
          </cell>
        </row>
        <row r="3930">
          <cell r="F3930" t="str">
            <v>B-20</v>
          </cell>
          <cell r="H3930" t="str">
            <v>N/A</v>
          </cell>
          <cell r="O3930" t="str">
            <v>N/A</v>
          </cell>
          <cell r="V3930">
            <v>88134065.629106</v>
          </cell>
        </row>
        <row r="3931">
          <cell r="F3931" t="str">
            <v>B-20</v>
          </cell>
          <cell r="H3931" t="str">
            <v>N/A</v>
          </cell>
          <cell r="O3931" t="str">
            <v>N/A</v>
          </cell>
          <cell r="V3931">
            <v>195395.21932500001</v>
          </cell>
        </row>
        <row r="3932">
          <cell r="F3932" t="str">
            <v>B-20</v>
          </cell>
          <cell r="H3932" t="str">
            <v>N/A</v>
          </cell>
          <cell r="O3932" t="str">
            <v>N/A</v>
          </cell>
          <cell r="V3932">
            <v>182841.49778099998</v>
          </cell>
        </row>
        <row r="3933">
          <cell r="F3933" t="str">
            <v>B-20</v>
          </cell>
          <cell r="H3933" t="str">
            <v>N/A</v>
          </cell>
          <cell r="O3933" t="str">
            <v>N/A</v>
          </cell>
          <cell r="V3933">
            <v>193053.48784299998</v>
          </cell>
        </row>
        <row r="3934">
          <cell r="F3934" t="str">
            <v>B-20</v>
          </cell>
          <cell r="H3934" t="str">
            <v>N/A</v>
          </cell>
          <cell r="O3934" t="str">
            <v>N/A</v>
          </cell>
          <cell r="V3934">
            <v>359255.43147800001</v>
          </cell>
        </row>
        <row r="3935">
          <cell r="F3935" t="str">
            <v>B-20</v>
          </cell>
          <cell r="H3935" t="str">
            <v>N/A</v>
          </cell>
          <cell r="O3935" t="str">
            <v>N/A</v>
          </cell>
          <cell r="V3935">
            <v>358896.13433799997</v>
          </cell>
        </row>
        <row r="3936">
          <cell r="F3936" t="str">
            <v>B-20</v>
          </cell>
          <cell r="H3936" t="str">
            <v>N/A</v>
          </cell>
          <cell r="O3936" t="str">
            <v>N/A</v>
          </cell>
          <cell r="V3936">
            <v>47531871.231666997</v>
          </cell>
        </row>
        <row r="3937">
          <cell r="F3937" t="str">
            <v>B-20</v>
          </cell>
          <cell r="H3937" t="str">
            <v>N/A</v>
          </cell>
          <cell r="O3937" t="str">
            <v>N/A</v>
          </cell>
          <cell r="V3937">
            <v>11868680.595939999</v>
          </cell>
        </row>
        <row r="3938">
          <cell r="F3938" t="str">
            <v>B-20</v>
          </cell>
          <cell r="H3938" t="str">
            <v>N/A</v>
          </cell>
          <cell r="O3938" t="str">
            <v>N/A</v>
          </cell>
          <cell r="V3938">
            <v>15384413.765903</v>
          </cell>
        </row>
        <row r="3939">
          <cell r="F3939" t="str">
            <v>B-20</v>
          </cell>
          <cell r="H3939" t="str">
            <v>N/A</v>
          </cell>
          <cell r="O3939" t="str">
            <v>N/A</v>
          </cell>
          <cell r="V3939">
            <v>96934436.536733001</v>
          </cell>
        </row>
        <row r="3940">
          <cell r="F3940" t="str">
            <v>B-20</v>
          </cell>
          <cell r="H3940" t="str">
            <v>N/A</v>
          </cell>
          <cell r="O3940" t="str">
            <v>N/A</v>
          </cell>
          <cell r="V3940">
            <v>26759487.954643</v>
          </cell>
        </row>
        <row r="3941">
          <cell r="F3941" t="str">
            <v>B-20</v>
          </cell>
          <cell r="H3941" t="str">
            <v>N/A</v>
          </cell>
          <cell r="O3941" t="str">
            <v>N/A</v>
          </cell>
          <cell r="V3941">
            <v>9803355.9068860002</v>
          </cell>
        </row>
        <row r="3942">
          <cell r="F3942" t="str">
            <v>B-20</v>
          </cell>
          <cell r="H3942" t="str">
            <v>EITE</v>
          </cell>
          <cell r="O3942" t="str">
            <v>N/A</v>
          </cell>
          <cell r="V3942">
            <v>259407773.13450646</v>
          </cell>
        </row>
        <row r="3943">
          <cell r="F3943" t="str">
            <v>B-20</v>
          </cell>
          <cell r="H3943" t="str">
            <v>EITE</v>
          </cell>
          <cell r="O3943" t="str">
            <v>N/A</v>
          </cell>
          <cell r="V3943">
            <v>45109351.320811562</v>
          </cell>
        </row>
        <row r="3944">
          <cell r="F3944" t="str">
            <v>B-20</v>
          </cell>
          <cell r="H3944" t="str">
            <v>EITE</v>
          </cell>
          <cell r="O3944" t="str">
            <v>N/A</v>
          </cell>
          <cell r="V3944">
            <v>558100460.75617445</v>
          </cell>
        </row>
        <row r="3945">
          <cell r="F3945" t="str">
            <v>B-20</v>
          </cell>
          <cell r="H3945" t="str">
            <v>EITE</v>
          </cell>
          <cell r="O3945" t="str">
            <v>N/A</v>
          </cell>
          <cell r="V3945">
            <v>68198190.690376967</v>
          </cell>
        </row>
        <row r="3946">
          <cell r="F3946" t="str">
            <v>B-20</v>
          </cell>
          <cell r="H3946" t="str">
            <v>EITE</v>
          </cell>
          <cell r="O3946" t="str">
            <v>N/A</v>
          </cell>
          <cell r="V3946">
            <v>11664701.072619375</v>
          </cell>
        </row>
        <row r="3947">
          <cell r="F3947" t="str">
            <v>B-20</v>
          </cell>
          <cell r="H3947" t="str">
            <v>EITE</v>
          </cell>
          <cell r="O3947" t="str">
            <v>N/A</v>
          </cell>
          <cell r="V3947">
            <v>147717683.37023857</v>
          </cell>
        </row>
        <row r="3948">
          <cell r="F3948" t="str">
            <v>B-20</v>
          </cell>
          <cell r="H3948" t="str">
            <v>EITE</v>
          </cell>
          <cell r="O3948" t="str">
            <v>N/A</v>
          </cell>
          <cell r="V3948">
            <v>88896524.332490236</v>
          </cell>
        </row>
        <row r="3949">
          <cell r="F3949" t="str">
            <v>B-20</v>
          </cell>
          <cell r="H3949" t="str">
            <v>EITE</v>
          </cell>
          <cell r="O3949" t="str">
            <v>N/A</v>
          </cell>
          <cell r="V3949">
            <v>15122873.071700608</v>
          </cell>
        </row>
        <row r="3950">
          <cell r="F3950" t="str">
            <v>B-20</v>
          </cell>
          <cell r="H3950" t="str">
            <v>EITE</v>
          </cell>
          <cell r="O3950" t="str">
            <v>N/A</v>
          </cell>
          <cell r="V3950">
            <v>187497654.79609647</v>
          </cell>
        </row>
        <row r="3951">
          <cell r="F3951" t="str">
            <v>B-20</v>
          </cell>
          <cell r="H3951" t="str">
            <v>EITE</v>
          </cell>
          <cell r="O3951" t="str">
            <v>N/A</v>
          </cell>
          <cell r="V3951">
            <v>532533768.90677357</v>
          </cell>
        </row>
        <row r="3952">
          <cell r="F3952" t="str">
            <v>B-20</v>
          </cell>
          <cell r="H3952" t="str">
            <v>EITE</v>
          </cell>
          <cell r="O3952" t="str">
            <v>N/A</v>
          </cell>
          <cell r="V3952">
            <v>93726417.593231797</v>
          </cell>
        </row>
        <row r="3953">
          <cell r="F3953" t="str">
            <v>B-20</v>
          </cell>
          <cell r="H3953" t="str">
            <v>EITE</v>
          </cell>
          <cell r="O3953" t="str">
            <v>N/A</v>
          </cell>
          <cell r="V3953">
            <v>1162892619.9282072</v>
          </cell>
        </row>
        <row r="3954">
          <cell r="F3954" t="str">
            <v>B-20</v>
          </cell>
          <cell r="H3954" t="str">
            <v>EITE</v>
          </cell>
          <cell r="O3954" t="str">
            <v>N/A</v>
          </cell>
          <cell r="V3954">
            <v>158723300.55385521</v>
          </cell>
        </row>
        <row r="3955">
          <cell r="F3955" t="str">
            <v>B-20</v>
          </cell>
          <cell r="H3955" t="str">
            <v>EITE</v>
          </cell>
          <cell r="O3955" t="str">
            <v>N/A</v>
          </cell>
          <cell r="V3955">
            <v>27389791.943920899</v>
          </cell>
        </row>
        <row r="3956">
          <cell r="F3956" t="str">
            <v>B-20</v>
          </cell>
          <cell r="H3956" t="str">
            <v>EITE</v>
          </cell>
          <cell r="O3956" t="str">
            <v>N/A</v>
          </cell>
          <cell r="V3956">
            <v>346355513.94534767</v>
          </cell>
        </row>
        <row r="3957">
          <cell r="F3957" t="str">
            <v>B-20</v>
          </cell>
          <cell r="H3957" t="str">
            <v>EITE</v>
          </cell>
          <cell r="O3957" t="str">
            <v>N/A</v>
          </cell>
          <cell r="V3957">
            <v>53598371.191907391</v>
          </cell>
        </row>
        <row r="3958">
          <cell r="F3958" t="str">
            <v>B-20</v>
          </cell>
          <cell r="H3958" t="str">
            <v>EITE</v>
          </cell>
          <cell r="O3958" t="str">
            <v>N/A</v>
          </cell>
          <cell r="V3958">
            <v>10408695.107464915</v>
          </cell>
        </row>
        <row r="3959">
          <cell r="F3959" t="str">
            <v>B-20</v>
          </cell>
          <cell r="H3959" t="str">
            <v>EITE</v>
          </cell>
          <cell r="O3959" t="str">
            <v>N/A</v>
          </cell>
          <cell r="V3959">
            <v>118404697.94198838</v>
          </cell>
        </row>
        <row r="3960">
          <cell r="F3960" t="str">
            <v>B-20</v>
          </cell>
          <cell r="H3960" t="str">
            <v>Small Business</v>
          </cell>
          <cell r="O3960" t="str">
            <v>N/A</v>
          </cell>
          <cell r="V3960">
            <v>0</v>
          </cell>
        </row>
        <row r="3961">
          <cell r="F3961" t="str">
            <v>B-20</v>
          </cell>
          <cell r="H3961" t="str">
            <v>Small Business</v>
          </cell>
          <cell r="O3961" t="str">
            <v>N/A</v>
          </cell>
          <cell r="V3961">
            <v>0</v>
          </cell>
        </row>
        <row r="3962">
          <cell r="F3962" t="str">
            <v>B-20</v>
          </cell>
          <cell r="H3962" t="str">
            <v>Small Business</v>
          </cell>
          <cell r="O3962" t="str">
            <v>N/A</v>
          </cell>
          <cell r="V3962">
            <v>0</v>
          </cell>
        </row>
        <row r="3963">
          <cell r="F3963" t="str">
            <v>B-20</v>
          </cell>
          <cell r="H3963" t="str">
            <v>Small Business</v>
          </cell>
          <cell r="O3963" t="str">
            <v>N/A</v>
          </cell>
          <cell r="V3963">
            <v>0</v>
          </cell>
        </row>
        <row r="3964">
          <cell r="F3964" t="str">
            <v>B-20</v>
          </cell>
          <cell r="H3964" t="str">
            <v>Small Business</v>
          </cell>
          <cell r="O3964" t="str">
            <v>N/A</v>
          </cell>
          <cell r="V3964">
            <v>0</v>
          </cell>
        </row>
        <row r="3965">
          <cell r="F3965" t="str">
            <v>B-20</v>
          </cell>
          <cell r="H3965" t="str">
            <v>Small Business</v>
          </cell>
          <cell r="O3965" t="str">
            <v>N/A</v>
          </cell>
          <cell r="V3965">
            <v>0</v>
          </cell>
        </row>
        <row r="3966">
          <cell r="F3966" t="str">
            <v>B-20</v>
          </cell>
          <cell r="H3966" t="str">
            <v>Small Business</v>
          </cell>
          <cell r="O3966" t="str">
            <v>N/A</v>
          </cell>
          <cell r="V3966">
            <v>0</v>
          </cell>
        </row>
        <row r="3967">
          <cell r="F3967" t="str">
            <v>B-20</v>
          </cell>
          <cell r="H3967" t="str">
            <v>Small Business</v>
          </cell>
          <cell r="O3967" t="str">
            <v>N/A</v>
          </cell>
          <cell r="V3967">
            <v>0</v>
          </cell>
        </row>
        <row r="3968">
          <cell r="F3968" t="str">
            <v>B-20</v>
          </cell>
          <cell r="H3968" t="str">
            <v>Small Business</v>
          </cell>
          <cell r="O3968" t="str">
            <v>N/A</v>
          </cell>
          <cell r="V3968">
            <v>0</v>
          </cell>
        </row>
        <row r="3969">
          <cell r="F3969" t="str">
            <v>B-20</v>
          </cell>
          <cell r="H3969" t="str">
            <v>Small Business</v>
          </cell>
          <cell r="O3969" t="str">
            <v>N/A</v>
          </cell>
          <cell r="V3969">
            <v>0</v>
          </cell>
        </row>
        <row r="3970">
          <cell r="F3970" t="str">
            <v>B-20</v>
          </cell>
          <cell r="H3970" t="str">
            <v>Small Business</v>
          </cell>
          <cell r="O3970" t="str">
            <v>N/A</v>
          </cell>
          <cell r="V3970">
            <v>0</v>
          </cell>
        </row>
        <row r="3971">
          <cell r="F3971" t="str">
            <v>B-20</v>
          </cell>
          <cell r="H3971" t="str">
            <v>Small Business</v>
          </cell>
          <cell r="O3971" t="str">
            <v>N/A</v>
          </cell>
          <cell r="V3971">
            <v>0</v>
          </cell>
        </row>
        <row r="3972">
          <cell r="F3972" t="str">
            <v>B-20</v>
          </cell>
          <cell r="H3972" t="str">
            <v>Small Business</v>
          </cell>
          <cell r="O3972" t="str">
            <v>N/A</v>
          </cell>
          <cell r="V3972">
            <v>0</v>
          </cell>
        </row>
        <row r="3973">
          <cell r="F3973" t="str">
            <v>B-20</v>
          </cell>
          <cell r="H3973" t="str">
            <v>Small Business</v>
          </cell>
          <cell r="O3973" t="str">
            <v>N/A</v>
          </cell>
          <cell r="V3973">
            <v>0</v>
          </cell>
        </row>
        <row r="3974">
          <cell r="F3974" t="str">
            <v>B-20</v>
          </cell>
          <cell r="H3974" t="str">
            <v>Small Business</v>
          </cell>
          <cell r="O3974" t="str">
            <v>N/A</v>
          </cell>
          <cell r="V3974">
            <v>0</v>
          </cell>
        </row>
        <row r="3975">
          <cell r="F3975" t="str">
            <v>B-20</v>
          </cell>
          <cell r="H3975" t="str">
            <v>Small Business</v>
          </cell>
          <cell r="O3975" t="str">
            <v>N/A</v>
          </cell>
          <cell r="V3975">
            <v>0</v>
          </cell>
        </row>
        <row r="3976">
          <cell r="F3976" t="str">
            <v>B-20</v>
          </cell>
          <cell r="H3976" t="str">
            <v>Small Business</v>
          </cell>
          <cell r="O3976" t="str">
            <v>N/A</v>
          </cell>
          <cell r="V3976">
            <v>0</v>
          </cell>
        </row>
        <row r="3977">
          <cell r="F3977" t="str">
            <v>B-20</v>
          </cell>
          <cell r="H3977" t="str">
            <v>Small Business</v>
          </cell>
          <cell r="O3977" t="str">
            <v>N/A</v>
          </cell>
          <cell r="V3977">
            <v>0</v>
          </cell>
        </row>
        <row r="3978">
          <cell r="F3978" t="str">
            <v>B-20</v>
          </cell>
          <cell r="H3978" t="str">
            <v>N/A</v>
          </cell>
          <cell r="O3978" t="str">
            <v>N/A</v>
          </cell>
          <cell r="V3978">
            <v>277167436.16000003</v>
          </cell>
        </row>
        <row r="3979">
          <cell r="F3979" t="str">
            <v>B-20</v>
          </cell>
          <cell r="H3979" t="str">
            <v>N/A</v>
          </cell>
          <cell r="O3979" t="str">
            <v>N/A</v>
          </cell>
          <cell r="V3979">
            <v>45312785</v>
          </cell>
        </row>
        <row r="3980">
          <cell r="F3980" t="str">
            <v>B-20</v>
          </cell>
          <cell r="H3980" t="str">
            <v>N/A</v>
          </cell>
          <cell r="O3980" t="str">
            <v>N/A</v>
          </cell>
          <cell r="V3980">
            <v>229678505.74999997</v>
          </cell>
        </row>
        <row r="3981">
          <cell r="F3981" t="str">
            <v>B-20</v>
          </cell>
          <cell r="H3981" t="str">
            <v>N/A</v>
          </cell>
          <cell r="O3981" t="str">
            <v>N/A</v>
          </cell>
          <cell r="V3981">
            <v>1408472200.815093</v>
          </cell>
        </row>
        <row r="3982">
          <cell r="F3982" t="str">
            <v>B-20</v>
          </cell>
          <cell r="H3982" t="str">
            <v>N/A</v>
          </cell>
          <cell r="O3982" t="str">
            <v>N/A</v>
          </cell>
          <cell r="V3982">
            <v>400204563.750148</v>
          </cell>
        </row>
        <row r="3983">
          <cell r="F3983" t="str">
            <v>B-20</v>
          </cell>
          <cell r="H3983" t="str">
            <v>N/A</v>
          </cell>
          <cell r="O3983" t="str">
            <v>N/A</v>
          </cell>
          <cell r="V3983">
            <v>1229696066.901875</v>
          </cell>
        </row>
        <row r="3984">
          <cell r="F3984" t="str">
            <v>B-20</v>
          </cell>
          <cell r="H3984" t="str">
            <v>N/A</v>
          </cell>
          <cell r="O3984" t="str">
            <v>N/A</v>
          </cell>
          <cell r="V3984">
            <v>370286728.77692401</v>
          </cell>
        </row>
        <row r="3985">
          <cell r="F3985" t="str">
            <v>B-20</v>
          </cell>
          <cell r="H3985" t="str">
            <v>N/A</v>
          </cell>
          <cell r="O3985" t="str">
            <v>N/A</v>
          </cell>
          <cell r="V3985">
            <v>103487779.525878</v>
          </cell>
        </row>
        <row r="3986">
          <cell r="F3986" t="str">
            <v>B-20</v>
          </cell>
          <cell r="H3986" t="str">
            <v>N/A</v>
          </cell>
          <cell r="O3986" t="str">
            <v>N/A</v>
          </cell>
          <cell r="V3986">
            <v>325475191.34122002</v>
          </cell>
        </row>
        <row r="3987">
          <cell r="F3987" t="str">
            <v>B-20</v>
          </cell>
          <cell r="H3987" t="str">
            <v>N/A</v>
          </cell>
          <cell r="O3987" t="str">
            <v>N/A</v>
          </cell>
          <cell r="V3987">
            <v>482669743.30978501</v>
          </cell>
        </row>
        <row r="3988">
          <cell r="F3988" t="str">
            <v>B-20</v>
          </cell>
          <cell r="H3988" t="str">
            <v>N/A</v>
          </cell>
          <cell r="O3988" t="str">
            <v>N/A</v>
          </cell>
          <cell r="V3988">
            <v>134168252.105113</v>
          </cell>
        </row>
        <row r="3989">
          <cell r="F3989" t="str">
            <v>B-20</v>
          </cell>
          <cell r="H3989" t="str">
            <v>N/A</v>
          </cell>
          <cell r="O3989" t="str">
            <v>N/A</v>
          </cell>
          <cell r="V3989">
            <v>413124777.47051299</v>
          </cell>
        </row>
        <row r="3990">
          <cell r="F3990" t="str">
            <v>B-20</v>
          </cell>
          <cell r="H3990" t="str">
            <v>N/A</v>
          </cell>
          <cell r="O3990" t="str">
            <v>N/A</v>
          </cell>
          <cell r="V3990">
            <v>2891428427.2875786</v>
          </cell>
        </row>
        <row r="3991">
          <cell r="F3991" t="str">
            <v>B-20</v>
          </cell>
          <cell r="H3991" t="str">
            <v>N/A</v>
          </cell>
          <cell r="O3991" t="str">
            <v>N/A</v>
          </cell>
          <cell r="V3991">
            <v>831529139.00267303</v>
          </cell>
        </row>
        <row r="3992">
          <cell r="F3992" t="str">
            <v>B-20</v>
          </cell>
          <cell r="H3992" t="str">
            <v>N/A</v>
          </cell>
          <cell r="O3992" t="str">
            <v>N/A</v>
          </cell>
          <cell r="V3992">
            <v>2562270740.6788549</v>
          </cell>
        </row>
        <row r="3993">
          <cell r="F3993" t="str">
            <v>B-20</v>
          </cell>
          <cell r="H3993" t="str">
            <v>N/A</v>
          </cell>
          <cell r="O3993" t="str">
            <v>N/A</v>
          </cell>
          <cell r="V3993">
            <v>861798988.32794905</v>
          </cell>
        </row>
        <row r="3994">
          <cell r="F3994" t="str">
            <v>B-20</v>
          </cell>
          <cell r="H3994" t="str">
            <v>N/A</v>
          </cell>
          <cell r="O3994" t="str">
            <v>N/A</v>
          </cell>
          <cell r="V3994">
            <v>242998833.17246902</v>
          </cell>
        </row>
        <row r="3995">
          <cell r="F3995" t="str">
            <v>B-20</v>
          </cell>
          <cell r="H3995" t="str">
            <v>N/A</v>
          </cell>
          <cell r="O3995" t="str">
            <v>N/A</v>
          </cell>
          <cell r="V3995">
            <v>763145783.23640895</v>
          </cell>
        </row>
        <row r="3996">
          <cell r="F3996" t="str">
            <v>B-20</v>
          </cell>
          <cell r="H3996" t="str">
            <v>N/A</v>
          </cell>
          <cell r="O3996" t="str">
            <v>N/A</v>
          </cell>
          <cell r="V3996">
            <v>291016012.82250899</v>
          </cell>
        </row>
        <row r="3997">
          <cell r="F3997" t="str">
            <v>B-20</v>
          </cell>
          <cell r="H3997" t="str">
            <v>N/A</v>
          </cell>
          <cell r="O3997" t="str">
            <v>N/A</v>
          </cell>
          <cell r="V3997">
            <v>92344650.559615999</v>
          </cell>
        </row>
        <row r="3998">
          <cell r="F3998" t="str">
            <v>B-20</v>
          </cell>
          <cell r="H3998" t="str">
            <v>N/A</v>
          </cell>
          <cell r="O3998" t="str">
            <v>N/A</v>
          </cell>
          <cell r="V3998">
            <v>260888140.39804</v>
          </cell>
        </row>
        <row r="3999">
          <cell r="F3999" t="str">
            <v>B-20</v>
          </cell>
          <cell r="H3999" t="str">
            <v>N/A</v>
          </cell>
          <cell r="O3999" t="str">
            <v>N/A</v>
          </cell>
          <cell r="V3999">
            <v>127667.772061</v>
          </cell>
        </row>
        <row r="4000">
          <cell r="F4000" t="str">
            <v>B-20</v>
          </cell>
          <cell r="H4000" t="str">
            <v>N/A</v>
          </cell>
          <cell r="O4000" t="str">
            <v>N/A</v>
          </cell>
          <cell r="V4000">
            <v>19150.054792000003</v>
          </cell>
        </row>
        <row r="4001">
          <cell r="F4001" t="str">
            <v>B-20</v>
          </cell>
          <cell r="H4001" t="str">
            <v>N/A</v>
          </cell>
          <cell r="O4001" t="str">
            <v>N/A</v>
          </cell>
          <cell r="V4001">
            <v>373170.573118</v>
          </cell>
        </row>
        <row r="4002">
          <cell r="F4002" t="str">
            <v>B-20</v>
          </cell>
          <cell r="H4002" t="str">
            <v>N/A</v>
          </cell>
          <cell r="O4002" t="str">
            <v>N/A</v>
          </cell>
          <cell r="V4002">
            <v>40485.406522999998</v>
          </cell>
        </row>
        <row r="4003">
          <cell r="F4003" t="str">
            <v>B-20</v>
          </cell>
          <cell r="H4003" t="str">
            <v>N/A</v>
          </cell>
          <cell r="O4003" t="str">
            <v>N/A</v>
          </cell>
          <cell r="V4003">
            <v>0</v>
          </cell>
        </row>
        <row r="4004">
          <cell r="F4004" t="str">
            <v>B-20</v>
          </cell>
          <cell r="H4004" t="str">
            <v>N/A</v>
          </cell>
          <cell r="O4004" t="str">
            <v>N/A</v>
          </cell>
          <cell r="V4004">
            <v>119188.15078299999</v>
          </cell>
        </row>
        <row r="4005">
          <cell r="F4005" t="str">
            <v>B-20</v>
          </cell>
          <cell r="H4005" t="str">
            <v>N/A</v>
          </cell>
          <cell r="O4005" t="str">
            <v>N/A</v>
          </cell>
          <cell r="V4005">
            <v>225054.60708299998</v>
          </cell>
        </row>
        <row r="4006">
          <cell r="F4006" t="str">
            <v>B-20</v>
          </cell>
          <cell r="H4006" t="str">
            <v>N/A</v>
          </cell>
          <cell r="O4006" t="str">
            <v>N/A</v>
          </cell>
          <cell r="V4006">
            <v>32397.249305000001</v>
          </cell>
        </row>
        <row r="4007">
          <cell r="F4007" t="str">
            <v>B-20</v>
          </cell>
          <cell r="H4007" t="str">
            <v>N/A</v>
          </cell>
          <cell r="O4007" t="str">
            <v>N/A</v>
          </cell>
          <cell r="V4007">
            <v>630203.60253000003</v>
          </cell>
        </row>
        <row r="4008">
          <cell r="F4008" t="str">
            <v>B-20</v>
          </cell>
          <cell r="H4008" t="str">
            <v>N/A</v>
          </cell>
          <cell r="O4008" t="str">
            <v>N/A</v>
          </cell>
          <cell r="V4008">
            <v>74425.098889999994</v>
          </cell>
        </row>
        <row r="4009">
          <cell r="F4009" t="str">
            <v>B-20</v>
          </cell>
          <cell r="H4009" t="str">
            <v>N/A</v>
          </cell>
          <cell r="O4009" t="str">
            <v>N/A</v>
          </cell>
          <cell r="V4009">
            <v>0</v>
          </cell>
        </row>
        <row r="4010">
          <cell r="F4010" t="str">
            <v>B-20</v>
          </cell>
          <cell r="H4010" t="str">
            <v>N/A</v>
          </cell>
          <cell r="O4010" t="str">
            <v>N/A</v>
          </cell>
          <cell r="V4010">
            <v>213051.48937299999</v>
          </cell>
        </row>
        <row r="4011">
          <cell r="F4011" t="str">
            <v>B-20</v>
          </cell>
          <cell r="H4011" t="str">
            <v>N/A</v>
          </cell>
          <cell r="O4011" t="str">
            <v>N/A</v>
          </cell>
          <cell r="V4011">
            <v>0</v>
          </cell>
        </row>
        <row r="4012">
          <cell r="F4012" t="str">
            <v>B-20</v>
          </cell>
          <cell r="H4012" t="str">
            <v>N/A</v>
          </cell>
          <cell r="O4012" t="str">
            <v>N/A</v>
          </cell>
          <cell r="V4012">
            <v>0</v>
          </cell>
        </row>
        <row r="4013">
          <cell r="F4013" t="str">
            <v>B-20</v>
          </cell>
          <cell r="H4013" t="str">
            <v>N/A</v>
          </cell>
          <cell r="O4013" t="str">
            <v>N/A</v>
          </cell>
          <cell r="V4013">
            <v>0</v>
          </cell>
        </row>
        <row r="4014">
          <cell r="F4014" t="str">
            <v>B-20</v>
          </cell>
          <cell r="H4014" t="str">
            <v>CARE Surcharge</v>
          </cell>
          <cell r="O4014" t="str">
            <v>N/A</v>
          </cell>
          <cell r="V4014">
            <v>357212760.40000004</v>
          </cell>
        </row>
        <row r="4015">
          <cell r="F4015" t="str">
            <v>B-20</v>
          </cell>
          <cell r="H4015" t="str">
            <v>CARE Surcharge</v>
          </cell>
          <cell r="O4015" t="str">
            <v>N/A</v>
          </cell>
          <cell r="V4015">
            <v>87669554.399999991</v>
          </cell>
        </row>
        <row r="4016">
          <cell r="F4016" t="str">
            <v>B-20</v>
          </cell>
          <cell r="H4016" t="str">
            <v>CARE Surcharge</v>
          </cell>
          <cell r="O4016" t="str">
            <v>N/A</v>
          </cell>
          <cell r="V4016">
            <v>1131886643.0000002</v>
          </cell>
        </row>
        <row r="4017">
          <cell r="F4017" t="str">
            <v>B-20</v>
          </cell>
          <cell r="H4017" t="str">
            <v>N/A</v>
          </cell>
          <cell r="O4017" t="str">
            <v>N/A</v>
          </cell>
          <cell r="V4017">
            <v>2341.7023389999999</v>
          </cell>
        </row>
        <row r="4018">
          <cell r="F4018" t="str">
            <v>B-20</v>
          </cell>
          <cell r="H4018" t="str">
            <v>N/A</v>
          </cell>
          <cell r="O4018" t="str">
            <v>N/A</v>
          </cell>
          <cell r="V4018">
            <v>4693.5711300000003</v>
          </cell>
        </row>
        <row r="4019">
          <cell r="F4019" t="str">
            <v>B-20</v>
          </cell>
          <cell r="H4019" t="str">
            <v>N/A</v>
          </cell>
          <cell r="O4019" t="str">
            <v>N/A</v>
          </cell>
          <cell r="V4019">
            <v>4768384.290564999</v>
          </cell>
        </row>
        <row r="4020">
          <cell r="F4020" t="str">
            <v>B-20</v>
          </cell>
          <cell r="H4020" t="str">
            <v>N/A</v>
          </cell>
          <cell r="O4020" t="str">
            <v>N/A</v>
          </cell>
          <cell r="V4020">
            <v>4508746.6743330006</v>
          </cell>
        </row>
        <row r="4021">
          <cell r="F4021" t="str">
            <v>B-20</v>
          </cell>
          <cell r="H4021" t="str">
            <v>N/A</v>
          </cell>
          <cell r="O4021" t="str">
            <v>N/A</v>
          </cell>
          <cell r="V4021">
            <v>5035635.7360899998</v>
          </cell>
        </row>
        <row r="4022">
          <cell r="F4022" t="str">
            <v>B-20</v>
          </cell>
          <cell r="H4022" t="str">
            <v>N/A</v>
          </cell>
          <cell r="O4022" t="str">
            <v>N/A</v>
          </cell>
          <cell r="V4022">
            <v>8777019.5465620011</v>
          </cell>
        </row>
        <row r="4023">
          <cell r="F4023" t="str">
            <v>B-20</v>
          </cell>
          <cell r="H4023" t="str">
            <v>N/A</v>
          </cell>
          <cell r="O4023" t="str">
            <v>N/A</v>
          </cell>
          <cell r="V4023">
            <v>9117907.8254300002</v>
          </cell>
        </row>
        <row r="4024">
          <cell r="F4024" t="str">
            <v>B-20</v>
          </cell>
          <cell r="H4024" t="str">
            <v>N/A</v>
          </cell>
          <cell r="O4024" t="str">
            <v>N/A</v>
          </cell>
          <cell r="V4024">
            <v>1408472200.815093</v>
          </cell>
        </row>
        <row r="4025">
          <cell r="F4025" t="str">
            <v>B-20</v>
          </cell>
          <cell r="H4025" t="str">
            <v>N/A</v>
          </cell>
          <cell r="O4025" t="str">
            <v>N/A</v>
          </cell>
          <cell r="V4025">
            <v>370286728.77692401</v>
          </cell>
        </row>
        <row r="4026">
          <cell r="F4026" t="str">
            <v>B-20</v>
          </cell>
          <cell r="H4026" t="str">
            <v>N/A</v>
          </cell>
          <cell r="O4026" t="str">
            <v>N/A</v>
          </cell>
          <cell r="V4026">
            <v>482669743.30978501</v>
          </cell>
        </row>
        <row r="4027">
          <cell r="F4027" t="str">
            <v>B-20</v>
          </cell>
          <cell r="H4027" t="str">
            <v>N/A</v>
          </cell>
          <cell r="O4027" t="str">
            <v>N/A</v>
          </cell>
          <cell r="V4027">
            <v>2891428427.2875786</v>
          </cell>
        </row>
        <row r="4028">
          <cell r="F4028" t="str">
            <v>B-20</v>
          </cell>
          <cell r="H4028" t="str">
            <v>N/A</v>
          </cell>
          <cell r="O4028" t="str">
            <v>N/A</v>
          </cell>
          <cell r="V4028">
            <v>861798988.32794905</v>
          </cell>
        </row>
        <row r="4029">
          <cell r="F4029" t="str">
            <v>B-20</v>
          </cell>
          <cell r="H4029" t="str">
            <v>N/A</v>
          </cell>
          <cell r="O4029" t="str">
            <v>N/A</v>
          </cell>
          <cell r="V4029">
            <v>291016012.82250899</v>
          </cell>
        </row>
        <row r="4030">
          <cell r="F4030" t="str">
            <v>B-20</v>
          </cell>
          <cell r="H4030" t="str">
            <v>N/A</v>
          </cell>
          <cell r="O4030" t="str">
            <v>N/A</v>
          </cell>
          <cell r="V4030">
            <v>701459.77218299999</v>
          </cell>
        </row>
        <row r="4031">
          <cell r="F4031" t="str">
            <v>B-20</v>
          </cell>
          <cell r="H4031" t="str">
            <v>N/A</v>
          </cell>
          <cell r="O4031" t="str">
            <v>N/A</v>
          </cell>
          <cell r="V4031">
            <v>60456.743577000001</v>
          </cell>
        </row>
        <row r="4032">
          <cell r="F4032" t="str">
            <v>B-20</v>
          </cell>
          <cell r="H4032" t="str">
            <v>N/A</v>
          </cell>
          <cell r="O4032" t="str">
            <v>N/A</v>
          </cell>
          <cell r="V4032">
            <v>2425269.927809</v>
          </cell>
        </row>
        <row r="4033">
          <cell r="F4033" t="str">
            <v>B-20</v>
          </cell>
          <cell r="H4033" t="str">
            <v>N/A</v>
          </cell>
          <cell r="O4033" t="str">
            <v>N/A</v>
          </cell>
          <cell r="V4033">
            <v>-29046636270.24678</v>
          </cell>
        </row>
        <row r="4034">
          <cell r="F4034" t="str">
            <v>B-20</v>
          </cell>
          <cell r="H4034" t="str">
            <v>N/A</v>
          </cell>
          <cell r="O4034" t="str">
            <v>N/A</v>
          </cell>
          <cell r="V4034">
            <v>-11495790639.247925</v>
          </cell>
        </row>
        <row r="4035">
          <cell r="F4035" t="str">
            <v>B-20</v>
          </cell>
          <cell r="H4035" t="str">
            <v>N/A</v>
          </cell>
          <cell r="O4035" t="str">
            <v>N/A</v>
          </cell>
          <cell r="V4035">
            <v>-7037182084.1367855</v>
          </cell>
        </row>
        <row r="4036">
          <cell r="F4036" t="str">
            <v>B-20</v>
          </cell>
          <cell r="H4036" t="str">
            <v>N/A</v>
          </cell>
          <cell r="O4036" t="str">
            <v>N/A</v>
          </cell>
          <cell r="V4036">
            <v>0</v>
          </cell>
        </row>
        <row r="4037">
          <cell r="F4037" t="str">
            <v>B-20</v>
          </cell>
          <cell r="H4037" t="str">
            <v>N/A</v>
          </cell>
          <cell r="O4037" t="str">
            <v>N/A</v>
          </cell>
          <cell r="V4037">
            <v>0</v>
          </cell>
        </row>
        <row r="4038">
          <cell r="F4038" t="str">
            <v>B-20</v>
          </cell>
          <cell r="H4038" t="str">
            <v>N/A</v>
          </cell>
          <cell r="O4038" t="str">
            <v>N/A</v>
          </cell>
          <cell r="V4038">
            <v>0</v>
          </cell>
        </row>
        <row r="4039">
          <cell r="F4039" t="str">
            <v>B-20</v>
          </cell>
          <cell r="H4039" t="str">
            <v>N/A</v>
          </cell>
          <cell r="O4039" t="str">
            <v>N/A</v>
          </cell>
          <cell r="V4039">
            <v>376684593.90000004</v>
          </cell>
        </row>
        <row r="4040">
          <cell r="F4040" t="str">
            <v>B-20</v>
          </cell>
          <cell r="H4040" t="str">
            <v>N/A</v>
          </cell>
          <cell r="O4040" t="str">
            <v>N/A</v>
          </cell>
          <cell r="V4040">
            <v>69772668.399999991</v>
          </cell>
        </row>
        <row r="4041">
          <cell r="F4041" t="str">
            <v>B-20</v>
          </cell>
          <cell r="H4041" t="str">
            <v>N/A</v>
          </cell>
          <cell r="O4041" t="str">
            <v>N/A</v>
          </cell>
          <cell r="V4041">
            <v>942264856.79999995</v>
          </cell>
        </row>
        <row r="4042">
          <cell r="F4042" t="str">
            <v>B-20</v>
          </cell>
          <cell r="H4042" t="str">
            <v>N/A</v>
          </cell>
          <cell r="O4042" t="str">
            <v>N/A</v>
          </cell>
          <cell r="V4042">
            <v>1408472200.815093</v>
          </cell>
        </row>
        <row r="4043">
          <cell r="F4043" t="str">
            <v>B-20</v>
          </cell>
          <cell r="H4043" t="str">
            <v>N/A</v>
          </cell>
          <cell r="O4043" t="str">
            <v>N/A</v>
          </cell>
          <cell r="V4043">
            <v>400204563.750148</v>
          </cell>
        </row>
        <row r="4044">
          <cell r="F4044" t="str">
            <v>B-20</v>
          </cell>
          <cell r="H4044" t="str">
            <v>N/A</v>
          </cell>
          <cell r="O4044" t="str">
            <v>N/A</v>
          </cell>
          <cell r="V4044">
            <v>1119616740.288394</v>
          </cell>
        </row>
        <row r="4045">
          <cell r="F4045" t="str">
            <v>B-20</v>
          </cell>
          <cell r="H4045" t="str">
            <v>N/A</v>
          </cell>
          <cell r="O4045" t="str">
            <v>N/A</v>
          </cell>
          <cell r="V4045">
            <v>370286728.77692401</v>
          </cell>
        </row>
        <row r="4046">
          <cell r="F4046" t="str">
            <v>B-20</v>
          </cell>
          <cell r="H4046" t="str">
            <v>N/A</v>
          </cell>
          <cell r="O4046" t="str">
            <v>N/A</v>
          </cell>
          <cell r="V4046">
            <v>103487779.525878</v>
          </cell>
        </row>
        <row r="4047">
          <cell r="F4047" t="str">
            <v>B-20</v>
          </cell>
          <cell r="H4047" t="str">
            <v>N/A</v>
          </cell>
          <cell r="O4047" t="str">
            <v>N/A</v>
          </cell>
          <cell r="V4047">
            <v>294992440.47743303</v>
          </cell>
        </row>
        <row r="4048">
          <cell r="F4048" t="str">
            <v>B-20</v>
          </cell>
          <cell r="H4048" t="str">
            <v>N/A</v>
          </cell>
          <cell r="O4048" t="str">
            <v>N/A</v>
          </cell>
          <cell r="V4048">
            <v>482669743.30978501</v>
          </cell>
        </row>
        <row r="4049">
          <cell r="F4049" t="str">
            <v>B-20</v>
          </cell>
          <cell r="H4049" t="str">
            <v>N/A</v>
          </cell>
          <cell r="O4049" t="str">
            <v>N/A</v>
          </cell>
          <cell r="V4049">
            <v>134168252.105113</v>
          </cell>
        </row>
        <row r="4050">
          <cell r="F4050" t="str">
            <v>B-20</v>
          </cell>
          <cell r="H4050" t="str">
            <v>N/A</v>
          </cell>
          <cell r="O4050" t="str">
            <v>N/A</v>
          </cell>
          <cell r="V4050">
            <v>373948598.94754303</v>
          </cell>
        </row>
        <row r="4051">
          <cell r="F4051" t="str">
            <v>B-20</v>
          </cell>
          <cell r="H4051" t="str">
            <v>N/A</v>
          </cell>
          <cell r="O4051" t="str">
            <v>N/A</v>
          </cell>
          <cell r="V4051">
            <v>2891428427.2875786</v>
          </cell>
        </row>
        <row r="4052">
          <cell r="F4052" t="str">
            <v>B-20</v>
          </cell>
          <cell r="H4052" t="str">
            <v>N/A</v>
          </cell>
          <cell r="O4052" t="str">
            <v>N/A</v>
          </cell>
          <cell r="V4052">
            <v>831529139.00267303</v>
          </cell>
        </row>
        <row r="4053">
          <cell r="F4053" t="str">
            <v>B-20</v>
          </cell>
          <cell r="H4053" t="str">
            <v>N/A</v>
          </cell>
          <cell r="O4053" t="str">
            <v>N/A</v>
          </cell>
          <cell r="V4053">
            <v>2319099066.4613562</v>
          </cell>
        </row>
        <row r="4054">
          <cell r="F4054" t="str">
            <v>B-20</v>
          </cell>
          <cell r="H4054" t="str">
            <v>N/A</v>
          </cell>
          <cell r="O4054" t="str">
            <v>N/A</v>
          </cell>
          <cell r="V4054">
            <v>861798988.32794905</v>
          </cell>
        </row>
        <row r="4055">
          <cell r="F4055" t="str">
            <v>B-20</v>
          </cell>
          <cell r="H4055" t="str">
            <v>N/A</v>
          </cell>
          <cell r="O4055" t="str">
            <v>N/A</v>
          </cell>
          <cell r="V4055">
            <v>242998833.17246902</v>
          </cell>
        </row>
        <row r="4056">
          <cell r="F4056" t="str">
            <v>B-20</v>
          </cell>
          <cell r="H4056" t="str">
            <v>N/A</v>
          </cell>
          <cell r="O4056" t="str">
            <v>N/A</v>
          </cell>
          <cell r="V4056">
            <v>688286183.73840809</v>
          </cell>
        </row>
        <row r="4057">
          <cell r="F4057" t="str">
            <v>B-20</v>
          </cell>
          <cell r="H4057" t="str">
            <v>N/A</v>
          </cell>
          <cell r="O4057" t="str">
            <v>N/A</v>
          </cell>
          <cell r="V4057">
            <v>291016012.82250899</v>
          </cell>
        </row>
        <row r="4058">
          <cell r="F4058" t="str">
            <v>B-20</v>
          </cell>
          <cell r="H4058" t="str">
            <v>N/A</v>
          </cell>
          <cell r="O4058" t="str">
            <v>N/A</v>
          </cell>
          <cell r="V4058">
            <v>92344650.559615999</v>
          </cell>
        </row>
        <row r="4059">
          <cell r="F4059" t="str">
            <v>B-20</v>
          </cell>
          <cell r="H4059" t="str">
            <v>N/A</v>
          </cell>
          <cell r="O4059" t="str">
            <v>N/A</v>
          </cell>
          <cell r="V4059">
            <v>233460141.07069099</v>
          </cell>
        </row>
        <row r="4060">
          <cell r="F4060" t="str">
            <v>B-20</v>
          </cell>
          <cell r="H4060" t="str">
            <v>N/A</v>
          </cell>
          <cell r="O4060" t="str">
            <v>N/A</v>
          </cell>
          <cell r="V4060">
            <v>228451196.20000002</v>
          </cell>
        </row>
        <row r="4061">
          <cell r="F4061" t="str">
            <v>B-20</v>
          </cell>
          <cell r="H4061" t="str">
            <v>N/A</v>
          </cell>
          <cell r="O4061" t="str">
            <v>N/A</v>
          </cell>
          <cell r="V4061">
            <v>25125760.399999999</v>
          </cell>
        </row>
        <row r="4062">
          <cell r="F4062" t="str">
            <v>B-20</v>
          </cell>
          <cell r="H4062" t="str">
            <v>N/A</v>
          </cell>
          <cell r="O4062" t="str">
            <v>N/A</v>
          </cell>
          <cell r="V4062">
            <v>245344839.80000001</v>
          </cell>
        </row>
        <row r="4063">
          <cell r="F4063" t="str">
            <v>B-20</v>
          </cell>
          <cell r="H4063" t="str">
            <v>N/A</v>
          </cell>
          <cell r="O4063" t="str">
            <v>N/A</v>
          </cell>
          <cell r="V4063">
            <v>1408472200.815093</v>
          </cell>
        </row>
        <row r="4064">
          <cell r="F4064" t="str">
            <v>B-20</v>
          </cell>
          <cell r="H4064" t="str">
            <v>N/A</v>
          </cell>
          <cell r="O4064" t="str">
            <v>N/A</v>
          </cell>
          <cell r="V4064">
            <v>400204563.750148</v>
          </cell>
        </row>
        <row r="4065">
          <cell r="F4065" t="str">
            <v>B-20</v>
          </cell>
          <cell r="H4065" t="str">
            <v>N/A</v>
          </cell>
          <cell r="O4065" t="str">
            <v>N/A</v>
          </cell>
          <cell r="V4065">
            <v>1229696066.901875</v>
          </cell>
        </row>
        <row r="4066">
          <cell r="F4066" t="str">
            <v>B-20</v>
          </cell>
          <cell r="H4066" t="str">
            <v>N/A</v>
          </cell>
          <cell r="O4066" t="str">
            <v>N/A</v>
          </cell>
          <cell r="V4066">
            <v>370286728.77692401</v>
          </cell>
        </row>
        <row r="4067">
          <cell r="F4067" t="str">
            <v>B-20</v>
          </cell>
          <cell r="H4067" t="str">
            <v>N/A</v>
          </cell>
          <cell r="O4067" t="str">
            <v>N/A</v>
          </cell>
          <cell r="V4067">
            <v>103487779.525878</v>
          </cell>
        </row>
        <row r="4068">
          <cell r="F4068" t="str">
            <v>B-20</v>
          </cell>
          <cell r="H4068" t="str">
            <v>N/A</v>
          </cell>
          <cell r="O4068" t="str">
            <v>N/A</v>
          </cell>
          <cell r="V4068">
            <v>325475191.34122002</v>
          </cell>
        </row>
        <row r="4069">
          <cell r="F4069" t="str">
            <v>B-20</v>
          </cell>
          <cell r="H4069" t="str">
            <v>N/A</v>
          </cell>
          <cell r="O4069" t="str">
            <v>N/A</v>
          </cell>
          <cell r="V4069">
            <v>482669743.30978501</v>
          </cell>
        </row>
        <row r="4070">
          <cell r="F4070" t="str">
            <v>B-20</v>
          </cell>
          <cell r="H4070" t="str">
            <v>N/A</v>
          </cell>
          <cell r="O4070" t="str">
            <v>N/A</v>
          </cell>
          <cell r="V4070">
            <v>134168252.105113</v>
          </cell>
        </row>
        <row r="4071">
          <cell r="F4071" t="str">
            <v>B-20</v>
          </cell>
          <cell r="H4071" t="str">
            <v>N/A</v>
          </cell>
          <cell r="O4071" t="str">
            <v>N/A</v>
          </cell>
          <cell r="V4071">
            <v>413124777.47051299</v>
          </cell>
        </row>
        <row r="4072">
          <cell r="F4072" t="str">
            <v>B-20</v>
          </cell>
          <cell r="H4072" t="str">
            <v>N/A</v>
          </cell>
          <cell r="O4072" t="str">
            <v>N/A</v>
          </cell>
          <cell r="V4072">
            <v>2891428427.2875786</v>
          </cell>
        </row>
        <row r="4073">
          <cell r="F4073" t="str">
            <v>B-20</v>
          </cell>
          <cell r="H4073" t="str">
            <v>N/A</v>
          </cell>
          <cell r="O4073" t="str">
            <v>N/A</v>
          </cell>
          <cell r="V4073">
            <v>831529139.00267303</v>
          </cell>
        </row>
        <row r="4074">
          <cell r="F4074" t="str">
            <v>B-20</v>
          </cell>
          <cell r="H4074" t="str">
            <v>N/A</v>
          </cell>
          <cell r="O4074" t="str">
            <v>N/A</v>
          </cell>
          <cell r="V4074">
            <v>2562270740.6788549</v>
          </cell>
        </row>
        <row r="4075">
          <cell r="F4075" t="str">
            <v>B-20</v>
          </cell>
          <cell r="H4075" t="str">
            <v>N/A</v>
          </cell>
          <cell r="O4075" t="str">
            <v>N/A</v>
          </cell>
          <cell r="V4075">
            <v>861798988.32794905</v>
          </cell>
        </row>
        <row r="4076">
          <cell r="F4076" t="str">
            <v>B-20</v>
          </cell>
          <cell r="H4076" t="str">
            <v>N/A</v>
          </cell>
          <cell r="O4076" t="str">
            <v>N/A</v>
          </cell>
          <cell r="V4076">
            <v>242998833.17246902</v>
          </cell>
        </row>
        <row r="4077">
          <cell r="F4077" t="str">
            <v>B-20</v>
          </cell>
          <cell r="H4077" t="str">
            <v>N/A</v>
          </cell>
          <cell r="O4077" t="str">
            <v>N/A</v>
          </cell>
          <cell r="V4077">
            <v>763145783.23640895</v>
          </cell>
        </row>
        <row r="4078">
          <cell r="F4078" t="str">
            <v>B-20</v>
          </cell>
          <cell r="H4078" t="str">
            <v>N/A</v>
          </cell>
          <cell r="O4078" t="str">
            <v>N/A</v>
          </cell>
          <cell r="V4078">
            <v>291016012.82250899</v>
          </cell>
        </row>
        <row r="4079">
          <cell r="F4079" t="str">
            <v>B-20</v>
          </cell>
          <cell r="H4079" t="str">
            <v>N/A</v>
          </cell>
          <cell r="O4079" t="str">
            <v>N/A</v>
          </cell>
          <cell r="V4079">
            <v>92344650.559615999</v>
          </cell>
        </row>
        <row r="4080">
          <cell r="F4080" t="str">
            <v>B-20</v>
          </cell>
          <cell r="H4080" t="str">
            <v>N/A</v>
          </cell>
          <cell r="O4080" t="str">
            <v>N/A</v>
          </cell>
          <cell r="V4080">
            <v>260888140.39804</v>
          </cell>
        </row>
        <row r="4081">
          <cell r="F4081" t="str">
            <v>B-20</v>
          </cell>
          <cell r="H4081" t="str">
            <v>N/A</v>
          </cell>
          <cell r="O4081" t="str">
            <v>N/A</v>
          </cell>
          <cell r="V4081">
            <v>1048456.1162019999</v>
          </cell>
        </row>
        <row r="4082">
          <cell r="F4082" t="str">
            <v>B-20</v>
          </cell>
          <cell r="H4082" t="str">
            <v>N/A</v>
          </cell>
          <cell r="O4082" t="str">
            <v>N/A</v>
          </cell>
          <cell r="V4082">
            <v>966776.677303</v>
          </cell>
        </row>
        <row r="4083">
          <cell r="F4083" t="str">
            <v>B-20</v>
          </cell>
          <cell r="H4083" t="str">
            <v>N/A</v>
          </cell>
          <cell r="O4083" t="str">
            <v>N/A</v>
          </cell>
          <cell r="V4083">
            <v>1054644.1193629999</v>
          </cell>
        </row>
        <row r="4084">
          <cell r="F4084" t="str">
            <v>B-20</v>
          </cell>
          <cell r="H4084" t="str">
            <v>N/A</v>
          </cell>
          <cell r="O4084" t="str">
            <v>N/A</v>
          </cell>
          <cell r="V4084">
            <v>1824459.2917810001</v>
          </cell>
        </row>
        <row r="4085">
          <cell r="F4085" t="str">
            <v>B-20</v>
          </cell>
          <cell r="H4085" t="str">
            <v>N/A</v>
          </cell>
          <cell r="O4085" t="str">
            <v>N/A</v>
          </cell>
          <cell r="V4085">
            <v>1756546.1340390001</v>
          </cell>
        </row>
        <row r="4086">
          <cell r="F4086" t="str">
            <v>B-20</v>
          </cell>
          <cell r="H4086" t="str">
            <v>N/A</v>
          </cell>
          <cell r="O4086" t="str">
            <v>N/A</v>
          </cell>
          <cell r="V4086">
            <v>308414816.54263699</v>
          </cell>
        </row>
        <row r="4087">
          <cell r="F4087" t="str">
            <v>B-20</v>
          </cell>
          <cell r="H4087" t="str">
            <v>N/A</v>
          </cell>
          <cell r="O4087" t="str">
            <v>N/A</v>
          </cell>
          <cell r="V4087">
            <v>80893985.578088999</v>
          </cell>
        </row>
        <row r="4088">
          <cell r="F4088" t="str">
            <v>B-20</v>
          </cell>
          <cell r="H4088" t="str">
            <v>N/A</v>
          </cell>
          <cell r="O4088" t="str">
            <v>N/A</v>
          </cell>
          <cell r="V4088">
            <v>104706141.57712099</v>
          </cell>
        </row>
        <row r="4089">
          <cell r="F4089" t="str">
            <v>B-20</v>
          </cell>
          <cell r="H4089" t="str">
            <v>N/A</v>
          </cell>
          <cell r="O4089" t="str">
            <v>N/A</v>
          </cell>
          <cell r="V4089">
            <v>584640770.06354499</v>
          </cell>
        </row>
        <row r="4090">
          <cell r="F4090" t="str">
            <v>B-20</v>
          </cell>
          <cell r="H4090" t="str">
            <v>N/A</v>
          </cell>
          <cell r="O4090" t="str">
            <v>N/A</v>
          </cell>
          <cell r="V4090">
            <v>174327275.44058001</v>
          </cell>
        </row>
        <row r="4091">
          <cell r="F4091" t="str">
            <v>B-20</v>
          </cell>
          <cell r="H4091" t="str">
            <v>N/A</v>
          </cell>
          <cell r="O4091" t="str">
            <v>N/A</v>
          </cell>
          <cell r="V4091">
            <v>57253583.930573002</v>
          </cell>
        </row>
        <row r="4092">
          <cell r="F4092" t="str">
            <v>B-20</v>
          </cell>
          <cell r="H4092" t="str">
            <v>N/A</v>
          </cell>
          <cell r="O4092" t="str">
            <v>N/A</v>
          </cell>
          <cell r="V4092">
            <v>275210.54864599998</v>
          </cell>
        </row>
        <row r="4093">
          <cell r="F4093" t="str">
            <v>B-20</v>
          </cell>
          <cell r="H4093" t="str">
            <v>N/A</v>
          </cell>
          <cell r="O4093" t="str">
            <v>N/A</v>
          </cell>
          <cell r="V4093">
            <v>0</v>
          </cell>
        </row>
        <row r="4094">
          <cell r="F4094" t="str">
            <v>B-20</v>
          </cell>
          <cell r="H4094" t="str">
            <v>N/A</v>
          </cell>
          <cell r="O4094" t="str">
            <v>N/A</v>
          </cell>
          <cell r="V4094">
            <v>1099419.8550809999</v>
          </cell>
        </row>
        <row r="4095">
          <cell r="F4095" t="str">
            <v>B-20</v>
          </cell>
          <cell r="H4095" t="str">
            <v>N/A</v>
          </cell>
          <cell r="O4095" t="str">
            <v>N/A</v>
          </cell>
          <cell r="V4095">
            <v>535637088.40000004</v>
          </cell>
        </row>
        <row r="4096">
          <cell r="F4096" t="str">
            <v>B-20</v>
          </cell>
          <cell r="H4096" t="str">
            <v>N/A</v>
          </cell>
          <cell r="O4096" t="str">
            <v>N/A</v>
          </cell>
          <cell r="V4096">
            <v>132982339.39999999</v>
          </cell>
        </row>
        <row r="4097">
          <cell r="F4097" t="str">
            <v>B-20</v>
          </cell>
          <cell r="H4097" t="str">
            <v>N/A</v>
          </cell>
          <cell r="O4097" t="str">
            <v>N/A</v>
          </cell>
          <cell r="V4097">
            <v>1263193905.0000002</v>
          </cell>
        </row>
        <row r="4098">
          <cell r="F4098" t="str">
            <v>B-20</v>
          </cell>
          <cell r="H4098" t="str">
            <v>N/A</v>
          </cell>
          <cell r="O4098" t="str">
            <v>N/A</v>
          </cell>
          <cell r="V4098">
            <v>1408472200.815093</v>
          </cell>
        </row>
        <row r="4099">
          <cell r="F4099" t="str">
            <v>B-20</v>
          </cell>
          <cell r="H4099" t="str">
            <v>N/A</v>
          </cell>
          <cell r="O4099" t="str">
            <v>N/A</v>
          </cell>
          <cell r="V4099">
            <v>400204563.750148</v>
          </cell>
        </row>
        <row r="4100">
          <cell r="F4100" t="str">
            <v>B-20</v>
          </cell>
          <cell r="H4100" t="str">
            <v>N/A</v>
          </cell>
          <cell r="O4100" t="str">
            <v>N/A</v>
          </cell>
          <cell r="V4100">
            <v>1229696066.901875</v>
          </cell>
        </row>
        <row r="4101">
          <cell r="F4101" t="str">
            <v>B-20</v>
          </cell>
          <cell r="H4101" t="str">
            <v>N/A</v>
          </cell>
          <cell r="O4101" t="str">
            <v>N/A</v>
          </cell>
          <cell r="V4101">
            <v>370286728.77692401</v>
          </cell>
        </row>
        <row r="4102">
          <cell r="F4102" t="str">
            <v>B-20</v>
          </cell>
          <cell r="H4102" t="str">
            <v>N/A</v>
          </cell>
          <cell r="O4102" t="str">
            <v>N/A</v>
          </cell>
          <cell r="V4102">
            <v>103487779.525878</v>
          </cell>
        </row>
        <row r="4103">
          <cell r="F4103" t="str">
            <v>B-20</v>
          </cell>
          <cell r="H4103" t="str">
            <v>N/A</v>
          </cell>
          <cell r="O4103" t="str">
            <v>N/A</v>
          </cell>
          <cell r="V4103">
            <v>325475191.34122002</v>
          </cell>
        </row>
        <row r="4104">
          <cell r="F4104" t="str">
            <v>B-20</v>
          </cell>
          <cell r="H4104" t="str">
            <v>N/A</v>
          </cell>
          <cell r="O4104" t="str">
            <v>N/A</v>
          </cell>
          <cell r="V4104">
            <v>482669743.30978501</v>
          </cell>
        </row>
        <row r="4105">
          <cell r="F4105" t="str">
            <v>B-20</v>
          </cell>
          <cell r="H4105" t="str">
            <v>N/A</v>
          </cell>
          <cell r="O4105" t="str">
            <v>N/A</v>
          </cell>
          <cell r="V4105">
            <v>134168252.105113</v>
          </cell>
        </row>
        <row r="4106">
          <cell r="F4106" t="str">
            <v>B-20</v>
          </cell>
          <cell r="H4106" t="str">
            <v>N/A</v>
          </cell>
          <cell r="O4106" t="str">
            <v>N/A</v>
          </cell>
          <cell r="V4106">
            <v>413124777.47051299</v>
          </cell>
        </row>
        <row r="4107">
          <cell r="F4107" t="str">
            <v>B-20</v>
          </cell>
          <cell r="H4107" t="str">
            <v>N/A</v>
          </cell>
          <cell r="O4107" t="str">
            <v>N/A</v>
          </cell>
          <cell r="V4107">
            <v>2891428427.2875786</v>
          </cell>
        </row>
        <row r="4108">
          <cell r="F4108" t="str">
            <v>B-20</v>
          </cell>
          <cell r="H4108" t="str">
            <v>N/A</v>
          </cell>
          <cell r="O4108" t="str">
            <v>N/A</v>
          </cell>
          <cell r="V4108">
            <v>831529139.00267303</v>
          </cell>
        </row>
        <row r="4109">
          <cell r="F4109" t="str">
            <v>B-20</v>
          </cell>
          <cell r="H4109" t="str">
            <v>N/A</v>
          </cell>
          <cell r="O4109" t="str">
            <v>N/A</v>
          </cell>
          <cell r="V4109">
            <v>2562270740.6788549</v>
          </cell>
        </row>
        <row r="4110">
          <cell r="F4110" t="str">
            <v>B-20</v>
          </cell>
          <cell r="H4110" t="str">
            <v>N/A</v>
          </cell>
          <cell r="O4110" t="str">
            <v>N/A</v>
          </cell>
          <cell r="V4110">
            <v>861798988.32794905</v>
          </cell>
        </row>
        <row r="4111">
          <cell r="F4111" t="str">
            <v>B-20</v>
          </cell>
          <cell r="H4111" t="str">
            <v>N/A</v>
          </cell>
          <cell r="O4111" t="str">
            <v>N/A</v>
          </cell>
          <cell r="V4111">
            <v>242998833.17246902</v>
          </cell>
        </row>
        <row r="4112">
          <cell r="F4112" t="str">
            <v>B-20</v>
          </cell>
          <cell r="H4112" t="str">
            <v>N/A</v>
          </cell>
          <cell r="O4112" t="str">
            <v>N/A</v>
          </cell>
          <cell r="V4112">
            <v>763145783.23640895</v>
          </cell>
        </row>
        <row r="4113">
          <cell r="F4113" t="str">
            <v>B-20</v>
          </cell>
          <cell r="H4113" t="str">
            <v>N/A</v>
          </cell>
          <cell r="O4113" t="str">
            <v>N/A</v>
          </cell>
          <cell r="V4113">
            <v>291016012.82250899</v>
          </cell>
        </row>
        <row r="4114">
          <cell r="F4114" t="str">
            <v>B-20</v>
          </cell>
          <cell r="H4114" t="str">
            <v>N/A</v>
          </cell>
          <cell r="O4114" t="str">
            <v>N/A</v>
          </cell>
          <cell r="V4114">
            <v>92344650.559615999</v>
          </cell>
        </row>
        <row r="4115">
          <cell r="F4115" t="str">
            <v>B-20</v>
          </cell>
          <cell r="H4115" t="str">
            <v>N/A</v>
          </cell>
          <cell r="O4115" t="str">
            <v>N/A</v>
          </cell>
          <cell r="V4115">
            <v>260888140.39804</v>
          </cell>
        </row>
        <row r="4116">
          <cell r="F4116" t="str">
            <v>B-20</v>
          </cell>
          <cell r="H4116" t="str">
            <v>N/A</v>
          </cell>
          <cell r="O4116" t="str">
            <v>N/A</v>
          </cell>
          <cell r="V4116">
            <v>1408472200.815093</v>
          </cell>
        </row>
        <row r="4117">
          <cell r="F4117" t="str">
            <v>B-20</v>
          </cell>
          <cell r="H4117" t="str">
            <v>N/A</v>
          </cell>
          <cell r="O4117" t="str">
            <v>N/A</v>
          </cell>
          <cell r="V4117">
            <v>400204563.750148</v>
          </cell>
        </row>
        <row r="4118">
          <cell r="F4118" t="str">
            <v>B-20</v>
          </cell>
          <cell r="H4118" t="str">
            <v>N/A</v>
          </cell>
          <cell r="O4118" t="str">
            <v>N/A</v>
          </cell>
          <cell r="V4118">
            <v>1229696066.901875</v>
          </cell>
        </row>
        <row r="4119">
          <cell r="F4119" t="str">
            <v>B-20</v>
          </cell>
          <cell r="H4119" t="str">
            <v>N/A</v>
          </cell>
          <cell r="O4119" t="str">
            <v>N/A</v>
          </cell>
          <cell r="V4119">
            <v>370286728.77692401</v>
          </cell>
        </row>
        <row r="4120">
          <cell r="F4120" t="str">
            <v>B-20</v>
          </cell>
          <cell r="H4120" t="str">
            <v>N/A</v>
          </cell>
          <cell r="O4120" t="str">
            <v>N/A</v>
          </cell>
          <cell r="V4120">
            <v>103487779.525878</v>
          </cell>
        </row>
        <row r="4121">
          <cell r="F4121" t="str">
            <v>B-20</v>
          </cell>
          <cell r="H4121" t="str">
            <v>N/A</v>
          </cell>
          <cell r="O4121" t="str">
            <v>N/A</v>
          </cell>
          <cell r="V4121">
            <v>325475191.34122002</v>
          </cell>
        </row>
        <row r="4122">
          <cell r="F4122" t="str">
            <v>B-20</v>
          </cell>
          <cell r="H4122" t="str">
            <v>N/A</v>
          </cell>
          <cell r="O4122" t="str">
            <v>N/A</v>
          </cell>
          <cell r="V4122">
            <v>482669743.30978501</v>
          </cell>
        </row>
        <row r="4123">
          <cell r="F4123" t="str">
            <v>B-20</v>
          </cell>
          <cell r="H4123" t="str">
            <v>N/A</v>
          </cell>
          <cell r="O4123" t="str">
            <v>N/A</v>
          </cell>
          <cell r="V4123">
            <v>134168252.105113</v>
          </cell>
        </row>
        <row r="4124">
          <cell r="F4124" t="str">
            <v>B-20</v>
          </cell>
          <cell r="H4124" t="str">
            <v>N/A</v>
          </cell>
          <cell r="O4124" t="str">
            <v>N/A</v>
          </cell>
          <cell r="V4124">
            <v>413124777.47051299</v>
          </cell>
        </row>
        <row r="4125">
          <cell r="F4125" t="str">
            <v>B-20</v>
          </cell>
          <cell r="H4125" t="str">
            <v>N/A</v>
          </cell>
          <cell r="O4125" t="str">
            <v>N/A</v>
          </cell>
          <cell r="V4125">
            <v>2891428427.2875786</v>
          </cell>
        </row>
        <row r="4126">
          <cell r="F4126" t="str">
            <v>B-20</v>
          </cell>
          <cell r="H4126" t="str">
            <v>N/A</v>
          </cell>
          <cell r="O4126" t="str">
            <v>N/A</v>
          </cell>
          <cell r="V4126">
            <v>831529139.00267303</v>
          </cell>
        </row>
        <row r="4127">
          <cell r="F4127" t="str">
            <v>B-20</v>
          </cell>
          <cell r="H4127" t="str">
            <v>N/A</v>
          </cell>
          <cell r="O4127" t="str">
            <v>N/A</v>
          </cell>
          <cell r="V4127">
            <v>2562270740.6788549</v>
          </cell>
        </row>
        <row r="4128">
          <cell r="F4128" t="str">
            <v>B-20</v>
          </cell>
          <cell r="H4128" t="str">
            <v>N/A</v>
          </cell>
          <cell r="O4128" t="str">
            <v>N/A</v>
          </cell>
          <cell r="V4128">
            <v>861798988.32794905</v>
          </cell>
        </row>
        <row r="4129">
          <cell r="F4129" t="str">
            <v>B-20</v>
          </cell>
          <cell r="H4129" t="str">
            <v>N/A</v>
          </cell>
          <cell r="O4129" t="str">
            <v>N/A</v>
          </cell>
          <cell r="V4129">
            <v>242998833.17246902</v>
          </cell>
        </row>
        <row r="4130">
          <cell r="F4130" t="str">
            <v>B-20</v>
          </cell>
          <cell r="H4130" t="str">
            <v>N/A</v>
          </cell>
          <cell r="O4130" t="str">
            <v>N/A</v>
          </cell>
          <cell r="V4130">
            <v>763145783.23640895</v>
          </cell>
        </row>
        <row r="4131">
          <cell r="F4131" t="str">
            <v>B-20</v>
          </cell>
          <cell r="H4131" t="str">
            <v>N/A</v>
          </cell>
          <cell r="O4131" t="str">
            <v>N/A</v>
          </cell>
          <cell r="V4131">
            <v>291016012.82250899</v>
          </cell>
        </row>
        <row r="4132">
          <cell r="F4132" t="str">
            <v>B-20</v>
          </cell>
          <cell r="H4132" t="str">
            <v>N/A</v>
          </cell>
          <cell r="O4132" t="str">
            <v>N/A</v>
          </cell>
          <cell r="V4132">
            <v>92344650.559615999</v>
          </cell>
        </row>
        <row r="4133">
          <cell r="F4133" t="str">
            <v>B-20</v>
          </cell>
          <cell r="H4133" t="str">
            <v>N/A</v>
          </cell>
          <cell r="O4133" t="str">
            <v>N/A</v>
          </cell>
          <cell r="V4133">
            <v>260888140.39804</v>
          </cell>
        </row>
        <row r="4134">
          <cell r="F4134" t="str">
            <v>B-20</v>
          </cell>
          <cell r="H4134" t="str">
            <v>N/A</v>
          </cell>
          <cell r="O4134" t="str">
            <v>N/A</v>
          </cell>
          <cell r="V4134">
            <v>0</v>
          </cell>
        </row>
        <row r="4135">
          <cell r="F4135" t="str">
            <v>B-20</v>
          </cell>
          <cell r="H4135" t="str">
            <v>N/A</v>
          </cell>
          <cell r="O4135" t="str">
            <v>N/A</v>
          </cell>
          <cell r="V4135">
            <v>0</v>
          </cell>
        </row>
        <row r="4136">
          <cell r="F4136" t="str">
            <v>B-20</v>
          </cell>
          <cell r="H4136" t="str">
            <v>N/A</v>
          </cell>
          <cell r="O4136" t="str">
            <v>N/A</v>
          </cell>
          <cell r="V4136">
            <v>0</v>
          </cell>
        </row>
        <row r="4137">
          <cell r="F4137" t="str">
            <v>B-20</v>
          </cell>
          <cell r="H4137" t="str">
            <v>N/A</v>
          </cell>
          <cell r="O4137" t="str">
            <v>N/A</v>
          </cell>
          <cell r="V4137">
            <v>181587215.91831398</v>
          </cell>
        </row>
        <row r="4138">
          <cell r="F4138" t="str">
            <v>B-20</v>
          </cell>
          <cell r="H4138" t="str">
            <v>N/A</v>
          </cell>
          <cell r="O4138" t="str">
            <v>N/A</v>
          </cell>
          <cell r="V4138">
            <v>73270301.736075997</v>
          </cell>
        </row>
        <row r="4139">
          <cell r="F4139" t="str">
            <v>B-20</v>
          </cell>
          <cell r="H4139" t="str">
            <v>N/A</v>
          </cell>
          <cell r="O4139" t="str">
            <v>N/A</v>
          </cell>
          <cell r="V4139">
            <v>313146560.859209</v>
          </cell>
        </row>
        <row r="4140">
          <cell r="F4140" t="str">
            <v>B-20</v>
          </cell>
          <cell r="H4140" t="str">
            <v>N/A</v>
          </cell>
          <cell r="O4140" t="str">
            <v>N/A</v>
          </cell>
          <cell r="V4140">
            <v>440596082.970577</v>
          </cell>
        </row>
        <row r="4141">
          <cell r="F4141" t="str">
            <v>B-20</v>
          </cell>
          <cell r="H4141" t="str">
            <v>N/A</v>
          </cell>
          <cell r="O4141" t="str">
            <v>N/A</v>
          </cell>
          <cell r="V4141">
            <v>96573655.192304999</v>
          </cell>
        </row>
        <row r="4142">
          <cell r="F4142" t="str">
            <v>B-20</v>
          </cell>
          <cell r="H4142" t="str">
            <v>N/A</v>
          </cell>
          <cell r="O4142" t="str">
            <v>N/A</v>
          </cell>
          <cell r="V4142">
            <v>938349897.266922</v>
          </cell>
        </row>
        <row r="4143">
          <cell r="F4143" t="str">
            <v>B-20</v>
          </cell>
          <cell r="H4143" t="str">
            <v>N/A</v>
          </cell>
          <cell r="O4143" t="str">
            <v>N/A</v>
          </cell>
          <cell r="V4143">
            <v>82080174.225867003</v>
          </cell>
        </row>
        <row r="4144">
          <cell r="F4144" t="str">
            <v>B-20</v>
          </cell>
          <cell r="H4144" t="str">
            <v>N/A</v>
          </cell>
          <cell r="O4144" t="str">
            <v>N/A</v>
          </cell>
          <cell r="V4144">
            <v>20473903.637711</v>
          </cell>
        </row>
        <row r="4145">
          <cell r="F4145" t="str">
            <v>B-20</v>
          </cell>
          <cell r="H4145" t="str">
            <v>N/A</v>
          </cell>
          <cell r="O4145" t="str">
            <v>N/A</v>
          </cell>
          <cell r="V4145">
            <v>79022066.894622996</v>
          </cell>
        </row>
        <row r="4146">
          <cell r="F4146" t="str">
            <v>B-20</v>
          </cell>
          <cell r="H4146" t="str">
            <v>N/A</v>
          </cell>
          <cell r="O4146" t="str">
            <v>N/A</v>
          </cell>
          <cell r="V4146">
            <v>50415195.359456003</v>
          </cell>
        </row>
        <row r="4147">
          <cell r="F4147" t="str">
            <v>B-20</v>
          </cell>
          <cell r="H4147" t="str">
            <v>N/A</v>
          </cell>
          <cell r="O4147" t="str">
            <v>N/A</v>
          </cell>
          <cell r="V4147">
            <v>5700630.8565040007</v>
          </cell>
        </row>
        <row r="4148">
          <cell r="F4148" t="str">
            <v>B-20</v>
          </cell>
          <cell r="H4148" t="str">
            <v>N/A</v>
          </cell>
          <cell r="O4148" t="str">
            <v>N/A</v>
          </cell>
          <cell r="V4148">
            <v>37285956.695014</v>
          </cell>
        </row>
        <row r="4149">
          <cell r="F4149" t="str">
            <v>B-20</v>
          </cell>
          <cell r="H4149" t="str">
            <v>N/A</v>
          </cell>
          <cell r="O4149" t="str">
            <v>N/A</v>
          </cell>
          <cell r="V4149">
            <v>84476027.044034004</v>
          </cell>
        </row>
        <row r="4150">
          <cell r="F4150" t="str">
            <v>B-20</v>
          </cell>
          <cell r="H4150" t="str">
            <v>N/A</v>
          </cell>
          <cell r="O4150" t="str">
            <v>N/A</v>
          </cell>
          <cell r="V4150">
            <v>16930499.559574999</v>
          </cell>
        </row>
        <row r="4151">
          <cell r="F4151" t="str">
            <v>B-20</v>
          </cell>
          <cell r="H4151" t="str">
            <v>N/A</v>
          </cell>
          <cell r="O4151" t="str">
            <v>N/A</v>
          </cell>
          <cell r="V4151">
            <v>0</v>
          </cell>
        </row>
        <row r="4152">
          <cell r="F4152" t="str">
            <v>B-20</v>
          </cell>
          <cell r="H4152" t="str">
            <v>N/A</v>
          </cell>
          <cell r="O4152" t="str">
            <v>N/A</v>
          </cell>
          <cell r="V4152">
            <v>47298208.106121004</v>
          </cell>
        </row>
        <row r="4153">
          <cell r="F4153" t="str">
            <v>B-20</v>
          </cell>
          <cell r="H4153" t="str">
            <v>N/A</v>
          </cell>
          <cell r="O4153" t="str">
            <v>N/A</v>
          </cell>
          <cell r="V4153">
            <v>25615300.967897002</v>
          </cell>
        </row>
        <row r="4154">
          <cell r="F4154" t="str">
            <v>B-20</v>
          </cell>
          <cell r="H4154" t="str">
            <v>N/A</v>
          </cell>
          <cell r="O4154" t="str">
            <v>N/A</v>
          </cell>
          <cell r="V4154">
            <v>23252955.552372999</v>
          </cell>
        </row>
        <row r="4155">
          <cell r="F4155" t="str">
            <v>B-20</v>
          </cell>
          <cell r="H4155" t="str">
            <v>N/A</v>
          </cell>
          <cell r="O4155" t="str">
            <v>N/A</v>
          </cell>
          <cell r="V4155">
            <v>6786619.9205229999</v>
          </cell>
        </row>
        <row r="4156">
          <cell r="F4156" t="str">
            <v>B-20</v>
          </cell>
          <cell r="H4156" t="str">
            <v>N/A</v>
          </cell>
          <cell r="O4156" t="str">
            <v>N/A</v>
          </cell>
          <cell r="V4156">
            <v>0</v>
          </cell>
        </row>
        <row r="4157">
          <cell r="F4157" t="str">
            <v>B-20</v>
          </cell>
          <cell r="H4157" t="str">
            <v>N/A</v>
          </cell>
          <cell r="O4157" t="str">
            <v>N/A</v>
          </cell>
          <cell r="V4157">
            <v>0</v>
          </cell>
        </row>
        <row r="4158">
          <cell r="F4158" t="str">
            <v>B-20</v>
          </cell>
          <cell r="H4158" t="str">
            <v>N/A</v>
          </cell>
          <cell r="O4158" t="str">
            <v>N/A</v>
          </cell>
          <cell r="V4158">
            <v>255543080.432684</v>
          </cell>
        </row>
        <row r="4159">
          <cell r="F4159" t="str">
            <v>B-20</v>
          </cell>
          <cell r="H4159" t="str">
            <v>N/A</v>
          </cell>
          <cell r="O4159" t="str">
            <v>N/A</v>
          </cell>
          <cell r="V4159">
            <v>144562337.58764499</v>
          </cell>
        </row>
        <row r="4160">
          <cell r="F4160" t="str">
            <v>B-20</v>
          </cell>
          <cell r="H4160" t="str">
            <v>N/A</v>
          </cell>
          <cell r="O4160" t="str">
            <v>N/A</v>
          </cell>
          <cell r="V4160">
            <v>320880167.64184499</v>
          </cell>
        </row>
        <row r="4161">
          <cell r="F4161" t="str">
            <v>B-20</v>
          </cell>
          <cell r="H4161" t="str">
            <v>N/A</v>
          </cell>
          <cell r="O4161" t="str">
            <v>N/A</v>
          </cell>
          <cell r="V4161">
            <v>1110249224.6064529</v>
          </cell>
        </row>
        <row r="4162">
          <cell r="F4162" t="str">
            <v>B-20</v>
          </cell>
          <cell r="H4162" t="str">
            <v>N/A</v>
          </cell>
          <cell r="O4162" t="str">
            <v>N/A</v>
          </cell>
          <cell r="V4162">
            <v>295380521.84451401</v>
          </cell>
        </row>
        <row r="4163">
          <cell r="F4163" t="str">
            <v>B-20</v>
          </cell>
          <cell r="H4163" t="str">
            <v>N/A</v>
          </cell>
          <cell r="O4163" t="str">
            <v>N/A</v>
          </cell>
          <cell r="V4163">
            <v>251034752.26259401</v>
          </cell>
        </row>
        <row r="4164">
          <cell r="F4164" t="str">
            <v>B-20</v>
          </cell>
          <cell r="H4164" t="str">
            <v>N/A</v>
          </cell>
          <cell r="O4164" t="str">
            <v>N/A</v>
          </cell>
          <cell r="V4164">
            <v>450730966.74666101</v>
          </cell>
        </row>
        <row r="4165">
          <cell r="F4165" t="str">
            <v>B-20</v>
          </cell>
          <cell r="H4165" t="str">
            <v>N/A</v>
          </cell>
          <cell r="O4165" t="str">
            <v>N/A</v>
          </cell>
          <cell r="V4165">
            <v>135397866.39352202</v>
          </cell>
        </row>
        <row r="4166">
          <cell r="F4166" t="str">
            <v>B-20</v>
          </cell>
          <cell r="H4166" t="str">
            <v>N/A</v>
          </cell>
          <cell r="O4166" t="str">
            <v>N/A</v>
          </cell>
          <cell r="V4166">
            <v>93662236.466603994</v>
          </cell>
        </row>
        <row r="4167">
          <cell r="F4167" t="str">
            <v>B-20</v>
          </cell>
          <cell r="H4167" t="str">
            <v>Non-Surcharge</v>
          </cell>
          <cell r="O4167" t="str">
            <v>N/A</v>
          </cell>
          <cell r="V4167">
            <v>357212760.40000004</v>
          </cell>
        </row>
        <row r="4168">
          <cell r="F4168" t="str">
            <v>B-20</v>
          </cell>
          <cell r="H4168" t="str">
            <v>Non-Surcharge</v>
          </cell>
          <cell r="O4168" t="str">
            <v>N/A</v>
          </cell>
          <cell r="V4168">
            <v>87669554.399999991</v>
          </cell>
        </row>
        <row r="4169">
          <cell r="F4169" t="str">
            <v>B-20</v>
          </cell>
          <cell r="H4169" t="str">
            <v>Non-Surcharge</v>
          </cell>
          <cell r="O4169" t="str">
            <v>N/A</v>
          </cell>
          <cell r="V4169">
            <v>1131886643.0000002</v>
          </cell>
        </row>
        <row r="4170">
          <cell r="F4170" t="str">
            <v>B-20</v>
          </cell>
          <cell r="H4170" t="str">
            <v>CARE Surcharge</v>
          </cell>
          <cell r="O4170" t="str">
            <v>N/A</v>
          </cell>
          <cell r="V4170">
            <v>1408472200.815093</v>
          </cell>
        </row>
        <row r="4171">
          <cell r="F4171" t="str">
            <v>B-20</v>
          </cell>
          <cell r="H4171" t="str">
            <v>CARE Surcharge</v>
          </cell>
          <cell r="O4171" t="str">
            <v>N/A</v>
          </cell>
          <cell r="V4171">
            <v>400204563.750148</v>
          </cell>
        </row>
        <row r="4172">
          <cell r="F4172" t="str">
            <v>B-20</v>
          </cell>
          <cell r="H4172" t="str">
            <v>CARE Surcharge</v>
          </cell>
          <cell r="O4172" t="str">
            <v>N/A</v>
          </cell>
          <cell r="V4172">
            <v>1229696066.901875</v>
          </cell>
        </row>
        <row r="4173">
          <cell r="F4173" t="str">
            <v>B-20</v>
          </cell>
          <cell r="H4173" t="str">
            <v>CARE Surcharge</v>
          </cell>
          <cell r="O4173" t="str">
            <v>N/A</v>
          </cell>
          <cell r="V4173">
            <v>370286728.77692401</v>
          </cell>
        </row>
        <row r="4174">
          <cell r="F4174" t="str">
            <v>B-20</v>
          </cell>
          <cell r="H4174" t="str">
            <v>CARE Surcharge</v>
          </cell>
          <cell r="O4174" t="str">
            <v>N/A</v>
          </cell>
          <cell r="V4174">
            <v>103487779.525878</v>
          </cell>
        </row>
        <row r="4175">
          <cell r="F4175" t="str">
            <v>B-20</v>
          </cell>
          <cell r="H4175" t="str">
            <v>CARE Surcharge</v>
          </cell>
          <cell r="O4175" t="str">
            <v>N/A</v>
          </cell>
          <cell r="V4175">
            <v>325475191.34122002</v>
          </cell>
        </row>
        <row r="4176">
          <cell r="F4176" t="str">
            <v>B-20</v>
          </cell>
          <cell r="H4176" t="str">
            <v>CARE Surcharge</v>
          </cell>
          <cell r="O4176" t="str">
            <v>N/A</v>
          </cell>
          <cell r="V4176">
            <v>482669743.30978501</v>
          </cell>
        </row>
        <row r="4177">
          <cell r="F4177" t="str">
            <v>B-20</v>
          </cell>
          <cell r="H4177" t="str">
            <v>CARE Surcharge</v>
          </cell>
          <cell r="O4177" t="str">
            <v>N/A</v>
          </cell>
          <cell r="V4177">
            <v>134168252.105113</v>
          </cell>
        </row>
        <row r="4178">
          <cell r="F4178" t="str">
            <v>B-20</v>
          </cell>
          <cell r="H4178" t="str">
            <v>CARE Surcharge</v>
          </cell>
          <cell r="O4178" t="str">
            <v>N/A</v>
          </cell>
          <cell r="V4178">
            <v>413124777.47051299</v>
          </cell>
        </row>
        <row r="4179">
          <cell r="F4179" t="str">
            <v>B-20</v>
          </cell>
          <cell r="H4179" t="str">
            <v>CARE Surcharge</v>
          </cell>
          <cell r="O4179" t="str">
            <v>N/A</v>
          </cell>
          <cell r="V4179">
            <v>2891428427.2875786</v>
          </cell>
        </row>
        <row r="4180">
          <cell r="F4180" t="str">
            <v>B-20</v>
          </cell>
          <cell r="H4180" t="str">
            <v>CARE Surcharge</v>
          </cell>
          <cell r="O4180" t="str">
            <v>N/A</v>
          </cell>
          <cell r="V4180">
            <v>831529139.00267303</v>
          </cell>
        </row>
        <row r="4181">
          <cell r="F4181" t="str">
            <v>B-20</v>
          </cell>
          <cell r="H4181" t="str">
            <v>CARE Surcharge</v>
          </cell>
          <cell r="O4181" t="str">
            <v>N/A</v>
          </cell>
          <cell r="V4181">
            <v>2562270740.6788549</v>
          </cell>
        </row>
        <row r="4182">
          <cell r="F4182" t="str">
            <v>B-20</v>
          </cell>
          <cell r="H4182" t="str">
            <v>CARE Surcharge</v>
          </cell>
          <cell r="O4182" t="str">
            <v>N/A</v>
          </cell>
          <cell r="V4182">
            <v>861798988.32794905</v>
          </cell>
        </row>
        <row r="4183">
          <cell r="F4183" t="str">
            <v>B-20</v>
          </cell>
          <cell r="H4183" t="str">
            <v>CARE Surcharge</v>
          </cell>
          <cell r="O4183" t="str">
            <v>N/A</v>
          </cell>
          <cell r="V4183">
            <v>242998833.17246902</v>
          </cell>
        </row>
        <row r="4184">
          <cell r="F4184" t="str">
            <v>B-20</v>
          </cell>
          <cell r="H4184" t="str">
            <v>CARE Surcharge</v>
          </cell>
          <cell r="O4184" t="str">
            <v>N/A</v>
          </cell>
          <cell r="V4184">
            <v>763145783.23640895</v>
          </cell>
        </row>
        <row r="4185">
          <cell r="F4185" t="str">
            <v>B-20</v>
          </cell>
          <cell r="H4185" t="str">
            <v>CARE Surcharge</v>
          </cell>
          <cell r="O4185" t="str">
            <v>N/A</v>
          </cell>
          <cell r="V4185">
            <v>291016012.82250899</v>
          </cell>
        </row>
        <row r="4186">
          <cell r="F4186" t="str">
            <v>B-20</v>
          </cell>
          <cell r="H4186" t="str">
            <v>CARE Surcharge</v>
          </cell>
          <cell r="O4186" t="str">
            <v>N/A</v>
          </cell>
          <cell r="V4186">
            <v>92344650.559615999</v>
          </cell>
        </row>
        <row r="4187">
          <cell r="F4187" t="str">
            <v>B-20</v>
          </cell>
          <cell r="H4187" t="str">
            <v>CARE Surcharge</v>
          </cell>
          <cell r="O4187" t="str">
            <v>N/A</v>
          </cell>
          <cell r="V4187">
            <v>260888140.39804</v>
          </cell>
        </row>
        <row r="4188">
          <cell r="F4188" t="str">
            <v>B-20</v>
          </cell>
          <cell r="H4188" t="str">
            <v>Non-Surcharge</v>
          </cell>
          <cell r="O4188" t="str">
            <v>N/A</v>
          </cell>
          <cell r="V4188">
            <v>1408472200.815093</v>
          </cell>
        </row>
        <row r="4189">
          <cell r="F4189" t="str">
            <v>B-20</v>
          </cell>
          <cell r="H4189" t="str">
            <v>Non-Surcharge</v>
          </cell>
          <cell r="O4189" t="str">
            <v>N/A</v>
          </cell>
          <cell r="V4189">
            <v>400204563.750148</v>
          </cell>
        </row>
        <row r="4190">
          <cell r="F4190" t="str">
            <v>B-20</v>
          </cell>
          <cell r="H4190" t="str">
            <v>Non-Surcharge</v>
          </cell>
          <cell r="O4190" t="str">
            <v>N/A</v>
          </cell>
          <cell r="V4190">
            <v>1229696066.901875</v>
          </cell>
        </row>
        <row r="4191">
          <cell r="F4191" t="str">
            <v>B-20</v>
          </cell>
          <cell r="H4191" t="str">
            <v>Non-Surcharge</v>
          </cell>
          <cell r="O4191" t="str">
            <v>N/A</v>
          </cell>
          <cell r="V4191">
            <v>370286728.77692401</v>
          </cell>
        </row>
        <row r="4192">
          <cell r="F4192" t="str">
            <v>B-20</v>
          </cell>
          <cell r="H4192" t="str">
            <v>Non-Surcharge</v>
          </cell>
          <cell r="O4192" t="str">
            <v>N/A</v>
          </cell>
          <cell r="V4192">
            <v>103487779.525878</v>
          </cell>
        </row>
        <row r="4193">
          <cell r="F4193" t="str">
            <v>B-20</v>
          </cell>
          <cell r="H4193" t="str">
            <v>Non-Surcharge</v>
          </cell>
          <cell r="O4193" t="str">
            <v>N/A</v>
          </cell>
          <cell r="V4193">
            <v>325475191.34122002</v>
          </cell>
        </row>
        <row r="4194">
          <cell r="F4194" t="str">
            <v>B-20</v>
          </cell>
          <cell r="H4194" t="str">
            <v>Non-Surcharge</v>
          </cell>
          <cell r="O4194" t="str">
            <v>N/A</v>
          </cell>
          <cell r="V4194">
            <v>482669743.30978501</v>
          </cell>
        </row>
        <row r="4195">
          <cell r="F4195" t="str">
            <v>B-20</v>
          </cell>
          <cell r="H4195" t="str">
            <v>Non-Surcharge</v>
          </cell>
          <cell r="O4195" t="str">
            <v>N/A</v>
          </cell>
          <cell r="V4195">
            <v>134168252.105113</v>
          </cell>
        </row>
        <row r="4196">
          <cell r="F4196" t="str">
            <v>B-20</v>
          </cell>
          <cell r="H4196" t="str">
            <v>Non-Surcharge</v>
          </cell>
          <cell r="O4196" t="str">
            <v>N/A</v>
          </cell>
          <cell r="V4196">
            <v>413124777.47051299</v>
          </cell>
        </row>
        <row r="4197">
          <cell r="F4197" t="str">
            <v>B-20</v>
          </cell>
          <cell r="H4197" t="str">
            <v>Non-Surcharge</v>
          </cell>
          <cell r="O4197" t="str">
            <v>N/A</v>
          </cell>
          <cell r="V4197">
            <v>2891428427.2875786</v>
          </cell>
        </row>
        <row r="4198">
          <cell r="F4198" t="str">
            <v>B-20</v>
          </cell>
          <cell r="H4198" t="str">
            <v>Non-Surcharge</v>
          </cell>
          <cell r="O4198" t="str">
            <v>N/A</v>
          </cell>
          <cell r="V4198">
            <v>831529139.00267303</v>
          </cell>
        </row>
        <row r="4199">
          <cell r="F4199" t="str">
            <v>B-20</v>
          </cell>
          <cell r="H4199" t="str">
            <v>Non-Surcharge</v>
          </cell>
          <cell r="O4199" t="str">
            <v>N/A</v>
          </cell>
          <cell r="V4199">
            <v>2562270740.6788549</v>
          </cell>
        </row>
        <row r="4200">
          <cell r="F4200" t="str">
            <v>B-20</v>
          </cell>
          <cell r="H4200" t="str">
            <v>Non-Surcharge</v>
          </cell>
          <cell r="O4200" t="str">
            <v>N/A</v>
          </cell>
          <cell r="V4200">
            <v>861798988.32794905</v>
          </cell>
        </row>
        <row r="4201">
          <cell r="F4201" t="str">
            <v>B-20</v>
          </cell>
          <cell r="H4201" t="str">
            <v>Non-Surcharge</v>
          </cell>
          <cell r="O4201" t="str">
            <v>N/A</v>
          </cell>
          <cell r="V4201">
            <v>242998833.17246902</v>
          </cell>
        </row>
        <row r="4202">
          <cell r="F4202" t="str">
            <v>B-20</v>
          </cell>
          <cell r="H4202" t="str">
            <v>Non-Surcharge</v>
          </cell>
          <cell r="O4202" t="str">
            <v>N/A</v>
          </cell>
          <cell r="V4202">
            <v>763145783.23640895</v>
          </cell>
        </row>
        <row r="4203">
          <cell r="F4203" t="str">
            <v>B-20</v>
          </cell>
          <cell r="H4203" t="str">
            <v>Non-Surcharge</v>
          </cell>
          <cell r="O4203" t="str">
            <v>N/A</v>
          </cell>
          <cell r="V4203">
            <v>291016012.82250899</v>
          </cell>
        </row>
        <row r="4204">
          <cell r="F4204" t="str">
            <v>B-20</v>
          </cell>
          <cell r="H4204" t="str">
            <v>Non-Surcharge</v>
          </cell>
          <cell r="O4204" t="str">
            <v>N/A</v>
          </cell>
          <cell r="V4204">
            <v>92344650.559615999</v>
          </cell>
        </row>
        <row r="4205">
          <cell r="F4205" t="str">
            <v>B-20</v>
          </cell>
          <cell r="H4205" t="str">
            <v>Non-Surcharge</v>
          </cell>
          <cell r="O4205" t="str">
            <v>N/A</v>
          </cell>
          <cell r="V4205">
            <v>260888140.39804</v>
          </cell>
        </row>
        <row r="4206">
          <cell r="F4206" t="str">
            <v>B-20</v>
          </cell>
          <cell r="H4206" t="str">
            <v>N/A</v>
          </cell>
          <cell r="O4206" t="str">
            <v>N/A</v>
          </cell>
          <cell r="V4206">
            <v>1543093.1153119998</v>
          </cell>
        </row>
        <row r="4207">
          <cell r="F4207" t="str">
            <v>B-20</v>
          </cell>
          <cell r="H4207" t="str">
            <v>N/A</v>
          </cell>
          <cell r="O4207" t="str">
            <v>N/A</v>
          </cell>
          <cell r="V4207">
            <v>1390308.1478069997</v>
          </cell>
        </row>
        <row r="4208">
          <cell r="F4208" t="str">
            <v>B-20</v>
          </cell>
          <cell r="H4208" t="str">
            <v>N/A</v>
          </cell>
          <cell r="O4208" t="str">
            <v>N/A</v>
          </cell>
          <cell r="V4208">
            <v>1463027.1007859998</v>
          </cell>
        </row>
        <row r="4209">
          <cell r="F4209" t="str">
            <v>B-20</v>
          </cell>
          <cell r="H4209" t="str">
            <v>N/A</v>
          </cell>
          <cell r="O4209" t="str">
            <v>N/A</v>
          </cell>
          <cell r="V4209">
            <v>2786909.332033</v>
          </cell>
        </row>
        <row r="4210">
          <cell r="F4210" t="str">
            <v>B-20</v>
          </cell>
          <cell r="H4210" t="str">
            <v>N/A</v>
          </cell>
          <cell r="O4210" t="str">
            <v>N/A</v>
          </cell>
          <cell r="V4210">
            <v>2626510.1692249998</v>
          </cell>
        </row>
        <row r="4211">
          <cell r="F4211" t="str">
            <v>B-20</v>
          </cell>
          <cell r="H4211" t="str">
            <v>N/A</v>
          </cell>
          <cell r="O4211" t="str">
            <v>N/A</v>
          </cell>
          <cell r="V4211">
            <v>5035635.7360899998</v>
          </cell>
        </row>
        <row r="4212">
          <cell r="F4212" t="str">
            <v>B-20</v>
          </cell>
          <cell r="H4212" t="str">
            <v>N/A</v>
          </cell>
          <cell r="O4212" t="str">
            <v>N/A</v>
          </cell>
          <cell r="V4212">
            <v>4508746.6743330006</v>
          </cell>
        </row>
        <row r="4213">
          <cell r="F4213" t="str">
            <v>B-20</v>
          </cell>
          <cell r="H4213" t="str">
            <v>N/A</v>
          </cell>
          <cell r="O4213" t="str">
            <v>N/A</v>
          </cell>
          <cell r="V4213">
            <v>4768384.290564999</v>
          </cell>
        </row>
        <row r="4214">
          <cell r="F4214" t="str">
            <v>B-20</v>
          </cell>
          <cell r="H4214" t="str">
            <v>N/A</v>
          </cell>
          <cell r="O4214" t="str">
            <v>N/A</v>
          </cell>
          <cell r="V4214">
            <v>9117907.8254300002</v>
          </cell>
        </row>
        <row r="4215">
          <cell r="F4215" t="str">
            <v>B-20</v>
          </cell>
          <cell r="H4215" t="str">
            <v>N/A</v>
          </cell>
          <cell r="O4215" t="str">
            <v>N/A</v>
          </cell>
          <cell r="V4215">
            <v>8777019.5465620011</v>
          </cell>
        </row>
        <row r="4216">
          <cell r="F4216" t="str">
            <v>B-20</v>
          </cell>
          <cell r="H4216" t="str">
            <v>N/A</v>
          </cell>
          <cell r="O4216" t="str">
            <v>N/A</v>
          </cell>
          <cell r="V4216">
            <v>3828812.1171440003</v>
          </cell>
        </row>
        <row r="4217">
          <cell r="F4217" t="str">
            <v>B-20</v>
          </cell>
          <cell r="H4217" t="str">
            <v>N/A</v>
          </cell>
          <cell r="O4217" t="str">
            <v>N/A</v>
          </cell>
          <cell r="V4217">
            <v>3798423.8422219995</v>
          </cell>
        </row>
        <row r="4218">
          <cell r="F4218" t="str">
            <v>B-20</v>
          </cell>
          <cell r="H4218" t="str">
            <v>N/A</v>
          </cell>
          <cell r="O4218" t="str">
            <v>N/A</v>
          </cell>
          <cell r="V4218">
            <v>3922939.9984070002</v>
          </cell>
        </row>
        <row r="4219">
          <cell r="F4219" t="str">
            <v>B-20</v>
          </cell>
          <cell r="H4219" t="str">
            <v>N/A</v>
          </cell>
          <cell r="O4219" t="str">
            <v>N/A</v>
          </cell>
          <cell r="V4219">
            <v>6938031.9173339996</v>
          </cell>
        </row>
        <row r="4220">
          <cell r="F4220" t="str">
            <v>B-20</v>
          </cell>
          <cell r="H4220" t="str">
            <v>N/A</v>
          </cell>
          <cell r="O4220" t="str">
            <v>N/A</v>
          </cell>
          <cell r="V4220">
            <v>7168323.8842069991</v>
          </cell>
        </row>
        <row r="4221">
          <cell r="F4221" t="str">
            <v>B-20</v>
          </cell>
          <cell r="H4221" t="str">
            <v>N/A</v>
          </cell>
          <cell r="O4221" t="str">
            <v>N/A</v>
          </cell>
          <cell r="V4221">
            <v>134168252.105113</v>
          </cell>
        </row>
        <row r="4222">
          <cell r="F4222" t="str">
            <v>B-20</v>
          </cell>
          <cell r="H4222" t="str">
            <v>N/A</v>
          </cell>
          <cell r="O4222" t="str">
            <v>N/A</v>
          </cell>
          <cell r="V4222">
            <v>103487779.525878</v>
          </cell>
        </row>
        <row r="4223">
          <cell r="F4223" t="str">
            <v>B-20</v>
          </cell>
          <cell r="H4223" t="str">
            <v>N/A</v>
          </cell>
          <cell r="O4223" t="str">
            <v>N/A</v>
          </cell>
          <cell r="V4223">
            <v>400204563.750148</v>
          </cell>
        </row>
        <row r="4224">
          <cell r="F4224" t="str">
            <v>B-20</v>
          </cell>
          <cell r="H4224" t="str">
            <v>N/A</v>
          </cell>
          <cell r="O4224" t="str">
            <v>N/A</v>
          </cell>
          <cell r="V4224">
            <v>242998833.17246902</v>
          </cell>
        </row>
        <row r="4225">
          <cell r="F4225" t="str">
            <v>B-20</v>
          </cell>
          <cell r="H4225" t="str">
            <v>N/A</v>
          </cell>
          <cell r="O4225" t="str">
            <v>N/A</v>
          </cell>
          <cell r="V4225">
            <v>831529139.00267303</v>
          </cell>
        </row>
        <row r="4226">
          <cell r="F4226" t="str">
            <v>B-20</v>
          </cell>
          <cell r="H4226" t="str">
            <v>N/A</v>
          </cell>
          <cell r="O4226" t="str">
            <v>N/A</v>
          </cell>
          <cell r="V4226">
            <v>92344650.559615999</v>
          </cell>
        </row>
        <row r="4227">
          <cell r="F4227" t="str">
            <v>B-20</v>
          </cell>
          <cell r="H4227" t="str">
            <v>N/A</v>
          </cell>
          <cell r="O4227" t="str">
            <v>N/A</v>
          </cell>
          <cell r="V4227">
            <v>482669743.30978501</v>
          </cell>
        </row>
        <row r="4228">
          <cell r="F4228" t="str">
            <v>B-20</v>
          </cell>
          <cell r="H4228" t="str">
            <v>N/A</v>
          </cell>
          <cell r="O4228" t="str">
            <v>N/A</v>
          </cell>
          <cell r="V4228">
            <v>370286728.77692401</v>
          </cell>
        </row>
        <row r="4229">
          <cell r="F4229" t="str">
            <v>B-20</v>
          </cell>
          <cell r="H4229" t="str">
            <v>N/A</v>
          </cell>
          <cell r="O4229" t="str">
            <v>N/A</v>
          </cell>
          <cell r="V4229">
            <v>1408472200.815093</v>
          </cell>
        </row>
        <row r="4230">
          <cell r="F4230" t="str">
            <v>B-20</v>
          </cell>
          <cell r="H4230" t="str">
            <v>N/A</v>
          </cell>
          <cell r="O4230" t="str">
            <v>N/A</v>
          </cell>
          <cell r="V4230">
            <v>861798988.32794905</v>
          </cell>
        </row>
        <row r="4231">
          <cell r="F4231" t="str">
            <v>B-20</v>
          </cell>
          <cell r="H4231" t="str">
            <v>N/A</v>
          </cell>
          <cell r="O4231" t="str">
            <v>N/A</v>
          </cell>
          <cell r="V4231">
            <v>2891428427.2875786</v>
          </cell>
        </row>
        <row r="4232">
          <cell r="F4232" t="str">
            <v>B-20</v>
          </cell>
          <cell r="H4232" t="str">
            <v>N/A</v>
          </cell>
          <cell r="O4232" t="str">
            <v>N/A</v>
          </cell>
          <cell r="V4232">
            <v>291016012.82250899</v>
          </cell>
        </row>
        <row r="4233">
          <cell r="F4233" t="str">
            <v>B-20</v>
          </cell>
          <cell r="H4233" t="str">
            <v>N/A</v>
          </cell>
          <cell r="O4233" t="str">
            <v>N/A</v>
          </cell>
          <cell r="V4233">
            <v>413124777.47051299</v>
          </cell>
        </row>
        <row r="4234">
          <cell r="F4234" t="str">
            <v>B-20</v>
          </cell>
          <cell r="H4234" t="str">
            <v>N/A</v>
          </cell>
          <cell r="O4234" t="str">
            <v>N/A</v>
          </cell>
          <cell r="V4234">
            <v>325475191.34122002</v>
          </cell>
        </row>
        <row r="4235">
          <cell r="F4235" t="str">
            <v>B-20</v>
          </cell>
          <cell r="H4235" t="str">
            <v>N/A</v>
          </cell>
          <cell r="O4235" t="str">
            <v>N/A</v>
          </cell>
          <cell r="V4235">
            <v>1229696066.901875</v>
          </cell>
        </row>
        <row r="4236">
          <cell r="F4236" t="str">
            <v>B-20</v>
          </cell>
          <cell r="H4236" t="str">
            <v>N/A</v>
          </cell>
          <cell r="O4236" t="str">
            <v>N/A</v>
          </cell>
          <cell r="V4236">
            <v>763145783.23640895</v>
          </cell>
        </row>
        <row r="4237">
          <cell r="F4237" t="str">
            <v>B-20</v>
          </cell>
          <cell r="H4237" t="str">
            <v>N/A</v>
          </cell>
          <cell r="O4237" t="str">
            <v>N/A</v>
          </cell>
          <cell r="V4237">
            <v>2562270740.6788549</v>
          </cell>
        </row>
        <row r="4238">
          <cell r="F4238" t="str">
            <v>B-20</v>
          </cell>
          <cell r="H4238" t="str">
            <v>N/A</v>
          </cell>
          <cell r="O4238" t="str">
            <v>N/A</v>
          </cell>
          <cell r="V4238">
            <v>260888140.39804</v>
          </cell>
        </row>
        <row r="4239">
          <cell r="F4239" t="str">
            <v>B-20</v>
          </cell>
          <cell r="H4239" t="str">
            <v>N/A</v>
          </cell>
          <cell r="O4239" t="str">
            <v>N/A</v>
          </cell>
          <cell r="V4239">
            <v>60456.743577000001</v>
          </cell>
        </row>
        <row r="4240">
          <cell r="F4240" t="str">
            <v>B-20</v>
          </cell>
          <cell r="H4240" t="str">
            <v>N/A</v>
          </cell>
          <cell r="O4240" t="str">
            <v>N/A</v>
          </cell>
          <cell r="V4240">
            <v>701459.77218299999</v>
          </cell>
        </row>
        <row r="4241">
          <cell r="F4241" t="str">
            <v>B-20</v>
          </cell>
          <cell r="H4241" t="str">
            <v>N/A</v>
          </cell>
          <cell r="O4241" t="str">
            <v>N/A</v>
          </cell>
          <cell r="V4241">
            <v>2425269.927809</v>
          </cell>
        </row>
        <row r="4242">
          <cell r="F4242" t="str">
            <v>B-20</v>
          </cell>
          <cell r="H4242" t="str">
            <v>EUCRA</v>
          </cell>
          <cell r="O4242" t="str">
            <v>N/A</v>
          </cell>
          <cell r="V4242">
            <v>1408472200.815093</v>
          </cell>
        </row>
        <row r="4243">
          <cell r="F4243" t="str">
            <v>B-20</v>
          </cell>
          <cell r="H4243" t="str">
            <v>EUCRA</v>
          </cell>
          <cell r="O4243" t="str">
            <v>N/A</v>
          </cell>
          <cell r="V4243">
            <v>400204563.750148</v>
          </cell>
        </row>
        <row r="4244">
          <cell r="F4244" t="str">
            <v>B-20</v>
          </cell>
          <cell r="H4244" t="str">
            <v>EUCRA</v>
          </cell>
          <cell r="O4244" t="str">
            <v>N/A</v>
          </cell>
          <cell r="V4244">
            <v>1229696066.901875</v>
          </cell>
        </row>
        <row r="4245">
          <cell r="F4245" t="str">
            <v>B-20</v>
          </cell>
          <cell r="H4245" t="str">
            <v>EUCRA</v>
          </cell>
          <cell r="O4245" t="str">
            <v>N/A</v>
          </cell>
          <cell r="V4245">
            <v>370286728.77692401</v>
          </cell>
        </row>
        <row r="4246">
          <cell r="F4246" t="str">
            <v>B-20</v>
          </cell>
          <cell r="H4246" t="str">
            <v>EUCRA</v>
          </cell>
          <cell r="O4246" t="str">
            <v>N/A</v>
          </cell>
          <cell r="V4246">
            <v>103487779.525878</v>
          </cell>
        </row>
        <row r="4247">
          <cell r="F4247" t="str">
            <v>B-20</v>
          </cell>
          <cell r="H4247" t="str">
            <v>EUCRA</v>
          </cell>
          <cell r="O4247" t="str">
            <v>N/A</v>
          </cell>
          <cell r="V4247">
            <v>325475191.34122002</v>
          </cell>
        </row>
        <row r="4248">
          <cell r="F4248" t="str">
            <v>B-20</v>
          </cell>
          <cell r="H4248" t="str">
            <v>EUCRA</v>
          </cell>
          <cell r="O4248" t="str">
            <v>N/A</v>
          </cell>
          <cell r="V4248">
            <v>482669743.30978501</v>
          </cell>
        </row>
        <row r="4249">
          <cell r="F4249" t="str">
            <v>B-20</v>
          </cell>
          <cell r="H4249" t="str">
            <v>EUCRA</v>
          </cell>
          <cell r="O4249" t="str">
            <v>N/A</v>
          </cell>
          <cell r="V4249">
            <v>134168252.105113</v>
          </cell>
        </row>
        <row r="4250">
          <cell r="F4250" t="str">
            <v>B-20</v>
          </cell>
          <cell r="H4250" t="str">
            <v>EUCRA</v>
          </cell>
          <cell r="O4250" t="str">
            <v>N/A</v>
          </cell>
          <cell r="V4250">
            <v>413124777.47051299</v>
          </cell>
        </row>
        <row r="4251">
          <cell r="F4251" t="str">
            <v>B-20</v>
          </cell>
          <cell r="H4251" t="str">
            <v>EUCRA</v>
          </cell>
          <cell r="O4251" t="str">
            <v>N/A</v>
          </cell>
          <cell r="V4251">
            <v>2891428427.2875786</v>
          </cell>
        </row>
        <row r="4252">
          <cell r="F4252" t="str">
            <v>B-20</v>
          </cell>
          <cell r="H4252" t="str">
            <v>EUCRA</v>
          </cell>
          <cell r="O4252" t="str">
            <v>N/A</v>
          </cell>
          <cell r="V4252">
            <v>831529139.00267303</v>
          </cell>
        </row>
        <row r="4253">
          <cell r="F4253" t="str">
            <v>B-20</v>
          </cell>
          <cell r="H4253" t="str">
            <v>EUCRA</v>
          </cell>
          <cell r="O4253" t="str">
            <v>N/A</v>
          </cell>
          <cell r="V4253">
            <v>2562270740.6788549</v>
          </cell>
        </row>
        <row r="4254">
          <cell r="F4254" t="str">
            <v>B-20</v>
          </cell>
          <cell r="H4254" t="str">
            <v>EUCRA</v>
          </cell>
          <cell r="O4254" t="str">
            <v>N/A</v>
          </cell>
          <cell r="V4254">
            <v>861798988.32794905</v>
          </cell>
        </row>
        <row r="4255">
          <cell r="F4255" t="str">
            <v>B-20</v>
          </cell>
          <cell r="H4255" t="str">
            <v>EUCRA</v>
          </cell>
          <cell r="O4255" t="str">
            <v>N/A</v>
          </cell>
          <cell r="V4255">
            <v>242998833.17246902</v>
          </cell>
        </row>
        <row r="4256">
          <cell r="F4256" t="str">
            <v>B-20</v>
          </cell>
          <cell r="H4256" t="str">
            <v>EUCRA</v>
          </cell>
          <cell r="O4256" t="str">
            <v>N/A</v>
          </cell>
          <cell r="V4256">
            <v>763145783.23640895</v>
          </cell>
        </row>
        <row r="4257">
          <cell r="F4257" t="str">
            <v>B-20</v>
          </cell>
          <cell r="H4257" t="str">
            <v>EUCRA</v>
          </cell>
          <cell r="O4257" t="str">
            <v>N/A</v>
          </cell>
          <cell r="V4257">
            <v>291016012.82250899</v>
          </cell>
        </row>
        <row r="4258">
          <cell r="F4258" t="str">
            <v>B-20</v>
          </cell>
          <cell r="H4258" t="str">
            <v>EUCRA</v>
          </cell>
          <cell r="O4258" t="str">
            <v>N/A</v>
          </cell>
          <cell r="V4258">
            <v>92344650.559615999</v>
          </cell>
        </row>
        <row r="4259">
          <cell r="F4259" t="str">
            <v>B-20</v>
          </cell>
          <cell r="H4259" t="str">
            <v>EUCRA</v>
          </cell>
          <cell r="O4259" t="str">
            <v>N/A</v>
          </cell>
          <cell r="V4259">
            <v>260888140.39804</v>
          </cell>
        </row>
        <row r="4260">
          <cell r="F4260" t="str">
            <v>B-20</v>
          </cell>
          <cell r="H4260" t="str">
            <v>TAC</v>
          </cell>
          <cell r="O4260" t="str">
            <v>N/A</v>
          </cell>
          <cell r="V4260">
            <v>1408472200.815093</v>
          </cell>
        </row>
        <row r="4261">
          <cell r="F4261" t="str">
            <v>B-20</v>
          </cell>
          <cell r="H4261" t="str">
            <v>TAC</v>
          </cell>
          <cell r="O4261" t="str">
            <v>N/A</v>
          </cell>
          <cell r="V4261">
            <v>400204563.750148</v>
          </cell>
        </row>
        <row r="4262">
          <cell r="F4262" t="str">
            <v>B-20</v>
          </cell>
          <cell r="H4262" t="str">
            <v>TAC</v>
          </cell>
          <cell r="O4262" t="str">
            <v>N/A</v>
          </cell>
          <cell r="V4262">
            <v>1229696066.901875</v>
          </cell>
        </row>
        <row r="4263">
          <cell r="F4263" t="str">
            <v>B-20</v>
          </cell>
          <cell r="H4263" t="str">
            <v>TAC</v>
          </cell>
          <cell r="O4263" t="str">
            <v>N/A</v>
          </cell>
          <cell r="V4263">
            <v>370286728.77692401</v>
          </cell>
        </row>
        <row r="4264">
          <cell r="F4264" t="str">
            <v>B-20</v>
          </cell>
          <cell r="H4264" t="str">
            <v>TAC</v>
          </cell>
          <cell r="O4264" t="str">
            <v>N/A</v>
          </cell>
          <cell r="V4264">
            <v>103487779.525878</v>
          </cell>
        </row>
        <row r="4265">
          <cell r="F4265" t="str">
            <v>B-20</v>
          </cell>
          <cell r="H4265" t="str">
            <v>TAC</v>
          </cell>
          <cell r="O4265" t="str">
            <v>N/A</v>
          </cell>
          <cell r="V4265">
            <v>325475191.34122002</v>
          </cell>
        </row>
        <row r="4266">
          <cell r="F4266" t="str">
            <v>B-20</v>
          </cell>
          <cell r="H4266" t="str">
            <v>TAC</v>
          </cell>
          <cell r="O4266" t="str">
            <v>N/A</v>
          </cell>
          <cell r="V4266">
            <v>482669743.30978501</v>
          </cell>
        </row>
        <row r="4267">
          <cell r="F4267" t="str">
            <v>B-20</v>
          </cell>
          <cell r="H4267" t="str">
            <v>TAC</v>
          </cell>
          <cell r="O4267" t="str">
            <v>N/A</v>
          </cell>
          <cell r="V4267">
            <v>134168252.105113</v>
          </cell>
        </row>
        <row r="4268">
          <cell r="F4268" t="str">
            <v>B-20</v>
          </cell>
          <cell r="H4268" t="str">
            <v>TAC</v>
          </cell>
          <cell r="O4268" t="str">
            <v>N/A</v>
          </cell>
          <cell r="V4268">
            <v>413124777.47051299</v>
          </cell>
        </row>
        <row r="4269">
          <cell r="F4269" t="str">
            <v>B-20</v>
          </cell>
          <cell r="H4269" t="str">
            <v>TAC</v>
          </cell>
          <cell r="O4269" t="str">
            <v>N/A</v>
          </cell>
          <cell r="V4269">
            <v>2891428427.2875786</v>
          </cell>
        </row>
        <row r="4270">
          <cell r="F4270" t="str">
            <v>B-20</v>
          </cell>
          <cell r="H4270" t="str">
            <v>TAC</v>
          </cell>
          <cell r="O4270" t="str">
            <v>N/A</v>
          </cell>
          <cell r="V4270">
            <v>831529139.00267303</v>
          </cell>
        </row>
        <row r="4271">
          <cell r="F4271" t="str">
            <v>B-20</v>
          </cell>
          <cell r="H4271" t="str">
            <v>TAC</v>
          </cell>
          <cell r="O4271" t="str">
            <v>N/A</v>
          </cell>
          <cell r="V4271">
            <v>2562270740.6788549</v>
          </cell>
        </row>
        <row r="4272">
          <cell r="F4272" t="str">
            <v>B-20</v>
          </cell>
          <cell r="H4272" t="str">
            <v>TAC</v>
          </cell>
          <cell r="O4272" t="str">
            <v>N/A</v>
          </cell>
          <cell r="V4272">
            <v>861798988.32794905</v>
          </cell>
        </row>
        <row r="4273">
          <cell r="F4273" t="str">
            <v>B-20</v>
          </cell>
          <cell r="H4273" t="str">
            <v>TAC</v>
          </cell>
          <cell r="O4273" t="str">
            <v>N/A</v>
          </cell>
          <cell r="V4273">
            <v>242998833.17246902</v>
          </cell>
        </row>
        <row r="4274">
          <cell r="F4274" t="str">
            <v>B-20</v>
          </cell>
          <cell r="H4274" t="str">
            <v>TAC</v>
          </cell>
          <cell r="O4274" t="str">
            <v>N/A</v>
          </cell>
          <cell r="V4274">
            <v>763145783.23640895</v>
          </cell>
        </row>
        <row r="4275">
          <cell r="F4275" t="str">
            <v>B-20</v>
          </cell>
          <cell r="H4275" t="str">
            <v>TAC</v>
          </cell>
          <cell r="O4275" t="str">
            <v>N/A</v>
          </cell>
          <cell r="V4275">
            <v>291016012.82250899</v>
          </cell>
        </row>
        <row r="4276">
          <cell r="F4276" t="str">
            <v>B-20</v>
          </cell>
          <cell r="H4276" t="str">
            <v>TAC</v>
          </cell>
          <cell r="O4276" t="str">
            <v>N/A</v>
          </cell>
          <cell r="V4276">
            <v>92344650.559615999</v>
          </cell>
        </row>
        <row r="4277">
          <cell r="F4277" t="str">
            <v>B-20</v>
          </cell>
          <cell r="H4277" t="str">
            <v>TAC</v>
          </cell>
          <cell r="O4277" t="str">
            <v>N/A</v>
          </cell>
          <cell r="V4277">
            <v>260888140.39804</v>
          </cell>
        </row>
        <row r="4278">
          <cell r="F4278" t="str">
            <v>B-20</v>
          </cell>
          <cell r="H4278" t="str">
            <v>TRBAA</v>
          </cell>
          <cell r="O4278" t="str">
            <v>N/A</v>
          </cell>
          <cell r="V4278">
            <v>1408472200.815093</v>
          </cell>
        </row>
        <row r="4279">
          <cell r="F4279" t="str">
            <v>B-20</v>
          </cell>
          <cell r="H4279" t="str">
            <v>TRBAA</v>
          </cell>
          <cell r="O4279" t="str">
            <v>N/A</v>
          </cell>
          <cell r="V4279">
            <v>400204563.750148</v>
          </cell>
        </row>
        <row r="4280">
          <cell r="F4280" t="str">
            <v>B-20</v>
          </cell>
          <cell r="H4280" t="str">
            <v>TRBAA</v>
          </cell>
          <cell r="O4280" t="str">
            <v>N/A</v>
          </cell>
          <cell r="V4280">
            <v>1229696066.901875</v>
          </cell>
        </row>
        <row r="4281">
          <cell r="F4281" t="str">
            <v>B-20</v>
          </cell>
          <cell r="H4281" t="str">
            <v>TRBAA</v>
          </cell>
          <cell r="O4281" t="str">
            <v>N/A</v>
          </cell>
          <cell r="V4281">
            <v>370286728.77692401</v>
          </cell>
        </row>
        <row r="4282">
          <cell r="F4282" t="str">
            <v>B-20</v>
          </cell>
          <cell r="H4282" t="str">
            <v>TRBAA</v>
          </cell>
          <cell r="O4282" t="str">
            <v>N/A</v>
          </cell>
          <cell r="V4282">
            <v>103487779.525878</v>
          </cell>
        </row>
        <row r="4283">
          <cell r="F4283" t="str">
            <v>B-20</v>
          </cell>
          <cell r="H4283" t="str">
            <v>TRBAA</v>
          </cell>
          <cell r="O4283" t="str">
            <v>N/A</v>
          </cell>
          <cell r="V4283">
            <v>325475191.34122002</v>
          </cell>
        </row>
        <row r="4284">
          <cell r="F4284" t="str">
            <v>B-20</v>
          </cell>
          <cell r="H4284" t="str">
            <v>TRBAA</v>
          </cell>
          <cell r="O4284" t="str">
            <v>N/A</v>
          </cell>
          <cell r="V4284">
            <v>482669743.30978501</v>
          </cell>
        </row>
        <row r="4285">
          <cell r="F4285" t="str">
            <v>B-20</v>
          </cell>
          <cell r="H4285" t="str">
            <v>TRBAA</v>
          </cell>
          <cell r="O4285" t="str">
            <v>N/A</v>
          </cell>
          <cell r="V4285">
            <v>134168252.105113</v>
          </cell>
        </row>
        <row r="4286">
          <cell r="F4286" t="str">
            <v>B-20</v>
          </cell>
          <cell r="H4286" t="str">
            <v>TRBAA</v>
          </cell>
          <cell r="O4286" t="str">
            <v>N/A</v>
          </cell>
          <cell r="V4286">
            <v>413124777.47051299</v>
          </cell>
        </row>
        <row r="4287">
          <cell r="F4287" t="str">
            <v>B-20</v>
          </cell>
          <cell r="H4287" t="str">
            <v>TRBAA</v>
          </cell>
          <cell r="O4287" t="str">
            <v>N/A</v>
          </cell>
          <cell r="V4287">
            <v>2891428427.2875786</v>
          </cell>
        </row>
        <row r="4288">
          <cell r="F4288" t="str">
            <v>B-20</v>
          </cell>
          <cell r="H4288" t="str">
            <v>TRBAA</v>
          </cell>
          <cell r="O4288" t="str">
            <v>N/A</v>
          </cell>
          <cell r="V4288">
            <v>831529139.00267303</v>
          </cell>
        </row>
        <row r="4289">
          <cell r="F4289" t="str">
            <v>B-20</v>
          </cell>
          <cell r="H4289" t="str">
            <v>TRBAA</v>
          </cell>
          <cell r="O4289" t="str">
            <v>N/A</v>
          </cell>
          <cell r="V4289">
            <v>2562270740.6788549</v>
          </cell>
        </row>
        <row r="4290">
          <cell r="F4290" t="str">
            <v>B-20</v>
          </cell>
          <cell r="H4290" t="str">
            <v>TRBAA</v>
          </cell>
          <cell r="O4290" t="str">
            <v>N/A</v>
          </cell>
          <cell r="V4290">
            <v>861798988.32794905</v>
          </cell>
        </row>
        <row r="4291">
          <cell r="F4291" t="str">
            <v>B-20</v>
          </cell>
          <cell r="H4291" t="str">
            <v>TRBAA</v>
          </cell>
          <cell r="O4291" t="str">
            <v>N/A</v>
          </cell>
          <cell r="V4291">
            <v>242998833.17246902</v>
          </cell>
        </row>
        <row r="4292">
          <cell r="F4292" t="str">
            <v>B-20</v>
          </cell>
          <cell r="H4292" t="str">
            <v>TRBAA</v>
          </cell>
          <cell r="O4292" t="str">
            <v>N/A</v>
          </cell>
          <cell r="V4292">
            <v>763145783.23640895</v>
          </cell>
        </row>
        <row r="4293">
          <cell r="F4293" t="str">
            <v>B-20</v>
          </cell>
          <cell r="H4293" t="str">
            <v>TRBAA</v>
          </cell>
          <cell r="O4293" t="str">
            <v>N/A</v>
          </cell>
          <cell r="V4293">
            <v>291016012.82250899</v>
          </cell>
        </row>
        <row r="4294">
          <cell r="F4294" t="str">
            <v>B-20</v>
          </cell>
          <cell r="H4294" t="str">
            <v>TRBAA</v>
          </cell>
          <cell r="O4294" t="str">
            <v>N/A</v>
          </cell>
          <cell r="V4294">
            <v>92344650.559615999</v>
          </cell>
        </row>
        <row r="4295">
          <cell r="F4295" t="str">
            <v>B-20</v>
          </cell>
          <cell r="H4295" t="str">
            <v>TRBAA</v>
          </cell>
          <cell r="O4295" t="str">
            <v>N/A</v>
          </cell>
          <cell r="V4295">
            <v>260888140.39804</v>
          </cell>
        </row>
        <row r="4296">
          <cell r="F4296" t="str">
            <v>B-20</v>
          </cell>
          <cell r="H4296" t="str">
            <v>N/A</v>
          </cell>
          <cell r="O4296" t="str">
            <v>N/A</v>
          </cell>
          <cell r="V4296">
            <v>4768384.290564999</v>
          </cell>
        </row>
        <row r="4297">
          <cell r="F4297" t="str">
            <v>B-20</v>
          </cell>
          <cell r="H4297" t="str">
            <v>N/A</v>
          </cell>
          <cell r="O4297" t="str">
            <v>N/A</v>
          </cell>
          <cell r="V4297">
            <v>1463027.1007859998</v>
          </cell>
        </row>
        <row r="4298">
          <cell r="F4298" t="str">
            <v>B-20</v>
          </cell>
          <cell r="H4298" t="str">
            <v>N/A</v>
          </cell>
          <cell r="O4298" t="str">
            <v>N/A</v>
          </cell>
          <cell r="V4298">
            <v>3922939.9984070002</v>
          </cell>
        </row>
        <row r="4299">
          <cell r="F4299" t="str">
            <v>B-20</v>
          </cell>
          <cell r="H4299" t="str">
            <v>N/A</v>
          </cell>
          <cell r="O4299" t="str">
            <v>N/A</v>
          </cell>
          <cell r="V4299">
            <v>4508746.6743330006</v>
          </cell>
        </row>
        <row r="4300">
          <cell r="F4300" t="str">
            <v>B-20</v>
          </cell>
          <cell r="H4300" t="str">
            <v>N/A</v>
          </cell>
          <cell r="O4300" t="str">
            <v>N/A</v>
          </cell>
          <cell r="V4300">
            <v>1390308.1478069997</v>
          </cell>
        </row>
        <row r="4301">
          <cell r="F4301" t="str">
            <v>B-20</v>
          </cell>
          <cell r="H4301" t="str">
            <v>N/A</v>
          </cell>
          <cell r="O4301" t="str">
            <v>N/A</v>
          </cell>
          <cell r="V4301">
            <v>3798423.8422219995</v>
          </cell>
        </row>
        <row r="4302">
          <cell r="F4302" t="str">
            <v>B-20</v>
          </cell>
          <cell r="H4302" t="str">
            <v>N/A</v>
          </cell>
          <cell r="O4302" t="str">
            <v>N/A</v>
          </cell>
          <cell r="V4302">
            <v>5035635.7360899998</v>
          </cell>
        </row>
        <row r="4303">
          <cell r="F4303" t="str">
            <v>B-20</v>
          </cell>
          <cell r="H4303" t="str">
            <v>N/A</v>
          </cell>
          <cell r="O4303" t="str">
            <v>N/A</v>
          </cell>
          <cell r="V4303">
            <v>1543093.1153119998</v>
          </cell>
        </row>
        <row r="4304">
          <cell r="F4304" t="str">
            <v>B-20</v>
          </cell>
          <cell r="H4304" t="str">
            <v>N/A</v>
          </cell>
          <cell r="O4304" t="str">
            <v>N/A</v>
          </cell>
          <cell r="V4304">
            <v>3828812.1171440003</v>
          </cell>
        </row>
        <row r="4305">
          <cell r="F4305" t="str">
            <v>B-20</v>
          </cell>
          <cell r="H4305" t="str">
            <v>N/A</v>
          </cell>
          <cell r="O4305" t="str">
            <v>N/A</v>
          </cell>
          <cell r="V4305">
            <v>8777019.5465620011</v>
          </cell>
        </row>
        <row r="4306">
          <cell r="F4306" t="str">
            <v>B-20</v>
          </cell>
          <cell r="H4306" t="str">
            <v>N/A</v>
          </cell>
          <cell r="O4306" t="str">
            <v>N/A</v>
          </cell>
          <cell r="V4306">
            <v>2626510.1692249998</v>
          </cell>
        </row>
        <row r="4307">
          <cell r="F4307" t="str">
            <v>B-20</v>
          </cell>
          <cell r="H4307" t="str">
            <v>N/A</v>
          </cell>
          <cell r="O4307" t="str">
            <v>N/A</v>
          </cell>
          <cell r="V4307">
            <v>7168323.8842069991</v>
          </cell>
        </row>
        <row r="4308">
          <cell r="F4308" t="str">
            <v>B-20</v>
          </cell>
          <cell r="H4308" t="str">
            <v>N/A</v>
          </cell>
          <cell r="O4308" t="str">
            <v>N/A</v>
          </cell>
          <cell r="V4308">
            <v>9117907.8254300002</v>
          </cell>
        </row>
        <row r="4309">
          <cell r="F4309" t="str">
            <v>B-20</v>
          </cell>
          <cell r="H4309" t="str">
            <v>N/A</v>
          </cell>
          <cell r="O4309" t="str">
            <v>N/A</v>
          </cell>
          <cell r="V4309">
            <v>2786909.332033</v>
          </cell>
        </row>
        <row r="4310">
          <cell r="F4310" t="str">
            <v>B-20</v>
          </cell>
          <cell r="H4310" t="str">
            <v>N/A</v>
          </cell>
          <cell r="O4310" t="str">
            <v>N/A</v>
          </cell>
          <cell r="V4310">
            <v>6938031.9173339996</v>
          </cell>
        </row>
        <row r="4311">
          <cell r="F4311" t="str">
            <v>B-20</v>
          </cell>
          <cell r="H4311" t="str">
            <v>N/A</v>
          </cell>
          <cell r="O4311" t="str">
            <v>N/A</v>
          </cell>
          <cell r="V4311">
            <v>1408472200.815093</v>
          </cell>
        </row>
        <row r="4312">
          <cell r="F4312" t="str">
            <v>B-20</v>
          </cell>
          <cell r="H4312" t="str">
            <v>N/A</v>
          </cell>
          <cell r="O4312" t="str">
            <v>N/A</v>
          </cell>
          <cell r="V4312">
            <v>400204563.750148</v>
          </cell>
        </row>
        <row r="4313">
          <cell r="F4313" t="str">
            <v>B-20</v>
          </cell>
          <cell r="H4313" t="str">
            <v>N/A</v>
          </cell>
          <cell r="O4313" t="str">
            <v>N/A</v>
          </cell>
          <cell r="V4313">
            <v>1229696066.901875</v>
          </cell>
        </row>
        <row r="4314">
          <cell r="F4314" t="str">
            <v>B-20</v>
          </cell>
          <cell r="H4314" t="str">
            <v>N/A</v>
          </cell>
          <cell r="O4314" t="str">
            <v>N/A</v>
          </cell>
          <cell r="V4314">
            <v>370286728.77692401</v>
          </cell>
        </row>
        <row r="4315">
          <cell r="F4315" t="str">
            <v>B-20</v>
          </cell>
          <cell r="H4315" t="str">
            <v>N/A</v>
          </cell>
          <cell r="O4315" t="str">
            <v>N/A</v>
          </cell>
          <cell r="V4315">
            <v>103487779.525878</v>
          </cell>
        </row>
        <row r="4316">
          <cell r="F4316" t="str">
            <v>B-20</v>
          </cell>
          <cell r="H4316" t="str">
            <v>N/A</v>
          </cell>
          <cell r="O4316" t="str">
            <v>N/A</v>
          </cell>
          <cell r="V4316">
            <v>325475191.34122002</v>
          </cell>
        </row>
        <row r="4317">
          <cell r="F4317" t="str">
            <v>B-20</v>
          </cell>
          <cell r="H4317" t="str">
            <v>N/A</v>
          </cell>
          <cell r="O4317" t="str">
            <v>N/A</v>
          </cell>
          <cell r="V4317">
            <v>482669743.30978501</v>
          </cell>
        </row>
        <row r="4318">
          <cell r="F4318" t="str">
            <v>B-20</v>
          </cell>
          <cell r="H4318" t="str">
            <v>N/A</v>
          </cell>
          <cell r="O4318" t="str">
            <v>N/A</v>
          </cell>
          <cell r="V4318">
            <v>134168252.105113</v>
          </cell>
        </row>
        <row r="4319">
          <cell r="F4319" t="str">
            <v>B-20</v>
          </cell>
          <cell r="H4319" t="str">
            <v>N/A</v>
          </cell>
          <cell r="O4319" t="str">
            <v>N/A</v>
          </cell>
          <cell r="V4319">
            <v>413124777.47051299</v>
          </cell>
        </row>
        <row r="4320">
          <cell r="F4320" t="str">
            <v>B-20</v>
          </cell>
          <cell r="H4320" t="str">
            <v>N/A</v>
          </cell>
          <cell r="O4320" t="str">
            <v>N/A</v>
          </cell>
          <cell r="V4320">
            <v>2891428427.2875786</v>
          </cell>
        </row>
        <row r="4321">
          <cell r="F4321" t="str">
            <v>B-20</v>
          </cell>
          <cell r="H4321" t="str">
            <v>N/A</v>
          </cell>
          <cell r="O4321" t="str">
            <v>N/A</v>
          </cell>
          <cell r="V4321">
            <v>831529139.00267303</v>
          </cell>
        </row>
        <row r="4322">
          <cell r="F4322" t="str">
            <v>B-20</v>
          </cell>
          <cell r="H4322" t="str">
            <v>N/A</v>
          </cell>
          <cell r="O4322" t="str">
            <v>N/A</v>
          </cell>
          <cell r="V4322">
            <v>2562270740.6788549</v>
          </cell>
        </row>
        <row r="4323">
          <cell r="F4323" t="str">
            <v>B-20</v>
          </cell>
          <cell r="H4323" t="str">
            <v>N/A</v>
          </cell>
          <cell r="O4323" t="str">
            <v>N/A</v>
          </cell>
          <cell r="V4323">
            <v>861798988.32794905</v>
          </cell>
        </row>
        <row r="4324">
          <cell r="F4324" t="str">
            <v>B-20</v>
          </cell>
          <cell r="H4324" t="str">
            <v>N/A</v>
          </cell>
          <cell r="O4324" t="str">
            <v>N/A</v>
          </cell>
          <cell r="V4324">
            <v>242998833.17246902</v>
          </cell>
        </row>
        <row r="4325">
          <cell r="F4325" t="str">
            <v>B-20</v>
          </cell>
          <cell r="H4325" t="str">
            <v>N/A</v>
          </cell>
          <cell r="O4325" t="str">
            <v>N/A</v>
          </cell>
          <cell r="V4325">
            <v>763145783.23640895</v>
          </cell>
        </row>
        <row r="4326">
          <cell r="F4326" t="str">
            <v>B-20</v>
          </cell>
          <cell r="H4326" t="str">
            <v>N/A</v>
          </cell>
          <cell r="O4326" t="str">
            <v>N/A</v>
          </cell>
          <cell r="V4326">
            <v>291016012.82250899</v>
          </cell>
        </row>
        <row r="4327">
          <cell r="F4327" t="str">
            <v>B-20</v>
          </cell>
          <cell r="H4327" t="str">
            <v>N/A</v>
          </cell>
          <cell r="O4327" t="str">
            <v>N/A</v>
          </cell>
          <cell r="V4327">
            <v>92344650.559615999</v>
          </cell>
        </row>
        <row r="4328">
          <cell r="F4328" t="str">
            <v>B-20</v>
          </cell>
          <cell r="H4328" t="str">
            <v>N/A</v>
          </cell>
          <cell r="O4328" t="str">
            <v>N/A</v>
          </cell>
          <cell r="V4328">
            <v>260888140.39804</v>
          </cell>
        </row>
        <row r="4329">
          <cell r="F4329" t="str">
            <v>B-20</v>
          </cell>
          <cell r="H4329" t="str">
            <v>N/A</v>
          </cell>
          <cell r="O4329" t="str">
            <v>N/A</v>
          </cell>
          <cell r="V4329">
            <v>701459.77218299999</v>
          </cell>
        </row>
        <row r="4330">
          <cell r="F4330" t="str">
            <v>B-20</v>
          </cell>
          <cell r="H4330" t="str">
            <v>N/A</v>
          </cell>
          <cell r="O4330" t="str">
            <v>N/A</v>
          </cell>
          <cell r="V4330">
            <v>60456.743577000001</v>
          </cell>
        </row>
        <row r="4331">
          <cell r="F4331" t="str">
            <v>B-20</v>
          </cell>
          <cell r="H4331" t="str">
            <v>N/A</v>
          </cell>
          <cell r="O4331" t="str">
            <v>N/A</v>
          </cell>
          <cell r="V4331">
            <v>2425269.927809</v>
          </cell>
        </row>
        <row r="4332">
          <cell r="F4332" t="str">
            <v>B-20</v>
          </cell>
          <cell r="H4332" t="str">
            <v>N/A</v>
          </cell>
          <cell r="O4332" t="str">
            <v>N/A</v>
          </cell>
          <cell r="V4332">
            <v>0</v>
          </cell>
        </row>
        <row r="4333">
          <cell r="F4333" t="str">
            <v>B-20</v>
          </cell>
          <cell r="H4333" t="str">
            <v>N/A</v>
          </cell>
          <cell r="O4333" t="str">
            <v>N/A</v>
          </cell>
          <cell r="V4333">
            <v>0</v>
          </cell>
        </row>
        <row r="4334">
          <cell r="F4334" t="str">
            <v>B-20</v>
          </cell>
          <cell r="H4334" t="str">
            <v>N/A</v>
          </cell>
          <cell r="O4334" t="str">
            <v>N/A</v>
          </cell>
          <cell r="V4334">
            <v>0</v>
          </cell>
        </row>
        <row r="4335">
          <cell r="F4335" t="str">
            <v>B-20</v>
          </cell>
          <cell r="H4335" t="str">
            <v>N/A</v>
          </cell>
          <cell r="O4335" t="str">
            <v>N/A</v>
          </cell>
          <cell r="V4335">
            <v>1408472200.815093</v>
          </cell>
        </row>
        <row r="4336">
          <cell r="F4336" t="str">
            <v>B-20</v>
          </cell>
          <cell r="H4336" t="str">
            <v>N/A</v>
          </cell>
          <cell r="O4336" t="str">
            <v>N/A</v>
          </cell>
          <cell r="V4336">
            <v>400204563.750148</v>
          </cell>
        </row>
        <row r="4337">
          <cell r="F4337" t="str">
            <v>B-20</v>
          </cell>
          <cell r="H4337" t="str">
            <v>N/A</v>
          </cell>
          <cell r="O4337" t="str">
            <v>N/A</v>
          </cell>
          <cell r="V4337">
            <v>1119616740.288394</v>
          </cell>
        </row>
        <row r="4338">
          <cell r="F4338" t="str">
            <v>B-20</v>
          </cell>
          <cell r="H4338" t="str">
            <v>N/A</v>
          </cell>
          <cell r="O4338" t="str">
            <v>N/A</v>
          </cell>
          <cell r="V4338">
            <v>370286728.77692401</v>
          </cell>
        </row>
        <row r="4339">
          <cell r="F4339" t="str">
            <v>B-20</v>
          </cell>
          <cell r="H4339" t="str">
            <v>N/A</v>
          </cell>
          <cell r="O4339" t="str">
            <v>N/A</v>
          </cell>
          <cell r="V4339">
            <v>103487779.525878</v>
          </cell>
        </row>
        <row r="4340">
          <cell r="F4340" t="str">
            <v>B-20</v>
          </cell>
          <cell r="H4340" t="str">
            <v>N/A</v>
          </cell>
          <cell r="O4340" t="str">
            <v>N/A</v>
          </cell>
          <cell r="V4340">
            <v>294992440.47743303</v>
          </cell>
        </row>
        <row r="4341">
          <cell r="F4341" t="str">
            <v>B-20</v>
          </cell>
          <cell r="H4341" t="str">
            <v>N/A</v>
          </cell>
          <cell r="O4341" t="str">
            <v>N/A</v>
          </cell>
          <cell r="V4341">
            <v>482669743.30978501</v>
          </cell>
        </row>
        <row r="4342">
          <cell r="F4342" t="str">
            <v>B-20</v>
          </cell>
          <cell r="H4342" t="str">
            <v>N/A</v>
          </cell>
          <cell r="O4342" t="str">
            <v>N/A</v>
          </cell>
          <cell r="V4342">
            <v>134168252.105113</v>
          </cell>
        </row>
        <row r="4343">
          <cell r="F4343" t="str">
            <v>B-20</v>
          </cell>
          <cell r="H4343" t="str">
            <v>N/A</v>
          </cell>
          <cell r="O4343" t="str">
            <v>N/A</v>
          </cell>
          <cell r="V4343">
            <v>373948598.94754303</v>
          </cell>
        </row>
        <row r="4344">
          <cell r="F4344" t="str">
            <v>B-20</v>
          </cell>
          <cell r="H4344" t="str">
            <v>N/A</v>
          </cell>
          <cell r="O4344" t="str">
            <v>N/A</v>
          </cell>
          <cell r="V4344">
            <v>2891428427.2875786</v>
          </cell>
        </row>
        <row r="4345">
          <cell r="F4345" t="str">
            <v>B-20</v>
          </cell>
          <cell r="H4345" t="str">
            <v>N/A</v>
          </cell>
          <cell r="O4345" t="str">
            <v>N/A</v>
          </cell>
          <cell r="V4345">
            <v>831529139.00267303</v>
          </cell>
        </row>
        <row r="4346">
          <cell r="F4346" t="str">
            <v>B-20</v>
          </cell>
          <cell r="H4346" t="str">
            <v>N/A</v>
          </cell>
          <cell r="O4346" t="str">
            <v>N/A</v>
          </cell>
          <cell r="V4346">
            <v>2319099066.4613562</v>
          </cell>
        </row>
        <row r="4347">
          <cell r="F4347" t="str">
            <v>B-20</v>
          </cell>
          <cell r="H4347" t="str">
            <v>N/A</v>
          </cell>
          <cell r="O4347" t="str">
            <v>N/A</v>
          </cell>
          <cell r="V4347">
            <v>861798988.32794905</v>
          </cell>
        </row>
        <row r="4348">
          <cell r="F4348" t="str">
            <v>B-20</v>
          </cell>
          <cell r="H4348" t="str">
            <v>N/A</v>
          </cell>
          <cell r="O4348" t="str">
            <v>N/A</v>
          </cell>
          <cell r="V4348">
            <v>242998833.17246902</v>
          </cell>
        </row>
        <row r="4349">
          <cell r="F4349" t="str">
            <v>B-20</v>
          </cell>
          <cell r="H4349" t="str">
            <v>N/A</v>
          </cell>
          <cell r="O4349" t="str">
            <v>N/A</v>
          </cell>
          <cell r="V4349">
            <v>688286183.73840809</v>
          </cell>
        </row>
        <row r="4350">
          <cell r="F4350" t="str">
            <v>B-20</v>
          </cell>
          <cell r="H4350" t="str">
            <v>N/A</v>
          </cell>
          <cell r="O4350" t="str">
            <v>N/A</v>
          </cell>
          <cell r="V4350">
            <v>291016012.82250899</v>
          </cell>
        </row>
        <row r="4351">
          <cell r="F4351" t="str">
            <v>B-20</v>
          </cell>
          <cell r="H4351" t="str">
            <v>N/A</v>
          </cell>
          <cell r="O4351" t="str">
            <v>N/A</v>
          </cell>
          <cell r="V4351">
            <v>92344650.559615999</v>
          </cell>
        </row>
        <row r="4352">
          <cell r="F4352" t="str">
            <v>B-20</v>
          </cell>
          <cell r="H4352" t="str">
            <v>N/A</v>
          </cell>
          <cell r="O4352" t="str">
            <v>N/A</v>
          </cell>
          <cell r="V4352">
            <v>233460141.07069099</v>
          </cell>
        </row>
        <row r="4353">
          <cell r="F4353" t="str">
            <v>B-20</v>
          </cell>
          <cell r="H4353" t="str">
            <v>N/A</v>
          </cell>
          <cell r="O4353" t="str">
            <v>N/A</v>
          </cell>
          <cell r="V4353">
            <v>0</v>
          </cell>
        </row>
        <row r="4354">
          <cell r="F4354" t="str">
            <v>B-20</v>
          </cell>
          <cell r="H4354" t="str">
            <v>N/A</v>
          </cell>
          <cell r="O4354" t="str">
            <v>N/A</v>
          </cell>
          <cell r="V4354">
            <v>0</v>
          </cell>
        </row>
        <row r="4355">
          <cell r="F4355" t="str">
            <v>B-20</v>
          </cell>
          <cell r="H4355" t="str">
            <v>N/A</v>
          </cell>
          <cell r="O4355" t="str">
            <v>N/A</v>
          </cell>
          <cell r="V4355">
            <v>0</v>
          </cell>
        </row>
        <row r="4356">
          <cell r="F4356" t="str">
            <v>B-20</v>
          </cell>
          <cell r="H4356" t="str">
            <v>N/A</v>
          </cell>
          <cell r="O4356" t="str">
            <v>N/A</v>
          </cell>
          <cell r="V4356">
            <v>1408472200.815093</v>
          </cell>
        </row>
        <row r="4357">
          <cell r="F4357" t="str">
            <v>B-20</v>
          </cell>
          <cell r="H4357" t="str">
            <v>N/A</v>
          </cell>
          <cell r="O4357" t="str">
            <v>N/A</v>
          </cell>
          <cell r="V4357">
            <v>400204563.750148</v>
          </cell>
        </row>
        <row r="4358">
          <cell r="F4358" t="str">
            <v>B-20</v>
          </cell>
          <cell r="H4358" t="str">
            <v>N/A</v>
          </cell>
          <cell r="O4358" t="str">
            <v>N/A</v>
          </cell>
          <cell r="V4358">
            <v>1119616740.288394</v>
          </cell>
        </row>
        <row r="4359">
          <cell r="F4359" t="str">
            <v>B-20</v>
          </cell>
          <cell r="H4359" t="str">
            <v>N/A</v>
          </cell>
          <cell r="O4359" t="str">
            <v>N/A</v>
          </cell>
          <cell r="V4359">
            <v>370286728.77692401</v>
          </cell>
        </row>
        <row r="4360">
          <cell r="F4360" t="str">
            <v>B-20</v>
          </cell>
          <cell r="H4360" t="str">
            <v>N/A</v>
          </cell>
          <cell r="O4360" t="str">
            <v>N/A</v>
          </cell>
          <cell r="V4360">
            <v>103487779.525878</v>
          </cell>
        </row>
        <row r="4361">
          <cell r="F4361" t="str">
            <v>B-20</v>
          </cell>
          <cell r="H4361" t="str">
            <v>N/A</v>
          </cell>
          <cell r="O4361" t="str">
            <v>N/A</v>
          </cell>
          <cell r="V4361">
            <v>294992440.47743303</v>
          </cell>
        </row>
        <row r="4362">
          <cell r="F4362" t="str">
            <v>B-20</v>
          </cell>
          <cell r="H4362" t="str">
            <v>N/A</v>
          </cell>
          <cell r="O4362" t="str">
            <v>N/A</v>
          </cell>
          <cell r="V4362">
            <v>482669743.30978501</v>
          </cell>
        </row>
        <row r="4363">
          <cell r="F4363" t="str">
            <v>B-20</v>
          </cell>
          <cell r="H4363" t="str">
            <v>N/A</v>
          </cell>
          <cell r="O4363" t="str">
            <v>N/A</v>
          </cell>
          <cell r="V4363">
            <v>134168252.105113</v>
          </cell>
        </row>
        <row r="4364">
          <cell r="F4364" t="str">
            <v>B-20</v>
          </cell>
          <cell r="H4364" t="str">
            <v>N/A</v>
          </cell>
          <cell r="O4364" t="str">
            <v>N/A</v>
          </cell>
          <cell r="V4364">
            <v>373948598.94754303</v>
          </cell>
        </row>
        <row r="4365">
          <cell r="F4365" t="str">
            <v>B-20</v>
          </cell>
          <cell r="H4365" t="str">
            <v>N/A</v>
          </cell>
          <cell r="O4365" t="str">
            <v>N/A</v>
          </cell>
          <cell r="V4365">
            <v>2891428427.2875786</v>
          </cell>
        </row>
        <row r="4366">
          <cell r="F4366" t="str">
            <v>B-20</v>
          </cell>
          <cell r="H4366" t="str">
            <v>N/A</v>
          </cell>
          <cell r="O4366" t="str">
            <v>N/A</v>
          </cell>
          <cell r="V4366">
            <v>831529139.00267303</v>
          </cell>
        </row>
        <row r="4367">
          <cell r="F4367" t="str">
            <v>B-20</v>
          </cell>
          <cell r="H4367" t="str">
            <v>N/A</v>
          </cell>
          <cell r="O4367" t="str">
            <v>N/A</v>
          </cell>
          <cell r="V4367">
            <v>2319099066.4613562</v>
          </cell>
        </row>
        <row r="4368">
          <cell r="F4368" t="str">
            <v>B-20</v>
          </cell>
          <cell r="H4368" t="str">
            <v>N/A</v>
          </cell>
          <cell r="O4368" t="str">
            <v>N/A</v>
          </cell>
          <cell r="V4368">
            <v>861798988.32794905</v>
          </cell>
        </row>
        <row r="4369">
          <cell r="F4369" t="str">
            <v>B-20</v>
          </cell>
          <cell r="H4369" t="str">
            <v>N/A</v>
          </cell>
          <cell r="O4369" t="str">
            <v>N/A</v>
          </cell>
          <cell r="V4369">
            <v>242998833.17246902</v>
          </cell>
        </row>
        <row r="4370">
          <cell r="F4370" t="str">
            <v>B-20</v>
          </cell>
          <cell r="H4370" t="str">
            <v>N/A</v>
          </cell>
          <cell r="O4370" t="str">
            <v>N/A</v>
          </cell>
          <cell r="V4370">
            <v>688286183.73840809</v>
          </cell>
        </row>
        <row r="4371">
          <cell r="F4371" t="str">
            <v>B-20</v>
          </cell>
          <cell r="H4371" t="str">
            <v>N/A</v>
          </cell>
          <cell r="O4371" t="str">
            <v>N/A</v>
          </cell>
          <cell r="V4371">
            <v>291016012.82250899</v>
          </cell>
        </row>
        <row r="4372">
          <cell r="F4372" t="str">
            <v>B-20</v>
          </cell>
          <cell r="H4372" t="str">
            <v>N/A</v>
          </cell>
          <cell r="O4372" t="str">
            <v>N/A</v>
          </cell>
          <cell r="V4372">
            <v>92344650.559615999</v>
          </cell>
        </row>
        <row r="4373">
          <cell r="F4373" t="str">
            <v>B-20</v>
          </cell>
          <cell r="H4373" t="str">
            <v>N/A</v>
          </cell>
          <cell r="O4373" t="str">
            <v>N/A</v>
          </cell>
          <cell r="V4373">
            <v>233460141.07069099</v>
          </cell>
        </row>
        <row r="4374">
          <cell r="F4374" t="str">
            <v>B-20</v>
          </cell>
          <cell r="H4374" t="str">
            <v>FO1</v>
          </cell>
          <cell r="O4374" t="str">
            <v>N/A</v>
          </cell>
          <cell r="V4374">
            <v>0</v>
          </cell>
        </row>
        <row r="4375">
          <cell r="F4375" t="str">
            <v>B-20</v>
          </cell>
          <cell r="H4375" t="str">
            <v>FO1</v>
          </cell>
          <cell r="O4375" t="str">
            <v>N/A</v>
          </cell>
          <cell r="V4375">
            <v>0</v>
          </cell>
        </row>
        <row r="4376">
          <cell r="F4376" t="str">
            <v>B-20</v>
          </cell>
          <cell r="H4376" t="str">
            <v>FO1</v>
          </cell>
          <cell r="O4376" t="str">
            <v>N/A</v>
          </cell>
          <cell r="V4376">
            <v>0</v>
          </cell>
        </row>
        <row r="4377">
          <cell r="F4377" t="str">
            <v>B-20</v>
          </cell>
          <cell r="H4377" t="str">
            <v>FO1</v>
          </cell>
          <cell r="O4377" t="str">
            <v>N/A</v>
          </cell>
          <cell r="V4377">
            <v>1408472200.815093</v>
          </cell>
        </row>
        <row r="4378">
          <cell r="F4378" t="str">
            <v>B-20</v>
          </cell>
          <cell r="H4378" t="str">
            <v>FO1</v>
          </cell>
          <cell r="O4378" t="str">
            <v>N/A</v>
          </cell>
          <cell r="V4378">
            <v>400204563.750148</v>
          </cell>
        </row>
        <row r="4379">
          <cell r="F4379" t="str">
            <v>B-20</v>
          </cell>
          <cell r="H4379" t="str">
            <v>FO1</v>
          </cell>
          <cell r="O4379" t="str">
            <v>N/A</v>
          </cell>
          <cell r="V4379">
            <v>1229696066.901875</v>
          </cell>
        </row>
        <row r="4380">
          <cell r="F4380" t="str">
            <v>B-20</v>
          </cell>
          <cell r="H4380" t="str">
            <v>FO1</v>
          </cell>
          <cell r="O4380" t="str">
            <v>N/A</v>
          </cell>
          <cell r="V4380">
            <v>370286728.77692401</v>
          </cell>
        </row>
        <row r="4381">
          <cell r="F4381" t="str">
            <v>B-20</v>
          </cell>
          <cell r="H4381" t="str">
            <v>FO1</v>
          </cell>
          <cell r="O4381" t="str">
            <v>N/A</v>
          </cell>
          <cell r="V4381">
            <v>103487779.525878</v>
          </cell>
        </row>
        <row r="4382">
          <cell r="F4382" t="str">
            <v>B-20</v>
          </cell>
          <cell r="H4382" t="str">
            <v>FO1</v>
          </cell>
          <cell r="O4382" t="str">
            <v>N/A</v>
          </cell>
          <cell r="V4382">
            <v>325475191.34122002</v>
          </cell>
        </row>
        <row r="4383">
          <cell r="F4383" t="str">
            <v>B-20</v>
          </cell>
          <cell r="H4383" t="str">
            <v>FO1</v>
          </cell>
          <cell r="O4383" t="str">
            <v>N/A</v>
          </cell>
          <cell r="V4383">
            <v>482669743.30978501</v>
          </cell>
        </row>
        <row r="4384">
          <cell r="F4384" t="str">
            <v>B-20</v>
          </cell>
          <cell r="H4384" t="str">
            <v>FO1</v>
          </cell>
          <cell r="O4384" t="str">
            <v>N/A</v>
          </cell>
          <cell r="V4384">
            <v>134168252.105113</v>
          </cell>
        </row>
        <row r="4385">
          <cell r="F4385" t="str">
            <v>B-20</v>
          </cell>
          <cell r="H4385" t="str">
            <v>FO1</v>
          </cell>
          <cell r="O4385" t="str">
            <v>N/A</v>
          </cell>
          <cell r="V4385">
            <v>413124777.47051299</v>
          </cell>
        </row>
        <row r="4386">
          <cell r="F4386" t="str">
            <v>B-20</v>
          </cell>
          <cell r="H4386" t="str">
            <v>FO1</v>
          </cell>
          <cell r="O4386" t="str">
            <v>N/A</v>
          </cell>
          <cell r="V4386">
            <v>2891428427.2875786</v>
          </cell>
        </row>
        <row r="4387">
          <cell r="F4387" t="str">
            <v>B-20</v>
          </cell>
          <cell r="H4387" t="str">
            <v>FO1</v>
          </cell>
          <cell r="O4387" t="str">
            <v>N/A</v>
          </cell>
          <cell r="V4387">
            <v>831529139.00267303</v>
          </cell>
        </row>
        <row r="4388">
          <cell r="F4388" t="str">
            <v>B-20</v>
          </cell>
          <cell r="H4388" t="str">
            <v>FO1</v>
          </cell>
          <cell r="O4388" t="str">
            <v>N/A</v>
          </cell>
          <cell r="V4388">
            <v>2562270740.6788549</v>
          </cell>
        </row>
        <row r="4389">
          <cell r="F4389" t="str">
            <v>B-20</v>
          </cell>
          <cell r="H4389" t="str">
            <v>FO1</v>
          </cell>
          <cell r="O4389" t="str">
            <v>N/A</v>
          </cell>
          <cell r="V4389">
            <v>861798988.32794905</v>
          </cell>
        </row>
        <row r="4390">
          <cell r="F4390" t="str">
            <v>B-20</v>
          </cell>
          <cell r="H4390" t="str">
            <v>FO1</v>
          </cell>
          <cell r="O4390" t="str">
            <v>N/A</v>
          </cell>
          <cell r="V4390">
            <v>242998833.17246902</v>
          </cell>
        </row>
        <row r="4391">
          <cell r="F4391" t="str">
            <v>B-20</v>
          </cell>
          <cell r="H4391" t="str">
            <v>FO1</v>
          </cell>
          <cell r="O4391" t="str">
            <v>N/A</v>
          </cell>
          <cell r="V4391">
            <v>763145783.23640895</v>
          </cell>
        </row>
        <row r="4392">
          <cell r="F4392" t="str">
            <v>B-20</v>
          </cell>
          <cell r="H4392" t="str">
            <v>FO1</v>
          </cell>
          <cell r="O4392" t="str">
            <v>N/A</v>
          </cell>
          <cell r="V4392">
            <v>291016012.82250899</v>
          </cell>
        </row>
        <row r="4393">
          <cell r="F4393" t="str">
            <v>B-20</v>
          </cell>
          <cell r="H4393" t="str">
            <v>FO1</v>
          </cell>
          <cell r="O4393" t="str">
            <v>N/A</v>
          </cell>
          <cell r="V4393">
            <v>92344650.559615999</v>
          </cell>
        </row>
        <row r="4394">
          <cell r="F4394" t="str">
            <v>B-20</v>
          </cell>
          <cell r="H4394" t="str">
            <v>FO1</v>
          </cell>
          <cell r="O4394" t="str">
            <v>N/A</v>
          </cell>
          <cell r="V4394">
            <v>260888140.39804</v>
          </cell>
        </row>
        <row r="4395">
          <cell r="F4395" t="str">
            <v>B-20</v>
          </cell>
          <cell r="H4395" t="str">
            <v>N/A</v>
          </cell>
          <cell r="O4395" t="str">
            <v>N/A</v>
          </cell>
          <cell r="V4395">
            <v>369398851.03635299</v>
          </cell>
        </row>
        <row r="4396">
          <cell r="F4396" t="str">
            <v>B-20</v>
          </cell>
          <cell r="H4396" t="str">
            <v>N/A</v>
          </cell>
          <cell r="O4396" t="str">
            <v>N/A</v>
          </cell>
          <cell r="V4396">
            <v>201251076.27200198</v>
          </cell>
        </row>
        <row r="4397">
          <cell r="F4397" t="str">
            <v>B-20</v>
          </cell>
          <cell r="H4397" t="str">
            <v>N/A</v>
          </cell>
          <cell r="O4397" t="str">
            <v>N/A</v>
          </cell>
          <cell r="V4397">
            <v>172919884.78818202</v>
          </cell>
        </row>
        <row r="4398">
          <cell r="F4398" t="str">
            <v>B-20</v>
          </cell>
          <cell r="H4398" t="str">
            <v>N/A</v>
          </cell>
          <cell r="O4398" t="str">
            <v>N/A</v>
          </cell>
          <cell r="V4398">
            <v>155039788.20689902</v>
          </cell>
        </row>
        <row r="4399">
          <cell r="F4399" t="str">
            <v>B-20</v>
          </cell>
          <cell r="H4399" t="str">
            <v>N/A</v>
          </cell>
          <cell r="O4399" t="str">
            <v>N/A</v>
          </cell>
          <cell r="V4399">
            <v>91100339.218484014</v>
          </cell>
        </row>
        <row r="4400">
          <cell r="F4400" t="str">
            <v>B-20</v>
          </cell>
          <cell r="H4400" t="str">
            <v>N/A</v>
          </cell>
          <cell r="O4400" t="str">
            <v>N/A</v>
          </cell>
          <cell r="V4400">
            <v>56123043.251887001</v>
          </cell>
        </row>
        <row r="4401">
          <cell r="F4401" t="str">
            <v>B-20</v>
          </cell>
          <cell r="H4401" t="str">
            <v>N/A</v>
          </cell>
          <cell r="O4401" t="str">
            <v>N/A</v>
          </cell>
          <cell r="V4401">
            <v>127629427.15001401</v>
          </cell>
        </row>
        <row r="4402">
          <cell r="F4402" t="str">
            <v>B-20</v>
          </cell>
          <cell r="H4402" t="str">
            <v>N/A</v>
          </cell>
          <cell r="O4402" t="str">
            <v>N/A</v>
          </cell>
          <cell r="V4402">
            <v>53916800.230811998</v>
          </cell>
        </row>
        <row r="4403">
          <cell r="F4403" t="str">
            <v>B-20</v>
          </cell>
          <cell r="H4403" t="str">
            <v>N/A</v>
          </cell>
          <cell r="O4403" t="str">
            <v>N/A</v>
          </cell>
          <cell r="V4403">
            <v>45276197.924075</v>
          </cell>
        </row>
        <row r="4404">
          <cell r="F4404" t="str">
            <v>B-20</v>
          </cell>
          <cell r="H4404" t="str">
            <v>N/A</v>
          </cell>
          <cell r="O4404" t="str">
            <v>N/A</v>
          </cell>
          <cell r="V4404">
            <v>1310236573.132545</v>
          </cell>
        </row>
        <row r="4405">
          <cell r="F4405" t="str">
            <v>B-20</v>
          </cell>
          <cell r="H4405" t="str">
            <v>N/A</v>
          </cell>
          <cell r="O4405" t="str">
            <v>N/A</v>
          </cell>
          <cell r="V4405">
            <v>208282245.99177203</v>
          </cell>
        </row>
        <row r="4406">
          <cell r="F4406" t="str">
            <v>B-20</v>
          </cell>
          <cell r="H4406" t="str">
            <v>N/A</v>
          </cell>
          <cell r="O4406" t="str">
            <v>N/A</v>
          </cell>
          <cell r="V4406">
            <v>1986186889.3110361</v>
          </cell>
        </row>
        <row r="4407">
          <cell r="F4407" t="str">
            <v>B-20</v>
          </cell>
          <cell r="H4407" t="str">
            <v>N/A</v>
          </cell>
          <cell r="O4407" t="str">
            <v>C</v>
          </cell>
          <cell r="V4407">
            <v>0</v>
          </cell>
        </row>
        <row r="4408">
          <cell r="F4408" t="str">
            <v>B-20</v>
          </cell>
          <cell r="H4408" t="str">
            <v>N/A</v>
          </cell>
          <cell r="O4408" t="str">
            <v>C</v>
          </cell>
          <cell r="V4408">
            <v>0</v>
          </cell>
        </row>
        <row r="4409">
          <cell r="F4409" t="str">
            <v>B-20</v>
          </cell>
          <cell r="H4409" t="str">
            <v>CARE Discount</v>
          </cell>
          <cell r="O4409" t="str">
            <v>C</v>
          </cell>
          <cell r="V4409">
            <v>0</v>
          </cell>
        </row>
        <row r="4410">
          <cell r="F4410" t="str">
            <v>B-20</v>
          </cell>
          <cell r="H4410" t="str">
            <v>CARE Discount</v>
          </cell>
          <cell r="O4410" t="str">
            <v>C</v>
          </cell>
          <cell r="V4410">
            <v>0</v>
          </cell>
        </row>
        <row r="4411">
          <cell r="F4411" t="str">
            <v>B-20</v>
          </cell>
          <cell r="H4411" t="str">
            <v>N/A</v>
          </cell>
          <cell r="O4411" t="str">
            <v>C</v>
          </cell>
          <cell r="V4411">
            <v>0</v>
          </cell>
        </row>
        <row r="4412">
          <cell r="F4412" t="str">
            <v>B-20</v>
          </cell>
          <cell r="H4412" t="str">
            <v>N/A</v>
          </cell>
          <cell r="O4412" t="str">
            <v>C</v>
          </cell>
          <cell r="V4412">
            <v>0</v>
          </cell>
        </row>
        <row r="4413">
          <cell r="F4413" t="str">
            <v>B-20</v>
          </cell>
          <cell r="H4413" t="str">
            <v>CARE Discount</v>
          </cell>
          <cell r="O4413" t="str">
            <v>C</v>
          </cell>
          <cell r="V4413">
            <v>0</v>
          </cell>
        </row>
        <row r="4414">
          <cell r="F4414" t="str">
            <v>B-20</v>
          </cell>
          <cell r="H4414" t="str">
            <v>CARE Discount</v>
          </cell>
          <cell r="O4414" t="str">
            <v>C</v>
          </cell>
          <cell r="V4414">
            <v>0</v>
          </cell>
        </row>
        <row r="4415">
          <cell r="F4415" t="str">
            <v>B-20</v>
          </cell>
          <cell r="H4415" t="str">
            <v>N/A</v>
          </cell>
          <cell r="O4415" t="str">
            <v>C</v>
          </cell>
          <cell r="V4415">
            <v>0</v>
          </cell>
        </row>
        <row r="4416">
          <cell r="F4416" t="str">
            <v>B-20</v>
          </cell>
          <cell r="H4416" t="str">
            <v>N/A</v>
          </cell>
          <cell r="O4416" t="str">
            <v>C</v>
          </cell>
          <cell r="V4416">
            <v>0</v>
          </cell>
        </row>
        <row r="4417">
          <cell r="F4417" t="str">
            <v>B-20</v>
          </cell>
          <cell r="H4417" t="str">
            <v>CARE Discount</v>
          </cell>
          <cell r="O4417" t="str">
            <v>C</v>
          </cell>
          <cell r="V4417">
            <v>0</v>
          </cell>
        </row>
        <row r="4418">
          <cell r="F4418" t="str">
            <v>B-20</v>
          </cell>
          <cell r="H4418" t="str">
            <v>CARE Discount</v>
          </cell>
          <cell r="O4418" t="str">
            <v>C</v>
          </cell>
          <cell r="V4418">
            <v>0</v>
          </cell>
        </row>
        <row r="4419">
          <cell r="F4419" t="str">
            <v>B-20</v>
          </cell>
          <cell r="H4419" t="str">
            <v>CARE Discount</v>
          </cell>
          <cell r="O4419" t="str">
            <v>C</v>
          </cell>
          <cell r="V4419">
            <v>0</v>
          </cell>
        </row>
        <row r="4420">
          <cell r="F4420" t="str">
            <v>B-20</v>
          </cell>
          <cell r="H4420" t="str">
            <v>CARE Discount</v>
          </cell>
          <cell r="O4420" t="str">
            <v>C</v>
          </cell>
          <cell r="V4420">
            <v>0</v>
          </cell>
        </row>
        <row r="4421">
          <cell r="F4421" t="str">
            <v>B-20</v>
          </cell>
          <cell r="H4421" t="str">
            <v>CARE Discount</v>
          </cell>
          <cell r="O4421" t="str">
            <v>C</v>
          </cell>
          <cell r="V4421">
            <v>0</v>
          </cell>
        </row>
        <row r="4422">
          <cell r="F4422" t="str">
            <v>B-20</v>
          </cell>
          <cell r="H4422" t="str">
            <v>CARE Discount</v>
          </cell>
          <cell r="O4422" t="str">
            <v>C</v>
          </cell>
          <cell r="V4422">
            <v>0</v>
          </cell>
        </row>
        <row r="4423">
          <cell r="F4423" t="str">
            <v>B-20</v>
          </cell>
          <cell r="H4423" t="str">
            <v>CARE Discount</v>
          </cell>
          <cell r="O4423" t="str">
            <v>C</v>
          </cell>
          <cell r="V4423">
            <v>0</v>
          </cell>
        </row>
        <row r="4424">
          <cell r="F4424" t="str">
            <v>B-20</v>
          </cell>
          <cell r="H4424" t="str">
            <v>CARE Discount</v>
          </cell>
          <cell r="O4424" t="str">
            <v>C</v>
          </cell>
          <cell r="V4424">
            <v>0</v>
          </cell>
        </row>
        <row r="4425">
          <cell r="F4425" t="str">
            <v>B-20</v>
          </cell>
          <cell r="H4425" t="str">
            <v>CARE Discount</v>
          </cell>
          <cell r="O4425" t="str">
            <v>C</v>
          </cell>
          <cell r="V4425">
            <v>0</v>
          </cell>
        </row>
        <row r="4426">
          <cell r="F4426" t="str">
            <v>B-20</v>
          </cell>
          <cell r="H4426" t="str">
            <v>CARE Discount</v>
          </cell>
          <cell r="O4426" t="str">
            <v>C</v>
          </cell>
          <cell r="V4426">
            <v>0</v>
          </cell>
        </row>
        <row r="4427">
          <cell r="F4427" t="str">
            <v>B-20</v>
          </cell>
          <cell r="H4427" t="str">
            <v>CARE Discount</v>
          </cell>
          <cell r="O4427" t="str">
            <v>C</v>
          </cell>
          <cell r="V4427">
            <v>0</v>
          </cell>
        </row>
        <row r="4428">
          <cell r="F4428" t="str">
            <v>B-20</v>
          </cell>
          <cell r="H4428" t="str">
            <v>CARE Discount</v>
          </cell>
          <cell r="O4428" t="str">
            <v>C</v>
          </cell>
          <cell r="V4428">
            <v>0</v>
          </cell>
        </row>
        <row r="4429">
          <cell r="F4429" t="str">
            <v>B-20</v>
          </cell>
          <cell r="H4429" t="str">
            <v>CARE Discount</v>
          </cell>
          <cell r="O4429" t="str">
            <v>C</v>
          </cell>
          <cell r="V4429">
            <v>0</v>
          </cell>
        </row>
        <row r="4430">
          <cell r="F4430" t="str">
            <v>B-20</v>
          </cell>
          <cell r="H4430" t="str">
            <v>CARE Discount</v>
          </cell>
          <cell r="O4430" t="str">
            <v>C</v>
          </cell>
          <cell r="V4430">
            <v>0</v>
          </cell>
        </row>
        <row r="4431">
          <cell r="F4431" t="str">
            <v>B-20</v>
          </cell>
          <cell r="H4431" t="str">
            <v>CARE Discount</v>
          </cell>
          <cell r="O4431" t="str">
            <v>C</v>
          </cell>
          <cell r="V4431">
            <v>0</v>
          </cell>
        </row>
        <row r="4432">
          <cell r="F4432" t="str">
            <v>B-20</v>
          </cell>
          <cell r="H4432" t="str">
            <v>CARE Discount</v>
          </cell>
          <cell r="O4432" t="str">
            <v>C</v>
          </cell>
          <cell r="V4432">
            <v>0</v>
          </cell>
        </row>
        <row r="4433">
          <cell r="F4433" t="str">
            <v>B-20</v>
          </cell>
          <cell r="H4433" t="str">
            <v>CARE Discount</v>
          </cell>
          <cell r="O4433" t="str">
            <v>C</v>
          </cell>
          <cell r="V4433">
            <v>0</v>
          </cell>
        </row>
        <row r="4434">
          <cell r="F4434" t="str">
            <v>B-20</v>
          </cell>
          <cell r="H4434" t="str">
            <v>CARE Discount</v>
          </cell>
          <cell r="O4434" t="str">
            <v>C</v>
          </cell>
          <cell r="V4434">
            <v>0</v>
          </cell>
        </row>
        <row r="4435">
          <cell r="F4435" t="str">
            <v>B-20</v>
          </cell>
          <cell r="H4435" t="str">
            <v>CARE Discount</v>
          </cell>
          <cell r="O4435" t="str">
            <v>C</v>
          </cell>
          <cell r="V4435">
            <v>0</v>
          </cell>
        </row>
        <row r="4436">
          <cell r="F4436" t="str">
            <v>B-20</v>
          </cell>
          <cell r="H4436" t="str">
            <v>CARE Discount</v>
          </cell>
          <cell r="O4436" t="str">
            <v>C</v>
          </cell>
          <cell r="V4436">
            <v>0</v>
          </cell>
        </row>
        <row r="4437">
          <cell r="F4437" t="str">
            <v>B-20</v>
          </cell>
          <cell r="H4437" t="str">
            <v>CARE Discount</v>
          </cell>
          <cell r="O4437" t="str">
            <v>C</v>
          </cell>
          <cell r="V4437">
            <v>0</v>
          </cell>
        </row>
        <row r="4438">
          <cell r="F4438" t="str">
            <v>B-20</v>
          </cell>
          <cell r="H4438" t="str">
            <v>CARE Discount</v>
          </cell>
          <cell r="O4438" t="str">
            <v>C</v>
          </cell>
          <cell r="V4438">
            <v>0</v>
          </cell>
        </row>
        <row r="4439">
          <cell r="F4439" t="str">
            <v>B-20</v>
          </cell>
          <cell r="H4439" t="str">
            <v>CARE Discount</v>
          </cell>
          <cell r="O4439" t="str">
            <v>C</v>
          </cell>
          <cell r="V4439">
            <v>0</v>
          </cell>
        </row>
        <row r="4440">
          <cell r="F4440" t="str">
            <v>B-20</v>
          </cell>
          <cell r="H4440" t="str">
            <v>CARE Discount</v>
          </cell>
          <cell r="O4440" t="str">
            <v>C</v>
          </cell>
          <cell r="V4440">
            <v>0</v>
          </cell>
        </row>
        <row r="4441">
          <cell r="F4441" t="str">
            <v>B-20</v>
          </cell>
          <cell r="H4441" t="str">
            <v>CARE Discount</v>
          </cell>
          <cell r="O4441" t="str">
            <v>C</v>
          </cell>
          <cell r="V4441">
            <v>0</v>
          </cell>
        </row>
        <row r="4442">
          <cell r="F4442" t="str">
            <v>B-20</v>
          </cell>
          <cell r="H4442" t="str">
            <v>CARE Discount</v>
          </cell>
          <cell r="O4442" t="str">
            <v>C</v>
          </cell>
          <cell r="V4442">
            <v>0</v>
          </cell>
        </row>
        <row r="4443">
          <cell r="F4443" t="str">
            <v>B-20</v>
          </cell>
          <cell r="H4443" t="str">
            <v>CARE Discount</v>
          </cell>
          <cell r="O4443" t="str">
            <v>C</v>
          </cell>
          <cell r="V4443">
            <v>0</v>
          </cell>
        </row>
        <row r="4444">
          <cell r="F4444" t="str">
            <v>B-20</v>
          </cell>
          <cell r="H4444" t="str">
            <v>CARE Discount</v>
          </cell>
          <cell r="O4444" t="str">
            <v>C</v>
          </cell>
          <cell r="V4444">
            <v>0</v>
          </cell>
        </row>
        <row r="4445">
          <cell r="F4445" t="str">
            <v>B-20</v>
          </cell>
          <cell r="H4445" t="str">
            <v>CARE Discount</v>
          </cell>
          <cell r="O4445" t="str">
            <v>C</v>
          </cell>
          <cell r="V4445">
            <v>0</v>
          </cell>
        </row>
        <row r="4446">
          <cell r="F4446" t="str">
            <v>B-20</v>
          </cell>
          <cell r="H4446" t="str">
            <v>CARE Discount</v>
          </cell>
          <cell r="O4446" t="str">
            <v>C</v>
          </cell>
          <cell r="V4446">
            <v>0</v>
          </cell>
        </row>
        <row r="4447">
          <cell r="F4447" t="str">
            <v>B-20</v>
          </cell>
          <cell r="H4447" t="str">
            <v>CARE Discount</v>
          </cell>
          <cell r="O4447" t="str">
            <v>C</v>
          </cell>
          <cell r="V4447">
            <v>0</v>
          </cell>
        </row>
        <row r="4448">
          <cell r="F4448" t="str">
            <v>B-20</v>
          </cell>
          <cell r="H4448" t="str">
            <v>CARE Discount</v>
          </cell>
          <cell r="O4448" t="str">
            <v>C</v>
          </cell>
          <cell r="V4448">
            <v>0</v>
          </cell>
        </row>
        <row r="4449">
          <cell r="F4449" t="str">
            <v>B-20</v>
          </cell>
          <cell r="H4449" t="str">
            <v>FO2</v>
          </cell>
          <cell r="O4449" t="str">
            <v>N/A</v>
          </cell>
          <cell r="V4449">
            <v>0</v>
          </cell>
        </row>
        <row r="4450">
          <cell r="F4450" t="str">
            <v>B-20</v>
          </cell>
          <cell r="H4450" t="str">
            <v>FO2</v>
          </cell>
          <cell r="O4450" t="str">
            <v>N/A</v>
          </cell>
          <cell r="V4450">
            <v>0</v>
          </cell>
        </row>
        <row r="4451">
          <cell r="F4451" t="str">
            <v>B-20</v>
          </cell>
          <cell r="H4451" t="str">
            <v>FO2</v>
          </cell>
          <cell r="O4451" t="str">
            <v>N/A</v>
          </cell>
          <cell r="V4451">
            <v>0</v>
          </cell>
        </row>
        <row r="4452">
          <cell r="F4452" t="str">
            <v>B-20</v>
          </cell>
          <cell r="H4452" t="str">
            <v>FO2</v>
          </cell>
          <cell r="O4452" t="str">
            <v>N/A</v>
          </cell>
          <cell r="V4452">
            <v>1408472200.815093</v>
          </cell>
        </row>
        <row r="4453">
          <cell r="F4453" t="str">
            <v>B-20</v>
          </cell>
          <cell r="H4453" t="str">
            <v>FO2</v>
          </cell>
          <cell r="O4453" t="str">
            <v>N/A</v>
          </cell>
          <cell r="V4453">
            <v>400204563.750148</v>
          </cell>
        </row>
        <row r="4454">
          <cell r="F4454" t="str">
            <v>B-20</v>
          </cell>
          <cell r="H4454" t="str">
            <v>FO2</v>
          </cell>
          <cell r="O4454" t="str">
            <v>N/A</v>
          </cell>
          <cell r="V4454">
            <v>1229696066.901875</v>
          </cell>
        </row>
        <row r="4455">
          <cell r="F4455" t="str">
            <v>B-20</v>
          </cell>
          <cell r="H4455" t="str">
            <v>FO2</v>
          </cell>
          <cell r="O4455" t="str">
            <v>N/A</v>
          </cell>
          <cell r="V4455">
            <v>370286728.77692401</v>
          </cell>
        </row>
        <row r="4456">
          <cell r="F4456" t="str">
            <v>B-20</v>
          </cell>
          <cell r="H4456" t="str">
            <v>FO2</v>
          </cell>
          <cell r="O4456" t="str">
            <v>N/A</v>
          </cell>
          <cell r="V4456">
            <v>103487779.525878</v>
          </cell>
        </row>
        <row r="4457">
          <cell r="F4457" t="str">
            <v>B-20</v>
          </cell>
          <cell r="H4457" t="str">
            <v>FO2</v>
          </cell>
          <cell r="O4457" t="str">
            <v>N/A</v>
          </cell>
          <cell r="V4457">
            <v>325475191.34122002</v>
          </cell>
        </row>
        <row r="4458">
          <cell r="F4458" t="str">
            <v>B-20</v>
          </cell>
          <cell r="H4458" t="str">
            <v>FO2</v>
          </cell>
          <cell r="O4458" t="str">
            <v>N/A</v>
          </cell>
          <cell r="V4458">
            <v>482669743.30978501</v>
          </cell>
        </row>
        <row r="4459">
          <cell r="F4459" t="str">
            <v>B-20</v>
          </cell>
          <cell r="H4459" t="str">
            <v>FO2</v>
          </cell>
          <cell r="O4459" t="str">
            <v>N/A</v>
          </cell>
          <cell r="V4459">
            <v>134168252.105113</v>
          </cell>
        </row>
        <row r="4460">
          <cell r="F4460" t="str">
            <v>B-20</v>
          </cell>
          <cell r="H4460" t="str">
            <v>FO2</v>
          </cell>
          <cell r="O4460" t="str">
            <v>N/A</v>
          </cell>
          <cell r="V4460">
            <v>413124777.47051299</v>
          </cell>
        </row>
        <row r="4461">
          <cell r="F4461" t="str">
            <v>B-20</v>
          </cell>
          <cell r="H4461" t="str">
            <v>FO2</v>
          </cell>
          <cell r="O4461" t="str">
            <v>N/A</v>
          </cell>
          <cell r="V4461">
            <v>2891428427.2875786</v>
          </cell>
        </row>
        <row r="4462">
          <cell r="F4462" t="str">
            <v>B-20</v>
          </cell>
          <cell r="H4462" t="str">
            <v>FO2</v>
          </cell>
          <cell r="O4462" t="str">
            <v>N/A</v>
          </cell>
          <cell r="V4462">
            <v>831529139.00267303</v>
          </cell>
        </row>
        <row r="4463">
          <cell r="F4463" t="str">
            <v>B-20</v>
          </cell>
          <cell r="H4463" t="str">
            <v>FO2</v>
          </cell>
          <cell r="O4463" t="str">
            <v>N/A</v>
          </cell>
          <cell r="V4463">
            <v>2562270740.6788549</v>
          </cell>
        </row>
        <row r="4464">
          <cell r="F4464" t="str">
            <v>B-20</v>
          </cell>
          <cell r="H4464" t="str">
            <v>FO2</v>
          </cell>
          <cell r="O4464" t="str">
            <v>N/A</v>
          </cell>
          <cell r="V4464">
            <v>861798988.32794905</v>
          </cell>
        </row>
        <row r="4465">
          <cell r="F4465" t="str">
            <v>B-20</v>
          </cell>
          <cell r="H4465" t="str">
            <v>FO2</v>
          </cell>
          <cell r="O4465" t="str">
            <v>N/A</v>
          </cell>
          <cell r="V4465">
            <v>242998833.17246902</v>
          </cell>
        </row>
        <row r="4466">
          <cell r="F4466" t="str">
            <v>B-20</v>
          </cell>
          <cell r="H4466" t="str">
            <v>FO2</v>
          </cell>
          <cell r="O4466" t="str">
            <v>N/A</v>
          </cell>
          <cell r="V4466">
            <v>763145783.23640895</v>
          </cell>
        </row>
        <row r="4467">
          <cell r="F4467" t="str">
            <v>B-20</v>
          </cell>
          <cell r="H4467" t="str">
            <v>FO2</v>
          </cell>
          <cell r="O4467" t="str">
            <v>N/A</v>
          </cell>
          <cell r="V4467">
            <v>291016012.82250899</v>
          </cell>
        </row>
        <row r="4468">
          <cell r="F4468" t="str">
            <v>B-20</v>
          </cell>
          <cell r="H4468" t="str">
            <v>FO2</v>
          </cell>
          <cell r="O4468" t="str">
            <v>N/A</v>
          </cell>
          <cell r="V4468">
            <v>92344650.559615999</v>
          </cell>
        </row>
        <row r="4469">
          <cell r="F4469" t="str">
            <v>B-20</v>
          </cell>
          <cell r="H4469" t="str">
            <v>FO2</v>
          </cell>
          <cell r="O4469" t="str">
            <v>N/A</v>
          </cell>
          <cell r="V4469">
            <v>260888140.39804</v>
          </cell>
        </row>
        <row r="4470">
          <cell r="F4470" t="str">
            <v>B-20</v>
          </cell>
          <cell r="H4470" t="str">
            <v>FO3</v>
          </cell>
          <cell r="O4470" t="str">
            <v>N/A</v>
          </cell>
          <cell r="V4470">
            <v>0</v>
          </cell>
        </row>
        <row r="4471">
          <cell r="F4471" t="str">
            <v>B-20</v>
          </cell>
          <cell r="H4471" t="str">
            <v>FO3</v>
          </cell>
          <cell r="O4471" t="str">
            <v>N/A</v>
          </cell>
          <cell r="V4471">
            <v>0</v>
          </cell>
        </row>
        <row r="4472">
          <cell r="F4472" t="str">
            <v>B-20</v>
          </cell>
          <cell r="H4472" t="str">
            <v>FO3</v>
          </cell>
          <cell r="O4472" t="str">
            <v>N/A</v>
          </cell>
          <cell r="V4472">
            <v>0</v>
          </cell>
        </row>
        <row r="4473">
          <cell r="F4473" t="str">
            <v>B-20</v>
          </cell>
          <cell r="H4473" t="str">
            <v>FO3</v>
          </cell>
          <cell r="O4473" t="str">
            <v>N/A</v>
          </cell>
          <cell r="V4473">
            <v>1408472200.815093</v>
          </cell>
        </row>
        <row r="4474">
          <cell r="F4474" t="str">
            <v>B-20</v>
          </cell>
          <cell r="H4474" t="str">
            <v>FO3</v>
          </cell>
          <cell r="O4474" t="str">
            <v>N/A</v>
          </cell>
          <cell r="V4474">
            <v>400204563.750148</v>
          </cell>
        </row>
        <row r="4475">
          <cell r="F4475" t="str">
            <v>B-20</v>
          </cell>
          <cell r="H4475" t="str">
            <v>FO3</v>
          </cell>
          <cell r="O4475" t="str">
            <v>N/A</v>
          </cell>
          <cell r="V4475">
            <v>1229696066.901875</v>
          </cell>
        </row>
        <row r="4476">
          <cell r="F4476" t="str">
            <v>B-20</v>
          </cell>
          <cell r="H4476" t="str">
            <v>FO3</v>
          </cell>
          <cell r="O4476" t="str">
            <v>N/A</v>
          </cell>
          <cell r="V4476">
            <v>370286728.77692401</v>
          </cell>
        </row>
        <row r="4477">
          <cell r="F4477" t="str">
            <v>B-20</v>
          </cell>
          <cell r="H4477" t="str">
            <v>FO3</v>
          </cell>
          <cell r="O4477" t="str">
            <v>N/A</v>
          </cell>
          <cell r="V4477">
            <v>103487779.525878</v>
          </cell>
        </row>
        <row r="4478">
          <cell r="F4478" t="str">
            <v>B-20</v>
          </cell>
          <cell r="H4478" t="str">
            <v>FO3</v>
          </cell>
          <cell r="O4478" t="str">
            <v>N/A</v>
          </cell>
          <cell r="V4478">
            <v>325475191.34122002</v>
          </cell>
        </row>
        <row r="4479">
          <cell r="F4479" t="str">
            <v>B-20</v>
          </cell>
          <cell r="H4479" t="str">
            <v>FO3</v>
          </cell>
          <cell r="O4479" t="str">
            <v>N/A</v>
          </cell>
          <cell r="V4479">
            <v>482669743.30978501</v>
          </cell>
        </row>
        <row r="4480">
          <cell r="F4480" t="str">
            <v>B-20</v>
          </cell>
          <cell r="H4480" t="str">
            <v>FO3</v>
          </cell>
          <cell r="O4480" t="str">
            <v>N/A</v>
          </cell>
          <cell r="V4480">
            <v>134168252.105113</v>
          </cell>
        </row>
        <row r="4481">
          <cell r="F4481" t="str">
            <v>B-20</v>
          </cell>
          <cell r="H4481" t="str">
            <v>FO3</v>
          </cell>
          <cell r="O4481" t="str">
            <v>N/A</v>
          </cell>
          <cell r="V4481">
            <v>413124777.47051299</v>
          </cell>
        </row>
        <row r="4482">
          <cell r="F4482" t="str">
            <v>B-20</v>
          </cell>
          <cell r="H4482" t="str">
            <v>FO3</v>
          </cell>
          <cell r="O4482" t="str">
            <v>N/A</v>
          </cell>
          <cell r="V4482">
            <v>2891428427.2875786</v>
          </cell>
        </row>
        <row r="4483">
          <cell r="F4483" t="str">
            <v>B-20</v>
          </cell>
          <cell r="H4483" t="str">
            <v>FO3</v>
          </cell>
          <cell r="O4483" t="str">
            <v>N/A</v>
          </cell>
          <cell r="V4483">
            <v>831529139.00267303</v>
          </cell>
        </row>
        <row r="4484">
          <cell r="F4484" t="str">
            <v>B-20</v>
          </cell>
          <cell r="H4484" t="str">
            <v>FO3</v>
          </cell>
          <cell r="O4484" t="str">
            <v>N/A</v>
          </cell>
          <cell r="V4484">
            <v>2562270740.6788549</v>
          </cell>
        </row>
        <row r="4485">
          <cell r="F4485" t="str">
            <v>B-20</v>
          </cell>
          <cell r="H4485" t="str">
            <v>FO3</v>
          </cell>
          <cell r="O4485" t="str">
            <v>N/A</v>
          </cell>
          <cell r="V4485">
            <v>861798988.32794905</v>
          </cell>
        </row>
        <row r="4486">
          <cell r="F4486" t="str">
            <v>B-20</v>
          </cell>
          <cell r="H4486" t="str">
            <v>FO3</v>
          </cell>
          <cell r="O4486" t="str">
            <v>N/A</v>
          </cell>
          <cell r="V4486">
            <v>242998833.17246902</v>
          </cell>
        </row>
        <row r="4487">
          <cell r="F4487" t="str">
            <v>B-20</v>
          </cell>
          <cell r="H4487" t="str">
            <v>FO3</v>
          </cell>
          <cell r="O4487" t="str">
            <v>N/A</v>
          </cell>
          <cell r="V4487">
            <v>763145783.23640895</v>
          </cell>
        </row>
        <row r="4488">
          <cell r="F4488" t="str">
            <v>B-20</v>
          </cell>
          <cell r="H4488" t="str">
            <v>FO3</v>
          </cell>
          <cell r="O4488" t="str">
            <v>N/A</v>
          </cell>
          <cell r="V4488">
            <v>291016012.82250899</v>
          </cell>
        </row>
        <row r="4489">
          <cell r="F4489" t="str">
            <v>B-20</v>
          </cell>
          <cell r="H4489" t="str">
            <v>FO3</v>
          </cell>
          <cell r="O4489" t="str">
            <v>N/A</v>
          </cell>
          <cell r="V4489">
            <v>92344650.559615999</v>
          </cell>
        </row>
        <row r="4490">
          <cell r="F4490" t="str">
            <v>B-20</v>
          </cell>
          <cell r="H4490" t="str">
            <v>FO3</v>
          </cell>
          <cell r="O4490" t="str">
            <v>N/A</v>
          </cell>
          <cell r="V4490">
            <v>260888140.39804</v>
          </cell>
        </row>
        <row r="4491">
          <cell r="F4491" t="str">
            <v>B-20</v>
          </cell>
          <cell r="H4491" t="str">
            <v>N/A</v>
          </cell>
          <cell r="O4491" t="str">
            <v>N/A</v>
          </cell>
          <cell r="V4491">
            <v>47896188.432225004</v>
          </cell>
        </row>
        <row r="4492">
          <cell r="F4492" t="str">
            <v>B-20</v>
          </cell>
          <cell r="H4492" t="str">
            <v>N/A</v>
          </cell>
          <cell r="O4492" t="str">
            <v>N/A</v>
          </cell>
          <cell r="V4492">
            <v>9982276.7317120004</v>
          </cell>
        </row>
        <row r="4493">
          <cell r="F4493" t="str">
            <v>B-20</v>
          </cell>
          <cell r="H4493" t="str">
            <v>N/A</v>
          </cell>
          <cell r="O4493" t="str">
            <v>N/A</v>
          </cell>
          <cell r="V4493">
            <v>20892160.046025999</v>
          </cell>
        </row>
        <row r="4494">
          <cell r="F4494" t="str">
            <v>B-20</v>
          </cell>
          <cell r="H4494" t="str">
            <v>N/A</v>
          </cell>
          <cell r="O4494" t="str">
            <v>N/A</v>
          </cell>
          <cell r="V4494">
            <v>14955475.762352001</v>
          </cell>
        </row>
        <row r="4495">
          <cell r="F4495" t="str">
            <v>B-20</v>
          </cell>
          <cell r="H4495" t="str">
            <v>N/A</v>
          </cell>
          <cell r="O4495" t="str">
            <v>N/A</v>
          </cell>
          <cell r="V4495">
            <v>22910139.288099997</v>
          </cell>
        </row>
        <row r="4496">
          <cell r="F4496" t="str">
            <v>B-20</v>
          </cell>
          <cell r="H4496" t="str">
            <v>N/A</v>
          </cell>
          <cell r="O4496" t="str">
            <v>N/A</v>
          </cell>
          <cell r="V4496">
            <v>33313639.645599</v>
          </cell>
        </row>
        <row r="4497">
          <cell r="F4497" t="str">
            <v>B-FPP</v>
          </cell>
          <cell r="H4497" t="str">
            <v>N/A</v>
          </cell>
          <cell r="O4497" t="str">
            <v>N/A</v>
          </cell>
          <cell r="V4497">
            <v>0.36018800000000001</v>
          </cell>
        </row>
        <row r="4498">
          <cell r="F4498" t="str">
            <v>B-FPP</v>
          </cell>
          <cell r="H4498" t="str">
            <v>N/A</v>
          </cell>
          <cell r="O4498" t="str">
            <v>N/A</v>
          </cell>
          <cell r="V4498">
            <v>3.3554520000000001</v>
          </cell>
        </row>
        <row r="4499">
          <cell r="F4499" t="str">
            <v>B-FPP</v>
          </cell>
          <cell r="H4499" t="str">
            <v>N/A</v>
          </cell>
          <cell r="O4499" t="str">
            <v>N/A</v>
          </cell>
          <cell r="V4499">
            <v>0.28436</v>
          </cell>
        </row>
        <row r="4500">
          <cell r="F4500" t="str">
            <v>B-FPP</v>
          </cell>
          <cell r="H4500" t="str">
            <v>N/A</v>
          </cell>
          <cell r="O4500" t="str">
            <v>N/A</v>
          </cell>
          <cell r="V4500">
            <v>0.72037600000000002</v>
          </cell>
        </row>
        <row r="4501">
          <cell r="F4501" t="str">
            <v>B-FPP</v>
          </cell>
          <cell r="H4501" t="str">
            <v>N/A</v>
          </cell>
          <cell r="O4501" t="str">
            <v>N/A</v>
          </cell>
          <cell r="V4501">
            <v>6.7109040000000002</v>
          </cell>
        </row>
        <row r="4502">
          <cell r="F4502" t="str">
            <v>B-FPP</v>
          </cell>
          <cell r="H4502" t="str">
            <v>N/A</v>
          </cell>
          <cell r="O4502" t="str">
            <v>N/A</v>
          </cell>
          <cell r="V4502">
            <v>0.56872</v>
          </cell>
        </row>
        <row r="4503">
          <cell r="F4503" t="str">
            <v>B-FPP</v>
          </cell>
          <cell r="H4503" t="str">
            <v>N/A</v>
          </cell>
          <cell r="O4503" t="str">
            <v>N/A</v>
          </cell>
          <cell r="V4503">
            <v>15727.667052999999</v>
          </cell>
        </row>
        <row r="4504">
          <cell r="F4504" t="str">
            <v>B-FPP</v>
          </cell>
          <cell r="H4504" t="str">
            <v>N/A</v>
          </cell>
          <cell r="O4504" t="str">
            <v>N/A</v>
          </cell>
          <cell r="V4504">
            <v>24288.104212999999</v>
          </cell>
        </row>
        <row r="4505">
          <cell r="F4505" t="str">
            <v>B-FPP</v>
          </cell>
          <cell r="H4505" t="str">
            <v>N/A</v>
          </cell>
          <cell r="O4505" t="str">
            <v>N/A</v>
          </cell>
          <cell r="V4505">
            <v>284809.61119700002</v>
          </cell>
        </row>
        <row r="4506">
          <cell r="F4506" t="str">
            <v>B-FPP</v>
          </cell>
          <cell r="H4506" t="str">
            <v>N/A</v>
          </cell>
          <cell r="O4506" t="str">
            <v>N/A</v>
          </cell>
          <cell r="V4506">
            <v>13851.958758000001</v>
          </cell>
        </row>
        <row r="4507">
          <cell r="F4507" t="str">
            <v>B-FPP</v>
          </cell>
          <cell r="H4507" t="str">
            <v>N/A</v>
          </cell>
          <cell r="O4507" t="str">
            <v>N/A</v>
          </cell>
          <cell r="V4507">
            <v>23994.118712</v>
          </cell>
        </row>
        <row r="4508">
          <cell r="F4508" t="str">
            <v>B-FPP</v>
          </cell>
          <cell r="H4508" t="str">
            <v>N/A</v>
          </cell>
          <cell r="O4508" t="str">
            <v>N/A</v>
          </cell>
          <cell r="V4508">
            <v>255167.70615799999</v>
          </cell>
        </row>
        <row r="4509">
          <cell r="F4509" t="str">
            <v>B-FPP</v>
          </cell>
          <cell r="H4509" t="str">
            <v>N/A</v>
          </cell>
          <cell r="O4509" t="str">
            <v>N/A</v>
          </cell>
          <cell r="V4509">
            <v>15541.286921000001</v>
          </cell>
        </row>
        <row r="4510">
          <cell r="F4510" t="str">
            <v>B-FPP</v>
          </cell>
          <cell r="H4510" t="str">
            <v>N/A</v>
          </cell>
          <cell r="O4510" t="str">
            <v>N/A</v>
          </cell>
          <cell r="V4510">
            <v>23979.610389000001</v>
          </cell>
        </row>
        <row r="4511">
          <cell r="F4511" t="str">
            <v>B-FPP</v>
          </cell>
          <cell r="H4511" t="str">
            <v>N/A</v>
          </cell>
          <cell r="O4511" t="str">
            <v>N/A</v>
          </cell>
          <cell r="V4511">
            <v>277932.62072800001</v>
          </cell>
        </row>
        <row r="4512">
          <cell r="F4512" t="str">
            <v>B-FPP</v>
          </cell>
          <cell r="H4512" t="str">
            <v>N/A</v>
          </cell>
          <cell r="O4512" t="str">
            <v>N/A</v>
          </cell>
          <cell r="V4512">
            <v>37386.337100999997</v>
          </cell>
        </row>
        <row r="4513">
          <cell r="F4513" t="str">
            <v>B-FPP</v>
          </cell>
          <cell r="H4513" t="str">
            <v>N/A</v>
          </cell>
          <cell r="O4513" t="str">
            <v>N/A</v>
          </cell>
          <cell r="V4513">
            <v>61786.314853999997</v>
          </cell>
        </row>
        <row r="4514">
          <cell r="F4514" t="str">
            <v>B-FPP</v>
          </cell>
          <cell r="H4514" t="str">
            <v>N/A</v>
          </cell>
          <cell r="O4514" t="str">
            <v>N/A</v>
          </cell>
          <cell r="V4514">
            <v>584449.01408500003</v>
          </cell>
        </row>
        <row r="4515">
          <cell r="F4515" t="str">
            <v>B-FPP</v>
          </cell>
          <cell r="H4515" t="str">
            <v>N/A</v>
          </cell>
          <cell r="O4515" t="str">
            <v>N/A</v>
          </cell>
          <cell r="V4515">
            <v>36726.688972999997</v>
          </cell>
        </row>
        <row r="4516">
          <cell r="F4516" t="str">
            <v>B-FPP</v>
          </cell>
          <cell r="H4516" t="str">
            <v>N/A</v>
          </cell>
          <cell r="O4516" t="str">
            <v>N/A</v>
          </cell>
          <cell r="V4516">
            <v>55475.266087999997</v>
          </cell>
        </row>
        <row r="4517">
          <cell r="F4517" t="str">
            <v>B-FPP</v>
          </cell>
          <cell r="H4517" t="str">
            <v>N/A</v>
          </cell>
          <cell r="O4517" t="str">
            <v>N/A</v>
          </cell>
          <cell r="V4517">
            <v>570136.40993600001</v>
          </cell>
        </row>
        <row r="4518">
          <cell r="F4518" t="str">
            <v>B-FPP</v>
          </cell>
          <cell r="H4518" t="str">
            <v>N/A</v>
          </cell>
          <cell r="O4518" t="str">
            <v>N/A</v>
          </cell>
          <cell r="V4518">
            <v>3352197.0623260001</v>
          </cell>
        </row>
        <row r="4519">
          <cell r="F4519" t="str">
            <v>B-FPP</v>
          </cell>
          <cell r="H4519" t="str">
            <v>N/A</v>
          </cell>
          <cell r="O4519" t="str">
            <v>N/A</v>
          </cell>
          <cell r="V4519">
            <v>9429951.0546569992</v>
          </cell>
        </row>
        <row r="4520">
          <cell r="F4520" t="str">
            <v>B-FPP</v>
          </cell>
          <cell r="H4520" t="str">
            <v>N/A</v>
          </cell>
          <cell r="O4520" t="str">
            <v>N/A</v>
          </cell>
          <cell r="V4520">
            <v>56335290.513190001</v>
          </cell>
        </row>
        <row r="4521">
          <cell r="F4521" t="str">
            <v>B-FPP</v>
          </cell>
          <cell r="H4521" t="str">
            <v>N/A</v>
          </cell>
          <cell r="O4521" t="str">
            <v>N/A</v>
          </cell>
          <cell r="V4521">
            <v>983325.71039999998</v>
          </cell>
        </row>
        <row r="4522">
          <cell r="F4522" t="str">
            <v>B-FPP</v>
          </cell>
          <cell r="H4522" t="str">
            <v>N/A</v>
          </cell>
          <cell r="O4522" t="str">
            <v>N/A</v>
          </cell>
          <cell r="V4522">
            <v>2571581.3166899998</v>
          </cell>
        </row>
        <row r="4523">
          <cell r="F4523" t="str">
            <v>B-FPP</v>
          </cell>
          <cell r="H4523" t="str">
            <v>N/A</v>
          </cell>
          <cell r="O4523" t="str">
            <v>N/A</v>
          </cell>
          <cell r="V4523">
            <v>16718649.992163001</v>
          </cell>
        </row>
        <row r="4524">
          <cell r="F4524" t="str">
            <v>B-FPP</v>
          </cell>
          <cell r="H4524" t="str">
            <v>N/A</v>
          </cell>
          <cell r="O4524" t="str">
            <v>N/A</v>
          </cell>
          <cell r="V4524">
            <v>1505048.711105</v>
          </cell>
        </row>
        <row r="4525">
          <cell r="F4525" t="str">
            <v>B-FPP</v>
          </cell>
          <cell r="H4525" t="str">
            <v>N/A</v>
          </cell>
          <cell r="O4525" t="str">
            <v>N/A</v>
          </cell>
          <cell r="V4525">
            <v>3140254.8569840002</v>
          </cell>
        </row>
        <row r="4526">
          <cell r="F4526" t="str">
            <v>B-FPP</v>
          </cell>
          <cell r="H4526" t="str">
            <v>N/A</v>
          </cell>
          <cell r="O4526" t="str">
            <v>N/A</v>
          </cell>
          <cell r="V4526">
            <v>25963700.782485999</v>
          </cell>
        </row>
        <row r="4527">
          <cell r="F4527" t="str">
            <v>B-FPP</v>
          </cell>
          <cell r="H4527" t="str">
            <v>N/A</v>
          </cell>
          <cell r="O4527" t="str">
            <v>N/A</v>
          </cell>
          <cell r="V4527">
            <v>8815672.4617769998</v>
          </cell>
        </row>
        <row r="4528">
          <cell r="F4528" t="str">
            <v>B-FPP</v>
          </cell>
          <cell r="H4528" t="str">
            <v>N/A</v>
          </cell>
          <cell r="O4528" t="str">
            <v>N/A</v>
          </cell>
          <cell r="V4528">
            <v>24708332.470504999</v>
          </cell>
        </row>
        <row r="4529">
          <cell r="F4529" t="str">
            <v>B-FPP</v>
          </cell>
          <cell r="H4529" t="str">
            <v>N/A</v>
          </cell>
          <cell r="O4529" t="str">
            <v>N/A</v>
          </cell>
          <cell r="V4529">
            <v>124737365.642942</v>
          </cell>
        </row>
        <row r="4530">
          <cell r="F4530" t="str">
            <v>B-FPP</v>
          </cell>
          <cell r="H4530" t="str">
            <v>N/A</v>
          </cell>
          <cell r="O4530" t="str">
            <v>N/A</v>
          </cell>
          <cell r="V4530">
            <v>3271864.6692639999</v>
          </cell>
        </row>
        <row r="4531">
          <cell r="F4531" t="str">
            <v>B-FPP</v>
          </cell>
          <cell r="H4531" t="str">
            <v>N/A</v>
          </cell>
          <cell r="O4531" t="str">
            <v>N/A</v>
          </cell>
          <cell r="V4531">
            <v>7369094.8066950003</v>
          </cell>
        </row>
        <row r="4532">
          <cell r="F4532" t="str">
            <v>B-FPP</v>
          </cell>
          <cell r="H4532" t="str">
            <v>N/A</v>
          </cell>
          <cell r="O4532" t="str">
            <v>N/A</v>
          </cell>
          <cell r="V4532">
            <v>48624927.503317997</v>
          </cell>
        </row>
        <row r="4533">
          <cell r="F4533" t="str">
            <v>B-FPP</v>
          </cell>
          <cell r="H4533" t="str">
            <v>N/A</v>
          </cell>
          <cell r="O4533" t="str">
            <v>N/A</v>
          </cell>
          <cell r="V4533">
            <v>1166532.0251440001</v>
          </cell>
        </row>
        <row r="4534">
          <cell r="F4534" t="str">
            <v>B-FPP</v>
          </cell>
          <cell r="H4534" t="str">
            <v>N/A</v>
          </cell>
          <cell r="O4534" t="str">
            <v>N/A</v>
          </cell>
          <cell r="V4534">
            <v>2210700.6589489998</v>
          </cell>
        </row>
        <row r="4535">
          <cell r="F4535" t="str">
            <v>B-FPP</v>
          </cell>
          <cell r="H4535" t="str">
            <v>N/A</v>
          </cell>
          <cell r="O4535" t="str">
            <v>N/A</v>
          </cell>
          <cell r="V4535">
            <v>19095509.761409</v>
          </cell>
        </row>
        <row r="4536">
          <cell r="F4536" t="str">
            <v>B-FPP</v>
          </cell>
          <cell r="H4536" t="str">
            <v>N/A</v>
          </cell>
          <cell r="O4536" t="str">
            <v>N/A</v>
          </cell>
          <cell r="V4536">
            <v>-7446.9098496057004</v>
          </cell>
        </row>
        <row r="4537">
          <cell r="F4537" t="str">
            <v>B-FPP</v>
          </cell>
          <cell r="H4537" t="str">
            <v>N/A</v>
          </cell>
          <cell r="O4537" t="str">
            <v>N/A</v>
          </cell>
          <cell r="V4537">
            <v>-23133.200296975949</v>
          </cell>
        </row>
        <row r="4538">
          <cell r="F4538" t="str">
            <v>B-FPP</v>
          </cell>
          <cell r="H4538" t="str">
            <v>N/A</v>
          </cell>
          <cell r="O4538" t="str">
            <v>N/A</v>
          </cell>
          <cell r="V4538">
            <v>-318291.18506149377</v>
          </cell>
        </row>
        <row r="4539">
          <cell r="F4539" t="str">
            <v>B-FPP</v>
          </cell>
          <cell r="H4539" t="str">
            <v>N/A</v>
          </cell>
          <cell r="O4539" t="str">
            <v>N/A</v>
          </cell>
          <cell r="V4539">
            <v>3352197.0623260001</v>
          </cell>
        </row>
        <row r="4540">
          <cell r="F4540" t="str">
            <v>B-FPP</v>
          </cell>
          <cell r="H4540" t="str">
            <v>N/A</v>
          </cell>
          <cell r="O4540" t="str">
            <v>N/A</v>
          </cell>
          <cell r="V4540">
            <v>9429951.0546569992</v>
          </cell>
        </row>
        <row r="4541">
          <cell r="F4541" t="str">
            <v>B-FPP</v>
          </cell>
          <cell r="H4541" t="str">
            <v>N/A</v>
          </cell>
          <cell r="O4541" t="str">
            <v>N/A</v>
          </cell>
          <cell r="V4541">
            <v>56335290.513190001</v>
          </cell>
        </row>
        <row r="4542">
          <cell r="F4542" t="str">
            <v>B-FPP</v>
          </cell>
          <cell r="H4542" t="str">
            <v>N/A</v>
          </cell>
          <cell r="O4542" t="str">
            <v>N/A</v>
          </cell>
          <cell r="V4542">
            <v>983325.71039999998</v>
          </cell>
        </row>
        <row r="4543">
          <cell r="F4543" t="str">
            <v>B-FPP</v>
          </cell>
          <cell r="H4543" t="str">
            <v>N/A</v>
          </cell>
          <cell r="O4543" t="str">
            <v>N/A</v>
          </cell>
          <cell r="V4543">
            <v>2571581.3166899998</v>
          </cell>
        </row>
        <row r="4544">
          <cell r="F4544" t="str">
            <v>B-FPP</v>
          </cell>
          <cell r="H4544" t="str">
            <v>N/A</v>
          </cell>
          <cell r="O4544" t="str">
            <v>N/A</v>
          </cell>
          <cell r="V4544">
            <v>16718649.992163001</v>
          </cell>
        </row>
        <row r="4545">
          <cell r="F4545" t="str">
            <v>B-FPP</v>
          </cell>
          <cell r="H4545" t="str">
            <v>N/A</v>
          </cell>
          <cell r="O4545" t="str">
            <v>N/A</v>
          </cell>
          <cell r="V4545">
            <v>1505048.711105</v>
          </cell>
        </row>
        <row r="4546">
          <cell r="F4546" t="str">
            <v>B-FPP</v>
          </cell>
          <cell r="H4546" t="str">
            <v>N/A</v>
          </cell>
          <cell r="O4546" t="str">
            <v>N/A</v>
          </cell>
          <cell r="V4546">
            <v>3140254.8569840002</v>
          </cell>
        </row>
        <row r="4547">
          <cell r="F4547" t="str">
            <v>B-FPP</v>
          </cell>
          <cell r="H4547" t="str">
            <v>N/A</v>
          </cell>
          <cell r="O4547" t="str">
            <v>N/A</v>
          </cell>
          <cell r="V4547">
            <v>25963700.782485999</v>
          </cell>
        </row>
        <row r="4548">
          <cell r="F4548" t="str">
            <v>B-FPP</v>
          </cell>
          <cell r="H4548" t="str">
            <v>N/A</v>
          </cell>
          <cell r="O4548" t="str">
            <v>N/A</v>
          </cell>
          <cell r="V4548">
            <v>8815672.4617769998</v>
          </cell>
        </row>
        <row r="4549">
          <cell r="F4549" t="str">
            <v>B-FPP</v>
          </cell>
          <cell r="H4549" t="str">
            <v>N/A</v>
          </cell>
          <cell r="O4549" t="str">
            <v>N/A</v>
          </cell>
          <cell r="V4549">
            <v>24708332.470504999</v>
          </cell>
        </row>
        <row r="4550">
          <cell r="F4550" t="str">
            <v>B-FPP</v>
          </cell>
          <cell r="H4550" t="str">
            <v>N/A</v>
          </cell>
          <cell r="O4550" t="str">
            <v>N/A</v>
          </cell>
          <cell r="V4550">
            <v>124737365.642942</v>
          </cell>
        </row>
        <row r="4551">
          <cell r="F4551" t="str">
            <v>B-FPP</v>
          </cell>
          <cell r="H4551" t="str">
            <v>N/A</v>
          </cell>
          <cell r="O4551" t="str">
            <v>N/A</v>
          </cell>
          <cell r="V4551">
            <v>3271864.6692639999</v>
          </cell>
        </row>
        <row r="4552">
          <cell r="F4552" t="str">
            <v>B-FPP</v>
          </cell>
          <cell r="H4552" t="str">
            <v>N/A</v>
          </cell>
          <cell r="O4552" t="str">
            <v>N/A</v>
          </cell>
          <cell r="V4552">
            <v>7369094.8066950003</v>
          </cell>
        </row>
        <row r="4553">
          <cell r="F4553" t="str">
            <v>B-FPP</v>
          </cell>
          <cell r="H4553" t="str">
            <v>N/A</v>
          </cell>
          <cell r="O4553" t="str">
            <v>N/A</v>
          </cell>
          <cell r="V4553">
            <v>48624927.503317997</v>
          </cell>
        </row>
        <row r="4554">
          <cell r="F4554" t="str">
            <v>B-FPP</v>
          </cell>
          <cell r="H4554" t="str">
            <v>N/A</v>
          </cell>
          <cell r="O4554" t="str">
            <v>N/A</v>
          </cell>
          <cell r="V4554">
            <v>1166532.0251440001</v>
          </cell>
        </row>
        <row r="4555">
          <cell r="F4555" t="str">
            <v>B-FPP</v>
          </cell>
          <cell r="H4555" t="str">
            <v>N/A</v>
          </cell>
          <cell r="O4555" t="str">
            <v>N/A</v>
          </cell>
          <cell r="V4555">
            <v>2210700.6589489998</v>
          </cell>
        </row>
        <row r="4556">
          <cell r="F4556" t="str">
            <v>B-FPP</v>
          </cell>
          <cell r="H4556" t="str">
            <v>N/A</v>
          </cell>
          <cell r="O4556" t="str">
            <v>N/A</v>
          </cell>
          <cell r="V4556">
            <v>19095509.761409</v>
          </cell>
        </row>
        <row r="4557">
          <cell r="F4557" t="str">
            <v>B-FPP</v>
          </cell>
          <cell r="H4557" t="str">
            <v>CARE Surcharge</v>
          </cell>
          <cell r="O4557" t="str">
            <v>N/A</v>
          </cell>
          <cell r="V4557">
            <v>3352197.0623260001</v>
          </cell>
        </row>
        <row r="4558">
          <cell r="F4558" t="str">
            <v>B-FPP</v>
          </cell>
          <cell r="H4558" t="str">
            <v>CARE Surcharge</v>
          </cell>
          <cell r="O4558" t="str">
            <v>N/A</v>
          </cell>
          <cell r="V4558">
            <v>9429951.0546569992</v>
          </cell>
        </row>
        <row r="4559">
          <cell r="F4559" t="str">
            <v>B-FPP</v>
          </cell>
          <cell r="H4559" t="str">
            <v>CARE Surcharge</v>
          </cell>
          <cell r="O4559" t="str">
            <v>N/A</v>
          </cell>
          <cell r="V4559">
            <v>56335290.513190001</v>
          </cell>
        </row>
        <row r="4560">
          <cell r="F4560" t="str">
            <v>B-FPP</v>
          </cell>
          <cell r="H4560" t="str">
            <v>CARE Surcharge</v>
          </cell>
          <cell r="O4560" t="str">
            <v>N/A</v>
          </cell>
          <cell r="V4560">
            <v>983325.71039999998</v>
          </cell>
        </row>
        <row r="4561">
          <cell r="F4561" t="str">
            <v>B-FPP</v>
          </cell>
          <cell r="H4561" t="str">
            <v>CARE Surcharge</v>
          </cell>
          <cell r="O4561" t="str">
            <v>N/A</v>
          </cell>
          <cell r="V4561">
            <v>2571581.3166899998</v>
          </cell>
        </row>
        <row r="4562">
          <cell r="F4562" t="str">
            <v>B-FPP</v>
          </cell>
          <cell r="H4562" t="str">
            <v>CARE Surcharge</v>
          </cell>
          <cell r="O4562" t="str">
            <v>N/A</v>
          </cell>
          <cell r="V4562">
            <v>16718649.992163001</v>
          </cell>
        </row>
        <row r="4563">
          <cell r="F4563" t="str">
            <v>B-FPP</v>
          </cell>
          <cell r="H4563" t="str">
            <v>CARE Surcharge</v>
          </cell>
          <cell r="O4563" t="str">
            <v>N/A</v>
          </cell>
          <cell r="V4563">
            <v>1505048.711105</v>
          </cell>
        </row>
        <row r="4564">
          <cell r="F4564" t="str">
            <v>B-FPP</v>
          </cell>
          <cell r="H4564" t="str">
            <v>CARE Surcharge</v>
          </cell>
          <cell r="O4564" t="str">
            <v>N/A</v>
          </cell>
          <cell r="V4564">
            <v>3140254.8569840002</v>
          </cell>
        </row>
        <row r="4565">
          <cell r="F4565" t="str">
            <v>B-FPP</v>
          </cell>
          <cell r="H4565" t="str">
            <v>CARE Surcharge</v>
          </cell>
          <cell r="O4565" t="str">
            <v>N/A</v>
          </cell>
          <cell r="V4565">
            <v>25963700.782485999</v>
          </cell>
        </row>
        <row r="4566">
          <cell r="F4566" t="str">
            <v>B-FPP</v>
          </cell>
          <cell r="H4566" t="str">
            <v>CARE Surcharge</v>
          </cell>
          <cell r="O4566" t="str">
            <v>N/A</v>
          </cell>
          <cell r="V4566">
            <v>8815672.4617769998</v>
          </cell>
        </row>
        <row r="4567">
          <cell r="F4567" t="str">
            <v>B-FPP</v>
          </cell>
          <cell r="H4567" t="str">
            <v>CARE Surcharge</v>
          </cell>
          <cell r="O4567" t="str">
            <v>N/A</v>
          </cell>
          <cell r="V4567">
            <v>24708332.470504999</v>
          </cell>
        </row>
        <row r="4568">
          <cell r="F4568" t="str">
            <v>B-FPP</v>
          </cell>
          <cell r="H4568" t="str">
            <v>CARE Surcharge</v>
          </cell>
          <cell r="O4568" t="str">
            <v>N/A</v>
          </cell>
          <cell r="V4568">
            <v>124737365.642942</v>
          </cell>
        </row>
        <row r="4569">
          <cell r="F4569" t="str">
            <v>B-FPP</v>
          </cell>
          <cell r="H4569" t="str">
            <v>CARE Surcharge</v>
          </cell>
          <cell r="O4569" t="str">
            <v>N/A</v>
          </cell>
          <cell r="V4569">
            <v>3271864.6692639999</v>
          </cell>
        </row>
        <row r="4570">
          <cell r="F4570" t="str">
            <v>B-FPP</v>
          </cell>
          <cell r="H4570" t="str">
            <v>CARE Surcharge</v>
          </cell>
          <cell r="O4570" t="str">
            <v>N/A</v>
          </cell>
          <cell r="V4570">
            <v>7369094.8066950003</v>
          </cell>
        </row>
        <row r="4571">
          <cell r="F4571" t="str">
            <v>B-FPP</v>
          </cell>
          <cell r="H4571" t="str">
            <v>CARE Surcharge</v>
          </cell>
          <cell r="O4571" t="str">
            <v>N/A</v>
          </cell>
          <cell r="V4571">
            <v>48624927.503317997</v>
          </cell>
        </row>
        <row r="4572">
          <cell r="F4572" t="str">
            <v>B-FPP</v>
          </cell>
          <cell r="H4572" t="str">
            <v>CARE Surcharge</v>
          </cell>
          <cell r="O4572" t="str">
            <v>N/A</v>
          </cell>
          <cell r="V4572">
            <v>1166532.0251440001</v>
          </cell>
        </row>
        <row r="4573">
          <cell r="F4573" t="str">
            <v>B-FPP</v>
          </cell>
          <cell r="H4573" t="str">
            <v>CARE Surcharge</v>
          </cell>
          <cell r="O4573" t="str">
            <v>N/A</v>
          </cell>
          <cell r="V4573">
            <v>2210700.6589489998</v>
          </cell>
        </row>
        <row r="4574">
          <cell r="F4574" t="str">
            <v>B-FPP</v>
          </cell>
          <cell r="H4574" t="str">
            <v>CARE Surcharge</v>
          </cell>
          <cell r="O4574" t="str">
            <v>N/A</v>
          </cell>
          <cell r="V4574">
            <v>19095509.761409</v>
          </cell>
        </row>
        <row r="4575">
          <cell r="F4575" t="str">
            <v>B-FPP</v>
          </cell>
          <cell r="H4575" t="str">
            <v>Non-Surcharge</v>
          </cell>
          <cell r="O4575" t="str">
            <v>N/A</v>
          </cell>
          <cell r="V4575">
            <v>3352197.0623260001</v>
          </cell>
        </row>
        <row r="4576">
          <cell r="F4576" t="str">
            <v>B-FPP</v>
          </cell>
          <cell r="H4576" t="str">
            <v>Non-Surcharge</v>
          </cell>
          <cell r="O4576" t="str">
            <v>N/A</v>
          </cell>
          <cell r="V4576">
            <v>9429951.0546569992</v>
          </cell>
        </row>
        <row r="4577">
          <cell r="F4577" t="str">
            <v>B-FPP</v>
          </cell>
          <cell r="H4577" t="str">
            <v>Non-Surcharge</v>
          </cell>
          <cell r="O4577" t="str">
            <v>N/A</v>
          </cell>
          <cell r="V4577">
            <v>56335290.513190001</v>
          </cell>
        </row>
        <row r="4578">
          <cell r="F4578" t="str">
            <v>B-FPP</v>
          </cell>
          <cell r="H4578" t="str">
            <v>Non-Surcharge</v>
          </cell>
          <cell r="O4578" t="str">
            <v>N/A</v>
          </cell>
          <cell r="V4578">
            <v>983325.71039999998</v>
          </cell>
        </row>
        <row r="4579">
          <cell r="F4579" t="str">
            <v>B-FPP</v>
          </cell>
          <cell r="H4579" t="str">
            <v>Non-Surcharge</v>
          </cell>
          <cell r="O4579" t="str">
            <v>N/A</v>
          </cell>
          <cell r="V4579">
            <v>2571581.3166899998</v>
          </cell>
        </row>
        <row r="4580">
          <cell r="F4580" t="str">
            <v>B-FPP</v>
          </cell>
          <cell r="H4580" t="str">
            <v>Non-Surcharge</v>
          </cell>
          <cell r="O4580" t="str">
            <v>N/A</v>
          </cell>
          <cell r="V4580">
            <v>16718649.992163001</v>
          </cell>
        </row>
        <row r="4581">
          <cell r="F4581" t="str">
            <v>B-FPP</v>
          </cell>
          <cell r="H4581" t="str">
            <v>Non-Surcharge</v>
          </cell>
          <cell r="O4581" t="str">
            <v>N/A</v>
          </cell>
          <cell r="V4581">
            <v>1505048.711105</v>
          </cell>
        </row>
        <row r="4582">
          <cell r="F4582" t="str">
            <v>B-FPP</v>
          </cell>
          <cell r="H4582" t="str">
            <v>Non-Surcharge</v>
          </cell>
          <cell r="O4582" t="str">
            <v>N/A</v>
          </cell>
          <cell r="V4582">
            <v>3140254.8569840002</v>
          </cell>
        </row>
        <row r="4583">
          <cell r="F4583" t="str">
            <v>B-FPP</v>
          </cell>
          <cell r="H4583" t="str">
            <v>Non-Surcharge</v>
          </cell>
          <cell r="O4583" t="str">
            <v>N/A</v>
          </cell>
          <cell r="V4583">
            <v>25963700.782485999</v>
          </cell>
        </row>
        <row r="4584">
          <cell r="F4584" t="str">
            <v>B-FPP</v>
          </cell>
          <cell r="H4584" t="str">
            <v>Non-Surcharge</v>
          </cell>
          <cell r="O4584" t="str">
            <v>N/A</v>
          </cell>
          <cell r="V4584">
            <v>8815672.4617769998</v>
          </cell>
        </row>
        <row r="4585">
          <cell r="F4585" t="str">
            <v>B-FPP</v>
          </cell>
          <cell r="H4585" t="str">
            <v>Non-Surcharge</v>
          </cell>
          <cell r="O4585" t="str">
            <v>N/A</v>
          </cell>
          <cell r="V4585">
            <v>24708332.470504999</v>
          </cell>
        </row>
        <row r="4586">
          <cell r="F4586" t="str">
            <v>B-FPP</v>
          </cell>
          <cell r="H4586" t="str">
            <v>Non-Surcharge</v>
          </cell>
          <cell r="O4586" t="str">
            <v>N/A</v>
          </cell>
          <cell r="V4586">
            <v>124737365.642942</v>
          </cell>
        </row>
        <row r="4587">
          <cell r="F4587" t="str">
            <v>B-FPP</v>
          </cell>
          <cell r="H4587" t="str">
            <v>Non-Surcharge</v>
          </cell>
          <cell r="O4587" t="str">
            <v>N/A</v>
          </cell>
          <cell r="V4587">
            <v>3271864.6692639999</v>
          </cell>
        </row>
        <row r="4588">
          <cell r="F4588" t="str">
            <v>B-FPP</v>
          </cell>
          <cell r="H4588" t="str">
            <v>Non-Surcharge</v>
          </cell>
          <cell r="O4588" t="str">
            <v>N/A</v>
          </cell>
          <cell r="V4588">
            <v>7369094.8066950003</v>
          </cell>
        </row>
        <row r="4589">
          <cell r="F4589" t="str">
            <v>B-FPP</v>
          </cell>
          <cell r="H4589" t="str">
            <v>Non-Surcharge</v>
          </cell>
          <cell r="O4589" t="str">
            <v>N/A</v>
          </cell>
          <cell r="V4589">
            <v>48624927.503317997</v>
          </cell>
        </row>
        <row r="4590">
          <cell r="F4590" t="str">
            <v>B-FPP</v>
          </cell>
          <cell r="H4590" t="str">
            <v>Non-Surcharge</v>
          </cell>
          <cell r="O4590" t="str">
            <v>N/A</v>
          </cell>
          <cell r="V4590">
            <v>1166532.0251440001</v>
          </cell>
        </row>
        <row r="4591">
          <cell r="F4591" t="str">
            <v>B-FPP</v>
          </cell>
          <cell r="H4591" t="str">
            <v>Non-Surcharge</v>
          </cell>
          <cell r="O4591" t="str">
            <v>N/A</v>
          </cell>
          <cell r="V4591">
            <v>2210700.6589489998</v>
          </cell>
        </row>
        <row r="4592">
          <cell r="F4592" t="str">
            <v>B-FPP</v>
          </cell>
          <cell r="H4592" t="str">
            <v>Non-Surcharge</v>
          </cell>
          <cell r="O4592" t="str">
            <v>N/A</v>
          </cell>
          <cell r="V4592">
            <v>19095509.761409</v>
          </cell>
        </row>
        <row r="4593">
          <cell r="F4593" t="str">
            <v>B-FPP</v>
          </cell>
          <cell r="H4593" t="str">
            <v>N/A</v>
          </cell>
          <cell r="O4593" t="str">
            <v>C</v>
          </cell>
          <cell r="V4593">
            <v>0</v>
          </cell>
        </row>
        <row r="4594">
          <cell r="F4594" t="str">
            <v>B-FPP</v>
          </cell>
          <cell r="H4594" t="str">
            <v>N/A</v>
          </cell>
          <cell r="O4594" t="str">
            <v>C</v>
          </cell>
          <cell r="V4594">
            <v>0</v>
          </cell>
        </row>
        <row r="4595">
          <cell r="F4595" t="str">
            <v>B-FPP</v>
          </cell>
          <cell r="H4595" t="str">
            <v>N/A</v>
          </cell>
          <cell r="O4595" t="str">
            <v>C</v>
          </cell>
          <cell r="V4595">
            <v>0</v>
          </cell>
        </row>
        <row r="4596">
          <cell r="F4596" t="str">
            <v>B-FPP</v>
          </cell>
          <cell r="H4596" t="str">
            <v>N/A</v>
          </cell>
          <cell r="O4596" t="str">
            <v>C</v>
          </cell>
          <cell r="V4596">
            <v>0</v>
          </cell>
        </row>
        <row r="4597">
          <cell r="F4597" t="str">
            <v>B-FPP</v>
          </cell>
          <cell r="H4597" t="str">
            <v>N/A</v>
          </cell>
          <cell r="O4597" t="str">
            <v>C</v>
          </cell>
          <cell r="V4597">
            <v>0</v>
          </cell>
        </row>
        <row r="4598">
          <cell r="F4598" t="str">
            <v>B-FPP</v>
          </cell>
          <cell r="H4598" t="str">
            <v>N/A</v>
          </cell>
          <cell r="O4598" t="str">
            <v>C</v>
          </cell>
          <cell r="V4598">
            <v>0</v>
          </cell>
        </row>
        <row r="4599">
          <cell r="F4599" t="str">
            <v>B-FPP</v>
          </cell>
          <cell r="H4599" t="str">
            <v>N/A</v>
          </cell>
          <cell r="O4599" t="str">
            <v>N/A</v>
          </cell>
          <cell r="V4599">
            <v>3352197.0623260001</v>
          </cell>
        </row>
        <row r="4600">
          <cell r="F4600" t="str">
            <v>B-FPP</v>
          </cell>
          <cell r="H4600" t="str">
            <v>N/A</v>
          </cell>
          <cell r="O4600" t="str">
            <v>N/A</v>
          </cell>
          <cell r="V4600">
            <v>9429951.0546569992</v>
          </cell>
        </row>
        <row r="4601">
          <cell r="F4601" t="str">
            <v>B-FPP</v>
          </cell>
          <cell r="H4601" t="str">
            <v>N/A</v>
          </cell>
          <cell r="O4601" t="str">
            <v>N/A</v>
          </cell>
          <cell r="V4601">
            <v>56335290.513190001</v>
          </cell>
        </row>
        <row r="4602">
          <cell r="F4602" t="str">
            <v>B-FPP</v>
          </cell>
          <cell r="H4602" t="str">
            <v>N/A</v>
          </cell>
          <cell r="O4602" t="str">
            <v>N/A</v>
          </cell>
          <cell r="V4602">
            <v>983325.71039999998</v>
          </cell>
        </row>
        <row r="4603">
          <cell r="F4603" t="str">
            <v>B-FPP</v>
          </cell>
          <cell r="H4603" t="str">
            <v>N/A</v>
          </cell>
          <cell r="O4603" t="str">
            <v>N/A</v>
          </cell>
          <cell r="V4603">
            <v>2571581.3166899998</v>
          </cell>
        </row>
        <row r="4604">
          <cell r="F4604" t="str">
            <v>B-FPP</v>
          </cell>
          <cell r="H4604" t="str">
            <v>N/A</v>
          </cell>
          <cell r="O4604" t="str">
            <v>N/A</v>
          </cell>
          <cell r="V4604">
            <v>16718649.992163001</v>
          </cell>
        </row>
        <row r="4605">
          <cell r="F4605" t="str">
            <v>B-FPP</v>
          </cell>
          <cell r="H4605" t="str">
            <v>N/A</v>
          </cell>
          <cell r="O4605" t="str">
            <v>N/A</v>
          </cell>
          <cell r="V4605">
            <v>1505048.711105</v>
          </cell>
        </row>
        <row r="4606">
          <cell r="F4606" t="str">
            <v>B-FPP</v>
          </cell>
          <cell r="H4606" t="str">
            <v>N/A</v>
          </cell>
          <cell r="O4606" t="str">
            <v>N/A</v>
          </cell>
          <cell r="V4606">
            <v>3140254.8569840002</v>
          </cell>
        </row>
        <row r="4607">
          <cell r="F4607" t="str">
            <v>B-FPP</v>
          </cell>
          <cell r="H4607" t="str">
            <v>N/A</v>
          </cell>
          <cell r="O4607" t="str">
            <v>N/A</v>
          </cell>
          <cell r="V4607">
            <v>25963700.782485999</v>
          </cell>
        </row>
        <row r="4608">
          <cell r="F4608" t="str">
            <v>B-FPP</v>
          </cell>
          <cell r="H4608" t="str">
            <v>N/A</v>
          </cell>
          <cell r="O4608" t="str">
            <v>N/A</v>
          </cell>
          <cell r="V4608">
            <v>8815672.4617769998</v>
          </cell>
        </row>
        <row r="4609">
          <cell r="F4609" t="str">
            <v>B-FPP</v>
          </cell>
          <cell r="H4609" t="str">
            <v>N/A</v>
          </cell>
          <cell r="O4609" t="str">
            <v>N/A</v>
          </cell>
          <cell r="V4609">
            <v>24708332.470504999</v>
          </cell>
        </row>
        <row r="4610">
          <cell r="F4610" t="str">
            <v>B-FPP</v>
          </cell>
          <cell r="H4610" t="str">
            <v>N/A</v>
          </cell>
          <cell r="O4610" t="str">
            <v>N/A</v>
          </cell>
          <cell r="V4610">
            <v>124737365.642942</v>
          </cell>
        </row>
        <row r="4611">
          <cell r="F4611" t="str">
            <v>B-FPP</v>
          </cell>
          <cell r="H4611" t="str">
            <v>N/A</v>
          </cell>
          <cell r="O4611" t="str">
            <v>N/A</v>
          </cell>
          <cell r="V4611">
            <v>3271864.6692639999</v>
          </cell>
        </row>
        <row r="4612">
          <cell r="F4612" t="str">
            <v>B-FPP</v>
          </cell>
          <cell r="H4612" t="str">
            <v>N/A</v>
          </cell>
          <cell r="O4612" t="str">
            <v>N/A</v>
          </cell>
          <cell r="V4612">
            <v>7369094.8066950003</v>
          </cell>
        </row>
        <row r="4613">
          <cell r="F4613" t="str">
            <v>B-FPP</v>
          </cell>
          <cell r="H4613" t="str">
            <v>N/A</v>
          </cell>
          <cell r="O4613" t="str">
            <v>N/A</v>
          </cell>
          <cell r="V4613">
            <v>48624927.503317997</v>
          </cell>
        </row>
        <row r="4614">
          <cell r="F4614" t="str">
            <v>B-FPP</v>
          </cell>
          <cell r="H4614" t="str">
            <v>N/A</v>
          </cell>
          <cell r="O4614" t="str">
            <v>N/A</v>
          </cell>
          <cell r="V4614">
            <v>1166532.0251440001</v>
          </cell>
        </row>
        <row r="4615">
          <cell r="F4615" t="str">
            <v>B-FPP</v>
          </cell>
          <cell r="H4615" t="str">
            <v>N/A</v>
          </cell>
          <cell r="O4615" t="str">
            <v>N/A</v>
          </cell>
          <cell r="V4615">
            <v>2210700.6589489998</v>
          </cell>
        </row>
        <row r="4616">
          <cell r="F4616" t="str">
            <v>B-FPP</v>
          </cell>
          <cell r="H4616" t="str">
            <v>N/A</v>
          </cell>
          <cell r="O4616" t="str">
            <v>N/A</v>
          </cell>
          <cell r="V4616">
            <v>19095509.761409</v>
          </cell>
        </row>
        <row r="4617">
          <cell r="F4617" t="str">
            <v>B-FPP</v>
          </cell>
          <cell r="H4617" t="str">
            <v>N/A</v>
          </cell>
          <cell r="O4617" t="str">
            <v>N/A</v>
          </cell>
          <cell r="V4617">
            <v>3352197.0623260001</v>
          </cell>
        </row>
        <row r="4618">
          <cell r="F4618" t="str">
            <v>B-FPP</v>
          </cell>
          <cell r="H4618" t="str">
            <v>N/A</v>
          </cell>
          <cell r="O4618" t="str">
            <v>N/A</v>
          </cell>
          <cell r="V4618">
            <v>9429951.0546569992</v>
          </cell>
        </row>
        <row r="4619">
          <cell r="F4619" t="str">
            <v>B-FPP</v>
          </cell>
          <cell r="H4619" t="str">
            <v>N/A</v>
          </cell>
          <cell r="O4619" t="str">
            <v>N/A</v>
          </cell>
          <cell r="V4619">
            <v>56335290.513190001</v>
          </cell>
        </row>
        <row r="4620">
          <cell r="F4620" t="str">
            <v>B-FPP</v>
          </cell>
          <cell r="H4620" t="str">
            <v>N/A</v>
          </cell>
          <cell r="O4620" t="str">
            <v>N/A</v>
          </cell>
          <cell r="V4620">
            <v>983325.71039999998</v>
          </cell>
        </row>
        <row r="4621">
          <cell r="F4621" t="str">
            <v>B-FPP</v>
          </cell>
          <cell r="H4621" t="str">
            <v>N/A</v>
          </cell>
          <cell r="O4621" t="str">
            <v>N/A</v>
          </cell>
          <cell r="V4621">
            <v>2571581.3166899998</v>
          </cell>
        </row>
        <row r="4622">
          <cell r="F4622" t="str">
            <v>B-FPP</v>
          </cell>
          <cell r="H4622" t="str">
            <v>N/A</v>
          </cell>
          <cell r="O4622" t="str">
            <v>N/A</v>
          </cell>
          <cell r="V4622">
            <v>16718649.992163001</v>
          </cell>
        </row>
        <row r="4623">
          <cell r="F4623" t="str">
            <v>B-FPP</v>
          </cell>
          <cell r="H4623" t="str">
            <v>N/A</v>
          </cell>
          <cell r="O4623" t="str">
            <v>N/A</v>
          </cell>
          <cell r="V4623">
            <v>1505048.711105</v>
          </cell>
        </row>
        <row r="4624">
          <cell r="F4624" t="str">
            <v>B-FPP</v>
          </cell>
          <cell r="H4624" t="str">
            <v>N/A</v>
          </cell>
          <cell r="O4624" t="str">
            <v>N/A</v>
          </cell>
          <cell r="V4624">
            <v>3140254.8569840002</v>
          </cell>
        </row>
        <row r="4625">
          <cell r="F4625" t="str">
            <v>B-FPP</v>
          </cell>
          <cell r="H4625" t="str">
            <v>N/A</v>
          </cell>
          <cell r="O4625" t="str">
            <v>N/A</v>
          </cell>
          <cell r="V4625">
            <v>25963700.782485999</v>
          </cell>
        </row>
        <row r="4626">
          <cell r="F4626" t="str">
            <v>B-FPP</v>
          </cell>
          <cell r="H4626" t="str">
            <v>N/A</v>
          </cell>
          <cell r="O4626" t="str">
            <v>N/A</v>
          </cell>
          <cell r="V4626">
            <v>8815672.4617769998</v>
          </cell>
        </row>
        <row r="4627">
          <cell r="F4627" t="str">
            <v>B-FPP</v>
          </cell>
          <cell r="H4627" t="str">
            <v>N/A</v>
          </cell>
          <cell r="O4627" t="str">
            <v>N/A</v>
          </cell>
          <cell r="V4627">
            <v>24708332.470504999</v>
          </cell>
        </row>
        <row r="4628">
          <cell r="F4628" t="str">
            <v>B-FPP</v>
          </cell>
          <cell r="H4628" t="str">
            <v>N/A</v>
          </cell>
          <cell r="O4628" t="str">
            <v>N/A</v>
          </cell>
          <cell r="V4628">
            <v>124737365.642942</v>
          </cell>
        </row>
        <row r="4629">
          <cell r="F4629" t="str">
            <v>B-FPP</v>
          </cell>
          <cell r="H4629" t="str">
            <v>N/A</v>
          </cell>
          <cell r="O4629" t="str">
            <v>N/A</v>
          </cell>
          <cell r="V4629">
            <v>3271864.6692639999</v>
          </cell>
        </row>
        <row r="4630">
          <cell r="F4630" t="str">
            <v>B-FPP</v>
          </cell>
          <cell r="H4630" t="str">
            <v>N/A</v>
          </cell>
          <cell r="O4630" t="str">
            <v>N/A</v>
          </cell>
          <cell r="V4630">
            <v>7369094.8066950003</v>
          </cell>
        </row>
        <row r="4631">
          <cell r="F4631" t="str">
            <v>B-FPP</v>
          </cell>
          <cell r="H4631" t="str">
            <v>N/A</v>
          </cell>
          <cell r="O4631" t="str">
            <v>N/A</v>
          </cell>
          <cell r="V4631">
            <v>48624927.503317997</v>
          </cell>
        </row>
        <row r="4632">
          <cell r="F4632" t="str">
            <v>B-FPP</v>
          </cell>
          <cell r="H4632" t="str">
            <v>N/A</v>
          </cell>
          <cell r="O4632" t="str">
            <v>N/A</v>
          </cell>
          <cell r="V4632">
            <v>1166532.0251440001</v>
          </cell>
        </row>
        <row r="4633">
          <cell r="F4633" t="str">
            <v>B-FPP</v>
          </cell>
          <cell r="H4633" t="str">
            <v>N/A</v>
          </cell>
          <cell r="O4633" t="str">
            <v>N/A</v>
          </cell>
          <cell r="V4633">
            <v>2210700.6589489998</v>
          </cell>
        </row>
        <row r="4634">
          <cell r="F4634" t="str">
            <v>B-FPP</v>
          </cell>
          <cell r="H4634" t="str">
            <v>N/A</v>
          </cell>
          <cell r="O4634" t="str">
            <v>N/A</v>
          </cell>
          <cell r="V4634">
            <v>19095509.761409</v>
          </cell>
        </row>
        <row r="4635">
          <cell r="F4635" t="str">
            <v>B-FPP</v>
          </cell>
          <cell r="H4635" t="str">
            <v>FO1</v>
          </cell>
          <cell r="O4635" t="str">
            <v>N/A</v>
          </cell>
          <cell r="V4635">
            <v>3352197.0623260001</v>
          </cell>
        </row>
        <row r="4636">
          <cell r="F4636" t="str">
            <v>B-FPP</v>
          </cell>
          <cell r="H4636" t="str">
            <v>FO1</v>
          </cell>
          <cell r="O4636" t="str">
            <v>N/A</v>
          </cell>
          <cell r="V4636">
            <v>9429951.0546569992</v>
          </cell>
        </row>
        <row r="4637">
          <cell r="F4637" t="str">
            <v>B-FPP</v>
          </cell>
          <cell r="H4637" t="str">
            <v>FO1</v>
          </cell>
          <cell r="O4637" t="str">
            <v>N/A</v>
          </cell>
          <cell r="V4637">
            <v>56335290.513190001</v>
          </cell>
        </row>
        <row r="4638">
          <cell r="F4638" t="str">
            <v>B-FPP</v>
          </cell>
          <cell r="H4638" t="str">
            <v>FO1</v>
          </cell>
          <cell r="O4638" t="str">
            <v>N/A</v>
          </cell>
          <cell r="V4638">
            <v>983325.71039999998</v>
          </cell>
        </row>
        <row r="4639">
          <cell r="F4639" t="str">
            <v>B-FPP</v>
          </cell>
          <cell r="H4639" t="str">
            <v>FO1</v>
          </cell>
          <cell r="O4639" t="str">
            <v>N/A</v>
          </cell>
          <cell r="V4639">
            <v>2571581.3166899998</v>
          </cell>
        </row>
        <row r="4640">
          <cell r="F4640" t="str">
            <v>B-FPP</v>
          </cell>
          <cell r="H4640" t="str">
            <v>FO1</v>
          </cell>
          <cell r="O4640" t="str">
            <v>N/A</v>
          </cell>
          <cell r="V4640">
            <v>16718649.992163001</v>
          </cell>
        </row>
        <row r="4641">
          <cell r="F4641" t="str">
            <v>B-FPP</v>
          </cell>
          <cell r="H4641" t="str">
            <v>FO1</v>
          </cell>
          <cell r="O4641" t="str">
            <v>N/A</v>
          </cell>
          <cell r="V4641">
            <v>1505048.711105</v>
          </cell>
        </row>
        <row r="4642">
          <cell r="F4642" t="str">
            <v>B-FPP</v>
          </cell>
          <cell r="H4642" t="str">
            <v>FO1</v>
          </cell>
          <cell r="O4642" t="str">
            <v>N/A</v>
          </cell>
          <cell r="V4642">
            <v>3140254.8569840002</v>
          </cell>
        </row>
        <row r="4643">
          <cell r="F4643" t="str">
            <v>B-FPP</v>
          </cell>
          <cell r="H4643" t="str">
            <v>FO1</v>
          </cell>
          <cell r="O4643" t="str">
            <v>N/A</v>
          </cell>
          <cell r="V4643">
            <v>25963700.782485999</v>
          </cell>
        </row>
        <row r="4644">
          <cell r="F4644" t="str">
            <v>B-FPP</v>
          </cell>
          <cell r="H4644" t="str">
            <v>FO1</v>
          </cell>
          <cell r="O4644" t="str">
            <v>N/A</v>
          </cell>
          <cell r="V4644">
            <v>8815672.4617769998</v>
          </cell>
        </row>
        <row r="4645">
          <cell r="F4645" t="str">
            <v>B-FPP</v>
          </cell>
          <cell r="H4645" t="str">
            <v>FO1</v>
          </cell>
          <cell r="O4645" t="str">
            <v>N/A</v>
          </cell>
          <cell r="V4645">
            <v>24708332.470504999</v>
          </cell>
        </row>
        <row r="4646">
          <cell r="F4646" t="str">
            <v>B-FPP</v>
          </cell>
          <cell r="H4646" t="str">
            <v>FO1</v>
          </cell>
          <cell r="O4646" t="str">
            <v>N/A</v>
          </cell>
          <cell r="V4646">
            <v>124737365.642942</v>
          </cell>
        </row>
        <row r="4647">
          <cell r="F4647" t="str">
            <v>B-FPP</v>
          </cell>
          <cell r="H4647" t="str">
            <v>FO1</v>
          </cell>
          <cell r="O4647" t="str">
            <v>N/A</v>
          </cell>
          <cell r="V4647">
            <v>3271864.6692639999</v>
          </cell>
        </row>
        <row r="4648">
          <cell r="F4648" t="str">
            <v>B-FPP</v>
          </cell>
          <cell r="H4648" t="str">
            <v>FO1</v>
          </cell>
          <cell r="O4648" t="str">
            <v>N/A</v>
          </cell>
          <cell r="V4648">
            <v>7369094.8066950003</v>
          </cell>
        </row>
        <row r="4649">
          <cell r="F4649" t="str">
            <v>B-FPP</v>
          </cell>
          <cell r="H4649" t="str">
            <v>FO1</v>
          </cell>
          <cell r="O4649" t="str">
            <v>N/A</v>
          </cell>
          <cell r="V4649">
            <v>48624927.503317997</v>
          </cell>
        </row>
        <row r="4650">
          <cell r="F4650" t="str">
            <v>B-FPP</v>
          </cell>
          <cell r="H4650" t="str">
            <v>FO1</v>
          </cell>
          <cell r="O4650" t="str">
            <v>N/A</v>
          </cell>
          <cell r="V4650">
            <v>1166532.0251440001</v>
          </cell>
        </row>
        <row r="4651">
          <cell r="F4651" t="str">
            <v>B-FPP</v>
          </cell>
          <cell r="H4651" t="str">
            <v>FO1</v>
          </cell>
          <cell r="O4651" t="str">
            <v>N/A</v>
          </cell>
          <cell r="V4651">
            <v>2210700.6589489998</v>
          </cell>
        </row>
        <row r="4652">
          <cell r="F4652" t="str">
            <v>B-FPP</v>
          </cell>
          <cell r="H4652" t="str">
            <v>FO1</v>
          </cell>
          <cell r="O4652" t="str">
            <v>N/A</v>
          </cell>
          <cell r="V4652">
            <v>19095509.761409</v>
          </cell>
        </row>
        <row r="4653">
          <cell r="F4653" t="str">
            <v>B-FPP</v>
          </cell>
          <cell r="H4653" t="str">
            <v>FO2</v>
          </cell>
          <cell r="O4653" t="str">
            <v>N/A</v>
          </cell>
          <cell r="V4653">
            <v>3352197.0623260001</v>
          </cell>
        </row>
        <row r="4654">
          <cell r="F4654" t="str">
            <v>B-FPP</v>
          </cell>
          <cell r="H4654" t="str">
            <v>FO2</v>
          </cell>
          <cell r="O4654" t="str">
            <v>N/A</v>
          </cell>
          <cell r="V4654">
            <v>9429951.0546569992</v>
          </cell>
        </row>
        <row r="4655">
          <cell r="F4655" t="str">
            <v>B-FPP</v>
          </cell>
          <cell r="H4655" t="str">
            <v>FO2</v>
          </cell>
          <cell r="O4655" t="str">
            <v>N/A</v>
          </cell>
          <cell r="V4655">
            <v>56335290.513190001</v>
          </cell>
        </row>
        <row r="4656">
          <cell r="F4656" t="str">
            <v>B-FPP</v>
          </cell>
          <cell r="H4656" t="str">
            <v>FO2</v>
          </cell>
          <cell r="O4656" t="str">
            <v>N/A</v>
          </cell>
          <cell r="V4656">
            <v>983325.71039999998</v>
          </cell>
        </row>
        <row r="4657">
          <cell r="F4657" t="str">
            <v>B-FPP</v>
          </cell>
          <cell r="H4657" t="str">
            <v>FO2</v>
          </cell>
          <cell r="O4657" t="str">
            <v>N/A</v>
          </cell>
          <cell r="V4657">
            <v>2571581.3166899998</v>
          </cell>
        </row>
        <row r="4658">
          <cell r="F4658" t="str">
            <v>B-FPP</v>
          </cell>
          <cell r="H4658" t="str">
            <v>FO2</v>
          </cell>
          <cell r="O4658" t="str">
            <v>N/A</v>
          </cell>
          <cell r="V4658">
            <v>16718649.992163001</v>
          </cell>
        </row>
        <row r="4659">
          <cell r="F4659" t="str">
            <v>B-FPP</v>
          </cell>
          <cell r="H4659" t="str">
            <v>FO2</v>
          </cell>
          <cell r="O4659" t="str">
            <v>N/A</v>
          </cell>
          <cell r="V4659">
            <v>1505048.711105</v>
          </cell>
        </row>
        <row r="4660">
          <cell r="F4660" t="str">
            <v>B-FPP</v>
          </cell>
          <cell r="H4660" t="str">
            <v>FO2</v>
          </cell>
          <cell r="O4660" t="str">
            <v>N/A</v>
          </cell>
          <cell r="V4660">
            <v>3140254.8569840002</v>
          </cell>
        </row>
        <row r="4661">
          <cell r="F4661" t="str">
            <v>B-FPP</v>
          </cell>
          <cell r="H4661" t="str">
            <v>FO2</v>
          </cell>
          <cell r="O4661" t="str">
            <v>N/A</v>
          </cell>
          <cell r="V4661">
            <v>25963700.782485999</v>
          </cell>
        </row>
        <row r="4662">
          <cell r="F4662" t="str">
            <v>B-FPP</v>
          </cell>
          <cell r="H4662" t="str">
            <v>FO2</v>
          </cell>
          <cell r="O4662" t="str">
            <v>N/A</v>
          </cell>
          <cell r="V4662">
            <v>8815672.4617769998</v>
          </cell>
        </row>
        <row r="4663">
          <cell r="F4663" t="str">
            <v>B-FPP</v>
          </cell>
          <cell r="H4663" t="str">
            <v>FO2</v>
          </cell>
          <cell r="O4663" t="str">
            <v>N/A</v>
          </cell>
          <cell r="V4663">
            <v>24708332.470504999</v>
          </cell>
        </row>
        <row r="4664">
          <cell r="F4664" t="str">
            <v>B-FPP</v>
          </cell>
          <cell r="H4664" t="str">
            <v>FO2</v>
          </cell>
          <cell r="O4664" t="str">
            <v>N/A</v>
          </cell>
          <cell r="V4664">
            <v>124737365.642942</v>
          </cell>
        </row>
        <row r="4665">
          <cell r="F4665" t="str">
            <v>B-FPP</v>
          </cell>
          <cell r="H4665" t="str">
            <v>FO2</v>
          </cell>
          <cell r="O4665" t="str">
            <v>N/A</v>
          </cell>
          <cell r="V4665">
            <v>3271864.6692639999</v>
          </cell>
        </row>
        <row r="4666">
          <cell r="F4666" t="str">
            <v>B-FPP</v>
          </cell>
          <cell r="H4666" t="str">
            <v>FO2</v>
          </cell>
          <cell r="O4666" t="str">
            <v>N/A</v>
          </cell>
          <cell r="V4666">
            <v>7369094.8066950003</v>
          </cell>
        </row>
        <row r="4667">
          <cell r="F4667" t="str">
            <v>B-FPP</v>
          </cell>
          <cell r="H4667" t="str">
            <v>FO2</v>
          </cell>
          <cell r="O4667" t="str">
            <v>N/A</v>
          </cell>
          <cell r="V4667">
            <v>48624927.503317997</v>
          </cell>
        </row>
        <row r="4668">
          <cell r="F4668" t="str">
            <v>B-FPP</v>
          </cell>
          <cell r="H4668" t="str">
            <v>FO2</v>
          </cell>
          <cell r="O4668" t="str">
            <v>N/A</v>
          </cell>
          <cell r="V4668">
            <v>1166532.0251440001</v>
          </cell>
        </row>
        <row r="4669">
          <cell r="F4669" t="str">
            <v>B-FPP</v>
          </cell>
          <cell r="H4669" t="str">
            <v>FO2</v>
          </cell>
          <cell r="O4669" t="str">
            <v>N/A</v>
          </cell>
          <cell r="V4669">
            <v>2210700.6589489998</v>
          </cell>
        </row>
        <row r="4670">
          <cell r="F4670" t="str">
            <v>B-FPP</v>
          </cell>
          <cell r="H4670" t="str">
            <v>FO2</v>
          </cell>
          <cell r="O4670" t="str">
            <v>N/A</v>
          </cell>
          <cell r="V4670">
            <v>19095509.761409</v>
          </cell>
        </row>
        <row r="4671">
          <cell r="F4671" t="str">
            <v>B-FPP</v>
          </cell>
          <cell r="H4671" t="str">
            <v>FO3</v>
          </cell>
          <cell r="O4671" t="str">
            <v>N/A</v>
          </cell>
          <cell r="V4671">
            <v>3352197.0623260001</v>
          </cell>
        </row>
        <row r="4672">
          <cell r="F4672" t="str">
            <v>B-FPP</v>
          </cell>
          <cell r="H4672" t="str">
            <v>FO3</v>
          </cell>
          <cell r="O4672" t="str">
            <v>N/A</v>
          </cell>
          <cell r="V4672">
            <v>9429951.0546569992</v>
          </cell>
        </row>
        <row r="4673">
          <cell r="F4673" t="str">
            <v>B-FPP</v>
          </cell>
          <cell r="H4673" t="str">
            <v>FO3</v>
          </cell>
          <cell r="O4673" t="str">
            <v>N/A</v>
          </cell>
          <cell r="V4673">
            <v>56335290.513190001</v>
          </cell>
        </row>
        <row r="4674">
          <cell r="F4674" t="str">
            <v>B-FPP</v>
          </cell>
          <cell r="H4674" t="str">
            <v>FO3</v>
          </cell>
          <cell r="O4674" t="str">
            <v>N/A</v>
          </cell>
          <cell r="V4674">
            <v>983325.71039999998</v>
          </cell>
        </row>
        <row r="4675">
          <cell r="F4675" t="str">
            <v>B-FPP</v>
          </cell>
          <cell r="H4675" t="str">
            <v>FO3</v>
          </cell>
          <cell r="O4675" t="str">
            <v>N/A</v>
          </cell>
          <cell r="V4675">
            <v>2571581.3166899998</v>
          </cell>
        </row>
        <row r="4676">
          <cell r="F4676" t="str">
            <v>B-FPP</v>
          </cell>
          <cell r="H4676" t="str">
            <v>FO3</v>
          </cell>
          <cell r="O4676" t="str">
            <v>N/A</v>
          </cell>
          <cell r="V4676">
            <v>16718649.992163001</v>
          </cell>
        </row>
        <row r="4677">
          <cell r="F4677" t="str">
            <v>B-FPP</v>
          </cell>
          <cell r="H4677" t="str">
            <v>FO3</v>
          </cell>
          <cell r="O4677" t="str">
            <v>N/A</v>
          </cell>
          <cell r="V4677">
            <v>1505048.711105</v>
          </cell>
        </row>
        <row r="4678">
          <cell r="F4678" t="str">
            <v>B-FPP</v>
          </cell>
          <cell r="H4678" t="str">
            <v>FO3</v>
          </cell>
          <cell r="O4678" t="str">
            <v>N/A</v>
          </cell>
          <cell r="V4678">
            <v>3140254.8569840002</v>
          </cell>
        </row>
        <row r="4679">
          <cell r="F4679" t="str">
            <v>B-FPP</v>
          </cell>
          <cell r="H4679" t="str">
            <v>FO3</v>
          </cell>
          <cell r="O4679" t="str">
            <v>N/A</v>
          </cell>
          <cell r="V4679">
            <v>25963700.782485999</v>
          </cell>
        </row>
        <row r="4680">
          <cell r="F4680" t="str">
            <v>B-FPP</v>
          </cell>
          <cell r="H4680" t="str">
            <v>FO3</v>
          </cell>
          <cell r="O4680" t="str">
            <v>N/A</v>
          </cell>
          <cell r="V4680">
            <v>8815672.4617769998</v>
          </cell>
        </row>
        <row r="4681">
          <cell r="F4681" t="str">
            <v>B-FPP</v>
          </cell>
          <cell r="H4681" t="str">
            <v>FO3</v>
          </cell>
          <cell r="O4681" t="str">
            <v>N/A</v>
          </cell>
          <cell r="V4681">
            <v>24708332.470504999</v>
          </cell>
        </row>
        <row r="4682">
          <cell r="F4682" t="str">
            <v>B-FPP</v>
          </cell>
          <cell r="H4682" t="str">
            <v>FO3</v>
          </cell>
          <cell r="O4682" t="str">
            <v>N/A</v>
          </cell>
          <cell r="V4682">
            <v>124737365.642942</v>
          </cell>
        </row>
        <row r="4683">
          <cell r="F4683" t="str">
            <v>B-FPP</v>
          </cell>
          <cell r="H4683" t="str">
            <v>FO3</v>
          </cell>
          <cell r="O4683" t="str">
            <v>N/A</v>
          </cell>
          <cell r="V4683">
            <v>3271864.6692639999</v>
          </cell>
        </row>
        <row r="4684">
          <cell r="F4684" t="str">
            <v>B-FPP</v>
          </cell>
          <cell r="H4684" t="str">
            <v>FO3</v>
          </cell>
          <cell r="O4684" t="str">
            <v>N/A</v>
          </cell>
          <cell r="V4684">
            <v>7369094.8066950003</v>
          </cell>
        </row>
        <row r="4685">
          <cell r="F4685" t="str">
            <v>B-FPP</v>
          </cell>
          <cell r="H4685" t="str">
            <v>FO3</v>
          </cell>
          <cell r="O4685" t="str">
            <v>N/A</v>
          </cell>
          <cell r="V4685">
            <v>48624927.503317997</v>
          </cell>
        </row>
        <row r="4686">
          <cell r="F4686" t="str">
            <v>B-FPP</v>
          </cell>
          <cell r="H4686" t="str">
            <v>FO3</v>
          </cell>
          <cell r="O4686" t="str">
            <v>N/A</v>
          </cell>
          <cell r="V4686">
            <v>1166532.0251440001</v>
          </cell>
        </row>
        <row r="4687">
          <cell r="F4687" t="str">
            <v>B-FPP</v>
          </cell>
          <cell r="H4687" t="str">
            <v>FO3</v>
          </cell>
          <cell r="O4687" t="str">
            <v>N/A</v>
          </cell>
          <cell r="V4687">
            <v>2210700.6589489998</v>
          </cell>
        </row>
        <row r="4688">
          <cell r="F4688" t="str">
            <v>B-FPP</v>
          </cell>
          <cell r="H4688" t="str">
            <v>FO3</v>
          </cell>
          <cell r="O4688" t="str">
            <v>N/A</v>
          </cell>
          <cell r="V4688">
            <v>19095509.761409</v>
          </cell>
        </row>
        <row r="4689">
          <cell r="F4689" t="str">
            <v>B-1</v>
          </cell>
          <cell r="H4689" t="str">
            <v>EITE</v>
          </cell>
          <cell r="O4689" t="str">
            <v>N/A</v>
          </cell>
          <cell r="V4689">
            <v>20148289.421889473</v>
          </cell>
        </row>
        <row r="4690">
          <cell r="F4690" t="str">
            <v>B-1</v>
          </cell>
          <cell r="H4690" t="str">
            <v>EITE</v>
          </cell>
          <cell r="O4690" t="str">
            <v>N/A</v>
          </cell>
          <cell r="V4690">
            <v>5988713.0178170297</v>
          </cell>
        </row>
        <row r="4691">
          <cell r="F4691" t="str">
            <v>B-1</v>
          </cell>
          <cell r="H4691" t="str">
            <v>EITE</v>
          </cell>
          <cell r="O4691" t="str">
            <v>N/A</v>
          </cell>
          <cell r="V4691">
            <v>8353211.1574287582</v>
          </cell>
        </row>
        <row r="4692">
          <cell r="F4692" t="str">
            <v>B-1</v>
          </cell>
          <cell r="H4692" t="str">
            <v>EITE</v>
          </cell>
          <cell r="O4692" t="str">
            <v>N/A</v>
          </cell>
          <cell r="V4692">
            <v>42722528.468635038</v>
          </cell>
        </row>
        <row r="4693">
          <cell r="F4693" t="str">
            <v>B-1</v>
          </cell>
          <cell r="H4693" t="str">
            <v>EITE</v>
          </cell>
          <cell r="O4693" t="str">
            <v>N/A</v>
          </cell>
          <cell r="V4693">
            <v>14137951.755935024</v>
          </cell>
        </row>
        <row r="4694">
          <cell r="F4694" t="str">
            <v>B-1</v>
          </cell>
          <cell r="H4694" t="str">
            <v>EITE</v>
          </cell>
          <cell r="O4694" t="str">
            <v>N/A</v>
          </cell>
          <cell r="V4694">
            <v>5374839.4144514436</v>
          </cell>
        </row>
        <row r="4695">
          <cell r="F4695" t="str">
            <v>B-1</v>
          </cell>
          <cell r="H4695" t="str">
            <v>EITE</v>
          </cell>
          <cell r="O4695" t="str">
            <v>C</v>
          </cell>
          <cell r="V4695">
            <v>47439.041590503017</v>
          </cell>
        </row>
        <row r="4696">
          <cell r="F4696" t="str">
            <v>B-1</v>
          </cell>
          <cell r="H4696" t="str">
            <v>EITE</v>
          </cell>
          <cell r="O4696" t="str">
            <v>C</v>
          </cell>
          <cell r="V4696">
            <v>11945.109160497404</v>
          </cell>
        </row>
        <row r="4697">
          <cell r="F4697" t="str">
            <v>B-1</v>
          </cell>
          <cell r="H4697" t="str">
            <v>EITE</v>
          </cell>
          <cell r="O4697" t="str">
            <v>C</v>
          </cell>
          <cell r="V4697">
            <v>21927.655285489778</v>
          </cell>
        </row>
        <row r="4698">
          <cell r="F4698" t="str">
            <v>B-1</v>
          </cell>
          <cell r="H4698" t="str">
            <v>EITE</v>
          </cell>
          <cell r="O4698" t="str">
            <v>C</v>
          </cell>
          <cell r="V4698">
            <v>102523.50710048339</v>
          </cell>
        </row>
        <row r="4699">
          <cell r="F4699" t="str">
            <v>B-1</v>
          </cell>
          <cell r="H4699" t="str">
            <v>EITE</v>
          </cell>
          <cell r="O4699" t="str">
            <v>C</v>
          </cell>
          <cell r="V4699">
            <v>35333.30579693141</v>
          </cell>
        </row>
        <row r="4700">
          <cell r="F4700" t="str">
            <v>B-1</v>
          </cell>
          <cell r="H4700" t="str">
            <v>EITE</v>
          </cell>
          <cell r="O4700" t="str">
            <v>C</v>
          </cell>
          <cell r="V4700">
            <v>8627.125624747714</v>
          </cell>
        </row>
        <row r="4701">
          <cell r="F4701" t="str">
            <v>B-1</v>
          </cell>
          <cell r="H4701" t="str">
            <v>Small Business</v>
          </cell>
          <cell r="O4701" t="str">
            <v>N/A</v>
          </cell>
          <cell r="V4701">
            <v>1061616163.920287</v>
          </cell>
        </row>
        <row r="4702">
          <cell r="F4702" t="str">
            <v>B-1</v>
          </cell>
          <cell r="H4702" t="str">
            <v>Small Business</v>
          </cell>
          <cell r="O4702" t="str">
            <v>N/A</v>
          </cell>
          <cell r="V4702">
            <v>315546119.45802522</v>
          </cell>
        </row>
        <row r="4703">
          <cell r="F4703" t="str">
            <v>B-1</v>
          </cell>
          <cell r="H4703" t="str">
            <v>Small Business</v>
          </cell>
          <cell r="O4703" t="str">
            <v>N/A</v>
          </cell>
          <cell r="V4703">
            <v>440131854.35640037</v>
          </cell>
        </row>
        <row r="4704">
          <cell r="F4704" t="str">
            <v>B-1</v>
          </cell>
          <cell r="H4704" t="str">
            <v>Small Business</v>
          </cell>
          <cell r="O4704" t="str">
            <v>N/A</v>
          </cell>
          <cell r="V4704">
            <v>2251055950.0189209</v>
          </cell>
        </row>
        <row r="4705">
          <cell r="F4705" t="str">
            <v>B-1</v>
          </cell>
          <cell r="H4705" t="str">
            <v>Small Business</v>
          </cell>
          <cell r="O4705" t="str">
            <v>N/A</v>
          </cell>
          <cell r="V4705">
            <v>744930638.75287044</v>
          </cell>
        </row>
        <row r="4706">
          <cell r="F4706" t="str">
            <v>B-1</v>
          </cell>
          <cell r="H4706" t="str">
            <v>Small Business</v>
          </cell>
          <cell r="O4706" t="str">
            <v>N/A</v>
          </cell>
          <cell r="V4706">
            <v>283201034.1611622</v>
          </cell>
        </row>
        <row r="4707">
          <cell r="F4707" t="str">
            <v>B-1</v>
          </cell>
          <cell r="H4707" t="str">
            <v>Small Business</v>
          </cell>
          <cell r="O4707" t="str">
            <v>C</v>
          </cell>
          <cell r="V4707">
            <v>2499569.680523375</v>
          </cell>
        </row>
        <row r="4708">
          <cell r="F4708" t="str">
            <v>B-1</v>
          </cell>
          <cell r="H4708" t="str">
            <v>Small Business</v>
          </cell>
          <cell r="O4708" t="str">
            <v>C</v>
          </cell>
          <cell r="V4708">
            <v>629389.45828320947</v>
          </cell>
        </row>
        <row r="4709">
          <cell r="F4709" t="str">
            <v>B-1</v>
          </cell>
          <cell r="H4709" t="str">
            <v>Small Business</v>
          </cell>
          <cell r="O4709" t="str">
            <v>C</v>
          </cell>
          <cell r="V4709">
            <v>1155371.1980461029</v>
          </cell>
        </row>
        <row r="4710">
          <cell r="F4710" t="str">
            <v>B-1</v>
          </cell>
          <cell r="H4710" t="str">
            <v>Small Business</v>
          </cell>
          <cell r="O4710" t="str">
            <v>C</v>
          </cell>
          <cell r="V4710">
            <v>5401977.8076754762</v>
          </cell>
        </row>
        <row r="4711">
          <cell r="F4711" t="str">
            <v>B-1</v>
          </cell>
          <cell r="H4711" t="str">
            <v>Small Business</v>
          </cell>
          <cell r="O4711" t="str">
            <v>C</v>
          </cell>
          <cell r="V4711">
            <v>1861716.7826668585</v>
          </cell>
        </row>
        <row r="4712">
          <cell r="F4712" t="str">
            <v>B-1</v>
          </cell>
          <cell r="H4712" t="str">
            <v>Small Business</v>
          </cell>
          <cell r="O4712" t="str">
            <v>C</v>
          </cell>
          <cell r="V4712">
            <v>454564.44562747359</v>
          </cell>
        </row>
        <row r="4713">
          <cell r="F4713" t="str">
            <v>B-1</v>
          </cell>
          <cell r="H4713" t="str">
            <v>N/A</v>
          </cell>
          <cell r="O4713" t="str">
            <v>N/A</v>
          </cell>
          <cell r="V4713">
            <v>8363799.2686666697</v>
          </cell>
        </row>
        <row r="4714">
          <cell r="F4714" t="str">
            <v>B-1</v>
          </cell>
          <cell r="H4714" t="str">
            <v>N/A</v>
          </cell>
          <cell r="O4714" t="str">
            <v>N/A</v>
          </cell>
          <cell r="V4714">
            <v>1215181901.7351019</v>
          </cell>
        </row>
        <row r="4715">
          <cell r="F4715" t="str">
            <v>B-1</v>
          </cell>
          <cell r="H4715" t="str">
            <v>N/A</v>
          </cell>
          <cell r="O4715" t="str">
            <v>N/A</v>
          </cell>
          <cell r="V4715">
            <v>361190745.355802</v>
          </cell>
        </row>
        <row r="4716">
          <cell r="F4716" t="str">
            <v>B-1</v>
          </cell>
          <cell r="H4716" t="str">
            <v>N/A</v>
          </cell>
          <cell r="O4716" t="str">
            <v>N/A</v>
          </cell>
          <cell r="V4716">
            <v>503798154.14261699</v>
          </cell>
        </row>
        <row r="4717">
          <cell r="F4717" t="str">
            <v>B-1</v>
          </cell>
          <cell r="H4717" t="str">
            <v>N/A</v>
          </cell>
          <cell r="O4717" t="str">
            <v>N/A</v>
          </cell>
          <cell r="V4717">
            <v>2576677468.9590197</v>
          </cell>
        </row>
        <row r="4718">
          <cell r="F4718" t="str">
            <v>B-1</v>
          </cell>
          <cell r="H4718" t="str">
            <v>N/A</v>
          </cell>
          <cell r="O4718" t="str">
            <v>N/A</v>
          </cell>
          <cell r="V4718">
            <v>852686932.45747101</v>
          </cell>
        </row>
        <row r="4719">
          <cell r="F4719" t="str">
            <v>B-1</v>
          </cell>
          <cell r="H4719" t="str">
            <v>N/A</v>
          </cell>
          <cell r="O4719" t="str">
            <v>N/A</v>
          </cell>
          <cell r="V4719">
            <v>324166853.295151</v>
          </cell>
        </row>
        <row r="4720">
          <cell r="F4720" t="str">
            <v>B-1</v>
          </cell>
          <cell r="H4720" t="str">
            <v>N/A</v>
          </cell>
          <cell r="O4720" t="str">
            <v>C</v>
          </cell>
          <cell r="V4720">
            <v>2861139.4034180003</v>
          </cell>
        </row>
        <row r="4721">
          <cell r="F4721" t="str">
            <v>B-1</v>
          </cell>
          <cell r="H4721" t="str">
            <v>N/A</v>
          </cell>
          <cell r="O4721" t="str">
            <v>C</v>
          </cell>
          <cell r="V4721">
            <v>720432.39811199997</v>
          </cell>
        </row>
        <row r="4722">
          <cell r="F4722" t="str">
            <v>B-1</v>
          </cell>
          <cell r="H4722" t="str">
            <v>N/A</v>
          </cell>
          <cell r="O4722" t="str">
            <v>C</v>
          </cell>
          <cell r="V4722">
            <v>1322498.8629290001</v>
          </cell>
        </row>
        <row r="4723">
          <cell r="F4723" t="str">
            <v>B-1</v>
          </cell>
          <cell r="H4723" t="str">
            <v>N/A</v>
          </cell>
          <cell r="O4723" t="str">
            <v>C</v>
          </cell>
          <cell r="V4723">
            <v>6183388.9578529997</v>
          </cell>
        </row>
        <row r="4724">
          <cell r="F4724" t="str">
            <v>B-1</v>
          </cell>
          <cell r="H4724" t="str">
            <v>N/A</v>
          </cell>
          <cell r="O4724" t="str">
            <v>C</v>
          </cell>
          <cell r="V4724">
            <v>2131019.3056020001</v>
          </cell>
        </row>
        <row r="4725">
          <cell r="F4725" t="str">
            <v>B-1</v>
          </cell>
          <cell r="H4725" t="str">
            <v>N/A</v>
          </cell>
          <cell r="O4725" t="str">
            <v>C</v>
          </cell>
          <cell r="V4725">
            <v>520318.45997800003</v>
          </cell>
        </row>
        <row r="4726">
          <cell r="F4726" t="str">
            <v>B-1</v>
          </cell>
          <cell r="H4726" t="str">
            <v>N/A</v>
          </cell>
          <cell r="O4726" t="str">
            <v>N/A</v>
          </cell>
          <cell r="V4726">
            <v>726333.85733799997</v>
          </cell>
        </row>
        <row r="4727">
          <cell r="F4727" t="str">
            <v>B-1</v>
          </cell>
          <cell r="H4727" t="str">
            <v>N/A</v>
          </cell>
          <cell r="O4727" t="str">
            <v>N/A</v>
          </cell>
          <cell r="V4727">
            <v>873949.81764399994</v>
          </cell>
        </row>
        <row r="4728">
          <cell r="F4728" t="str">
            <v>B-1</v>
          </cell>
          <cell r="H4728" t="str">
            <v>N/A</v>
          </cell>
          <cell r="O4728" t="str">
            <v>N/A</v>
          </cell>
          <cell r="V4728">
            <v>1453597.6458979999</v>
          </cell>
        </row>
        <row r="4729">
          <cell r="F4729" t="str">
            <v>B-1</v>
          </cell>
          <cell r="H4729" t="str">
            <v>N/A</v>
          </cell>
          <cell r="O4729" t="str">
            <v>N/A</v>
          </cell>
          <cell r="V4729">
            <v>1750391.9362050002</v>
          </cell>
        </row>
        <row r="4730">
          <cell r="F4730" t="str">
            <v>B-1</v>
          </cell>
          <cell r="H4730" t="str">
            <v>N/A</v>
          </cell>
          <cell r="O4730" t="str">
            <v>C</v>
          </cell>
          <cell r="V4730">
            <v>990.96282499999995</v>
          </cell>
        </row>
        <row r="4731">
          <cell r="F4731" t="str">
            <v>B-1</v>
          </cell>
          <cell r="H4731" t="str">
            <v>N/A</v>
          </cell>
          <cell r="O4731" t="str">
            <v>C</v>
          </cell>
          <cell r="V4731">
            <v>1079.98047</v>
          </cell>
        </row>
        <row r="4732">
          <cell r="F4732" t="str">
            <v>B-1</v>
          </cell>
          <cell r="H4732" t="str">
            <v>N/A</v>
          </cell>
          <cell r="O4732" t="str">
            <v>C</v>
          </cell>
          <cell r="V4732">
            <v>1983.6778790000001</v>
          </cell>
        </row>
        <row r="4733">
          <cell r="F4733" t="str">
            <v>B-1</v>
          </cell>
          <cell r="H4733" t="str">
            <v>N/A</v>
          </cell>
          <cell r="O4733" t="str">
            <v>C</v>
          </cell>
          <cell r="V4733">
            <v>2120.9820399999999</v>
          </cell>
        </row>
        <row r="4734">
          <cell r="F4734" t="str">
            <v>B-1</v>
          </cell>
          <cell r="H4734" t="str">
            <v>N/A</v>
          </cell>
          <cell r="O4734" t="str">
            <v>N/A</v>
          </cell>
          <cell r="V4734">
            <v>503798154.14261699</v>
          </cell>
        </row>
        <row r="4735">
          <cell r="F4735" t="str">
            <v>B-1</v>
          </cell>
          <cell r="H4735" t="str">
            <v>N/A</v>
          </cell>
          <cell r="O4735" t="str">
            <v>N/A</v>
          </cell>
          <cell r="V4735">
            <v>1215181901.7351019</v>
          </cell>
        </row>
        <row r="4736">
          <cell r="F4736" t="str">
            <v>B-1</v>
          </cell>
          <cell r="H4736" t="str">
            <v>N/A</v>
          </cell>
          <cell r="O4736" t="str">
            <v>N/A</v>
          </cell>
          <cell r="V4736">
            <v>361190745.355802</v>
          </cell>
        </row>
        <row r="4737">
          <cell r="F4737" t="str">
            <v>B-1</v>
          </cell>
          <cell r="H4737" t="str">
            <v>N/A</v>
          </cell>
          <cell r="O4737" t="str">
            <v>N/A</v>
          </cell>
          <cell r="V4737">
            <v>2576677468.9590197</v>
          </cell>
        </row>
        <row r="4738">
          <cell r="F4738" t="str">
            <v>B-1</v>
          </cell>
          <cell r="H4738" t="str">
            <v>N/A</v>
          </cell>
          <cell r="O4738" t="str">
            <v>N/A</v>
          </cell>
          <cell r="V4738">
            <v>852686932.45747101</v>
          </cell>
        </row>
        <row r="4739">
          <cell r="F4739" t="str">
            <v>B-1</v>
          </cell>
          <cell r="H4739" t="str">
            <v>N/A</v>
          </cell>
          <cell r="O4739" t="str">
            <v>N/A</v>
          </cell>
          <cell r="V4739">
            <v>324166853.295151</v>
          </cell>
        </row>
        <row r="4740">
          <cell r="F4740" t="str">
            <v>B-1</v>
          </cell>
          <cell r="H4740" t="str">
            <v>N/A</v>
          </cell>
          <cell r="O4740" t="str">
            <v>C</v>
          </cell>
          <cell r="V4740">
            <v>1322498.8629290001</v>
          </cell>
        </row>
        <row r="4741">
          <cell r="F4741" t="str">
            <v>B-1</v>
          </cell>
          <cell r="H4741" t="str">
            <v>N/A</v>
          </cell>
          <cell r="O4741" t="str">
            <v>C</v>
          </cell>
          <cell r="V4741">
            <v>2861139.4034180003</v>
          </cell>
        </row>
        <row r="4742">
          <cell r="F4742" t="str">
            <v>B-1</v>
          </cell>
          <cell r="H4742" t="str">
            <v>N/A</v>
          </cell>
          <cell r="O4742" t="str">
            <v>C</v>
          </cell>
          <cell r="V4742">
            <v>720432.39811199997</v>
          </cell>
        </row>
        <row r="4743">
          <cell r="F4743" t="str">
            <v>B-1</v>
          </cell>
          <cell r="H4743" t="str">
            <v>N/A</v>
          </cell>
          <cell r="O4743" t="str">
            <v>C</v>
          </cell>
          <cell r="V4743">
            <v>6183388.9578529997</v>
          </cell>
        </row>
        <row r="4744">
          <cell r="F4744" t="str">
            <v>B-1</v>
          </cell>
          <cell r="H4744" t="str">
            <v>N/A</v>
          </cell>
          <cell r="O4744" t="str">
            <v>C</v>
          </cell>
          <cell r="V4744">
            <v>2131019.3056020001</v>
          </cell>
        </row>
        <row r="4745">
          <cell r="F4745" t="str">
            <v>B-1</v>
          </cell>
          <cell r="H4745" t="str">
            <v>N/A</v>
          </cell>
          <cell r="O4745" t="str">
            <v>C</v>
          </cell>
          <cell r="V4745">
            <v>520318.45997800003</v>
          </cell>
        </row>
        <row r="4746">
          <cell r="F4746" t="str">
            <v>B-1</v>
          </cell>
          <cell r="H4746" t="str">
            <v>CARE Discount</v>
          </cell>
          <cell r="O4746" t="str">
            <v>C</v>
          </cell>
          <cell r="V4746">
            <v>1322498.8629290001</v>
          </cell>
        </row>
        <row r="4747">
          <cell r="F4747" t="str">
            <v>B-1</v>
          </cell>
          <cell r="H4747" t="str">
            <v>CARE Discount</v>
          </cell>
          <cell r="O4747" t="str">
            <v>C</v>
          </cell>
          <cell r="V4747">
            <v>2861139.4034180003</v>
          </cell>
        </row>
        <row r="4748">
          <cell r="F4748" t="str">
            <v>B-1</v>
          </cell>
          <cell r="H4748" t="str">
            <v>CARE Discount</v>
          </cell>
          <cell r="O4748" t="str">
            <v>C</v>
          </cell>
          <cell r="V4748">
            <v>720432.39811199997</v>
          </cell>
        </row>
        <row r="4749">
          <cell r="F4749" t="str">
            <v>B-1</v>
          </cell>
          <cell r="H4749" t="str">
            <v>CARE Discount</v>
          </cell>
          <cell r="O4749" t="str">
            <v>C</v>
          </cell>
          <cell r="V4749">
            <v>6183388.9578529997</v>
          </cell>
        </row>
        <row r="4750">
          <cell r="F4750" t="str">
            <v>B-1</v>
          </cell>
          <cell r="H4750" t="str">
            <v>CARE Discount</v>
          </cell>
          <cell r="O4750" t="str">
            <v>C</v>
          </cell>
          <cell r="V4750">
            <v>2131019.3056020001</v>
          </cell>
        </row>
        <row r="4751">
          <cell r="F4751" t="str">
            <v>B-1</v>
          </cell>
          <cell r="H4751" t="str">
            <v>CARE Discount</v>
          </cell>
          <cell r="O4751" t="str">
            <v>C</v>
          </cell>
          <cell r="V4751">
            <v>520318.45997800003</v>
          </cell>
        </row>
        <row r="4752">
          <cell r="F4752" t="str">
            <v>B-1</v>
          </cell>
          <cell r="H4752" t="str">
            <v>N/A</v>
          </cell>
          <cell r="O4752" t="str">
            <v>N/A</v>
          </cell>
          <cell r="V4752">
            <v>3767.8679559999996</v>
          </cell>
        </row>
        <row r="4753">
          <cell r="F4753" t="str">
            <v>B-1</v>
          </cell>
          <cell r="H4753" t="str">
            <v>N/A</v>
          </cell>
          <cell r="O4753" t="str">
            <v>N/A</v>
          </cell>
          <cell r="V4753">
            <v>26580435.628166649</v>
          </cell>
        </row>
        <row r="4754">
          <cell r="F4754" t="str">
            <v>B-1</v>
          </cell>
          <cell r="H4754" t="str">
            <v>N/A</v>
          </cell>
          <cell r="O4754" t="str">
            <v>N/A</v>
          </cell>
          <cell r="V4754">
            <v>1215123787.9820018</v>
          </cell>
        </row>
        <row r="4755">
          <cell r="F4755" t="str">
            <v>B-1</v>
          </cell>
          <cell r="H4755" t="str">
            <v>N/A</v>
          </cell>
          <cell r="O4755" t="str">
            <v>N/A</v>
          </cell>
          <cell r="V4755">
            <v>361169897.56840199</v>
          </cell>
        </row>
        <row r="4756">
          <cell r="F4756" t="str">
            <v>B-1</v>
          </cell>
          <cell r="H4756" t="str">
            <v>N/A</v>
          </cell>
          <cell r="O4756" t="str">
            <v>N/A</v>
          </cell>
          <cell r="V4756">
            <v>503770707.23831701</v>
          </cell>
        </row>
        <row r="4757">
          <cell r="F4757" t="str">
            <v>B-1</v>
          </cell>
          <cell r="H4757" t="str">
            <v>N/A</v>
          </cell>
          <cell r="O4757" t="str">
            <v>N/A</v>
          </cell>
          <cell r="V4757">
            <v>2576579159.6865597</v>
          </cell>
        </row>
        <row r="4758">
          <cell r="F4758" t="str">
            <v>B-1</v>
          </cell>
          <cell r="H4758" t="str">
            <v>N/A</v>
          </cell>
          <cell r="O4758" t="str">
            <v>N/A</v>
          </cell>
          <cell r="V4758">
            <v>852653610.21174097</v>
          </cell>
        </row>
        <row r="4759">
          <cell r="F4759" t="str">
            <v>B-1</v>
          </cell>
          <cell r="H4759" t="str">
            <v>N/A</v>
          </cell>
          <cell r="O4759" t="str">
            <v>N/A</v>
          </cell>
          <cell r="V4759">
            <v>324151170.41474104</v>
          </cell>
        </row>
        <row r="4760">
          <cell r="F4760" t="str">
            <v>B-1</v>
          </cell>
          <cell r="H4760" t="str">
            <v>N/A</v>
          </cell>
          <cell r="O4760" t="str">
            <v>C</v>
          </cell>
          <cell r="V4760">
            <v>2861139.4034180003</v>
          </cell>
        </row>
        <row r="4761">
          <cell r="F4761" t="str">
            <v>B-1</v>
          </cell>
          <cell r="H4761" t="str">
            <v>N/A</v>
          </cell>
          <cell r="O4761" t="str">
            <v>C</v>
          </cell>
          <cell r="V4761">
            <v>720432.39811199997</v>
          </cell>
        </row>
        <row r="4762">
          <cell r="F4762" t="str">
            <v>B-1</v>
          </cell>
          <cell r="H4762" t="str">
            <v>N/A</v>
          </cell>
          <cell r="O4762" t="str">
            <v>C</v>
          </cell>
          <cell r="V4762">
            <v>1322498.8629290001</v>
          </cell>
        </row>
        <row r="4763">
          <cell r="F4763" t="str">
            <v>B-1</v>
          </cell>
          <cell r="H4763" t="str">
            <v>N/A</v>
          </cell>
          <cell r="O4763" t="str">
            <v>C</v>
          </cell>
          <cell r="V4763">
            <v>6183388.9578529997</v>
          </cell>
        </row>
        <row r="4764">
          <cell r="F4764" t="str">
            <v>B-1</v>
          </cell>
          <cell r="H4764" t="str">
            <v>N/A</v>
          </cell>
          <cell r="O4764" t="str">
            <v>C</v>
          </cell>
          <cell r="V4764">
            <v>2131019.3056020001</v>
          </cell>
        </row>
        <row r="4765">
          <cell r="F4765" t="str">
            <v>B-1</v>
          </cell>
          <cell r="H4765" t="str">
            <v>N/A</v>
          </cell>
          <cell r="O4765" t="str">
            <v>C</v>
          </cell>
          <cell r="V4765">
            <v>520318.45997800003</v>
          </cell>
        </row>
        <row r="4766">
          <cell r="F4766" t="str">
            <v>B-1</v>
          </cell>
          <cell r="H4766" t="str">
            <v>CARE Discount</v>
          </cell>
          <cell r="O4766" t="str">
            <v>C</v>
          </cell>
          <cell r="V4766">
            <v>2861139.4034180003</v>
          </cell>
        </row>
        <row r="4767">
          <cell r="F4767" t="str">
            <v>B-1</v>
          </cell>
          <cell r="H4767" t="str">
            <v>CARE Discount</v>
          </cell>
          <cell r="O4767" t="str">
            <v>C</v>
          </cell>
          <cell r="V4767">
            <v>720432.39811199997</v>
          </cell>
        </row>
        <row r="4768">
          <cell r="F4768" t="str">
            <v>B-1</v>
          </cell>
          <cell r="H4768" t="str">
            <v>CARE Discount</v>
          </cell>
          <cell r="O4768" t="str">
            <v>C</v>
          </cell>
          <cell r="V4768">
            <v>1322498.8629290001</v>
          </cell>
        </row>
        <row r="4769">
          <cell r="F4769" t="str">
            <v>B-1</v>
          </cell>
          <cell r="H4769" t="str">
            <v>CARE Discount</v>
          </cell>
          <cell r="O4769" t="str">
            <v>C</v>
          </cell>
          <cell r="V4769">
            <v>6183388.9578529997</v>
          </cell>
        </row>
        <row r="4770">
          <cell r="F4770" t="str">
            <v>B-1</v>
          </cell>
          <cell r="H4770" t="str">
            <v>CARE Discount</v>
          </cell>
          <cell r="O4770" t="str">
            <v>C</v>
          </cell>
          <cell r="V4770">
            <v>2131019.3056020001</v>
          </cell>
        </row>
        <row r="4771">
          <cell r="F4771" t="str">
            <v>B-1</v>
          </cell>
          <cell r="H4771" t="str">
            <v>CARE Discount</v>
          </cell>
          <cell r="O4771" t="str">
            <v>C</v>
          </cell>
          <cell r="V4771">
            <v>520318.45997800003</v>
          </cell>
        </row>
        <row r="4772">
          <cell r="F4772" t="str">
            <v>B-1</v>
          </cell>
          <cell r="H4772" t="str">
            <v>N/A</v>
          </cell>
          <cell r="O4772" t="str">
            <v>N/A</v>
          </cell>
          <cell r="V4772">
            <v>6249059.2686666679</v>
          </cell>
        </row>
        <row r="4773">
          <cell r="F4773" t="str">
            <v>B-1</v>
          </cell>
          <cell r="H4773" t="str">
            <v>N/A</v>
          </cell>
          <cell r="O4773" t="str">
            <v>N/A</v>
          </cell>
          <cell r="V4773">
            <v>1215181901.7351019</v>
          </cell>
        </row>
        <row r="4774">
          <cell r="F4774" t="str">
            <v>B-1</v>
          </cell>
          <cell r="H4774" t="str">
            <v>N/A</v>
          </cell>
          <cell r="O4774" t="str">
            <v>N/A</v>
          </cell>
          <cell r="V4774">
            <v>361190745.355802</v>
          </cell>
        </row>
        <row r="4775">
          <cell r="F4775" t="str">
            <v>B-1</v>
          </cell>
          <cell r="H4775" t="str">
            <v>N/A</v>
          </cell>
          <cell r="O4775" t="str">
            <v>N/A</v>
          </cell>
          <cell r="V4775">
            <v>503798154.14261699</v>
          </cell>
        </row>
        <row r="4776">
          <cell r="F4776" t="str">
            <v>B-1</v>
          </cell>
          <cell r="H4776" t="str">
            <v>N/A</v>
          </cell>
          <cell r="O4776" t="str">
            <v>N/A</v>
          </cell>
          <cell r="V4776">
            <v>2576677468.9590197</v>
          </cell>
        </row>
        <row r="4777">
          <cell r="F4777" t="str">
            <v>B-1</v>
          </cell>
          <cell r="H4777" t="str">
            <v>N/A</v>
          </cell>
          <cell r="O4777" t="str">
            <v>N/A</v>
          </cell>
          <cell r="V4777">
            <v>852686932.45747101</v>
          </cell>
        </row>
        <row r="4778">
          <cell r="F4778" t="str">
            <v>B-1</v>
          </cell>
          <cell r="H4778" t="str">
            <v>N/A</v>
          </cell>
          <cell r="O4778" t="str">
            <v>N/A</v>
          </cell>
          <cell r="V4778">
            <v>324166853.295151</v>
          </cell>
        </row>
        <row r="4779">
          <cell r="F4779" t="str">
            <v>B-1</v>
          </cell>
          <cell r="H4779" t="str">
            <v>N/A</v>
          </cell>
          <cell r="O4779" t="str">
            <v>C</v>
          </cell>
          <cell r="V4779">
            <v>2861139.4034180003</v>
          </cell>
        </row>
        <row r="4780">
          <cell r="F4780" t="str">
            <v>B-1</v>
          </cell>
          <cell r="H4780" t="str">
            <v>N/A</v>
          </cell>
          <cell r="O4780" t="str">
            <v>C</v>
          </cell>
          <cell r="V4780">
            <v>720432.39811199997</v>
          </cell>
        </row>
        <row r="4781">
          <cell r="F4781" t="str">
            <v>B-1</v>
          </cell>
          <cell r="H4781" t="str">
            <v>N/A</v>
          </cell>
          <cell r="O4781" t="str">
            <v>C</v>
          </cell>
          <cell r="V4781">
            <v>1322498.8629290001</v>
          </cell>
        </row>
        <row r="4782">
          <cell r="F4782" t="str">
            <v>B-1</v>
          </cell>
          <cell r="H4782" t="str">
            <v>N/A</v>
          </cell>
          <cell r="O4782" t="str">
            <v>C</v>
          </cell>
          <cell r="V4782">
            <v>6183388.9578529997</v>
          </cell>
        </row>
        <row r="4783">
          <cell r="F4783" t="str">
            <v>B-1</v>
          </cell>
          <cell r="H4783" t="str">
            <v>N/A</v>
          </cell>
          <cell r="O4783" t="str">
            <v>C</v>
          </cell>
          <cell r="V4783">
            <v>2131019.3056020001</v>
          </cell>
        </row>
        <row r="4784">
          <cell r="F4784" t="str">
            <v>B-1</v>
          </cell>
          <cell r="H4784" t="str">
            <v>N/A</v>
          </cell>
          <cell r="O4784" t="str">
            <v>C</v>
          </cell>
          <cell r="V4784">
            <v>520318.45997800003</v>
          </cell>
        </row>
        <row r="4785">
          <cell r="F4785" t="str">
            <v>B-1</v>
          </cell>
          <cell r="H4785" t="str">
            <v>N/A</v>
          </cell>
          <cell r="O4785" t="str">
            <v>N/A</v>
          </cell>
          <cell r="V4785">
            <v>378411767.24420893</v>
          </cell>
        </row>
        <row r="4786">
          <cell r="F4786" t="str">
            <v>B-1</v>
          </cell>
          <cell r="H4786" t="str">
            <v>N/A</v>
          </cell>
          <cell r="O4786" t="str">
            <v>N/A</v>
          </cell>
          <cell r="V4786">
            <v>114890374.300758</v>
          </cell>
        </row>
        <row r="4787">
          <cell r="F4787" t="str">
            <v>B-1</v>
          </cell>
          <cell r="H4787" t="str">
            <v>N/A</v>
          </cell>
          <cell r="O4787" t="str">
            <v>N/A</v>
          </cell>
          <cell r="V4787">
            <v>164227760.707984</v>
          </cell>
        </row>
        <row r="4788">
          <cell r="F4788" t="str">
            <v>B-1</v>
          </cell>
          <cell r="H4788" t="str">
            <v>N/A</v>
          </cell>
          <cell r="O4788" t="str">
            <v>N/A</v>
          </cell>
          <cell r="V4788">
            <v>773980502.18370295</v>
          </cell>
        </row>
        <row r="4789">
          <cell r="F4789" t="str">
            <v>B-1</v>
          </cell>
          <cell r="H4789" t="str">
            <v>N/A</v>
          </cell>
          <cell r="O4789" t="str">
            <v>N/A</v>
          </cell>
          <cell r="V4789">
            <v>259532528.84888199</v>
          </cell>
        </row>
        <row r="4790">
          <cell r="F4790" t="str">
            <v>B-1</v>
          </cell>
          <cell r="H4790" t="str">
            <v>N/A</v>
          </cell>
          <cell r="O4790" t="str">
            <v>N/A</v>
          </cell>
          <cell r="V4790">
            <v>91561710.181789011</v>
          </cell>
        </row>
        <row r="4791">
          <cell r="F4791" t="str">
            <v>B-1</v>
          </cell>
          <cell r="H4791" t="str">
            <v>N/A</v>
          </cell>
          <cell r="O4791" t="str">
            <v>N/A</v>
          </cell>
          <cell r="V4791">
            <v>3122.7098889999997</v>
          </cell>
        </row>
        <row r="4792">
          <cell r="F4792" t="str">
            <v>B-1</v>
          </cell>
          <cell r="H4792" t="str">
            <v>N/A</v>
          </cell>
          <cell r="O4792" t="str">
            <v>C</v>
          </cell>
          <cell r="V4792">
            <v>837726.47758200008</v>
          </cell>
        </row>
        <row r="4793">
          <cell r="F4793" t="str">
            <v>B-1</v>
          </cell>
          <cell r="H4793" t="str">
            <v>N/A</v>
          </cell>
          <cell r="O4793" t="str">
            <v>C</v>
          </cell>
          <cell r="V4793">
            <v>230843.45256999996</v>
          </cell>
        </row>
        <row r="4794">
          <cell r="F4794" t="str">
            <v>B-1</v>
          </cell>
          <cell r="H4794" t="str">
            <v>N/A</v>
          </cell>
          <cell r="O4794" t="str">
            <v>C</v>
          </cell>
          <cell r="V4794">
            <v>514526.28580800002</v>
          </cell>
        </row>
        <row r="4795">
          <cell r="F4795" t="str">
            <v>B-1</v>
          </cell>
          <cell r="H4795" t="str">
            <v>N/A</v>
          </cell>
          <cell r="O4795" t="str">
            <v>C</v>
          </cell>
          <cell r="V4795">
            <v>1681050.5319360001</v>
          </cell>
        </row>
        <row r="4796">
          <cell r="F4796" t="str">
            <v>B-1</v>
          </cell>
          <cell r="H4796" t="str">
            <v>N/A</v>
          </cell>
          <cell r="O4796" t="str">
            <v>C</v>
          </cell>
          <cell r="V4796">
            <v>680079.797593</v>
          </cell>
        </row>
        <row r="4797">
          <cell r="F4797" t="str">
            <v>B-1</v>
          </cell>
          <cell r="H4797" t="str">
            <v>N/A</v>
          </cell>
          <cell r="O4797" t="str">
            <v>C</v>
          </cell>
          <cell r="V4797">
            <v>157523.153884</v>
          </cell>
        </row>
        <row r="4798">
          <cell r="F4798" t="str">
            <v>B-1</v>
          </cell>
          <cell r="H4798" t="str">
            <v>N/A</v>
          </cell>
          <cell r="O4798" t="str">
            <v>N/A</v>
          </cell>
          <cell r="V4798">
            <v>30514731.717166651</v>
          </cell>
        </row>
        <row r="4799">
          <cell r="F4799" t="str">
            <v>B-1</v>
          </cell>
          <cell r="H4799" t="str">
            <v>N/A</v>
          </cell>
          <cell r="O4799" t="str">
            <v>N/A</v>
          </cell>
          <cell r="V4799">
            <v>1215181901.7351019</v>
          </cell>
        </row>
        <row r="4800">
          <cell r="F4800" t="str">
            <v>B-1</v>
          </cell>
          <cell r="H4800" t="str">
            <v>N/A</v>
          </cell>
          <cell r="O4800" t="str">
            <v>N/A</v>
          </cell>
          <cell r="V4800">
            <v>361190745.355802</v>
          </cell>
        </row>
        <row r="4801">
          <cell r="F4801" t="str">
            <v>B-1</v>
          </cell>
          <cell r="H4801" t="str">
            <v>N/A</v>
          </cell>
          <cell r="O4801" t="str">
            <v>N/A</v>
          </cell>
          <cell r="V4801">
            <v>503798154.14261699</v>
          </cell>
        </row>
        <row r="4802">
          <cell r="F4802" t="str">
            <v>B-1</v>
          </cell>
          <cell r="H4802" t="str">
            <v>N/A</v>
          </cell>
          <cell r="O4802" t="str">
            <v>N/A</v>
          </cell>
          <cell r="V4802">
            <v>2576677468.9590197</v>
          </cell>
        </row>
        <row r="4803">
          <cell r="F4803" t="str">
            <v>B-1</v>
          </cell>
          <cell r="H4803" t="str">
            <v>N/A</v>
          </cell>
          <cell r="O4803" t="str">
            <v>N/A</v>
          </cell>
          <cell r="V4803">
            <v>852686932.45747101</v>
          </cell>
        </row>
        <row r="4804">
          <cell r="F4804" t="str">
            <v>B-1</v>
          </cell>
          <cell r="H4804" t="str">
            <v>N/A</v>
          </cell>
          <cell r="O4804" t="str">
            <v>N/A</v>
          </cell>
          <cell r="V4804">
            <v>324166853.295151</v>
          </cell>
        </row>
        <row r="4805">
          <cell r="F4805" t="str">
            <v>B-1</v>
          </cell>
          <cell r="H4805" t="str">
            <v>N/A</v>
          </cell>
          <cell r="O4805" t="str">
            <v>C</v>
          </cell>
          <cell r="V4805">
            <v>2861139.4034180003</v>
          </cell>
        </row>
        <row r="4806">
          <cell r="F4806" t="str">
            <v>B-1</v>
          </cell>
          <cell r="H4806" t="str">
            <v>N/A</v>
          </cell>
          <cell r="O4806" t="str">
            <v>C</v>
          </cell>
          <cell r="V4806">
            <v>720432.39811199997</v>
          </cell>
        </row>
        <row r="4807">
          <cell r="F4807" t="str">
            <v>B-1</v>
          </cell>
          <cell r="H4807" t="str">
            <v>N/A</v>
          </cell>
          <cell r="O4807" t="str">
            <v>C</v>
          </cell>
          <cell r="V4807">
            <v>1322498.8629290001</v>
          </cell>
        </row>
        <row r="4808">
          <cell r="F4808" t="str">
            <v>B-1</v>
          </cell>
          <cell r="H4808" t="str">
            <v>N/A</v>
          </cell>
          <cell r="O4808" t="str">
            <v>C</v>
          </cell>
          <cell r="V4808">
            <v>6183388.9578529997</v>
          </cell>
        </row>
        <row r="4809">
          <cell r="F4809" t="str">
            <v>B-1</v>
          </cell>
          <cell r="H4809" t="str">
            <v>N/A</v>
          </cell>
          <cell r="O4809" t="str">
            <v>C</v>
          </cell>
          <cell r="V4809">
            <v>2131019.3056020001</v>
          </cell>
        </row>
        <row r="4810">
          <cell r="F4810" t="str">
            <v>B-1</v>
          </cell>
          <cell r="H4810" t="str">
            <v>N/A</v>
          </cell>
          <cell r="O4810" t="str">
            <v>C</v>
          </cell>
          <cell r="V4810">
            <v>520318.45997800003</v>
          </cell>
        </row>
        <row r="4811">
          <cell r="F4811" t="str">
            <v>B-1</v>
          </cell>
          <cell r="H4811" t="str">
            <v>N/A</v>
          </cell>
          <cell r="O4811" t="str">
            <v>N/A</v>
          </cell>
          <cell r="V4811">
            <v>1215181901.7351019</v>
          </cell>
        </row>
        <row r="4812">
          <cell r="F4812" t="str">
            <v>B-1</v>
          </cell>
          <cell r="H4812" t="str">
            <v>N/A</v>
          </cell>
          <cell r="O4812" t="str">
            <v>N/A</v>
          </cell>
          <cell r="V4812">
            <v>361190745.355802</v>
          </cell>
        </row>
        <row r="4813">
          <cell r="F4813" t="str">
            <v>B-1</v>
          </cell>
          <cell r="H4813" t="str">
            <v>N/A</v>
          </cell>
          <cell r="O4813" t="str">
            <v>N/A</v>
          </cell>
          <cell r="V4813">
            <v>503798154.14261699</v>
          </cell>
        </row>
        <row r="4814">
          <cell r="F4814" t="str">
            <v>B-1</v>
          </cell>
          <cell r="H4814" t="str">
            <v>N/A</v>
          </cell>
          <cell r="O4814" t="str">
            <v>N/A</v>
          </cell>
          <cell r="V4814">
            <v>2576677468.9590197</v>
          </cell>
        </row>
        <row r="4815">
          <cell r="F4815" t="str">
            <v>B-1</v>
          </cell>
          <cell r="H4815" t="str">
            <v>N/A</v>
          </cell>
          <cell r="O4815" t="str">
            <v>N/A</v>
          </cell>
          <cell r="V4815">
            <v>852686932.45747101</v>
          </cell>
        </row>
        <row r="4816">
          <cell r="F4816" t="str">
            <v>B-1</v>
          </cell>
          <cell r="H4816" t="str">
            <v>N/A</v>
          </cell>
          <cell r="O4816" t="str">
            <v>N/A</v>
          </cell>
          <cell r="V4816">
            <v>324166853.295151</v>
          </cell>
        </row>
        <row r="4817">
          <cell r="F4817" t="str">
            <v>B-1</v>
          </cell>
          <cell r="H4817" t="str">
            <v>N/A</v>
          </cell>
          <cell r="O4817" t="str">
            <v>C</v>
          </cell>
          <cell r="V4817">
            <v>2861139.4034180003</v>
          </cell>
        </row>
        <row r="4818">
          <cell r="F4818" t="str">
            <v>B-1</v>
          </cell>
          <cell r="H4818" t="str">
            <v>N/A</v>
          </cell>
          <cell r="O4818" t="str">
            <v>C</v>
          </cell>
          <cell r="V4818">
            <v>720432.39811199997</v>
          </cell>
        </row>
        <row r="4819">
          <cell r="F4819" t="str">
            <v>B-1</v>
          </cell>
          <cell r="H4819" t="str">
            <v>N/A</v>
          </cell>
          <cell r="O4819" t="str">
            <v>C</v>
          </cell>
          <cell r="V4819">
            <v>1322498.8629290001</v>
          </cell>
        </row>
        <row r="4820">
          <cell r="F4820" t="str">
            <v>B-1</v>
          </cell>
          <cell r="H4820" t="str">
            <v>N/A</v>
          </cell>
          <cell r="O4820" t="str">
            <v>C</v>
          </cell>
          <cell r="V4820">
            <v>6183388.9578529997</v>
          </cell>
        </row>
        <row r="4821">
          <cell r="F4821" t="str">
            <v>B-1</v>
          </cell>
          <cell r="H4821" t="str">
            <v>N/A</v>
          </cell>
          <cell r="O4821" t="str">
            <v>C</v>
          </cell>
          <cell r="V4821">
            <v>2131019.3056020001</v>
          </cell>
        </row>
        <row r="4822">
          <cell r="F4822" t="str">
            <v>B-1</v>
          </cell>
          <cell r="H4822" t="str">
            <v>N/A</v>
          </cell>
          <cell r="O4822" t="str">
            <v>C</v>
          </cell>
          <cell r="V4822">
            <v>520318.45997800003</v>
          </cell>
        </row>
        <row r="4823">
          <cell r="F4823" t="str">
            <v>B-1</v>
          </cell>
          <cell r="H4823" t="str">
            <v>N/A</v>
          </cell>
          <cell r="O4823" t="str">
            <v>N/A</v>
          </cell>
          <cell r="V4823">
            <v>0</v>
          </cell>
        </row>
        <row r="4824">
          <cell r="F4824" t="str">
            <v>B-1</v>
          </cell>
          <cell r="H4824" t="str">
            <v>N/A</v>
          </cell>
          <cell r="O4824" t="str">
            <v>N/A</v>
          </cell>
          <cell r="V4824">
            <v>5303970.8405360002</v>
          </cell>
        </row>
        <row r="4825">
          <cell r="F4825" t="str">
            <v>B-1</v>
          </cell>
          <cell r="H4825" t="str">
            <v>N/A</v>
          </cell>
          <cell r="O4825" t="str">
            <v>N/A</v>
          </cell>
          <cell r="V4825">
            <v>7013103.8427949995</v>
          </cell>
        </row>
        <row r="4826">
          <cell r="F4826" t="str">
            <v>B-1</v>
          </cell>
          <cell r="H4826" t="str">
            <v>N/A</v>
          </cell>
          <cell r="O4826" t="str">
            <v>N/A</v>
          </cell>
          <cell r="V4826">
            <v>98159292.52243799</v>
          </cell>
        </row>
        <row r="4827">
          <cell r="F4827" t="str">
            <v>B-1</v>
          </cell>
          <cell r="H4827" t="str">
            <v>N/A</v>
          </cell>
          <cell r="O4827" t="str">
            <v>N/A</v>
          </cell>
          <cell r="V4827">
            <v>14255608.19709</v>
          </cell>
        </row>
        <row r="4828">
          <cell r="F4828" t="str">
            <v>B-1</v>
          </cell>
          <cell r="H4828" t="str">
            <v>N/A</v>
          </cell>
          <cell r="O4828" t="str">
            <v>N/A</v>
          </cell>
          <cell r="V4828">
            <v>177777629.21015003</v>
          </cell>
        </row>
        <row r="4829">
          <cell r="F4829" t="str">
            <v>B-1</v>
          </cell>
          <cell r="H4829" t="str">
            <v>N/A</v>
          </cell>
          <cell r="O4829" t="str">
            <v>N/A</v>
          </cell>
          <cell r="V4829">
            <v>137524072.109467</v>
          </cell>
        </row>
        <row r="4830">
          <cell r="F4830" t="str">
            <v>B-1</v>
          </cell>
          <cell r="H4830" t="str">
            <v>N/A</v>
          </cell>
          <cell r="O4830" t="str">
            <v>N/A</v>
          </cell>
          <cell r="V4830">
            <v>82441897.268865988</v>
          </cell>
        </row>
        <row r="4831">
          <cell r="F4831" t="str">
            <v>B-1</v>
          </cell>
          <cell r="H4831" t="str">
            <v>N/A</v>
          </cell>
          <cell r="O4831" t="str">
            <v>N/A</v>
          </cell>
          <cell r="V4831">
            <v>732302345.60594213</v>
          </cell>
        </row>
        <row r="4832">
          <cell r="F4832" t="str">
            <v>B-1</v>
          </cell>
          <cell r="H4832" t="str">
            <v>N/A</v>
          </cell>
          <cell r="O4832" t="str">
            <v>N/A</v>
          </cell>
          <cell r="V4832">
            <v>1354451437.21715</v>
          </cell>
        </row>
        <row r="4833">
          <cell r="F4833" t="str">
            <v>B-1</v>
          </cell>
          <cell r="H4833" t="str">
            <v>N/A</v>
          </cell>
          <cell r="O4833" t="str">
            <v>N/A</v>
          </cell>
          <cell r="V4833">
            <v>667087843.08618915</v>
          </cell>
        </row>
        <row r="4834">
          <cell r="F4834" t="str">
            <v>B-1</v>
          </cell>
          <cell r="H4834" t="str">
            <v>N/A</v>
          </cell>
          <cell r="O4834" t="str">
            <v>N/A</v>
          </cell>
          <cell r="V4834">
            <v>108865723.807107</v>
          </cell>
        </row>
        <row r="4835">
          <cell r="F4835" t="str">
            <v>B-1</v>
          </cell>
          <cell r="H4835" t="str">
            <v>N/A</v>
          </cell>
          <cell r="O4835" t="str">
            <v>N/A</v>
          </cell>
          <cell r="V4835">
            <v>309368496.88668704</v>
          </cell>
        </row>
        <row r="4836">
          <cell r="F4836" t="str">
            <v>B-1</v>
          </cell>
          <cell r="H4836" t="str">
            <v>N/A</v>
          </cell>
          <cell r="O4836" t="str">
            <v>N/A</v>
          </cell>
          <cell r="V4836">
            <v>157372372.38335398</v>
          </cell>
        </row>
        <row r="4837">
          <cell r="F4837" t="str">
            <v>B-1</v>
          </cell>
          <cell r="H4837" t="str">
            <v>N/A</v>
          </cell>
          <cell r="O4837" t="str">
            <v>N/A</v>
          </cell>
          <cell r="V4837">
            <v>1786706393.1666977</v>
          </cell>
        </row>
        <row r="4838">
          <cell r="F4838" t="str">
            <v>B-1</v>
          </cell>
          <cell r="H4838" t="str">
            <v>CARE Surcharge</v>
          </cell>
          <cell r="O4838" t="str">
            <v>N/A</v>
          </cell>
          <cell r="V4838">
            <v>3657943.6910000001</v>
          </cell>
        </row>
        <row r="4839">
          <cell r="F4839" t="str">
            <v>B-1</v>
          </cell>
          <cell r="H4839" t="str">
            <v>Non-Surcharge</v>
          </cell>
          <cell r="O4839" t="str">
            <v>N/A</v>
          </cell>
          <cell r="V4839">
            <v>3657943.6910000001</v>
          </cell>
        </row>
        <row r="4840">
          <cell r="F4840" t="str">
            <v>B-1</v>
          </cell>
          <cell r="H4840" t="str">
            <v>CARE Surcharge</v>
          </cell>
          <cell r="O4840" t="str">
            <v>N/A</v>
          </cell>
          <cell r="V4840">
            <v>1215181901.7351019</v>
          </cell>
        </row>
        <row r="4841">
          <cell r="F4841" t="str">
            <v>B-1</v>
          </cell>
          <cell r="H4841" t="str">
            <v>CARE Surcharge</v>
          </cell>
          <cell r="O4841" t="str">
            <v>N/A</v>
          </cell>
          <cell r="V4841">
            <v>361190745.355802</v>
          </cell>
        </row>
        <row r="4842">
          <cell r="F4842" t="str">
            <v>B-1</v>
          </cell>
          <cell r="H4842" t="str">
            <v>CARE Surcharge</v>
          </cell>
          <cell r="O4842" t="str">
            <v>N/A</v>
          </cell>
          <cell r="V4842">
            <v>503798154.14261699</v>
          </cell>
        </row>
        <row r="4843">
          <cell r="F4843" t="str">
            <v>B-1</v>
          </cell>
          <cell r="H4843" t="str">
            <v>CARE Surcharge</v>
          </cell>
          <cell r="O4843" t="str">
            <v>N/A</v>
          </cell>
          <cell r="V4843">
            <v>2576677468.9590197</v>
          </cell>
        </row>
        <row r="4844">
          <cell r="F4844" t="str">
            <v>B-1</v>
          </cell>
          <cell r="H4844" t="str">
            <v>CARE Surcharge</v>
          </cell>
          <cell r="O4844" t="str">
            <v>N/A</v>
          </cell>
          <cell r="V4844">
            <v>852686932.45747101</v>
          </cell>
        </row>
        <row r="4845">
          <cell r="F4845" t="str">
            <v>B-1</v>
          </cell>
          <cell r="H4845" t="str">
            <v>CARE Surcharge</v>
          </cell>
          <cell r="O4845" t="str">
            <v>N/A</v>
          </cell>
          <cell r="V4845">
            <v>324166853.295151</v>
          </cell>
        </row>
        <row r="4846">
          <cell r="F4846" t="str">
            <v>B-1</v>
          </cell>
          <cell r="H4846" t="str">
            <v>CARE Surcharge</v>
          </cell>
          <cell r="O4846" t="str">
            <v>C</v>
          </cell>
          <cell r="V4846">
            <v>2861139.4034180003</v>
          </cell>
        </row>
        <row r="4847">
          <cell r="F4847" t="str">
            <v>B-1</v>
          </cell>
          <cell r="H4847" t="str">
            <v>CARE Surcharge</v>
          </cell>
          <cell r="O4847" t="str">
            <v>C</v>
          </cell>
          <cell r="V4847">
            <v>720432.39811199997</v>
          </cell>
        </row>
        <row r="4848">
          <cell r="F4848" t="str">
            <v>B-1</v>
          </cell>
          <cell r="H4848" t="str">
            <v>CARE Surcharge</v>
          </cell>
          <cell r="O4848" t="str">
            <v>C</v>
          </cell>
          <cell r="V4848">
            <v>1322498.8629290001</v>
          </cell>
        </row>
        <row r="4849">
          <cell r="F4849" t="str">
            <v>B-1</v>
          </cell>
          <cell r="H4849" t="str">
            <v>CARE Surcharge</v>
          </cell>
          <cell r="O4849" t="str">
            <v>C</v>
          </cell>
          <cell r="V4849">
            <v>6183388.9578529997</v>
          </cell>
        </row>
        <row r="4850">
          <cell r="F4850" t="str">
            <v>B-1</v>
          </cell>
          <cell r="H4850" t="str">
            <v>CARE Surcharge</v>
          </cell>
          <cell r="O4850" t="str">
            <v>C</v>
          </cell>
          <cell r="V4850">
            <v>2131019.3056020001</v>
          </cell>
        </row>
        <row r="4851">
          <cell r="F4851" t="str">
            <v>B-1</v>
          </cell>
          <cell r="H4851" t="str">
            <v>CARE Surcharge</v>
          </cell>
          <cell r="O4851" t="str">
            <v>C</v>
          </cell>
          <cell r="V4851">
            <v>520318.45997800003</v>
          </cell>
        </row>
        <row r="4852">
          <cell r="F4852" t="str">
            <v>B-1</v>
          </cell>
          <cell r="H4852" t="str">
            <v>CARE Discount</v>
          </cell>
          <cell r="O4852" t="str">
            <v>C</v>
          </cell>
          <cell r="V4852">
            <v>2861139.4034180003</v>
          </cell>
        </row>
        <row r="4853">
          <cell r="F4853" t="str">
            <v>B-1</v>
          </cell>
          <cell r="H4853" t="str">
            <v>CARE Discount</v>
          </cell>
          <cell r="O4853" t="str">
            <v>C</v>
          </cell>
          <cell r="V4853">
            <v>720432.39811199997</v>
          </cell>
        </row>
        <row r="4854">
          <cell r="F4854" t="str">
            <v>B-1</v>
          </cell>
          <cell r="H4854" t="str">
            <v>CARE Discount</v>
          </cell>
          <cell r="O4854" t="str">
            <v>C</v>
          </cell>
          <cell r="V4854">
            <v>1322498.8629290001</v>
          </cell>
        </row>
        <row r="4855">
          <cell r="F4855" t="str">
            <v>B-1</v>
          </cell>
          <cell r="H4855" t="str">
            <v>CARE Discount</v>
          </cell>
          <cell r="O4855" t="str">
            <v>C</v>
          </cell>
          <cell r="V4855">
            <v>6183388.9578529997</v>
          </cell>
        </row>
        <row r="4856">
          <cell r="F4856" t="str">
            <v>B-1</v>
          </cell>
          <cell r="H4856" t="str">
            <v>CARE Discount</v>
          </cell>
          <cell r="O4856" t="str">
            <v>C</v>
          </cell>
          <cell r="V4856">
            <v>2131019.3056020001</v>
          </cell>
        </row>
        <row r="4857">
          <cell r="F4857" t="str">
            <v>B-1</v>
          </cell>
          <cell r="H4857" t="str">
            <v>CARE Discount</v>
          </cell>
          <cell r="O4857" t="str">
            <v>C</v>
          </cell>
          <cell r="V4857">
            <v>520318.45997800003</v>
          </cell>
        </row>
        <row r="4858">
          <cell r="F4858" t="str">
            <v>B-1</v>
          </cell>
          <cell r="H4858" t="str">
            <v>Non-Surcharge</v>
          </cell>
          <cell r="O4858" t="str">
            <v>N/A</v>
          </cell>
          <cell r="V4858">
            <v>1215181901.7351019</v>
          </cell>
        </row>
        <row r="4859">
          <cell r="F4859" t="str">
            <v>B-1</v>
          </cell>
          <cell r="H4859" t="str">
            <v>Non-Surcharge</v>
          </cell>
          <cell r="O4859" t="str">
            <v>N/A</v>
          </cell>
          <cell r="V4859">
            <v>361190745.355802</v>
          </cell>
        </row>
        <row r="4860">
          <cell r="F4860" t="str">
            <v>B-1</v>
          </cell>
          <cell r="H4860" t="str">
            <v>Non-Surcharge</v>
          </cell>
          <cell r="O4860" t="str">
            <v>N/A</v>
          </cell>
          <cell r="V4860">
            <v>503798154.14261699</v>
          </cell>
        </row>
        <row r="4861">
          <cell r="F4861" t="str">
            <v>B-1</v>
          </cell>
          <cell r="H4861" t="str">
            <v>Non-Surcharge</v>
          </cell>
          <cell r="O4861" t="str">
            <v>N/A</v>
          </cell>
          <cell r="V4861">
            <v>2576677468.9590197</v>
          </cell>
        </row>
        <row r="4862">
          <cell r="F4862" t="str">
            <v>B-1</v>
          </cell>
          <cell r="H4862" t="str">
            <v>Non-Surcharge</v>
          </cell>
          <cell r="O4862" t="str">
            <v>N/A</v>
          </cell>
          <cell r="V4862">
            <v>852686932.45747101</v>
          </cell>
        </row>
        <row r="4863">
          <cell r="F4863" t="str">
            <v>B-1</v>
          </cell>
          <cell r="H4863" t="str">
            <v>Non-Surcharge</v>
          </cell>
          <cell r="O4863" t="str">
            <v>N/A</v>
          </cell>
          <cell r="V4863">
            <v>324166853.295151</v>
          </cell>
        </row>
        <row r="4864">
          <cell r="F4864" t="str">
            <v>B-1</v>
          </cell>
          <cell r="H4864" t="str">
            <v>Non-Surcharge</v>
          </cell>
          <cell r="O4864" t="str">
            <v>C</v>
          </cell>
          <cell r="V4864">
            <v>2861139.4034180003</v>
          </cell>
        </row>
        <row r="4865">
          <cell r="F4865" t="str">
            <v>B-1</v>
          </cell>
          <cell r="H4865" t="str">
            <v>Non-Surcharge</v>
          </cell>
          <cell r="O4865" t="str">
            <v>C</v>
          </cell>
          <cell r="V4865">
            <v>720432.39811199997</v>
          </cell>
        </row>
        <row r="4866">
          <cell r="F4866" t="str">
            <v>B-1</v>
          </cell>
          <cell r="H4866" t="str">
            <v>Non-Surcharge</v>
          </cell>
          <cell r="O4866" t="str">
            <v>C</v>
          </cell>
          <cell r="V4866">
            <v>1322498.8629290001</v>
          </cell>
        </row>
        <row r="4867">
          <cell r="F4867" t="str">
            <v>B-1</v>
          </cell>
          <cell r="H4867" t="str">
            <v>Non-Surcharge</v>
          </cell>
          <cell r="O4867" t="str">
            <v>C</v>
          </cell>
          <cell r="V4867">
            <v>6183388.9578529997</v>
          </cell>
        </row>
        <row r="4868">
          <cell r="F4868" t="str">
            <v>B-1</v>
          </cell>
          <cell r="H4868" t="str">
            <v>Non-Surcharge</v>
          </cell>
          <cell r="O4868" t="str">
            <v>C</v>
          </cell>
          <cell r="V4868">
            <v>2131019.3056020001</v>
          </cell>
        </row>
        <row r="4869">
          <cell r="F4869" t="str">
            <v>B-1</v>
          </cell>
          <cell r="H4869" t="str">
            <v>Non-Surcharge</v>
          </cell>
          <cell r="O4869" t="str">
            <v>C</v>
          </cell>
          <cell r="V4869">
            <v>520318.45997800003</v>
          </cell>
        </row>
        <row r="4870">
          <cell r="F4870" t="str">
            <v>B-1</v>
          </cell>
          <cell r="H4870" t="str">
            <v>N/A</v>
          </cell>
          <cell r="O4870" t="str">
            <v>N/A</v>
          </cell>
          <cell r="V4870">
            <v>1215181901.7351019</v>
          </cell>
        </row>
        <row r="4871">
          <cell r="F4871" t="str">
            <v>B-1</v>
          </cell>
          <cell r="H4871" t="str">
            <v>N/A</v>
          </cell>
          <cell r="O4871" t="str">
            <v>N/A</v>
          </cell>
          <cell r="V4871">
            <v>361190745.355802</v>
          </cell>
        </row>
        <row r="4872">
          <cell r="F4872" t="str">
            <v>B-1</v>
          </cell>
          <cell r="H4872" t="str">
            <v>N/A</v>
          </cell>
          <cell r="O4872" t="str">
            <v>N/A</v>
          </cell>
          <cell r="V4872">
            <v>503798154.14261699</v>
          </cell>
        </row>
        <row r="4873">
          <cell r="F4873" t="str">
            <v>B-1</v>
          </cell>
          <cell r="H4873" t="str">
            <v>N/A</v>
          </cell>
          <cell r="O4873" t="str">
            <v>N/A</v>
          </cell>
          <cell r="V4873">
            <v>2576677468.9590197</v>
          </cell>
        </row>
        <row r="4874">
          <cell r="F4874" t="str">
            <v>B-1</v>
          </cell>
          <cell r="H4874" t="str">
            <v>N/A</v>
          </cell>
          <cell r="O4874" t="str">
            <v>N/A</v>
          </cell>
          <cell r="V4874">
            <v>852686932.45747101</v>
          </cell>
        </row>
        <row r="4875">
          <cell r="F4875" t="str">
            <v>B-1</v>
          </cell>
          <cell r="H4875" t="str">
            <v>N/A</v>
          </cell>
          <cell r="O4875" t="str">
            <v>N/A</v>
          </cell>
          <cell r="V4875">
            <v>324166853.295151</v>
          </cell>
        </row>
        <row r="4876">
          <cell r="F4876" t="str">
            <v>B-1</v>
          </cell>
          <cell r="H4876" t="str">
            <v>N/A</v>
          </cell>
          <cell r="O4876" t="str">
            <v>N/A</v>
          </cell>
          <cell r="V4876">
            <v>3767.8679559999996</v>
          </cell>
        </row>
        <row r="4877">
          <cell r="F4877" t="str">
            <v>B-1</v>
          </cell>
          <cell r="H4877" t="str">
            <v>N/A</v>
          </cell>
          <cell r="O4877" t="str">
            <v>C</v>
          </cell>
          <cell r="V4877">
            <v>2861139.4034180003</v>
          </cell>
        </row>
        <row r="4878">
          <cell r="F4878" t="str">
            <v>B-1</v>
          </cell>
          <cell r="H4878" t="str">
            <v>N/A</v>
          </cell>
          <cell r="O4878" t="str">
            <v>C</v>
          </cell>
          <cell r="V4878">
            <v>720432.39811199997</v>
          </cell>
        </row>
        <row r="4879">
          <cell r="F4879" t="str">
            <v>B-1</v>
          </cell>
          <cell r="H4879" t="str">
            <v>N/A</v>
          </cell>
          <cell r="O4879" t="str">
            <v>C</v>
          </cell>
          <cell r="V4879">
            <v>1322498.8629290001</v>
          </cell>
        </row>
        <row r="4880">
          <cell r="F4880" t="str">
            <v>B-1</v>
          </cell>
          <cell r="H4880" t="str">
            <v>N/A</v>
          </cell>
          <cell r="O4880" t="str">
            <v>C</v>
          </cell>
          <cell r="V4880">
            <v>6183388.9578529997</v>
          </cell>
        </row>
        <row r="4881">
          <cell r="F4881" t="str">
            <v>B-1</v>
          </cell>
          <cell r="H4881" t="str">
            <v>N/A</v>
          </cell>
          <cell r="O4881" t="str">
            <v>C</v>
          </cell>
          <cell r="V4881">
            <v>2131019.3056020001</v>
          </cell>
        </row>
        <row r="4882">
          <cell r="F4882" t="str">
            <v>B-1</v>
          </cell>
          <cell r="H4882" t="str">
            <v>N/A</v>
          </cell>
          <cell r="O4882" t="str">
            <v>C</v>
          </cell>
          <cell r="V4882">
            <v>520318.45997800003</v>
          </cell>
        </row>
        <row r="4883">
          <cell r="F4883" t="str">
            <v>B-1</v>
          </cell>
          <cell r="H4883" t="str">
            <v>EUCRA</v>
          </cell>
          <cell r="O4883" t="str">
            <v>N/A</v>
          </cell>
          <cell r="V4883">
            <v>1215181901.7351019</v>
          </cell>
        </row>
        <row r="4884">
          <cell r="F4884" t="str">
            <v>B-1</v>
          </cell>
          <cell r="H4884" t="str">
            <v>EUCRA</v>
          </cell>
          <cell r="O4884" t="str">
            <v>N/A</v>
          </cell>
          <cell r="V4884">
            <v>361190745.355802</v>
          </cell>
        </row>
        <row r="4885">
          <cell r="F4885" t="str">
            <v>B-1</v>
          </cell>
          <cell r="H4885" t="str">
            <v>EUCRA</v>
          </cell>
          <cell r="O4885" t="str">
            <v>N/A</v>
          </cell>
          <cell r="V4885">
            <v>503798154.14261699</v>
          </cell>
        </row>
        <row r="4886">
          <cell r="F4886" t="str">
            <v>B-1</v>
          </cell>
          <cell r="H4886" t="str">
            <v>EUCRA</v>
          </cell>
          <cell r="O4886" t="str">
            <v>N/A</v>
          </cell>
          <cell r="V4886">
            <v>2576677468.9590197</v>
          </cell>
        </row>
        <row r="4887">
          <cell r="F4887" t="str">
            <v>B-1</v>
          </cell>
          <cell r="H4887" t="str">
            <v>EUCRA</v>
          </cell>
          <cell r="O4887" t="str">
            <v>N/A</v>
          </cell>
          <cell r="V4887">
            <v>852686932.45747101</v>
          </cell>
        </row>
        <row r="4888">
          <cell r="F4888" t="str">
            <v>B-1</v>
          </cell>
          <cell r="H4888" t="str">
            <v>EUCRA</v>
          </cell>
          <cell r="O4888" t="str">
            <v>N/A</v>
          </cell>
          <cell r="V4888">
            <v>324166853.295151</v>
          </cell>
        </row>
        <row r="4889">
          <cell r="F4889" t="str">
            <v>B-1</v>
          </cell>
          <cell r="H4889" t="str">
            <v>EUCRA</v>
          </cell>
          <cell r="O4889" t="str">
            <v>C</v>
          </cell>
          <cell r="V4889">
            <v>2861139.4034180003</v>
          </cell>
        </row>
        <row r="4890">
          <cell r="F4890" t="str">
            <v>B-1</v>
          </cell>
          <cell r="H4890" t="str">
            <v>EUCRA</v>
          </cell>
          <cell r="O4890" t="str">
            <v>C</v>
          </cell>
          <cell r="V4890">
            <v>720432.39811199997</v>
          </cell>
        </row>
        <row r="4891">
          <cell r="F4891" t="str">
            <v>B-1</v>
          </cell>
          <cell r="H4891" t="str">
            <v>EUCRA</v>
          </cell>
          <cell r="O4891" t="str">
            <v>C</v>
          </cell>
          <cell r="V4891">
            <v>1322498.8629290001</v>
          </cell>
        </row>
        <row r="4892">
          <cell r="F4892" t="str">
            <v>B-1</v>
          </cell>
          <cell r="H4892" t="str">
            <v>EUCRA</v>
          </cell>
          <cell r="O4892" t="str">
            <v>C</v>
          </cell>
          <cell r="V4892">
            <v>6183388.9578529997</v>
          </cell>
        </row>
        <row r="4893">
          <cell r="F4893" t="str">
            <v>B-1</v>
          </cell>
          <cell r="H4893" t="str">
            <v>EUCRA</v>
          </cell>
          <cell r="O4893" t="str">
            <v>C</v>
          </cell>
          <cell r="V4893">
            <v>2131019.3056020001</v>
          </cell>
        </row>
        <row r="4894">
          <cell r="F4894" t="str">
            <v>B-1</v>
          </cell>
          <cell r="H4894" t="str">
            <v>EUCRA</v>
          </cell>
          <cell r="O4894" t="str">
            <v>C</v>
          </cell>
          <cell r="V4894">
            <v>520318.45997800003</v>
          </cell>
        </row>
        <row r="4895">
          <cell r="F4895" t="str">
            <v>B-1</v>
          </cell>
          <cell r="H4895" t="str">
            <v>TAC</v>
          </cell>
          <cell r="O4895" t="str">
            <v>N/A</v>
          </cell>
          <cell r="V4895">
            <v>1215181901.7351019</v>
          </cell>
        </row>
        <row r="4896">
          <cell r="F4896" t="str">
            <v>B-1</v>
          </cell>
          <cell r="H4896" t="str">
            <v>TAC</v>
          </cell>
          <cell r="O4896" t="str">
            <v>N/A</v>
          </cell>
          <cell r="V4896">
            <v>361190745.355802</v>
          </cell>
        </row>
        <row r="4897">
          <cell r="F4897" t="str">
            <v>B-1</v>
          </cell>
          <cell r="H4897" t="str">
            <v>TAC</v>
          </cell>
          <cell r="O4897" t="str">
            <v>N/A</v>
          </cell>
          <cell r="V4897">
            <v>503798154.14261699</v>
          </cell>
        </row>
        <row r="4898">
          <cell r="F4898" t="str">
            <v>B-1</v>
          </cell>
          <cell r="H4898" t="str">
            <v>TAC</v>
          </cell>
          <cell r="O4898" t="str">
            <v>N/A</v>
          </cell>
          <cell r="V4898">
            <v>2576677468.9590197</v>
          </cell>
        </row>
        <row r="4899">
          <cell r="F4899" t="str">
            <v>B-1</v>
          </cell>
          <cell r="H4899" t="str">
            <v>TAC</v>
          </cell>
          <cell r="O4899" t="str">
            <v>N/A</v>
          </cell>
          <cell r="V4899">
            <v>852686932.45747101</v>
          </cell>
        </row>
        <row r="4900">
          <cell r="F4900" t="str">
            <v>B-1</v>
          </cell>
          <cell r="H4900" t="str">
            <v>TAC</v>
          </cell>
          <cell r="O4900" t="str">
            <v>N/A</v>
          </cell>
          <cell r="V4900">
            <v>324166853.295151</v>
          </cell>
        </row>
        <row r="4901">
          <cell r="F4901" t="str">
            <v>B-1</v>
          </cell>
          <cell r="H4901" t="str">
            <v>TAC</v>
          </cell>
          <cell r="O4901" t="str">
            <v>C</v>
          </cell>
          <cell r="V4901">
            <v>2861139.4034180003</v>
          </cell>
        </row>
        <row r="4902">
          <cell r="F4902" t="str">
            <v>B-1</v>
          </cell>
          <cell r="H4902" t="str">
            <v>TAC</v>
          </cell>
          <cell r="O4902" t="str">
            <v>C</v>
          </cell>
          <cell r="V4902">
            <v>720432.39811199997</v>
          </cell>
        </row>
        <row r="4903">
          <cell r="F4903" t="str">
            <v>B-1</v>
          </cell>
          <cell r="H4903" t="str">
            <v>TAC</v>
          </cell>
          <cell r="O4903" t="str">
            <v>C</v>
          </cell>
          <cell r="V4903">
            <v>1322498.8629290001</v>
          </cell>
        </row>
        <row r="4904">
          <cell r="F4904" t="str">
            <v>B-1</v>
          </cell>
          <cell r="H4904" t="str">
            <v>TAC</v>
          </cell>
          <cell r="O4904" t="str">
            <v>C</v>
          </cell>
          <cell r="V4904">
            <v>6183388.9578529997</v>
          </cell>
        </row>
        <row r="4905">
          <cell r="F4905" t="str">
            <v>B-1</v>
          </cell>
          <cell r="H4905" t="str">
            <v>TAC</v>
          </cell>
          <cell r="O4905" t="str">
            <v>C</v>
          </cell>
          <cell r="V4905">
            <v>2131019.3056020001</v>
          </cell>
        </row>
        <row r="4906">
          <cell r="F4906" t="str">
            <v>B-1</v>
          </cell>
          <cell r="H4906" t="str">
            <v>TAC</v>
          </cell>
          <cell r="O4906" t="str">
            <v>C</v>
          </cell>
          <cell r="V4906">
            <v>520318.45997800003</v>
          </cell>
        </row>
        <row r="4907">
          <cell r="F4907" t="str">
            <v>B-1</v>
          </cell>
          <cell r="H4907" t="str">
            <v>TRBAA</v>
          </cell>
          <cell r="O4907" t="str">
            <v>N/A</v>
          </cell>
          <cell r="V4907">
            <v>1215181901.7351019</v>
          </cell>
        </row>
        <row r="4908">
          <cell r="F4908" t="str">
            <v>B-1</v>
          </cell>
          <cell r="H4908" t="str">
            <v>TRBAA</v>
          </cell>
          <cell r="O4908" t="str">
            <v>N/A</v>
          </cell>
          <cell r="V4908">
            <v>361190745.355802</v>
          </cell>
        </row>
        <row r="4909">
          <cell r="F4909" t="str">
            <v>B-1</v>
          </cell>
          <cell r="H4909" t="str">
            <v>TRBAA</v>
          </cell>
          <cell r="O4909" t="str">
            <v>N/A</v>
          </cell>
          <cell r="V4909">
            <v>503798154.14261699</v>
          </cell>
        </row>
        <row r="4910">
          <cell r="F4910" t="str">
            <v>B-1</v>
          </cell>
          <cell r="H4910" t="str">
            <v>TRBAA</v>
          </cell>
          <cell r="O4910" t="str">
            <v>N/A</v>
          </cell>
          <cell r="V4910">
            <v>2576677468.9590197</v>
          </cell>
        </row>
        <row r="4911">
          <cell r="F4911" t="str">
            <v>B-1</v>
          </cell>
          <cell r="H4911" t="str">
            <v>TRBAA</v>
          </cell>
          <cell r="O4911" t="str">
            <v>N/A</v>
          </cell>
          <cell r="V4911">
            <v>852686932.45747101</v>
          </cell>
        </row>
        <row r="4912">
          <cell r="F4912" t="str">
            <v>B-1</v>
          </cell>
          <cell r="H4912" t="str">
            <v>TRBAA</v>
          </cell>
          <cell r="O4912" t="str">
            <v>N/A</v>
          </cell>
          <cell r="V4912">
            <v>324166853.295151</v>
          </cell>
        </row>
        <row r="4913">
          <cell r="F4913" t="str">
            <v>B-1</v>
          </cell>
          <cell r="H4913" t="str">
            <v>TRBAA</v>
          </cell>
          <cell r="O4913" t="str">
            <v>C</v>
          </cell>
          <cell r="V4913">
            <v>2861139.4034180003</v>
          </cell>
        </row>
        <row r="4914">
          <cell r="F4914" t="str">
            <v>B-1</v>
          </cell>
          <cell r="H4914" t="str">
            <v>TRBAA</v>
          </cell>
          <cell r="O4914" t="str">
            <v>C</v>
          </cell>
          <cell r="V4914">
            <v>720432.39811199997</v>
          </cell>
        </row>
        <row r="4915">
          <cell r="F4915" t="str">
            <v>B-1</v>
          </cell>
          <cell r="H4915" t="str">
            <v>TRBAA</v>
          </cell>
          <cell r="O4915" t="str">
            <v>C</v>
          </cell>
          <cell r="V4915">
            <v>1322498.8629290001</v>
          </cell>
        </row>
        <row r="4916">
          <cell r="F4916" t="str">
            <v>B-1</v>
          </cell>
          <cell r="H4916" t="str">
            <v>TRBAA</v>
          </cell>
          <cell r="O4916" t="str">
            <v>C</v>
          </cell>
          <cell r="V4916">
            <v>6183388.9578529997</v>
          </cell>
        </row>
        <row r="4917">
          <cell r="F4917" t="str">
            <v>B-1</v>
          </cell>
          <cell r="H4917" t="str">
            <v>TRBAA</v>
          </cell>
          <cell r="O4917" t="str">
            <v>C</v>
          </cell>
          <cell r="V4917">
            <v>2131019.3056020001</v>
          </cell>
        </row>
        <row r="4918">
          <cell r="F4918" t="str">
            <v>B-1</v>
          </cell>
          <cell r="H4918" t="str">
            <v>TRBAA</v>
          </cell>
          <cell r="O4918" t="str">
            <v>C</v>
          </cell>
          <cell r="V4918">
            <v>520318.45997800003</v>
          </cell>
        </row>
        <row r="4919">
          <cell r="F4919" t="str">
            <v>B-1</v>
          </cell>
          <cell r="H4919" t="str">
            <v>N/A</v>
          </cell>
          <cell r="O4919" t="str">
            <v>N/A</v>
          </cell>
          <cell r="V4919">
            <v>1215181901.7351019</v>
          </cell>
        </row>
        <row r="4920">
          <cell r="F4920" t="str">
            <v>B-1</v>
          </cell>
          <cell r="H4920" t="str">
            <v>N/A</v>
          </cell>
          <cell r="O4920" t="str">
            <v>N/A</v>
          </cell>
          <cell r="V4920">
            <v>361190745.355802</v>
          </cell>
        </row>
        <row r="4921">
          <cell r="F4921" t="str">
            <v>B-1</v>
          </cell>
          <cell r="H4921" t="str">
            <v>N/A</v>
          </cell>
          <cell r="O4921" t="str">
            <v>N/A</v>
          </cell>
          <cell r="V4921">
            <v>503798154.14261699</v>
          </cell>
        </row>
        <row r="4922">
          <cell r="F4922" t="str">
            <v>B-1</v>
          </cell>
          <cell r="H4922" t="str">
            <v>N/A</v>
          </cell>
          <cell r="O4922" t="str">
            <v>N/A</v>
          </cell>
          <cell r="V4922">
            <v>2576677468.9590197</v>
          </cell>
        </row>
        <row r="4923">
          <cell r="F4923" t="str">
            <v>B-1</v>
          </cell>
          <cell r="H4923" t="str">
            <v>N/A</v>
          </cell>
          <cell r="O4923" t="str">
            <v>N/A</v>
          </cell>
          <cell r="V4923">
            <v>852686932.45747101</v>
          </cell>
        </row>
        <row r="4924">
          <cell r="F4924" t="str">
            <v>B-1</v>
          </cell>
          <cell r="H4924" t="str">
            <v>N/A</v>
          </cell>
          <cell r="O4924" t="str">
            <v>N/A</v>
          </cell>
          <cell r="V4924">
            <v>324166853.295151</v>
          </cell>
        </row>
        <row r="4925">
          <cell r="F4925" t="str">
            <v>B-1</v>
          </cell>
          <cell r="H4925" t="str">
            <v>N/A</v>
          </cell>
          <cell r="O4925" t="str">
            <v>N/A</v>
          </cell>
          <cell r="V4925">
            <v>3767.8679559999996</v>
          </cell>
        </row>
        <row r="4926">
          <cell r="F4926" t="str">
            <v>B-1</v>
          </cell>
          <cell r="H4926" t="str">
            <v>N/A</v>
          </cell>
          <cell r="O4926" t="str">
            <v>C</v>
          </cell>
          <cell r="V4926">
            <v>2861139.4034180003</v>
          </cell>
        </row>
        <row r="4927">
          <cell r="F4927" t="str">
            <v>B-1</v>
          </cell>
          <cell r="H4927" t="str">
            <v>N/A</v>
          </cell>
          <cell r="O4927" t="str">
            <v>C</v>
          </cell>
          <cell r="V4927">
            <v>720432.39811199997</v>
          </cell>
        </row>
        <row r="4928">
          <cell r="F4928" t="str">
            <v>B-1</v>
          </cell>
          <cell r="H4928" t="str">
            <v>N/A</v>
          </cell>
          <cell r="O4928" t="str">
            <v>C</v>
          </cell>
          <cell r="V4928">
            <v>1322498.8629290001</v>
          </cell>
        </row>
        <row r="4929">
          <cell r="F4929" t="str">
            <v>B-1</v>
          </cell>
          <cell r="H4929" t="str">
            <v>N/A</v>
          </cell>
          <cell r="O4929" t="str">
            <v>C</v>
          </cell>
          <cell r="V4929">
            <v>6183388.9578529997</v>
          </cell>
        </row>
        <row r="4930">
          <cell r="F4930" t="str">
            <v>B-1</v>
          </cell>
          <cell r="H4930" t="str">
            <v>N/A</v>
          </cell>
          <cell r="O4930" t="str">
            <v>C</v>
          </cell>
          <cell r="V4930">
            <v>2131019.3056020001</v>
          </cell>
        </row>
        <row r="4931">
          <cell r="F4931" t="str">
            <v>B-1</v>
          </cell>
          <cell r="H4931" t="str">
            <v>N/A</v>
          </cell>
          <cell r="O4931" t="str">
            <v>C</v>
          </cell>
          <cell r="V4931">
            <v>520318.45997800003</v>
          </cell>
        </row>
        <row r="4932">
          <cell r="F4932" t="str">
            <v>B-1</v>
          </cell>
          <cell r="H4932" t="str">
            <v>N/A</v>
          </cell>
          <cell r="O4932" t="str">
            <v>N/A</v>
          </cell>
          <cell r="V4932">
            <v>0</v>
          </cell>
        </row>
        <row r="4933">
          <cell r="F4933" t="str">
            <v>B-1</v>
          </cell>
          <cell r="H4933" t="str">
            <v>N/A</v>
          </cell>
          <cell r="O4933" t="str">
            <v>N/A</v>
          </cell>
          <cell r="V4933">
            <v>1215123787.9820018</v>
          </cell>
        </row>
        <row r="4934">
          <cell r="F4934" t="str">
            <v>B-1</v>
          </cell>
          <cell r="H4934" t="str">
            <v>N/A</v>
          </cell>
          <cell r="O4934" t="str">
            <v>N/A</v>
          </cell>
          <cell r="V4934">
            <v>361169897.56840199</v>
          </cell>
        </row>
        <row r="4935">
          <cell r="F4935" t="str">
            <v>B-1</v>
          </cell>
          <cell r="H4935" t="str">
            <v>N/A</v>
          </cell>
          <cell r="O4935" t="str">
            <v>N/A</v>
          </cell>
          <cell r="V4935">
            <v>503770707.23831701</v>
          </cell>
        </row>
        <row r="4936">
          <cell r="F4936" t="str">
            <v>B-1</v>
          </cell>
          <cell r="H4936" t="str">
            <v>N/A</v>
          </cell>
          <cell r="O4936" t="str">
            <v>N/A</v>
          </cell>
          <cell r="V4936">
            <v>2576579159.6865597</v>
          </cell>
        </row>
        <row r="4937">
          <cell r="F4937" t="str">
            <v>B-1</v>
          </cell>
          <cell r="H4937" t="str">
            <v>N/A</v>
          </cell>
          <cell r="O4937" t="str">
            <v>N/A</v>
          </cell>
          <cell r="V4937">
            <v>852653610.21174097</v>
          </cell>
        </row>
        <row r="4938">
          <cell r="F4938" t="str">
            <v>B-1</v>
          </cell>
          <cell r="H4938" t="str">
            <v>N/A</v>
          </cell>
          <cell r="O4938" t="str">
            <v>N/A</v>
          </cell>
          <cell r="V4938">
            <v>324151170.41474104</v>
          </cell>
        </row>
        <row r="4939">
          <cell r="F4939" t="str">
            <v>B-1</v>
          </cell>
          <cell r="H4939" t="str">
            <v>N/A</v>
          </cell>
          <cell r="O4939" t="str">
            <v>C</v>
          </cell>
          <cell r="V4939">
            <v>2861139.4034180003</v>
          </cell>
        </row>
        <row r="4940">
          <cell r="F4940" t="str">
            <v>B-1</v>
          </cell>
          <cell r="H4940" t="str">
            <v>N/A</v>
          </cell>
          <cell r="O4940" t="str">
            <v>C</v>
          </cell>
          <cell r="V4940">
            <v>720432.39811199997</v>
          </cell>
        </row>
        <row r="4941">
          <cell r="F4941" t="str">
            <v>B-1</v>
          </cell>
          <cell r="H4941" t="str">
            <v>N/A</v>
          </cell>
          <cell r="O4941" t="str">
            <v>C</v>
          </cell>
          <cell r="V4941">
            <v>1322498.8629290001</v>
          </cell>
        </row>
        <row r="4942">
          <cell r="F4942" t="str">
            <v>B-1</v>
          </cell>
          <cell r="H4942" t="str">
            <v>N/A</v>
          </cell>
          <cell r="O4942" t="str">
            <v>C</v>
          </cell>
          <cell r="V4942">
            <v>6183388.9578529997</v>
          </cell>
        </row>
        <row r="4943">
          <cell r="F4943" t="str">
            <v>B-1</v>
          </cell>
          <cell r="H4943" t="str">
            <v>N/A</v>
          </cell>
          <cell r="O4943" t="str">
            <v>C</v>
          </cell>
          <cell r="V4943">
            <v>2131019.3056020001</v>
          </cell>
        </row>
        <row r="4944">
          <cell r="F4944" t="str">
            <v>B-1</v>
          </cell>
          <cell r="H4944" t="str">
            <v>N/A</v>
          </cell>
          <cell r="O4944" t="str">
            <v>C</v>
          </cell>
          <cell r="V4944">
            <v>520318.45997800003</v>
          </cell>
        </row>
        <row r="4945">
          <cell r="F4945" t="str">
            <v>B-1</v>
          </cell>
          <cell r="H4945" t="str">
            <v>CARE Discount</v>
          </cell>
          <cell r="O4945" t="str">
            <v>C</v>
          </cell>
          <cell r="V4945">
            <v>2861139.4034180003</v>
          </cell>
        </row>
        <row r="4946">
          <cell r="F4946" t="str">
            <v>B-1</v>
          </cell>
          <cell r="H4946" t="str">
            <v>CARE Discount</v>
          </cell>
          <cell r="O4946" t="str">
            <v>C</v>
          </cell>
          <cell r="V4946">
            <v>720432.39811199997</v>
          </cell>
        </row>
        <row r="4947">
          <cell r="F4947" t="str">
            <v>B-1</v>
          </cell>
          <cell r="H4947" t="str">
            <v>CARE Discount</v>
          </cell>
          <cell r="O4947" t="str">
            <v>C</v>
          </cell>
          <cell r="V4947">
            <v>1322498.8629290001</v>
          </cell>
        </row>
        <row r="4948">
          <cell r="F4948" t="str">
            <v>B-1</v>
          </cell>
          <cell r="H4948" t="str">
            <v>CARE Discount</v>
          </cell>
          <cell r="O4948" t="str">
            <v>C</v>
          </cell>
          <cell r="V4948">
            <v>6183388.9578529997</v>
          </cell>
        </row>
        <row r="4949">
          <cell r="F4949" t="str">
            <v>B-1</v>
          </cell>
          <cell r="H4949" t="str">
            <v>CARE Discount</v>
          </cell>
          <cell r="O4949" t="str">
            <v>C</v>
          </cell>
          <cell r="V4949">
            <v>2131019.3056020001</v>
          </cell>
        </row>
        <row r="4950">
          <cell r="F4950" t="str">
            <v>B-1</v>
          </cell>
          <cell r="H4950" t="str">
            <v>CARE Discount</v>
          </cell>
          <cell r="O4950" t="str">
            <v>C</v>
          </cell>
          <cell r="V4950">
            <v>520318.45997800003</v>
          </cell>
        </row>
        <row r="4951">
          <cell r="F4951" t="str">
            <v>B-1</v>
          </cell>
          <cell r="H4951" t="str">
            <v>N/A</v>
          </cell>
          <cell r="O4951" t="str">
            <v>N/A</v>
          </cell>
          <cell r="V4951">
            <v>0</v>
          </cell>
        </row>
        <row r="4952">
          <cell r="F4952" t="str">
            <v>B-1</v>
          </cell>
          <cell r="H4952" t="str">
            <v>N/A</v>
          </cell>
          <cell r="O4952" t="str">
            <v>N/A</v>
          </cell>
          <cell r="V4952">
            <v>1215123787.9820018</v>
          </cell>
        </row>
        <row r="4953">
          <cell r="F4953" t="str">
            <v>B-1</v>
          </cell>
          <cell r="H4953" t="str">
            <v>N/A</v>
          </cell>
          <cell r="O4953" t="str">
            <v>N/A</v>
          </cell>
          <cell r="V4953">
            <v>361169897.56840199</v>
          </cell>
        </row>
        <row r="4954">
          <cell r="F4954" t="str">
            <v>B-1</v>
          </cell>
          <cell r="H4954" t="str">
            <v>N/A</v>
          </cell>
          <cell r="O4954" t="str">
            <v>N/A</v>
          </cell>
          <cell r="V4954">
            <v>503770707.23831701</v>
          </cell>
        </row>
        <row r="4955">
          <cell r="F4955" t="str">
            <v>B-1</v>
          </cell>
          <cell r="H4955" t="str">
            <v>N/A</v>
          </cell>
          <cell r="O4955" t="str">
            <v>N/A</v>
          </cell>
          <cell r="V4955">
            <v>2576579159.6865597</v>
          </cell>
        </row>
        <row r="4956">
          <cell r="F4956" t="str">
            <v>B-1</v>
          </cell>
          <cell r="H4956" t="str">
            <v>N/A</v>
          </cell>
          <cell r="O4956" t="str">
            <v>N/A</v>
          </cell>
          <cell r="V4956">
            <v>852653610.21174097</v>
          </cell>
        </row>
        <row r="4957">
          <cell r="F4957" t="str">
            <v>B-1</v>
          </cell>
          <cell r="H4957" t="str">
            <v>N/A</v>
          </cell>
          <cell r="O4957" t="str">
            <v>N/A</v>
          </cell>
          <cell r="V4957">
            <v>324151170.41474104</v>
          </cell>
        </row>
        <row r="4958">
          <cell r="F4958" t="str">
            <v>B-1</v>
          </cell>
          <cell r="H4958" t="str">
            <v>N/A</v>
          </cell>
          <cell r="O4958" t="str">
            <v>C</v>
          </cell>
          <cell r="V4958">
            <v>2861139.4034180003</v>
          </cell>
        </row>
        <row r="4959">
          <cell r="F4959" t="str">
            <v>B-1</v>
          </cell>
          <cell r="H4959" t="str">
            <v>N/A</v>
          </cell>
          <cell r="O4959" t="str">
            <v>C</v>
          </cell>
          <cell r="V4959">
            <v>720432.39811199997</v>
          </cell>
        </row>
        <row r="4960">
          <cell r="F4960" t="str">
            <v>B-1</v>
          </cell>
          <cell r="H4960" t="str">
            <v>N/A</v>
          </cell>
          <cell r="O4960" t="str">
            <v>C</v>
          </cell>
          <cell r="V4960">
            <v>1322498.8629290001</v>
          </cell>
        </row>
        <row r="4961">
          <cell r="F4961" t="str">
            <v>B-1</v>
          </cell>
          <cell r="H4961" t="str">
            <v>N/A</v>
          </cell>
          <cell r="O4961" t="str">
            <v>C</v>
          </cell>
          <cell r="V4961">
            <v>6183388.9578529997</v>
          </cell>
        </row>
        <row r="4962">
          <cell r="F4962" t="str">
            <v>B-1</v>
          </cell>
          <cell r="H4962" t="str">
            <v>N/A</v>
          </cell>
          <cell r="O4962" t="str">
            <v>C</v>
          </cell>
          <cell r="V4962">
            <v>2131019.3056020001</v>
          </cell>
        </row>
        <row r="4963">
          <cell r="F4963" t="str">
            <v>B-1</v>
          </cell>
          <cell r="H4963" t="str">
            <v>N/A</v>
          </cell>
          <cell r="O4963" t="str">
            <v>C</v>
          </cell>
          <cell r="V4963">
            <v>520318.45997800003</v>
          </cell>
        </row>
        <row r="4964">
          <cell r="F4964" t="str">
            <v>B-1</v>
          </cell>
          <cell r="H4964" t="str">
            <v>CARE Discount</v>
          </cell>
          <cell r="O4964" t="str">
            <v>C</v>
          </cell>
          <cell r="V4964">
            <v>2861139.4034180003</v>
          </cell>
        </row>
        <row r="4965">
          <cell r="F4965" t="str">
            <v>B-1</v>
          </cell>
          <cell r="H4965" t="str">
            <v>CARE Discount</v>
          </cell>
          <cell r="O4965" t="str">
            <v>C</v>
          </cell>
          <cell r="V4965">
            <v>720432.39811199997</v>
          </cell>
        </row>
        <row r="4966">
          <cell r="F4966" t="str">
            <v>B-1</v>
          </cell>
          <cell r="H4966" t="str">
            <v>CARE Discount</v>
          </cell>
          <cell r="O4966" t="str">
            <v>C</v>
          </cell>
          <cell r="V4966">
            <v>1322498.8629290001</v>
          </cell>
        </row>
        <row r="4967">
          <cell r="F4967" t="str">
            <v>B-1</v>
          </cell>
          <cell r="H4967" t="str">
            <v>CARE Discount</v>
          </cell>
          <cell r="O4967" t="str">
            <v>C</v>
          </cell>
          <cell r="V4967">
            <v>6183388.9578529997</v>
          </cell>
        </row>
        <row r="4968">
          <cell r="F4968" t="str">
            <v>B-1</v>
          </cell>
          <cell r="H4968" t="str">
            <v>CARE Discount</v>
          </cell>
          <cell r="O4968" t="str">
            <v>C</v>
          </cell>
          <cell r="V4968">
            <v>2131019.3056020001</v>
          </cell>
        </row>
        <row r="4969">
          <cell r="F4969" t="str">
            <v>B-1</v>
          </cell>
          <cell r="H4969" t="str">
            <v>CARE Discount</v>
          </cell>
          <cell r="O4969" t="str">
            <v>C</v>
          </cell>
          <cell r="V4969">
            <v>520318.45997800003</v>
          </cell>
        </row>
        <row r="4970">
          <cell r="F4970" t="str">
            <v>B-1</v>
          </cell>
          <cell r="H4970" t="str">
            <v>FO1</v>
          </cell>
          <cell r="O4970" t="str">
            <v>N/A</v>
          </cell>
          <cell r="V4970">
            <v>0</v>
          </cell>
        </row>
        <row r="4971">
          <cell r="F4971" t="str">
            <v>B-1</v>
          </cell>
          <cell r="H4971" t="str">
            <v>FO1</v>
          </cell>
          <cell r="O4971" t="str">
            <v>N/A</v>
          </cell>
          <cell r="V4971">
            <v>1215181901.7351019</v>
          </cell>
        </row>
        <row r="4972">
          <cell r="F4972" t="str">
            <v>B-1</v>
          </cell>
          <cell r="H4972" t="str">
            <v>FO1</v>
          </cell>
          <cell r="O4972" t="str">
            <v>N/A</v>
          </cell>
          <cell r="V4972">
            <v>361190745.355802</v>
          </cell>
        </row>
        <row r="4973">
          <cell r="F4973" t="str">
            <v>B-1</v>
          </cell>
          <cell r="H4973" t="str">
            <v>FO1</v>
          </cell>
          <cell r="O4973" t="str">
            <v>N/A</v>
          </cell>
          <cell r="V4973">
            <v>503798154.14261699</v>
          </cell>
        </row>
        <row r="4974">
          <cell r="F4974" t="str">
            <v>B-1</v>
          </cell>
          <cell r="H4974" t="str">
            <v>FO1</v>
          </cell>
          <cell r="O4974" t="str">
            <v>N/A</v>
          </cell>
          <cell r="V4974">
            <v>2576677468.9590197</v>
          </cell>
        </row>
        <row r="4975">
          <cell r="F4975" t="str">
            <v>B-1</v>
          </cell>
          <cell r="H4975" t="str">
            <v>FO1</v>
          </cell>
          <cell r="O4975" t="str">
            <v>N/A</v>
          </cell>
          <cell r="V4975">
            <v>852686932.45747101</v>
          </cell>
        </row>
        <row r="4976">
          <cell r="F4976" t="str">
            <v>B-1</v>
          </cell>
          <cell r="H4976" t="str">
            <v>FO1</v>
          </cell>
          <cell r="O4976" t="str">
            <v>N/A</v>
          </cell>
          <cell r="V4976">
            <v>324166853.295151</v>
          </cell>
        </row>
        <row r="4977">
          <cell r="F4977" t="str">
            <v>B-1</v>
          </cell>
          <cell r="H4977" t="str">
            <v>FO1</v>
          </cell>
          <cell r="O4977" t="str">
            <v>C</v>
          </cell>
          <cell r="V4977">
            <v>2861139.4034180003</v>
          </cell>
        </row>
        <row r="4978">
          <cell r="F4978" t="str">
            <v>B-1</v>
          </cell>
          <cell r="H4978" t="str">
            <v>FO1</v>
          </cell>
          <cell r="O4978" t="str">
            <v>C</v>
          </cell>
          <cell r="V4978">
            <v>720432.39811199997</v>
          </cell>
        </row>
        <row r="4979">
          <cell r="F4979" t="str">
            <v>B-1</v>
          </cell>
          <cell r="H4979" t="str">
            <v>FO1</v>
          </cell>
          <cell r="O4979" t="str">
            <v>C</v>
          </cell>
          <cell r="V4979">
            <v>1322498.8629290001</v>
          </cell>
        </row>
        <row r="4980">
          <cell r="F4980" t="str">
            <v>B-1</v>
          </cell>
          <cell r="H4980" t="str">
            <v>FO1</v>
          </cell>
          <cell r="O4980" t="str">
            <v>C</v>
          </cell>
          <cell r="V4980">
            <v>6183388.9578529997</v>
          </cell>
        </row>
        <row r="4981">
          <cell r="F4981" t="str">
            <v>B-1</v>
          </cell>
          <cell r="H4981" t="str">
            <v>FO1</v>
          </cell>
          <cell r="O4981" t="str">
            <v>C</v>
          </cell>
          <cell r="V4981">
            <v>2131019.3056020001</v>
          </cell>
        </row>
        <row r="4982">
          <cell r="F4982" t="str">
            <v>B-1</v>
          </cell>
          <cell r="H4982" t="str">
            <v>FO1</v>
          </cell>
          <cell r="O4982" t="str">
            <v>C</v>
          </cell>
          <cell r="V4982">
            <v>520318.45997800003</v>
          </cell>
        </row>
        <row r="4983">
          <cell r="F4983" t="str">
            <v>B-1</v>
          </cell>
          <cell r="H4983" t="str">
            <v>CARE Discount</v>
          </cell>
          <cell r="O4983" t="str">
            <v>C</v>
          </cell>
          <cell r="V4983">
            <v>2861139.4034180003</v>
          </cell>
        </row>
        <row r="4984">
          <cell r="F4984" t="str">
            <v>B-1</v>
          </cell>
          <cell r="H4984" t="str">
            <v>CARE Discount</v>
          </cell>
          <cell r="O4984" t="str">
            <v>C</v>
          </cell>
          <cell r="V4984">
            <v>720432.39811199997</v>
          </cell>
        </row>
        <row r="4985">
          <cell r="F4985" t="str">
            <v>B-1</v>
          </cell>
          <cell r="H4985" t="str">
            <v>CARE Discount</v>
          </cell>
          <cell r="O4985" t="str">
            <v>C</v>
          </cell>
          <cell r="V4985">
            <v>1322498.8629290001</v>
          </cell>
        </row>
        <row r="4986">
          <cell r="F4986" t="str">
            <v>B-1</v>
          </cell>
          <cell r="H4986" t="str">
            <v>CARE Discount</v>
          </cell>
          <cell r="O4986" t="str">
            <v>C</v>
          </cell>
          <cell r="V4986">
            <v>6183388.9578529997</v>
          </cell>
        </row>
        <row r="4987">
          <cell r="F4987" t="str">
            <v>B-1</v>
          </cell>
          <cell r="H4987" t="str">
            <v>CARE Discount</v>
          </cell>
          <cell r="O4987" t="str">
            <v>C</v>
          </cell>
          <cell r="V4987">
            <v>2131019.3056020001</v>
          </cell>
        </row>
        <row r="4988">
          <cell r="F4988" t="str">
            <v>B-1</v>
          </cell>
          <cell r="H4988" t="str">
            <v>CARE Discount</v>
          </cell>
          <cell r="O4988" t="str">
            <v>C</v>
          </cell>
          <cell r="V4988">
            <v>520318.45997800003</v>
          </cell>
        </row>
        <row r="4989">
          <cell r="F4989" t="str">
            <v>B-1</v>
          </cell>
          <cell r="H4989" t="str">
            <v>FO2</v>
          </cell>
          <cell r="O4989" t="str">
            <v>N/A</v>
          </cell>
          <cell r="V4989">
            <v>0</v>
          </cell>
        </row>
        <row r="4990">
          <cell r="F4990" t="str">
            <v>B-1</v>
          </cell>
          <cell r="H4990" t="str">
            <v>FO2</v>
          </cell>
          <cell r="O4990" t="str">
            <v>N/A</v>
          </cell>
          <cell r="V4990">
            <v>1215181901.7351019</v>
          </cell>
        </row>
        <row r="4991">
          <cell r="F4991" t="str">
            <v>B-1</v>
          </cell>
          <cell r="H4991" t="str">
            <v>FO2</v>
          </cell>
          <cell r="O4991" t="str">
            <v>N/A</v>
          </cell>
          <cell r="V4991">
            <v>361190745.355802</v>
          </cell>
        </row>
        <row r="4992">
          <cell r="F4992" t="str">
            <v>B-1</v>
          </cell>
          <cell r="H4992" t="str">
            <v>FO2</v>
          </cell>
          <cell r="O4992" t="str">
            <v>N/A</v>
          </cell>
          <cell r="V4992">
            <v>503798154.14261699</v>
          </cell>
        </row>
        <row r="4993">
          <cell r="F4993" t="str">
            <v>B-1</v>
          </cell>
          <cell r="H4993" t="str">
            <v>FO2</v>
          </cell>
          <cell r="O4993" t="str">
            <v>N/A</v>
          </cell>
          <cell r="V4993">
            <v>2576677468.9590197</v>
          </cell>
        </row>
        <row r="4994">
          <cell r="F4994" t="str">
            <v>B-1</v>
          </cell>
          <cell r="H4994" t="str">
            <v>FO2</v>
          </cell>
          <cell r="O4994" t="str">
            <v>N/A</v>
          </cell>
          <cell r="V4994">
            <v>852686932.45747101</v>
          </cell>
        </row>
        <row r="4995">
          <cell r="F4995" t="str">
            <v>B-1</v>
          </cell>
          <cell r="H4995" t="str">
            <v>FO2</v>
          </cell>
          <cell r="O4995" t="str">
            <v>N/A</v>
          </cell>
          <cell r="V4995">
            <v>324166853.295151</v>
          </cell>
        </row>
        <row r="4996">
          <cell r="F4996" t="str">
            <v>B-1</v>
          </cell>
          <cell r="H4996" t="str">
            <v>FO2</v>
          </cell>
          <cell r="O4996" t="str">
            <v>C</v>
          </cell>
          <cell r="V4996">
            <v>2861139.4034180003</v>
          </cell>
        </row>
        <row r="4997">
          <cell r="F4997" t="str">
            <v>B-1</v>
          </cell>
          <cell r="H4997" t="str">
            <v>FO2</v>
          </cell>
          <cell r="O4997" t="str">
            <v>C</v>
          </cell>
          <cell r="V4997">
            <v>720432.39811199997</v>
          </cell>
        </row>
        <row r="4998">
          <cell r="F4998" t="str">
            <v>B-1</v>
          </cell>
          <cell r="H4998" t="str">
            <v>FO2</v>
          </cell>
          <cell r="O4998" t="str">
            <v>C</v>
          </cell>
          <cell r="V4998">
            <v>1322498.8629290001</v>
          </cell>
        </row>
        <row r="4999">
          <cell r="F4999" t="str">
            <v>B-1</v>
          </cell>
          <cell r="H4999" t="str">
            <v>FO2</v>
          </cell>
          <cell r="O4999" t="str">
            <v>C</v>
          </cell>
          <cell r="V4999">
            <v>6183388.9578529997</v>
          </cell>
        </row>
        <row r="5000">
          <cell r="F5000" t="str">
            <v>B-1</v>
          </cell>
          <cell r="H5000" t="str">
            <v>FO2</v>
          </cell>
          <cell r="O5000" t="str">
            <v>C</v>
          </cell>
          <cell r="V5000">
            <v>2131019.3056020001</v>
          </cell>
        </row>
        <row r="5001">
          <cell r="F5001" t="str">
            <v>B-1</v>
          </cell>
          <cell r="H5001" t="str">
            <v>FO2</v>
          </cell>
          <cell r="O5001" t="str">
            <v>C</v>
          </cell>
          <cell r="V5001">
            <v>520318.45997800003</v>
          </cell>
        </row>
        <row r="5002">
          <cell r="F5002" t="str">
            <v>B-1</v>
          </cell>
          <cell r="H5002" t="str">
            <v>FO3</v>
          </cell>
          <cell r="O5002" t="str">
            <v>N/A</v>
          </cell>
          <cell r="V5002">
            <v>0</v>
          </cell>
        </row>
        <row r="5003">
          <cell r="F5003" t="str">
            <v>B-1</v>
          </cell>
          <cell r="H5003" t="str">
            <v>FO3</v>
          </cell>
          <cell r="O5003" t="str">
            <v>N/A</v>
          </cell>
          <cell r="V5003">
            <v>1215181901.7351019</v>
          </cell>
        </row>
        <row r="5004">
          <cell r="F5004" t="str">
            <v>B-1</v>
          </cell>
          <cell r="H5004" t="str">
            <v>FO3</v>
          </cell>
          <cell r="O5004" t="str">
            <v>N/A</v>
          </cell>
          <cell r="V5004">
            <v>361190745.355802</v>
          </cell>
        </row>
        <row r="5005">
          <cell r="F5005" t="str">
            <v>B-1</v>
          </cell>
          <cell r="H5005" t="str">
            <v>FO3</v>
          </cell>
          <cell r="O5005" t="str">
            <v>N/A</v>
          </cell>
          <cell r="V5005">
            <v>503798154.14261699</v>
          </cell>
        </row>
        <row r="5006">
          <cell r="F5006" t="str">
            <v>B-1</v>
          </cell>
          <cell r="H5006" t="str">
            <v>FO3</v>
          </cell>
          <cell r="O5006" t="str">
            <v>N/A</v>
          </cell>
          <cell r="V5006">
            <v>2576677468.9590197</v>
          </cell>
        </row>
        <row r="5007">
          <cell r="F5007" t="str">
            <v>B-1</v>
          </cell>
          <cell r="H5007" t="str">
            <v>FO3</v>
          </cell>
          <cell r="O5007" t="str">
            <v>N/A</v>
          </cell>
          <cell r="V5007">
            <v>852686932.45747101</v>
          </cell>
        </row>
        <row r="5008">
          <cell r="F5008" t="str">
            <v>B-1</v>
          </cell>
          <cell r="H5008" t="str">
            <v>FO3</v>
          </cell>
          <cell r="O5008" t="str">
            <v>N/A</v>
          </cell>
          <cell r="V5008">
            <v>324166853.295151</v>
          </cell>
        </row>
        <row r="5009">
          <cell r="F5009" t="str">
            <v>B-1</v>
          </cell>
          <cell r="H5009" t="str">
            <v>FO3</v>
          </cell>
          <cell r="O5009" t="str">
            <v>C</v>
          </cell>
          <cell r="V5009">
            <v>2861139.4034180003</v>
          </cell>
        </row>
        <row r="5010">
          <cell r="F5010" t="str">
            <v>B-1</v>
          </cell>
          <cell r="H5010" t="str">
            <v>FO3</v>
          </cell>
          <cell r="O5010" t="str">
            <v>C</v>
          </cell>
          <cell r="V5010">
            <v>720432.39811199997</v>
          </cell>
        </row>
        <row r="5011">
          <cell r="F5011" t="str">
            <v>B-1</v>
          </cell>
          <cell r="H5011" t="str">
            <v>FO3</v>
          </cell>
          <cell r="O5011" t="str">
            <v>C</v>
          </cell>
          <cell r="V5011">
            <v>1322498.8629290001</v>
          </cell>
        </row>
        <row r="5012">
          <cell r="F5012" t="str">
            <v>B-1</v>
          </cell>
          <cell r="H5012" t="str">
            <v>FO3</v>
          </cell>
          <cell r="O5012" t="str">
            <v>C</v>
          </cell>
          <cell r="V5012">
            <v>6183388.9578529997</v>
          </cell>
        </row>
        <row r="5013">
          <cell r="F5013" t="str">
            <v>B-1</v>
          </cell>
          <cell r="H5013" t="str">
            <v>FO3</v>
          </cell>
          <cell r="O5013" t="str">
            <v>C</v>
          </cell>
          <cell r="V5013">
            <v>2131019.3056020001</v>
          </cell>
        </row>
        <row r="5014">
          <cell r="F5014" t="str">
            <v>B-1</v>
          </cell>
          <cell r="H5014" t="str">
            <v>FO3</v>
          </cell>
          <cell r="O5014" t="str">
            <v>C</v>
          </cell>
          <cell r="V5014">
            <v>520318.45997800003</v>
          </cell>
        </row>
        <row r="5015">
          <cell r="F5015" t="str">
            <v>B-1</v>
          </cell>
          <cell r="H5015" t="str">
            <v>N/A</v>
          </cell>
          <cell r="O5015" t="str">
            <v>N/A</v>
          </cell>
          <cell r="V5015">
            <v>11427425.204767</v>
          </cell>
        </row>
        <row r="5016">
          <cell r="F5016" t="str">
            <v>B-1</v>
          </cell>
          <cell r="H5016" t="str">
            <v>N/A</v>
          </cell>
          <cell r="O5016" t="str">
            <v>N/A</v>
          </cell>
          <cell r="V5016">
            <v>2951202.325495</v>
          </cell>
        </row>
        <row r="5017">
          <cell r="F5017" t="str">
            <v>B-6</v>
          </cell>
          <cell r="H5017" t="str">
            <v>EITE</v>
          </cell>
          <cell r="O5017" t="str">
            <v>N/A</v>
          </cell>
          <cell r="V5017">
            <v>16462288.359690968</v>
          </cell>
        </row>
        <row r="5018">
          <cell r="F5018" t="str">
            <v>B-6</v>
          </cell>
          <cell r="H5018" t="str">
            <v>EITE</v>
          </cell>
          <cell r="O5018" t="str">
            <v>N/A</v>
          </cell>
          <cell r="V5018">
            <v>5367148.493203708</v>
          </cell>
        </row>
        <row r="5019">
          <cell r="F5019" t="str">
            <v>B-6</v>
          </cell>
          <cell r="H5019" t="str">
            <v>EITE</v>
          </cell>
          <cell r="O5019" t="str">
            <v>N/A</v>
          </cell>
          <cell r="V5019">
            <v>30447062.94902692</v>
          </cell>
        </row>
        <row r="5020">
          <cell r="F5020" t="str">
            <v>B-6</v>
          </cell>
          <cell r="H5020" t="str">
            <v>EITE</v>
          </cell>
          <cell r="O5020" t="str">
            <v>N/A</v>
          </cell>
          <cell r="V5020">
            <v>10781973.161383227</v>
          </cell>
        </row>
        <row r="5021">
          <cell r="F5021" t="str">
            <v>B-6</v>
          </cell>
          <cell r="H5021" t="str">
            <v>EITE</v>
          </cell>
          <cell r="O5021" t="str">
            <v>N/A</v>
          </cell>
          <cell r="V5021">
            <v>90758.381772474982</v>
          </cell>
        </row>
        <row r="5022">
          <cell r="F5022" t="str">
            <v>B-6</v>
          </cell>
          <cell r="H5022" t="str">
            <v>Small Business</v>
          </cell>
          <cell r="O5022" t="str">
            <v>N/A</v>
          </cell>
          <cell r="V5022">
            <v>360731245.5203504</v>
          </cell>
        </row>
        <row r="5023">
          <cell r="F5023" t="str">
            <v>B-6</v>
          </cell>
          <cell r="H5023" t="str">
            <v>Small Business</v>
          </cell>
          <cell r="O5023" t="str">
            <v>N/A</v>
          </cell>
          <cell r="V5023">
            <v>117608082.09305295</v>
          </cell>
        </row>
        <row r="5024">
          <cell r="F5024" t="str">
            <v>B-6</v>
          </cell>
          <cell r="H5024" t="str">
            <v>Small Business</v>
          </cell>
          <cell r="O5024" t="str">
            <v>N/A</v>
          </cell>
          <cell r="V5024">
            <v>667173767.10106254</v>
          </cell>
        </row>
        <row r="5025">
          <cell r="F5025" t="str">
            <v>B-6</v>
          </cell>
          <cell r="H5025" t="str">
            <v>Small Business</v>
          </cell>
          <cell r="O5025" t="str">
            <v>N/A</v>
          </cell>
          <cell r="V5025">
            <v>236260872.28530195</v>
          </cell>
        </row>
        <row r="5026">
          <cell r="F5026" t="str">
            <v>B-6</v>
          </cell>
          <cell r="H5026" t="str">
            <v>Small Business</v>
          </cell>
          <cell r="O5026" t="str">
            <v>N/A</v>
          </cell>
          <cell r="V5026">
            <v>1988750.4934223467</v>
          </cell>
        </row>
        <row r="5027">
          <cell r="F5027" t="str">
            <v>B-6</v>
          </cell>
          <cell r="H5027" t="str">
            <v>N/A</v>
          </cell>
          <cell r="O5027" t="str">
            <v>N/A</v>
          </cell>
          <cell r="V5027">
            <v>12900198.596000003</v>
          </cell>
        </row>
        <row r="5028">
          <cell r="F5028" t="str">
            <v>B-6</v>
          </cell>
          <cell r="H5028" t="str">
            <v>N/A</v>
          </cell>
          <cell r="O5028" t="str">
            <v>N/A</v>
          </cell>
          <cell r="V5028">
            <v>420515027.3817569</v>
          </cell>
        </row>
        <row r="5029">
          <cell r="F5029" t="str">
            <v>B-6</v>
          </cell>
          <cell r="H5029" t="str">
            <v>N/A</v>
          </cell>
          <cell r="O5029" t="str">
            <v>N/A</v>
          </cell>
          <cell r="V5029">
            <v>137099201.90122801</v>
          </cell>
        </row>
        <row r="5030">
          <cell r="F5030" t="str">
            <v>B-6</v>
          </cell>
          <cell r="H5030" t="str">
            <v>N/A</v>
          </cell>
          <cell r="O5030" t="str">
            <v>N/A</v>
          </cell>
          <cell r="V5030">
            <v>777744091.82712495</v>
          </cell>
        </row>
        <row r="5031">
          <cell r="F5031" t="str">
            <v>B-6</v>
          </cell>
          <cell r="H5031" t="str">
            <v>N/A</v>
          </cell>
          <cell r="O5031" t="str">
            <v>N/A</v>
          </cell>
          <cell r="V5031">
            <v>275416250.77411503</v>
          </cell>
        </row>
        <row r="5032">
          <cell r="F5032" t="str">
            <v>B-6</v>
          </cell>
          <cell r="H5032" t="str">
            <v>N/A</v>
          </cell>
          <cell r="O5032" t="str">
            <v>N/A</v>
          </cell>
          <cell r="V5032">
            <v>2318344.9689539932</v>
          </cell>
        </row>
        <row r="5033">
          <cell r="F5033" t="str">
            <v>B-6</v>
          </cell>
          <cell r="H5033" t="str">
            <v>N/A</v>
          </cell>
          <cell r="O5033" t="str">
            <v>N/A</v>
          </cell>
          <cell r="V5033">
            <v>125747.80618699999</v>
          </cell>
        </row>
        <row r="5034">
          <cell r="F5034" t="str">
            <v>B-6</v>
          </cell>
          <cell r="H5034" t="str">
            <v>N/A</v>
          </cell>
          <cell r="O5034" t="str">
            <v>N/A</v>
          </cell>
          <cell r="V5034">
            <v>113250.88165699999</v>
          </cell>
        </row>
        <row r="5035">
          <cell r="F5035" t="str">
            <v>B-6</v>
          </cell>
          <cell r="H5035" t="str">
            <v>N/A</v>
          </cell>
          <cell r="O5035" t="str">
            <v>N/A</v>
          </cell>
          <cell r="V5035">
            <v>247777.02032099999</v>
          </cell>
        </row>
        <row r="5036">
          <cell r="F5036" t="str">
            <v>B-6</v>
          </cell>
          <cell r="H5036" t="str">
            <v>N/A</v>
          </cell>
          <cell r="O5036" t="str">
            <v>N/A</v>
          </cell>
          <cell r="V5036">
            <v>221908.09547200002</v>
          </cell>
        </row>
        <row r="5037">
          <cell r="F5037" t="str">
            <v>B-6</v>
          </cell>
          <cell r="H5037" t="str">
            <v>N/A</v>
          </cell>
          <cell r="O5037" t="str">
            <v>N/A</v>
          </cell>
          <cell r="V5037">
            <v>0</v>
          </cell>
        </row>
        <row r="5038">
          <cell r="F5038" t="str">
            <v>B-6</v>
          </cell>
          <cell r="H5038" t="str">
            <v>N/A</v>
          </cell>
          <cell r="O5038" t="str">
            <v>N/A</v>
          </cell>
          <cell r="V5038">
            <v>0</v>
          </cell>
        </row>
        <row r="5039">
          <cell r="F5039" t="str">
            <v>B-6</v>
          </cell>
          <cell r="H5039" t="str">
            <v>N/A</v>
          </cell>
          <cell r="O5039" t="str">
            <v>N/A</v>
          </cell>
          <cell r="V5039">
            <v>0</v>
          </cell>
        </row>
        <row r="5040">
          <cell r="F5040" t="str">
            <v>B-6</v>
          </cell>
          <cell r="H5040" t="str">
            <v>N/A</v>
          </cell>
          <cell r="O5040" t="str">
            <v>N/A</v>
          </cell>
          <cell r="V5040">
            <v>0</v>
          </cell>
        </row>
        <row r="5041">
          <cell r="F5041" t="str">
            <v>B-6</v>
          </cell>
          <cell r="H5041" t="str">
            <v>CARE Surcharge</v>
          </cell>
          <cell r="O5041" t="str">
            <v>N/A</v>
          </cell>
          <cell r="V5041">
            <v>7884443.5959999999</v>
          </cell>
        </row>
        <row r="5042">
          <cell r="F5042" t="str">
            <v>B-6</v>
          </cell>
          <cell r="H5042" t="str">
            <v>N/A</v>
          </cell>
          <cell r="O5042" t="str">
            <v>N/A</v>
          </cell>
          <cell r="V5042">
            <v>420515027.3817569</v>
          </cell>
        </row>
        <row r="5043">
          <cell r="F5043" t="str">
            <v>B-6</v>
          </cell>
          <cell r="H5043" t="str">
            <v>N/A</v>
          </cell>
          <cell r="O5043" t="str">
            <v>N/A</v>
          </cell>
          <cell r="V5043">
            <v>137099201.90122801</v>
          </cell>
        </row>
        <row r="5044">
          <cell r="F5044" t="str">
            <v>B-6</v>
          </cell>
          <cell r="H5044" t="str">
            <v>N/A</v>
          </cell>
          <cell r="O5044" t="str">
            <v>N/A</v>
          </cell>
          <cell r="V5044">
            <v>777744091.82712495</v>
          </cell>
        </row>
        <row r="5045">
          <cell r="F5045" t="str">
            <v>B-6</v>
          </cell>
          <cell r="H5045" t="str">
            <v>N/A</v>
          </cell>
          <cell r="O5045" t="str">
            <v>N/A</v>
          </cell>
          <cell r="V5045">
            <v>275416250.77411503</v>
          </cell>
        </row>
        <row r="5046">
          <cell r="F5046" t="str">
            <v>B-6</v>
          </cell>
          <cell r="H5046" t="str">
            <v>N/A</v>
          </cell>
          <cell r="O5046" t="str">
            <v>N/A</v>
          </cell>
          <cell r="V5046">
            <v>2318344.9689539932</v>
          </cell>
        </row>
        <row r="5047">
          <cell r="F5047" t="str">
            <v>B-6</v>
          </cell>
          <cell r="H5047" t="str">
            <v>N/A</v>
          </cell>
          <cell r="O5047" t="str">
            <v>N/A</v>
          </cell>
          <cell r="V5047">
            <v>0</v>
          </cell>
        </row>
        <row r="5048">
          <cell r="F5048" t="str">
            <v>B-6</v>
          </cell>
          <cell r="H5048" t="str">
            <v>N/A</v>
          </cell>
          <cell r="O5048" t="str">
            <v>N/A</v>
          </cell>
          <cell r="V5048">
            <v>0</v>
          </cell>
        </row>
        <row r="5049">
          <cell r="F5049" t="str">
            <v>B-6</v>
          </cell>
          <cell r="H5049" t="str">
            <v>N/A</v>
          </cell>
          <cell r="O5049" t="str">
            <v>N/A</v>
          </cell>
          <cell r="V5049">
            <v>20323.506297</v>
          </cell>
        </row>
        <row r="5050">
          <cell r="F5050" t="str">
            <v>B-6</v>
          </cell>
          <cell r="H5050" t="str">
            <v>N/A</v>
          </cell>
          <cell r="O5050" t="str">
            <v>N/A</v>
          </cell>
          <cell r="V5050">
            <v>9487123.5960000008</v>
          </cell>
        </row>
        <row r="5051">
          <cell r="F5051" t="str">
            <v>B-6</v>
          </cell>
          <cell r="H5051" t="str">
            <v>N/A</v>
          </cell>
          <cell r="O5051" t="str">
            <v>N/A</v>
          </cell>
          <cell r="V5051">
            <v>420376822.55540693</v>
          </cell>
        </row>
        <row r="5052">
          <cell r="F5052" t="str">
            <v>B-6</v>
          </cell>
          <cell r="H5052" t="str">
            <v>N/A</v>
          </cell>
          <cell r="O5052" t="str">
            <v>N/A</v>
          </cell>
          <cell r="V5052">
            <v>137055474.81006801</v>
          </cell>
        </row>
        <row r="5053">
          <cell r="F5053" t="str">
            <v>B-6</v>
          </cell>
          <cell r="H5053" t="str">
            <v>N/A</v>
          </cell>
          <cell r="O5053" t="str">
            <v>N/A</v>
          </cell>
          <cell r="V5053">
            <v>777480007.24906492</v>
          </cell>
        </row>
        <row r="5054">
          <cell r="F5054" t="str">
            <v>B-6</v>
          </cell>
          <cell r="H5054" t="str">
            <v>N/A</v>
          </cell>
          <cell r="O5054" t="str">
            <v>N/A</v>
          </cell>
          <cell r="V5054">
            <v>275288244.30534506</v>
          </cell>
        </row>
        <row r="5055">
          <cell r="F5055" t="str">
            <v>B-6</v>
          </cell>
          <cell r="H5055" t="str">
            <v>N/A</v>
          </cell>
          <cell r="O5055" t="str">
            <v>N/A</v>
          </cell>
          <cell r="V5055">
            <v>2291847.4028539937</v>
          </cell>
        </row>
        <row r="5056">
          <cell r="F5056" t="str">
            <v>B-6</v>
          </cell>
          <cell r="H5056" t="str">
            <v>N/A</v>
          </cell>
          <cell r="O5056" t="str">
            <v>N/A</v>
          </cell>
          <cell r="V5056">
            <v>10945214.595999999</v>
          </cell>
        </row>
        <row r="5057">
          <cell r="F5057" t="str">
            <v>B-6</v>
          </cell>
          <cell r="H5057" t="str">
            <v>N/A</v>
          </cell>
          <cell r="O5057" t="str">
            <v>N/A</v>
          </cell>
          <cell r="V5057">
            <v>420515027.3817569</v>
          </cell>
        </row>
        <row r="5058">
          <cell r="F5058" t="str">
            <v>B-6</v>
          </cell>
          <cell r="H5058" t="str">
            <v>N/A</v>
          </cell>
          <cell r="O5058" t="str">
            <v>N/A</v>
          </cell>
          <cell r="V5058">
            <v>137099201.90122801</v>
          </cell>
        </row>
        <row r="5059">
          <cell r="F5059" t="str">
            <v>B-6</v>
          </cell>
          <cell r="H5059" t="str">
            <v>N/A</v>
          </cell>
          <cell r="O5059" t="str">
            <v>N/A</v>
          </cell>
          <cell r="V5059">
            <v>777744091.82712495</v>
          </cell>
        </row>
        <row r="5060">
          <cell r="F5060" t="str">
            <v>B-6</v>
          </cell>
          <cell r="H5060" t="str">
            <v>N/A</v>
          </cell>
          <cell r="O5060" t="str">
            <v>N/A</v>
          </cell>
          <cell r="V5060">
            <v>275416250.77411503</v>
          </cell>
        </row>
        <row r="5061">
          <cell r="F5061" t="str">
            <v>B-6</v>
          </cell>
          <cell r="H5061" t="str">
            <v>N/A</v>
          </cell>
          <cell r="O5061" t="str">
            <v>N/A</v>
          </cell>
          <cell r="V5061">
            <v>2318344.9689539932</v>
          </cell>
        </row>
        <row r="5062">
          <cell r="F5062" t="str">
            <v>B-6</v>
          </cell>
          <cell r="H5062" t="str">
            <v>N/A</v>
          </cell>
          <cell r="O5062" t="str">
            <v>N/A</v>
          </cell>
          <cell r="V5062">
            <v>154135278.99542898</v>
          </cell>
        </row>
        <row r="5063">
          <cell r="F5063" t="str">
            <v>B-6</v>
          </cell>
          <cell r="H5063" t="str">
            <v>N/A</v>
          </cell>
          <cell r="O5063" t="str">
            <v>N/A</v>
          </cell>
          <cell r="V5063">
            <v>53143419.217142001</v>
          </cell>
        </row>
        <row r="5064">
          <cell r="F5064" t="str">
            <v>B-6</v>
          </cell>
          <cell r="H5064" t="str">
            <v>N/A</v>
          </cell>
          <cell r="O5064" t="str">
            <v>N/A</v>
          </cell>
          <cell r="V5064">
            <v>287636765.82158297</v>
          </cell>
        </row>
        <row r="5065">
          <cell r="F5065" t="str">
            <v>B-6</v>
          </cell>
          <cell r="H5065" t="str">
            <v>N/A</v>
          </cell>
          <cell r="O5065" t="str">
            <v>N/A</v>
          </cell>
          <cell r="V5065">
            <v>106365328.548298</v>
          </cell>
        </row>
        <row r="5066">
          <cell r="F5066" t="str">
            <v>B-6</v>
          </cell>
          <cell r="H5066" t="str">
            <v>N/A</v>
          </cell>
          <cell r="O5066" t="str">
            <v>N/A</v>
          </cell>
          <cell r="V5066">
            <v>-8811248.5453300029</v>
          </cell>
        </row>
        <row r="5067">
          <cell r="F5067" t="str">
            <v>B-6</v>
          </cell>
          <cell r="H5067" t="str">
            <v>N/A</v>
          </cell>
          <cell r="O5067" t="str">
            <v>N/A</v>
          </cell>
          <cell r="V5067">
            <v>1308.6852429999999</v>
          </cell>
        </row>
        <row r="5068">
          <cell r="F5068" t="str">
            <v>B-6</v>
          </cell>
          <cell r="H5068" t="str">
            <v>N/A</v>
          </cell>
          <cell r="O5068" t="str">
            <v>N/A</v>
          </cell>
          <cell r="V5068">
            <v>12900198.596000003</v>
          </cell>
        </row>
        <row r="5069">
          <cell r="F5069" t="str">
            <v>B-6</v>
          </cell>
          <cell r="H5069" t="str">
            <v>N/A</v>
          </cell>
          <cell r="O5069" t="str">
            <v>N/A</v>
          </cell>
          <cell r="V5069">
            <v>420515027.3817569</v>
          </cell>
        </row>
        <row r="5070">
          <cell r="F5070" t="str">
            <v>B-6</v>
          </cell>
          <cell r="H5070" t="str">
            <v>N/A</v>
          </cell>
          <cell r="O5070" t="str">
            <v>N/A</v>
          </cell>
          <cell r="V5070">
            <v>137099201.90122801</v>
          </cell>
        </row>
        <row r="5071">
          <cell r="F5071" t="str">
            <v>B-6</v>
          </cell>
          <cell r="H5071" t="str">
            <v>N/A</v>
          </cell>
          <cell r="O5071" t="str">
            <v>N/A</v>
          </cell>
          <cell r="V5071">
            <v>777744091.82712495</v>
          </cell>
        </row>
        <row r="5072">
          <cell r="F5072" t="str">
            <v>B-6</v>
          </cell>
          <cell r="H5072" t="str">
            <v>N/A</v>
          </cell>
          <cell r="O5072" t="str">
            <v>N/A</v>
          </cell>
          <cell r="V5072">
            <v>275416250.77411503</v>
          </cell>
        </row>
        <row r="5073">
          <cell r="F5073" t="str">
            <v>B-6</v>
          </cell>
          <cell r="H5073" t="str">
            <v>N/A</v>
          </cell>
          <cell r="O5073" t="str">
            <v>N/A</v>
          </cell>
          <cell r="V5073">
            <v>2318344.9689539932</v>
          </cell>
        </row>
        <row r="5074">
          <cell r="F5074" t="str">
            <v>B-6</v>
          </cell>
          <cell r="H5074" t="str">
            <v>N/A</v>
          </cell>
          <cell r="O5074" t="str">
            <v>N/A</v>
          </cell>
          <cell r="V5074">
            <v>420515027.3817569</v>
          </cell>
        </row>
        <row r="5075">
          <cell r="F5075" t="str">
            <v>B-6</v>
          </cell>
          <cell r="H5075" t="str">
            <v>N/A</v>
          </cell>
          <cell r="O5075" t="str">
            <v>N/A</v>
          </cell>
          <cell r="V5075">
            <v>137099201.90122801</v>
          </cell>
        </row>
        <row r="5076">
          <cell r="F5076" t="str">
            <v>B-6</v>
          </cell>
          <cell r="H5076" t="str">
            <v>N/A</v>
          </cell>
          <cell r="O5076" t="str">
            <v>N/A</v>
          </cell>
          <cell r="V5076">
            <v>777744091.82712495</v>
          </cell>
        </row>
        <row r="5077">
          <cell r="F5077" t="str">
            <v>B-6</v>
          </cell>
          <cell r="H5077" t="str">
            <v>N/A</v>
          </cell>
          <cell r="O5077" t="str">
            <v>N/A</v>
          </cell>
          <cell r="V5077">
            <v>275416250.77411503</v>
          </cell>
        </row>
        <row r="5078">
          <cell r="F5078" t="str">
            <v>B-6</v>
          </cell>
          <cell r="H5078" t="str">
            <v>N/A</v>
          </cell>
          <cell r="O5078" t="str">
            <v>N/A</v>
          </cell>
          <cell r="V5078">
            <v>2318344.9689539932</v>
          </cell>
        </row>
        <row r="5079">
          <cell r="F5079" t="str">
            <v>B-6</v>
          </cell>
          <cell r="H5079" t="str">
            <v>N/A</v>
          </cell>
          <cell r="O5079" t="str">
            <v>N/A</v>
          </cell>
          <cell r="V5079">
            <v>0</v>
          </cell>
        </row>
        <row r="5080">
          <cell r="F5080" t="str">
            <v>B-6</v>
          </cell>
          <cell r="H5080" t="str">
            <v>N/A</v>
          </cell>
          <cell r="O5080" t="str">
            <v>N/A</v>
          </cell>
          <cell r="V5080">
            <v>5780350.4411789998</v>
          </cell>
        </row>
        <row r="5081">
          <cell r="F5081" t="str">
            <v>B-6</v>
          </cell>
          <cell r="H5081" t="str">
            <v>N/A</v>
          </cell>
          <cell r="O5081" t="str">
            <v>N/A</v>
          </cell>
          <cell r="V5081">
            <v>6394224.0473490003</v>
          </cell>
        </row>
        <row r="5082">
          <cell r="F5082" t="str">
            <v>B-6</v>
          </cell>
          <cell r="H5082" t="str">
            <v>N/A</v>
          </cell>
          <cell r="O5082" t="str">
            <v>N/A</v>
          </cell>
          <cell r="V5082">
            <v>24173682.200852003</v>
          </cell>
        </row>
        <row r="5083">
          <cell r="F5083" t="str">
            <v>B-6</v>
          </cell>
          <cell r="H5083" t="str">
            <v>N/A</v>
          </cell>
          <cell r="O5083" t="str">
            <v>N/A</v>
          </cell>
          <cell r="V5083">
            <v>3947534.2409670004</v>
          </cell>
        </row>
        <row r="5084">
          <cell r="F5084" t="str">
            <v>B-6</v>
          </cell>
          <cell r="H5084" t="str">
            <v>N/A</v>
          </cell>
          <cell r="O5084" t="str">
            <v>N/A</v>
          </cell>
          <cell r="V5084">
            <v>56225404.374931</v>
          </cell>
        </row>
        <row r="5085">
          <cell r="F5085" t="str">
            <v>B-6</v>
          </cell>
          <cell r="H5085" t="str">
            <v>N/A</v>
          </cell>
          <cell r="O5085" t="str">
            <v>N/A</v>
          </cell>
          <cell r="V5085">
            <v>48044753.108785003</v>
          </cell>
        </row>
        <row r="5086">
          <cell r="F5086" t="str">
            <v>B-6</v>
          </cell>
          <cell r="H5086" t="str">
            <v>N/A</v>
          </cell>
          <cell r="O5086" t="str">
            <v>N/A</v>
          </cell>
          <cell r="V5086">
            <v>8155273.3637070004</v>
          </cell>
        </row>
        <row r="5087">
          <cell r="F5087" t="str">
            <v>B-6</v>
          </cell>
          <cell r="H5087" t="str">
            <v>N/A</v>
          </cell>
          <cell r="O5087" t="str">
            <v>N/A</v>
          </cell>
          <cell r="V5087">
            <v>177617624.91125399</v>
          </cell>
        </row>
        <row r="5088">
          <cell r="F5088" t="str">
            <v>B-6</v>
          </cell>
          <cell r="H5088" t="str">
            <v>N/A</v>
          </cell>
          <cell r="O5088" t="str">
            <v>N/A</v>
          </cell>
          <cell r="V5088">
            <v>288071262.16510004</v>
          </cell>
        </row>
        <row r="5089">
          <cell r="F5089" t="str">
            <v>B-6</v>
          </cell>
          <cell r="H5089" t="str">
            <v>N/A</v>
          </cell>
          <cell r="O5089" t="str">
            <v>N/A</v>
          </cell>
          <cell r="V5089">
            <v>152079403.07591102</v>
          </cell>
        </row>
        <row r="5090">
          <cell r="F5090" t="str">
            <v>B-6</v>
          </cell>
          <cell r="H5090" t="str">
            <v>N/A</v>
          </cell>
          <cell r="O5090" t="str">
            <v>N/A</v>
          </cell>
          <cell r="V5090">
            <v>65173863.094484001</v>
          </cell>
        </row>
        <row r="5091">
          <cell r="F5091" t="str">
            <v>B-6</v>
          </cell>
          <cell r="H5091" t="str">
            <v>N/A</v>
          </cell>
          <cell r="O5091" t="str">
            <v>N/A</v>
          </cell>
          <cell r="V5091">
            <v>96228390.038059995</v>
          </cell>
        </row>
        <row r="5092">
          <cell r="F5092" t="str">
            <v>B-6</v>
          </cell>
          <cell r="H5092" t="str">
            <v>N/A</v>
          </cell>
          <cell r="O5092" t="str">
            <v>N/A</v>
          </cell>
          <cell r="V5092">
            <v>31199313.442559998</v>
          </cell>
        </row>
        <row r="5093">
          <cell r="F5093" t="str">
            <v>B-6</v>
          </cell>
          <cell r="H5093" t="str">
            <v>N/A</v>
          </cell>
          <cell r="O5093" t="str">
            <v>N/A</v>
          </cell>
          <cell r="V5093">
            <v>593843974.96812594</v>
          </cell>
        </row>
        <row r="5094">
          <cell r="F5094" t="str">
            <v>B-6</v>
          </cell>
          <cell r="H5094" t="str">
            <v>Non-Surcharge</v>
          </cell>
          <cell r="O5094" t="str">
            <v>N/A</v>
          </cell>
          <cell r="V5094">
            <v>7884443.5959999999</v>
          </cell>
        </row>
        <row r="5095">
          <cell r="F5095" t="str">
            <v>B-6</v>
          </cell>
          <cell r="H5095" t="str">
            <v>CARE Surcharge</v>
          </cell>
          <cell r="O5095" t="str">
            <v>N/A</v>
          </cell>
          <cell r="V5095">
            <v>420515027.3817569</v>
          </cell>
        </row>
        <row r="5096">
          <cell r="F5096" t="str">
            <v>B-6</v>
          </cell>
          <cell r="H5096" t="str">
            <v>CARE Surcharge</v>
          </cell>
          <cell r="O5096" t="str">
            <v>N/A</v>
          </cell>
          <cell r="V5096">
            <v>137099201.90122801</v>
          </cell>
        </row>
        <row r="5097">
          <cell r="F5097" t="str">
            <v>B-6</v>
          </cell>
          <cell r="H5097" t="str">
            <v>CARE Surcharge</v>
          </cell>
          <cell r="O5097" t="str">
            <v>N/A</v>
          </cell>
          <cell r="V5097">
            <v>777744091.82712495</v>
          </cell>
        </row>
        <row r="5098">
          <cell r="F5098" t="str">
            <v>B-6</v>
          </cell>
          <cell r="H5098" t="str">
            <v>CARE Surcharge</v>
          </cell>
          <cell r="O5098" t="str">
            <v>N/A</v>
          </cell>
          <cell r="V5098">
            <v>275416250.77411503</v>
          </cell>
        </row>
        <row r="5099">
          <cell r="F5099" t="str">
            <v>B-6</v>
          </cell>
          <cell r="H5099" t="str">
            <v>CARE Surcharge</v>
          </cell>
          <cell r="O5099" t="str">
            <v>N/A</v>
          </cell>
          <cell r="V5099">
            <v>2318344.9689539932</v>
          </cell>
        </row>
        <row r="5100">
          <cell r="F5100" t="str">
            <v>B-6</v>
          </cell>
          <cell r="H5100" t="str">
            <v>Non-Surcharge</v>
          </cell>
          <cell r="O5100" t="str">
            <v>N/A</v>
          </cell>
          <cell r="V5100">
            <v>420515027.3817569</v>
          </cell>
        </row>
        <row r="5101">
          <cell r="F5101" t="str">
            <v>B-6</v>
          </cell>
          <cell r="H5101" t="str">
            <v>Non-Surcharge</v>
          </cell>
          <cell r="O5101" t="str">
            <v>N/A</v>
          </cell>
          <cell r="V5101">
            <v>137099201.90122801</v>
          </cell>
        </row>
        <row r="5102">
          <cell r="F5102" t="str">
            <v>B-6</v>
          </cell>
          <cell r="H5102" t="str">
            <v>Non-Surcharge</v>
          </cell>
          <cell r="O5102" t="str">
            <v>N/A</v>
          </cell>
          <cell r="V5102">
            <v>777744091.82712495</v>
          </cell>
        </row>
        <row r="5103">
          <cell r="F5103" t="str">
            <v>B-6</v>
          </cell>
          <cell r="H5103" t="str">
            <v>Non-Surcharge</v>
          </cell>
          <cell r="O5103" t="str">
            <v>N/A</v>
          </cell>
          <cell r="V5103">
            <v>275416250.77411503</v>
          </cell>
        </row>
        <row r="5104">
          <cell r="F5104" t="str">
            <v>B-6</v>
          </cell>
          <cell r="H5104" t="str">
            <v>Non-Surcharge</v>
          </cell>
          <cell r="O5104" t="str">
            <v>N/A</v>
          </cell>
          <cell r="V5104">
            <v>2318344.9689539932</v>
          </cell>
        </row>
        <row r="5105">
          <cell r="F5105" t="str">
            <v>B-6</v>
          </cell>
          <cell r="H5105" t="str">
            <v>N/A</v>
          </cell>
          <cell r="O5105" t="str">
            <v>N/A</v>
          </cell>
          <cell r="V5105">
            <v>137099201.90122801</v>
          </cell>
        </row>
        <row r="5106">
          <cell r="F5106" t="str">
            <v>B-6</v>
          </cell>
          <cell r="H5106" t="str">
            <v>N/A</v>
          </cell>
          <cell r="O5106" t="str">
            <v>N/A</v>
          </cell>
          <cell r="V5106">
            <v>420515027.3817569</v>
          </cell>
        </row>
        <row r="5107">
          <cell r="F5107" t="str">
            <v>B-6</v>
          </cell>
          <cell r="H5107" t="str">
            <v>N/A</v>
          </cell>
          <cell r="O5107" t="str">
            <v>N/A</v>
          </cell>
          <cell r="V5107">
            <v>275416250.77411503</v>
          </cell>
        </row>
        <row r="5108">
          <cell r="F5108" t="str">
            <v>B-6</v>
          </cell>
          <cell r="H5108" t="str">
            <v>N/A</v>
          </cell>
          <cell r="O5108" t="str">
            <v>N/A</v>
          </cell>
          <cell r="V5108">
            <v>777744091.82712495</v>
          </cell>
        </row>
        <row r="5109">
          <cell r="F5109" t="str">
            <v>B-6</v>
          </cell>
          <cell r="H5109" t="str">
            <v>N/A</v>
          </cell>
          <cell r="O5109" t="str">
            <v>N/A</v>
          </cell>
          <cell r="V5109">
            <v>2318344.9689539932</v>
          </cell>
        </row>
        <row r="5110">
          <cell r="F5110" t="str">
            <v>B-6</v>
          </cell>
          <cell r="H5110" t="str">
            <v>N/A</v>
          </cell>
          <cell r="O5110" t="str">
            <v>N/A</v>
          </cell>
          <cell r="V5110">
            <v>20323.506297</v>
          </cell>
        </row>
        <row r="5111">
          <cell r="F5111" t="str">
            <v>B-6</v>
          </cell>
          <cell r="H5111" t="str">
            <v>EUCRA</v>
          </cell>
          <cell r="O5111" t="str">
            <v>N/A</v>
          </cell>
          <cell r="V5111">
            <v>420515027.3817569</v>
          </cell>
        </row>
        <row r="5112">
          <cell r="F5112" t="str">
            <v>B-6</v>
          </cell>
          <cell r="H5112" t="str">
            <v>EUCRA</v>
          </cell>
          <cell r="O5112" t="str">
            <v>N/A</v>
          </cell>
          <cell r="V5112">
            <v>137099201.90122801</v>
          </cell>
        </row>
        <row r="5113">
          <cell r="F5113" t="str">
            <v>B-6</v>
          </cell>
          <cell r="H5113" t="str">
            <v>EUCRA</v>
          </cell>
          <cell r="O5113" t="str">
            <v>N/A</v>
          </cell>
          <cell r="V5113">
            <v>777744091.82712495</v>
          </cell>
        </row>
        <row r="5114">
          <cell r="F5114" t="str">
            <v>B-6</v>
          </cell>
          <cell r="H5114" t="str">
            <v>EUCRA</v>
          </cell>
          <cell r="O5114" t="str">
            <v>N/A</v>
          </cell>
          <cell r="V5114">
            <v>275416250.77411503</v>
          </cell>
        </row>
        <row r="5115">
          <cell r="F5115" t="str">
            <v>B-6</v>
          </cell>
          <cell r="H5115" t="str">
            <v>EUCRA</v>
          </cell>
          <cell r="O5115" t="str">
            <v>N/A</v>
          </cell>
          <cell r="V5115">
            <v>2318344.9689539932</v>
          </cell>
        </row>
        <row r="5116">
          <cell r="F5116" t="str">
            <v>B-6</v>
          </cell>
          <cell r="H5116" t="str">
            <v>TAC</v>
          </cell>
          <cell r="O5116" t="str">
            <v>N/A</v>
          </cell>
          <cell r="V5116">
            <v>420515027.3817569</v>
          </cell>
        </row>
        <row r="5117">
          <cell r="F5117" t="str">
            <v>B-6</v>
          </cell>
          <cell r="H5117" t="str">
            <v>TAC</v>
          </cell>
          <cell r="O5117" t="str">
            <v>N/A</v>
          </cell>
          <cell r="V5117">
            <v>137099201.90122801</v>
          </cell>
        </row>
        <row r="5118">
          <cell r="F5118" t="str">
            <v>B-6</v>
          </cell>
          <cell r="H5118" t="str">
            <v>TAC</v>
          </cell>
          <cell r="O5118" t="str">
            <v>N/A</v>
          </cell>
          <cell r="V5118">
            <v>777744091.82712495</v>
          </cell>
        </row>
        <row r="5119">
          <cell r="F5119" t="str">
            <v>B-6</v>
          </cell>
          <cell r="H5119" t="str">
            <v>TAC</v>
          </cell>
          <cell r="O5119" t="str">
            <v>N/A</v>
          </cell>
          <cell r="V5119">
            <v>275416250.77411503</v>
          </cell>
        </row>
        <row r="5120">
          <cell r="F5120" t="str">
            <v>B-6</v>
          </cell>
          <cell r="H5120" t="str">
            <v>TAC</v>
          </cell>
          <cell r="O5120" t="str">
            <v>N/A</v>
          </cell>
          <cell r="V5120">
            <v>2318344.9689539932</v>
          </cell>
        </row>
        <row r="5121">
          <cell r="F5121" t="str">
            <v>B-6</v>
          </cell>
          <cell r="H5121" t="str">
            <v>TRBAA</v>
          </cell>
          <cell r="O5121" t="str">
            <v>N/A</v>
          </cell>
          <cell r="V5121">
            <v>420515027.3817569</v>
          </cell>
        </row>
        <row r="5122">
          <cell r="F5122" t="str">
            <v>B-6</v>
          </cell>
          <cell r="H5122" t="str">
            <v>TRBAA</v>
          </cell>
          <cell r="O5122" t="str">
            <v>N/A</v>
          </cell>
          <cell r="V5122">
            <v>137099201.90122801</v>
          </cell>
        </row>
        <row r="5123">
          <cell r="F5123" t="str">
            <v>B-6</v>
          </cell>
          <cell r="H5123" t="str">
            <v>TRBAA</v>
          </cell>
          <cell r="O5123" t="str">
            <v>N/A</v>
          </cell>
          <cell r="V5123">
            <v>777744091.82712495</v>
          </cell>
        </row>
        <row r="5124">
          <cell r="F5124" t="str">
            <v>B-6</v>
          </cell>
          <cell r="H5124" t="str">
            <v>TRBAA</v>
          </cell>
          <cell r="O5124" t="str">
            <v>N/A</v>
          </cell>
          <cell r="V5124">
            <v>275416250.77411503</v>
          </cell>
        </row>
        <row r="5125">
          <cell r="F5125" t="str">
            <v>B-6</v>
          </cell>
          <cell r="H5125" t="str">
            <v>TRBAA</v>
          </cell>
          <cell r="O5125" t="str">
            <v>N/A</v>
          </cell>
          <cell r="V5125">
            <v>2318344.9689539932</v>
          </cell>
        </row>
        <row r="5126">
          <cell r="F5126" t="str">
            <v>B-6</v>
          </cell>
          <cell r="H5126" t="str">
            <v>N/A</v>
          </cell>
          <cell r="O5126" t="str">
            <v>N/A</v>
          </cell>
          <cell r="V5126">
            <v>420515027.3817569</v>
          </cell>
        </row>
        <row r="5127">
          <cell r="F5127" t="str">
            <v>B-6</v>
          </cell>
          <cell r="H5127" t="str">
            <v>N/A</v>
          </cell>
          <cell r="O5127" t="str">
            <v>N/A</v>
          </cell>
          <cell r="V5127">
            <v>137099201.90122801</v>
          </cell>
        </row>
        <row r="5128">
          <cell r="F5128" t="str">
            <v>B-6</v>
          </cell>
          <cell r="H5128" t="str">
            <v>N/A</v>
          </cell>
          <cell r="O5128" t="str">
            <v>N/A</v>
          </cell>
          <cell r="V5128">
            <v>777744091.82712495</v>
          </cell>
        </row>
        <row r="5129">
          <cell r="F5129" t="str">
            <v>B-6</v>
          </cell>
          <cell r="H5129" t="str">
            <v>N/A</v>
          </cell>
          <cell r="O5129" t="str">
            <v>N/A</v>
          </cell>
          <cell r="V5129">
            <v>275416250.77411503</v>
          </cell>
        </row>
        <row r="5130">
          <cell r="F5130" t="str">
            <v>B-6</v>
          </cell>
          <cell r="H5130" t="str">
            <v>N/A</v>
          </cell>
          <cell r="O5130" t="str">
            <v>N/A</v>
          </cell>
          <cell r="V5130">
            <v>2318344.9689539932</v>
          </cell>
        </row>
        <row r="5131">
          <cell r="F5131" t="str">
            <v>B-6</v>
          </cell>
          <cell r="H5131" t="str">
            <v>N/A</v>
          </cell>
          <cell r="O5131" t="str">
            <v>N/A</v>
          </cell>
          <cell r="V5131">
            <v>20323.506297</v>
          </cell>
        </row>
        <row r="5132">
          <cell r="F5132" t="str">
            <v>B-6</v>
          </cell>
          <cell r="H5132" t="str">
            <v>N/A</v>
          </cell>
          <cell r="O5132" t="str">
            <v>N/A</v>
          </cell>
          <cell r="V5132">
            <v>0</v>
          </cell>
        </row>
        <row r="5133">
          <cell r="F5133" t="str">
            <v>B-6</v>
          </cell>
          <cell r="H5133" t="str">
            <v>N/A</v>
          </cell>
          <cell r="O5133" t="str">
            <v>N/A</v>
          </cell>
          <cell r="V5133">
            <v>420376822.55540693</v>
          </cell>
        </row>
        <row r="5134">
          <cell r="F5134" t="str">
            <v>B-6</v>
          </cell>
          <cell r="H5134" t="str">
            <v>N/A</v>
          </cell>
          <cell r="O5134" t="str">
            <v>N/A</v>
          </cell>
          <cell r="V5134">
            <v>137055474.81006801</v>
          </cell>
        </row>
        <row r="5135">
          <cell r="F5135" t="str">
            <v>B-6</v>
          </cell>
          <cell r="H5135" t="str">
            <v>N/A</v>
          </cell>
          <cell r="O5135" t="str">
            <v>N/A</v>
          </cell>
          <cell r="V5135">
            <v>777480007.24906492</v>
          </cell>
        </row>
        <row r="5136">
          <cell r="F5136" t="str">
            <v>B-6</v>
          </cell>
          <cell r="H5136" t="str">
            <v>N/A</v>
          </cell>
          <cell r="O5136" t="str">
            <v>N/A</v>
          </cell>
          <cell r="V5136">
            <v>275288244.30534506</v>
          </cell>
        </row>
        <row r="5137">
          <cell r="F5137" t="str">
            <v>B-6</v>
          </cell>
          <cell r="H5137" t="str">
            <v>N/A</v>
          </cell>
          <cell r="O5137" t="str">
            <v>N/A</v>
          </cell>
          <cell r="V5137">
            <v>2291847.4028539937</v>
          </cell>
        </row>
        <row r="5138">
          <cell r="F5138" t="str">
            <v>B-6</v>
          </cell>
          <cell r="H5138" t="str">
            <v>N/A</v>
          </cell>
          <cell r="O5138" t="str">
            <v>N/A</v>
          </cell>
          <cell r="V5138">
            <v>0</v>
          </cell>
        </row>
        <row r="5139">
          <cell r="F5139" t="str">
            <v>B-6</v>
          </cell>
          <cell r="H5139" t="str">
            <v>N/A</v>
          </cell>
          <cell r="O5139" t="str">
            <v>N/A</v>
          </cell>
          <cell r="V5139">
            <v>420376822.55540693</v>
          </cell>
        </row>
        <row r="5140">
          <cell r="F5140" t="str">
            <v>B-6</v>
          </cell>
          <cell r="H5140" t="str">
            <v>N/A</v>
          </cell>
          <cell r="O5140" t="str">
            <v>N/A</v>
          </cell>
          <cell r="V5140">
            <v>137055474.81006801</v>
          </cell>
        </row>
        <row r="5141">
          <cell r="F5141" t="str">
            <v>B-6</v>
          </cell>
          <cell r="H5141" t="str">
            <v>N/A</v>
          </cell>
          <cell r="O5141" t="str">
            <v>N/A</v>
          </cell>
          <cell r="V5141">
            <v>777480007.24906492</v>
          </cell>
        </row>
        <row r="5142">
          <cell r="F5142" t="str">
            <v>B-6</v>
          </cell>
          <cell r="H5142" t="str">
            <v>N/A</v>
          </cell>
          <cell r="O5142" t="str">
            <v>N/A</v>
          </cell>
          <cell r="V5142">
            <v>275288244.30534506</v>
          </cell>
        </row>
        <row r="5143">
          <cell r="F5143" t="str">
            <v>B-6</v>
          </cell>
          <cell r="H5143" t="str">
            <v>N/A</v>
          </cell>
          <cell r="O5143" t="str">
            <v>N/A</v>
          </cell>
          <cell r="V5143">
            <v>2291847.4028539937</v>
          </cell>
        </row>
        <row r="5144">
          <cell r="F5144" t="str">
            <v>B-6</v>
          </cell>
          <cell r="H5144" t="str">
            <v>FO1</v>
          </cell>
          <cell r="O5144" t="str">
            <v>N/A</v>
          </cell>
          <cell r="V5144">
            <v>0</v>
          </cell>
        </row>
        <row r="5145">
          <cell r="F5145" t="str">
            <v>B-6</v>
          </cell>
          <cell r="H5145" t="str">
            <v>FO1</v>
          </cell>
          <cell r="O5145" t="str">
            <v>N/A</v>
          </cell>
          <cell r="V5145">
            <v>420515027.3817569</v>
          </cell>
        </row>
        <row r="5146">
          <cell r="F5146" t="str">
            <v>B-6</v>
          </cell>
          <cell r="H5146" t="str">
            <v>FO1</v>
          </cell>
          <cell r="O5146" t="str">
            <v>N/A</v>
          </cell>
          <cell r="V5146">
            <v>137099201.90122801</v>
          </cell>
        </row>
        <row r="5147">
          <cell r="F5147" t="str">
            <v>B-6</v>
          </cell>
          <cell r="H5147" t="str">
            <v>FO1</v>
          </cell>
          <cell r="O5147" t="str">
            <v>N/A</v>
          </cell>
          <cell r="V5147">
            <v>777744091.82712495</v>
          </cell>
        </row>
        <row r="5148">
          <cell r="F5148" t="str">
            <v>B-6</v>
          </cell>
          <cell r="H5148" t="str">
            <v>FO1</v>
          </cell>
          <cell r="O5148" t="str">
            <v>N/A</v>
          </cell>
          <cell r="V5148">
            <v>275416250.77411503</v>
          </cell>
        </row>
        <row r="5149">
          <cell r="F5149" t="str">
            <v>B-6</v>
          </cell>
          <cell r="H5149" t="str">
            <v>FO1</v>
          </cell>
          <cell r="O5149" t="str">
            <v>N/A</v>
          </cell>
          <cell r="V5149">
            <v>2318344.9689539932</v>
          </cell>
        </row>
        <row r="5150">
          <cell r="F5150" t="str">
            <v>B-6</v>
          </cell>
          <cell r="H5150" t="str">
            <v>EITE</v>
          </cell>
          <cell r="O5150" t="str">
            <v>C</v>
          </cell>
          <cell r="V5150">
            <v>37264.084895712906</v>
          </cell>
        </row>
        <row r="5151">
          <cell r="F5151" t="str">
            <v>B-6</v>
          </cell>
          <cell r="H5151" t="str">
            <v>EITE</v>
          </cell>
          <cell r="O5151" t="str">
            <v>C</v>
          </cell>
          <cell r="V5151">
            <v>15488.921886839973</v>
          </cell>
        </row>
        <row r="5152">
          <cell r="F5152" t="str">
            <v>B-6</v>
          </cell>
          <cell r="H5152" t="str">
            <v>EITE</v>
          </cell>
          <cell r="O5152" t="str">
            <v>C</v>
          </cell>
          <cell r="V5152">
            <v>101846.42406264452</v>
          </cell>
        </row>
        <row r="5153">
          <cell r="F5153" t="str">
            <v>B-6</v>
          </cell>
          <cell r="H5153" t="str">
            <v>EITE</v>
          </cell>
          <cell r="O5153" t="str">
            <v>C</v>
          </cell>
          <cell r="V5153">
            <v>41199.921733206524</v>
          </cell>
        </row>
        <row r="5154">
          <cell r="F5154" t="str">
            <v>B-6</v>
          </cell>
          <cell r="H5154" t="str">
            <v>EITE</v>
          </cell>
          <cell r="O5154" t="str">
            <v>C</v>
          </cell>
          <cell r="V5154">
            <v>-18657.667706552485</v>
          </cell>
        </row>
        <row r="5155">
          <cell r="F5155" t="str">
            <v>B-6</v>
          </cell>
          <cell r="H5155" t="str">
            <v>Small Business</v>
          </cell>
          <cell r="O5155" t="str">
            <v>C</v>
          </cell>
          <cell r="V5155">
            <v>816552.32030323474</v>
          </cell>
        </row>
        <row r="5156">
          <cell r="F5156" t="str">
            <v>B-6</v>
          </cell>
          <cell r="H5156" t="str">
            <v>Small Business</v>
          </cell>
          <cell r="O5156" t="str">
            <v>C</v>
          </cell>
          <cell r="V5156">
            <v>339402.27275377925</v>
          </cell>
        </row>
        <row r="5157">
          <cell r="F5157" t="str">
            <v>B-6</v>
          </cell>
          <cell r="H5157" t="str">
            <v>Small Business</v>
          </cell>
          <cell r="O5157" t="str">
            <v>C</v>
          </cell>
          <cell r="V5157">
            <v>2231718.1306257485</v>
          </cell>
        </row>
        <row r="5158">
          <cell r="F5158" t="str">
            <v>B-6</v>
          </cell>
          <cell r="H5158" t="str">
            <v>Small Business</v>
          </cell>
          <cell r="O5158" t="str">
            <v>C</v>
          </cell>
          <cell r="V5158">
            <v>902796.66820509604</v>
          </cell>
        </row>
        <row r="5159">
          <cell r="F5159" t="str">
            <v>B-6</v>
          </cell>
          <cell r="H5159" t="str">
            <v>Small Business</v>
          </cell>
          <cell r="O5159" t="str">
            <v>C</v>
          </cell>
          <cell r="V5159">
            <v>-408837.67573707114</v>
          </cell>
        </row>
        <row r="5160">
          <cell r="F5160" t="str">
            <v>B-6</v>
          </cell>
          <cell r="H5160" t="str">
            <v>N/A</v>
          </cell>
          <cell r="O5160" t="str">
            <v>C</v>
          </cell>
          <cell r="V5160">
            <v>951879.06674200005</v>
          </cell>
        </row>
        <row r="5161">
          <cell r="F5161" t="str">
            <v>B-6</v>
          </cell>
          <cell r="H5161" t="str">
            <v>N/A</v>
          </cell>
          <cell r="O5161" t="str">
            <v>C</v>
          </cell>
          <cell r="V5161">
            <v>395651.21622499998</v>
          </cell>
        </row>
        <row r="5162">
          <cell r="F5162" t="str">
            <v>B-6</v>
          </cell>
          <cell r="H5162" t="str">
            <v>N/A</v>
          </cell>
          <cell r="O5162" t="str">
            <v>C</v>
          </cell>
          <cell r="V5162">
            <v>2601579.4929399998</v>
          </cell>
        </row>
        <row r="5163">
          <cell r="F5163" t="str">
            <v>B-6</v>
          </cell>
          <cell r="H5163" t="str">
            <v>N/A</v>
          </cell>
          <cell r="O5163" t="str">
            <v>C</v>
          </cell>
          <cell r="V5163">
            <v>1052416.6408219999</v>
          </cell>
        </row>
        <row r="5164">
          <cell r="F5164" t="str">
            <v>B-6</v>
          </cell>
          <cell r="H5164" t="str">
            <v>N/A</v>
          </cell>
          <cell r="O5164" t="str">
            <v>C</v>
          </cell>
          <cell r="V5164">
            <v>-476594.108611</v>
          </cell>
        </row>
        <row r="5165">
          <cell r="F5165" t="str">
            <v>B-6</v>
          </cell>
          <cell r="H5165" t="str">
            <v>N/A</v>
          </cell>
          <cell r="O5165" t="str">
            <v>C</v>
          </cell>
          <cell r="V5165">
            <v>392.93170100000003</v>
          </cell>
        </row>
        <row r="5166">
          <cell r="F5166" t="str">
            <v>B-6</v>
          </cell>
          <cell r="H5166" t="str">
            <v>N/A</v>
          </cell>
          <cell r="O5166" t="str">
            <v>C</v>
          </cell>
          <cell r="V5166">
            <v>504.73269200000004</v>
          </cell>
        </row>
        <row r="5167">
          <cell r="F5167" t="str">
            <v>B-6</v>
          </cell>
          <cell r="H5167" t="str">
            <v>N/A</v>
          </cell>
          <cell r="O5167" t="str">
            <v>C</v>
          </cell>
          <cell r="V5167">
            <v>779.69277699999998</v>
          </cell>
        </row>
        <row r="5168">
          <cell r="F5168" t="str">
            <v>B-6</v>
          </cell>
          <cell r="H5168" t="str">
            <v>N/A</v>
          </cell>
          <cell r="O5168" t="str">
            <v>C</v>
          </cell>
          <cell r="V5168">
            <v>1010.767738</v>
          </cell>
        </row>
        <row r="5169">
          <cell r="F5169" t="str">
            <v>B-6</v>
          </cell>
          <cell r="H5169" t="str">
            <v>N/A</v>
          </cell>
          <cell r="O5169" t="str">
            <v>C</v>
          </cell>
          <cell r="V5169">
            <v>951879.06674200005</v>
          </cell>
        </row>
        <row r="5170">
          <cell r="F5170" t="str">
            <v>B-6</v>
          </cell>
          <cell r="H5170" t="str">
            <v>N/A</v>
          </cell>
          <cell r="O5170" t="str">
            <v>C</v>
          </cell>
          <cell r="V5170">
            <v>395651.21622499998</v>
          </cell>
        </row>
        <row r="5171">
          <cell r="F5171" t="str">
            <v>B-6</v>
          </cell>
          <cell r="H5171" t="str">
            <v>N/A</v>
          </cell>
          <cell r="O5171" t="str">
            <v>C</v>
          </cell>
          <cell r="V5171">
            <v>2601579.4929399998</v>
          </cell>
        </row>
        <row r="5172">
          <cell r="F5172" t="str">
            <v>B-6</v>
          </cell>
          <cell r="H5172" t="str">
            <v>N/A</v>
          </cell>
          <cell r="O5172" t="str">
            <v>C</v>
          </cell>
          <cell r="V5172">
            <v>1052416.6408219999</v>
          </cell>
        </row>
        <row r="5173">
          <cell r="F5173" t="str">
            <v>B-6</v>
          </cell>
          <cell r="H5173" t="str">
            <v>N/A</v>
          </cell>
          <cell r="O5173" t="str">
            <v>C</v>
          </cell>
          <cell r="V5173">
            <v>-476594.108611</v>
          </cell>
        </row>
        <row r="5174">
          <cell r="F5174" t="str">
            <v>B-6</v>
          </cell>
          <cell r="H5174" t="str">
            <v>CARE Discount</v>
          </cell>
          <cell r="O5174" t="str">
            <v>C</v>
          </cell>
          <cell r="V5174">
            <v>951879.06674200005</v>
          </cell>
        </row>
        <row r="5175">
          <cell r="F5175" t="str">
            <v>B-6</v>
          </cell>
          <cell r="H5175" t="str">
            <v>CARE Discount</v>
          </cell>
          <cell r="O5175" t="str">
            <v>C</v>
          </cell>
          <cell r="V5175">
            <v>395651.21622499998</v>
          </cell>
        </row>
        <row r="5176">
          <cell r="F5176" t="str">
            <v>B-6</v>
          </cell>
          <cell r="H5176" t="str">
            <v>CARE Discount</v>
          </cell>
          <cell r="O5176" t="str">
            <v>C</v>
          </cell>
          <cell r="V5176">
            <v>2601579.4929399998</v>
          </cell>
        </row>
        <row r="5177">
          <cell r="F5177" t="str">
            <v>B-6</v>
          </cell>
          <cell r="H5177" t="str">
            <v>CARE Discount</v>
          </cell>
          <cell r="O5177" t="str">
            <v>C</v>
          </cell>
          <cell r="V5177">
            <v>1052416.6408219999</v>
          </cell>
        </row>
        <row r="5178">
          <cell r="F5178" t="str">
            <v>B-6</v>
          </cell>
          <cell r="H5178" t="str">
            <v>CARE Discount</v>
          </cell>
          <cell r="O5178" t="str">
            <v>C</v>
          </cell>
          <cell r="V5178">
            <v>-476594.108611</v>
          </cell>
        </row>
        <row r="5179">
          <cell r="F5179" t="str">
            <v>B-6</v>
          </cell>
          <cell r="H5179" t="str">
            <v>N/A</v>
          </cell>
          <cell r="O5179" t="str">
            <v>C</v>
          </cell>
          <cell r="V5179">
            <v>0</v>
          </cell>
        </row>
        <row r="5180">
          <cell r="F5180" t="str">
            <v>B-6</v>
          </cell>
          <cell r="H5180" t="str">
            <v>N/A</v>
          </cell>
          <cell r="O5180" t="str">
            <v>C</v>
          </cell>
          <cell r="V5180">
            <v>0</v>
          </cell>
        </row>
        <row r="5181">
          <cell r="F5181" t="str">
            <v>B-6</v>
          </cell>
          <cell r="H5181" t="str">
            <v>N/A</v>
          </cell>
          <cell r="O5181" t="str">
            <v>C</v>
          </cell>
          <cell r="V5181">
            <v>951879.06674200005</v>
          </cell>
        </row>
        <row r="5182">
          <cell r="F5182" t="str">
            <v>B-6</v>
          </cell>
          <cell r="H5182" t="str">
            <v>N/A</v>
          </cell>
          <cell r="O5182" t="str">
            <v>C</v>
          </cell>
          <cell r="V5182">
            <v>395651.21622499998</v>
          </cell>
        </row>
        <row r="5183">
          <cell r="F5183" t="str">
            <v>B-6</v>
          </cell>
          <cell r="H5183" t="str">
            <v>N/A</v>
          </cell>
          <cell r="O5183" t="str">
            <v>C</v>
          </cell>
          <cell r="V5183">
            <v>2601579.4929399998</v>
          </cell>
        </row>
        <row r="5184">
          <cell r="F5184" t="str">
            <v>B-6</v>
          </cell>
          <cell r="H5184" t="str">
            <v>N/A</v>
          </cell>
          <cell r="O5184" t="str">
            <v>C</v>
          </cell>
          <cell r="V5184">
            <v>1052416.6408219999</v>
          </cell>
        </row>
        <row r="5185">
          <cell r="F5185" t="str">
            <v>B-6</v>
          </cell>
          <cell r="H5185" t="str">
            <v>N/A</v>
          </cell>
          <cell r="O5185" t="str">
            <v>C</v>
          </cell>
          <cell r="V5185">
            <v>-476594.108611</v>
          </cell>
        </row>
        <row r="5186">
          <cell r="F5186" t="str">
            <v>B-6</v>
          </cell>
          <cell r="H5186" t="str">
            <v>CARE Discount</v>
          </cell>
          <cell r="O5186" t="str">
            <v>C</v>
          </cell>
          <cell r="V5186">
            <v>951879.06674200005</v>
          </cell>
        </row>
        <row r="5187">
          <cell r="F5187" t="str">
            <v>B-6</v>
          </cell>
          <cell r="H5187" t="str">
            <v>CARE Discount</v>
          </cell>
          <cell r="O5187" t="str">
            <v>C</v>
          </cell>
          <cell r="V5187">
            <v>395651.21622499998</v>
          </cell>
        </row>
        <row r="5188">
          <cell r="F5188" t="str">
            <v>B-6</v>
          </cell>
          <cell r="H5188" t="str">
            <v>CARE Discount</v>
          </cell>
          <cell r="O5188" t="str">
            <v>C</v>
          </cell>
          <cell r="V5188">
            <v>2601579.4929399998</v>
          </cell>
        </row>
        <row r="5189">
          <cell r="F5189" t="str">
            <v>B-6</v>
          </cell>
          <cell r="H5189" t="str">
            <v>CARE Discount</v>
          </cell>
          <cell r="O5189" t="str">
            <v>C</v>
          </cell>
          <cell r="V5189">
            <v>1052416.6408219999</v>
          </cell>
        </row>
        <row r="5190">
          <cell r="F5190" t="str">
            <v>B-6</v>
          </cell>
          <cell r="H5190" t="str">
            <v>CARE Discount</v>
          </cell>
          <cell r="O5190" t="str">
            <v>C</v>
          </cell>
          <cell r="V5190">
            <v>-476594.108611</v>
          </cell>
        </row>
        <row r="5191">
          <cell r="F5191" t="str">
            <v>B-6</v>
          </cell>
          <cell r="H5191" t="str">
            <v>N/A</v>
          </cell>
          <cell r="O5191" t="str">
            <v>C</v>
          </cell>
          <cell r="V5191">
            <v>951879.06674200005</v>
          </cell>
        </row>
        <row r="5192">
          <cell r="F5192" t="str">
            <v>B-6</v>
          </cell>
          <cell r="H5192" t="str">
            <v>N/A</v>
          </cell>
          <cell r="O5192" t="str">
            <v>C</v>
          </cell>
          <cell r="V5192">
            <v>395651.21622499998</v>
          </cell>
        </row>
        <row r="5193">
          <cell r="F5193" t="str">
            <v>B-6</v>
          </cell>
          <cell r="H5193" t="str">
            <v>N/A</v>
          </cell>
          <cell r="O5193" t="str">
            <v>C</v>
          </cell>
          <cell r="V5193">
            <v>2601579.4929399998</v>
          </cell>
        </row>
        <row r="5194">
          <cell r="F5194" t="str">
            <v>B-6</v>
          </cell>
          <cell r="H5194" t="str">
            <v>N/A</v>
          </cell>
          <cell r="O5194" t="str">
            <v>C</v>
          </cell>
          <cell r="V5194">
            <v>1052416.6408219999</v>
          </cell>
        </row>
        <row r="5195">
          <cell r="F5195" t="str">
            <v>B-6</v>
          </cell>
          <cell r="H5195" t="str">
            <v>N/A</v>
          </cell>
          <cell r="O5195" t="str">
            <v>C</v>
          </cell>
          <cell r="V5195">
            <v>-476594.108611</v>
          </cell>
        </row>
        <row r="5196">
          <cell r="F5196" t="str">
            <v>B-6</v>
          </cell>
          <cell r="H5196" t="str">
            <v>N/A</v>
          </cell>
          <cell r="O5196" t="str">
            <v>C</v>
          </cell>
          <cell r="V5196">
            <v>258901.39908800003</v>
          </cell>
        </row>
        <row r="5197">
          <cell r="F5197" t="str">
            <v>B-6</v>
          </cell>
          <cell r="H5197" t="str">
            <v>N/A</v>
          </cell>
          <cell r="O5197" t="str">
            <v>C</v>
          </cell>
          <cell r="V5197">
            <v>146761.874381</v>
          </cell>
        </row>
        <row r="5198">
          <cell r="F5198" t="str">
            <v>B-6</v>
          </cell>
          <cell r="H5198" t="str">
            <v>N/A</v>
          </cell>
          <cell r="O5198" t="str">
            <v>C</v>
          </cell>
          <cell r="V5198">
            <v>673478.88712799991</v>
          </cell>
        </row>
        <row r="5199">
          <cell r="F5199" t="str">
            <v>B-6</v>
          </cell>
          <cell r="H5199" t="str">
            <v>N/A</v>
          </cell>
          <cell r="O5199" t="str">
            <v>C</v>
          </cell>
          <cell r="V5199">
            <v>271154.470218</v>
          </cell>
        </row>
        <row r="5200">
          <cell r="F5200" t="str">
            <v>B-6</v>
          </cell>
          <cell r="H5200" t="str">
            <v>N/A</v>
          </cell>
          <cell r="O5200" t="str">
            <v>C</v>
          </cell>
          <cell r="V5200">
            <v>24134.300189000001</v>
          </cell>
        </row>
        <row r="5201">
          <cell r="F5201" t="str">
            <v>B-6</v>
          </cell>
          <cell r="H5201" t="str">
            <v>N/A</v>
          </cell>
          <cell r="O5201" t="str">
            <v>C</v>
          </cell>
          <cell r="V5201">
            <v>951879.06674200005</v>
          </cell>
        </row>
        <row r="5202">
          <cell r="F5202" t="str">
            <v>B-6</v>
          </cell>
          <cell r="H5202" t="str">
            <v>N/A</v>
          </cell>
          <cell r="O5202" t="str">
            <v>C</v>
          </cell>
          <cell r="V5202">
            <v>395651.21622499998</v>
          </cell>
        </row>
        <row r="5203">
          <cell r="F5203" t="str">
            <v>B-6</v>
          </cell>
          <cell r="H5203" t="str">
            <v>N/A</v>
          </cell>
          <cell r="O5203" t="str">
            <v>C</v>
          </cell>
          <cell r="V5203">
            <v>2601579.4929399998</v>
          </cell>
        </row>
        <row r="5204">
          <cell r="F5204" t="str">
            <v>B-6</v>
          </cell>
          <cell r="H5204" t="str">
            <v>N/A</v>
          </cell>
          <cell r="O5204" t="str">
            <v>C</v>
          </cell>
          <cell r="V5204">
            <v>1052416.6408219999</v>
          </cell>
        </row>
        <row r="5205">
          <cell r="F5205" t="str">
            <v>B-6</v>
          </cell>
          <cell r="H5205" t="str">
            <v>N/A</v>
          </cell>
          <cell r="O5205" t="str">
            <v>C</v>
          </cell>
          <cell r="V5205">
            <v>-476594.108611</v>
          </cell>
        </row>
        <row r="5206">
          <cell r="F5206" t="str">
            <v>B-6</v>
          </cell>
          <cell r="H5206" t="str">
            <v>N/A</v>
          </cell>
          <cell r="O5206" t="str">
            <v>C</v>
          </cell>
          <cell r="V5206">
            <v>951879.06674200005</v>
          </cell>
        </row>
        <row r="5207">
          <cell r="F5207" t="str">
            <v>B-6</v>
          </cell>
          <cell r="H5207" t="str">
            <v>N/A</v>
          </cell>
          <cell r="O5207" t="str">
            <v>C</v>
          </cell>
          <cell r="V5207">
            <v>395651.21622499998</v>
          </cell>
        </row>
        <row r="5208">
          <cell r="F5208" t="str">
            <v>B-6</v>
          </cell>
          <cell r="H5208" t="str">
            <v>N/A</v>
          </cell>
          <cell r="O5208" t="str">
            <v>C</v>
          </cell>
          <cell r="V5208">
            <v>2601579.4929399998</v>
          </cell>
        </row>
        <row r="5209">
          <cell r="F5209" t="str">
            <v>B-6</v>
          </cell>
          <cell r="H5209" t="str">
            <v>N/A</v>
          </cell>
          <cell r="O5209" t="str">
            <v>C</v>
          </cell>
          <cell r="V5209">
            <v>1052416.6408219999</v>
          </cell>
        </row>
        <row r="5210">
          <cell r="F5210" t="str">
            <v>B-6</v>
          </cell>
          <cell r="H5210" t="str">
            <v>N/A</v>
          </cell>
          <cell r="O5210" t="str">
            <v>C</v>
          </cell>
          <cell r="V5210">
            <v>-476594.108611</v>
          </cell>
        </row>
        <row r="5211">
          <cell r="F5211" t="str">
            <v>B-6</v>
          </cell>
          <cell r="H5211" t="str">
            <v>CARE Surcharge</v>
          </cell>
          <cell r="O5211" t="str">
            <v>C</v>
          </cell>
          <cell r="V5211">
            <v>951879.06674200005</v>
          </cell>
        </row>
        <row r="5212">
          <cell r="F5212" t="str">
            <v>B-6</v>
          </cell>
          <cell r="H5212" t="str">
            <v>CARE Surcharge</v>
          </cell>
          <cell r="O5212" t="str">
            <v>C</v>
          </cell>
          <cell r="V5212">
            <v>395651.21622499998</v>
          </cell>
        </row>
        <row r="5213">
          <cell r="F5213" t="str">
            <v>B-6</v>
          </cell>
          <cell r="H5213" t="str">
            <v>CARE Surcharge</v>
          </cell>
          <cell r="O5213" t="str">
            <v>C</v>
          </cell>
          <cell r="V5213">
            <v>2601579.4929399998</v>
          </cell>
        </row>
        <row r="5214">
          <cell r="F5214" t="str">
            <v>B-6</v>
          </cell>
          <cell r="H5214" t="str">
            <v>CARE Surcharge</v>
          </cell>
          <cell r="O5214" t="str">
            <v>C</v>
          </cell>
          <cell r="V5214">
            <v>1052416.6408219999</v>
          </cell>
        </row>
        <row r="5215">
          <cell r="F5215" t="str">
            <v>B-6</v>
          </cell>
          <cell r="H5215" t="str">
            <v>CARE Surcharge</v>
          </cell>
          <cell r="O5215" t="str">
            <v>C</v>
          </cell>
          <cell r="V5215">
            <v>-476594.108611</v>
          </cell>
        </row>
        <row r="5216">
          <cell r="F5216" t="str">
            <v>B-6</v>
          </cell>
          <cell r="H5216" t="str">
            <v>CARE Discount</v>
          </cell>
          <cell r="O5216" t="str">
            <v>C</v>
          </cell>
          <cell r="V5216">
            <v>951879.06674200005</v>
          </cell>
        </row>
        <row r="5217">
          <cell r="F5217" t="str">
            <v>B-6</v>
          </cell>
          <cell r="H5217" t="str">
            <v>CARE Discount</v>
          </cell>
          <cell r="O5217" t="str">
            <v>C</v>
          </cell>
          <cell r="V5217">
            <v>395651.21622499998</v>
          </cell>
        </row>
        <row r="5218">
          <cell r="F5218" t="str">
            <v>B-6</v>
          </cell>
          <cell r="H5218" t="str">
            <v>CARE Discount</v>
          </cell>
          <cell r="O5218" t="str">
            <v>C</v>
          </cell>
          <cell r="V5218">
            <v>2601579.4929399998</v>
          </cell>
        </row>
        <row r="5219">
          <cell r="F5219" t="str">
            <v>B-6</v>
          </cell>
          <cell r="H5219" t="str">
            <v>CARE Discount</v>
          </cell>
          <cell r="O5219" t="str">
            <v>C</v>
          </cell>
          <cell r="V5219">
            <v>1052416.6408219999</v>
          </cell>
        </row>
        <row r="5220">
          <cell r="F5220" t="str">
            <v>B-6</v>
          </cell>
          <cell r="H5220" t="str">
            <v>CARE Discount</v>
          </cell>
          <cell r="O5220" t="str">
            <v>C</v>
          </cell>
          <cell r="V5220">
            <v>-476594.108611</v>
          </cell>
        </row>
        <row r="5221">
          <cell r="F5221" t="str">
            <v>B-6</v>
          </cell>
          <cell r="H5221" t="str">
            <v>Non-Surcharge</v>
          </cell>
          <cell r="O5221" t="str">
            <v>C</v>
          </cell>
          <cell r="V5221">
            <v>951879.06674200005</v>
          </cell>
        </row>
        <row r="5222">
          <cell r="F5222" t="str">
            <v>B-6</v>
          </cell>
          <cell r="H5222" t="str">
            <v>Non-Surcharge</v>
          </cell>
          <cell r="O5222" t="str">
            <v>C</v>
          </cell>
          <cell r="V5222">
            <v>395651.21622499998</v>
          </cell>
        </row>
        <row r="5223">
          <cell r="F5223" t="str">
            <v>B-6</v>
          </cell>
          <cell r="H5223" t="str">
            <v>Non-Surcharge</v>
          </cell>
          <cell r="O5223" t="str">
            <v>C</v>
          </cell>
          <cell r="V5223">
            <v>2601579.4929399998</v>
          </cell>
        </row>
        <row r="5224">
          <cell r="F5224" t="str">
            <v>B-6</v>
          </cell>
          <cell r="H5224" t="str">
            <v>Non-Surcharge</v>
          </cell>
          <cell r="O5224" t="str">
            <v>C</v>
          </cell>
          <cell r="V5224">
            <v>1052416.6408219999</v>
          </cell>
        </row>
        <row r="5225">
          <cell r="F5225" t="str">
            <v>B-6</v>
          </cell>
          <cell r="H5225" t="str">
            <v>Non-Surcharge</v>
          </cell>
          <cell r="O5225" t="str">
            <v>C</v>
          </cell>
          <cell r="V5225">
            <v>-476594.108611</v>
          </cell>
        </row>
        <row r="5226">
          <cell r="F5226" t="str">
            <v>B-6</v>
          </cell>
          <cell r="H5226" t="str">
            <v>N/A</v>
          </cell>
          <cell r="O5226" t="str">
            <v>C</v>
          </cell>
          <cell r="V5226">
            <v>395651.21622499998</v>
          </cell>
        </row>
        <row r="5227">
          <cell r="F5227" t="str">
            <v>B-6</v>
          </cell>
          <cell r="H5227" t="str">
            <v>N/A</v>
          </cell>
          <cell r="O5227" t="str">
            <v>C</v>
          </cell>
          <cell r="V5227">
            <v>951879.06674200005</v>
          </cell>
        </row>
        <row r="5228">
          <cell r="F5228" t="str">
            <v>B-6</v>
          </cell>
          <cell r="H5228" t="str">
            <v>N/A</v>
          </cell>
          <cell r="O5228" t="str">
            <v>C</v>
          </cell>
          <cell r="V5228">
            <v>1052416.6408219999</v>
          </cell>
        </row>
        <row r="5229">
          <cell r="F5229" t="str">
            <v>B-6</v>
          </cell>
          <cell r="H5229" t="str">
            <v>N/A</v>
          </cell>
          <cell r="O5229" t="str">
            <v>C</v>
          </cell>
          <cell r="V5229">
            <v>2601579.4929399998</v>
          </cell>
        </row>
        <row r="5230">
          <cell r="F5230" t="str">
            <v>B-6</v>
          </cell>
          <cell r="H5230" t="str">
            <v>N/A</v>
          </cell>
          <cell r="O5230" t="str">
            <v>C</v>
          </cell>
          <cell r="V5230">
            <v>-476594.108611</v>
          </cell>
        </row>
        <row r="5231">
          <cell r="F5231" t="str">
            <v>B-6</v>
          </cell>
          <cell r="H5231" t="str">
            <v>EUCRA</v>
          </cell>
          <cell r="O5231" t="str">
            <v>C</v>
          </cell>
          <cell r="V5231">
            <v>951879.06674200005</v>
          </cell>
        </row>
        <row r="5232">
          <cell r="F5232" t="str">
            <v>B-6</v>
          </cell>
          <cell r="H5232" t="str">
            <v>EUCRA</v>
          </cell>
          <cell r="O5232" t="str">
            <v>C</v>
          </cell>
          <cell r="V5232">
            <v>395651.21622499998</v>
          </cell>
        </row>
        <row r="5233">
          <cell r="F5233" t="str">
            <v>B-6</v>
          </cell>
          <cell r="H5233" t="str">
            <v>EUCRA</v>
          </cell>
          <cell r="O5233" t="str">
            <v>C</v>
          </cell>
          <cell r="V5233">
            <v>2601579.4929399998</v>
          </cell>
        </row>
        <row r="5234">
          <cell r="F5234" t="str">
            <v>B-6</v>
          </cell>
          <cell r="H5234" t="str">
            <v>EUCRA</v>
          </cell>
          <cell r="O5234" t="str">
            <v>C</v>
          </cell>
          <cell r="V5234">
            <v>1052416.6408219999</v>
          </cell>
        </row>
        <row r="5235">
          <cell r="F5235" t="str">
            <v>B-6</v>
          </cell>
          <cell r="H5235" t="str">
            <v>EUCRA</v>
          </cell>
          <cell r="O5235" t="str">
            <v>C</v>
          </cell>
          <cell r="V5235">
            <v>-476594.108611</v>
          </cell>
        </row>
        <row r="5236">
          <cell r="F5236" t="str">
            <v>B-6</v>
          </cell>
          <cell r="H5236" t="str">
            <v>TAC</v>
          </cell>
          <cell r="O5236" t="str">
            <v>C</v>
          </cell>
          <cell r="V5236">
            <v>951879.06674200005</v>
          </cell>
        </row>
        <row r="5237">
          <cell r="F5237" t="str">
            <v>B-6</v>
          </cell>
          <cell r="H5237" t="str">
            <v>TAC</v>
          </cell>
          <cell r="O5237" t="str">
            <v>C</v>
          </cell>
          <cell r="V5237">
            <v>395651.21622499998</v>
          </cell>
        </row>
        <row r="5238">
          <cell r="F5238" t="str">
            <v>B-6</v>
          </cell>
          <cell r="H5238" t="str">
            <v>TAC</v>
          </cell>
          <cell r="O5238" t="str">
            <v>C</v>
          </cell>
          <cell r="V5238">
            <v>2601579.4929399998</v>
          </cell>
        </row>
        <row r="5239">
          <cell r="F5239" t="str">
            <v>B-6</v>
          </cell>
          <cell r="H5239" t="str">
            <v>TAC</v>
          </cell>
          <cell r="O5239" t="str">
            <v>C</v>
          </cell>
          <cell r="V5239">
            <v>1052416.6408219999</v>
          </cell>
        </row>
        <row r="5240">
          <cell r="F5240" t="str">
            <v>B-6</v>
          </cell>
          <cell r="H5240" t="str">
            <v>TAC</v>
          </cell>
          <cell r="O5240" t="str">
            <v>C</v>
          </cell>
          <cell r="V5240">
            <v>-476594.108611</v>
          </cell>
        </row>
        <row r="5241">
          <cell r="F5241" t="str">
            <v>B-6</v>
          </cell>
          <cell r="H5241" t="str">
            <v>TRBAA</v>
          </cell>
          <cell r="O5241" t="str">
            <v>C</v>
          </cell>
          <cell r="V5241">
            <v>951879.06674200005</v>
          </cell>
        </row>
        <row r="5242">
          <cell r="F5242" t="str">
            <v>B-6</v>
          </cell>
          <cell r="H5242" t="str">
            <v>TRBAA</v>
          </cell>
          <cell r="O5242" t="str">
            <v>C</v>
          </cell>
          <cell r="V5242">
            <v>395651.21622499998</v>
          </cell>
        </row>
        <row r="5243">
          <cell r="F5243" t="str">
            <v>B-6</v>
          </cell>
          <cell r="H5243" t="str">
            <v>TRBAA</v>
          </cell>
          <cell r="O5243" t="str">
            <v>C</v>
          </cell>
          <cell r="V5243">
            <v>2601579.4929399998</v>
          </cell>
        </row>
        <row r="5244">
          <cell r="F5244" t="str">
            <v>B-6</v>
          </cell>
          <cell r="H5244" t="str">
            <v>TRBAA</v>
          </cell>
          <cell r="O5244" t="str">
            <v>C</v>
          </cell>
          <cell r="V5244">
            <v>1052416.6408219999</v>
          </cell>
        </row>
        <row r="5245">
          <cell r="F5245" t="str">
            <v>B-6</v>
          </cell>
          <cell r="H5245" t="str">
            <v>TRBAA</v>
          </cell>
          <cell r="O5245" t="str">
            <v>C</v>
          </cell>
          <cell r="V5245">
            <v>-476594.108611</v>
          </cell>
        </row>
        <row r="5246">
          <cell r="F5246" t="str">
            <v>B-6</v>
          </cell>
          <cell r="H5246" t="str">
            <v>N/A</v>
          </cell>
          <cell r="O5246" t="str">
            <v>C</v>
          </cell>
          <cell r="V5246">
            <v>951879.06674200005</v>
          </cell>
        </row>
        <row r="5247">
          <cell r="F5247" t="str">
            <v>B-6</v>
          </cell>
          <cell r="H5247" t="str">
            <v>N/A</v>
          </cell>
          <cell r="O5247" t="str">
            <v>C</v>
          </cell>
          <cell r="V5247">
            <v>395651.21622499998</v>
          </cell>
        </row>
        <row r="5248">
          <cell r="F5248" t="str">
            <v>B-6</v>
          </cell>
          <cell r="H5248" t="str">
            <v>N/A</v>
          </cell>
          <cell r="O5248" t="str">
            <v>C</v>
          </cell>
          <cell r="V5248">
            <v>2601579.4929399998</v>
          </cell>
        </row>
        <row r="5249">
          <cell r="F5249" t="str">
            <v>B-6</v>
          </cell>
          <cell r="H5249" t="str">
            <v>N/A</v>
          </cell>
          <cell r="O5249" t="str">
            <v>C</v>
          </cell>
          <cell r="V5249">
            <v>1052416.6408219999</v>
          </cell>
        </row>
        <row r="5250">
          <cell r="F5250" t="str">
            <v>B-6</v>
          </cell>
          <cell r="H5250" t="str">
            <v>N/A</v>
          </cell>
          <cell r="O5250" t="str">
            <v>C</v>
          </cell>
          <cell r="V5250">
            <v>-476594.108611</v>
          </cell>
        </row>
        <row r="5251">
          <cell r="F5251" t="str">
            <v>B-6</v>
          </cell>
          <cell r="H5251" t="str">
            <v>CARE Discount</v>
          </cell>
          <cell r="O5251" t="str">
            <v>C</v>
          </cell>
          <cell r="V5251">
            <v>951879.06674200005</v>
          </cell>
        </row>
        <row r="5252">
          <cell r="F5252" t="str">
            <v>B-6</v>
          </cell>
          <cell r="H5252" t="str">
            <v>CARE Discount</v>
          </cell>
          <cell r="O5252" t="str">
            <v>C</v>
          </cell>
          <cell r="V5252">
            <v>395651.21622499998</v>
          </cell>
        </row>
        <row r="5253">
          <cell r="F5253" t="str">
            <v>B-6</v>
          </cell>
          <cell r="H5253" t="str">
            <v>CARE Discount</v>
          </cell>
          <cell r="O5253" t="str">
            <v>C</v>
          </cell>
          <cell r="V5253">
            <v>2601579.4929399998</v>
          </cell>
        </row>
        <row r="5254">
          <cell r="F5254" t="str">
            <v>B-6</v>
          </cell>
          <cell r="H5254" t="str">
            <v>CARE Discount</v>
          </cell>
          <cell r="O5254" t="str">
            <v>C</v>
          </cell>
          <cell r="V5254">
            <v>1052416.6408219999</v>
          </cell>
        </row>
        <row r="5255">
          <cell r="F5255" t="str">
            <v>B-6</v>
          </cell>
          <cell r="H5255" t="str">
            <v>CARE Discount</v>
          </cell>
          <cell r="O5255" t="str">
            <v>C</v>
          </cell>
          <cell r="V5255">
            <v>-476594.108611</v>
          </cell>
        </row>
        <row r="5256">
          <cell r="F5256" t="str">
            <v>B-6</v>
          </cell>
          <cell r="H5256" t="str">
            <v>N/A</v>
          </cell>
          <cell r="O5256" t="str">
            <v>C</v>
          </cell>
          <cell r="V5256">
            <v>951879.06674200005</v>
          </cell>
        </row>
        <row r="5257">
          <cell r="F5257" t="str">
            <v>B-6</v>
          </cell>
          <cell r="H5257" t="str">
            <v>N/A</v>
          </cell>
          <cell r="O5257" t="str">
            <v>C</v>
          </cell>
          <cell r="V5257">
            <v>395651.21622499998</v>
          </cell>
        </row>
        <row r="5258">
          <cell r="F5258" t="str">
            <v>B-6</v>
          </cell>
          <cell r="H5258" t="str">
            <v>N/A</v>
          </cell>
          <cell r="O5258" t="str">
            <v>C</v>
          </cell>
          <cell r="V5258">
            <v>2601579.4929399998</v>
          </cell>
        </row>
        <row r="5259">
          <cell r="F5259" t="str">
            <v>B-6</v>
          </cell>
          <cell r="H5259" t="str">
            <v>N/A</v>
          </cell>
          <cell r="O5259" t="str">
            <v>C</v>
          </cell>
          <cell r="V5259">
            <v>1052416.6408219999</v>
          </cell>
        </row>
        <row r="5260">
          <cell r="F5260" t="str">
            <v>B-6</v>
          </cell>
          <cell r="H5260" t="str">
            <v>N/A</v>
          </cell>
          <cell r="O5260" t="str">
            <v>C</v>
          </cell>
          <cell r="V5260">
            <v>-476594.108611</v>
          </cell>
        </row>
        <row r="5261">
          <cell r="F5261" t="str">
            <v>B-6</v>
          </cell>
          <cell r="H5261" t="str">
            <v>CARE Discount</v>
          </cell>
          <cell r="O5261" t="str">
            <v>C</v>
          </cell>
          <cell r="V5261">
            <v>951879.06674200005</v>
          </cell>
        </row>
        <row r="5262">
          <cell r="F5262" t="str">
            <v>B-6</v>
          </cell>
          <cell r="H5262" t="str">
            <v>CARE Discount</v>
          </cell>
          <cell r="O5262" t="str">
            <v>C</v>
          </cell>
          <cell r="V5262">
            <v>395651.21622499998</v>
          </cell>
        </row>
        <row r="5263">
          <cell r="F5263" t="str">
            <v>B-6</v>
          </cell>
          <cell r="H5263" t="str">
            <v>CARE Discount</v>
          </cell>
          <cell r="O5263" t="str">
            <v>C</v>
          </cell>
          <cell r="V5263">
            <v>2601579.4929399998</v>
          </cell>
        </row>
        <row r="5264">
          <cell r="F5264" t="str">
            <v>B-6</v>
          </cell>
          <cell r="H5264" t="str">
            <v>CARE Discount</v>
          </cell>
          <cell r="O5264" t="str">
            <v>C</v>
          </cell>
          <cell r="V5264">
            <v>1052416.6408219999</v>
          </cell>
        </row>
        <row r="5265">
          <cell r="F5265" t="str">
            <v>B-6</v>
          </cell>
          <cell r="H5265" t="str">
            <v>CARE Discount</v>
          </cell>
          <cell r="O5265" t="str">
            <v>C</v>
          </cell>
          <cell r="V5265">
            <v>-476594.108611</v>
          </cell>
        </row>
        <row r="5266">
          <cell r="F5266" t="str">
            <v>B-6</v>
          </cell>
          <cell r="H5266" t="str">
            <v>N/A</v>
          </cell>
          <cell r="O5266" t="str">
            <v>C</v>
          </cell>
          <cell r="V5266">
            <v>951879.06674200005</v>
          </cell>
        </row>
        <row r="5267">
          <cell r="F5267" t="str">
            <v>B-6</v>
          </cell>
          <cell r="H5267" t="str">
            <v>N/A</v>
          </cell>
          <cell r="O5267" t="str">
            <v>C</v>
          </cell>
          <cell r="V5267">
            <v>395651.21622499998</v>
          </cell>
        </row>
        <row r="5268">
          <cell r="F5268" t="str">
            <v>B-6</v>
          </cell>
          <cell r="H5268" t="str">
            <v>N/A</v>
          </cell>
          <cell r="O5268" t="str">
            <v>C</v>
          </cell>
          <cell r="V5268">
            <v>2601579.4929399998</v>
          </cell>
        </row>
        <row r="5269">
          <cell r="F5269" t="str">
            <v>B-6</v>
          </cell>
          <cell r="H5269" t="str">
            <v>N/A</v>
          </cell>
          <cell r="O5269" t="str">
            <v>C</v>
          </cell>
          <cell r="V5269">
            <v>1052416.6408219999</v>
          </cell>
        </row>
        <row r="5270">
          <cell r="F5270" t="str">
            <v>B-6</v>
          </cell>
          <cell r="H5270" t="str">
            <v>N/A</v>
          </cell>
          <cell r="O5270" t="str">
            <v>C</v>
          </cell>
          <cell r="V5270">
            <v>-476594.108611</v>
          </cell>
        </row>
        <row r="5271">
          <cell r="F5271" t="str">
            <v>B-6</v>
          </cell>
          <cell r="H5271" t="str">
            <v>FO1</v>
          </cell>
          <cell r="O5271" t="str">
            <v>C</v>
          </cell>
          <cell r="V5271">
            <v>951879.06674200005</v>
          </cell>
        </row>
        <row r="5272">
          <cell r="F5272" t="str">
            <v>B-6</v>
          </cell>
          <cell r="H5272" t="str">
            <v>FO1</v>
          </cell>
          <cell r="O5272" t="str">
            <v>C</v>
          </cell>
          <cell r="V5272">
            <v>395651.21622499998</v>
          </cell>
        </row>
        <row r="5273">
          <cell r="F5273" t="str">
            <v>B-6</v>
          </cell>
          <cell r="H5273" t="str">
            <v>FO1</v>
          </cell>
          <cell r="O5273" t="str">
            <v>C</v>
          </cell>
          <cell r="V5273">
            <v>2601579.4929399998</v>
          </cell>
        </row>
        <row r="5274">
          <cell r="F5274" t="str">
            <v>B-6</v>
          </cell>
          <cell r="H5274" t="str">
            <v>FO1</v>
          </cell>
          <cell r="O5274" t="str">
            <v>C</v>
          </cell>
          <cell r="V5274">
            <v>1052416.6408219999</v>
          </cell>
        </row>
        <row r="5275">
          <cell r="F5275" t="str">
            <v>B-6</v>
          </cell>
          <cell r="H5275" t="str">
            <v>FO1</v>
          </cell>
          <cell r="O5275" t="str">
            <v>C</v>
          </cell>
          <cell r="V5275">
            <v>-476594.108611</v>
          </cell>
        </row>
        <row r="5276">
          <cell r="F5276" t="str">
            <v>B-6</v>
          </cell>
          <cell r="H5276" t="str">
            <v>CARE Discount</v>
          </cell>
          <cell r="O5276" t="str">
            <v>C</v>
          </cell>
          <cell r="V5276">
            <v>951879.06674200005</v>
          </cell>
        </row>
        <row r="5277">
          <cell r="F5277" t="str">
            <v>B-6</v>
          </cell>
          <cell r="H5277" t="str">
            <v>CARE Discount</v>
          </cell>
          <cell r="O5277" t="str">
            <v>C</v>
          </cell>
          <cell r="V5277">
            <v>395651.21622499998</v>
          </cell>
        </row>
        <row r="5278">
          <cell r="F5278" t="str">
            <v>B-6</v>
          </cell>
          <cell r="H5278" t="str">
            <v>CARE Discount</v>
          </cell>
          <cell r="O5278" t="str">
            <v>C</v>
          </cell>
          <cell r="V5278">
            <v>2601579.4929399998</v>
          </cell>
        </row>
        <row r="5279">
          <cell r="F5279" t="str">
            <v>B-6</v>
          </cell>
          <cell r="H5279" t="str">
            <v>CARE Discount</v>
          </cell>
          <cell r="O5279" t="str">
            <v>C</v>
          </cell>
          <cell r="V5279">
            <v>1052416.6408219999</v>
          </cell>
        </row>
        <row r="5280">
          <cell r="F5280" t="str">
            <v>B-6</v>
          </cell>
          <cell r="H5280" t="str">
            <v>CARE Discount</v>
          </cell>
          <cell r="O5280" t="str">
            <v>C</v>
          </cell>
          <cell r="V5280">
            <v>-476594.108611</v>
          </cell>
        </row>
        <row r="5281">
          <cell r="F5281" t="str">
            <v>B-6</v>
          </cell>
          <cell r="H5281" t="str">
            <v>FO2</v>
          </cell>
          <cell r="O5281" t="str">
            <v>N/A</v>
          </cell>
          <cell r="V5281">
            <v>0</v>
          </cell>
        </row>
        <row r="5282">
          <cell r="F5282" t="str">
            <v>B-6</v>
          </cell>
          <cell r="H5282" t="str">
            <v>FO2</v>
          </cell>
          <cell r="O5282" t="str">
            <v>N/A</v>
          </cell>
          <cell r="V5282">
            <v>420515027.3817569</v>
          </cell>
        </row>
        <row r="5283">
          <cell r="F5283" t="str">
            <v>B-6</v>
          </cell>
          <cell r="H5283" t="str">
            <v>FO2</v>
          </cell>
          <cell r="O5283" t="str">
            <v>N/A</v>
          </cell>
          <cell r="V5283">
            <v>137099201.90122801</v>
          </cell>
        </row>
        <row r="5284">
          <cell r="F5284" t="str">
            <v>B-6</v>
          </cell>
          <cell r="H5284" t="str">
            <v>FO2</v>
          </cell>
          <cell r="O5284" t="str">
            <v>N/A</v>
          </cell>
          <cell r="V5284">
            <v>777744091.82712495</v>
          </cell>
        </row>
        <row r="5285">
          <cell r="F5285" t="str">
            <v>B-6</v>
          </cell>
          <cell r="H5285" t="str">
            <v>FO2</v>
          </cell>
          <cell r="O5285" t="str">
            <v>N/A</v>
          </cell>
          <cell r="V5285">
            <v>275416250.77411503</v>
          </cell>
        </row>
        <row r="5286">
          <cell r="F5286" t="str">
            <v>B-6</v>
          </cell>
          <cell r="H5286" t="str">
            <v>FO2</v>
          </cell>
          <cell r="O5286" t="str">
            <v>N/A</v>
          </cell>
          <cell r="V5286">
            <v>2318344.9689539932</v>
          </cell>
        </row>
        <row r="5287">
          <cell r="F5287" t="str">
            <v>B-6</v>
          </cell>
          <cell r="H5287" t="str">
            <v>FO2</v>
          </cell>
          <cell r="O5287" t="str">
            <v>C</v>
          </cell>
          <cell r="V5287">
            <v>951879.06674200005</v>
          </cell>
        </row>
        <row r="5288">
          <cell r="F5288" t="str">
            <v>B-6</v>
          </cell>
          <cell r="H5288" t="str">
            <v>FO2</v>
          </cell>
          <cell r="O5288" t="str">
            <v>C</v>
          </cell>
          <cell r="V5288">
            <v>395651.21622499998</v>
          </cell>
        </row>
        <row r="5289">
          <cell r="F5289" t="str">
            <v>B-6</v>
          </cell>
          <cell r="H5289" t="str">
            <v>FO2</v>
          </cell>
          <cell r="O5289" t="str">
            <v>C</v>
          </cell>
          <cell r="V5289">
            <v>2601579.4929399998</v>
          </cell>
        </row>
        <row r="5290">
          <cell r="F5290" t="str">
            <v>B-6</v>
          </cell>
          <cell r="H5290" t="str">
            <v>FO2</v>
          </cell>
          <cell r="O5290" t="str">
            <v>C</v>
          </cell>
          <cell r="V5290">
            <v>1052416.6408219999</v>
          </cell>
        </row>
        <row r="5291">
          <cell r="F5291" t="str">
            <v>B-6</v>
          </cell>
          <cell r="H5291" t="str">
            <v>FO2</v>
          </cell>
          <cell r="O5291" t="str">
            <v>C</v>
          </cell>
          <cell r="V5291">
            <v>-476594.108611</v>
          </cell>
        </row>
        <row r="5292">
          <cell r="F5292" t="str">
            <v>B-6</v>
          </cell>
          <cell r="H5292" t="str">
            <v>FO3</v>
          </cell>
          <cell r="O5292" t="str">
            <v>N/A</v>
          </cell>
          <cell r="V5292">
            <v>0</v>
          </cell>
        </row>
        <row r="5293">
          <cell r="F5293" t="str">
            <v>B-6</v>
          </cell>
          <cell r="H5293" t="str">
            <v>FO3</v>
          </cell>
          <cell r="O5293" t="str">
            <v>N/A</v>
          </cell>
          <cell r="V5293">
            <v>420515027.3817569</v>
          </cell>
        </row>
        <row r="5294">
          <cell r="F5294" t="str">
            <v>B-6</v>
          </cell>
          <cell r="H5294" t="str">
            <v>FO3</v>
          </cell>
          <cell r="O5294" t="str">
            <v>N/A</v>
          </cell>
          <cell r="V5294">
            <v>137099201.90122801</v>
          </cell>
        </row>
        <row r="5295">
          <cell r="F5295" t="str">
            <v>B-6</v>
          </cell>
          <cell r="H5295" t="str">
            <v>FO3</v>
          </cell>
          <cell r="O5295" t="str">
            <v>N/A</v>
          </cell>
          <cell r="V5295">
            <v>777744091.82712495</v>
          </cell>
        </row>
        <row r="5296">
          <cell r="F5296" t="str">
            <v>B-6</v>
          </cell>
          <cell r="H5296" t="str">
            <v>FO3</v>
          </cell>
          <cell r="O5296" t="str">
            <v>N/A</v>
          </cell>
          <cell r="V5296">
            <v>275416250.77411503</v>
          </cell>
        </row>
        <row r="5297">
          <cell r="F5297" t="str">
            <v>B-6</v>
          </cell>
          <cell r="H5297" t="str">
            <v>FO3</v>
          </cell>
          <cell r="O5297" t="str">
            <v>N/A</v>
          </cell>
          <cell r="V5297">
            <v>2318344.9689539932</v>
          </cell>
        </row>
        <row r="5298">
          <cell r="F5298" t="str">
            <v>B-6</v>
          </cell>
          <cell r="H5298" t="str">
            <v>FO3</v>
          </cell>
          <cell r="O5298" t="str">
            <v>C</v>
          </cell>
          <cell r="V5298">
            <v>951879.06674200005</v>
          </cell>
        </row>
        <row r="5299">
          <cell r="F5299" t="str">
            <v>B-6</v>
          </cell>
          <cell r="H5299" t="str">
            <v>FO3</v>
          </cell>
          <cell r="O5299" t="str">
            <v>C</v>
          </cell>
          <cell r="V5299">
            <v>395651.21622499998</v>
          </cell>
        </row>
        <row r="5300">
          <cell r="F5300" t="str">
            <v>B-6</v>
          </cell>
          <cell r="H5300" t="str">
            <v>FO3</v>
          </cell>
          <cell r="O5300" t="str">
            <v>C</v>
          </cell>
          <cell r="V5300">
            <v>2601579.4929399998</v>
          </cell>
        </row>
        <row r="5301">
          <cell r="F5301" t="str">
            <v>B-6</v>
          </cell>
          <cell r="H5301" t="str">
            <v>FO3</v>
          </cell>
          <cell r="O5301" t="str">
            <v>C</v>
          </cell>
          <cell r="V5301">
            <v>1052416.6408219999</v>
          </cell>
        </row>
        <row r="5302">
          <cell r="F5302" t="str">
            <v>B-6</v>
          </cell>
          <cell r="H5302" t="str">
            <v>FO3</v>
          </cell>
          <cell r="O5302" t="str">
            <v>C</v>
          </cell>
          <cell r="V5302">
            <v>-476594.108611</v>
          </cell>
        </row>
        <row r="5303">
          <cell r="F5303" t="str">
            <v>B-6</v>
          </cell>
          <cell r="H5303" t="str">
            <v>N/A</v>
          </cell>
          <cell r="O5303" t="str">
            <v>N/A</v>
          </cell>
          <cell r="V5303">
            <v>8568092.3078630008</v>
          </cell>
        </row>
        <row r="5304">
          <cell r="F5304" t="str">
            <v>B-6</v>
          </cell>
          <cell r="H5304" t="str">
            <v>N/A</v>
          </cell>
          <cell r="O5304" t="str">
            <v>N/A</v>
          </cell>
          <cell r="V5304">
            <v>1019601.646943</v>
          </cell>
        </row>
        <row r="5305">
          <cell r="F5305" t="str">
            <v>A-15</v>
          </cell>
          <cell r="H5305" t="str">
            <v>N/A</v>
          </cell>
          <cell r="O5305" t="str">
            <v>N/A</v>
          </cell>
          <cell r="V5305">
            <v>1746.8625159999999</v>
          </cell>
        </row>
        <row r="5306">
          <cell r="F5306" t="str">
            <v>A-15</v>
          </cell>
          <cell r="H5306" t="str">
            <v>N/A</v>
          </cell>
          <cell r="O5306" t="str">
            <v>N/A</v>
          </cell>
          <cell r="V5306">
            <v>3361.0289419999999</v>
          </cell>
        </row>
        <row r="5307">
          <cell r="F5307" t="str">
            <v>A-15</v>
          </cell>
          <cell r="H5307" t="str">
            <v>N/A</v>
          </cell>
          <cell r="O5307" t="str">
            <v>C</v>
          </cell>
          <cell r="V5307">
            <v>0</v>
          </cell>
        </row>
        <row r="5308">
          <cell r="F5308" t="str">
            <v>A-15</v>
          </cell>
          <cell r="H5308" t="str">
            <v>N/A</v>
          </cell>
          <cell r="O5308" t="str">
            <v>C</v>
          </cell>
          <cell r="V5308">
            <v>0</v>
          </cell>
        </row>
        <row r="5309">
          <cell r="F5309" t="str">
            <v>A-15</v>
          </cell>
          <cell r="H5309" t="str">
            <v>CARE Surcharge</v>
          </cell>
          <cell r="O5309" t="str">
            <v>N/A</v>
          </cell>
          <cell r="V5309">
            <v>0</v>
          </cell>
        </row>
        <row r="5310">
          <cell r="F5310" t="str">
            <v>A-15</v>
          </cell>
          <cell r="H5310" t="str">
            <v>N/A</v>
          </cell>
          <cell r="O5310" t="str">
            <v>N/A</v>
          </cell>
          <cell r="V5310">
            <v>0</v>
          </cell>
        </row>
        <row r="5311">
          <cell r="F5311" t="str">
            <v>A-15</v>
          </cell>
          <cell r="H5311" t="str">
            <v>N/A</v>
          </cell>
          <cell r="O5311" t="str">
            <v>N/A</v>
          </cell>
          <cell r="V5311">
            <v>0</v>
          </cell>
        </row>
        <row r="5312">
          <cell r="F5312" t="str">
            <v>A-15</v>
          </cell>
          <cell r="H5312" t="str">
            <v>N/A</v>
          </cell>
          <cell r="O5312" t="str">
            <v>N/A</v>
          </cell>
          <cell r="V5312">
            <v>0</v>
          </cell>
        </row>
        <row r="5313">
          <cell r="F5313" t="str">
            <v>A-15</v>
          </cell>
          <cell r="H5313" t="str">
            <v>N/A</v>
          </cell>
          <cell r="O5313" t="str">
            <v>N/A</v>
          </cell>
          <cell r="V5313">
            <v>0</v>
          </cell>
        </row>
        <row r="5314">
          <cell r="F5314" t="str">
            <v>A-15</v>
          </cell>
          <cell r="H5314" t="str">
            <v>Non-Surcharge</v>
          </cell>
          <cell r="O5314" t="str">
            <v>N/A</v>
          </cell>
          <cell r="V5314">
            <v>0</v>
          </cell>
        </row>
        <row r="5315">
          <cell r="F5315" t="str">
            <v>A-15</v>
          </cell>
          <cell r="H5315" t="str">
            <v>N/A</v>
          </cell>
          <cell r="O5315" t="str">
            <v>N/A</v>
          </cell>
          <cell r="V5315">
            <v>0</v>
          </cell>
        </row>
        <row r="5316">
          <cell r="F5316" t="str">
            <v>A-15</v>
          </cell>
          <cell r="H5316" t="str">
            <v>N/A</v>
          </cell>
          <cell r="O5316" t="str">
            <v>N/A</v>
          </cell>
          <cell r="V5316">
            <v>0</v>
          </cell>
        </row>
        <row r="5317">
          <cell r="F5317" t="str">
            <v>A-15</v>
          </cell>
          <cell r="H5317" t="str">
            <v>FO1</v>
          </cell>
          <cell r="O5317" t="str">
            <v>N/A</v>
          </cell>
          <cell r="V5317">
            <v>0</v>
          </cell>
        </row>
        <row r="5318">
          <cell r="F5318" t="str">
            <v>A-15</v>
          </cell>
          <cell r="H5318" t="str">
            <v>CARE Surcharge</v>
          </cell>
          <cell r="O5318" t="str">
            <v>N/A</v>
          </cell>
          <cell r="V5318">
            <v>339198.32816100004</v>
          </cell>
        </row>
        <row r="5319">
          <cell r="F5319" t="str">
            <v>A-15</v>
          </cell>
          <cell r="H5319" t="str">
            <v>CARE Surcharge</v>
          </cell>
          <cell r="O5319" t="str">
            <v>N/A</v>
          </cell>
          <cell r="V5319">
            <v>513386.86667699995</v>
          </cell>
        </row>
        <row r="5320">
          <cell r="F5320" t="str">
            <v>A-15</v>
          </cell>
          <cell r="H5320" t="str">
            <v>EITE</v>
          </cell>
          <cell r="O5320" t="str">
            <v>N/A</v>
          </cell>
          <cell r="V5320">
            <v>1014.5469712757266</v>
          </cell>
        </row>
        <row r="5321">
          <cell r="F5321" t="str">
            <v>A-15</v>
          </cell>
          <cell r="H5321" t="str">
            <v>EITE</v>
          </cell>
          <cell r="O5321" t="str">
            <v>N/A</v>
          </cell>
          <cell r="V5321">
            <v>1535.5473404151835</v>
          </cell>
        </row>
        <row r="5322">
          <cell r="F5322" t="str">
            <v>A-15</v>
          </cell>
          <cell r="H5322" t="str">
            <v>EUCRA</v>
          </cell>
          <cell r="O5322" t="str">
            <v>N/A</v>
          </cell>
          <cell r="V5322">
            <v>339198.32816100004</v>
          </cell>
        </row>
        <row r="5323">
          <cell r="F5323" t="str">
            <v>A-15</v>
          </cell>
          <cell r="H5323" t="str">
            <v>EUCRA</v>
          </cell>
          <cell r="O5323" t="str">
            <v>N/A</v>
          </cell>
          <cell r="V5323">
            <v>513386.86667699995</v>
          </cell>
        </row>
        <row r="5324">
          <cell r="F5324" t="str">
            <v>A-15</v>
          </cell>
          <cell r="H5324" t="str">
            <v>N/A</v>
          </cell>
          <cell r="O5324" t="str">
            <v>N/A</v>
          </cell>
          <cell r="V5324">
            <v>339198.32816100004</v>
          </cell>
        </row>
        <row r="5325">
          <cell r="F5325" t="str">
            <v>A-15</v>
          </cell>
          <cell r="H5325" t="str">
            <v>N/A</v>
          </cell>
          <cell r="O5325" t="str">
            <v>N/A</v>
          </cell>
          <cell r="V5325">
            <v>513386.86667699995</v>
          </cell>
        </row>
        <row r="5326">
          <cell r="F5326" t="str">
            <v>A-15</v>
          </cell>
          <cell r="H5326" t="str">
            <v>N/A</v>
          </cell>
          <cell r="O5326" t="str">
            <v>N/A</v>
          </cell>
          <cell r="V5326">
            <v>339198.32816100004</v>
          </cell>
        </row>
        <row r="5327">
          <cell r="F5327" t="str">
            <v>A-15</v>
          </cell>
          <cell r="H5327" t="str">
            <v>N/A</v>
          </cell>
          <cell r="O5327" t="str">
            <v>N/A</v>
          </cell>
          <cell r="V5327">
            <v>513386.86667699995</v>
          </cell>
        </row>
        <row r="5328">
          <cell r="F5328" t="str">
            <v>A-15</v>
          </cell>
          <cell r="H5328" t="str">
            <v>N/A</v>
          </cell>
          <cell r="O5328" t="str">
            <v>N/A</v>
          </cell>
          <cell r="V5328">
            <v>337687.57210300001</v>
          </cell>
        </row>
        <row r="5329">
          <cell r="F5329" t="str">
            <v>A-15</v>
          </cell>
          <cell r="H5329" t="str">
            <v>N/A</v>
          </cell>
          <cell r="O5329" t="str">
            <v>N/A</v>
          </cell>
          <cell r="V5329">
            <v>512474.682715</v>
          </cell>
        </row>
        <row r="5330">
          <cell r="F5330" t="str">
            <v>A-15</v>
          </cell>
          <cell r="H5330" t="str">
            <v>N/A</v>
          </cell>
          <cell r="O5330" t="str">
            <v>N/A</v>
          </cell>
          <cell r="V5330">
            <v>339198.32816100004</v>
          </cell>
        </row>
        <row r="5331">
          <cell r="F5331" t="str">
            <v>A-15</v>
          </cell>
          <cell r="H5331" t="str">
            <v>N/A</v>
          </cell>
          <cell r="O5331" t="str">
            <v>N/A</v>
          </cell>
          <cell r="V5331">
            <v>513386.86667699995</v>
          </cell>
        </row>
        <row r="5332">
          <cell r="F5332" t="str">
            <v>A-15</v>
          </cell>
          <cell r="H5332" t="str">
            <v>N/A</v>
          </cell>
          <cell r="O5332" t="str">
            <v>N/A</v>
          </cell>
          <cell r="V5332">
            <v>130476.17490300001</v>
          </cell>
        </row>
        <row r="5333">
          <cell r="F5333" t="str">
            <v>A-15</v>
          </cell>
          <cell r="H5333" t="str">
            <v>N/A</v>
          </cell>
          <cell r="O5333" t="str">
            <v>N/A</v>
          </cell>
          <cell r="V5333">
            <v>146937.101696</v>
          </cell>
        </row>
        <row r="5334">
          <cell r="F5334" t="str">
            <v>A-15</v>
          </cell>
          <cell r="H5334" t="str">
            <v>N/A</v>
          </cell>
          <cell r="O5334" t="str">
            <v>N/A</v>
          </cell>
          <cell r="V5334">
            <v>339198.32816100004</v>
          </cell>
        </row>
        <row r="5335">
          <cell r="F5335" t="str">
            <v>A-15</v>
          </cell>
          <cell r="H5335" t="str">
            <v>N/A</v>
          </cell>
          <cell r="O5335" t="str">
            <v>N/A</v>
          </cell>
          <cell r="V5335">
            <v>513386.86667699995</v>
          </cell>
        </row>
        <row r="5336">
          <cell r="F5336" t="str">
            <v>A-15</v>
          </cell>
          <cell r="H5336" t="str">
            <v>N/A</v>
          </cell>
          <cell r="O5336" t="str">
            <v>N/A</v>
          </cell>
          <cell r="V5336">
            <v>339198.32816100004</v>
          </cell>
        </row>
        <row r="5337">
          <cell r="F5337" t="str">
            <v>A-15</v>
          </cell>
          <cell r="H5337" t="str">
            <v>N/A</v>
          </cell>
          <cell r="O5337" t="str">
            <v>N/A</v>
          </cell>
          <cell r="V5337">
            <v>513386.86667699995</v>
          </cell>
        </row>
        <row r="5338">
          <cell r="F5338" t="str">
            <v>A-15</v>
          </cell>
          <cell r="H5338" t="str">
            <v>N/A</v>
          </cell>
          <cell r="O5338" t="str">
            <v>N/A</v>
          </cell>
          <cell r="V5338">
            <v>339198.32816100004</v>
          </cell>
        </row>
        <row r="5339">
          <cell r="F5339" t="str">
            <v>A-15</v>
          </cell>
          <cell r="H5339" t="str">
            <v>N/A</v>
          </cell>
          <cell r="O5339" t="str">
            <v>N/A</v>
          </cell>
          <cell r="V5339">
            <v>513386.86667699995</v>
          </cell>
        </row>
        <row r="5340">
          <cell r="F5340" t="str">
            <v>A-15</v>
          </cell>
          <cell r="H5340" t="str">
            <v>N/A</v>
          </cell>
          <cell r="O5340" t="str">
            <v>N/A</v>
          </cell>
          <cell r="V5340">
            <v>339198.32816100004</v>
          </cell>
        </row>
        <row r="5341">
          <cell r="F5341" t="str">
            <v>A-15</v>
          </cell>
          <cell r="H5341" t="str">
            <v>N/A</v>
          </cell>
          <cell r="O5341" t="str">
            <v>N/A</v>
          </cell>
          <cell r="V5341">
            <v>513386.86667699995</v>
          </cell>
        </row>
        <row r="5342">
          <cell r="F5342" t="str">
            <v>A-15</v>
          </cell>
          <cell r="H5342" t="str">
            <v>Non-Surcharge</v>
          </cell>
          <cell r="O5342" t="str">
            <v>N/A</v>
          </cell>
          <cell r="V5342">
            <v>339198.32816100004</v>
          </cell>
        </row>
        <row r="5343">
          <cell r="F5343" t="str">
            <v>A-15</v>
          </cell>
          <cell r="H5343" t="str">
            <v>Non-Surcharge</v>
          </cell>
          <cell r="O5343" t="str">
            <v>N/A</v>
          </cell>
          <cell r="V5343">
            <v>513386.86667699995</v>
          </cell>
        </row>
        <row r="5344">
          <cell r="F5344" t="str">
            <v>A-15</v>
          </cell>
          <cell r="H5344" t="str">
            <v>Small Business</v>
          </cell>
          <cell r="O5344" t="str">
            <v>N/A</v>
          </cell>
          <cell r="V5344">
            <v>325902.61529382726</v>
          </cell>
        </row>
        <row r="5345">
          <cell r="F5345" t="str">
            <v>A-15</v>
          </cell>
          <cell r="H5345" t="str">
            <v>Small Business</v>
          </cell>
          <cell r="O5345" t="str">
            <v>N/A</v>
          </cell>
          <cell r="V5345">
            <v>493263.4055567875</v>
          </cell>
        </row>
        <row r="5346">
          <cell r="F5346" t="str">
            <v>A-15</v>
          </cell>
          <cell r="H5346" t="str">
            <v>TAC</v>
          </cell>
          <cell r="O5346" t="str">
            <v>N/A</v>
          </cell>
          <cell r="V5346">
            <v>339198.32816100004</v>
          </cell>
        </row>
        <row r="5347">
          <cell r="F5347" t="str">
            <v>A-15</v>
          </cell>
          <cell r="H5347" t="str">
            <v>TAC</v>
          </cell>
          <cell r="O5347" t="str">
            <v>N/A</v>
          </cell>
          <cell r="V5347">
            <v>513386.86667699995</v>
          </cell>
        </row>
        <row r="5348">
          <cell r="F5348" t="str">
            <v>A-15</v>
          </cell>
          <cell r="H5348" t="str">
            <v>TRBAA</v>
          </cell>
          <cell r="O5348" t="str">
            <v>N/A</v>
          </cell>
          <cell r="V5348">
            <v>339198.32816100004</v>
          </cell>
        </row>
        <row r="5349">
          <cell r="F5349" t="str">
            <v>A-15</v>
          </cell>
          <cell r="H5349" t="str">
            <v>TRBAA</v>
          </cell>
          <cell r="O5349" t="str">
            <v>N/A</v>
          </cell>
          <cell r="V5349">
            <v>513386.86667699995</v>
          </cell>
        </row>
        <row r="5350">
          <cell r="F5350" t="str">
            <v>A-15</v>
          </cell>
          <cell r="H5350" t="str">
            <v>CARE Discount</v>
          </cell>
          <cell r="O5350" t="str">
            <v>C</v>
          </cell>
          <cell r="V5350">
            <v>0</v>
          </cell>
        </row>
        <row r="5351">
          <cell r="F5351" t="str">
            <v>A-15</v>
          </cell>
          <cell r="H5351" t="str">
            <v>CARE Discount</v>
          </cell>
          <cell r="O5351" t="str">
            <v>C</v>
          </cell>
          <cell r="V5351">
            <v>0</v>
          </cell>
        </row>
        <row r="5352">
          <cell r="F5352" t="str">
            <v>A-15</v>
          </cell>
          <cell r="H5352" t="str">
            <v>CARE Discount</v>
          </cell>
          <cell r="O5352" t="str">
            <v>C</v>
          </cell>
          <cell r="V5352">
            <v>0</v>
          </cell>
        </row>
        <row r="5353">
          <cell r="F5353" t="str">
            <v>A-15</v>
          </cell>
          <cell r="H5353" t="str">
            <v>CARE Discount</v>
          </cell>
          <cell r="O5353" t="str">
            <v>C</v>
          </cell>
          <cell r="V5353">
            <v>0</v>
          </cell>
        </row>
        <row r="5354">
          <cell r="F5354" t="str">
            <v>A-15</v>
          </cell>
          <cell r="H5354" t="str">
            <v>CARE Discount</v>
          </cell>
          <cell r="O5354" t="str">
            <v>C</v>
          </cell>
          <cell r="V5354">
            <v>0</v>
          </cell>
        </row>
        <row r="5355">
          <cell r="F5355" t="str">
            <v>A-15</v>
          </cell>
          <cell r="H5355" t="str">
            <v>CARE Discount</v>
          </cell>
          <cell r="O5355" t="str">
            <v>C</v>
          </cell>
          <cell r="V5355">
            <v>0</v>
          </cell>
        </row>
        <row r="5356">
          <cell r="F5356" t="str">
            <v>A-15</v>
          </cell>
          <cell r="H5356" t="str">
            <v>N/A</v>
          </cell>
          <cell r="O5356" t="str">
            <v>N/A</v>
          </cell>
          <cell r="V5356">
            <v>337687.57210300001</v>
          </cell>
        </row>
        <row r="5357">
          <cell r="F5357" t="str">
            <v>A-15</v>
          </cell>
          <cell r="H5357" t="str">
            <v>N/A</v>
          </cell>
          <cell r="O5357" t="str">
            <v>N/A</v>
          </cell>
          <cell r="V5357">
            <v>512474.682715</v>
          </cell>
        </row>
        <row r="5358">
          <cell r="F5358" t="str">
            <v>A-15</v>
          </cell>
          <cell r="H5358" t="str">
            <v>CARE Discount</v>
          </cell>
          <cell r="O5358" t="str">
            <v>C</v>
          </cell>
          <cell r="V5358">
            <v>0</v>
          </cell>
        </row>
        <row r="5359">
          <cell r="F5359" t="str">
            <v>A-15</v>
          </cell>
          <cell r="H5359" t="str">
            <v>CARE Discount</v>
          </cell>
          <cell r="O5359" t="str">
            <v>C</v>
          </cell>
          <cell r="V5359">
            <v>0</v>
          </cell>
        </row>
        <row r="5360">
          <cell r="F5360" t="str">
            <v>A-15</v>
          </cell>
          <cell r="H5360" t="str">
            <v>N/A</v>
          </cell>
          <cell r="O5360" t="str">
            <v>N/A</v>
          </cell>
          <cell r="V5360">
            <v>337687.57210300001</v>
          </cell>
        </row>
        <row r="5361">
          <cell r="F5361" t="str">
            <v>A-15</v>
          </cell>
          <cell r="H5361" t="str">
            <v>N/A</v>
          </cell>
          <cell r="O5361" t="str">
            <v>N/A</v>
          </cell>
          <cell r="V5361">
            <v>512474.682715</v>
          </cell>
        </row>
        <row r="5362">
          <cell r="F5362" t="str">
            <v>A-15</v>
          </cell>
          <cell r="H5362" t="str">
            <v>CARE Discount</v>
          </cell>
          <cell r="O5362" t="str">
            <v>C</v>
          </cell>
          <cell r="V5362">
            <v>0</v>
          </cell>
        </row>
        <row r="5363">
          <cell r="F5363" t="str">
            <v>A-15</v>
          </cell>
          <cell r="H5363" t="str">
            <v>CARE Discount</v>
          </cell>
          <cell r="O5363" t="str">
            <v>C</v>
          </cell>
          <cell r="V5363">
            <v>0</v>
          </cell>
        </row>
        <row r="5364">
          <cell r="F5364" t="str">
            <v>A-15</v>
          </cell>
          <cell r="H5364" t="str">
            <v>FO1</v>
          </cell>
          <cell r="O5364" t="str">
            <v>N/A</v>
          </cell>
          <cell r="V5364">
            <v>339198.32816100004</v>
          </cell>
        </row>
        <row r="5365">
          <cell r="F5365" t="str">
            <v>A-15</v>
          </cell>
          <cell r="H5365" t="str">
            <v>FO1</v>
          </cell>
          <cell r="O5365" t="str">
            <v>N/A</v>
          </cell>
          <cell r="V5365">
            <v>513386.86667699995</v>
          </cell>
        </row>
        <row r="5366">
          <cell r="F5366" t="str">
            <v>A-15</v>
          </cell>
          <cell r="H5366" t="str">
            <v>CARE Discount</v>
          </cell>
          <cell r="O5366" t="str">
            <v>C</v>
          </cell>
          <cell r="V5366">
            <v>0</v>
          </cell>
        </row>
        <row r="5367">
          <cell r="F5367" t="str">
            <v>A-15</v>
          </cell>
          <cell r="H5367" t="str">
            <v>CARE Discount</v>
          </cell>
          <cell r="O5367" t="str">
            <v>C</v>
          </cell>
          <cell r="V5367">
            <v>0</v>
          </cell>
        </row>
        <row r="5368">
          <cell r="F5368" t="str">
            <v>A-15</v>
          </cell>
          <cell r="H5368" t="str">
            <v>N/A</v>
          </cell>
          <cell r="O5368" t="str">
            <v>N/A</v>
          </cell>
          <cell r="V5368">
            <v>2614.2373000000002</v>
          </cell>
        </row>
        <row r="5369">
          <cell r="F5369" t="str">
            <v>A-15</v>
          </cell>
          <cell r="H5369" t="str">
            <v>N/A</v>
          </cell>
          <cell r="O5369" t="str">
            <v>N/A</v>
          </cell>
          <cell r="V5369">
            <v>2493.6541560000001</v>
          </cell>
        </row>
        <row r="5370">
          <cell r="F5370" t="str">
            <v>A-15</v>
          </cell>
          <cell r="H5370" t="str">
            <v>N/A</v>
          </cell>
          <cell r="O5370" t="str">
            <v>C</v>
          </cell>
          <cell r="V5370">
            <v>38.096384999999998</v>
          </cell>
        </row>
        <row r="5371">
          <cell r="F5371" t="str">
            <v>A-15</v>
          </cell>
          <cell r="H5371" t="str">
            <v>N/A</v>
          </cell>
          <cell r="O5371" t="str">
            <v>C</v>
          </cell>
          <cell r="V5371">
            <v>38.605212000000002</v>
          </cell>
        </row>
        <row r="5372">
          <cell r="F5372" t="str">
            <v>A-15</v>
          </cell>
          <cell r="H5372" t="str">
            <v>N/A</v>
          </cell>
          <cell r="O5372" t="str">
            <v>N/A</v>
          </cell>
          <cell r="V5372">
            <v>0</v>
          </cell>
        </row>
        <row r="5373">
          <cell r="F5373" t="str">
            <v>A-15</v>
          </cell>
          <cell r="H5373" t="str">
            <v>N/A</v>
          </cell>
          <cell r="O5373" t="str">
            <v>N/A</v>
          </cell>
          <cell r="V5373">
            <v>0</v>
          </cell>
        </row>
        <row r="5374">
          <cell r="F5374" t="str">
            <v>A-15</v>
          </cell>
          <cell r="H5374" t="str">
            <v>N/A</v>
          </cell>
          <cell r="O5374" t="str">
            <v>N/A</v>
          </cell>
          <cell r="V5374">
            <v>0</v>
          </cell>
        </row>
        <row r="5375">
          <cell r="F5375" t="str">
            <v>A-15</v>
          </cell>
          <cell r="H5375" t="str">
            <v>N/A</v>
          </cell>
          <cell r="O5375" t="str">
            <v>N/A</v>
          </cell>
          <cell r="V5375">
            <v>0</v>
          </cell>
        </row>
        <row r="5376">
          <cell r="F5376" t="str">
            <v>A-15</v>
          </cell>
          <cell r="H5376" t="str">
            <v>N/A</v>
          </cell>
          <cell r="O5376" t="str">
            <v>N/A</v>
          </cell>
          <cell r="V5376">
            <v>0</v>
          </cell>
        </row>
        <row r="5377">
          <cell r="F5377" t="str">
            <v>A-15</v>
          </cell>
          <cell r="H5377" t="str">
            <v>N/A</v>
          </cell>
          <cell r="O5377" t="str">
            <v>N/A</v>
          </cell>
          <cell r="V5377">
            <v>0</v>
          </cell>
        </row>
        <row r="5378">
          <cell r="F5378" t="str">
            <v>A-15</v>
          </cell>
          <cell r="H5378" t="str">
            <v>N/A</v>
          </cell>
          <cell r="O5378" t="str">
            <v>N/A</v>
          </cell>
          <cell r="V5378">
            <v>0</v>
          </cell>
        </row>
        <row r="5379">
          <cell r="F5379" t="str">
            <v>A-15</v>
          </cell>
          <cell r="H5379" t="str">
            <v>N/A</v>
          </cell>
          <cell r="O5379" t="str">
            <v>N/A</v>
          </cell>
          <cell r="V5379">
            <v>9822.933395</v>
          </cell>
        </row>
        <row r="5380">
          <cell r="F5380" t="str">
            <v>A-15</v>
          </cell>
          <cell r="H5380" t="str">
            <v>N/A</v>
          </cell>
          <cell r="O5380" t="str">
            <v>N/A</v>
          </cell>
          <cell r="V5380">
            <v>2882.561921</v>
          </cell>
        </row>
        <row r="5381">
          <cell r="F5381" t="str">
            <v>A-15</v>
          </cell>
          <cell r="H5381" t="str">
            <v>N/A</v>
          </cell>
          <cell r="O5381" t="str">
            <v>N/A</v>
          </cell>
          <cell r="V5381">
            <v>119097.45828799999</v>
          </cell>
        </row>
        <row r="5382">
          <cell r="F5382" t="str">
            <v>A-15</v>
          </cell>
          <cell r="H5382" t="str">
            <v>N/A</v>
          </cell>
          <cell r="O5382" t="str">
            <v>N/A</v>
          </cell>
          <cell r="V5382">
            <v>407081.69337499997</v>
          </cell>
        </row>
        <row r="5383">
          <cell r="F5383" t="str">
            <v>A-15</v>
          </cell>
          <cell r="H5383" t="str">
            <v>N/A</v>
          </cell>
          <cell r="O5383" t="str">
            <v>N/A</v>
          </cell>
          <cell r="V5383">
            <v>57442.552496000004</v>
          </cell>
        </row>
        <row r="5384">
          <cell r="F5384" t="str">
            <v>A-15</v>
          </cell>
          <cell r="H5384" t="str">
            <v>N/A</v>
          </cell>
          <cell r="O5384" t="str">
            <v>N/A</v>
          </cell>
          <cell r="V5384">
            <v>3113.3378190000003</v>
          </cell>
        </row>
        <row r="5385">
          <cell r="F5385" t="str">
            <v>A-15</v>
          </cell>
          <cell r="H5385" t="str">
            <v>N/A</v>
          </cell>
          <cell r="O5385" t="str">
            <v>N/A</v>
          </cell>
          <cell r="V5385">
            <v>0</v>
          </cell>
        </row>
        <row r="5386">
          <cell r="F5386" t="str">
            <v>A-15</v>
          </cell>
          <cell r="H5386" t="str">
            <v>N/A</v>
          </cell>
          <cell r="O5386" t="str">
            <v>N/A</v>
          </cell>
          <cell r="V5386">
            <v>277413.27659899998</v>
          </cell>
        </row>
        <row r="5387">
          <cell r="F5387" t="str">
            <v>A-15</v>
          </cell>
          <cell r="H5387" t="str">
            <v>FO2</v>
          </cell>
          <cell r="O5387" t="str">
            <v>N/A</v>
          </cell>
          <cell r="V5387">
            <v>0</v>
          </cell>
        </row>
        <row r="5388">
          <cell r="F5388" t="str">
            <v>A-15</v>
          </cell>
          <cell r="H5388" t="str">
            <v>FO2</v>
          </cell>
          <cell r="O5388" t="str">
            <v>N/A</v>
          </cell>
          <cell r="V5388">
            <v>339198.32816100004</v>
          </cell>
        </row>
        <row r="5389">
          <cell r="F5389" t="str">
            <v>A-15</v>
          </cell>
          <cell r="H5389" t="str">
            <v>FO2</v>
          </cell>
          <cell r="O5389" t="str">
            <v>N/A</v>
          </cell>
          <cell r="V5389">
            <v>513386.86667699995</v>
          </cell>
        </row>
        <row r="5390">
          <cell r="F5390" t="str">
            <v>A-15</v>
          </cell>
          <cell r="H5390" t="str">
            <v>FO3</v>
          </cell>
          <cell r="O5390" t="str">
            <v>N/A</v>
          </cell>
          <cell r="V5390">
            <v>0</v>
          </cell>
        </row>
        <row r="5391">
          <cell r="F5391" t="str">
            <v>A-15</v>
          </cell>
          <cell r="H5391" t="str">
            <v>FO3</v>
          </cell>
          <cell r="O5391" t="str">
            <v>N/A</v>
          </cell>
          <cell r="V5391">
            <v>339198.32816100004</v>
          </cell>
        </row>
        <row r="5392">
          <cell r="F5392" t="str">
            <v>A-15</v>
          </cell>
          <cell r="H5392" t="str">
            <v>FO3</v>
          </cell>
          <cell r="O5392" t="str">
            <v>N/A</v>
          </cell>
          <cell r="V5392">
            <v>513386.86667699995</v>
          </cell>
        </row>
        <row r="5393">
          <cell r="F5393" t="str">
            <v>A-15</v>
          </cell>
          <cell r="H5393" t="str">
            <v>N/A</v>
          </cell>
          <cell r="O5393" t="str">
            <v>N/A</v>
          </cell>
          <cell r="V5393">
            <v>0</v>
          </cell>
        </row>
        <row r="5394">
          <cell r="F5394" t="str">
            <v>A-15</v>
          </cell>
          <cell r="H5394" t="str">
            <v>N/A</v>
          </cell>
          <cell r="O5394" t="str">
            <v>N/A</v>
          </cell>
          <cell r="V5394">
            <v>3977.4032790000001</v>
          </cell>
        </row>
        <row r="5395">
          <cell r="F5395" t="str">
            <v>SB</v>
          </cell>
          <cell r="H5395" t="str">
            <v>EITE</v>
          </cell>
          <cell r="O5395" t="str">
            <v>N/A</v>
          </cell>
          <cell r="V5395">
            <v>3289049.0865569129</v>
          </cell>
        </row>
        <row r="5396">
          <cell r="F5396" t="str">
            <v>SB</v>
          </cell>
          <cell r="H5396" t="str">
            <v>EITE</v>
          </cell>
          <cell r="O5396" t="str">
            <v>N/A</v>
          </cell>
          <cell r="V5396">
            <v>859514.12197306706</v>
          </cell>
        </row>
        <row r="5397">
          <cell r="F5397" t="str">
            <v>SB</v>
          </cell>
          <cell r="H5397" t="str">
            <v>EITE</v>
          </cell>
          <cell r="O5397" t="str">
            <v>N/A</v>
          </cell>
          <cell r="V5397">
            <v>1026498.0726694756</v>
          </cell>
        </row>
        <row r="5398">
          <cell r="F5398" t="str">
            <v>SB</v>
          </cell>
          <cell r="H5398" t="str">
            <v>EITE</v>
          </cell>
          <cell r="O5398" t="str">
            <v>N/A</v>
          </cell>
          <cell r="V5398">
            <v>11742104.516208161</v>
          </cell>
        </row>
        <row r="5399">
          <cell r="F5399" t="str">
            <v>SB</v>
          </cell>
          <cell r="H5399" t="str">
            <v>EITE</v>
          </cell>
          <cell r="O5399" t="str">
            <v>N/A</v>
          </cell>
          <cell r="V5399">
            <v>3697715.2018922437</v>
          </cell>
        </row>
        <row r="5400">
          <cell r="F5400" t="str">
            <v>SB</v>
          </cell>
          <cell r="H5400" t="str">
            <v>EITE</v>
          </cell>
          <cell r="O5400" t="str">
            <v>N/A</v>
          </cell>
          <cell r="V5400">
            <v>2065064.4068558952</v>
          </cell>
        </row>
        <row r="5401">
          <cell r="F5401" t="str">
            <v>SB</v>
          </cell>
          <cell r="H5401" t="str">
            <v>Small Business</v>
          </cell>
          <cell r="O5401" t="str">
            <v>N/A</v>
          </cell>
          <cell r="V5401">
            <v>0</v>
          </cell>
        </row>
        <row r="5402">
          <cell r="F5402" t="str">
            <v>SB</v>
          </cell>
          <cell r="H5402" t="str">
            <v>Small Business</v>
          </cell>
          <cell r="O5402" t="str">
            <v>N/A</v>
          </cell>
          <cell r="V5402">
            <v>0</v>
          </cell>
        </row>
        <row r="5403">
          <cell r="F5403" t="str">
            <v>SB</v>
          </cell>
          <cell r="H5403" t="str">
            <v>Small Business</v>
          </cell>
          <cell r="O5403" t="str">
            <v>N/A</v>
          </cell>
          <cell r="V5403">
            <v>0</v>
          </cell>
        </row>
        <row r="5404">
          <cell r="F5404" t="str">
            <v>SB</v>
          </cell>
          <cell r="H5404" t="str">
            <v>Small Business</v>
          </cell>
          <cell r="O5404" t="str">
            <v>N/A</v>
          </cell>
          <cell r="V5404">
            <v>0</v>
          </cell>
        </row>
        <row r="5405">
          <cell r="F5405" t="str">
            <v>SB</v>
          </cell>
          <cell r="H5405" t="str">
            <v>Small Business</v>
          </cell>
          <cell r="O5405" t="str">
            <v>N/A</v>
          </cell>
          <cell r="V5405">
            <v>0</v>
          </cell>
        </row>
        <row r="5406">
          <cell r="F5406" t="str">
            <v>SB</v>
          </cell>
          <cell r="H5406" t="str">
            <v>Small Business</v>
          </cell>
          <cell r="O5406" t="str">
            <v>N/A</v>
          </cell>
          <cell r="V5406">
            <v>0</v>
          </cell>
        </row>
        <row r="5407">
          <cell r="F5407" t="str">
            <v>SB</v>
          </cell>
          <cell r="H5407" t="str">
            <v>EITE</v>
          </cell>
          <cell r="O5407" t="str">
            <v>N/A</v>
          </cell>
          <cell r="V5407">
            <v>1067880.5278743163</v>
          </cell>
        </row>
        <row r="5408">
          <cell r="F5408" t="str">
            <v>SB</v>
          </cell>
          <cell r="H5408" t="str">
            <v>EITE</v>
          </cell>
          <cell r="O5408" t="str">
            <v>N/A</v>
          </cell>
          <cell r="V5408">
            <v>146462.89574734197</v>
          </cell>
        </row>
        <row r="5409">
          <cell r="F5409" t="str">
            <v>SB</v>
          </cell>
          <cell r="H5409" t="str">
            <v>EITE</v>
          </cell>
          <cell r="O5409" t="str">
            <v>N/A</v>
          </cell>
          <cell r="V5409">
            <v>219794.43874657093</v>
          </cell>
        </row>
        <row r="5410">
          <cell r="F5410" t="str">
            <v>SB</v>
          </cell>
          <cell r="H5410" t="str">
            <v>EITE</v>
          </cell>
          <cell r="O5410" t="str">
            <v>N/A</v>
          </cell>
          <cell r="V5410">
            <v>3072509.4886050127</v>
          </cell>
        </row>
        <row r="5411">
          <cell r="F5411" t="str">
            <v>SB</v>
          </cell>
          <cell r="H5411" t="str">
            <v>EITE</v>
          </cell>
          <cell r="O5411" t="str">
            <v>N/A</v>
          </cell>
          <cell r="V5411">
            <v>1022837.4668249973</v>
          </cell>
        </row>
        <row r="5412">
          <cell r="F5412" t="str">
            <v>SB</v>
          </cell>
          <cell r="H5412" t="str">
            <v>EITE</v>
          </cell>
          <cell r="O5412" t="str">
            <v>N/A</v>
          </cell>
          <cell r="V5412">
            <v>-207743.03872045793</v>
          </cell>
        </row>
        <row r="5413">
          <cell r="F5413" t="str">
            <v>SB</v>
          </cell>
          <cell r="H5413" t="str">
            <v>Small Business</v>
          </cell>
          <cell r="O5413" t="str">
            <v>N/A</v>
          </cell>
          <cell r="V5413">
            <v>192708.72411528518</v>
          </cell>
        </row>
        <row r="5414">
          <cell r="F5414" t="str">
            <v>SB</v>
          </cell>
          <cell r="H5414" t="str">
            <v>Small Business</v>
          </cell>
          <cell r="O5414" t="str">
            <v>N/A</v>
          </cell>
          <cell r="V5414">
            <v>26430.557569846602</v>
          </cell>
        </row>
        <row r="5415">
          <cell r="F5415" t="str">
            <v>SB</v>
          </cell>
          <cell r="H5415" t="str">
            <v>Small Business</v>
          </cell>
          <cell r="O5415" t="str">
            <v>N/A</v>
          </cell>
          <cell r="V5415">
            <v>39663.899427775679</v>
          </cell>
        </row>
        <row r="5416">
          <cell r="F5416" t="str">
            <v>SB</v>
          </cell>
          <cell r="H5416" t="str">
            <v>Small Business</v>
          </cell>
          <cell r="O5416" t="str">
            <v>N/A</v>
          </cell>
          <cell r="V5416">
            <v>554462.19677756517</v>
          </cell>
        </row>
        <row r="5417">
          <cell r="F5417" t="str">
            <v>SB</v>
          </cell>
          <cell r="H5417" t="str">
            <v>Small Business</v>
          </cell>
          <cell r="O5417" t="str">
            <v>N/A</v>
          </cell>
          <cell r="V5417">
            <v>184580.29532715134</v>
          </cell>
        </row>
        <row r="5418">
          <cell r="F5418" t="str">
            <v>SB</v>
          </cell>
          <cell r="H5418" t="str">
            <v>Small Business</v>
          </cell>
          <cell r="O5418" t="str">
            <v>N/A</v>
          </cell>
          <cell r="V5418">
            <v>-37489.115018645141</v>
          </cell>
        </row>
        <row r="5419">
          <cell r="F5419" t="str">
            <v>SB</v>
          </cell>
          <cell r="H5419" t="str">
            <v>EITE</v>
          </cell>
          <cell r="O5419" t="str">
            <v>N/A</v>
          </cell>
          <cell r="V5419">
            <v>93101391.397574723</v>
          </cell>
        </row>
        <row r="5420">
          <cell r="F5420" t="str">
            <v>SB</v>
          </cell>
          <cell r="H5420" t="str">
            <v>EITE</v>
          </cell>
          <cell r="O5420" t="str">
            <v>N/A</v>
          </cell>
          <cell r="V5420">
            <v>21468295.927262068</v>
          </cell>
        </row>
        <row r="5421">
          <cell r="F5421" t="str">
            <v>SB</v>
          </cell>
          <cell r="H5421" t="str">
            <v>EITE</v>
          </cell>
          <cell r="O5421" t="str">
            <v>N/A</v>
          </cell>
          <cell r="V5421">
            <v>24703884.743853338</v>
          </cell>
        </row>
        <row r="5422">
          <cell r="F5422" t="str">
            <v>SB</v>
          </cell>
          <cell r="H5422" t="str">
            <v>EITE</v>
          </cell>
          <cell r="O5422" t="str">
            <v>N/A</v>
          </cell>
          <cell r="V5422">
            <v>242112107.24599239</v>
          </cell>
        </row>
        <row r="5423">
          <cell r="F5423" t="str">
            <v>SB</v>
          </cell>
          <cell r="H5423" t="str">
            <v>EITE</v>
          </cell>
          <cell r="O5423" t="str">
            <v>N/A</v>
          </cell>
          <cell r="V5423">
            <v>66647550.4504008</v>
          </cell>
        </row>
        <row r="5424">
          <cell r="F5424" t="str">
            <v>SB</v>
          </cell>
          <cell r="H5424" t="str">
            <v>EITE</v>
          </cell>
          <cell r="O5424" t="str">
            <v>N/A</v>
          </cell>
          <cell r="V5424">
            <v>37660584.167065017</v>
          </cell>
        </row>
        <row r="5425">
          <cell r="F5425" t="str">
            <v>SB</v>
          </cell>
          <cell r="H5425" t="str">
            <v>Small Business</v>
          </cell>
          <cell r="O5425" t="str">
            <v>N/A</v>
          </cell>
          <cell r="V5425">
            <v>0</v>
          </cell>
        </row>
        <row r="5426">
          <cell r="F5426" t="str">
            <v>SB</v>
          </cell>
          <cell r="H5426" t="str">
            <v>Small Business</v>
          </cell>
          <cell r="O5426" t="str">
            <v>N/A</v>
          </cell>
          <cell r="V5426">
            <v>0</v>
          </cell>
        </row>
        <row r="5427">
          <cell r="F5427" t="str">
            <v>SB</v>
          </cell>
          <cell r="H5427" t="str">
            <v>Small Business</v>
          </cell>
          <cell r="O5427" t="str">
            <v>N/A</v>
          </cell>
          <cell r="V5427">
            <v>0</v>
          </cell>
        </row>
        <row r="5428">
          <cell r="F5428" t="str">
            <v>SB</v>
          </cell>
          <cell r="H5428" t="str">
            <v>Small Business</v>
          </cell>
          <cell r="O5428" t="str">
            <v>N/A</v>
          </cell>
          <cell r="V5428">
            <v>0</v>
          </cell>
        </row>
        <row r="5429">
          <cell r="F5429" t="str">
            <v>SB</v>
          </cell>
          <cell r="H5429" t="str">
            <v>Small Business</v>
          </cell>
          <cell r="O5429" t="str">
            <v>N/A</v>
          </cell>
          <cell r="V5429">
            <v>0</v>
          </cell>
        </row>
        <row r="5430">
          <cell r="F5430" t="str">
            <v>SB</v>
          </cell>
          <cell r="H5430" t="str">
            <v>Small Business</v>
          </cell>
          <cell r="O5430" t="str">
            <v>N/A</v>
          </cell>
          <cell r="V5430">
            <v>0</v>
          </cell>
        </row>
        <row r="5431">
          <cell r="F5431" t="str">
            <v>SB</v>
          </cell>
          <cell r="H5431" t="str">
            <v>N/A</v>
          </cell>
          <cell r="O5431" t="str">
            <v>N/A</v>
          </cell>
          <cell r="V5431">
            <v>0</v>
          </cell>
        </row>
        <row r="5432">
          <cell r="F5432" t="str">
            <v>SB</v>
          </cell>
          <cell r="H5432" t="str">
            <v>N/A</v>
          </cell>
          <cell r="O5432" t="str">
            <v>N/A</v>
          </cell>
          <cell r="V5432">
            <v>0</v>
          </cell>
        </row>
        <row r="5433">
          <cell r="F5433" t="str">
            <v>SB</v>
          </cell>
          <cell r="H5433" t="str">
            <v>N/A</v>
          </cell>
          <cell r="O5433" t="str">
            <v>N/A</v>
          </cell>
          <cell r="V5433">
            <v>0</v>
          </cell>
        </row>
        <row r="5434">
          <cell r="F5434" t="str">
            <v>SB</v>
          </cell>
          <cell r="H5434" t="str">
            <v>N/A</v>
          </cell>
          <cell r="O5434" t="str">
            <v>N/A</v>
          </cell>
          <cell r="V5434">
            <v>3682248.6511380002</v>
          </cell>
        </row>
        <row r="5435">
          <cell r="F5435" t="str">
            <v>SB</v>
          </cell>
          <cell r="H5435" t="str">
            <v>N/A</v>
          </cell>
          <cell r="O5435" t="str">
            <v>N/A</v>
          </cell>
          <cell r="V5435">
            <v>962267.40099499992</v>
          </cell>
        </row>
        <row r="5436">
          <cell r="F5436" t="str">
            <v>SB</v>
          </cell>
          <cell r="H5436" t="str">
            <v>N/A</v>
          </cell>
          <cell r="O5436" t="str">
            <v>N/A</v>
          </cell>
          <cell r="V5436">
            <v>1149213.9654969999</v>
          </cell>
        </row>
        <row r="5437">
          <cell r="F5437" t="str">
            <v>SB</v>
          </cell>
          <cell r="H5437" t="str">
            <v>N/A</v>
          </cell>
          <cell r="O5437" t="str">
            <v>N/A</v>
          </cell>
          <cell r="V5437">
            <v>13145850.784972999</v>
          </cell>
        </row>
        <row r="5438">
          <cell r="F5438" t="str">
            <v>SB</v>
          </cell>
          <cell r="H5438" t="str">
            <v>N/A</v>
          </cell>
          <cell r="O5438" t="str">
            <v>N/A</v>
          </cell>
          <cell r="V5438">
            <v>4139770.0235339999</v>
          </cell>
        </row>
        <row r="5439">
          <cell r="F5439" t="str">
            <v>SB</v>
          </cell>
          <cell r="H5439" t="str">
            <v>N/A</v>
          </cell>
          <cell r="O5439" t="str">
            <v>N/A</v>
          </cell>
          <cell r="V5439">
            <v>2311938.9302329998</v>
          </cell>
        </row>
        <row r="5440">
          <cell r="F5440" t="str">
            <v>SB</v>
          </cell>
          <cell r="H5440" t="str">
            <v>N/A</v>
          </cell>
          <cell r="O5440" t="str">
            <v>N/A</v>
          </cell>
          <cell r="V5440">
            <v>1195543.61454</v>
          </cell>
        </row>
        <row r="5441">
          <cell r="F5441" t="str">
            <v>SB</v>
          </cell>
          <cell r="H5441" t="str">
            <v>N/A</v>
          </cell>
          <cell r="O5441" t="str">
            <v>N/A</v>
          </cell>
          <cell r="V5441">
            <v>163972.25645299998</v>
          </cell>
        </row>
        <row r="5442">
          <cell r="F5442" t="str">
            <v>SB</v>
          </cell>
          <cell r="H5442" t="str">
            <v>N/A</v>
          </cell>
          <cell r="O5442" t="str">
            <v>N/A</v>
          </cell>
          <cell r="V5442">
            <v>246070.44598700004</v>
          </cell>
        </row>
        <row r="5443">
          <cell r="F5443" t="str">
            <v>SB</v>
          </cell>
          <cell r="H5443" t="str">
            <v>N/A</v>
          </cell>
          <cell r="O5443" t="str">
            <v>N/A</v>
          </cell>
          <cell r="V5443">
            <v>3439822.1559739998</v>
          </cell>
        </row>
        <row r="5444">
          <cell r="F5444" t="str">
            <v>SB</v>
          </cell>
          <cell r="H5444" t="str">
            <v>N/A</v>
          </cell>
          <cell r="O5444" t="str">
            <v>N/A</v>
          </cell>
          <cell r="V5444">
            <v>1145115.7411849999</v>
          </cell>
        </row>
        <row r="5445">
          <cell r="F5445" t="str">
            <v>SB</v>
          </cell>
          <cell r="H5445" t="str">
            <v>N/A</v>
          </cell>
          <cell r="O5445" t="str">
            <v>N/A</v>
          </cell>
          <cell r="V5445">
            <v>-232578.3240029999</v>
          </cell>
        </row>
        <row r="5446">
          <cell r="F5446" t="str">
            <v>SB</v>
          </cell>
          <cell r="H5446" t="str">
            <v>N/A</v>
          </cell>
          <cell r="O5446" t="str">
            <v>N/A</v>
          </cell>
          <cell r="V5446">
            <v>104231485.718467</v>
          </cell>
        </row>
        <row r="5447">
          <cell r="F5447" t="str">
            <v>SB</v>
          </cell>
          <cell r="H5447" t="str">
            <v>N/A</v>
          </cell>
          <cell r="O5447" t="str">
            <v>N/A</v>
          </cell>
          <cell r="V5447">
            <v>24034789.886078004</v>
          </cell>
        </row>
        <row r="5448">
          <cell r="F5448" t="str">
            <v>SB</v>
          </cell>
          <cell r="H5448" t="str">
            <v>N/A</v>
          </cell>
          <cell r="O5448" t="str">
            <v>N/A</v>
          </cell>
          <cell r="V5448">
            <v>27657187.193625003</v>
          </cell>
        </row>
        <row r="5449">
          <cell r="F5449" t="str">
            <v>SB</v>
          </cell>
          <cell r="H5449" t="str">
            <v>N/A</v>
          </cell>
          <cell r="O5449" t="str">
            <v>N/A</v>
          </cell>
          <cell r="V5449">
            <v>271056149.32126403</v>
          </cell>
        </row>
        <row r="5450">
          <cell r="F5450" t="str">
            <v>SB</v>
          </cell>
          <cell r="H5450" t="str">
            <v>N/A</v>
          </cell>
          <cell r="O5450" t="str">
            <v>N/A</v>
          </cell>
          <cell r="V5450">
            <v>74615138.384739012</v>
          </cell>
        </row>
        <row r="5451">
          <cell r="F5451" t="str">
            <v>SB</v>
          </cell>
          <cell r="H5451" t="str">
            <v>N/A</v>
          </cell>
          <cell r="O5451" t="str">
            <v>N/A</v>
          </cell>
          <cell r="V5451">
            <v>42162835.397329994</v>
          </cell>
        </row>
        <row r="5452">
          <cell r="F5452" t="str">
            <v>SB</v>
          </cell>
          <cell r="H5452" t="str">
            <v>N/A</v>
          </cell>
          <cell r="O5452" t="str">
            <v>N/A</v>
          </cell>
          <cell r="V5452">
            <v>0</v>
          </cell>
        </row>
        <row r="5453">
          <cell r="F5453" t="str">
            <v>SB</v>
          </cell>
          <cell r="H5453" t="str">
            <v>N/A</v>
          </cell>
          <cell r="O5453" t="str">
            <v>N/A</v>
          </cell>
          <cell r="V5453">
            <v>90.818053999999989</v>
          </cell>
        </row>
        <row r="5454">
          <cell r="F5454" t="str">
            <v>SB</v>
          </cell>
          <cell r="H5454" t="str">
            <v>N/A</v>
          </cell>
          <cell r="O5454" t="str">
            <v>N/A</v>
          </cell>
          <cell r="V5454">
            <v>0</v>
          </cell>
        </row>
        <row r="5455">
          <cell r="F5455" t="str">
            <v>SB</v>
          </cell>
          <cell r="H5455" t="str">
            <v>N/A</v>
          </cell>
          <cell r="O5455" t="str">
            <v>N/A</v>
          </cell>
          <cell r="V5455">
            <v>0</v>
          </cell>
        </row>
        <row r="5456">
          <cell r="F5456" t="str">
            <v>SB</v>
          </cell>
          <cell r="H5456" t="str">
            <v>N/A</v>
          </cell>
          <cell r="O5456" t="str">
            <v>N/A</v>
          </cell>
          <cell r="V5456">
            <v>0</v>
          </cell>
        </row>
        <row r="5457">
          <cell r="F5457" t="str">
            <v>SB</v>
          </cell>
          <cell r="H5457" t="str">
            <v>N/A</v>
          </cell>
          <cell r="O5457" t="str">
            <v>N/A</v>
          </cell>
          <cell r="V5457">
            <v>0</v>
          </cell>
        </row>
        <row r="5458">
          <cell r="F5458" t="str">
            <v>SB</v>
          </cell>
          <cell r="H5458" t="str">
            <v>N/A</v>
          </cell>
          <cell r="O5458" t="str">
            <v>N/A</v>
          </cell>
          <cell r="V5458">
            <v>0</v>
          </cell>
        </row>
        <row r="5459">
          <cell r="F5459" t="str">
            <v>SB</v>
          </cell>
          <cell r="H5459" t="str">
            <v>N/A</v>
          </cell>
          <cell r="O5459" t="str">
            <v>N/A</v>
          </cell>
          <cell r="V5459">
            <v>0</v>
          </cell>
        </row>
        <row r="5460">
          <cell r="F5460" t="str">
            <v>SB</v>
          </cell>
          <cell r="H5460" t="str">
            <v>N/A</v>
          </cell>
          <cell r="O5460" t="str">
            <v>N/A</v>
          </cell>
          <cell r="V5460">
            <v>0</v>
          </cell>
        </row>
        <row r="5461">
          <cell r="F5461" t="str">
            <v>SB</v>
          </cell>
          <cell r="H5461" t="str">
            <v>N/A</v>
          </cell>
          <cell r="O5461" t="str">
            <v>N/A</v>
          </cell>
          <cell r="V5461">
            <v>0</v>
          </cell>
        </row>
        <row r="5462">
          <cell r="F5462" t="str">
            <v>SB</v>
          </cell>
          <cell r="H5462" t="str">
            <v>N/A</v>
          </cell>
          <cell r="O5462" t="str">
            <v>N/A</v>
          </cell>
          <cell r="V5462">
            <v>0</v>
          </cell>
        </row>
        <row r="5463">
          <cell r="F5463" t="str">
            <v>SB</v>
          </cell>
          <cell r="H5463" t="str">
            <v>N/A</v>
          </cell>
          <cell r="O5463" t="str">
            <v>N/A</v>
          </cell>
          <cell r="V5463">
            <v>0</v>
          </cell>
        </row>
        <row r="5464">
          <cell r="F5464" t="str">
            <v>SB</v>
          </cell>
          <cell r="H5464" t="str">
            <v>N/A</v>
          </cell>
          <cell r="O5464" t="str">
            <v>N/A</v>
          </cell>
          <cell r="V5464">
            <v>0</v>
          </cell>
        </row>
        <row r="5465">
          <cell r="F5465" t="str">
            <v>SB</v>
          </cell>
          <cell r="H5465" t="str">
            <v>N/A</v>
          </cell>
          <cell r="O5465" t="str">
            <v>N/A</v>
          </cell>
          <cell r="V5465">
            <v>2319.0035950000001</v>
          </cell>
        </row>
        <row r="5466">
          <cell r="F5466" t="str">
            <v>SB</v>
          </cell>
          <cell r="H5466" t="str">
            <v>N/A</v>
          </cell>
          <cell r="O5466" t="str">
            <v>N/A</v>
          </cell>
          <cell r="V5466">
            <v>0</v>
          </cell>
        </row>
        <row r="5467">
          <cell r="F5467" t="str">
            <v>SB</v>
          </cell>
          <cell r="H5467" t="str">
            <v>N/A</v>
          </cell>
          <cell r="O5467" t="str">
            <v>N/A</v>
          </cell>
          <cell r="V5467">
            <v>851.59078</v>
          </cell>
        </row>
        <row r="5468">
          <cell r="F5468" t="str">
            <v>SB</v>
          </cell>
          <cell r="H5468" t="str">
            <v>N/A</v>
          </cell>
          <cell r="O5468" t="str">
            <v>N/A</v>
          </cell>
          <cell r="V5468">
            <v>0</v>
          </cell>
        </row>
        <row r="5469">
          <cell r="F5469" t="str">
            <v>SB</v>
          </cell>
          <cell r="H5469" t="str">
            <v>N/A</v>
          </cell>
          <cell r="O5469" t="str">
            <v>N/A</v>
          </cell>
          <cell r="V5469">
            <v>989.05758000000003</v>
          </cell>
        </row>
        <row r="5470">
          <cell r="F5470" t="str">
            <v>SB</v>
          </cell>
          <cell r="H5470" t="str">
            <v>N/A</v>
          </cell>
          <cell r="O5470" t="str">
            <v>N/A</v>
          </cell>
          <cell r="V5470">
            <v>0</v>
          </cell>
        </row>
        <row r="5471">
          <cell r="F5471" t="str">
            <v>SB</v>
          </cell>
          <cell r="H5471" t="str">
            <v>N/A</v>
          </cell>
          <cell r="O5471" t="str">
            <v>N/A</v>
          </cell>
          <cell r="V5471">
            <v>0</v>
          </cell>
        </row>
        <row r="5472">
          <cell r="F5472" t="str">
            <v>SB</v>
          </cell>
          <cell r="H5472" t="str">
            <v>N/A</v>
          </cell>
          <cell r="O5472" t="str">
            <v>N/A</v>
          </cell>
          <cell r="V5472">
            <v>0</v>
          </cell>
        </row>
        <row r="5473">
          <cell r="F5473" t="str">
            <v>SB</v>
          </cell>
          <cell r="H5473" t="str">
            <v>N/A</v>
          </cell>
          <cell r="O5473" t="str">
            <v>N/A</v>
          </cell>
          <cell r="V5473">
            <v>3682248.6511380002</v>
          </cell>
        </row>
        <row r="5474">
          <cell r="F5474" t="str">
            <v>SB</v>
          </cell>
          <cell r="H5474" t="str">
            <v>N/A</v>
          </cell>
          <cell r="O5474" t="str">
            <v>N/A</v>
          </cell>
          <cell r="V5474">
            <v>962267.40099499992</v>
          </cell>
        </row>
        <row r="5475">
          <cell r="F5475" t="str">
            <v>SB</v>
          </cell>
          <cell r="H5475" t="str">
            <v>N/A</v>
          </cell>
          <cell r="O5475" t="str">
            <v>N/A</v>
          </cell>
          <cell r="V5475">
            <v>1149213.9654969999</v>
          </cell>
        </row>
        <row r="5476">
          <cell r="F5476" t="str">
            <v>SB</v>
          </cell>
          <cell r="H5476" t="str">
            <v>N/A</v>
          </cell>
          <cell r="O5476" t="str">
            <v>N/A</v>
          </cell>
          <cell r="V5476">
            <v>13145850.784972999</v>
          </cell>
        </row>
        <row r="5477">
          <cell r="F5477" t="str">
            <v>SB</v>
          </cell>
          <cell r="H5477" t="str">
            <v>N/A</v>
          </cell>
          <cell r="O5477" t="str">
            <v>N/A</v>
          </cell>
          <cell r="V5477">
            <v>4139770.0235339999</v>
          </cell>
        </row>
        <row r="5478">
          <cell r="F5478" t="str">
            <v>SB</v>
          </cell>
          <cell r="H5478" t="str">
            <v>N/A</v>
          </cell>
          <cell r="O5478" t="str">
            <v>N/A</v>
          </cell>
          <cell r="V5478">
            <v>2311938.9302329998</v>
          </cell>
        </row>
        <row r="5479">
          <cell r="F5479" t="str">
            <v>SB</v>
          </cell>
          <cell r="H5479" t="str">
            <v>N/A</v>
          </cell>
          <cell r="O5479" t="str">
            <v>N/A</v>
          </cell>
          <cell r="V5479">
            <v>1195543.61454</v>
          </cell>
        </row>
        <row r="5480">
          <cell r="F5480" t="str">
            <v>SB</v>
          </cell>
          <cell r="H5480" t="str">
            <v>N/A</v>
          </cell>
          <cell r="O5480" t="str">
            <v>N/A</v>
          </cell>
          <cell r="V5480">
            <v>163972.25645299998</v>
          </cell>
        </row>
        <row r="5481">
          <cell r="F5481" t="str">
            <v>SB</v>
          </cell>
          <cell r="H5481" t="str">
            <v>N/A</v>
          </cell>
          <cell r="O5481" t="str">
            <v>N/A</v>
          </cell>
          <cell r="V5481">
            <v>246070.44598700004</v>
          </cell>
        </row>
        <row r="5482">
          <cell r="F5482" t="str">
            <v>SB</v>
          </cell>
          <cell r="H5482" t="str">
            <v>N/A</v>
          </cell>
          <cell r="O5482" t="str">
            <v>N/A</v>
          </cell>
          <cell r="V5482">
            <v>3439822.1559739998</v>
          </cell>
        </row>
        <row r="5483">
          <cell r="F5483" t="str">
            <v>SB</v>
          </cell>
          <cell r="H5483" t="str">
            <v>N/A</v>
          </cell>
          <cell r="O5483" t="str">
            <v>N/A</v>
          </cell>
          <cell r="V5483">
            <v>1145115.7411849999</v>
          </cell>
        </row>
        <row r="5484">
          <cell r="F5484" t="str">
            <v>SB</v>
          </cell>
          <cell r="H5484" t="str">
            <v>N/A</v>
          </cell>
          <cell r="O5484" t="str">
            <v>N/A</v>
          </cell>
          <cell r="V5484">
            <v>-232578.3240029999</v>
          </cell>
        </row>
        <row r="5485">
          <cell r="F5485" t="str">
            <v>SB</v>
          </cell>
          <cell r="H5485" t="str">
            <v>N/A</v>
          </cell>
          <cell r="O5485" t="str">
            <v>N/A</v>
          </cell>
          <cell r="V5485">
            <v>104231485.718467</v>
          </cell>
        </row>
        <row r="5486">
          <cell r="F5486" t="str">
            <v>SB</v>
          </cell>
          <cell r="H5486" t="str">
            <v>N/A</v>
          </cell>
          <cell r="O5486" t="str">
            <v>N/A</v>
          </cell>
          <cell r="V5486">
            <v>24034789.886078004</v>
          </cell>
        </row>
        <row r="5487">
          <cell r="F5487" t="str">
            <v>SB</v>
          </cell>
          <cell r="H5487" t="str">
            <v>N/A</v>
          </cell>
          <cell r="O5487" t="str">
            <v>N/A</v>
          </cell>
          <cell r="V5487">
            <v>27657187.193625003</v>
          </cell>
        </row>
        <row r="5488">
          <cell r="F5488" t="str">
            <v>SB</v>
          </cell>
          <cell r="H5488" t="str">
            <v>N/A</v>
          </cell>
          <cell r="O5488" t="str">
            <v>N/A</v>
          </cell>
          <cell r="V5488">
            <v>271056149.32126403</v>
          </cell>
        </row>
        <row r="5489">
          <cell r="F5489" t="str">
            <v>SB</v>
          </cell>
          <cell r="H5489" t="str">
            <v>N/A</v>
          </cell>
          <cell r="O5489" t="str">
            <v>N/A</v>
          </cell>
          <cell r="V5489">
            <v>74615138.384739012</v>
          </cell>
        </row>
        <row r="5490">
          <cell r="F5490" t="str">
            <v>SB</v>
          </cell>
          <cell r="H5490" t="str">
            <v>N/A</v>
          </cell>
          <cell r="O5490" t="str">
            <v>N/A</v>
          </cell>
          <cell r="V5490">
            <v>42162835.397329994</v>
          </cell>
        </row>
        <row r="5491">
          <cell r="F5491" t="str">
            <v>SB</v>
          </cell>
          <cell r="H5491" t="str">
            <v>N/A</v>
          </cell>
          <cell r="O5491" t="str">
            <v>N/A</v>
          </cell>
          <cell r="V5491">
            <v>175371.69970200001</v>
          </cell>
        </row>
        <row r="5492">
          <cell r="F5492" t="str">
            <v>SB</v>
          </cell>
          <cell r="H5492" t="str">
            <v>N/A</v>
          </cell>
          <cell r="O5492" t="str">
            <v>N/A</v>
          </cell>
          <cell r="V5492">
            <v>488800.10095299996</v>
          </cell>
        </row>
        <row r="5493">
          <cell r="F5493" t="str">
            <v>SB</v>
          </cell>
          <cell r="H5493" t="str">
            <v>N/A</v>
          </cell>
          <cell r="O5493" t="str">
            <v>N/A</v>
          </cell>
          <cell r="V5493">
            <v>2545373.5256449999</v>
          </cell>
        </row>
        <row r="5494">
          <cell r="F5494" t="str">
            <v>SB</v>
          </cell>
          <cell r="H5494" t="str">
            <v>N/A</v>
          </cell>
          <cell r="O5494" t="str">
            <v>N/A</v>
          </cell>
          <cell r="V5494">
            <v>0</v>
          </cell>
        </row>
        <row r="5495">
          <cell r="F5495" t="str">
            <v>SB</v>
          </cell>
          <cell r="H5495" t="str">
            <v>N/A</v>
          </cell>
          <cell r="O5495" t="str">
            <v>N/A</v>
          </cell>
          <cell r="V5495">
            <v>0</v>
          </cell>
        </row>
        <row r="5496">
          <cell r="F5496" t="str">
            <v>SB</v>
          </cell>
          <cell r="H5496" t="str">
            <v>N/A</v>
          </cell>
          <cell r="O5496" t="str">
            <v>N/A</v>
          </cell>
          <cell r="V5496">
            <v>0</v>
          </cell>
        </row>
        <row r="5497">
          <cell r="F5497" t="str">
            <v>SB</v>
          </cell>
          <cell r="H5497" t="str">
            <v>N/A</v>
          </cell>
          <cell r="O5497" t="str">
            <v>N/A</v>
          </cell>
          <cell r="V5497">
            <v>0</v>
          </cell>
        </row>
        <row r="5498">
          <cell r="F5498" t="str">
            <v>SB</v>
          </cell>
          <cell r="H5498" t="str">
            <v>N/A</v>
          </cell>
          <cell r="O5498" t="str">
            <v>N/A</v>
          </cell>
          <cell r="V5498">
            <v>0</v>
          </cell>
        </row>
        <row r="5499">
          <cell r="F5499" t="str">
            <v>SB</v>
          </cell>
          <cell r="H5499" t="str">
            <v>N/A</v>
          </cell>
          <cell r="O5499" t="str">
            <v>N/A</v>
          </cell>
          <cell r="V5499">
            <v>0</v>
          </cell>
        </row>
        <row r="5500">
          <cell r="F5500" t="str">
            <v>SB</v>
          </cell>
          <cell r="H5500" t="str">
            <v>N/A</v>
          </cell>
          <cell r="O5500" t="str">
            <v>N/A</v>
          </cell>
          <cell r="V5500">
            <v>0</v>
          </cell>
        </row>
        <row r="5501">
          <cell r="F5501" t="str">
            <v>SB</v>
          </cell>
          <cell r="H5501" t="str">
            <v>N/A</v>
          </cell>
          <cell r="O5501" t="str">
            <v>N/A</v>
          </cell>
          <cell r="V5501">
            <v>0</v>
          </cell>
        </row>
        <row r="5502">
          <cell r="F5502" t="str">
            <v>SB</v>
          </cell>
          <cell r="H5502" t="str">
            <v>N/A</v>
          </cell>
          <cell r="O5502" t="str">
            <v>N/A</v>
          </cell>
          <cell r="V5502">
            <v>0</v>
          </cell>
        </row>
        <row r="5503">
          <cell r="F5503" t="str">
            <v>SB</v>
          </cell>
          <cell r="H5503" t="str">
            <v>N/A</v>
          </cell>
          <cell r="O5503" t="str">
            <v>N/A</v>
          </cell>
          <cell r="V5503">
            <v>0</v>
          </cell>
        </row>
        <row r="5504">
          <cell r="F5504" t="str">
            <v>SB</v>
          </cell>
          <cell r="H5504" t="str">
            <v>N/A</v>
          </cell>
          <cell r="O5504" t="str">
            <v>N/A</v>
          </cell>
          <cell r="V5504">
            <v>0</v>
          </cell>
        </row>
        <row r="5505">
          <cell r="F5505" t="str">
            <v>SB</v>
          </cell>
          <cell r="H5505" t="str">
            <v>N/A</v>
          </cell>
          <cell r="O5505" t="str">
            <v>N/A</v>
          </cell>
          <cell r="V5505">
            <v>0</v>
          </cell>
        </row>
        <row r="5506">
          <cell r="F5506" t="str">
            <v>SB</v>
          </cell>
          <cell r="H5506" t="str">
            <v>N/A</v>
          </cell>
          <cell r="O5506" t="str">
            <v>N/A</v>
          </cell>
          <cell r="V5506">
            <v>0</v>
          </cell>
        </row>
        <row r="5507">
          <cell r="F5507" t="str">
            <v>SB</v>
          </cell>
          <cell r="H5507" t="str">
            <v>N/A</v>
          </cell>
          <cell r="O5507" t="str">
            <v>N/A</v>
          </cell>
          <cell r="V5507">
            <v>0</v>
          </cell>
        </row>
        <row r="5508">
          <cell r="F5508" t="str">
            <v>SB</v>
          </cell>
          <cell r="H5508" t="str">
            <v>N/A</v>
          </cell>
          <cell r="O5508" t="str">
            <v>N/A</v>
          </cell>
          <cell r="V5508">
            <v>0</v>
          </cell>
        </row>
        <row r="5509">
          <cell r="F5509" t="str">
            <v>SB</v>
          </cell>
          <cell r="H5509" t="str">
            <v>N/A</v>
          </cell>
          <cell r="O5509" t="str">
            <v>N/A</v>
          </cell>
          <cell r="V5509">
            <v>0</v>
          </cell>
        </row>
        <row r="5510">
          <cell r="F5510" t="str">
            <v>SB</v>
          </cell>
          <cell r="H5510" t="str">
            <v>N/A</v>
          </cell>
          <cell r="O5510" t="str">
            <v>N/A</v>
          </cell>
          <cell r="V5510">
            <v>0</v>
          </cell>
        </row>
        <row r="5511">
          <cell r="F5511" t="str">
            <v>SB</v>
          </cell>
          <cell r="H5511" t="str">
            <v>N/A</v>
          </cell>
          <cell r="O5511" t="str">
            <v>N/A</v>
          </cell>
          <cell r="V5511">
            <v>0</v>
          </cell>
        </row>
        <row r="5512">
          <cell r="F5512" t="str">
            <v>SB</v>
          </cell>
          <cell r="H5512" t="str">
            <v>N/A</v>
          </cell>
          <cell r="O5512" t="str">
            <v>N/A</v>
          </cell>
          <cell r="V5512">
            <v>1017693987.3260653</v>
          </cell>
        </row>
        <row r="5513">
          <cell r="F5513" t="str">
            <v>SB</v>
          </cell>
          <cell r="H5513" t="str">
            <v>N/A</v>
          </cell>
          <cell r="O5513" t="str">
            <v>N/A</v>
          </cell>
          <cell r="V5513">
            <v>104696912.06131792</v>
          </cell>
        </row>
        <row r="5514">
          <cell r="F5514" t="str">
            <v>SB</v>
          </cell>
          <cell r="H5514" t="str">
            <v>N/A</v>
          </cell>
          <cell r="O5514" t="str">
            <v>N/A</v>
          </cell>
          <cell r="V5514">
            <v>9931826850.9222412</v>
          </cell>
        </row>
        <row r="5515">
          <cell r="F5515" t="str">
            <v>SB</v>
          </cell>
          <cell r="H5515" t="str">
            <v>N/A</v>
          </cell>
          <cell r="O5515" t="str">
            <v>N/A</v>
          </cell>
          <cell r="V5515">
            <v>52.104371</v>
          </cell>
        </row>
        <row r="5516">
          <cell r="F5516" t="str">
            <v>SB</v>
          </cell>
          <cell r="H5516" t="str">
            <v>N/A</v>
          </cell>
          <cell r="O5516" t="str">
            <v>N/A</v>
          </cell>
          <cell r="V5516">
            <v>0</v>
          </cell>
        </row>
        <row r="5517">
          <cell r="F5517" t="str">
            <v>SB</v>
          </cell>
          <cell r="H5517" t="str">
            <v>N/A</v>
          </cell>
          <cell r="O5517" t="str">
            <v>N/A</v>
          </cell>
          <cell r="V5517">
            <v>0</v>
          </cell>
        </row>
        <row r="5518">
          <cell r="F5518" t="str">
            <v>SB</v>
          </cell>
          <cell r="H5518" t="str">
            <v>N/A</v>
          </cell>
          <cell r="O5518" t="str">
            <v>N/A</v>
          </cell>
          <cell r="V5518">
            <v>0</v>
          </cell>
        </row>
        <row r="5519">
          <cell r="F5519" t="str">
            <v>SB</v>
          </cell>
          <cell r="H5519" t="str">
            <v>N/A</v>
          </cell>
          <cell r="O5519" t="str">
            <v>N/A</v>
          </cell>
          <cell r="V5519">
            <v>0</v>
          </cell>
        </row>
        <row r="5520">
          <cell r="F5520" t="str">
            <v>SB</v>
          </cell>
          <cell r="H5520" t="str">
            <v>N/A</v>
          </cell>
          <cell r="O5520" t="str">
            <v>N/A</v>
          </cell>
          <cell r="V5520">
            <v>0</v>
          </cell>
        </row>
        <row r="5521">
          <cell r="F5521" t="str">
            <v>SB</v>
          </cell>
          <cell r="H5521" t="str">
            <v>N/A</v>
          </cell>
          <cell r="O5521" t="str">
            <v>N/A</v>
          </cell>
          <cell r="V5521">
            <v>0</v>
          </cell>
        </row>
        <row r="5522">
          <cell r="F5522" t="str">
            <v>SB</v>
          </cell>
          <cell r="H5522" t="str">
            <v>N/A</v>
          </cell>
          <cell r="O5522" t="str">
            <v>N/A</v>
          </cell>
          <cell r="V5522">
            <v>0</v>
          </cell>
        </row>
        <row r="5523">
          <cell r="F5523" t="str">
            <v>SB</v>
          </cell>
          <cell r="H5523" t="str">
            <v>N/A</v>
          </cell>
          <cell r="O5523" t="str">
            <v>N/A</v>
          </cell>
          <cell r="V5523">
            <v>0</v>
          </cell>
        </row>
        <row r="5524">
          <cell r="F5524" t="str">
            <v>SB</v>
          </cell>
          <cell r="H5524" t="str">
            <v>N/A</v>
          </cell>
          <cell r="O5524" t="str">
            <v>N/A</v>
          </cell>
          <cell r="V5524">
            <v>1767.596667</v>
          </cell>
        </row>
        <row r="5525">
          <cell r="F5525" t="str">
            <v>SB</v>
          </cell>
          <cell r="H5525" t="str">
            <v>N/A</v>
          </cell>
          <cell r="O5525" t="str">
            <v>N/A</v>
          </cell>
          <cell r="V5525">
            <v>656.14428399999997</v>
          </cell>
        </row>
        <row r="5526">
          <cell r="F5526" t="str">
            <v>SB</v>
          </cell>
          <cell r="H5526" t="str">
            <v>N/A</v>
          </cell>
          <cell r="O5526" t="str">
            <v>N/A</v>
          </cell>
          <cell r="V5526">
            <v>0</v>
          </cell>
        </row>
        <row r="5527">
          <cell r="F5527" t="str">
            <v>SB</v>
          </cell>
          <cell r="H5527" t="str">
            <v>N/A</v>
          </cell>
          <cell r="O5527" t="str">
            <v>N/A</v>
          </cell>
          <cell r="V5527">
            <v>805.94809800000007</v>
          </cell>
        </row>
        <row r="5528">
          <cell r="F5528" t="str">
            <v>SB</v>
          </cell>
          <cell r="H5528" t="str">
            <v>N/A</v>
          </cell>
          <cell r="O5528" t="str">
            <v>N/A</v>
          </cell>
          <cell r="V5528">
            <v>0</v>
          </cell>
        </row>
        <row r="5529">
          <cell r="F5529" t="str">
            <v>SB</v>
          </cell>
          <cell r="H5529" t="str">
            <v>N/A</v>
          </cell>
          <cell r="O5529" t="str">
            <v>N/A</v>
          </cell>
          <cell r="V5529">
            <v>0</v>
          </cell>
        </row>
        <row r="5530">
          <cell r="F5530" t="str">
            <v>SB</v>
          </cell>
          <cell r="H5530" t="str">
            <v>N/A</v>
          </cell>
          <cell r="O5530" t="str">
            <v>N/A</v>
          </cell>
          <cell r="V5530">
            <v>147925.24362555001</v>
          </cell>
        </row>
        <row r="5531">
          <cell r="F5531" t="str">
            <v>SB</v>
          </cell>
          <cell r="H5531" t="str">
            <v>N/A</v>
          </cell>
          <cell r="O5531" t="str">
            <v>N/A</v>
          </cell>
          <cell r="V5531">
            <v>286219.00031100004</v>
          </cell>
        </row>
        <row r="5532">
          <cell r="F5532" t="str">
            <v>SB</v>
          </cell>
          <cell r="H5532" t="str">
            <v>N/A</v>
          </cell>
          <cell r="O5532" t="str">
            <v>N/A</v>
          </cell>
          <cell r="V5532">
            <v>17427.820235399999</v>
          </cell>
        </row>
        <row r="5533">
          <cell r="F5533" t="str">
            <v>SB</v>
          </cell>
          <cell r="H5533" t="str">
            <v>N/A</v>
          </cell>
          <cell r="O5533" t="str">
            <v>N/A</v>
          </cell>
          <cell r="V5533">
            <v>36030.548802400001</v>
          </cell>
        </row>
        <row r="5534">
          <cell r="F5534" t="str">
            <v>SB</v>
          </cell>
          <cell r="H5534" t="str">
            <v>N/A</v>
          </cell>
          <cell r="O5534" t="str">
            <v>N/A</v>
          </cell>
          <cell r="V5534">
            <v>2163119.9032942001</v>
          </cell>
        </row>
        <row r="5535">
          <cell r="F5535" t="str">
            <v>SB</v>
          </cell>
          <cell r="H5535" t="str">
            <v>N/A</v>
          </cell>
          <cell r="O5535" t="str">
            <v>N/A</v>
          </cell>
          <cell r="V5535">
            <v>3983457.9715083502</v>
          </cell>
        </row>
        <row r="5536">
          <cell r="F5536" t="str">
            <v>SB</v>
          </cell>
          <cell r="H5536" t="str">
            <v>N/A</v>
          </cell>
          <cell r="O5536" t="str">
            <v>N/A</v>
          </cell>
          <cell r="V5536">
            <v>0</v>
          </cell>
        </row>
        <row r="5537">
          <cell r="F5537" t="str">
            <v>SB</v>
          </cell>
          <cell r="H5537" t="str">
            <v>N/A</v>
          </cell>
          <cell r="O5537" t="str">
            <v>N/A</v>
          </cell>
          <cell r="V5537">
            <v>0</v>
          </cell>
        </row>
        <row r="5538">
          <cell r="F5538" t="str">
            <v>SB</v>
          </cell>
          <cell r="H5538" t="str">
            <v>N/A</v>
          </cell>
          <cell r="O5538" t="str">
            <v>N/A</v>
          </cell>
          <cell r="V5538">
            <v>0</v>
          </cell>
        </row>
        <row r="5539">
          <cell r="F5539" t="str">
            <v>SB</v>
          </cell>
          <cell r="H5539" t="str">
            <v>N/A</v>
          </cell>
          <cell r="O5539" t="str">
            <v>N/A</v>
          </cell>
          <cell r="V5539">
            <v>3682248.6511380002</v>
          </cell>
        </row>
        <row r="5540">
          <cell r="F5540" t="str">
            <v>SB</v>
          </cell>
          <cell r="H5540" t="str">
            <v>N/A</v>
          </cell>
          <cell r="O5540" t="str">
            <v>N/A</v>
          </cell>
          <cell r="V5540">
            <v>962267.40099499992</v>
          </cell>
        </row>
        <row r="5541">
          <cell r="F5541" t="str">
            <v>SB</v>
          </cell>
          <cell r="H5541" t="str">
            <v>N/A</v>
          </cell>
          <cell r="O5541" t="str">
            <v>N/A</v>
          </cell>
          <cell r="V5541">
            <v>1149213.9654969999</v>
          </cell>
        </row>
        <row r="5542">
          <cell r="F5542" t="str">
            <v>SB</v>
          </cell>
          <cell r="H5542" t="str">
            <v>N/A</v>
          </cell>
          <cell r="O5542" t="str">
            <v>N/A</v>
          </cell>
          <cell r="V5542">
            <v>13145850.784972999</v>
          </cell>
        </row>
        <row r="5543">
          <cell r="F5543" t="str">
            <v>SB</v>
          </cell>
          <cell r="H5543" t="str">
            <v>N/A</v>
          </cell>
          <cell r="O5543" t="str">
            <v>N/A</v>
          </cell>
          <cell r="V5543">
            <v>4139770.0235339999</v>
          </cell>
        </row>
        <row r="5544">
          <cell r="F5544" t="str">
            <v>SB</v>
          </cell>
          <cell r="H5544" t="str">
            <v>N/A</v>
          </cell>
          <cell r="O5544" t="str">
            <v>N/A</v>
          </cell>
          <cell r="V5544">
            <v>2311938.9302329998</v>
          </cell>
        </row>
        <row r="5545">
          <cell r="F5545" t="str">
            <v>SB</v>
          </cell>
          <cell r="H5545" t="str">
            <v>N/A</v>
          </cell>
          <cell r="O5545" t="str">
            <v>N/A</v>
          </cell>
          <cell r="V5545">
            <v>1195543.61454</v>
          </cell>
        </row>
        <row r="5546">
          <cell r="F5546" t="str">
            <v>SB</v>
          </cell>
          <cell r="H5546" t="str">
            <v>N/A</v>
          </cell>
          <cell r="O5546" t="str">
            <v>N/A</v>
          </cell>
          <cell r="V5546">
            <v>163972.25645299998</v>
          </cell>
        </row>
        <row r="5547">
          <cell r="F5547" t="str">
            <v>SB</v>
          </cell>
          <cell r="H5547" t="str">
            <v>N/A</v>
          </cell>
          <cell r="O5547" t="str">
            <v>N/A</v>
          </cell>
          <cell r="V5547">
            <v>246070.44598700004</v>
          </cell>
        </row>
        <row r="5548">
          <cell r="F5548" t="str">
            <v>SB</v>
          </cell>
          <cell r="H5548" t="str">
            <v>N/A</v>
          </cell>
          <cell r="O5548" t="str">
            <v>N/A</v>
          </cell>
          <cell r="V5548">
            <v>3439822.1559739998</v>
          </cell>
        </row>
        <row r="5549">
          <cell r="F5549" t="str">
            <v>SB</v>
          </cell>
          <cell r="H5549" t="str">
            <v>N/A</v>
          </cell>
          <cell r="O5549" t="str">
            <v>N/A</v>
          </cell>
          <cell r="V5549">
            <v>1145115.7411849999</v>
          </cell>
        </row>
        <row r="5550">
          <cell r="F5550" t="str">
            <v>SB</v>
          </cell>
          <cell r="H5550" t="str">
            <v>N/A</v>
          </cell>
          <cell r="O5550" t="str">
            <v>N/A</v>
          </cell>
          <cell r="V5550">
            <v>-232578.3240029999</v>
          </cell>
        </row>
        <row r="5551">
          <cell r="F5551" t="str">
            <v>SB</v>
          </cell>
          <cell r="H5551" t="str">
            <v>N/A</v>
          </cell>
          <cell r="O5551" t="str">
            <v>N/A</v>
          </cell>
          <cell r="V5551">
            <v>104231485.718467</v>
          </cell>
        </row>
        <row r="5552">
          <cell r="F5552" t="str">
            <v>SB</v>
          </cell>
          <cell r="H5552" t="str">
            <v>N/A</v>
          </cell>
          <cell r="O5552" t="str">
            <v>N/A</v>
          </cell>
          <cell r="V5552">
            <v>24034789.886078004</v>
          </cell>
        </row>
        <row r="5553">
          <cell r="F5553" t="str">
            <v>SB</v>
          </cell>
          <cell r="H5553" t="str">
            <v>N/A</v>
          </cell>
          <cell r="O5553" t="str">
            <v>N/A</v>
          </cell>
          <cell r="V5553">
            <v>27657187.193625003</v>
          </cell>
        </row>
        <row r="5554">
          <cell r="F5554" t="str">
            <v>SB</v>
          </cell>
          <cell r="H5554" t="str">
            <v>N/A</v>
          </cell>
          <cell r="O5554" t="str">
            <v>N/A</v>
          </cell>
          <cell r="V5554">
            <v>271056149.32126403</v>
          </cell>
        </row>
        <row r="5555">
          <cell r="F5555" t="str">
            <v>SB</v>
          </cell>
          <cell r="H5555" t="str">
            <v>N/A</v>
          </cell>
          <cell r="O5555" t="str">
            <v>N/A</v>
          </cell>
          <cell r="V5555">
            <v>74615138.384739012</v>
          </cell>
        </row>
        <row r="5556">
          <cell r="F5556" t="str">
            <v>SB</v>
          </cell>
          <cell r="H5556" t="str">
            <v>N/A</v>
          </cell>
          <cell r="O5556" t="str">
            <v>N/A</v>
          </cell>
          <cell r="V5556">
            <v>42162835.397329994</v>
          </cell>
        </row>
        <row r="5557">
          <cell r="F5557" t="str">
            <v>SB</v>
          </cell>
          <cell r="H5557" t="str">
            <v>N/A</v>
          </cell>
          <cell r="O5557" t="str">
            <v>N/A</v>
          </cell>
          <cell r="V5557">
            <v>0</v>
          </cell>
        </row>
        <row r="5558">
          <cell r="F5558" t="str">
            <v>SB</v>
          </cell>
          <cell r="H5558" t="str">
            <v>N/A</v>
          </cell>
          <cell r="O5558" t="str">
            <v>N/A</v>
          </cell>
          <cell r="V5558">
            <v>0</v>
          </cell>
        </row>
        <row r="5559">
          <cell r="F5559" t="str">
            <v>SB</v>
          </cell>
          <cell r="H5559" t="str">
            <v>N/A</v>
          </cell>
          <cell r="O5559" t="str">
            <v>N/A</v>
          </cell>
          <cell r="V5559">
            <v>0</v>
          </cell>
        </row>
        <row r="5560">
          <cell r="F5560" t="str">
            <v>SB</v>
          </cell>
          <cell r="H5560" t="str">
            <v>N/A</v>
          </cell>
          <cell r="O5560" t="str">
            <v>N/A</v>
          </cell>
          <cell r="V5560">
            <v>3682248.6511380002</v>
          </cell>
        </row>
        <row r="5561">
          <cell r="F5561" t="str">
            <v>SB</v>
          </cell>
          <cell r="H5561" t="str">
            <v>N/A</v>
          </cell>
          <cell r="O5561" t="str">
            <v>N/A</v>
          </cell>
          <cell r="V5561">
            <v>962267.40099499992</v>
          </cell>
        </row>
        <row r="5562">
          <cell r="F5562" t="str">
            <v>SB</v>
          </cell>
          <cell r="H5562" t="str">
            <v>N/A</v>
          </cell>
          <cell r="O5562" t="str">
            <v>N/A</v>
          </cell>
          <cell r="V5562">
            <v>1149213.9654969999</v>
          </cell>
        </row>
        <row r="5563">
          <cell r="F5563" t="str">
            <v>SB</v>
          </cell>
          <cell r="H5563" t="str">
            <v>N/A</v>
          </cell>
          <cell r="O5563" t="str">
            <v>N/A</v>
          </cell>
          <cell r="V5563">
            <v>13145850.784972999</v>
          </cell>
        </row>
        <row r="5564">
          <cell r="F5564" t="str">
            <v>SB</v>
          </cell>
          <cell r="H5564" t="str">
            <v>N/A</v>
          </cell>
          <cell r="O5564" t="str">
            <v>N/A</v>
          </cell>
          <cell r="V5564">
            <v>4139770.0235339999</v>
          </cell>
        </row>
        <row r="5565">
          <cell r="F5565" t="str">
            <v>SB</v>
          </cell>
          <cell r="H5565" t="str">
            <v>N/A</v>
          </cell>
          <cell r="O5565" t="str">
            <v>N/A</v>
          </cell>
          <cell r="V5565">
            <v>2311938.9302329998</v>
          </cell>
        </row>
        <row r="5566">
          <cell r="F5566" t="str">
            <v>SB</v>
          </cell>
          <cell r="H5566" t="str">
            <v>N/A</v>
          </cell>
          <cell r="O5566" t="str">
            <v>N/A</v>
          </cell>
          <cell r="V5566">
            <v>1195543.61454</v>
          </cell>
        </row>
        <row r="5567">
          <cell r="F5567" t="str">
            <v>SB</v>
          </cell>
          <cell r="H5567" t="str">
            <v>N/A</v>
          </cell>
          <cell r="O5567" t="str">
            <v>N/A</v>
          </cell>
          <cell r="V5567">
            <v>163972.25645299998</v>
          </cell>
        </row>
        <row r="5568">
          <cell r="F5568" t="str">
            <v>SB</v>
          </cell>
          <cell r="H5568" t="str">
            <v>N/A</v>
          </cell>
          <cell r="O5568" t="str">
            <v>N/A</v>
          </cell>
          <cell r="V5568">
            <v>246070.44598700004</v>
          </cell>
        </row>
        <row r="5569">
          <cell r="F5569" t="str">
            <v>SB</v>
          </cell>
          <cell r="H5569" t="str">
            <v>N/A</v>
          </cell>
          <cell r="O5569" t="str">
            <v>N/A</v>
          </cell>
          <cell r="V5569">
            <v>3439822.1559739998</v>
          </cell>
        </row>
        <row r="5570">
          <cell r="F5570" t="str">
            <v>SB</v>
          </cell>
          <cell r="H5570" t="str">
            <v>N/A</v>
          </cell>
          <cell r="O5570" t="str">
            <v>N/A</v>
          </cell>
          <cell r="V5570">
            <v>1145115.7411849999</v>
          </cell>
        </row>
        <row r="5571">
          <cell r="F5571" t="str">
            <v>SB</v>
          </cell>
          <cell r="H5571" t="str">
            <v>N/A</v>
          </cell>
          <cell r="O5571" t="str">
            <v>N/A</v>
          </cell>
          <cell r="V5571">
            <v>-232578.3240029999</v>
          </cell>
        </row>
        <row r="5572">
          <cell r="F5572" t="str">
            <v>SB</v>
          </cell>
          <cell r="H5572" t="str">
            <v>N/A</v>
          </cell>
          <cell r="O5572" t="str">
            <v>N/A</v>
          </cell>
          <cell r="V5572">
            <v>104231485.718467</v>
          </cell>
        </row>
        <row r="5573">
          <cell r="F5573" t="str">
            <v>SB</v>
          </cell>
          <cell r="H5573" t="str">
            <v>N/A</v>
          </cell>
          <cell r="O5573" t="str">
            <v>N/A</v>
          </cell>
          <cell r="V5573">
            <v>24034789.886078004</v>
          </cell>
        </row>
        <row r="5574">
          <cell r="F5574" t="str">
            <v>SB</v>
          </cell>
          <cell r="H5574" t="str">
            <v>N/A</v>
          </cell>
          <cell r="O5574" t="str">
            <v>N/A</v>
          </cell>
          <cell r="V5574">
            <v>27657187.193625003</v>
          </cell>
        </row>
        <row r="5575">
          <cell r="F5575" t="str">
            <v>SB</v>
          </cell>
          <cell r="H5575" t="str">
            <v>N/A</v>
          </cell>
          <cell r="O5575" t="str">
            <v>N/A</v>
          </cell>
          <cell r="V5575">
            <v>271056149.32126403</v>
          </cell>
        </row>
        <row r="5576">
          <cell r="F5576" t="str">
            <v>SB</v>
          </cell>
          <cell r="H5576" t="str">
            <v>N/A</v>
          </cell>
          <cell r="O5576" t="str">
            <v>N/A</v>
          </cell>
          <cell r="V5576">
            <v>74615138.384739012</v>
          </cell>
        </row>
        <row r="5577">
          <cell r="F5577" t="str">
            <v>SB</v>
          </cell>
          <cell r="H5577" t="str">
            <v>N/A</v>
          </cell>
          <cell r="O5577" t="str">
            <v>N/A</v>
          </cell>
          <cell r="V5577">
            <v>42162835.397329994</v>
          </cell>
        </row>
        <row r="5578">
          <cell r="F5578" t="str">
            <v>SB</v>
          </cell>
          <cell r="H5578" t="str">
            <v>N/A</v>
          </cell>
          <cell r="O5578" t="str">
            <v>N/A</v>
          </cell>
          <cell r="V5578">
            <v>1055635.1342539999</v>
          </cell>
        </row>
        <row r="5579">
          <cell r="F5579" t="str">
            <v>SB</v>
          </cell>
          <cell r="H5579" t="str">
            <v>N/A</v>
          </cell>
          <cell r="O5579" t="str">
            <v>N/A</v>
          </cell>
          <cell r="V5579">
            <v>265289.31371799996</v>
          </cell>
        </row>
        <row r="5580">
          <cell r="F5580" t="str">
            <v>SB</v>
          </cell>
          <cell r="H5580" t="str">
            <v>N/A</v>
          </cell>
          <cell r="O5580" t="str">
            <v>N/A</v>
          </cell>
          <cell r="V5580">
            <v>292971.082375</v>
          </cell>
        </row>
        <row r="5581">
          <cell r="F5581" t="str">
            <v>SB</v>
          </cell>
          <cell r="H5581" t="str">
            <v>N/A</v>
          </cell>
          <cell r="O5581" t="str">
            <v>N/A</v>
          </cell>
          <cell r="V5581">
            <v>3396853.4512400003</v>
          </cell>
        </row>
        <row r="5582">
          <cell r="F5582" t="str">
            <v>SB</v>
          </cell>
          <cell r="H5582" t="str">
            <v>N/A</v>
          </cell>
          <cell r="O5582" t="str">
            <v>N/A</v>
          </cell>
          <cell r="V5582">
            <v>1087155.681049</v>
          </cell>
        </row>
        <row r="5583">
          <cell r="F5583" t="str">
            <v>SB</v>
          </cell>
          <cell r="H5583" t="str">
            <v>N/A</v>
          </cell>
          <cell r="O5583" t="str">
            <v>N/A</v>
          </cell>
          <cell r="V5583">
            <v>272102.644393</v>
          </cell>
        </row>
        <row r="5584">
          <cell r="F5584" t="str">
            <v>SB</v>
          </cell>
          <cell r="H5584" t="str">
            <v>N/A</v>
          </cell>
          <cell r="O5584" t="str">
            <v>N/A</v>
          </cell>
          <cell r="V5584">
            <v>88191.955479850003</v>
          </cell>
        </row>
        <row r="5585">
          <cell r="F5585" t="str">
            <v>SB</v>
          </cell>
          <cell r="H5585" t="str">
            <v>N/A</v>
          </cell>
          <cell r="O5585" t="str">
            <v>N/A</v>
          </cell>
          <cell r="V5585">
            <v>166948.02982590001</v>
          </cell>
        </row>
        <row r="5586">
          <cell r="F5586" t="str">
            <v>SB</v>
          </cell>
          <cell r="H5586" t="str">
            <v>N/A</v>
          </cell>
          <cell r="O5586" t="str">
            <v>N/A</v>
          </cell>
          <cell r="V5586">
            <v>136791.45440100005</v>
          </cell>
        </row>
        <row r="5587">
          <cell r="F5587" t="str">
            <v>SB</v>
          </cell>
          <cell r="H5587" t="str">
            <v>N/A</v>
          </cell>
          <cell r="O5587" t="str">
            <v>N/A</v>
          </cell>
          <cell r="V5587">
            <v>-95880.725107000035</v>
          </cell>
        </row>
        <row r="5588">
          <cell r="F5588" t="str">
            <v>SB</v>
          </cell>
          <cell r="H5588" t="str">
            <v>N/A</v>
          </cell>
          <cell r="O5588" t="str">
            <v>N/A</v>
          </cell>
          <cell r="V5588">
            <v>-99215.816596999968</v>
          </cell>
        </row>
        <row r="5589">
          <cell r="F5589" t="str">
            <v>SB</v>
          </cell>
          <cell r="H5589" t="str">
            <v>N/A</v>
          </cell>
          <cell r="O5589" t="str">
            <v>N/A</v>
          </cell>
          <cell r="V5589">
            <v>1853884.2410749998</v>
          </cell>
        </row>
        <row r="5590">
          <cell r="F5590" t="str">
            <v>SB</v>
          </cell>
          <cell r="H5590" t="str">
            <v>N/A</v>
          </cell>
          <cell r="O5590" t="str">
            <v>N/A</v>
          </cell>
          <cell r="V5590">
            <v>663380.86258099996</v>
          </cell>
        </row>
        <row r="5591">
          <cell r="F5591" t="str">
            <v>SB</v>
          </cell>
          <cell r="H5591" t="str">
            <v>N/A</v>
          </cell>
          <cell r="O5591" t="str">
            <v>N/A</v>
          </cell>
          <cell r="V5591">
            <v>-468244.31171599991</v>
          </cell>
        </row>
        <row r="5592">
          <cell r="F5592" t="str">
            <v>SB</v>
          </cell>
          <cell r="H5592" t="str">
            <v>N/A</v>
          </cell>
          <cell r="O5592" t="str">
            <v>N/A</v>
          </cell>
          <cell r="V5592">
            <v>10159.999314500001</v>
          </cell>
        </row>
        <row r="5593">
          <cell r="F5593" t="str">
            <v>SB</v>
          </cell>
          <cell r="H5593" t="str">
            <v>N/A</v>
          </cell>
          <cell r="O5593" t="str">
            <v>N/A</v>
          </cell>
          <cell r="V5593">
            <v>22053.281999949999</v>
          </cell>
        </row>
        <row r="5594">
          <cell r="F5594" t="str">
            <v>SB</v>
          </cell>
          <cell r="H5594" t="str">
            <v>N/A</v>
          </cell>
          <cell r="O5594" t="str">
            <v>N/A</v>
          </cell>
          <cell r="V5594">
            <v>80760270.450048998</v>
          </cell>
        </row>
        <row r="5595">
          <cell r="F5595" t="str">
            <v>SB</v>
          </cell>
          <cell r="H5595" t="str">
            <v>N/A</v>
          </cell>
          <cell r="O5595" t="str">
            <v>N/A</v>
          </cell>
          <cell r="V5595">
            <v>19635667.918293003</v>
          </cell>
        </row>
        <row r="5596">
          <cell r="F5596" t="str">
            <v>SB</v>
          </cell>
          <cell r="H5596" t="str">
            <v>N/A</v>
          </cell>
          <cell r="O5596" t="str">
            <v>N/A</v>
          </cell>
          <cell r="V5596">
            <v>22643158.932373002</v>
          </cell>
        </row>
        <row r="5597">
          <cell r="F5597" t="str">
            <v>SB</v>
          </cell>
          <cell r="H5597" t="str">
            <v>N/A</v>
          </cell>
          <cell r="O5597" t="str">
            <v>N/A</v>
          </cell>
          <cell r="V5597">
            <v>201924310.81464601</v>
          </cell>
        </row>
        <row r="5598">
          <cell r="F5598" t="str">
            <v>SB</v>
          </cell>
          <cell r="H5598" t="str">
            <v>N/A</v>
          </cell>
          <cell r="O5598" t="str">
            <v>N/A</v>
          </cell>
          <cell r="V5598">
            <v>57323714.623937003</v>
          </cell>
        </row>
        <row r="5599">
          <cell r="F5599" t="str">
            <v>SB</v>
          </cell>
          <cell r="H5599" t="str">
            <v>N/A</v>
          </cell>
          <cell r="O5599" t="str">
            <v>N/A</v>
          </cell>
          <cell r="V5599">
            <v>34268727.866698995</v>
          </cell>
        </row>
        <row r="5600">
          <cell r="F5600" t="str">
            <v>SB</v>
          </cell>
          <cell r="H5600" t="str">
            <v>N/A</v>
          </cell>
          <cell r="O5600" t="str">
            <v>N/A</v>
          </cell>
          <cell r="V5600">
            <v>1801392.9863431002</v>
          </cell>
        </row>
        <row r="5601">
          <cell r="F5601" t="str">
            <v>SB</v>
          </cell>
          <cell r="H5601" t="str">
            <v>N/A</v>
          </cell>
          <cell r="O5601" t="str">
            <v>N/A</v>
          </cell>
          <cell r="V5601">
            <v>3294928.9194816002</v>
          </cell>
        </row>
        <row r="5602">
          <cell r="F5602" t="str">
            <v>SB</v>
          </cell>
          <cell r="H5602" t="str">
            <v>N/A</v>
          </cell>
          <cell r="O5602" t="str">
            <v>N/A</v>
          </cell>
          <cell r="V5602">
            <v>0</v>
          </cell>
        </row>
        <row r="5603">
          <cell r="F5603" t="str">
            <v>SB</v>
          </cell>
          <cell r="H5603" t="str">
            <v>N/A</v>
          </cell>
          <cell r="O5603" t="str">
            <v>N/A</v>
          </cell>
          <cell r="V5603">
            <v>0</v>
          </cell>
        </row>
        <row r="5604">
          <cell r="F5604" t="str">
            <v>SB</v>
          </cell>
          <cell r="H5604" t="str">
            <v>N/A</v>
          </cell>
          <cell r="O5604" t="str">
            <v>N/A</v>
          </cell>
          <cell r="V5604">
            <v>0</v>
          </cell>
        </row>
        <row r="5605">
          <cell r="F5605" t="str">
            <v>SB</v>
          </cell>
          <cell r="H5605" t="str">
            <v>N/A</v>
          </cell>
          <cell r="O5605" t="str">
            <v>N/A</v>
          </cell>
          <cell r="V5605">
            <v>3682248.6511380002</v>
          </cell>
        </row>
        <row r="5606">
          <cell r="F5606" t="str">
            <v>SB</v>
          </cell>
          <cell r="H5606" t="str">
            <v>N/A</v>
          </cell>
          <cell r="O5606" t="str">
            <v>N/A</v>
          </cell>
          <cell r="V5606">
            <v>962267.40099499992</v>
          </cell>
        </row>
        <row r="5607">
          <cell r="F5607" t="str">
            <v>SB</v>
          </cell>
          <cell r="H5607" t="str">
            <v>N/A</v>
          </cell>
          <cell r="O5607" t="str">
            <v>N/A</v>
          </cell>
          <cell r="V5607">
            <v>1149213.9654969999</v>
          </cell>
        </row>
        <row r="5608">
          <cell r="F5608" t="str">
            <v>SB</v>
          </cell>
          <cell r="H5608" t="str">
            <v>N/A</v>
          </cell>
          <cell r="O5608" t="str">
            <v>N/A</v>
          </cell>
          <cell r="V5608">
            <v>13145850.784972999</v>
          </cell>
        </row>
        <row r="5609">
          <cell r="F5609" t="str">
            <v>SB</v>
          </cell>
          <cell r="H5609" t="str">
            <v>N/A</v>
          </cell>
          <cell r="O5609" t="str">
            <v>N/A</v>
          </cell>
          <cell r="V5609">
            <v>4139770.0235339999</v>
          </cell>
        </row>
        <row r="5610">
          <cell r="F5610" t="str">
            <v>SB</v>
          </cell>
          <cell r="H5610" t="str">
            <v>N/A</v>
          </cell>
          <cell r="O5610" t="str">
            <v>N/A</v>
          </cell>
          <cell r="V5610">
            <v>2311938.9302329998</v>
          </cell>
        </row>
        <row r="5611">
          <cell r="F5611" t="str">
            <v>SB</v>
          </cell>
          <cell r="H5611" t="str">
            <v>N/A</v>
          </cell>
          <cell r="O5611" t="str">
            <v>N/A</v>
          </cell>
          <cell r="V5611">
            <v>1195543.61454</v>
          </cell>
        </row>
        <row r="5612">
          <cell r="F5612" t="str">
            <v>SB</v>
          </cell>
          <cell r="H5612" t="str">
            <v>N/A</v>
          </cell>
          <cell r="O5612" t="str">
            <v>N/A</v>
          </cell>
          <cell r="V5612">
            <v>163972.25645299998</v>
          </cell>
        </row>
        <row r="5613">
          <cell r="F5613" t="str">
            <v>SB</v>
          </cell>
          <cell r="H5613" t="str">
            <v>N/A</v>
          </cell>
          <cell r="O5613" t="str">
            <v>N/A</v>
          </cell>
          <cell r="V5613">
            <v>246070.44598700004</v>
          </cell>
        </row>
        <row r="5614">
          <cell r="F5614" t="str">
            <v>SB</v>
          </cell>
          <cell r="H5614" t="str">
            <v>N/A</v>
          </cell>
          <cell r="O5614" t="str">
            <v>N/A</v>
          </cell>
          <cell r="V5614">
            <v>3439822.1559739998</v>
          </cell>
        </row>
        <row r="5615">
          <cell r="F5615" t="str">
            <v>SB</v>
          </cell>
          <cell r="H5615" t="str">
            <v>N/A</v>
          </cell>
          <cell r="O5615" t="str">
            <v>N/A</v>
          </cell>
          <cell r="V5615">
            <v>1145115.7411849999</v>
          </cell>
        </row>
        <row r="5616">
          <cell r="F5616" t="str">
            <v>SB</v>
          </cell>
          <cell r="H5616" t="str">
            <v>N/A</v>
          </cell>
          <cell r="O5616" t="str">
            <v>N/A</v>
          </cell>
          <cell r="V5616">
            <v>-232578.3240029999</v>
          </cell>
        </row>
        <row r="5617">
          <cell r="F5617" t="str">
            <v>SB</v>
          </cell>
          <cell r="H5617" t="str">
            <v>N/A</v>
          </cell>
          <cell r="O5617" t="str">
            <v>N/A</v>
          </cell>
          <cell r="V5617">
            <v>104231485.718467</v>
          </cell>
        </row>
        <row r="5618">
          <cell r="F5618" t="str">
            <v>SB</v>
          </cell>
          <cell r="H5618" t="str">
            <v>N/A</v>
          </cell>
          <cell r="O5618" t="str">
            <v>N/A</v>
          </cell>
          <cell r="V5618">
            <v>24034789.886078004</v>
          </cell>
        </row>
        <row r="5619">
          <cell r="F5619" t="str">
            <v>SB</v>
          </cell>
          <cell r="H5619" t="str">
            <v>N/A</v>
          </cell>
          <cell r="O5619" t="str">
            <v>N/A</v>
          </cell>
          <cell r="V5619">
            <v>27657187.193625003</v>
          </cell>
        </row>
        <row r="5620">
          <cell r="F5620" t="str">
            <v>SB</v>
          </cell>
          <cell r="H5620" t="str">
            <v>N/A</v>
          </cell>
          <cell r="O5620" t="str">
            <v>N/A</v>
          </cell>
          <cell r="V5620">
            <v>271056149.32126403</v>
          </cell>
        </row>
        <row r="5621">
          <cell r="F5621" t="str">
            <v>SB</v>
          </cell>
          <cell r="H5621" t="str">
            <v>N/A</v>
          </cell>
          <cell r="O5621" t="str">
            <v>N/A</v>
          </cell>
          <cell r="V5621">
            <v>74615138.384739012</v>
          </cell>
        </row>
        <row r="5622">
          <cell r="F5622" t="str">
            <v>SB</v>
          </cell>
          <cell r="H5622" t="str">
            <v>N/A</v>
          </cell>
          <cell r="O5622" t="str">
            <v>N/A</v>
          </cell>
          <cell r="V5622">
            <v>42162835.397329994</v>
          </cell>
        </row>
        <row r="5623">
          <cell r="F5623" t="str">
            <v>SB</v>
          </cell>
          <cell r="H5623" t="str">
            <v>N/A</v>
          </cell>
          <cell r="O5623" t="str">
            <v>N/A</v>
          </cell>
          <cell r="V5623">
            <v>3682248.6511380002</v>
          </cell>
        </row>
        <row r="5624">
          <cell r="F5624" t="str">
            <v>SB</v>
          </cell>
          <cell r="H5624" t="str">
            <v>N/A</v>
          </cell>
          <cell r="O5624" t="str">
            <v>N/A</v>
          </cell>
          <cell r="V5624">
            <v>962267.40099499992</v>
          </cell>
        </row>
        <row r="5625">
          <cell r="F5625" t="str">
            <v>SB</v>
          </cell>
          <cell r="H5625" t="str">
            <v>N/A</v>
          </cell>
          <cell r="O5625" t="str">
            <v>N/A</v>
          </cell>
          <cell r="V5625">
            <v>1149213.9654969999</v>
          </cell>
        </row>
        <row r="5626">
          <cell r="F5626" t="str">
            <v>SB</v>
          </cell>
          <cell r="H5626" t="str">
            <v>N/A</v>
          </cell>
          <cell r="O5626" t="str">
            <v>N/A</v>
          </cell>
          <cell r="V5626">
            <v>13145850.784972999</v>
          </cell>
        </row>
        <row r="5627">
          <cell r="F5627" t="str">
            <v>SB</v>
          </cell>
          <cell r="H5627" t="str">
            <v>N/A</v>
          </cell>
          <cell r="O5627" t="str">
            <v>N/A</v>
          </cell>
          <cell r="V5627">
            <v>4139770.0235339999</v>
          </cell>
        </row>
        <row r="5628">
          <cell r="F5628" t="str">
            <v>SB</v>
          </cell>
          <cell r="H5628" t="str">
            <v>N/A</v>
          </cell>
          <cell r="O5628" t="str">
            <v>N/A</v>
          </cell>
          <cell r="V5628">
            <v>2311938.9302329998</v>
          </cell>
        </row>
        <row r="5629">
          <cell r="F5629" t="str">
            <v>SB</v>
          </cell>
          <cell r="H5629" t="str">
            <v>N/A</v>
          </cell>
          <cell r="O5629" t="str">
            <v>N/A</v>
          </cell>
          <cell r="V5629">
            <v>1195543.61454</v>
          </cell>
        </row>
        <row r="5630">
          <cell r="F5630" t="str">
            <v>SB</v>
          </cell>
          <cell r="H5630" t="str">
            <v>N/A</v>
          </cell>
          <cell r="O5630" t="str">
            <v>N/A</v>
          </cell>
          <cell r="V5630">
            <v>163972.25645299998</v>
          </cell>
        </row>
        <row r="5631">
          <cell r="F5631" t="str">
            <v>SB</v>
          </cell>
          <cell r="H5631" t="str">
            <v>N/A</v>
          </cell>
          <cell r="O5631" t="str">
            <v>N/A</v>
          </cell>
          <cell r="V5631">
            <v>246070.44598700004</v>
          </cell>
        </row>
        <row r="5632">
          <cell r="F5632" t="str">
            <v>SB</v>
          </cell>
          <cell r="H5632" t="str">
            <v>N/A</v>
          </cell>
          <cell r="O5632" t="str">
            <v>N/A</v>
          </cell>
          <cell r="V5632">
            <v>3439822.1559739998</v>
          </cell>
        </row>
        <row r="5633">
          <cell r="F5633" t="str">
            <v>SB</v>
          </cell>
          <cell r="H5633" t="str">
            <v>N/A</v>
          </cell>
          <cell r="O5633" t="str">
            <v>N/A</v>
          </cell>
          <cell r="V5633">
            <v>1145115.7411849999</v>
          </cell>
        </row>
        <row r="5634">
          <cell r="F5634" t="str">
            <v>SB</v>
          </cell>
          <cell r="H5634" t="str">
            <v>N/A</v>
          </cell>
          <cell r="O5634" t="str">
            <v>N/A</v>
          </cell>
          <cell r="V5634">
            <v>-232578.3240029999</v>
          </cell>
        </row>
        <row r="5635">
          <cell r="F5635" t="str">
            <v>SB</v>
          </cell>
          <cell r="H5635" t="str">
            <v>N/A</v>
          </cell>
          <cell r="O5635" t="str">
            <v>N/A</v>
          </cell>
          <cell r="V5635">
            <v>104231485.718467</v>
          </cell>
        </row>
        <row r="5636">
          <cell r="F5636" t="str">
            <v>SB</v>
          </cell>
          <cell r="H5636" t="str">
            <v>N/A</v>
          </cell>
          <cell r="O5636" t="str">
            <v>N/A</v>
          </cell>
          <cell r="V5636">
            <v>24034789.886078004</v>
          </cell>
        </row>
        <row r="5637">
          <cell r="F5637" t="str">
            <v>SB</v>
          </cell>
          <cell r="H5637" t="str">
            <v>N/A</v>
          </cell>
          <cell r="O5637" t="str">
            <v>N/A</v>
          </cell>
          <cell r="V5637">
            <v>27657187.193625003</v>
          </cell>
        </row>
        <row r="5638">
          <cell r="F5638" t="str">
            <v>SB</v>
          </cell>
          <cell r="H5638" t="str">
            <v>N/A</v>
          </cell>
          <cell r="O5638" t="str">
            <v>N/A</v>
          </cell>
          <cell r="V5638">
            <v>271056149.32126403</v>
          </cell>
        </row>
        <row r="5639">
          <cell r="F5639" t="str">
            <v>SB</v>
          </cell>
          <cell r="H5639" t="str">
            <v>N/A</v>
          </cell>
          <cell r="O5639" t="str">
            <v>N/A</v>
          </cell>
          <cell r="V5639">
            <v>74615138.384739012</v>
          </cell>
        </row>
        <row r="5640">
          <cell r="F5640" t="str">
            <v>SB</v>
          </cell>
          <cell r="H5640" t="str">
            <v>N/A</v>
          </cell>
          <cell r="O5640" t="str">
            <v>N/A</v>
          </cell>
          <cell r="V5640">
            <v>42162835.397329994</v>
          </cell>
        </row>
        <row r="5641">
          <cell r="F5641" t="str">
            <v>SB</v>
          </cell>
          <cell r="H5641" t="str">
            <v>N/A</v>
          </cell>
          <cell r="O5641" t="str">
            <v>N/A</v>
          </cell>
          <cell r="V5641">
            <v>0</v>
          </cell>
        </row>
        <row r="5642">
          <cell r="F5642" t="str">
            <v>SB</v>
          </cell>
          <cell r="H5642" t="str">
            <v>N/A</v>
          </cell>
          <cell r="O5642" t="str">
            <v>N/A</v>
          </cell>
          <cell r="V5642">
            <v>0</v>
          </cell>
        </row>
        <row r="5643">
          <cell r="F5643" t="str">
            <v>SB</v>
          </cell>
          <cell r="H5643" t="str">
            <v>N/A</v>
          </cell>
          <cell r="O5643" t="str">
            <v>N/A</v>
          </cell>
          <cell r="V5643">
            <v>0</v>
          </cell>
        </row>
        <row r="5644">
          <cell r="F5644" t="str">
            <v>SB</v>
          </cell>
          <cell r="H5644" t="str">
            <v>N/A</v>
          </cell>
          <cell r="O5644" t="str">
            <v>N/A</v>
          </cell>
          <cell r="V5644">
            <v>0</v>
          </cell>
        </row>
        <row r="5645">
          <cell r="F5645" t="str">
            <v>SB</v>
          </cell>
          <cell r="H5645" t="str">
            <v>N/A</v>
          </cell>
          <cell r="O5645" t="str">
            <v>N/A</v>
          </cell>
          <cell r="V5645">
            <v>0</v>
          </cell>
        </row>
        <row r="5646">
          <cell r="F5646" t="str">
            <v>SB</v>
          </cell>
          <cell r="H5646" t="str">
            <v>N/A</v>
          </cell>
          <cell r="O5646" t="str">
            <v>N/A</v>
          </cell>
          <cell r="V5646">
            <v>0</v>
          </cell>
        </row>
        <row r="5647">
          <cell r="F5647" t="str">
            <v>SB</v>
          </cell>
          <cell r="H5647" t="str">
            <v>N/A</v>
          </cell>
          <cell r="O5647" t="str">
            <v>N/A</v>
          </cell>
          <cell r="V5647">
            <v>0</v>
          </cell>
        </row>
        <row r="5648">
          <cell r="F5648" t="str">
            <v>SB</v>
          </cell>
          <cell r="H5648" t="str">
            <v>N/A</v>
          </cell>
          <cell r="O5648" t="str">
            <v>N/A</v>
          </cell>
          <cell r="V5648">
            <v>0</v>
          </cell>
        </row>
        <row r="5649">
          <cell r="F5649" t="str">
            <v>SB</v>
          </cell>
          <cell r="H5649" t="str">
            <v>N/A</v>
          </cell>
          <cell r="O5649" t="str">
            <v>N/A</v>
          </cell>
          <cell r="V5649">
            <v>0</v>
          </cell>
        </row>
        <row r="5650">
          <cell r="F5650" t="str">
            <v>SB</v>
          </cell>
          <cell r="H5650" t="str">
            <v>N/A</v>
          </cell>
          <cell r="O5650" t="str">
            <v>N/A</v>
          </cell>
          <cell r="V5650">
            <v>570988.37147999997</v>
          </cell>
        </row>
        <row r="5651">
          <cell r="F5651" t="str">
            <v>SB</v>
          </cell>
          <cell r="H5651" t="str">
            <v>N/A</v>
          </cell>
          <cell r="O5651" t="str">
            <v>N/A</v>
          </cell>
          <cell r="V5651">
            <v>286057.70615300006</v>
          </cell>
        </row>
        <row r="5652">
          <cell r="F5652" t="str">
            <v>SB</v>
          </cell>
          <cell r="H5652" t="str">
            <v>N/A</v>
          </cell>
          <cell r="O5652" t="str">
            <v>N/A</v>
          </cell>
          <cell r="V5652">
            <v>0</v>
          </cell>
        </row>
        <row r="5653">
          <cell r="F5653" t="str">
            <v>SB</v>
          </cell>
          <cell r="H5653" t="str">
            <v>N/A</v>
          </cell>
          <cell r="O5653" t="str">
            <v>N/A</v>
          </cell>
          <cell r="V5653">
            <v>0</v>
          </cell>
        </row>
        <row r="5654">
          <cell r="F5654" t="str">
            <v>SB</v>
          </cell>
          <cell r="H5654" t="str">
            <v>N/A</v>
          </cell>
          <cell r="O5654" t="str">
            <v>N/A</v>
          </cell>
          <cell r="V5654">
            <v>235.408276</v>
          </cell>
        </row>
        <row r="5655">
          <cell r="F5655" t="str">
            <v>SB</v>
          </cell>
          <cell r="H5655" t="str">
            <v>N/A</v>
          </cell>
          <cell r="O5655" t="str">
            <v>N/A</v>
          </cell>
          <cell r="V5655">
            <v>0</v>
          </cell>
        </row>
        <row r="5656">
          <cell r="F5656" t="str">
            <v>SB</v>
          </cell>
          <cell r="H5656" t="str">
            <v>N/A</v>
          </cell>
          <cell r="O5656" t="str">
            <v>N/A</v>
          </cell>
          <cell r="V5656">
            <v>667014.475125</v>
          </cell>
        </row>
        <row r="5657">
          <cell r="F5657" t="str">
            <v>SB</v>
          </cell>
          <cell r="H5657" t="str">
            <v>N/A</v>
          </cell>
          <cell r="O5657" t="str">
            <v>N/A</v>
          </cell>
          <cell r="V5657">
            <v>112376.42076000001</v>
          </cell>
        </row>
        <row r="5658">
          <cell r="F5658" t="str">
            <v>SB</v>
          </cell>
          <cell r="H5658" t="str">
            <v>N/A</v>
          </cell>
          <cell r="O5658" t="str">
            <v>N/A</v>
          </cell>
          <cell r="V5658">
            <v>0</v>
          </cell>
        </row>
        <row r="5659">
          <cell r="F5659" t="str">
            <v>SB</v>
          </cell>
          <cell r="H5659" t="str">
            <v>N/A</v>
          </cell>
          <cell r="O5659" t="str">
            <v>N/A</v>
          </cell>
          <cell r="V5659">
            <v>0</v>
          </cell>
        </row>
        <row r="5660">
          <cell r="F5660" t="str">
            <v>SB</v>
          </cell>
          <cell r="H5660" t="str">
            <v>N/A</v>
          </cell>
          <cell r="O5660" t="str">
            <v>N/A</v>
          </cell>
          <cell r="V5660">
            <v>330975.475936</v>
          </cell>
        </row>
        <row r="5661">
          <cell r="F5661" t="str">
            <v>SB</v>
          </cell>
          <cell r="H5661" t="str">
            <v>N/A</v>
          </cell>
          <cell r="O5661" t="str">
            <v>N/A</v>
          </cell>
          <cell r="V5661">
            <v>0</v>
          </cell>
        </row>
        <row r="5662">
          <cell r="F5662" t="str">
            <v>SB</v>
          </cell>
          <cell r="H5662" t="str">
            <v>N/A</v>
          </cell>
          <cell r="O5662" t="str">
            <v>N/A</v>
          </cell>
          <cell r="V5662">
            <v>0</v>
          </cell>
        </row>
        <row r="5663">
          <cell r="F5663" t="str">
            <v>SB</v>
          </cell>
          <cell r="H5663" t="str">
            <v>N/A</v>
          </cell>
          <cell r="O5663" t="str">
            <v>N/A</v>
          </cell>
          <cell r="V5663">
            <v>0</v>
          </cell>
        </row>
        <row r="5664">
          <cell r="F5664" t="str">
            <v>SB</v>
          </cell>
          <cell r="H5664" t="str">
            <v>N/A</v>
          </cell>
          <cell r="O5664" t="str">
            <v>N/A</v>
          </cell>
          <cell r="V5664">
            <v>0</v>
          </cell>
        </row>
        <row r="5665">
          <cell r="F5665" t="str">
            <v>SB</v>
          </cell>
          <cell r="H5665" t="str">
            <v>N/A</v>
          </cell>
          <cell r="O5665" t="str">
            <v>N/A</v>
          </cell>
          <cell r="V5665">
            <v>899697.87319199997</v>
          </cell>
        </row>
        <row r="5666">
          <cell r="F5666" t="str">
            <v>SB</v>
          </cell>
          <cell r="H5666" t="str">
            <v>N/A</v>
          </cell>
          <cell r="O5666" t="str">
            <v>N/A</v>
          </cell>
          <cell r="V5666">
            <v>70990.575779999999</v>
          </cell>
        </row>
        <row r="5667">
          <cell r="F5667" t="str">
            <v>SB</v>
          </cell>
          <cell r="H5667" t="str">
            <v>N/A</v>
          </cell>
          <cell r="O5667" t="str">
            <v>N/A</v>
          </cell>
          <cell r="V5667">
            <v>2348646.1780430004</v>
          </cell>
        </row>
        <row r="5668">
          <cell r="F5668" t="str">
            <v>SB</v>
          </cell>
          <cell r="H5668" t="str">
            <v>N/A</v>
          </cell>
          <cell r="O5668" t="str">
            <v>N/A</v>
          </cell>
          <cell r="V5668">
            <v>1034419.1367589999</v>
          </cell>
        </row>
        <row r="5669">
          <cell r="F5669" t="str">
            <v>SB</v>
          </cell>
          <cell r="H5669" t="str">
            <v>N/A</v>
          </cell>
          <cell r="O5669" t="str">
            <v>N/A</v>
          </cell>
          <cell r="V5669">
            <v>214340.30545300001</v>
          </cell>
        </row>
        <row r="5670">
          <cell r="F5670" t="str">
            <v>SB</v>
          </cell>
          <cell r="H5670" t="str">
            <v>N/A</v>
          </cell>
          <cell r="O5670" t="str">
            <v>N/A</v>
          </cell>
          <cell r="V5670">
            <v>72611473.673184007</v>
          </cell>
        </row>
        <row r="5671">
          <cell r="F5671" t="str">
            <v>SB</v>
          </cell>
          <cell r="H5671" t="str">
            <v>N/A</v>
          </cell>
          <cell r="O5671" t="str">
            <v>N/A</v>
          </cell>
          <cell r="V5671">
            <v>0</v>
          </cell>
        </row>
        <row r="5672">
          <cell r="F5672" t="str">
            <v>SB</v>
          </cell>
          <cell r="H5672" t="str">
            <v>N/A</v>
          </cell>
          <cell r="O5672" t="str">
            <v>N/A</v>
          </cell>
          <cell r="V5672">
            <v>0</v>
          </cell>
        </row>
        <row r="5673">
          <cell r="F5673" t="str">
            <v>SB</v>
          </cell>
          <cell r="H5673" t="str">
            <v>N/A</v>
          </cell>
          <cell r="O5673" t="str">
            <v>N/A</v>
          </cell>
          <cell r="V5673">
            <v>12097992.885464001</v>
          </cell>
        </row>
        <row r="5674">
          <cell r="F5674" t="str">
            <v>SB</v>
          </cell>
          <cell r="H5674" t="str">
            <v>N/A</v>
          </cell>
          <cell r="O5674" t="str">
            <v>N/A</v>
          </cell>
          <cell r="V5674">
            <v>77256.280552000011</v>
          </cell>
        </row>
        <row r="5675">
          <cell r="F5675" t="str">
            <v>SB</v>
          </cell>
          <cell r="H5675" t="str">
            <v>N/A</v>
          </cell>
          <cell r="O5675" t="str">
            <v>N/A</v>
          </cell>
          <cell r="V5675">
            <v>1609.3365779999999</v>
          </cell>
        </row>
        <row r="5676">
          <cell r="F5676" t="str">
            <v>SB</v>
          </cell>
          <cell r="H5676" t="str">
            <v>N/A</v>
          </cell>
          <cell r="O5676" t="str">
            <v>N/A</v>
          </cell>
          <cell r="V5676">
            <v>9498208.347231999</v>
          </cell>
        </row>
        <row r="5677">
          <cell r="F5677" t="str">
            <v>SB</v>
          </cell>
          <cell r="H5677" t="str">
            <v>N/A</v>
          </cell>
          <cell r="O5677" t="str">
            <v>N/A</v>
          </cell>
          <cell r="V5677">
            <v>0</v>
          </cell>
        </row>
        <row r="5678">
          <cell r="F5678" t="str">
            <v>SB</v>
          </cell>
          <cell r="H5678" t="str">
            <v>N/A</v>
          </cell>
          <cell r="O5678" t="str">
            <v>N/A</v>
          </cell>
          <cell r="V5678">
            <v>209091.77093300002</v>
          </cell>
        </row>
        <row r="5679">
          <cell r="F5679" t="str">
            <v>SB</v>
          </cell>
          <cell r="H5679" t="str">
            <v>N/A</v>
          </cell>
          <cell r="O5679" t="str">
            <v>N/A</v>
          </cell>
          <cell r="V5679">
            <v>25104422.855535999</v>
          </cell>
        </row>
        <row r="5680">
          <cell r="F5680" t="str">
            <v>SB</v>
          </cell>
          <cell r="H5680" t="str">
            <v>N/A</v>
          </cell>
          <cell r="O5680" t="str">
            <v>N/A</v>
          </cell>
          <cell r="V5680">
            <v>0</v>
          </cell>
        </row>
        <row r="5681">
          <cell r="F5681" t="str">
            <v>SB</v>
          </cell>
          <cell r="H5681" t="str">
            <v>N/A</v>
          </cell>
          <cell r="O5681" t="str">
            <v>N/A</v>
          </cell>
          <cell r="V5681">
            <v>2579098.748443</v>
          </cell>
        </row>
        <row r="5682">
          <cell r="F5682" t="str">
            <v>SB</v>
          </cell>
          <cell r="H5682" t="str">
            <v>N/A</v>
          </cell>
          <cell r="O5682" t="str">
            <v>N/A</v>
          </cell>
          <cell r="V5682">
            <v>0</v>
          </cell>
        </row>
        <row r="5683">
          <cell r="F5683" t="str">
            <v>SB</v>
          </cell>
          <cell r="H5683" t="str">
            <v>N/A</v>
          </cell>
          <cell r="O5683" t="str">
            <v>N/A</v>
          </cell>
          <cell r="V5683">
            <v>6370007.3070290005</v>
          </cell>
        </row>
        <row r="5684">
          <cell r="F5684" t="str">
            <v>SB</v>
          </cell>
          <cell r="H5684" t="str">
            <v>N/A</v>
          </cell>
          <cell r="O5684" t="str">
            <v>N/A</v>
          </cell>
          <cell r="V5684">
            <v>1990715.7046370001</v>
          </cell>
        </row>
        <row r="5685">
          <cell r="F5685" t="str">
            <v>SB</v>
          </cell>
          <cell r="H5685" t="str">
            <v>N/A</v>
          </cell>
          <cell r="O5685" t="str">
            <v>N/A</v>
          </cell>
          <cell r="V5685">
            <v>416555850.60599697</v>
          </cell>
        </row>
        <row r="5686">
          <cell r="F5686" t="str">
            <v>SB</v>
          </cell>
          <cell r="H5686" t="str">
            <v>CARE Surcharge</v>
          </cell>
          <cell r="O5686" t="str">
            <v>N/A</v>
          </cell>
          <cell r="V5686">
            <v>0</v>
          </cell>
        </row>
        <row r="5687">
          <cell r="F5687" t="str">
            <v>SB</v>
          </cell>
          <cell r="H5687" t="str">
            <v>Non-Surcharge</v>
          </cell>
          <cell r="O5687" t="str">
            <v>N/A</v>
          </cell>
          <cell r="V5687">
            <v>0</v>
          </cell>
        </row>
        <row r="5688">
          <cell r="F5688" t="str">
            <v>SB</v>
          </cell>
          <cell r="H5688" t="str">
            <v>CARE Surcharge</v>
          </cell>
          <cell r="O5688" t="str">
            <v>N/A</v>
          </cell>
          <cell r="V5688">
            <v>0</v>
          </cell>
        </row>
        <row r="5689">
          <cell r="F5689" t="str">
            <v>SB</v>
          </cell>
          <cell r="H5689" t="str">
            <v>Non-Surcharge</v>
          </cell>
          <cell r="O5689" t="str">
            <v>N/A</v>
          </cell>
          <cell r="V5689">
            <v>0</v>
          </cell>
        </row>
        <row r="5690">
          <cell r="F5690" t="str">
            <v>SB</v>
          </cell>
          <cell r="H5690" t="str">
            <v>CARE Surcharge</v>
          </cell>
          <cell r="O5690" t="str">
            <v>N/A</v>
          </cell>
          <cell r="V5690">
            <v>0</v>
          </cell>
        </row>
        <row r="5691">
          <cell r="F5691" t="str">
            <v>SB</v>
          </cell>
          <cell r="H5691" t="str">
            <v>Non-Surcharge</v>
          </cell>
          <cell r="O5691" t="str">
            <v>N/A</v>
          </cell>
          <cell r="V5691">
            <v>0</v>
          </cell>
        </row>
        <row r="5692">
          <cell r="F5692" t="str">
            <v>SB</v>
          </cell>
          <cell r="H5692" t="str">
            <v>CARE Surcharge</v>
          </cell>
          <cell r="O5692" t="str">
            <v>N/A</v>
          </cell>
          <cell r="V5692">
            <v>3682248.6511380002</v>
          </cell>
        </row>
        <row r="5693">
          <cell r="F5693" t="str">
            <v>SB</v>
          </cell>
          <cell r="H5693" t="str">
            <v>CARE Surcharge</v>
          </cell>
          <cell r="O5693" t="str">
            <v>N/A</v>
          </cell>
          <cell r="V5693">
            <v>962267.40099499992</v>
          </cell>
        </row>
        <row r="5694">
          <cell r="F5694" t="str">
            <v>SB</v>
          </cell>
          <cell r="H5694" t="str">
            <v>CARE Surcharge</v>
          </cell>
          <cell r="O5694" t="str">
            <v>N/A</v>
          </cell>
          <cell r="V5694">
            <v>1149213.9654969999</v>
          </cell>
        </row>
        <row r="5695">
          <cell r="F5695" t="str">
            <v>SB</v>
          </cell>
          <cell r="H5695" t="str">
            <v>CARE Surcharge</v>
          </cell>
          <cell r="O5695" t="str">
            <v>N/A</v>
          </cell>
          <cell r="V5695">
            <v>13145850.784972999</v>
          </cell>
        </row>
        <row r="5696">
          <cell r="F5696" t="str">
            <v>SB</v>
          </cell>
          <cell r="H5696" t="str">
            <v>CARE Surcharge</v>
          </cell>
          <cell r="O5696" t="str">
            <v>N/A</v>
          </cell>
          <cell r="V5696">
            <v>4139770.0235339999</v>
          </cell>
        </row>
        <row r="5697">
          <cell r="F5697" t="str">
            <v>SB</v>
          </cell>
          <cell r="H5697" t="str">
            <v>CARE Surcharge</v>
          </cell>
          <cell r="O5697" t="str">
            <v>N/A</v>
          </cell>
          <cell r="V5697">
            <v>2311938.9302329998</v>
          </cell>
        </row>
        <row r="5698">
          <cell r="F5698" t="str">
            <v>SB</v>
          </cell>
          <cell r="H5698" t="str">
            <v>Non-Surcharge</v>
          </cell>
          <cell r="O5698" t="str">
            <v>N/A</v>
          </cell>
          <cell r="V5698">
            <v>3682248.6511380002</v>
          </cell>
        </row>
        <row r="5699">
          <cell r="F5699" t="str">
            <v>SB</v>
          </cell>
          <cell r="H5699" t="str">
            <v>Non-Surcharge</v>
          </cell>
          <cell r="O5699" t="str">
            <v>N/A</v>
          </cell>
          <cell r="V5699">
            <v>962267.40099499992</v>
          </cell>
        </row>
        <row r="5700">
          <cell r="F5700" t="str">
            <v>SB</v>
          </cell>
          <cell r="H5700" t="str">
            <v>Non-Surcharge</v>
          </cell>
          <cell r="O5700" t="str">
            <v>N/A</v>
          </cell>
          <cell r="V5700">
            <v>1149213.9654969999</v>
          </cell>
        </row>
        <row r="5701">
          <cell r="F5701" t="str">
            <v>SB</v>
          </cell>
          <cell r="H5701" t="str">
            <v>Non-Surcharge</v>
          </cell>
          <cell r="O5701" t="str">
            <v>N/A</v>
          </cell>
          <cell r="V5701">
            <v>13145850.784972999</v>
          </cell>
        </row>
        <row r="5702">
          <cell r="F5702" t="str">
            <v>SB</v>
          </cell>
          <cell r="H5702" t="str">
            <v>Non-Surcharge</v>
          </cell>
          <cell r="O5702" t="str">
            <v>N/A</v>
          </cell>
          <cell r="V5702">
            <v>4139770.0235339999</v>
          </cell>
        </row>
        <row r="5703">
          <cell r="F5703" t="str">
            <v>SB</v>
          </cell>
          <cell r="H5703" t="str">
            <v>Non-Surcharge</v>
          </cell>
          <cell r="O5703" t="str">
            <v>N/A</v>
          </cell>
          <cell r="V5703">
            <v>2311938.9302329998</v>
          </cell>
        </row>
        <row r="5704">
          <cell r="F5704" t="str">
            <v>SB</v>
          </cell>
          <cell r="H5704" t="str">
            <v>CARE Surcharge</v>
          </cell>
          <cell r="O5704" t="str">
            <v>N/A</v>
          </cell>
          <cell r="V5704">
            <v>1195543.61454</v>
          </cell>
        </row>
        <row r="5705">
          <cell r="F5705" t="str">
            <v>SB</v>
          </cell>
          <cell r="H5705" t="str">
            <v>CARE Surcharge</v>
          </cell>
          <cell r="O5705" t="str">
            <v>N/A</v>
          </cell>
          <cell r="V5705">
            <v>163972.25645299998</v>
          </cell>
        </row>
        <row r="5706">
          <cell r="F5706" t="str">
            <v>SB</v>
          </cell>
          <cell r="H5706" t="str">
            <v>CARE Surcharge</v>
          </cell>
          <cell r="O5706" t="str">
            <v>N/A</v>
          </cell>
          <cell r="V5706">
            <v>246070.44598700004</v>
          </cell>
        </row>
        <row r="5707">
          <cell r="F5707" t="str">
            <v>SB</v>
          </cell>
          <cell r="H5707" t="str">
            <v>CARE Surcharge</v>
          </cell>
          <cell r="O5707" t="str">
            <v>N/A</v>
          </cell>
          <cell r="V5707">
            <v>3439822.1559739998</v>
          </cell>
        </row>
        <row r="5708">
          <cell r="F5708" t="str">
            <v>SB</v>
          </cell>
          <cell r="H5708" t="str">
            <v>CARE Surcharge</v>
          </cell>
          <cell r="O5708" t="str">
            <v>N/A</v>
          </cell>
          <cell r="V5708">
            <v>1145115.7411849999</v>
          </cell>
        </row>
        <row r="5709">
          <cell r="F5709" t="str">
            <v>SB</v>
          </cell>
          <cell r="H5709" t="str">
            <v>CARE Surcharge</v>
          </cell>
          <cell r="O5709" t="str">
            <v>N/A</v>
          </cell>
          <cell r="V5709">
            <v>-232578.3240029999</v>
          </cell>
        </row>
        <row r="5710">
          <cell r="F5710" t="str">
            <v>SB</v>
          </cell>
          <cell r="H5710" t="str">
            <v>Non-Surcharge</v>
          </cell>
          <cell r="O5710" t="str">
            <v>N/A</v>
          </cell>
          <cell r="V5710">
            <v>1195543.61454</v>
          </cell>
        </row>
        <row r="5711">
          <cell r="F5711" t="str">
            <v>SB</v>
          </cell>
          <cell r="H5711" t="str">
            <v>Non-Surcharge</v>
          </cell>
          <cell r="O5711" t="str">
            <v>N/A</v>
          </cell>
          <cell r="V5711">
            <v>163972.25645299998</v>
          </cell>
        </row>
        <row r="5712">
          <cell r="F5712" t="str">
            <v>SB</v>
          </cell>
          <cell r="H5712" t="str">
            <v>Non-Surcharge</v>
          </cell>
          <cell r="O5712" t="str">
            <v>N/A</v>
          </cell>
          <cell r="V5712">
            <v>246070.44598700004</v>
          </cell>
        </row>
        <row r="5713">
          <cell r="F5713" t="str">
            <v>SB</v>
          </cell>
          <cell r="H5713" t="str">
            <v>Non-Surcharge</v>
          </cell>
          <cell r="O5713" t="str">
            <v>N/A</v>
          </cell>
          <cell r="V5713">
            <v>3439822.1559739998</v>
          </cell>
        </row>
        <row r="5714">
          <cell r="F5714" t="str">
            <v>SB</v>
          </cell>
          <cell r="H5714" t="str">
            <v>Non-Surcharge</v>
          </cell>
          <cell r="O5714" t="str">
            <v>N/A</v>
          </cell>
          <cell r="V5714">
            <v>1145115.7411849999</v>
          </cell>
        </row>
        <row r="5715">
          <cell r="F5715" t="str">
            <v>SB</v>
          </cell>
          <cell r="H5715" t="str">
            <v>Non-Surcharge</v>
          </cell>
          <cell r="O5715" t="str">
            <v>N/A</v>
          </cell>
          <cell r="V5715">
            <v>-232578.3240029999</v>
          </cell>
        </row>
        <row r="5716">
          <cell r="F5716" t="str">
            <v>SB</v>
          </cell>
          <cell r="H5716" t="str">
            <v>CARE Surcharge</v>
          </cell>
          <cell r="O5716" t="str">
            <v>N/A</v>
          </cell>
          <cell r="V5716">
            <v>104231485.718467</v>
          </cell>
        </row>
        <row r="5717">
          <cell r="F5717" t="str">
            <v>SB</v>
          </cell>
          <cell r="H5717" t="str">
            <v>CARE Surcharge</v>
          </cell>
          <cell r="O5717" t="str">
            <v>N/A</v>
          </cell>
          <cell r="V5717">
            <v>24034789.886078004</v>
          </cell>
        </row>
        <row r="5718">
          <cell r="F5718" t="str">
            <v>SB</v>
          </cell>
          <cell r="H5718" t="str">
            <v>CARE Surcharge</v>
          </cell>
          <cell r="O5718" t="str">
            <v>N/A</v>
          </cell>
          <cell r="V5718">
            <v>27657187.193625003</v>
          </cell>
        </row>
        <row r="5719">
          <cell r="F5719" t="str">
            <v>SB</v>
          </cell>
          <cell r="H5719" t="str">
            <v>CARE Surcharge</v>
          </cell>
          <cell r="O5719" t="str">
            <v>N/A</v>
          </cell>
          <cell r="V5719">
            <v>271056149.32126403</v>
          </cell>
        </row>
        <row r="5720">
          <cell r="F5720" t="str">
            <v>SB</v>
          </cell>
          <cell r="H5720" t="str">
            <v>CARE Surcharge</v>
          </cell>
          <cell r="O5720" t="str">
            <v>N/A</v>
          </cell>
          <cell r="V5720">
            <v>74615138.384739012</v>
          </cell>
        </row>
        <row r="5721">
          <cell r="F5721" t="str">
            <v>SB</v>
          </cell>
          <cell r="H5721" t="str">
            <v>CARE Surcharge</v>
          </cell>
          <cell r="O5721" t="str">
            <v>N/A</v>
          </cell>
          <cell r="V5721">
            <v>42162835.397329994</v>
          </cell>
        </row>
        <row r="5722">
          <cell r="F5722" t="str">
            <v>SB</v>
          </cell>
          <cell r="H5722" t="str">
            <v>Non-Surcharge</v>
          </cell>
          <cell r="O5722" t="str">
            <v>N/A</v>
          </cell>
          <cell r="V5722">
            <v>104231485.718467</v>
          </cell>
        </row>
        <row r="5723">
          <cell r="F5723" t="str">
            <v>SB</v>
          </cell>
          <cell r="H5723" t="str">
            <v>Non-Surcharge</v>
          </cell>
          <cell r="O5723" t="str">
            <v>N/A</v>
          </cell>
          <cell r="V5723">
            <v>24034789.886078004</v>
          </cell>
        </row>
        <row r="5724">
          <cell r="F5724" t="str">
            <v>SB</v>
          </cell>
          <cell r="H5724" t="str">
            <v>Non-Surcharge</v>
          </cell>
          <cell r="O5724" t="str">
            <v>N/A</v>
          </cell>
          <cell r="V5724">
            <v>27657187.193625003</v>
          </cell>
        </row>
        <row r="5725">
          <cell r="F5725" t="str">
            <v>SB</v>
          </cell>
          <cell r="H5725" t="str">
            <v>Non-Surcharge</v>
          </cell>
          <cell r="O5725" t="str">
            <v>N/A</v>
          </cell>
          <cell r="V5725">
            <v>271056149.32126403</v>
          </cell>
        </row>
        <row r="5726">
          <cell r="F5726" t="str">
            <v>SB</v>
          </cell>
          <cell r="H5726" t="str">
            <v>Non-Surcharge</v>
          </cell>
          <cell r="O5726" t="str">
            <v>N/A</v>
          </cell>
          <cell r="V5726">
            <v>74615138.384739012</v>
          </cell>
        </row>
        <row r="5727">
          <cell r="F5727" t="str">
            <v>SB</v>
          </cell>
          <cell r="H5727" t="str">
            <v>Non-Surcharge</v>
          </cell>
          <cell r="O5727" t="str">
            <v>N/A</v>
          </cell>
          <cell r="V5727">
            <v>42162835.397329994</v>
          </cell>
        </row>
        <row r="5728">
          <cell r="F5728" t="str">
            <v>SB</v>
          </cell>
          <cell r="H5728" t="str">
            <v>N/A</v>
          </cell>
          <cell r="O5728" t="str">
            <v>N/A</v>
          </cell>
          <cell r="V5728">
            <v>1149213.9654969999</v>
          </cell>
        </row>
        <row r="5729">
          <cell r="F5729" t="str">
            <v>SB</v>
          </cell>
          <cell r="H5729" t="str">
            <v>N/A</v>
          </cell>
          <cell r="O5729" t="str">
            <v>N/A</v>
          </cell>
          <cell r="V5729">
            <v>962267.40099499992</v>
          </cell>
        </row>
        <row r="5730">
          <cell r="F5730" t="str">
            <v>SB</v>
          </cell>
          <cell r="H5730" t="str">
            <v>N/A</v>
          </cell>
          <cell r="O5730" t="str">
            <v>N/A</v>
          </cell>
          <cell r="V5730">
            <v>3682248.6511380002</v>
          </cell>
        </row>
        <row r="5731">
          <cell r="F5731" t="str">
            <v>SB</v>
          </cell>
          <cell r="H5731" t="str">
            <v>N/A</v>
          </cell>
          <cell r="O5731" t="str">
            <v>N/A</v>
          </cell>
          <cell r="V5731">
            <v>4139770.0235339999</v>
          </cell>
        </row>
        <row r="5732">
          <cell r="F5732" t="str">
            <v>SB</v>
          </cell>
          <cell r="H5732" t="str">
            <v>N/A</v>
          </cell>
          <cell r="O5732" t="str">
            <v>N/A</v>
          </cell>
          <cell r="V5732">
            <v>13145850.784972999</v>
          </cell>
        </row>
        <row r="5733">
          <cell r="F5733" t="str">
            <v>SB</v>
          </cell>
          <cell r="H5733" t="str">
            <v>N/A</v>
          </cell>
          <cell r="O5733" t="str">
            <v>N/A</v>
          </cell>
          <cell r="V5733">
            <v>2311938.9302329998</v>
          </cell>
        </row>
        <row r="5734">
          <cell r="F5734" t="str">
            <v>SB</v>
          </cell>
          <cell r="H5734" t="str">
            <v>N/A</v>
          </cell>
          <cell r="O5734" t="str">
            <v>N/A</v>
          </cell>
          <cell r="V5734">
            <v>246070.44598700004</v>
          </cell>
        </row>
        <row r="5735">
          <cell r="F5735" t="str">
            <v>SB</v>
          </cell>
          <cell r="H5735" t="str">
            <v>N/A</v>
          </cell>
          <cell r="O5735" t="str">
            <v>N/A</v>
          </cell>
          <cell r="V5735">
            <v>163972.25645299998</v>
          </cell>
        </row>
        <row r="5736">
          <cell r="F5736" t="str">
            <v>SB</v>
          </cell>
          <cell r="H5736" t="str">
            <v>N/A</v>
          </cell>
          <cell r="O5736" t="str">
            <v>N/A</v>
          </cell>
          <cell r="V5736">
            <v>1195543.61454</v>
          </cell>
        </row>
        <row r="5737">
          <cell r="F5737" t="str">
            <v>SB</v>
          </cell>
          <cell r="H5737" t="str">
            <v>N/A</v>
          </cell>
          <cell r="O5737" t="str">
            <v>N/A</v>
          </cell>
          <cell r="V5737">
            <v>1145115.7411849999</v>
          </cell>
        </row>
        <row r="5738">
          <cell r="F5738" t="str">
            <v>SB</v>
          </cell>
          <cell r="H5738" t="str">
            <v>N/A</v>
          </cell>
          <cell r="O5738" t="str">
            <v>N/A</v>
          </cell>
          <cell r="V5738">
            <v>3439822.1559739998</v>
          </cell>
        </row>
        <row r="5739">
          <cell r="F5739" t="str">
            <v>SB</v>
          </cell>
          <cell r="H5739" t="str">
            <v>N/A</v>
          </cell>
          <cell r="O5739" t="str">
            <v>N/A</v>
          </cell>
          <cell r="V5739">
            <v>-232578.3240029999</v>
          </cell>
        </row>
        <row r="5740">
          <cell r="F5740" t="str">
            <v>SB</v>
          </cell>
          <cell r="H5740" t="str">
            <v>N/A</v>
          </cell>
          <cell r="O5740" t="str">
            <v>N/A</v>
          </cell>
          <cell r="V5740">
            <v>27657187.193625003</v>
          </cell>
        </row>
        <row r="5741">
          <cell r="F5741" t="str">
            <v>SB</v>
          </cell>
          <cell r="H5741" t="str">
            <v>N/A</v>
          </cell>
          <cell r="O5741" t="str">
            <v>N/A</v>
          </cell>
          <cell r="V5741">
            <v>24034789.886078004</v>
          </cell>
        </row>
        <row r="5742">
          <cell r="F5742" t="str">
            <v>SB</v>
          </cell>
          <cell r="H5742" t="str">
            <v>N/A</v>
          </cell>
          <cell r="O5742" t="str">
            <v>N/A</v>
          </cell>
          <cell r="V5742">
            <v>104231485.718467</v>
          </cell>
        </row>
        <row r="5743">
          <cell r="F5743" t="str">
            <v>SB</v>
          </cell>
          <cell r="H5743" t="str">
            <v>N/A</v>
          </cell>
          <cell r="O5743" t="str">
            <v>N/A</v>
          </cell>
          <cell r="V5743">
            <v>74615138.384739012</v>
          </cell>
        </row>
        <row r="5744">
          <cell r="F5744" t="str">
            <v>SB</v>
          </cell>
          <cell r="H5744" t="str">
            <v>N/A</v>
          </cell>
          <cell r="O5744" t="str">
            <v>N/A</v>
          </cell>
          <cell r="V5744">
            <v>271056149.32126403</v>
          </cell>
        </row>
        <row r="5745">
          <cell r="F5745" t="str">
            <v>SB</v>
          </cell>
          <cell r="H5745" t="str">
            <v>N/A</v>
          </cell>
          <cell r="O5745" t="str">
            <v>N/A</v>
          </cell>
          <cell r="V5745">
            <v>42162835.397329994</v>
          </cell>
        </row>
        <row r="5746">
          <cell r="F5746" t="str">
            <v>SB</v>
          </cell>
          <cell r="H5746" t="str">
            <v>N/A</v>
          </cell>
          <cell r="O5746" t="str">
            <v>N/A</v>
          </cell>
          <cell r="V5746">
            <v>147925.24362555001</v>
          </cell>
        </row>
        <row r="5747">
          <cell r="F5747" t="str">
            <v>SB</v>
          </cell>
          <cell r="H5747" t="str">
            <v>N/A</v>
          </cell>
          <cell r="O5747" t="str">
            <v>N/A</v>
          </cell>
          <cell r="V5747">
            <v>286219.00031100004</v>
          </cell>
        </row>
        <row r="5748">
          <cell r="F5748" t="str">
            <v>SB</v>
          </cell>
          <cell r="H5748" t="str">
            <v>N/A</v>
          </cell>
          <cell r="O5748" t="str">
            <v>N/A</v>
          </cell>
          <cell r="V5748">
            <v>17427.820235399999</v>
          </cell>
        </row>
        <row r="5749">
          <cell r="F5749" t="str">
            <v>SB</v>
          </cell>
          <cell r="H5749" t="str">
            <v>N/A</v>
          </cell>
          <cell r="O5749" t="str">
            <v>N/A</v>
          </cell>
          <cell r="V5749">
            <v>36030.548802400001</v>
          </cell>
        </row>
        <row r="5750">
          <cell r="F5750" t="str">
            <v>SB</v>
          </cell>
          <cell r="H5750" t="str">
            <v>N/A</v>
          </cell>
          <cell r="O5750" t="str">
            <v>N/A</v>
          </cell>
          <cell r="V5750">
            <v>2163119.9032942001</v>
          </cell>
        </row>
        <row r="5751">
          <cell r="F5751" t="str">
            <v>SB</v>
          </cell>
          <cell r="H5751" t="str">
            <v>N/A</v>
          </cell>
          <cell r="O5751" t="str">
            <v>N/A</v>
          </cell>
          <cell r="V5751">
            <v>3983457.9715083502</v>
          </cell>
        </row>
        <row r="5752">
          <cell r="F5752" t="str">
            <v>SB</v>
          </cell>
          <cell r="H5752" t="str">
            <v>EUCRA</v>
          </cell>
          <cell r="O5752" t="str">
            <v>N/A</v>
          </cell>
          <cell r="V5752">
            <v>3682248.6511380002</v>
          </cell>
        </row>
        <row r="5753">
          <cell r="F5753" t="str">
            <v>SB</v>
          </cell>
          <cell r="H5753" t="str">
            <v>EUCRA</v>
          </cell>
          <cell r="O5753" t="str">
            <v>N/A</v>
          </cell>
          <cell r="V5753">
            <v>962267.40099499992</v>
          </cell>
        </row>
        <row r="5754">
          <cell r="F5754" t="str">
            <v>SB</v>
          </cell>
          <cell r="H5754" t="str">
            <v>EUCRA</v>
          </cell>
          <cell r="O5754" t="str">
            <v>N/A</v>
          </cell>
          <cell r="V5754">
            <v>1149213.9654969999</v>
          </cell>
        </row>
        <row r="5755">
          <cell r="F5755" t="str">
            <v>SB</v>
          </cell>
          <cell r="H5755" t="str">
            <v>EUCRA</v>
          </cell>
          <cell r="O5755" t="str">
            <v>N/A</v>
          </cell>
          <cell r="V5755">
            <v>13145850.784972999</v>
          </cell>
        </row>
        <row r="5756">
          <cell r="F5756" t="str">
            <v>SB</v>
          </cell>
          <cell r="H5756" t="str">
            <v>EUCRA</v>
          </cell>
          <cell r="O5756" t="str">
            <v>N/A</v>
          </cell>
          <cell r="V5756">
            <v>4139770.0235339999</v>
          </cell>
        </row>
        <row r="5757">
          <cell r="F5757" t="str">
            <v>SB</v>
          </cell>
          <cell r="H5757" t="str">
            <v>EUCRA</v>
          </cell>
          <cell r="O5757" t="str">
            <v>N/A</v>
          </cell>
          <cell r="V5757">
            <v>2311938.9302329998</v>
          </cell>
        </row>
        <row r="5758">
          <cell r="F5758" t="str">
            <v>SB</v>
          </cell>
          <cell r="H5758" t="str">
            <v>TAC</v>
          </cell>
          <cell r="O5758" t="str">
            <v>N/A</v>
          </cell>
          <cell r="V5758">
            <v>3682248.6511380002</v>
          </cell>
        </row>
        <row r="5759">
          <cell r="F5759" t="str">
            <v>SB</v>
          </cell>
          <cell r="H5759" t="str">
            <v>TAC</v>
          </cell>
          <cell r="O5759" t="str">
            <v>N/A</v>
          </cell>
          <cell r="V5759">
            <v>962267.40099499992</v>
          </cell>
        </row>
        <row r="5760">
          <cell r="F5760" t="str">
            <v>SB</v>
          </cell>
          <cell r="H5760" t="str">
            <v>TAC</v>
          </cell>
          <cell r="O5760" t="str">
            <v>N/A</v>
          </cell>
          <cell r="V5760">
            <v>1149213.9654969999</v>
          </cell>
        </row>
        <row r="5761">
          <cell r="F5761" t="str">
            <v>SB</v>
          </cell>
          <cell r="H5761" t="str">
            <v>TAC</v>
          </cell>
          <cell r="O5761" t="str">
            <v>N/A</v>
          </cell>
          <cell r="V5761">
            <v>13145850.784972999</v>
          </cell>
        </row>
        <row r="5762">
          <cell r="F5762" t="str">
            <v>SB</v>
          </cell>
          <cell r="H5762" t="str">
            <v>TAC</v>
          </cell>
          <cell r="O5762" t="str">
            <v>N/A</v>
          </cell>
          <cell r="V5762">
            <v>4139770.0235339999</v>
          </cell>
        </row>
        <row r="5763">
          <cell r="F5763" t="str">
            <v>SB</v>
          </cell>
          <cell r="H5763" t="str">
            <v>TAC</v>
          </cell>
          <cell r="O5763" t="str">
            <v>N/A</v>
          </cell>
          <cell r="V5763">
            <v>2311938.9302329998</v>
          </cell>
        </row>
        <row r="5764">
          <cell r="F5764" t="str">
            <v>SB</v>
          </cell>
          <cell r="H5764" t="str">
            <v>TRBAA</v>
          </cell>
          <cell r="O5764" t="str">
            <v>N/A</v>
          </cell>
          <cell r="V5764">
            <v>3682248.6511380002</v>
          </cell>
        </row>
        <row r="5765">
          <cell r="F5765" t="str">
            <v>SB</v>
          </cell>
          <cell r="H5765" t="str">
            <v>TRBAA</v>
          </cell>
          <cell r="O5765" t="str">
            <v>N/A</v>
          </cell>
          <cell r="V5765">
            <v>962267.40099499992</v>
          </cell>
        </row>
        <row r="5766">
          <cell r="F5766" t="str">
            <v>SB</v>
          </cell>
          <cell r="H5766" t="str">
            <v>TRBAA</v>
          </cell>
          <cell r="O5766" t="str">
            <v>N/A</v>
          </cell>
          <cell r="V5766">
            <v>1149213.9654969999</v>
          </cell>
        </row>
        <row r="5767">
          <cell r="F5767" t="str">
            <v>SB</v>
          </cell>
          <cell r="H5767" t="str">
            <v>TRBAA</v>
          </cell>
          <cell r="O5767" t="str">
            <v>N/A</v>
          </cell>
          <cell r="V5767">
            <v>13145850.784972999</v>
          </cell>
        </row>
        <row r="5768">
          <cell r="F5768" t="str">
            <v>SB</v>
          </cell>
          <cell r="H5768" t="str">
            <v>TRBAA</v>
          </cell>
          <cell r="O5768" t="str">
            <v>N/A</v>
          </cell>
          <cell r="V5768">
            <v>4139770.0235339999</v>
          </cell>
        </row>
        <row r="5769">
          <cell r="F5769" t="str">
            <v>SB</v>
          </cell>
          <cell r="H5769" t="str">
            <v>TRBAA</v>
          </cell>
          <cell r="O5769" t="str">
            <v>N/A</v>
          </cell>
          <cell r="V5769">
            <v>2311938.9302329998</v>
          </cell>
        </row>
        <row r="5770">
          <cell r="F5770" t="str">
            <v>SB</v>
          </cell>
          <cell r="H5770" t="str">
            <v>EUCRA</v>
          </cell>
          <cell r="O5770" t="str">
            <v>N/A</v>
          </cell>
          <cell r="V5770">
            <v>1195543.61454</v>
          </cell>
        </row>
        <row r="5771">
          <cell r="F5771" t="str">
            <v>SB</v>
          </cell>
          <cell r="H5771" t="str">
            <v>EUCRA</v>
          </cell>
          <cell r="O5771" t="str">
            <v>N/A</v>
          </cell>
          <cell r="V5771">
            <v>163972.25645299998</v>
          </cell>
        </row>
        <row r="5772">
          <cell r="F5772" t="str">
            <v>SB</v>
          </cell>
          <cell r="H5772" t="str">
            <v>EUCRA</v>
          </cell>
          <cell r="O5772" t="str">
            <v>N/A</v>
          </cell>
          <cell r="V5772">
            <v>246070.44598700004</v>
          </cell>
        </row>
        <row r="5773">
          <cell r="F5773" t="str">
            <v>SB</v>
          </cell>
          <cell r="H5773" t="str">
            <v>EUCRA</v>
          </cell>
          <cell r="O5773" t="str">
            <v>N/A</v>
          </cell>
          <cell r="V5773">
            <v>3439822.1559739998</v>
          </cell>
        </row>
        <row r="5774">
          <cell r="F5774" t="str">
            <v>SB</v>
          </cell>
          <cell r="H5774" t="str">
            <v>EUCRA</v>
          </cell>
          <cell r="O5774" t="str">
            <v>N/A</v>
          </cell>
          <cell r="V5774">
            <v>1145115.7411849999</v>
          </cell>
        </row>
        <row r="5775">
          <cell r="F5775" t="str">
            <v>SB</v>
          </cell>
          <cell r="H5775" t="str">
            <v>EUCRA</v>
          </cell>
          <cell r="O5775" t="str">
            <v>N/A</v>
          </cell>
          <cell r="V5775">
            <v>-232578.3240029999</v>
          </cell>
        </row>
        <row r="5776">
          <cell r="F5776" t="str">
            <v>SB</v>
          </cell>
          <cell r="H5776" t="str">
            <v>TAC</v>
          </cell>
          <cell r="O5776" t="str">
            <v>N/A</v>
          </cell>
          <cell r="V5776">
            <v>1195543.61454</v>
          </cell>
        </row>
        <row r="5777">
          <cell r="F5777" t="str">
            <v>SB</v>
          </cell>
          <cell r="H5777" t="str">
            <v>TAC</v>
          </cell>
          <cell r="O5777" t="str">
            <v>N/A</v>
          </cell>
          <cell r="V5777">
            <v>163972.25645299998</v>
          </cell>
        </row>
        <row r="5778">
          <cell r="F5778" t="str">
            <v>SB</v>
          </cell>
          <cell r="H5778" t="str">
            <v>TAC</v>
          </cell>
          <cell r="O5778" t="str">
            <v>N/A</v>
          </cell>
          <cell r="V5778">
            <v>246070.44598700004</v>
          </cell>
        </row>
        <row r="5779">
          <cell r="F5779" t="str">
            <v>SB</v>
          </cell>
          <cell r="H5779" t="str">
            <v>TAC</v>
          </cell>
          <cell r="O5779" t="str">
            <v>N/A</v>
          </cell>
          <cell r="V5779">
            <v>3439822.1559739998</v>
          </cell>
        </row>
        <row r="5780">
          <cell r="F5780" t="str">
            <v>SB</v>
          </cell>
          <cell r="H5780" t="str">
            <v>TAC</v>
          </cell>
          <cell r="O5780" t="str">
            <v>N/A</v>
          </cell>
          <cell r="V5780">
            <v>1145115.7411849999</v>
          </cell>
        </row>
        <row r="5781">
          <cell r="F5781" t="str">
            <v>SB</v>
          </cell>
          <cell r="H5781" t="str">
            <v>TAC</v>
          </cell>
          <cell r="O5781" t="str">
            <v>N/A</v>
          </cell>
          <cell r="V5781">
            <v>-232578.3240029999</v>
          </cell>
        </row>
        <row r="5782">
          <cell r="F5782" t="str">
            <v>SB</v>
          </cell>
          <cell r="H5782" t="str">
            <v>TRBAA</v>
          </cell>
          <cell r="O5782" t="str">
            <v>N/A</v>
          </cell>
          <cell r="V5782">
            <v>1195543.61454</v>
          </cell>
        </row>
        <row r="5783">
          <cell r="F5783" t="str">
            <v>SB</v>
          </cell>
          <cell r="H5783" t="str">
            <v>TRBAA</v>
          </cell>
          <cell r="O5783" t="str">
            <v>N/A</v>
          </cell>
          <cell r="V5783">
            <v>163972.25645299998</v>
          </cell>
        </row>
        <row r="5784">
          <cell r="F5784" t="str">
            <v>SB</v>
          </cell>
          <cell r="H5784" t="str">
            <v>TRBAA</v>
          </cell>
          <cell r="O5784" t="str">
            <v>N/A</v>
          </cell>
          <cell r="V5784">
            <v>246070.44598700004</v>
          </cell>
        </row>
        <row r="5785">
          <cell r="F5785" t="str">
            <v>SB</v>
          </cell>
          <cell r="H5785" t="str">
            <v>TRBAA</v>
          </cell>
          <cell r="O5785" t="str">
            <v>N/A</v>
          </cell>
          <cell r="V5785">
            <v>3439822.1559739998</v>
          </cell>
        </row>
        <row r="5786">
          <cell r="F5786" t="str">
            <v>SB</v>
          </cell>
          <cell r="H5786" t="str">
            <v>TRBAA</v>
          </cell>
          <cell r="O5786" t="str">
            <v>N/A</v>
          </cell>
          <cell r="V5786">
            <v>1145115.7411849999</v>
          </cell>
        </row>
        <row r="5787">
          <cell r="F5787" t="str">
            <v>SB</v>
          </cell>
          <cell r="H5787" t="str">
            <v>TRBAA</v>
          </cell>
          <cell r="O5787" t="str">
            <v>N/A</v>
          </cell>
          <cell r="V5787">
            <v>-232578.3240029999</v>
          </cell>
        </row>
        <row r="5788">
          <cell r="F5788" t="str">
            <v>SB</v>
          </cell>
          <cell r="H5788" t="str">
            <v>EUCRA</v>
          </cell>
          <cell r="O5788" t="str">
            <v>N/A</v>
          </cell>
          <cell r="V5788">
            <v>104231485.718467</v>
          </cell>
        </row>
        <row r="5789">
          <cell r="F5789" t="str">
            <v>SB</v>
          </cell>
          <cell r="H5789" t="str">
            <v>EUCRA</v>
          </cell>
          <cell r="O5789" t="str">
            <v>N/A</v>
          </cell>
          <cell r="V5789">
            <v>24034789.886078004</v>
          </cell>
        </row>
        <row r="5790">
          <cell r="F5790" t="str">
            <v>SB</v>
          </cell>
          <cell r="H5790" t="str">
            <v>EUCRA</v>
          </cell>
          <cell r="O5790" t="str">
            <v>N/A</v>
          </cell>
          <cell r="V5790">
            <v>27657187.193625003</v>
          </cell>
        </row>
        <row r="5791">
          <cell r="F5791" t="str">
            <v>SB</v>
          </cell>
          <cell r="H5791" t="str">
            <v>EUCRA</v>
          </cell>
          <cell r="O5791" t="str">
            <v>N/A</v>
          </cell>
          <cell r="V5791">
            <v>271056149.32126403</v>
          </cell>
        </row>
        <row r="5792">
          <cell r="F5792" t="str">
            <v>SB</v>
          </cell>
          <cell r="H5792" t="str">
            <v>EUCRA</v>
          </cell>
          <cell r="O5792" t="str">
            <v>N/A</v>
          </cell>
          <cell r="V5792">
            <v>74615138.384739012</v>
          </cell>
        </row>
        <row r="5793">
          <cell r="F5793" t="str">
            <v>SB</v>
          </cell>
          <cell r="H5793" t="str">
            <v>EUCRA</v>
          </cell>
          <cell r="O5793" t="str">
            <v>N/A</v>
          </cell>
          <cell r="V5793">
            <v>42162835.397329994</v>
          </cell>
        </row>
        <row r="5794">
          <cell r="F5794" t="str">
            <v>SB</v>
          </cell>
          <cell r="H5794" t="str">
            <v>TAC</v>
          </cell>
          <cell r="O5794" t="str">
            <v>N/A</v>
          </cell>
          <cell r="V5794">
            <v>104231485.718467</v>
          </cell>
        </row>
        <row r="5795">
          <cell r="F5795" t="str">
            <v>SB</v>
          </cell>
          <cell r="H5795" t="str">
            <v>TAC</v>
          </cell>
          <cell r="O5795" t="str">
            <v>N/A</v>
          </cell>
          <cell r="V5795">
            <v>24034789.886078004</v>
          </cell>
        </row>
        <row r="5796">
          <cell r="F5796" t="str">
            <v>SB</v>
          </cell>
          <cell r="H5796" t="str">
            <v>TAC</v>
          </cell>
          <cell r="O5796" t="str">
            <v>N/A</v>
          </cell>
          <cell r="V5796">
            <v>27657187.193625003</v>
          </cell>
        </row>
        <row r="5797">
          <cell r="F5797" t="str">
            <v>SB</v>
          </cell>
          <cell r="H5797" t="str">
            <v>TAC</v>
          </cell>
          <cell r="O5797" t="str">
            <v>N/A</v>
          </cell>
          <cell r="V5797">
            <v>271056149.32126403</v>
          </cell>
        </row>
        <row r="5798">
          <cell r="F5798" t="str">
            <v>SB</v>
          </cell>
          <cell r="H5798" t="str">
            <v>TAC</v>
          </cell>
          <cell r="O5798" t="str">
            <v>N/A</v>
          </cell>
          <cell r="V5798">
            <v>74615138.384739012</v>
          </cell>
        </row>
        <row r="5799">
          <cell r="F5799" t="str">
            <v>SB</v>
          </cell>
          <cell r="H5799" t="str">
            <v>TAC</v>
          </cell>
          <cell r="O5799" t="str">
            <v>N/A</v>
          </cell>
          <cell r="V5799">
            <v>42162835.397329994</v>
          </cell>
        </row>
        <row r="5800">
          <cell r="F5800" t="str">
            <v>SB</v>
          </cell>
          <cell r="H5800" t="str">
            <v>TRBAA</v>
          </cell>
          <cell r="O5800" t="str">
            <v>N/A</v>
          </cell>
          <cell r="V5800">
            <v>104231485.718467</v>
          </cell>
        </row>
        <row r="5801">
          <cell r="F5801" t="str">
            <v>SB</v>
          </cell>
          <cell r="H5801" t="str">
            <v>TRBAA</v>
          </cell>
          <cell r="O5801" t="str">
            <v>N/A</v>
          </cell>
          <cell r="V5801">
            <v>24034789.886078004</v>
          </cell>
        </row>
        <row r="5802">
          <cell r="F5802" t="str">
            <v>SB</v>
          </cell>
          <cell r="H5802" t="str">
            <v>TRBAA</v>
          </cell>
          <cell r="O5802" t="str">
            <v>N/A</v>
          </cell>
          <cell r="V5802">
            <v>27657187.193625003</v>
          </cell>
        </row>
        <row r="5803">
          <cell r="F5803" t="str">
            <v>SB</v>
          </cell>
          <cell r="H5803" t="str">
            <v>TRBAA</v>
          </cell>
          <cell r="O5803" t="str">
            <v>N/A</v>
          </cell>
          <cell r="V5803">
            <v>271056149.32126403</v>
          </cell>
        </row>
        <row r="5804">
          <cell r="F5804" t="str">
            <v>SB</v>
          </cell>
          <cell r="H5804" t="str">
            <v>TRBAA</v>
          </cell>
          <cell r="O5804" t="str">
            <v>N/A</v>
          </cell>
          <cell r="V5804">
            <v>74615138.384739012</v>
          </cell>
        </row>
        <row r="5805">
          <cell r="F5805" t="str">
            <v>SB</v>
          </cell>
          <cell r="H5805" t="str">
            <v>TRBAA</v>
          </cell>
          <cell r="O5805" t="str">
            <v>N/A</v>
          </cell>
          <cell r="V5805">
            <v>42162835.397329994</v>
          </cell>
        </row>
        <row r="5806">
          <cell r="F5806" t="str">
            <v>SB</v>
          </cell>
          <cell r="H5806" t="str">
            <v>N/A</v>
          </cell>
          <cell r="O5806" t="str">
            <v>N/A</v>
          </cell>
          <cell r="V5806">
            <v>3682248.6511380002</v>
          </cell>
        </row>
        <row r="5807">
          <cell r="F5807" t="str">
            <v>SB</v>
          </cell>
          <cell r="H5807" t="str">
            <v>N/A</v>
          </cell>
          <cell r="O5807" t="str">
            <v>N/A</v>
          </cell>
          <cell r="V5807">
            <v>962267.40099499992</v>
          </cell>
        </row>
        <row r="5808">
          <cell r="F5808" t="str">
            <v>SB</v>
          </cell>
          <cell r="H5808" t="str">
            <v>N/A</v>
          </cell>
          <cell r="O5808" t="str">
            <v>N/A</v>
          </cell>
          <cell r="V5808">
            <v>1149213.9654969999</v>
          </cell>
        </row>
        <row r="5809">
          <cell r="F5809" t="str">
            <v>SB</v>
          </cell>
          <cell r="H5809" t="str">
            <v>N/A</v>
          </cell>
          <cell r="O5809" t="str">
            <v>N/A</v>
          </cell>
          <cell r="V5809">
            <v>13145850.784972999</v>
          </cell>
        </row>
        <row r="5810">
          <cell r="F5810" t="str">
            <v>SB</v>
          </cell>
          <cell r="H5810" t="str">
            <v>N/A</v>
          </cell>
          <cell r="O5810" t="str">
            <v>N/A</v>
          </cell>
          <cell r="V5810">
            <v>4139770.0235339999</v>
          </cell>
        </row>
        <row r="5811">
          <cell r="F5811" t="str">
            <v>SB</v>
          </cell>
          <cell r="H5811" t="str">
            <v>N/A</v>
          </cell>
          <cell r="O5811" t="str">
            <v>N/A</v>
          </cell>
          <cell r="V5811">
            <v>2311938.9302329998</v>
          </cell>
        </row>
        <row r="5812">
          <cell r="F5812" t="str">
            <v>SB</v>
          </cell>
          <cell r="H5812" t="str">
            <v>N/A</v>
          </cell>
          <cell r="O5812" t="str">
            <v>N/A</v>
          </cell>
          <cell r="V5812">
            <v>1195543.61454</v>
          </cell>
        </row>
        <row r="5813">
          <cell r="F5813" t="str">
            <v>SB</v>
          </cell>
          <cell r="H5813" t="str">
            <v>N/A</v>
          </cell>
          <cell r="O5813" t="str">
            <v>N/A</v>
          </cell>
          <cell r="V5813">
            <v>163972.25645299998</v>
          </cell>
        </row>
        <row r="5814">
          <cell r="F5814" t="str">
            <v>SB</v>
          </cell>
          <cell r="H5814" t="str">
            <v>N/A</v>
          </cell>
          <cell r="O5814" t="str">
            <v>N/A</v>
          </cell>
          <cell r="V5814">
            <v>246070.44598700004</v>
          </cell>
        </row>
        <row r="5815">
          <cell r="F5815" t="str">
            <v>SB</v>
          </cell>
          <cell r="H5815" t="str">
            <v>N/A</v>
          </cell>
          <cell r="O5815" t="str">
            <v>N/A</v>
          </cell>
          <cell r="V5815">
            <v>3439822.1559739998</v>
          </cell>
        </row>
        <row r="5816">
          <cell r="F5816" t="str">
            <v>SB</v>
          </cell>
          <cell r="H5816" t="str">
            <v>N/A</v>
          </cell>
          <cell r="O5816" t="str">
            <v>N/A</v>
          </cell>
          <cell r="V5816">
            <v>1145115.7411849999</v>
          </cell>
        </row>
        <row r="5817">
          <cell r="F5817" t="str">
            <v>SB</v>
          </cell>
          <cell r="H5817" t="str">
            <v>N/A</v>
          </cell>
          <cell r="O5817" t="str">
            <v>N/A</v>
          </cell>
          <cell r="V5817">
            <v>-232578.3240029999</v>
          </cell>
        </row>
        <row r="5818">
          <cell r="F5818" t="str">
            <v>SB</v>
          </cell>
          <cell r="H5818" t="str">
            <v>N/A</v>
          </cell>
          <cell r="O5818" t="str">
            <v>N/A</v>
          </cell>
          <cell r="V5818">
            <v>104231485.718467</v>
          </cell>
        </row>
        <row r="5819">
          <cell r="F5819" t="str">
            <v>SB</v>
          </cell>
          <cell r="H5819" t="str">
            <v>N/A</v>
          </cell>
          <cell r="O5819" t="str">
            <v>N/A</v>
          </cell>
          <cell r="V5819">
            <v>24034789.886078004</v>
          </cell>
        </row>
        <row r="5820">
          <cell r="F5820" t="str">
            <v>SB</v>
          </cell>
          <cell r="H5820" t="str">
            <v>N/A</v>
          </cell>
          <cell r="O5820" t="str">
            <v>N/A</v>
          </cell>
          <cell r="V5820">
            <v>27657187.193625003</v>
          </cell>
        </row>
        <row r="5821">
          <cell r="F5821" t="str">
            <v>SB</v>
          </cell>
          <cell r="H5821" t="str">
            <v>N/A</v>
          </cell>
          <cell r="O5821" t="str">
            <v>N/A</v>
          </cell>
          <cell r="V5821">
            <v>271056149.32126403</v>
          </cell>
        </row>
        <row r="5822">
          <cell r="F5822" t="str">
            <v>SB</v>
          </cell>
          <cell r="H5822" t="str">
            <v>N/A</v>
          </cell>
          <cell r="O5822" t="str">
            <v>N/A</v>
          </cell>
          <cell r="V5822">
            <v>74615138.384739012</v>
          </cell>
        </row>
        <row r="5823">
          <cell r="F5823" t="str">
            <v>SB</v>
          </cell>
          <cell r="H5823" t="str">
            <v>N/A</v>
          </cell>
          <cell r="O5823" t="str">
            <v>N/A</v>
          </cell>
          <cell r="V5823">
            <v>42162835.397329994</v>
          </cell>
        </row>
        <row r="5824">
          <cell r="F5824" t="str">
            <v>SB</v>
          </cell>
          <cell r="H5824" t="str">
            <v>N/A</v>
          </cell>
          <cell r="O5824" t="str">
            <v>N/A</v>
          </cell>
          <cell r="V5824">
            <v>147925.24362555001</v>
          </cell>
        </row>
        <row r="5825">
          <cell r="F5825" t="str">
            <v>SB</v>
          </cell>
          <cell r="H5825" t="str">
            <v>N/A</v>
          </cell>
          <cell r="O5825" t="str">
            <v>N/A</v>
          </cell>
          <cell r="V5825">
            <v>286219.00031100004</v>
          </cell>
        </row>
        <row r="5826">
          <cell r="F5826" t="str">
            <v>SB</v>
          </cell>
          <cell r="H5826" t="str">
            <v>N/A</v>
          </cell>
          <cell r="O5826" t="str">
            <v>N/A</v>
          </cell>
          <cell r="V5826">
            <v>17427.820235399999</v>
          </cell>
        </row>
        <row r="5827">
          <cell r="F5827" t="str">
            <v>SB</v>
          </cell>
          <cell r="H5827" t="str">
            <v>N/A</v>
          </cell>
          <cell r="O5827" t="str">
            <v>N/A</v>
          </cell>
          <cell r="V5827">
            <v>36030.548802400001</v>
          </cell>
        </row>
        <row r="5828">
          <cell r="F5828" t="str">
            <v>SB</v>
          </cell>
          <cell r="H5828" t="str">
            <v>N/A</v>
          </cell>
          <cell r="O5828" t="str">
            <v>N/A</v>
          </cell>
          <cell r="V5828">
            <v>2163119.9032942001</v>
          </cell>
        </row>
        <row r="5829">
          <cell r="F5829" t="str">
            <v>SB</v>
          </cell>
          <cell r="H5829" t="str">
            <v>N/A</v>
          </cell>
          <cell r="O5829" t="str">
            <v>N/A</v>
          </cell>
          <cell r="V5829">
            <v>3983457.9715083502</v>
          </cell>
        </row>
        <row r="5830">
          <cell r="F5830" t="str">
            <v>SB</v>
          </cell>
          <cell r="H5830" t="str">
            <v>N/A</v>
          </cell>
          <cell r="O5830" t="str">
            <v>N/A</v>
          </cell>
          <cell r="V5830">
            <v>0</v>
          </cell>
        </row>
        <row r="5831">
          <cell r="F5831" t="str">
            <v>SB</v>
          </cell>
          <cell r="H5831" t="str">
            <v>N/A</v>
          </cell>
          <cell r="O5831" t="str">
            <v>N/A</v>
          </cell>
          <cell r="V5831">
            <v>0</v>
          </cell>
        </row>
        <row r="5832">
          <cell r="F5832" t="str">
            <v>SB</v>
          </cell>
          <cell r="H5832" t="str">
            <v>N/A</v>
          </cell>
          <cell r="O5832" t="str">
            <v>N/A</v>
          </cell>
          <cell r="V5832">
            <v>0</v>
          </cell>
        </row>
        <row r="5833">
          <cell r="F5833" t="str">
            <v>SB</v>
          </cell>
          <cell r="H5833" t="str">
            <v>N/A</v>
          </cell>
          <cell r="O5833" t="str">
            <v>N/A</v>
          </cell>
          <cell r="V5833">
            <v>3682248.6511380002</v>
          </cell>
        </row>
        <row r="5834">
          <cell r="F5834" t="str">
            <v>SB</v>
          </cell>
          <cell r="H5834" t="str">
            <v>N/A</v>
          </cell>
          <cell r="O5834" t="str">
            <v>N/A</v>
          </cell>
          <cell r="V5834">
            <v>962267.40099499992</v>
          </cell>
        </row>
        <row r="5835">
          <cell r="F5835" t="str">
            <v>SB</v>
          </cell>
          <cell r="H5835" t="str">
            <v>N/A</v>
          </cell>
          <cell r="O5835" t="str">
            <v>N/A</v>
          </cell>
          <cell r="V5835">
            <v>1149213.9654969999</v>
          </cell>
        </row>
        <row r="5836">
          <cell r="F5836" t="str">
            <v>SB</v>
          </cell>
          <cell r="H5836" t="str">
            <v>N/A</v>
          </cell>
          <cell r="O5836" t="str">
            <v>N/A</v>
          </cell>
          <cell r="V5836">
            <v>13145850.784972999</v>
          </cell>
        </row>
        <row r="5837">
          <cell r="F5837" t="str">
            <v>SB</v>
          </cell>
          <cell r="H5837" t="str">
            <v>N/A</v>
          </cell>
          <cell r="O5837" t="str">
            <v>N/A</v>
          </cell>
          <cell r="V5837">
            <v>4139770.0235339999</v>
          </cell>
        </row>
        <row r="5838">
          <cell r="F5838" t="str">
            <v>SB</v>
          </cell>
          <cell r="H5838" t="str">
            <v>N/A</v>
          </cell>
          <cell r="O5838" t="str">
            <v>N/A</v>
          </cell>
          <cell r="V5838">
            <v>2311938.9302329998</v>
          </cell>
        </row>
        <row r="5839">
          <cell r="F5839" t="str">
            <v>SB</v>
          </cell>
          <cell r="H5839" t="str">
            <v>N/A</v>
          </cell>
          <cell r="O5839" t="str">
            <v>N/A</v>
          </cell>
          <cell r="V5839">
            <v>1195543.61454</v>
          </cell>
        </row>
        <row r="5840">
          <cell r="F5840" t="str">
            <v>SB</v>
          </cell>
          <cell r="H5840" t="str">
            <v>N/A</v>
          </cell>
          <cell r="O5840" t="str">
            <v>N/A</v>
          </cell>
          <cell r="V5840">
            <v>163972.25645299998</v>
          </cell>
        </row>
        <row r="5841">
          <cell r="F5841" t="str">
            <v>SB</v>
          </cell>
          <cell r="H5841" t="str">
            <v>N/A</v>
          </cell>
          <cell r="O5841" t="str">
            <v>N/A</v>
          </cell>
          <cell r="V5841">
            <v>246070.44598700004</v>
          </cell>
        </row>
        <row r="5842">
          <cell r="F5842" t="str">
            <v>SB</v>
          </cell>
          <cell r="H5842" t="str">
            <v>N/A</v>
          </cell>
          <cell r="O5842" t="str">
            <v>N/A</v>
          </cell>
          <cell r="V5842">
            <v>3439822.1559739998</v>
          </cell>
        </row>
        <row r="5843">
          <cell r="F5843" t="str">
            <v>SB</v>
          </cell>
          <cell r="H5843" t="str">
            <v>N/A</v>
          </cell>
          <cell r="O5843" t="str">
            <v>N/A</v>
          </cell>
          <cell r="V5843">
            <v>1145115.7411849999</v>
          </cell>
        </row>
        <row r="5844">
          <cell r="F5844" t="str">
            <v>SB</v>
          </cell>
          <cell r="H5844" t="str">
            <v>N/A</v>
          </cell>
          <cell r="O5844" t="str">
            <v>N/A</v>
          </cell>
          <cell r="V5844">
            <v>-232578.3240029999</v>
          </cell>
        </row>
        <row r="5845">
          <cell r="F5845" t="str">
            <v>SB</v>
          </cell>
          <cell r="H5845" t="str">
            <v>N/A</v>
          </cell>
          <cell r="O5845" t="str">
            <v>N/A</v>
          </cell>
          <cell r="V5845">
            <v>104231485.718467</v>
          </cell>
        </row>
        <row r="5846">
          <cell r="F5846" t="str">
            <v>SB</v>
          </cell>
          <cell r="H5846" t="str">
            <v>N/A</v>
          </cell>
          <cell r="O5846" t="str">
            <v>N/A</v>
          </cell>
          <cell r="V5846">
            <v>24034789.886078004</v>
          </cell>
        </row>
        <row r="5847">
          <cell r="F5847" t="str">
            <v>SB</v>
          </cell>
          <cell r="H5847" t="str">
            <v>N/A</v>
          </cell>
          <cell r="O5847" t="str">
            <v>N/A</v>
          </cell>
          <cell r="V5847">
            <v>27657187.193625003</v>
          </cell>
        </row>
        <row r="5848">
          <cell r="F5848" t="str">
            <v>SB</v>
          </cell>
          <cell r="H5848" t="str">
            <v>N/A</v>
          </cell>
          <cell r="O5848" t="str">
            <v>N/A</v>
          </cell>
          <cell r="V5848">
            <v>271056149.32126403</v>
          </cell>
        </row>
        <row r="5849">
          <cell r="F5849" t="str">
            <v>SB</v>
          </cell>
          <cell r="H5849" t="str">
            <v>N/A</v>
          </cell>
          <cell r="O5849" t="str">
            <v>N/A</v>
          </cell>
          <cell r="V5849">
            <v>74615138.384739012</v>
          </cell>
        </row>
        <row r="5850">
          <cell r="F5850" t="str">
            <v>SB</v>
          </cell>
          <cell r="H5850" t="str">
            <v>N/A</v>
          </cell>
          <cell r="O5850" t="str">
            <v>N/A</v>
          </cell>
          <cell r="V5850">
            <v>42162835.397329994</v>
          </cell>
        </row>
        <row r="5851">
          <cell r="F5851" t="str">
            <v>SB</v>
          </cell>
          <cell r="H5851" t="str">
            <v>N/A</v>
          </cell>
          <cell r="O5851" t="str">
            <v>N/A</v>
          </cell>
          <cell r="V5851">
            <v>0</v>
          </cell>
        </row>
        <row r="5852">
          <cell r="F5852" t="str">
            <v>SB</v>
          </cell>
          <cell r="H5852" t="str">
            <v>N/A</v>
          </cell>
          <cell r="O5852" t="str">
            <v>N/A</v>
          </cell>
          <cell r="V5852">
            <v>0</v>
          </cell>
        </row>
        <row r="5853">
          <cell r="F5853" t="str">
            <v>SB</v>
          </cell>
          <cell r="H5853" t="str">
            <v>N/A</v>
          </cell>
          <cell r="O5853" t="str">
            <v>N/A</v>
          </cell>
          <cell r="V5853">
            <v>0</v>
          </cell>
        </row>
        <row r="5854">
          <cell r="F5854" t="str">
            <v>SB</v>
          </cell>
          <cell r="H5854" t="str">
            <v>N/A</v>
          </cell>
          <cell r="O5854" t="str">
            <v>N/A</v>
          </cell>
          <cell r="V5854">
            <v>3682248.6511380002</v>
          </cell>
        </row>
        <row r="5855">
          <cell r="F5855" t="str">
            <v>SB</v>
          </cell>
          <cell r="H5855" t="str">
            <v>N/A</v>
          </cell>
          <cell r="O5855" t="str">
            <v>N/A</v>
          </cell>
          <cell r="V5855">
            <v>962267.40099499992</v>
          </cell>
        </row>
        <row r="5856">
          <cell r="F5856" t="str">
            <v>SB</v>
          </cell>
          <cell r="H5856" t="str">
            <v>N/A</v>
          </cell>
          <cell r="O5856" t="str">
            <v>N/A</v>
          </cell>
          <cell r="V5856">
            <v>1149213.9654969999</v>
          </cell>
        </row>
        <row r="5857">
          <cell r="F5857" t="str">
            <v>SB</v>
          </cell>
          <cell r="H5857" t="str">
            <v>N/A</v>
          </cell>
          <cell r="O5857" t="str">
            <v>N/A</v>
          </cell>
          <cell r="V5857">
            <v>13145850.784972999</v>
          </cell>
        </row>
        <row r="5858">
          <cell r="F5858" t="str">
            <v>SB</v>
          </cell>
          <cell r="H5858" t="str">
            <v>N/A</v>
          </cell>
          <cell r="O5858" t="str">
            <v>N/A</v>
          </cell>
          <cell r="V5858">
            <v>4139770.0235339999</v>
          </cell>
        </row>
        <row r="5859">
          <cell r="F5859" t="str">
            <v>SB</v>
          </cell>
          <cell r="H5859" t="str">
            <v>N/A</v>
          </cell>
          <cell r="O5859" t="str">
            <v>N/A</v>
          </cell>
          <cell r="V5859">
            <v>2311938.9302329998</v>
          </cell>
        </row>
        <row r="5860">
          <cell r="F5860" t="str">
            <v>SB</v>
          </cell>
          <cell r="H5860" t="str">
            <v>N/A</v>
          </cell>
          <cell r="O5860" t="str">
            <v>N/A</v>
          </cell>
          <cell r="V5860">
            <v>1195543.61454</v>
          </cell>
        </row>
        <row r="5861">
          <cell r="F5861" t="str">
            <v>SB</v>
          </cell>
          <cell r="H5861" t="str">
            <v>N/A</v>
          </cell>
          <cell r="O5861" t="str">
            <v>N/A</v>
          </cell>
          <cell r="V5861">
            <v>163972.25645299998</v>
          </cell>
        </row>
        <row r="5862">
          <cell r="F5862" t="str">
            <v>SB</v>
          </cell>
          <cell r="H5862" t="str">
            <v>N/A</v>
          </cell>
          <cell r="O5862" t="str">
            <v>N/A</v>
          </cell>
          <cell r="V5862">
            <v>246070.44598700004</v>
          </cell>
        </row>
        <row r="5863">
          <cell r="F5863" t="str">
            <v>SB</v>
          </cell>
          <cell r="H5863" t="str">
            <v>N/A</v>
          </cell>
          <cell r="O5863" t="str">
            <v>N/A</v>
          </cell>
          <cell r="V5863">
            <v>3439822.1559739998</v>
          </cell>
        </row>
        <row r="5864">
          <cell r="F5864" t="str">
            <v>SB</v>
          </cell>
          <cell r="H5864" t="str">
            <v>N/A</v>
          </cell>
          <cell r="O5864" t="str">
            <v>N/A</v>
          </cell>
          <cell r="V5864">
            <v>1145115.7411849999</v>
          </cell>
        </row>
        <row r="5865">
          <cell r="F5865" t="str">
            <v>SB</v>
          </cell>
          <cell r="H5865" t="str">
            <v>N/A</v>
          </cell>
          <cell r="O5865" t="str">
            <v>N/A</v>
          </cell>
          <cell r="V5865">
            <v>-232578.3240029999</v>
          </cell>
        </row>
        <row r="5866">
          <cell r="F5866" t="str">
            <v>SB</v>
          </cell>
          <cell r="H5866" t="str">
            <v>N/A</v>
          </cell>
          <cell r="O5866" t="str">
            <v>N/A</v>
          </cell>
          <cell r="V5866">
            <v>104231485.718467</v>
          </cell>
        </row>
        <row r="5867">
          <cell r="F5867" t="str">
            <v>SB</v>
          </cell>
          <cell r="H5867" t="str">
            <v>N/A</v>
          </cell>
          <cell r="O5867" t="str">
            <v>N/A</v>
          </cell>
          <cell r="V5867">
            <v>24034789.886078004</v>
          </cell>
        </row>
        <row r="5868">
          <cell r="F5868" t="str">
            <v>SB</v>
          </cell>
          <cell r="H5868" t="str">
            <v>N/A</v>
          </cell>
          <cell r="O5868" t="str">
            <v>N/A</v>
          </cell>
          <cell r="V5868">
            <v>27657187.193625003</v>
          </cell>
        </row>
        <row r="5869">
          <cell r="F5869" t="str">
            <v>SB</v>
          </cell>
          <cell r="H5869" t="str">
            <v>N/A</v>
          </cell>
          <cell r="O5869" t="str">
            <v>N/A</v>
          </cell>
          <cell r="V5869">
            <v>271056149.32126403</v>
          </cell>
        </row>
        <row r="5870">
          <cell r="F5870" t="str">
            <v>SB</v>
          </cell>
          <cell r="H5870" t="str">
            <v>N/A</v>
          </cell>
          <cell r="O5870" t="str">
            <v>N/A</v>
          </cell>
          <cell r="V5870">
            <v>74615138.384739012</v>
          </cell>
        </row>
        <row r="5871">
          <cell r="F5871" t="str">
            <v>SB</v>
          </cell>
          <cell r="H5871" t="str">
            <v>N/A</v>
          </cell>
          <cell r="O5871" t="str">
            <v>N/A</v>
          </cell>
          <cell r="V5871">
            <v>42162835.397329994</v>
          </cell>
        </row>
        <row r="5872">
          <cell r="F5872" t="str">
            <v>SB</v>
          </cell>
          <cell r="H5872" t="str">
            <v>FO1</v>
          </cell>
          <cell r="O5872" t="str">
            <v>N/A</v>
          </cell>
          <cell r="V5872">
            <v>0</v>
          </cell>
        </row>
        <row r="5873">
          <cell r="F5873" t="str">
            <v>SB</v>
          </cell>
          <cell r="H5873" t="str">
            <v>FO1</v>
          </cell>
          <cell r="O5873" t="str">
            <v>N/A</v>
          </cell>
          <cell r="V5873">
            <v>0</v>
          </cell>
        </row>
        <row r="5874">
          <cell r="F5874" t="str">
            <v>SB</v>
          </cell>
          <cell r="H5874" t="str">
            <v>FO1</v>
          </cell>
          <cell r="O5874" t="str">
            <v>N/A</v>
          </cell>
          <cell r="V5874">
            <v>0</v>
          </cell>
        </row>
        <row r="5875">
          <cell r="F5875" t="str">
            <v>SB</v>
          </cell>
          <cell r="H5875" t="str">
            <v>FO1</v>
          </cell>
          <cell r="O5875" t="str">
            <v>N/A</v>
          </cell>
          <cell r="V5875">
            <v>3682248.6511380002</v>
          </cell>
        </row>
        <row r="5876">
          <cell r="F5876" t="str">
            <v>SB</v>
          </cell>
          <cell r="H5876" t="str">
            <v>FO1</v>
          </cell>
          <cell r="O5876" t="str">
            <v>N/A</v>
          </cell>
          <cell r="V5876">
            <v>962267.40099499992</v>
          </cell>
        </row>
        <row r="5877">
          <cell r="F5877" t="str">
            <v>SB</v>
          </cell>
          <cell r="H5877" t="str">
            <v>FO1</v>
          </cell>
          <cell r="O5877" t="str">
            <v>N/A</v>
          </cell>
          <cell r="V5877">
            <v>1149213.9654969999</v>
          </cell>
        </row>
        <row r="5878">
          <cell r="F5878" t="str">
            <v>SB</v>
          </cell>
          <cell r="H5878" t="str">
            <v>FO1</v>
          </cell>
          <cell r="O5878" t="str">
            <v>N/A</v>
          </cell>
          <cell r="V5878">
            <v>13145850.784972999</v>
          </cell>
        </row>
        <row r="5879">
          <cell r="F5879" t="str">
            <v>SB</v>
          </cell>
          <cell r="H5879" t="str">
            <v>FO1</v>
          </cell>
          <cell r="O5879" t="str">
            <v>N/A</v>
          </cell>
          <cell r="V5879">
            <v>4139770.0235339999</v>
          </cell>
        </row>
        <row r="5880">
          <cell r="F5880" t="str">
            <v>SB</v>
          </cell>
          <cell r="H5880" t="str">
            <v>FO1</v>
          </cell>
          <cell r="O5880" t="str">
            <v>N/A</v>
          </cell>
          <cell r="V5880">
            <v>2311938.9302329998</v>
          </cell>
        </row>
        <row r="5881">
          <cell r="F5881" t="str">
            <v>SB</v>
          </cell>
          <cell r="H5881" t="str">
            <v>FO1</v>
          </cell>
          <cell r="O5881" t="str">
            <v>N/A</v>
          </cell>
          <cell r="V5881">
            <v>1195543.61454</v>
          </cell>
        </row>
        <row r="5882">
          <cell r="F5882" t="str">
            <v>SB</v>
          </cell>
          <cell r="H5882" t="str">
            <v>FO1</v>
          </cell>
          <cell r="O5882" t="str">
            <v>N/A</v>
          </cell>
          <cell r="V5882">
            <v>163972.25645299998</v>
          </cell>
        </row>
        <row r="5883">
          <cell r="F5883" t="str">
            <v>SB</v>
          </cell>
          <cell r="H5883" t="str">
            <v>FO1</v>
          </cell>
          <cell r="O5883" t="str">
            <v>N/A</v>
          </cell>
          <cell r="V5883">
            <v>246070.44598700004</v>
          </cell>
        </row>
        <row r="5884">
          <cell r="F5884" t="str">
            <v>SB</v>
          </cell>
          <cell r="H5884" t="str">
            <v>FO1</v>
          </cell>
          <cell r="O5884" t="str">
            <v>N/A</v>
          </cell>
          <cell r="V5884">
            <v>3439822.1559739998</v>
          </cell>
        </row>
        <row r="5885">
          <cell r="F5885" t="str">
            <v>SB</v>
          </cell>
          <cell r="H5885" t="str">
            <v>FO1</v>
          </cell>
          <cell r="O5885" t="str">
            <v>N/A</v>
          </cell>
          <cell r="V5885">
            <v>1145115.7411849999</v>
          </cell>
        </row>
        <row r="5886">
          <cell r="F5886" t="str">
            <v>SB</v>
          </cell>
          <cell r="H5886" t="str">
            <v>FO1</v>
          </cell>
          <cell r="O5886" t="str">
            <v>N/A</v>
          </cell>
          <cell r="V5886">
            <v>-232578.3240029999</v>
          </cell>
        </row>
        <row r="5887">
          <cell r="F5887" t="str">
            <v>SB</v>
          </cell>
          <cell r="H5887" t="str">
            <v>FO1</v>
          </cell>
          <cell r="O5887" t="str">
            <v>N/A</v>
          </cell>
          <cell r="V5887">
            <v>104231485.718467</v>
          </cell>
        </row>
        <row r="5888">
          <cell r="F5888" t="str">
            <v>SB</v>
          </cell>
          <cell r="H5888" t="str">
            <v>FO1</v>
          </cell>
          <cell r="O5888" t="str">
            <v>N/A</v>
          </cell>
          <cell r="V5888">
            <v>24034789.886078004</v>
          </cell>
        </row>
        <row r="5889">
          <cell r="F5889" t="str">
            <v>SB</v>
          </cell>
          <cell r="H5889" t="str">
            <v>FO1</v>
          </cell>
          <cell r="O5889" t="str">
            <v>N/A</v>
          </cell>
          <cell r="V5889">
            <v>27657187.193625003</v>
          </cell>
        </row>
        <row r="5890">
          <cell r="F5890" t="str">
            <v>SB</v>
          </cell>
          <cell r="H5890" t="str">
            <v>FO1</v>
          </cell>
          <cell r="O5890" t="str">
            <v>N/A</v>
          </cell>
          <cell r="V5890">
            <v>271056149.32126403</v>
          </cell>
        </row>
        <row r="5891">
          <cell r="F5891" t="str">
            <v>SB</v>
          </cell>
          <cell r="H5891" t="str">
            <v>FO1</v>
          </cell>
          <cell r="O5891" t="str">
            <v>N/A</v>
          </cell>
          <cell r="V5891">
            <v>74615138.384739012</v>
          </cell>
        </row>
        <row r="5892">
          <cell r="F5892" t="str">
            <v>SB</v>
          </cell>
          <cell r="H5892" t="str">
            <v>FO1</v>
          </cell>
          <cell r="O5892" t="str">
            <v>N/A</v>
          </cell>
          <cell r="V5892">
            <v>42162835.397329994</v>
          </cell>
        </row>
        <row r="5893">
          <cell r="F5893" t="str">
            <v>SB</v>
          </cell>
          <cell r="H5893" t="str">
            <v>N/A</v>
          </cell>
          <cell r="O5893" t="str">
            <v>C</v>
          </cell>
          <cell r="V5893">
            <v>0</v>
          </cell>
        </row>
        <row r="5894">
          <cell r="F5894" t="str">
            <v>SB</v>
          </cell>
          <cell r="H5894" t="str">
            <v>N/A</v>
          </cell>
          <cell r="O5894" t="str">
            <v>C</v>
          </cell>
          <cell r="V5894">
            <v>0</v>
          </cell>
        </row>
        <row r="5895">
          <cell r="F5895" t="str">
            <v>SB</v>
          </cell>
          <cell r="H5895" t="str">
            <v>N/A</v>
          </cell>
          <cell r="O5895" t="str">
            <v>C</v>
          </cell>
          <cell r="V5895">
            <v>0</v>
          </cell>
        </row>
        <row r="5896">
          <cell r="F5896" t="str">
            <v>SB</v>
          </cell>
          <cell r="H5896" t="str">
            <v>N/A</v>
          </cell>
          <cell r="O5896" t="str">
            <v>C</v>
          </cell>
          <cell r="V5896">
            <v>0</v>
          </cell>
        </row>
        <row r="5897">
          <cell r="F5897" t="str">
            <v>SB</v>
          </cell>
          <cell r="H5897" t="str">
            <v>N/A</v>
          </cell>
          <cell r="O5897" t="str">
            <v>C</v>
          </cell>
          <cell r="V5897">
            <v>0</v>
          </cell>
        </row>
        <row r="5898">
          <cell r="F5898" t="str">
            <v>SB</v>
          </cell>
          <cell r="H5898" t="str">
            <v>N/A</v>
          </cell>
          <cell r="O5898" t="str">
            <v>C</v>
          </cell>
          <cell r="V5898">
            <v>0</v>
          </cell>
        </row>
        <row r="5899">
          <cell r="F5899" t="str">
            <v>SB</v>
          </cell>
          <cell r="H5899" t="str">
            <v>N/A</v>
          </cell>
          <cell r="O5899" t="str">
            <v>C</v>
          </cell>
          <cell r="V5899">
            <v>0</v>
          </cell>
        </row>
        <row r="5900">
          <cell r="F5900" t="str">
            <v>SB</v>
          </cell>
          <cell r="H5900" t="str">
            <v>N/A</v>
          </cell>
          <cell r="O5900" t="str">
            <v>C</v>
          </cell>
          <cell r="V5900">
            <v>0</v>
          </cell>
        </row>
        <row r="5901">
          <cell r="F5901" t="str">
            <v>SB</v>
          </cell>
          <cell r="H5901" t="str">
            <v>N/A</v>
          </cell>
          <cell r="O5901" t="str">
            <v>C</v>
          </cell>
          <cell r="V5901">
            <v>0</v>
          </cell>
        </row>
        <row r="5902">
          <cell r="F5902" t="str">
            <v>SB</v>
          </cell>
          <cell r="H5902" t="str">
            <v>N/A</v>
          </cell>
          <cell r="O5902" t="str">
            <v>C</v>
          </cell>
          <cell r="V5902">
            <v>0</v>
          </cell>
        </row>
        <row r="5903">
          <cell r="F5903" t="str">
            <v>SB</v>
          </cell>
          <cell r="H5903" t="str">
            <v>N/A</v>
          </cell>
          <cell r="O5903" t="str">
            <v>C</v>
          </cell>
          <cell r="V5903">
            <v>0</v>
          </cell>
        </row>
        <row r="5904">
          <cell r="F5904" t="str">
            <v>SB</v>
          </cell>
          <cell r="H5904" t="str">
            <v>N/A</v>
          </cell>
          <cell r="O5904" t="str">
            <v>C</v>
          </cell>
          <cell r="V5904">
            <v>0</v>
          </cell>
        </row>
        <row r="5905">
          <cell r="F5905" t="str">
            <v>SB</v>
          </cell>
          <cell r="H5905" t="str">
            <v>N/A</v>
          </cell>
          <cell r="O5905" t="str">
            <v>C</v>
          </cell>
          <cell r="V5905">
            <v>0</v>
          </cell>
        </row>
        <row r="5906">
          <cell r="F5906" t="str">
            <v>SB</v>
          </cell>
          <cell r="H5906" t="str">
            <v>N/A</v>
          </cell>
          <cell r="O5906" t="str">
            <v>C</v>
          </cell>
          <cell r="V5906">
            <v>0</v>
          </cell>
        </row>
        <row r="5907">
          <cell r="F5907" t="str">
            <v>SB</v>
          </cell>
          <cell r="H5907" t="str">
            <v>N/A</v>
          </cell>
          <cell r="O5907" t="str">
            <v>C</v>
          </cell>
          <cell r="V5907">
            <v>0</v>
          </cell>
        </row>
        <row r="5908">
          <cell r="F5908" t="str">
            <v>SB</v>
          </cell>
          <cell r="H5908" t="str">
            <v>N/A</v>
          </cell>
          <cell r="O5908" t="str">
            <v>C</v>
          </cell>
          <cell r="V5908">
            <v>0</v>
          </cell>
        </row>
        <row r="5909">
          <cell r="F5909" t="str">
            <v>SB</v>
          </cell>
          <cell r="H5909" t="str">
            <v>N/A</v>
          </cell>
          <cell r="O5909" t="str">
            <v>C</v>
          </cell>
          <cell r="V5909">
            <v>0</v>
          </cell>
        </row>
        <row r="5910">
          <cell r="F5910" t="str">
            <v>SB</v>
          </cell>
          <cell r="H5910" t="str">
            <v>N/A</v>
          </cell>
          <cell r="O5910" t="str">
            <v>C</v>
          </cell>
          <cell r="V5910">
            <v>0</v>
          </cell>
        </row>
        <row r="5911">
          <cell r="F5911" t="str">
            <v>SB</v>
          </cell>
          <cell r="H5911" t="str">
            <v>N/A</v>
          </cell>
          <cell r="O5911" t="str">
            <v>C</v>
          </cell>
          <cell r="V5911">
            <v>0</v>
          </cell>
        </row>
        <row r="5912">
          <cell r="F5912" t="str">
            <v>SB</v>
          </cell>
          <cell r="H5912" t="str">
            <v>N/A</v>
          </cell>
          <cell r="O5912" t="str">
            <v>C</v>
          </cell>
          <cell r="V5912">
            <v>0</v>
          </cell>
        </row>
        <row r="5913">
          <cell r="F5913" t="str">
            <v>SB</v>
          </cell>
          <cell r="H5913" t="str">
            <v>N/A</v>
          </cell>
          <cell r="O5913" t="str">
            <v>C</v>
          </cell>
          <cell r="V5913">
            <v>0</v>
          </cell>
        </row>
        <row r="5914">
          <cell r="F5914" t="str">
            <v>SB</v>
          </cell>
          <cell r="H5914" t="str">
            <v>N/A</v>
          </cell>
          <cell r="O5914" t="str">
            <v>C</v>
          </cell>
          <cell r="V5914">
            <v>0</v>
          </cell>
        </row>
        <row r="5915">
          <cell r="F5915" t="str">
            <v>SB</v>
          </cell>
          <cell r="H5915" t="str">
            <v>N/A</v>
          </cell>
          <cell r="O5915" t="str">
            <v>C</v>
          </cell>
          <cell r="V5915">
            <v>0</v>
          </cell>
        </row>
        <row r="5916">
          <cell r="F5916" t="str">
            <v>SB</v>
          </cell>
          <cell r="H5916" t="str">
            <v>N/A</v>
          </cell>
          <cell r="O5916" t="str">
            <v>C</v>
          </cell>
          <cell r="V5916">
            <v>0</v>
          </cell>
        </row>
        <row r="5917">
          <cell r="F5917" t="str">
            <v>SB</v>
          </cell>
          <cell r="H5917" t="str">
            <v>N/A</v>
          </cell>
          <cell r="O5917" t="str">
            <v>C</v>
          </cell>
          <cell r="V5917">
            <v>0</v>
          </cell>
        </row>
        <row r="5918">
          <cell r="F5918" t="str">
            <v>SB</v>
          </cell>
          <cell r="H5918" t="str">
            <v>N/A</v>
          </cell>
          <cell r="O5918" t="str">
            <v>C</v>
          </cell>
          <cell r="V5918">
            <v>0</v>
          </cell>
        </row>
        <row r="5919">
          <cell r="F5919" t="str">
            <v>SB</v>
          </cell>
          <cell r="H5919" t="str">
            <v>N/A</v>
          </cell>
          <cell r="O5919" t="str">
            <v>C</v>
          </cell>
          <cell r="V5919">
            <v>0</v>
          </cell>
        </row>
        <row r="5920">
          <cell r="F5920" t="str">
            <v>SB</v>
          </cell>
          <cell r="H5920" t="str">
            <v>N/A</v>
          </cell>
          <cell r="O5920" t="str">
            <v>C</v>
          </cell>
          <cell r="V5920">
            <v>0</v>
          </cell>
        </row>
        <row r="5921">
          <cell r="F5921" t="str">
            <v>SB</v>
          </cell>
          <cell r="H5921" t="str">
            <v>N/A</v>
          </cell>
          <cell r="O5921" t="str">
            <v>C</v>
          </cell>
          <cell r="V5921">
            <v>0</v>
          </cell>
        </row>
        <row r="5922">
          <cell r="F5922" t="str">
            <v>SB</v>
          </cell>
          <cell r="H5922" t="str">
            <v>N/A</v>
          </cell>
          <cell r="O5922" t="str">
            <v>C</v>
          </cell>
          <cell r="V5922">
            <v>0</v>
          </cell>
        </row>
        <row r="5923">
          <cell r="F5923" t="str">
            <v>SB</v>
          </cell>
          <cell r="H5923" t="str">
            <v>N/A</v>
          </cell>
          <cell r="O5923" t="str">
            <v>C</v>
          </cell>
          <cell r="V5923">
            <v>0</v>
          </cell>
        </row>
        <row r="5924">
          <cell r="F5924" t="str">
            <v>SB</v>
          </cell>
          <cell r="H5924" t="str">
            <v>N/A</v>
          </cell>
          <cell r="O5924" t="str">
            <v>C</v>
          </cell>
          <cell r="V5924">
            <v>0</v>
          </cell>
        </row>
        <row r="5925">
          <cell r="F5925" t="str">
            <v>SB</v>
          </cell>
          <cell r="H5925" t="str">
            <v>N/A</v>
          </cell>
          <cell r="O5925" t="str">
            <v>C</v>
          </cell>
          <cell r="V5925">
            <v>0</v>
          </cell>
        </row>
        <row r="5926">
          <cell r="F5926" t="str">
            <v>SB</v>
          </cell>
          <cell r="H5926" t="str">
            <v>N/A</v>
          </cell>
          <cell r="O5926" t="str">
            <v>C</v>
          </cell>
          <cell r="V5926">
            <v>0</v>
          </cell>
        </row>
        <row r="5927">
          <cell r="F5927" t="str">
            <v>SB</v>
          </cell>
          <cell r="H5927" t="str">
            <v>N/A</v>
          </cell>
          <cell r="O5927" t="str">
            <v>C</v>
          </cell>
          <cell r="V5927">
            <v>0</v>
          </cell>
        </row>
        <row r="5928">
          <cell r="F5928" t="str">
            <v>SB</v>
          </cell>
          <cell r="H5928" t="str">
            <v>N/A</v>
          </cell>
          <cell r="O5928" t="str">
            <v>C</v>
          </cell>
          <cell r="V5928">
            <v>0</v>
          </cell>
        </row>
        <row r="5929">
          <cell r="F5929" t="str">
            <v>SB</v>
          </cell>
          <cell r="H5929" t="str">
            <v>N/A</v>
          </cell>
          <cell r="O5929" t="str">
            <v>C</v>
          </cell>
          <cell r="V5929">
            <v>0</v>
          </cell>
        </row>
        <row r="5930">
          <cell r="F5930" t="str">
            <v>SB</v>
          </cell>
          <cell r="H5930" t="str">
            <v>N/A</v>
          </cell>
          <cell r="O5930" t="str">
            <v>C</v>
          </cell>
          <cell r="V5930">
            <v>0</v>
          </cell>
        </row>
        <row r="5931">
          <cell r="F5931" t="str">
            <v>SB</v>
          </cell>
          <cell r="H5931" t="str">
            <v>N/A</v>
          </cell>
          <cell r="O5931" t="str">
            <v>C</v>
          </cell>
          <cell r="V5931">
            <v>0</v>
          </cell>
        </row>
        <row r="5932">
          <cell r="F5932" t="str">
            <v>SB</v>
          </cell>
          <cell r="H5932" t="str">
            <v>FO2</v>
          </cell>
          <cell r="O5932" t="str">
            <v>N/A</v>
          </cell>
          <cell r="V5932">
            <v>0</v>
          </cell>
        </row>
        <row r="5933">
          <cell r="F5933" t="str">
            <v>SB</v>
          </cell>
          <cell r="H5933" t="str">
            <v>FO2</v>
          </cell>
          <cell r="O5933" t="str">
            <v>N/A</v>
          </cell>
          <cell r="V5933">
            <v>0</v>
          </cell>
        </row>
        <row r="5934">
          <cell r="F5934" t="str">
            <v>SB</v>
          </cell>
          <cell r="H5934" t="str">
            <v>FO2</v>
          </cell>
          <cell r="O5934" t="str">
            <v>N/A</v>
          </cell>
          <cell r="V5934">
            <v>0</v>
          </cell>
        </row>
        <row r="5935">
          <cell r="F5935" t="str">
            <v>SB</v>
          </cell>
          <cell r="H5935" t="str">
            <v>FO2</v>
          </cell>
          <cell r="O5935" t="str">
            <v>N/A</v>
          </cell>
          <cell r="V5935">
            <v>3682248.6511380002</v>
          </cell>
        </row>
        <row r="5936">
          <cell r="F5936" t="str">
            <v>SB</v>
          </cell>
          <cell r="H5936" t="str">
            <v>FO2</v>
          </cell>
          <cell r="O5936" t="str">
            <v>N/A</v>
          </cell>
          <cell r="V5936">
            <v>962267.40099499992</v>
          </cell>
        </row>
        <row r="5937">
          <cell r="F5937" t="str">
            <v>SB</v>
          </cell>
          <cell r="H5937" t="str">
            <v>FO2</v>
          </cell>
          <cell r="O5937" t="str">
            <v>N/A</v>
          </cell>
          <cell r="V5937">
            <v>1149213.9654969999</v>
          </cell>
        </row>
        <row r="5938">
          <cell r="F5938" t="str">
            <v>SB</v>
          </cell>
          <cell r="H5938" t="str">
            <v>FO2</v>
          </cell>
          <cell r="O5938" t="str">
            <v>N/A</v>
          </cell>
          <cell r="V5938">
            <v>13145850.784972999</v>
          </cell>
        </row>
        <row r="5939">
          <cell r="F5939" t="str">
            <v>SB</v>
          </cell>
          <cell r="H5939" t="str">
            <v>FO2</v>
          </cell>
          <cell r="O5939" t="str">
            <v>N/A</v>
          </cell>
          <cell r="V5939">
            <v>4139770.0235339999</v>
          </cell>
        </row>
        <row r="5940">
          <cell r="F5940" t="str">
            <v>SB</v>
          </cell>
          <cell r="H5940" t="str">
            <v>FO2</v>
          </cell>
          <cell r="O5940" t="str">
            <v>N/A</v>
          </cell>
          <cell r="V5940">
            <v>2311938.9302329998</v>
          </cell>
        </row>
        <row r="5941">
          <cell r="F5941" t="str">
            <v>SB</v>
          </cell>
          <cell r="H5941" t="str">
            <v>FO2</v>
          </cell>
          <cell r="O5941" t="str">
            <v>N/A</v>
          </cell>
          <cell r="V5941">
            <v>1195543.61454</v>
          </cell>
        </row>
        <row r="5942">
          <cell r="F5942" t="str">
            <v>SB</v>
          </cell>
          <cell r="H5942" t="str">
            <v>FO2</v>
          </cell>
          <cell r="O5942" t="str">
            <v>N/A</v>
          </cell>
          <cell r="V5942">
            <v>163972.25645299998</v>
          </cell>
        </row>
        <row r="5943">
          <cell r="F5943" t="str">
            <v>SB</v>
          </cell>
          <cell r="H5943" t="str">
            <v>FO2</v>
          </cell>
          <cell r="O5943" t="str">
            <v>N/A</v>
          </cell>
          <cell r="V5943">
            <v>246070.44598700004</v>
          </cell>
        </row>
        <row r="5944">
          <cell r="F5944" t="str">
            <v>SB</v>
          </cell>
          <cell r="H5944" t="str">
            <v>FO2</v>
          </cell>
          <cell r="O5944" t="str">
            <v>N/A</v>
          </cell>
          <cell r="V5944">
            <v>3439822.1559739998</v>
          </cell>
        </row>
        <row r="5945">
          <cell r="F5945" t="str">
            <v>SB</v>
          </cell>
          <cell r="H5945" t="str">
            <v>FO2</v>
          </cell>
          <cell r="O5945" t="str">
            <v>N/A</v>
          </cell>
          <cell r="V5945">
            <v>1145115.7411849999</v>
          </cell>
        </row>
        <row r="5946">
          <cell r="F5946" t="str">
            <v>SB</v>
          </cell>
          <cell r="H5946" t="str">
            <v>FO2</v>
          </cell>
          <cell r="O5946" t="str">
            <v>N/A</v>
          </cell>
          <cell r="V5946">
            <v>-232578.3240029999</v>
          </cell>
        </row>
        <row r="5947">
          <cell r="F5947" t="str">
            <v>SB</v>
          </cell>
          <cell r="H5947" t="str">
            <v>FO2</v>
          </cell>
          <cell r="O5947" t="str">
            <v>N/A</v>
          </cell>
          <cell r="V5947">
            <v>104231485.718467</v>
          </cell>
        </row>
        <row r="5948">
          <cell r="F5948" t="str">
            <v>SB</v>
          </cell>
          <cell r="H5948" t="str">
            <v>FO2</v>
          </cell>
          <cell r="O5948" t="str">
            <v>N/A</v>
          </cell>
          <cell r="V5948">
            <v>24034789.886078004</v>
          </cell>
        </row>
        <row r="5949">
          <cell r="F5949" t="str">
            <v>SB</v>
          </cell>
          <cell r="H5949" t="str">
            <v>FO2</v>
          </cell>
          <cell r="O5949" t="str">
            <v>N/A</v>
          </cell>
          <cell r="V5949">
            <v>27657187.193625003</v>
          </cell>
        </row>
        <row r="5950">
          <cell r="F5950" t="str">
            <v>SB</v>
          </cell>
          <cell r="H5950" t="str">
            <v>FO2</v>
          </cell>
          <cell r="O5950" t="str">
            <v>N/A</v>
          </cell>
          <cell r="V5950">
            <v>271056149.32126403</v>
          </cell>
        </row>
        <row r="5951">
          <cell r="F5951" t="str">
            <v>SB</v>
          </cell>
          <cell r="H5951" t="str">
            <v>FO2</v>
          </cell>
          <cell r="O5951" t="str">
            <v>N/A</v>
          </cell>
          <cell r="V5951">
            <v>74615138.384739012</v>
          </cell>
        </row>
        <row r="5952">
          <cell r="F5952" t="str">
            <v>SB</v>
          </cell>
          <cell r="H5952" t="str">
            <v>FO2</v>
          </cell>
          <cell r="O5952" t="str">
            <v>N/A</v>
          </cell>
          <cell r="V5952">
            <v>42162835.397329994</v>
          </cell>
        </row>
        <row r="5953">
          <cell r="F5953" t="str">
            <v>SB</v>
          </cell>
          <cell r="H5953" t="str">
            <v>FO3</v>
          </cell>
          <cell r="O5953" t="str">
            <v>N/A</v>
          </cell>
          <cell r="V5953">
            <v>0</v>
          </cell>
        </row>
        <row r="5954">
          <cell r="F5954" t="str">
            <v>SB</v>
          </cell>
          <cell r="H5954" t="str">
            <v>FO3</v>
          </cell>
          <cell r="O5954" t="str">
            <v>N/A</v>
          </cell>
          <cell r="V5954">
            <v>0</v>
          </cell>
        </row>
        <row r="5955">
          <cell r="F5955" t="str">
            <v>SB</v>
          </cell>
          <cell r="H5955" t="str">
            <v>FO3</v>
          </cell>
          <cell r="O5955" t="str">
            <v>N/A</v>
          </cell>
          <cell r="V5955">
            <v>0</v>
          </cell>
        </row>
        <row r="5956">
          <cell r="F5956" t="str">
            <v>SB</v>
          </cell>
          <cell r="H5956" t="str">
            <v>FO3</v>
          </cell>
          <cell r="O5956" t="str">
            <v>N/A</v>
          </cell>
          <cell r="V5956">
            <v>3682248.6511380002</v>
          </cell>
        </row>
        <row r="5957">
          <cell r="F5957" t="str">
            <v>SB</v>
          </cell>
          <cell r="H5957" t="str">
            <v>FO3</v>
          </cell>
          <cell r="O5957" t="str">
            <v>N/A</v>
          </cell>
          <cell r="V5957">
            <v>962267.40099499992</v>
          </cell>
        </row>
        <row r="5958">
          <cell r="F5958" t="str">
            <v>SB</v>
          </cell>
          <cell r="H5958" t="str">
            <v>FO3</v>
          </cell>
          <cell r="O5958" t="str">
            <v>N/A</v>
          </cell>
          <cell r="V5958">
            <v>1149213.9654969999</v>
          </cell>
        </row>
        <row r="5959">
          <cell r="F5959" t="str">
            <v>SB</v>
          </cell>
          <cell r="H5959" t="str">
            <v>FO3</v>
          </cell>
          <cell r="O5959" t="str">
            <v>N/A</v>
          </cell>
          <cell r="V5959">
            <v>13145850.784972999</v>
          </cell>
        </row>
        <row r="5960">
          <cell r="F5960" t="str">
            <v>SB</v>
          </cell>
          <cell r="H5960" t="str">
            <v>FO3</v>
          </cell>
          <cell r="O5960" t="str">
            <v>N/A</v>
          </cell>
          <cell r="V5960">
            <v>4139770.0235339999</v>
          </cell>
        </row>
        <row r="5961">
          <cell r="F5961" t="str">
            <v>SB</v>
          </cell>
          <cell r="H5961" t="str">
            <v>FO3</v>
          </cell>
          <cell r="O5961" t="str">
            <v>N/A</v>
          </cell>
          <cell r="V5961">
            <v>2311938.9302329998</v>
          </cell>
        </row>
        <row r="5962">
          <cell r="F5962" t="str">
            <v>SB</v>
          </cell>
          <cell r="H5962" t="str">
            <v>FO3</v>
          </cell>
          <cell r="O5962" t="str">
            <v>N/A</v>
          </cell>
          <cell r="V5962">
            <v>1195543.61454</v>
          </cell>
        </row>
        <row r="5963">
          <cell r="F5963" t="str">
            <v>SB</v>
          </cell>
          <cell r="H5963" t="str">
            <v>FO3</v>
          </cell>
          <cell r="O5963" t="str">
            <v>N/A</v>
          </cell>
          <cell r="V5963">
            <v>163972.25645299998</v>
          </cell>
        </row>
        <row r="5964">
          <cell r="F5964" t="str">
            <v>SB</v>
          </cell>
          <cell r="H5964" t="str">
            <v>FO3</v>
          </cell>
          <cell r="O5964" t="str">
            <v>N/A</v>
          </cell>
          <cell r="V5964">
            <v>246070.44598700004</v>
          </cell>
        </row>
        <row r="5965">
          <cell r="F5965" t="str">
            <v>SB</v>
          </cell>
          <cell r="H5965" t="str">
            <v>FO3</v>
          </cell>
          <cell r="O5965" t="str">
            <v>N/A</v>
          </cell>
          <cell r="V5965">
            <v>3439822.1559739998</v>
          </cell>
        </row>
        <row r="5966">
          <cell r="F5966" t="str">
            <v>SB</v>
          </cell>
          <cell r="H5966" t="str">
            <v>FO3</v>
          </cell>
          <cell r="O5966" t="str">
            <v>N/A</v>
          </cell>
          <cell r="V5966">
            <v>1145115.7411849999</v>
          </cell>
        </row>
        <row r="5967">
          <cell r="F5967" t="str">
            <v>SB</v>
          </cell>
          <cell r="H5967" t="str">
            <v>FO3</v>
          </cell>
          <cell r="O5967" t="str">
            <v>N/A</v>
          </cell>
          <cell r="V5967">
            <v>-232578.3240029999</v>
          </cell>
        </row>
        <row r="5968">
          <cell r="F5968" t="str">
            <v>SB</v>
          </cell>
          <cell r="H5968" t="str">
            <v>FO3</v>
          </cell>
          <cell r="O5968" t="str">
            <v>N/A</v>
          </cell>
          <cell r="V5968">
            <v>104231485.718467</v>
          </cell>
        </row>
        <row r="5969">
          <cell r="F5969" t="str">
            <v>SB</v>
          </cell>
          <cell r="H5969" t="str">
            <v>FO3</v>
          </cell>
          <cell r="O5969" t="str">
            <v>N/A</v>
          </cell>
          <cell r="V5969">
            <v>24034789.886078004</v>
          </cell>
        </row>
        <row r="5970">
          <cell r="F5970" t="str">
            <v>SB</v>
          </cell>
          <cell r="H5970" t="str">
            <v>FO3</v>
          </cell>
          <cell r="O5970" t="str">
            <v>N/A</v>
          </cell>
          <cell r="V5970">
            <v>27657187.193625003</v>
          </cell>
        </row>
        <row r="5971">
          <cell r="F5971" t="str">
            <v>SB</v>
          </cell>
          <cell r="H5971" t="str">
            <v>FO3</v>
          </cell>
          <cell r="O5971" t="str">
            <v>N/A</v>
          </cell>
          <cell r="V5971">
            <v>271056149.32126403</v>
          </cell>
        </row>
        <row r="5972">
          <cell r="F5972" t="str">
            <v>SB</v>
          </cell>
          <cell r="H5972" t="str">
            <v>FO3</v>
          </cell>
          <cell r="O5972" t="str">
            <v>N/A</v>
          </cell>
          <cell r="V5972">
            <v>74615138.384739012</v>
          </cell>
        </row>
        <row r="5973">
          <cell r="F5973" t="str">
            <v>SB</v>
          </cell>
          <cell r="H5973" t="str">
            <v>FO3</v>
          </cell>
          <cell r="O5973" t="str">
            <v>N/A</v>
          </cell>
          <cell r="V5973">
            <v>42162835.397329994</v>
          </cell>
        </row>
        <row r="5974">
          <cell r="F5974" t="str">
            <v>SB</v>
          </cell>
          <cell r="H5974" t="str">
            <v>N/A</v>
          </cell>
          <cell r="O5974" t="str">
            <v>N/A</v>
          </cell>
          <cell r="V5974">
            <v>0</v>
          </cell>
        </row>
        <row r="5975">
          <cell r="F5975" t="str">
            <v>SB</v>
          </cell>
          <cell r="H5975" t="str">
            <v>N/A</v>
          </cell>
          <cell r="O5975" t="str">
            <v>N/A</v>
          </cell>
          <cell r="V5975">
            <v>0</v>
          </cell>
        </row>
        <row r="5976">
          <cell r="F5976" t="str">
            <v>SB</v>
          </cell>
          <cell r="H5976" t="str">
            <v>N/A</v>
          </cell>
          <cell r="O5976" t="str">
            <v>N/A</v>
          </cell>
          <cell r="V5976">
            <v>0</v>
          </cell>
        </row>
        <row r="5977">
          <cell r="F5977" t="str">
            <v>SB</v>
          </cell>
          <cell r="H5977" t="str">
            <v>N/A</v>
          </cell>
          <cell r="O5977" t="str">
            <v>N/A</v>
          </cell>
          <cell r="V5977">
            <v>0</v>
          </cell>
        </row>
        <row r="5978">
          <cell r="F5978" t="str">
            <v>SB</v>
          </cell>
          <cell r="H5978" t="str">
            <v>N/A</v>
          </cell>
          <cell r="O5978" t="str">
            <v>N/A</v>
          </cell>
          <cell r="V5978">
            <v>0</v>
          </cell>
        </row>
        <row r="5979">
          <cell r="F5979" t="str">
            <v>SB</v>
          </cell>
          <cell r="H5979" t="str">
            <v>N/A</v>
          </cell>
          <cell r="O5979" t="str">
            <v>N/A</v>
          </cell>
          <cell r="V5979">
            <v>0</v>
          </cell>
        </row>
        <row r="5980">
          <cell r="F5980" t="str">
            <v>LS-1</v>
          </cell>
          <cell r="H5980" t="str">
            <v>N/A</v>
          </cell>
          <cell r="O5980" t="str">
            <v>N/A</v>
          </cell>
          <cell r="V5980">
            <v>0</v>
          </cell>
        </row>
        <row r="5981">
          <cell r="F5981" t="str">
            <v>LS-1</v>
          </cell>
          <cell r="H5981" t="str">
            <v>N/A</v>
          </cell>
          <cell r="O5981" t="str">
            <v>N/A</v>
          </cell>
          <cell r="V5981">
            <v>0</v>
          </cell>
        </row>
        <row r="5982">
          <cell r="F5982" t="str">
            <v>LS-1</v>
          </cell>
          <cell r="H5982" t="str">
            <v>N/A</v>
          </cell>
          <cell r="O5982" t="str">
            <v>C</v>
          </cell>
          <cell r="V5982">
            <v>0</v>
          </cell>
        </row>
        <row r="5983">
          <cell r="F5983" t="str">
            <v>LS-1</v>
          </cell>
          <cell r="H5983" t="str">
            <v>N/A</v>
          </cell>
          <cell r="O5983" t="str">
            <v>C</v>
          </cell>
          <cell r="V5983">
            <v>0</v>
          </cell>
        </row>
        <row r="5984">
          <cell r="F5984" t="str">
            <v>LS-1</v>
          </cell>
          <cell r="H5984" t="str">
            <v>CARE Surcharge</v>
          </cell>
          <cell r="O5984" t="str">
            <v>N/A</v>
          </cell>
          <cell r="V5984">
            <v>0</v>
          </cell>
        </row>
        <row r="5985">
          <cell r="F5985" t="str">
            <v>LS-1</v>
          </cell>
          <cell r="H5985" t="str">
            <v>N/A</v>
          </cell>
          <cell r="O5985" t="str">
            <v>N/A</v>
          </cell>
          <cell r="V5985">
            <v>0</v>
          </cell>
        </row>
        <row r="5986">
          <cell r="F5986" t="str">
            <v>LS-1</v>
          </cell>
          <cell r="H5986" t="str">
            <v>N/A</v>
          </cell>
          <cell r="O5986" t="str">
            <v>N/A</v>
          </cell>
          <cell r="V5986">
            <v>0</v>
          </cell>
        </row>
        <row r="5987">
          <cell r="F5987" t="str">
            <v>LS-1</v>
          </cell>
          <cell r="H5987" t="str">
            <v>N/A</v>
          </cell>
          <cell r="O5987" t="str">
            <v>N/A</v>
          </cell>
          <cell r="V5987">
            <v>0</v>
          </cell>
        </row>
        <row r="5988">
          <cell r="F5988" t="str">
            <v>LS-1</v>
          </cell>
          <cell r="H5988" t="str">
            <v>N/A</v>
          </cell>
          <cell r="O5988" t="str">
            <v>N/A</v>
          </cell>
          <cell r="V5988">
            <v>0</v>
          </cell>
        </row>
        <row r="5989">
          <cell r="F5989" t="str">
            <v>LS-1</v>
          </cell>
          <cell r="H5989" t="str">
            <v>Non-Surcharge</v>
          </cell>
          <cell r="O5989" t="str">
            <v>N/A</v>
          </cell>
          <cell r="V5989">
            <v>0</v>
          </cell>
        </row>
        <row r="5990">
          <cell r="F5990" t="str">
            <v>LS-1</v>
          </cell>
          <cell r="H5990" t="str">
            <v>N/A</v>
          </cell>
          <cell r="O5990" t="str">
            <v>N/A</v>
          </cell>
          <cell r="V5990">
            <v>0</v>
          </cell>
        </row>
        <row r="5991">
          <cell r="F5991" t="str">
            <v>LS-1</v>
          </cell>
          <cell r="H5991" t="str">
            <v>N/A</v>
          </cell>
          <cell r="O5991" t="str">
            <v>N/A</v>
          </cell>
          <cell r="V5991">
            <v>0</v>
          </cell>
        </row>
        <row r="5992">
          <cell r="F5992" t="str">
            <v>LS-1</v>
          </cell>
          <cell r="H5992" t="str">
            <v>FO1</v>
          </cell>
          <cell r="O5992" t="str">
            <v>N/A</v>
          </cell>
          <cell r="V5992">
            <v>0</v>
          </cell>
        </row>
        <row r="5993">
          <cell r="F5993" t="str">
            <v>LS-1</v>
          </cell>
          <cell r="H5993" t="str">
            <v>CARE Surcharge</v>
          </cell>
          <cell r="O5993" t="str">
            <v>N/A</v>
          </cell>
          <cell r="V5993">
            <v>16547030.399999999</v>
          </cell>
        </row>
        <row r="5994">
          <cell r="F5994" t="str">
            <v>LS-1</v>
          </cell>
          <cell r="H5994" t="str">
            <v>CARE Surcharge</v>
          </cell>
          <cell r="O5994" t="str">
            <v>N/A</v>
          </cell>
          <cell r="V5994">
            <v>16545495.5</v>
          </cell>
        </row>
        <row r="5995">
          <cell r="F5995" t="str">
            <v>LS-1</v>
          </cell>
          <cell r="H5995" t="str">
            <v>EITE</v>
          </cell>
          <cell r="O5995" t="str">
            <v>N/A</v>
          </cell>
          <cell r="V5995">
            <v>0</v>
          </cell>
        </row>
        <row r="5996">
          <cell r="F5996" t="str">
            <v>LS-1</v>
          </cell>
          <cell r="H5996" t="str">
            <v>EITE</v>
          </cell>
          <cell r="O5996" t="str">
            <v>N/A</v>
          </cell>
          <cell r="V5996">
            <v>0</v>
          </cell>
        </row>
        <row r="5997">
          <cell r="F5997" t="str">
            <v>LS-1</v>
          </cell>
          <cell r="H5997" t="str">
            <v>EUCRA</v>
          </cell>
          <cell r="O5997" t="str">
            <v>N/A</v>
          </cell>
          <cell r="V5997">
            <v>16547030.399999999</v>
          </cell>
        </row>
        <row r="5998">
          <cell r="F5998" t="str">
            <v>LS-1</v>
          </cell>
          <cell r="H5998" t="str">
            <v>EUCRA</v>
          </cell>
          <cell r="O5998" t="str">
            <v>N/A</v>
          </cell>
          <cell r="V5998">
            <v>16545495.5</v>
          </cell>
        </row>
        <row r="5999">
          <cell r="F5999" t="str">
            <v>LS-1</v>
          </cell>
          <cell r="H5999" t="str">
            <v>N/A</v>
          </cell>
          <cell r="O5999" t="str">
            <v>N/A</v>
          </cell>
          <cell r="V5999">
            <v>16547030.399999999</v>
          </cell>
        </row>
        <row r="6000">
          <cell r="F6000" t="str">
            <v>LS-1</v>
          </cell>
          <cell r="H6000" t="str">
            <v>N/A</v>
          </cell>
          <cell r="O6000" t="str">
            <v>N/A</v>
          </cell>
          <cell r="V6000">
            <v>16545495.5</v>
          </cell>
        </row>
        <row r="6001">
          <cell r="F6001" t="str">
            <v>LS-1</v>
          </cell>
          <cell r="H6001" t="str">
            <v>N/A</v>
          </cell>
          <cell r="O6001" t="str">
            <v>N/A</v>
          </cell>
          <cell r="V6001">
            <v>16547030.399999999</v>
          </cell>
        </row>
        <row r="6002">
          <cell r="F6002" t="str">
            <v>LS-1</v>
          </cell>
          <cell r="H6002" t="str">
            <v>N/A</v>
          </cell>
          <cell r="O6002" t="str">
            <v>N/A</v>
          </cell>
          <cell r="V6002">
            <v>16545495.5</v>
          </cell>
        </row>
        <row r="6003">
          <cell r="F6003" t="str">
            <v>LS-1</v>
          </cell>
          <cell r="H6003" t="str">
            <v>N/A</v>
          </cell>
          <cell r="O6003" t="str">
            <v>N/A</v>
          </cell>
          <cell r="V6003">
            <v>16547030.399999999</v>
          </cell>
        </row>
        <row r="6004">
          <cell r="F6004" t="str">
            <v>LS-1</v>
          </cell>
          <cell r="H6004" t="str">
            <v>N/A</v>
          </cell>
          <cell r="O6004" t="str">
            <v>N/A</v>
          </cell>
          <cell r="V6004">
            <v>16545495.5</v>
          </cell>
        </row>
        <row r="6005">
          <cell r="F6005" t="str">
            <v>LS-1</v>
          </cell>
          <cell r="H6005" t="str">
            <v>N/A</v>
          </cell>
          <cell r="O6005" t="str">
            <v>N/A</v>
          </cell>
          <cell r="V6005">
            <v>16547030.399999999</v>
          </cell>
        </row>
        <row r="6006">
          <cell r="F6006" t="str">
            <v>LS-1</v>
          </cell>
          <cell r="H6006" t="str">
            <v>N/A</v>
          </cell>
          <cell r="O6006" t="str">
            <v>N/A</v>
          </cell>
          <cell r="V6006">
            <v>16545495.5</v>
          </cell>
        </row>
        <row r="6007">
          <cell r="F6007" t="str">
            <v>LS-1</v>
          </cell>
          <cell r="H6007" t="str">
            <v>N/A</v>
          </cell>
          <cell r="O6007" t="str">
            <v>N/A</v>
          </cell>
          <cell r="V6007">
            <v>7081091.7000000002</v>
          </cell>
        </row>
        <row r="6008">
          <cell r="F6008" t="str">
            <v>LS-1</v>
          </cell>
          <cell r="H6008" t="str">
            <v>N/A</v>
          </cell>
          <cell r="O6008" t="str">
            <v>N/A</v>
          </cell>
          <cell r="V6008">
            <v>7080737.4000000004</v>
          </cell>
        </row>
        <row r="6009">
          <cell r="F6009" t="str">
            <v>LS-1</v>
          </cell>
          <cell r="H6009" t="str">
            <v>N/A</v>
          </cell>
          <cell r="O6009" t="str">
            <v>N/A</v>
          </cell>
          <cell r="V6009">
            <v>16547030.399999999</v>
          </cell>
        </row>
        <row r="6010">
          <cell r="F6010" t="str">
            <v>LS-1</v>
          </cell>
          <cell r="H6010" t="str">
            <v>N/A</v>
          </cell>
          <cell r="O6010" t="str">
            <v>N/A</v>
          </cell>
          <cell r="V6010">
            <v>16545495.5</v>
          </cell>
        </row>
        <row r="6011">
          <cell r="F6011" t="str">
            <v>LS-1</v>
          </cell>
          <cell r="H6011" t="str">
            <v>N/A</v>
          </cell>
          <cell r="O6011" t="str">
            <v>N/A</v>
          </cell>
          <cell r="V6011">
            <v>16547030.399999999</v>
          </cell>
        </row>
        <row r="6012">
          <cell r="F6012" t="str">
            <v>LS-1</v>
          </cell>
          <cell r="H6012" t="str">
            <v>N/A</v>
          </cell>
          <cell r="O6012" t="str">
            <v>N/A</v>
          </cell>
          <cell r="V6012">
            <v>16545495.5</v>
          </cell>
        </row>
        <row r="6013">
          <cell r="F6013" t="str">
            <v>LS-1</v>
          </cell>
          <cell r="H6013" t="str">
            <v>N/A</v>
          </cell>
          <cell r="O6013" t="str">
            <v>N/A</v>
          </cell>
          <cell r="V6013">
            <v>16547030.399999999</v>
          </cell>
        </row>
        <row r="6014">
          <cell r="F6014" t="str">
            <v>LS-1</v>
          </cell>
          <cell r="H6014" t="str">
            <v>N/A</v>
          </cell>
          <cell r="O6014" t="str">
            <v>N/A</v>
          </cell>
          <cell r="V6014">
            <v>16545495.5</v>
          </cell>
        </row>
        <row r="6015">
          <cell r="F6015" t="str">
            <v>LS-1</v>
          </cell>
          <cell r="H6015" t="str">
            <v>N/A</v>
          </cell>
          <cell r="O6015" t="str">
            <v>N/A</v>
          </cell>
          <cell r="V6015">
            <v>16547030.399999999</v>
          </cell>
        </row>
        <row r="6016">
          <cell r="F6016" t="str">
            <v>LS-1</v>
          </cell>
          <cell r="H6016" t="str">
            <v>N/A</v>
          </cell>
          <cell r="O6016" t="str">
            <v>N/A</v>
          </cell>
          <cell r="V6016">
            <v>16545495.5</v>
          </cell>
        </row>
        <row r="6017">
          <cell r="F6017" t="str">
            <v>LS-1</v>
          </cell>
          <cell r="H6017" t="str">
            <v>Non-Surcharge</v>
          </cell>
          <cell r="O6017" t="str">
            <v>N/A</v>
          </cell>
          <cell r="V6017">
            <v>16547030.399999999</v>
          </cell>
        </row>
        <row r="6018">
          <cell r="F6018" t="str">
            <v>LS-1</v>
          </cell>
          <cell r="H6018" t="str">
            <v>Non-Surcharge</v>
          </cell>
          <cell r="O6018" t="str">
            <v>N/A</v>
          </cell>
          <cell r="V6018">
            <v>16545495.5</v>
          </cell>
        </row>
        <row r="6019">
          <cell r="F6019" t="str">
            <v>LS-1</v>
          </cell>
          <cell r="H6019" t="str">
            <v>Small Business</v>
          </cell>
          <cell r="O6019" t="str">
            <v>N/A</v>
          </cell>
          <cell r="V6019">
            <v>0</v>
          </cell>
        </row>
        <row r="6020">
          <cell r="F6020" t="str">
            <v>LS-1</v>
          </cell>
          <cell r="H6020" t="str">
            <v>Small Business</v>
          </cell>
          <cell r="O6020" t="str">
            <v>N/A</v>
          </cell>
          <cell r="V6020">
            <v>0</v>
          </cell>
        </row>
        <row r="6021">
          <cell r="F6021" t="str">
            <v>LS-1</v>
          </cell>
          <cell r="H6021" t="str">
            <v>TAC</v>
          </cell>
          <cell r="O6021" t="str">
            <v>N/A</v>
          </cell>
          <cell r="V6021">
            <v>16547030.399999999</v>
          </cell>
        </row>
        <row r="6022">
          <cell r="F6022" t="str">
            <v>LS-1</v>
          </cell>
          <cell r="H6022" t="str">
            <v>TAC</v>
          </cell>
          <cell r="O6022" t="str">
            <v>N/A</v>
          </cell>
          <cell r="V6022">
            <v>16545495.5</v>
          </cell>
        </row>
        <row r="6023">
          <cell r="F6023" t="str">
            <v>LS-1</v>
          </cell>
          <cell r="H6023" t="str">
            <v>TRBAA</v>
          </cell>
          <cell r="O6023" t="str">
            <v>N/A</v>
          </cell>
          <cell r="V6023">
            <v>16547030.399999999</v>
          </cell>
        </row>
        <row r="6024">
          <cell r="F6024" t="str">
            <v>LS-1</v>
          </cell>
          <cell r="H6024" t="str">
            <v>TRBAA</v>
          </cell>
          <cell r="O6024" t="str">
            <v>N/A</v>
          </cell>
          <cell r="V6024">
            <v>16545495.5</v>
          </cell>
        </row>
        <row r="6025">
          <cell r="F6025" t="str">
            <v>LS-1</v>
          </cell>
          <cell r="H6025" t="str">
            <v>N/A</v>
          </cell>
          <cell r="O6025" t="str">
            <v>N/A</v>
          </cell>
          <cell r="V6025">
            <v>16547030.399999999</v>
          </cell>
        </row>
        <row r="6026">
          <cell r="F6026" t="str">
            <v>LS-1</v>
          </cell>
          <cell r="H6026" t="str">
            <v>N/A</v>
          </cell>
          <cell r="O6026" t="str">
            <v>N/A</v>
          </cell>
          <cell r="V6026">
            <v>16545495.5</v>
          </cell>
        </row>
        <row r="6027">
          <cell r="F6027" t="str">
            <v>LS-1</v>
          </cell>
          <cell r="H6027" t="str">
            <v>N/A</v>
          </cell>
          <cell r="O6027" t="str">
            <v>N/A</v>
          </cell>
          <cell r="V6027">
            <v>16547030.399999999</v>
          </cell>
        </row>
        <row r="6028">
          <cell r="F6028" t="str">
            <v>LS-1</v>
          </cell>
          <cell r="H6028" t="str">
            <v>N/A</v>
          </cell>
          <cell r="O6028" t="str">
            <v>N/A</v>
          </cell>
          <cell r="V6028">
            <v>16545495.5</v>
          </cell>
        </row>
        <row r="6029">
          <cell r="F6029" t="str">
            <v>LS-1</v>
          </cell>
          <cell r="H6029" t="str">
            <v>FO1</v>
          </cell>
          <cell r="O6029" t="str">
            <v>N/A</v>
          </cell>
          <cell r="V6029">
            <v>16547030.399999999</v>
          </cell>
        </row>
        <row r="6030">
          <cell r="F6030" t="str">
            <v>LS-1</v>
          </cell>
          <cell r="H6030" t="str">
            <v>FO1</v>
          </cell>
          <cell r="O6030" t="str">
            <v>N/A</v>
          </cell>
          <cell r="V6030">
            <v>16545495.5</v>
          </cell>
        </row>
        <row r="6031">
          <cell r="F6031" t="str">
            <v>LS-1</v>
          </cell>
          <cell r="H6031" t="str">
            <v>N/A</v>
          </cell>
          <cell r="O6031" t="str">
            <v>N/A</v>
          </cell>
          <cell r="V6031">
            <v>1980724</v>
          </cell>
        </row>
        <row r="6032">
          <cell r="F6032" t="str">
            <v>LS-1</v>
          </cell>
          <cell r="H6032" t="str">
            <v>N/A</v>
          </cell>
          <cell r="O6032" t="str">
            <v>N/A</v>
          </cell>
          <cell r="V6032">
            <v>0</v>
          </cell>
        </row>
        <row r="6033">
          <cell r="F6033" t="str">
            <v>LS-1</v>
          </cell>
          <cell r="H6033" t="str">
            <v>N/A</v>
          </cell>
          <cell r="O6033" t="str">
            <v>N/A</v>
          </cell>
          <cell r="V6033">
            <v>26672.400000000001</v>
          </cell>
        </row>
        <row r="6034">
          <cell r="F6034" t="str">
            <v>LS-1</v>
          </cell>
          <cell r="H6034" t="str">
            <v>N/A</v>
          </cell>
          <cell r="O6034" t="str">
            <v>N/A</v>
          </cell>
          <cell r="V6034">
            <v>1666.8</v>
          </cell>
        </row>
        <row r="6035">
          <cell r="F6035" t="str">
            <v>LS-1</v>
          </cell>
          <cell r="H6035" t="str">
            <v>N/A</v>
          </cell>
          <cell r="O6035" t="str">
            <v>N/A</v>
          </cell>
          <cell r="V6035">
            <v>85496.8</v>
          </cell>
        </row>
        <row r="6036">
          <cell r="F6036" t="str">
            <v>LS-1</v>
          </cell>
          <cell r="H6036" t="str">
            <v>N/A</v>
          </cell>
          <cell r="O6036" t="str">
            <v>N/A</v>
          </cell>
          <cell r="V6036">
            <v>7359.6</v>
          </cell>
        </row>
        <row r="6037">
          <cell r="F6037" t="str">
            <v>LS-1</v>
          </cell>
          <cell r="H6037" t="str">
            <v>N/A</v>
          </cell>
          <cell r="O6037" t="str">
            <v>N/A</v>
          </cell>
          <cell r="V6037">
            <v>170176.8</v>
          </cell>
        </row>
        <row r="6038">
          <cell r="F6038" t="str">
            <v>LS-1</v>
          </cell>
          <cell r="H6038" t="str">
            <v>N/A</v>
          </cell>
          <cell r="O6038" t="str">
            <v>N/A</v>
          </cell>
          <cell r="V6038">
            <v>1637224.5</v>
          </cell>
        </row>
        <row r="6039">
          <cell r="F6039" t="str">
            <v>LS-1</v>
          </cell>
          <cell r="H6039" t="str">
            <v>N/A</v>
          </cell>
          <cell r="O6039" t="str">
            <v>N/A</v>
          </cell>
          <cell r="V6039">
            <v>0</v>
          </cell>
        </row>
        <row r="6040">
          <cell r="F6040" t="str">
            <v>LS-1</v>
          </cell>
          <cell r="H6040" t="str">
            <v>N/A</v>
          </cell>
          <cell r="O6040" t="str">
            <v>N/A</v>
          </cell>
          <cell r="V6040">
            <v>2099769.6</v>
          </cell>
        </row>
        <row r="6041">
          <cell r="F6041" t="str">
            <v>LS-1</v>
          </cell>
          <cell r="H6041" t="str">
            <v>N/A</v>
          </cell>
          <cell r="O6041" t="str">
            <v>N/A</v>
          </cell>
          <cell r="V6041">
            <v>8464663.5000000019</v>
          </cell>
        </row>
        <row r="6042">
          <cell r="F6042" t="str">
            <v>LS-1</v>
          </cell>
          <cell r="H6042" t="str">
            <v>N/A</v>
          </cell>
          <cell r="O6042" t="str">
            <v>N/A</v>
          </cell>
          <cell r="V6042">
            <v>585544.4</v>
          </cell>
        </row>
        <row r="6043">
          <cell r="F6043" t="str">
            <v>LS-1</v>
          </cell>
          <cell r="H6043" t="str">
            <v>N/A</v>
          </cell>
          <cell r="O6043" t="str">
            <v>N/A</v>
          </cell>
          <cell r="V6043">
            <v>207710.4</v>
          </cell>
        </row>
        <row r="6044">
          <cell r="F6044" t="str">
            <v>LS-1</v>
          </cell>
          <cell r="H6044" t="str">
            <v>N/A</v>
          </cell>
          <cell r="O6044" t="str">
            <v>N/A</v>
          </cell>
          <cell r="V6044">
            <v>2846866.7</v>
          </cell>
        </row>
        <row r="6045">
          <cell r="F6045" t="str">
            <v>LS-1</v>
          </cell>
          <cell r="H6045" t="str">
            <v>N/A</v>
          </cell>
          <cell r="O6045" t="str">
            <v>N/A</v>
          </cell>
          <cell r="V6045">
            <v>997638.4</v>
          </cell>
        </row>
        <row r="6046">
          <cell r="F6046" t="str">
            <v>LS-1</v>
          </cell>
          <cell r="H6046" t="str">
            <v>N/A</v>
          </cell>
          <cell r="O6046" t="str">
            <v>N/A</v>
          </cell>
          <cell r="V6046">
            <v>14161829.100000001</v>
          </cell>
        </row>
        <row r="6047">
          <cell r="F6047" t="str">
            <v>LS-1</v>
          </cell>
          <cell r="H6047" t="str">
            <v>FO2</v>
          </cell>
          <cell r="O6047" t="str">
            <v>N/A</v>
          </cell>
          <cell r="V6047">
            <v>0</v>
          </cell>
        </row>
        <row r="6048">
          <cell r="F6048" t="str">
            <v>LS-1</v>
          </cell>
          <cell r="H6048" t="str">
            <v>FO2</v>
          </cell>
          <cell r="O6048" t="str">
            <v>N/A</v>
          </cell>
          <cell r="V6048">
            <v>16547030.399999999</v>
          </cell>
        </row>
        <row r="6049">
          <cell r="F6049" t="str">
            <v>LS-1</v>
          </cell>
          <cell r="H6049" t="str">
            <v>FO2</v>
          </cell>
          <cell r="O6049" t="str">
            <v>N/A</v>
          </cell>
          <cell r="V6049">
            <v>16545495.5</v>
          </cell>
        </row>
        <row r="6050">
          <cell r="F6050" t="str">
            <v>LS-1</v>
          </cell>
          <cell r="H6050" t="str">
            <v>FO3</v>
          </cell>
          <cell r="O6050" t="str">
            <v>N/A</v>
          </cell>
          <cell r="V6050">
            <v>0</v>
          </cell>
        </row>
        <row r="6051">
          <cell r="F6051" t="str">
            <v>LS-1</v>
          </cell>
          <cell r="H6051" t="str">
            <v>FO3</v>
          </cell>
          <cell r="O6051" t="str">
            <v>N/A</v>
          </cell>
          <cell r="V6051">
            <v>16547030.399999999</v>
          </cell>
        </row>
        <row r="6052">
          <cell r="F6052" t="str">
            <v>LS-1</v>
          </cell>
          <cell r="H6052" t="str">
            <v>FO3</v>
          </cell>
          <cell r="O6052" t="str">
            <v>N/A</v>
          </cell>
          <cell r="V6052">
            <v>16545495.5</v>
          </cell>
        </row>
        <row r="6053">
          <cell r="F6053" t="str">
            <v>LS-1</v>
          </cell>
          <cell r="H6053" t="str">
            <v>N/A</v>
          </cell>
          <cell r="O6053" t="str">
            <v>N/A</v>
          </cell>
          <cell r="V6053">
            <v>394966.4</v>
          </cell>
        </row>
        <row r="6054">
          <cell r="F6054" t="str">
            <v>LS-1</v>
          </cell>
          <cell r="H6054" t="str">
            <v>N/A</v>
          </cell>
          <cell r="O6054" t="str">
            <v>N/A</v>
          </cell>
          <cell r="V6054">
            <v>583.20000000000005</v>
          </cell>
        </row>
        <row r="6055">
          <cell r="F6055" t="str">
            <v>LS-2</v>
          </cell>
          <cell r="H6055" t="str">
            <v>N/A</v>
          </cell>
          <cell r="O6055" t="str">
            <v>N/A</v>
          </cell>
          <cell r="V6055">
            <v>0</v>
          </cell>
        </row>
        <row r="6056">
          <cell r="F6056" t="str">
            <v>LS-2</v>
          </cell>
          <cell r="H6056" t="str">
            <v>N/A</v>
          </cell>
          <cell r="O6056" t="str">
            <v>N/A</v>
          </cell>
          <cell r="V6056">
            <v>0</v>
          </cell>
        </row>
        <row r="6057">
          <cell r="F6057" t="str">
            <v>LS-2</v>
          </cell>
          <cell r="H6057" t="str">
            <v>N/A</v>
          </cell>
          <cell r="O6057" t="str">
            <v>C</v>
          </cell>
          <cell r="V6057">
            <v>0</v>
          </cell>
        </row>
        <row r="6058">
          <cell r="F6058" t="str">
            <v>LS-2</v>
          </cell>
          <cell r="H6058" t="str">
            <v>N/A</v>
          </cell>
          <cell r="O6058" t="str">
            <v>C</v>
          </cell>
          <cell r="V6058">
            <v>0</v>
          </cell>
        </row>
        <row r="6059">
          <cell r="F6059" t="str">
            <v>LS-2</v>
          </cell>
          <cell r="H6059" t="str">
            <v>CARE Surcharge</v>
          </cell>
          <cell r="O6059" t="str">
            <v>N/A</v>
          </cell>
          <cell r="V6059">
            <v>0</v>
          </cell>
        </row>
        <row r="6060">
          <cell r="F6060" t="str">
            <v>LS-2</v>
          </cell>
          <cell r="H6060" t="str">
            <v>N/A</v>
          </cell>
          <cell r="O6060" t="str">
            <v>N/A</v>
          </cell>
          <cell r="V6060">
            <v>8351.9999999999982</v>
          </cell>
        </row>
        <row r="6061">
          <cell r="F6061" t="str">
            <v>LS-2</v>
          </cell>
          <cell r="H6061" t="str">
            <v>N/A</v>
          </cell>
          <cell r="O6061" t="str">
            <v>N/A</v>
          </cell>
          <cell r="V6061">
            <v>0</v>
          </cell>
        </row>
        <row r="6062">
          <cell r="F6062" t="str">
            <v>LS-2</v>
          </cell>
          <cell r="H6062" t="str">
            <v>N/A</v>
          </cell>
          <cell r="O6062" t="str">
            <v>N/A</v>
          </cell>
          <cell r="V6062">
            <v>696</v>
          </cell>
        </row>
        <row r="6063">
          <cell r="F6063" t="str">
            <v>LS-2</v>
          </cell>
          <cell r="H6063" t="str">
            <v>N/A</v>
          </cell>
          <cell r="O6063" t="str">
            <v>N/A</v>
          </cell>
          <cell r="V6063">
            <v>8351.9999999999982</v>
          </cell>
        </row>
        <row r="6064">
          <cell r="F6064" t="str">
            <v>LS-2</v>
          </cell>
          <cell r="H6064" t="str">
            <v>Non-Surcharge</v>
          </cell>
          <cell r="O6064" t="str">
            <v>N/A</v>
          </cell>
          <cell r="V6064">
            <v>0</v>
          </cell>
        </row>
        <row r="6065">
          <cell r="F6065" t="str">
            <v>LS-2</v>
          </cell>
          <cell r="H6065" t="str">
            <v>N/A</v>
          </cell>
          <cell r="O6065" t="str">
            <v>N/A</v>
          </cell>
          <cell r="V6065">
            <v>0</v>
          </cell>
        </row>
        <row r="6066">
          <cell r="F6066" t="str">
            <v>LS-2</v>
          </cell>
          <cell r="H6066" t="str">
            <v>N/A</v>
          </cell>
          <cell r="O6066" t="str">
            <v>N/A</v>
          </cell>
          <cell r="V6066">
            <v>0</v>
          </cell>
        </row>
        <row r="6067">
          <cell r="F6067" t="str">
            <v>LS-2</v>
          </cell>
          <cell r="H6067" t="str">
            <v>FO1</v>
          </cell>
          <cell r="O6067" t="str">
            <v>N/A</v>
          </cell>
          <cell r="V6067">
            <v>0</v>
          </cell>
        </row>
        <row r="6068">
          <cell r="F6068" t="str">
            <v>LS-2</v>
          </cell>
          <cell r="H6068" t="str">
            <v>CARE Surcharge</v>
          </cell>
          <cell r="O6068" t="str">
            <v>N/A</v>
          </cell>
          <cell r="V6068">
            <v>98142106.100000009</v>
          </cell>
        </row>
        <row r="6069">
          <cell r="F6069" t="str">
            <v>LS-2</v>
          </cell>
          <cell r="H6069" t="str">
            <v>CARE Surcharge</v>
          </cell>
          <cell r="O6069" t="str">
            <v>N/A</v>
          </cell>
          <cell r="V6069">
            <v>97611302.799999997</v>
          </cell>
        </row>
        <row r="6070">
          <cell r="F6070" t="str">
            <v>LS-2</v>
          </cell>
          <cell r="H6070" t="str">
            <v>EITE</v>
          </cell>
          <cell r="O6070" t="str">
            <v>N/A</v>
          </cell>
          <cell r="V6070">
            <v>0</v>
          </cell>
        </row>
        <row r="6071">
          <cell r="F6071" t="str">
            <v>LS-2</v>
          </cell>
          <cell r="H6071" t="str">
            <v>EITE</v>
          </cell>
          <cell r="O6071" t="str">
            <v>N/A</v>
          </cell>
          <cell r="V6071">
            <v>0</v>
          </cell>
        </row>
        <row r="6072">
          <cell r="F6072" t="str">
            <v>LS-2</v>
          </cell>
          <cell r="H6072" t="str">
            <v>EUCRA</v>
          </cell>
          <cell r="O6072" t="str">
            <v>N/A</v>
          </cell>
          <cell r="V6072">
            <v>98142106.100000009</v>
          </cell>
        </row>
        <row r="6073">
          <cell r="F6073" t="str">
            <v>LS-2</v>
          </cell>
          <cell r="H6073" t="str">
            <v>EUCRA</v>
          </cell>
          <cell r="O6073" t="str">
            <v>N/A</v>
          </cell>
          <cell r="V6073">
            <v>97611302.799999997</v>
          </cell>
        </row>
        <row r="6074">
          <cell r="F6074" t="str">
            <v>LS-2</v>
          </cell>
          <cell r="H6074" t="str">
            <v>N/A</v>
          </cell>
          <cell r="O6074" t="str">
            <v>N/A</v>
          </cell>
          <cell r="V6074">
            <v>98142106.100000009</v>
          </cell>
        </row>
        <row r="6075">
          <cell r="F6075" t="str">
            <v>LS-2</v>
          </cell>
          <cell r="H6075" t="str">
            <v>N/A</v>
          </cell>
          <cell r="O6075" t="str">
            <v>N/A</v>
          </cell>
          <cell r="V6075">
            <v>97611302.799999997</v>
          </cell>
        </row>
        <row r="6076">
          <cell r="F6076" t="str">
            <v>LS-2</v>
          </cell>
          <cell r="H6076" t="str">
            <v>N/A</v>
          </cell>
          <cell r="O6076" t="str">
            <v>N/A</v>
          </cell>
          <cell r="V6076">
            <v>98142106.100000009</v>
          </cell>
        </row>
        <row r="6077">
          <cell r="F6077" t="str">
            <v>LS-2</v>
          </cell>
          <cell r="H6077" t="str">
            <v>N/A</v>
          </cell>
          <cell r="O6077" t="str">
            <v>N/A</v>
          </cell>
          <cell r="V6077">
            <v>97611302.799999997</v>
          </cell>
        </row>
        <row r="6078">
          <cell r="F6078" t="str">
            <v>LS-2</v>
          </cell>
          <cell r="H6078" t="str">
            <v>N/A</v>
          </cell>
          <cell r="O6078" t="str">
            <v>N/A</v>
          </cell>
          <cell r="V6078">
            <v>98142106.100000009</v>
          </cell>
        </row>
        <row r="6079">
          <cell r="F6079" t="str">
            <v>LS-2</v>
          </cell>
          <cell r="H6079" t="str">
            <v>N/A</v>
          </cell>
          <cell r="O6079" t="str">
            <v>N/A</v>
          </cell>
          <cell r="V6079">
            <v>97611302.799999997</v>
          </cell>
        </row>
        <row r="6080">
          <cell r="F6080" t="str">
            <v>LS-2</v>
          </cell>
          <cell r="H6080" t="str">
            <v>N/A</v>
          </cell>
          <cell r="O6080" t="str">
            <v>N/A</v>
          </cell>
          <cell r="V6080">
            <v>98142106.100000009</v>
          </cell>
        </row>
        <row r="6081">
          <cell r="F6081" t="str">
            <v>LS-2</v>
          </cell>
          <cell r="H6081" t="str">
            <v>N/A</v>
          </cell>
          <cell r="O6081" t="str">
            <v>N/A</v>
          </cell>
          <cell r="V6081">
            <v>97611302.799999997</v>
          </cell>
        </row>
        <row r="6082">
          <cell r="F6082" t="str">
            <v>LS-2</v>
          </cell>
          <cell r="H6082" t="str">
            <v>N/A</v>
          </cell>
          <cell r="O6082" t="str">
            <v>N/A</v>
          </cell>
          <cell r="V6082">
            <v>28283724.199999999</v>
          </cell>
        </row>
        <row r="6083">
          <cell r="F6083" t="str">
            <v>LS-2</v>
          </cell>
          <cell r="H6083" t="str">
            <v>N/A</v>
          </cell>
          <cell r="O6083" t="str">
            <v>N/A</v>
          </cell>
          <cell r="V6083">
            <v>27679590</v>
          </cell>
        </row>
        <row r="6084">
          <cell r="F6084" t="str">
            <v>LS-2</v>
          </cell>
          <cell r="H6084" t="str">
            <v>N/A</v>
          </cell>
          <cell r="O6084" t="str">
            <v>N/A</v>
          </cell>
          <cell r="V6084">
            <v>98142106.100000009</v>
          </cell>
        </row>
        <row r="6085">
          <cell r="F6085" t="str">
            <v>LS-2</v>
          </cell>
          <cell r="H6085" t="str">
            <v>N/A</v>
          </cell>
          <cell r="O6085" t="str">
            <v>N/A</v>
          </cell>
          <cell r="V6085">
            <v>97611302.799999997</v>
          </cell>
        </row>
        <row r="6086">
          <cell r="F6086" t="str">
            <v>LS-2</v>
          </cell>
          <cell r="H6086" t="str">
            <v>N/A</v>
          </cell>
          <cell r="O6086" t="str">
            <v>N/A</v>
          </cell>
          <cell r="V6086">
            <v>98142106.100000009</v>
          </cell>
        </row>
        <row r="6087">
          <cell r="F6087" t="str">
            <v>LS-2</v>
          </cell>
          <cell r="H6087" t="str">
            <v>N/A</v>
          </cell>
          <cell r="O6087" t="str">
            <v>N/A</v>
          </cell>
          <cell r="V6087">
            <v>97611302.799999997</v>
          </cell>
        </row>
        <row r="6088">
          <cell r="F6088" t="str">
            <v>LS-2</v>
          </cell>
          <cell r="H6088" t="str">
            <v>N/A</v>
          </cell>
          <cell r="O6088" t="str">
            <v>N/A</v>
          </cell>
          <cell r="V6088">
            <v>98142106.100000009</v>
          </cell>
        </row>
        <row r="6089">
          <cell r="F6089" t="str">
            <v>LS-2</v>
          </cell>
          <cell r="H6089" t="str">
            <v>N/A</v>
          </cell>
          <cell r="O6089" t="str">
            <v>N/A</v>
          </cell>
          <cell r="V6089">
            <v>97611302.799999997</v>
          </cell>
        </row>
        <row r="6090">
          <cell r="F6090" t="str">
            <v>LS-2</v>
          </cell>
          <cell r="H6090" t="str">
            <v>N/A</v>
          </cell>
          <cell r="O6090" t="str">
            <v>N/A</v>
          </cell>
          <cell r="V6090">
            <v>98142106.100000009</v>
          </cell>
        </row>
        <row r="6091">
          <cell r="F6091" t="str">
            <v>LS-2</v>
          </cell>
          <cell r="H6091" t="str">
            <v>N/A</v>
          </cell>
          <cell r="O6091" t="str">
            <v>N/A</v>
          </cell>
          <cell r="V6091">
            <v>97611302.799999997</v>
          </cell>
        </row>
        <row r="6092">
          <cell r="F6092" t="str">
            <v>LS-2</v>
          </cell>
          <cell r="H6092" t="str">
            <v>Non-Surcharge</v>
          </cell>
          <cell r="O6092" t="str">
            <v>N/A</v>
          </cell>
          <cell r="V6092">
            <v>98142106.100000009</v>
          </cell>
        </row>
        <row r="6093">
          <cell r="F6093" t="str">
            <v>LS-2</v>
          </cell>
          <cell r="H6093" t="str">
            <v>Non-Surcharge</v>
          </cell>
          <cell r="O6093" t="str">
            <v>N/A</v>
          </cell>
          <cell r="V6093">
            <v>97611302.799999997</v>
          </cell>
        </row>
        <row r="6094">
          <cell r="F6094" t="str">
            <v>LS-2</v>
          </cell>
          <cell r="H6094" t="str">
            <v>Small Business</v>
          </cell>
          <cell r="O6094" t="str">
            <v>N/A</v>
          </cell>
          <cell r="V6094">
            <v>0</v>
          </cell>
        </row>
        <row r="6095">
          <cell r="F6095" t="str">
            <v>LS-2</v>
          </cell>
          <cell r="H6095" t="str">
            <v>Small Business</v>
          </cell>
          <cell r="O6095" t="str">
            <v>N/A</v>
          </cell>
          <cell r="V6095">
            <v>0</v>
          </cell>
        </row>
        <row r="6096">
          <cell r="F6096" t="str">
            <v>LS-2</v>
          </cell>
          <cell r="H6096" t="str">
            <v>TAC</v>
          </cell>
          <cell r="O6096" t="str">
            <v>N/A</v>
          </cell>
          <cell r="V6096">
            <v>98142106.100000009</v>
          </cell>
        </row>
        <row r="6097">
          <cell r="F6097" t="str">
            <v>LS-2</v>
          </cell>
          <cell r="H6097" t="str">
            <v>TAC</v>
          </cell>
          <cell r="O6097" t="str">
            <v>N/A</v>
          </cell>
          <cell r="V6097">
            <v>97611302.799999997</v>
          </cell>
        </row>
        <row r="6098">
          <cell r="F6098" t="str">
            <v>LS-2</v>
          </cell>
          <cell r="H6098" t="str">
            <v>TRBAA</v>
          </cell>
          <cell r="O6098" t="str">
            <v>N/A</v>
          </cell>
          <cell r="V6098">
            <v>98142106.100000009</v>
          </cell>
        </row>
        <row r="6099">
          <cell r="F6099" t="str">
            <v>LS-2</v>
          </cell>
          <cell r="H6099" t="str">
            <v>TRBAA</v>
          </cell>
          <cell r="O6099" t="str">
            <v>N/A</v>
          </cell>
          <cell r="V6099">
            <v>97611302.799999997</v>
          </cell>
        </row>
        <row r="6100">
          <cell r="F6100" t="str">
            <v>LS-2</v>
          </cell>
          <cell r="H6100" t="str">
            <v>N/A</v>
          </cell>
          <cell r="O6100" t="str">
            <v>N/A</v>
          </cell>
          <cell r="V6100">
            <v>98142106.100000009</v>
          </cell>
        </row>
        <row r="6101">
          <cell r="F6101" t="str">
            <v>LS-2</v>
          </cell>
          <cell r="H6101" t="str">
            <v>N/A</v>
          </cell>
          <cell r="O6101" t="str">
            <v>N/A</v>
          </cell>
          <cell r="V6101">
            <v>97611302.799999997</v>
          </cell>
        </row>
        <row r="6102">
          <cell r="F6102" t="str">
            <v>LS-2</v>
          </cell>
          <cell r="H6102" t="str">
            <v>N/A</v>
          </cell>
          <cell r="O6102" t="str">
            <v>N/A</v>
          </cell>
          <cell r="V6102">
            <v>98142106.100000009</v>
          </cell>
        </row>
        <row r="6103">
          <cell r="F6103" t="str">
            <v>LS-2</v>
          </cell>
          <cell r="H6103" t="str">
            <v>N/A</v>
          </cell>
          <cell r="O6103" t="str">
            <v>N/A</v>
          </cell>
          <cell r="V6103">
            <v>97611302.799999997</v>
          </cell>
        </row>
        <row r="6104">
          <cell r="F6104" t="str">
            <v>LS-2</v>
          </cell>
          <cell r="H6104" t="str">
            <v>FO1</v>
          </cell>
          <cell r="O6104" t="str">
            <v>N/A</v>
          </cell>
          <cell r="V6104">
            <v>98142106.100000009</v>
          </cell>
        </row>
        <row r="6105">
          <cell r="F6105" t="str">
            <v>LS-2</v>
          </cell>
          <cell r="H6105" t="str">
            <v>FO1</v>
          </cell>
          <cell r="O6105" t="str">
            <v>N/A</v>
          </cell>
          <cell r="V6105">
            <v>97611302.799999997</v>
          </cell>
        </row>
        <row r="6106">
          <cell r="F6106" t="str">
            <v>LS-2</v>
          </cell>
          <cell r="H6106" t="str">
            <v>N/A</v>
          </cell>
          <cell r="O6106" t="str">
            <v>N/A</v>
          </cell>
          <cell r="V6106">
            <v>7823577</v>
          </cell>
        </row>
        <row r="6107">
          <cell r="F6107" t="str">
            <v>LS-2</v>
          </cell>
          <cell r="H6107" t="str">
            <v>N/A</v>
          </cell>
          <cell r="O6107" t="str">
            <v>N/A</v>
          </cell>
          <cell r="V6107">
            <v>0</v>
          </cell>
        </row>
        <row r="6108">
          <cell r="F6108" t="str">
            <v>LS-2</v>
          </cell>
          <cell r="H6108" t="str">
            <v>N/A</v>
          </cell>
          <cell r="O6108" t="str">
            <v>N/A</v>
          </cell>
          <cell r="V6108">
            <v>1736136</v>
          </cell>
        </row>
        <row r="6109">
          <cell r="F6109" t="str">
            <v>LS-2</v>
          </cell>
          <cell r="H6109" t="str">
            <v>N/A</v>
          </cell>
          <cell r="O6109" t="str">
            <v>N/A</v>
          </cell>
          <cell r="V6109">
            <v>221120.2</v>
          </cell>
        </row>
        <row r="6110">
          <cell r="F6110" t="str">
            <v>LS-2</v>
          </cell>
          <cell r="H6110" t="str">
            <v>N/A</v>
          </cell>
          <cell r="O6110" t="str">
            <v>N/A</v>
          </cell>
          <cell r="V6110">
            <v>1497644.4</v>
          </cell>
        </row>
        <row r="6111">
          <cell r="F6111" t="str">
            <v>LS-2</v>
          </cell>
          <cell r="H6111" t="str">
            <v>N/A</v>
          </cell>
          <cell r="O6111" t="str">
            <v>N/A</v>
          </cell>
          <cell r="V6111">
            <v>115573.2</v>
          </cell>
        </row>
        <row r="6112">
          <cell r="F6112" t="str">
            <v>LS-2</v>
          </cell>
          <cell r="H6112" t="str">
            <v>N/A</v>
          </cell>
          <cell r="O6112" t="str">
            <v>N/A</v>
          </cell>
          <cell r="V6112">
            <v>6640038.5999999996</v>
          </cell>
        </row>
        <row r="6113">
          <cell r="F6113" t="str">
            <v>LS-2</v>
          </cell>
          <cell r="H6113" t="str">
            <v>N/A</v>
          </cell>
          <cell r="O6113" t="str">
            <v>N/A</v>
          </cell>
          <cell r="V6113">
            <v>4687096.4000000004</v>
          </cell>
        </row>
        <row r="6114">
          <cell r="F6114" t="str">
            <v>LS-2</v>
          </cell>
          <cell r="H6114" t="str">
            <v>N/A</v>
          </cell>
          <cell r="O6114" t="str">
            <v>N/A</v>
          </cell>
          <cell r="V6114">
            <v>11502</v>
          </cell>
        </row>
        <row r="6115">
          <cell r="F6115" t="str">
            <v>LS-2</v>
          </cell>
          <cell r="H6115" t="str">
            <v>N/A</v>
          </cell>
          <cell r="O6115" t="str">
            <v>N/A</v>
          </cell>
          <cell r="V6115">
            <v>15656989.199999999</v>
          </cell>
        </row>
        <row r="6116">
          <cell r="F6116" t="str">
            <v>LS-2</v>
          </cell>
          <cell r="H6116" t="str">
            <v>N/A</v>
          </cell>
          <cell r="O6116" t="str">
            <v>N/A</v>
          </cell>
          <cell r="V6116">
            <v>60078568.600000001</v>
          </cell>
        </row>
        <row r="6117">
          <cell r="F6117" t="str">
            <v>LS-2</v>
          </cell>
          <cell r="H6117" t="str">
            <v>N/A</v>
          </cell>
          <cell r="O6117" t="str">
            <v>N/A</v>
          </cell>
          <cell r="V6117">
            <v>22596028.399999999</v>
          </cell>
        </row>
        <row r="6118">
          <cell r="F6118" t="str">
            <v>LS-2</v>
          </cell>
          <cell r="H6118" t="str">
            <v>N/A</v>
          </cell>
          <cell r="O6118" t="str">
            <v>N/A</v>
          </cell>
          <cell r="V6118">
            <v>568959.80000000005</v>
          </cell>
        </row>
        <row r="6119">
          <cell r="F6119" t="str">
            <v>LS-2</v>
          </cell>
          <cell r="H6119" t="str">
            <v>N/A</v>
          </cell>
          <cell r="O6119" t="str">
            <v>N/A</v>
          </cell>
          <cell r="V6119">
            <v>9295154.5999999996</v>
          </cell>
        </row>
        <row r="6120">
          <cell r="F6120" t="str">
            <v>LS-2</v>
          </cell>
          <cell r="H6120" t="str">
            <v>N/A</v>
          </cell>
          <cell r="O6120" t="str">
            <v>N/A</v>
          </cell>
          <cell r="V6120">
            <v>5201023.2</v>
          </cell>
        </row>
        <row r="6121">
          <cell r="F6121" t="str">
            <v>LS-2</v>
          </cell>
          <cell r="H6121" t="str">
            <v>N/A</v>
          </cell>
          <cell r="O6121" t="str">
            <v>N/A</v>
          </cell>
          <cell r="V6121">
            <v>55963314.200000003</v>
          </cell>
        </row>
        <row r="6122">
          <cell r="F6122" t="str">
            <v>LS-2</v>
          </cell>
          <cell r="H6122" t="str">
            <v>FO2</v>
          </cell>
          <cell r="O6122" t="str">
            <v>N/A</v>
          </cell>
          <cell r="V6122">
            <v>0</v>
          </cell>
        </row>
        <row r="6123">
          <cell r="F6123" t="str">
            <v>LS-2</v>
          </cell>
          <cell r="H6123" t="str">
            <v>FO2</v>
          </cell>
          <cell r="O6123" t="str">
            <v>N/A</v>
          </cell>
          <cell r="V6123">
            <v>98142106.100000009</v>
          </cell>
        </row>
        <row r="6124">
          <cell r="F6124" t="str">
            <v>LS-2</v>
          </cell>
          <cell r="H6124" t="str">
            <v>FO2</v>
          </cell>
          <cell r="O6124" t="str">
            <v>N/A</v>
          </cell>
          <cell r="V6124">
            <v>97611302.799999997</v>
          </cell>
        </row>
        <row r="6125">
          <cell r="F6125" t="str">
            <v>LS-2</v>
          </cell>
          <cell r="H6125" t="str">
            <v>FO3</v>
          </cell>
          <cell r="O6125" t="str">
            <v>N/A</v>
          </cell>
          <cell r="V6125">
            <v>0</v>
          </cell>
        </row>
        <row r="6126">
          <cell r="F6126" t="str">
            <v>LS-2</v>
          </cell>
          <cell r="H6126" t="str">
            <v>FO3</v>
          </cell>
          <cell r="O6126" t="str">
            <v>N/A</v>
          </cell>
          <cell r="V6126">
            <v>98142106.100000009</v>
          </cell>
        </row>
        <row r="6127">
          <cell r="F6127" t="str">
            <v>LS-2</v>
          </cell>
          <cell r="H6127" t="str">
            <v>FO3</v>
          </cell>
          <cell r="O6127" t="str">
            <v>N/A</v>
          </cell>
          <cell r="V6127">
            <v>97611302.799999997</v>
          </cell>
        </row>
        <row r="6128">
          <cell r="F6128" t="str">
            <v>LS-2</v>
          </cell>
          <cell r="H6128" t="str">
            <v>N/A</v>
          </cell>
          <cell r="O6128" t="str">
            <v>N/A</v>
          </cell>
          <cell r="V6128">
            <v>1065273.6000000001</v>
          </cell>
        </row>
        <row r="6129">
          <cell r="F6129" t="str">
            <v>LS-2</v>
          </cell>
          <cell r="H6129" t="str">
            <v>N/A</v>
          </cell>
          <cell r="O6129" t="str">
            <v>N/A</v>
          </cell>
          <cell r="V6129">
            <v>25081.200000000001</v>
          </cell>
        </row>
        <row r="6130">
          <cell r="F6130" t="str">
            <v>LS-3</v>
          </cell>
          <cell r="H6130" t="str">
            <v>N/A</v>
          </cell>
          <cell r="O6130" t="str">
            <v>N/A</v>
          </cell>
          <cell r="V6130">
            <v>20782.431423999999</v>
          </cell>
        </row>
        <row r="6131">
          <cell r="F6131" t="str">
            <v>LS-3</v>
          </cell>
          <cell r="H6131" t="str">
            <v>N/A</v>
          </cell>
          <cell r="O6131" t="str">
            <v>N/A</v>
          </cell>
          <cell r="V6131">
            <v>20818.139837999999</v>
          </cell>
        </row>
        <row r="6132">
          <cell r="F6132" t="str">
            <v>LS-3</v>
          </cell>
          <cell r="H6132" t="str">
            <v>N/A</v>
          </cell>
          <cell r="O6132" t="str">
            <v>C</v>
          </cell>
          <cell r="V6132">
            <v>0</v>
          </cell>
        </row>
        <row r="6133">
          <cell r="F6133" t="str">
            <v>LS-3</v>
          </cell>
          <cell r="H6133" t="str">
            <v>N/A</v>
          </cell>
          <cell r="O6133" t="str">
            <v>C</v>
          </cell>
          <cell r="V6133">
            <v>0</v>
          </cell>
        </row>
        <row r="6134">
          <cell r="F6134" t="str">
            <v>LS-3</v>
          </cell>
          <cell r="H6134" t="str">
            <v>CARE Surcharge</v>
          </cell>
          <cell r="O6134" t="str">
            <v>N/A</v>
          </cell>
          <cell r="V6134">
            <v>0</v>
          </cell>
        </row>
        <row r="6135">
          <cell r="F6135" t="str">
            <v>LS-3</v>
          </cell>
          <cell r="H6135" t="str">
            <v>N/A</v>
          </cell>
          <cell r="O6135" t="str">
            <v>N/A</v>
          </cell>
          <cell r="V6135">
            <v>0</v>
          </cell>
        </row>
        <row r="6136">
          <cell r="F6136" t="str">
            <v>LS-3</v>
          </cell>
          <cell r="H6136" t="str">
            <v>N/A</v>
          </cell>
          <cell r="O6136" t="str">
            <v>N/A</v>
          </cell>
          <cell r="V6136">
            <v>0</v>
          </cell>
        </row>
        <row r="6137">
          <cell r="F6137" t="str">
            <v>LS-3</v>
          </cell>
          <cell r="H6137" t="str">
            <v>N/A</v>
          </cell>
          <cell r="O6137" t="str">
            <v>N/A</v>
          </cell>
          <cell r="V6137">
            <v>0</v>
          </cell>
        </row>
        <row r="6138">
          <cell r="F6138" t="str">
            <v>LS-3</v>
          </cell>
          <cell r="H6138" t="str">
            <v>N/A</v>
          </cell>
          <cell r="O6138" t="str">
            <v>N/A</v>
          </cell>
          <cell r="V6138">
            <v>0</v>
          </cell>
        </row>
        <row r="6139">
          <cell r="F6139" t="str">
            <v>LS-3</v>
          </cell>
          <cell r="H6139" t="str">
            <v>Non-Surcharge</v>
          </cell>
          <cell r="O6139" t="str">
            <v>N/A</v>
          </cell>
          <cell r="V6139">
            <v>0</v>
          </cell>
        </row>
        <row r="6140">
          <cell r="F6140" t="str">
            <v>LS-3</v>
          </cell>
          <cell r="H6140" t="str">
            <v>N/A</v>
          </cell>
          <cell r="O6140" t="str">
            <v>N/A</v>
          </cell>
          <cell r="V6140">
            <v>0</v>
          </cell>
        </row>
        <row r="6141">
          <cell r="F6141" t="str">
            <v>LS-3</v>
          </cell>
          <cell r="H6141" t="str">
            <v>N/A</v>
          </cell>
          <cell r="O6141" t="str">
            <v>N/A</v>
          </cell>
          <cell r="V6141">
            <v>0</v>
          </cell>
        </row>
        <row r="6142">
          <cell r="F6142" t="str">
            <v>LS-3</v>
          </cell>
          <cell r="H6142" t="str">
            <v>FO1</v>
          </cell>
          <cell r="O6142" t="str">
            <v>N/A</v>
          </cell>
          <cell r="V6142">
            <v>0</v>
          </cell>
        </row>
        <row r="6143">
          <cell r="F6143" t="str">
            <v>LS-3</v>
          </cell>
          <cell r="H6143" t="str">
            <v>CARE Surcharge</v>
          </cell>
          <cell r="O6143" t="str">
            <v>N/A</v>
          </cell>
          <cell r="V6143">
            <v>4736927.6980900001</v>
          </cell>
        </row>
        <row r="6144">
          <cell r="F6144" t="str">
            <v>LS-3</v>
          </cell>
          <cell r="H6144" t="str">
            <v>CARE Surcharge</v>
          </cell>
          <cell r="O6144" t="str">
            <v>N/A</v>
          </cell>
          <cell r="V6144">
            <v>5409652.7430400001</v>
          </cell>
        </row>
        <row r="6145">
          <cell r="F6145" t="str">
            <v>LS-3</v>
          </cell>
          <cell r="H6145" t="str">
            <v>EITE</v>
          </cell>
          <cell r="O6145" t="str">
            <v>N/A</v>
          </cell>
          <cell r="V6145">
            <v>0</v>
          </cell>
        </row>
        <row r="6146">
          <cell r="F6146" t="str">
            <v>LS-3</v>
          </cell>
          <cell r="H6146" t="str">
            <v>EITE</v>
          </cell>
          <cell r="O6146" t="str">
            <v>N/A</v>
          </cell>
          <cell r="V6146">
            <v>0</v>
          </cell>
        </row>
        <row r="6147">
          <cell r="F6147" t="str">
            <v>LS-3</v>
          </cell>
          <cell r="H6147" t="str">
            <v>EUCRA</v>
          </cell>
          <cell r="O6147" t="str">
            <v>N/A</v>
          </cell>
          <cell r="V6147">
            <v>4736927.6980900001</v>
          </cell>
        </row>
        <row r="6148">
          <cell r="F6148" t="str">
            <v>LS-3</v>
          </cell>
          <cell r="H6148" t="str">
            <v>EUCRA</v>
          </cell>
          <cell r="O6148" t="str">
            <v>N/A</v>
          </cell>
          <cell r="V6148">
            <v>5409652.7430400001</v>
          </cell>
        </row>
        <row r="6149">
          <cell r="F6149" t="str">
            <v>LS-3</v>
          </cell>
          <cell r="H6149" t="str">
            <v>N/A</v>
          </cell>
          <cell r="O6149" t="str">
            <v>N/A</v>
          </cell>
          <cell r="V6149">
            <v>4736927.6980900001</v>
          </cell>
        </row>
        <row r="6150">
          <cell r="F6150" t="str">
            <v>LS-3</v>
          </cell>
          <cell r="H6150" t="str">
            <v>N/A</v>
          </cell>
          <cell r="O6150" t="str">
            <v>N/A</v>
          </cell>
          <cell r="V6150">
            <v>5409652.7430400001</v>
          </cell>
        </row>
        <row r="6151">
          <cell r="F6151" t="str">
            <v>LS-3</v>
          </cell>
          <cell r="H6151" t="str">
            <v>N/A</v>
          </cell>
          <cell r="O6151" t="str">
            <v>N/A</v>
          </cell>
          <cell r="V6151">
            <v>4736927.6980900001</v>
          </cell>
        </row>
        <row r="6152">
          <cell r="F6152" t="str">
            <v>LS-3</v>
          </cell>
          <cell r="H6152" t="str">
            <v>N/A</v>
          </cell>
          <cell r="O6152" t="str">
            <v>N/A</v>
          </cell>
          <cell r="V6152">
            <v>5409652.7430400001</v>
          </cell>
        </row>
        <row r="6153">
          <cell r="F6153" t="str">
            <v>LS-3</v>
          </cell>
          <cell r="H6153" t="str">
            <v>N/A</v>
          </cell>
          <cell r="O6153" t="str">
            <v>N/A</v>
          </cell>
          <cell r="V6153">
            <v>4736927.6980900001</v>
          </cell>
        </row>
        <row r="6154">
          <cell r="F6154" t="str">
            <v>LS-3</v>
          </cell>
          <cell r="H6154" t="str">
            <v>N/A</v>
          </cell>
          <cell r="O6154" t="str">
            <v>N/A</v>
          </cell>
          <cell r="V6154">
            <v>5409652.7430400001</v>
          </cell>
        </row>
        <row r="6155">
          <cell r="F6155" t="str">
            <v>LS-3</v>
          </cell>
          <cell r="H6155" t="str">
            <v>N/A</v>
          </cell>
          <cell r="O6155" t="str">
            <v>N/A</v>
          </cell>
          <cell r="V6155">
            <v>4736927.6980900001</v>
          </cell>
        </row>
        <row r="6156">
          <cell r="F6156" t="str">
            <v>LS-3</v>
          </cell>
          <cell r="H6156" t="str">
            <v>N/A</v>
          </cell>
          <cell r="O6156" t="str">
            <v>N/A</v>
          </cell>
          <cell r="V6156">
            <v>5409652.7430400001</v>
          </cell>
        </row>
        <row r="6157">
          <cell r="F6157" t="str">
            <v>LS-3</v>
          </cell>
          <cell r="H6157" t="str">
            <v>N/A</v>
          </cell>
          <cell r="O6157" t="str">
            <v>N/A</v>
          </cell>
          <cell r="V6157">
            <v>1281992.7774730001</v>
          </cell>
        </row>
        <row r="6158">
          <cell r="F6158" t="str">
            <v>LS-3</v>
          </cell>
          <cell r="H6158" t="str">
            <v>N/A</v>
          </cell>
          <cell r="O6158" t="str">
            <v>N/A</v>
          </cell>
          <cell r="V6158">
            <v>1563278.3539100001</v>
          </cell>
        </row>
        <row r="6159">
          <cell r="F6159" t="str">
            <v>LS-3</v>
          </cell>
          <cell r="H6159" t="str">
            <v>N/A</v>
          </cell>
          <cell r="O6159" t="str">
            <v>N/A</v>
          </cell>
          <cell r="V6159">
            <v>4736927.6980900001</v>
          </cell>
        </row>
        <row r="6160">
          <cell r="F6160" t="str">
            <v>LS-3</v>
          </cell>
          <cell r="H6160" t="str">
            <v>N/A</v>
          </cell>
          <cell r="O6160" t="str">
            <v>N/A</v>
          </cell>
          <cell r="V6160">
            <v>5409652.7430400001</v>
          </cell>
        </row>
        <row r="6161">
          <cell r="F6161" t="str">
            <v>LS-3</v>
          </cell>
          <cell r="H6161" t="str">
            <v>N/A</v>
          </cell>
          <cell r="O6161" t="str">
            <v>N/A</v>
          </cell>
          <cell r="V6161">
            <v>4736927.6980900001</v>
          </cell>
        </row>
        <row r="6162">
          <cell r="F6162" t="str">
            <v>LS-3</v>
          </cell>
          <cell r="H6162" t="str">
            <v>N/A</v>
          </cell>
          <cell r="O6162" t="str">
            <v>N/A</v>
          </cell>
          <cell r="V6162">
            <v>5409652.7430400001</v>
          </cell>
        </row>
        <row r="6163">
          <cell r="F6163" t="str">
            <v>LS-3</v>
          </cell>
          <cell r="H6163" t="str">
            <v>N/A</v>
          </cell>
          <cell r="O6163" t="str">
            <v>N/A</v>
          </cell>
          <cell r="V6163">
            <v>4736927.6980900001</v>
          </cell>
        </row>
        <row r="6164">
          <cell r="F6164" t="str">
            <v>LS-3</v>
          </cell>
          <cell r="H6164" t="str">
            <v>N/A</v>
          </cell>
          <cell r="O6164" t="str">
            <v>N/A</v>
          </cell>
          <cell r="V6164">
            <v>5409652.7430400001</v>
          </cell>
        </row>
        <row r="6165">
          <cell r="F6165" t="str">
            <v>LS-3</v>
          </cell>
          <cell r="H6165" t="str">
            <v>N/A</v>
          </cell>
          <cell r="O6165" t="str">
            <v>N/A</v>
          </cell>
          <cell r="V6165">
            <v>4736927.6980900001</v>
          </cell>
        </row>
        <row r="6166">
          <cell r="F6166" t="str">
            <v>LS-3</v>
          </cell>
          <cell r="H6166" t="str">
            <v>N/A</v>
          </cell>
          <cell r="O6166" t="str">
            <v>N/A</v>
          </cell>
          <cell r="V6166">
            <v>5409652.7430400001</v>
          </cell>
        </row>
        <row r="6167">
          <cell r="F6167" t="str">
            <v>LS-3</v>
          </cell>
          <cell r="H6167" t="str">
            <v>Non-Surcharge</v>
          </cell>
          <cell r="O6167" t="str">
            <v>N/A</v>
          </cell>
          <cell r="V6167">
            <v>4736927.6980900001</v>
          </cell>
        </row>
        <row r="6168">
          <cell r="F6168" t="str">
            <v>LS-3</v>
          </cell>
          <cell r="H6168" t="str">
            <v>Non-Surcharge</v>
          </cell>
          <cell r="O6168" t="str">
            <v>N/A</v>
          </cell>
          <cell r="V6168">
            <v>5409652.7430400001</v>
          </cell>
        </row>
        <row r="6169">
          <cell r="F6169" t="str">
            <v>LS-3</v>
          </cell>
          <cell r="H6169" t="str">
            <v>Small Business</v>
          </cell>
          <cell r="O6169" t="str">
            <v>N/A</v>
          </cell>
          <cell r="V6169">
            <v>0</v>
          </cell>
        </row>
        <row r="6170">
          <cell r="F6170" t="str">
            <v>LS-3</v>
          </cell>
          <cell r="H6170" t="str">
            <v>Small Business</v>
          </cell>
          <cell r="O6170" t="str">
            <v>N/A</v>
          </cell>
          <cell r="V6170">
            <v>0</v>
          </cell>
        </row>
        <row r="6171">
          <cell r="F6171" t="str">
            <v>LS-3</v>
          </cell>
          <cell r="H6171" t="str">
            <v>TAC</v>
          </cell>
          <cell r="O6171" t="str">
            <v>N/A</v>
          </cell>
          <cell r="V6171">
            <v>4736927.6980900001</v>
          </cell>
        </row>
        <row r="6172">
          <cell r="F6172" t="str">
            <v>LS-3</v>
          </cell>
          <cell r="H6172" t="str">
            <v>TAC</v>
          </cell>
          <cell r="O6172" t="str">
            <v>N/A</v>
          </cell>
          <cell r="V6172">
            <v>5409652.7430400001</v>
          </cell>
        </row>
        <row r="6173">
          <cell r="F6173" t="str">
            <v>LS-3</v>
          </cell>
          <cell r="H6173" t="str">
            <v>TRBAA</v>
          </cell>
          <cell r="O6173" t="str">
            <v>N/A</v>
          </cell>
          <cell r="V6173">
            <v>4736927.6980900001</v>
          </cell>
        </row>
        <row r="6174">
          <cell r="F6174" t="str">
            <v>LS-3</v>
          </cell>
          <cell r="H6174" t="str">
            <v>TRBAA</v>
          </cell>
          <cell r="O6174" t="str">
            <v>N/A</v>
          </cell>
          <cell r="V6174">
            <v>5409652.7430400001</v>
          </cell>
        </row>
        <row r="6175">
          <cell r="F6175" t="str">
            <v>LS-3</v>
          </cell>
          <cell r="H6175" t="str">
            <v>N/A</v>
          </cell>
          <cell r="O6175" t="str">
            <v>N/A</v>
          </cell>
          <cell r="V6175">
            <v>4736927.6980900001</v>
          </cell>
        </row>
        <row r="6176">
          <cell r="F6176" t="str">
            <v>LS-3</v>
          </cell>
          <cell r="H6176" t="str">
            <v>N/A</v>
          </cell>
          <cell r="O6176" t="str">
            <v>N/A</v>
          </cell>
          <cell r="V6176">
            <v>5409652.7430400001</v>
          </cell>
        </row>
        <row r="6177">
          <cell r="F6177" t="str">
            <v>LS-3</v>
          </cell>
          <cell r="H6177" t="str">
            <v>N/A</v>
          </cell>
          <cell r="O6177" t="str">
            <v>N/A</v>
          </cell>
          <cell r="V6177">
            <v>4736927.6980900001</v>
          </cell>
        </row>
        <row r="6178">
          <cell r="F6178" t="str">
            <v>LS-3</v>
          </cell>
          <cell r="H6178" t="str">
            <v>N/A</v>
          </cell>
          <cell r="O6178" t="str">
            <v>N/A</v>
          </cell>
          <cell r="V6178">
            <v>5409652.7430400001</v>
          </cell>
        </row>
        <row r="6179">
          <cell r="F6179" t="str">
            <v>LS-3</v>
          </cell>
          <cell r="H6179" t="str">
            <v>FO1</v>
          </cell>
          <cell r="O6179" t="str">
            <v>N/A</v>
          </cell>
          <cell r="V6179">
            <v>4736927.6980900001</v>
          </cell>
        </row>
        <row r="6180">
          <cell r="F6180" t="str">
            <v>LS-3</v>
          </cell>
          <cell r="H6180" t="str">
            <v>FO1</v>
          </cell>
          <cell r="O6180" t="str">
            <v>N/A</v>
          </cell>
          <cell r="V6180">
            <v>5409652.7430400001</v>
          </cell>
        </row>
        <row r="6181">
          <cell r="F6181" t="str">
            <v>LS-3</v>
          </cell>
          <cell r="H6181" t="str">
            <v>N/A</v>
          </cell>
          <cell r="O6181" t="str">
            <v>N/A</v>
          </cell>
          <cell r="V6181">
            <v>0</v>
          </cell>
        </row>
        <row r="6182">
          <cell r="F6182" t="str">
            <v>LS-3</v>
          </cell>
          <cell r="H6182" t="str">
            <v>N/A</v>
          </cell>
          <cell r="O6182" t="str">
            <v>N/A</v>
          </cell>
          <cell r="V6182">
            <v>0</v>
          </cell>
        </row>
        <row r="6183">
          <cell r="F6183" t="str">
            <v>LS-3</v>
          </cell>
          <cell r="H6183" t="str">
            <v>N/A</v>
          </cell>
          <cell r="O6183" t="str">
            <v>N/A</v>
          </cell>
          <cell r="V6183">
            <v>0</v>
          </cell>
        </row>
        <row r="6184">
          <cell r="F6184" t="str">
            <v>LS-3</v>
          </cell>
          <cell r="H6184" t="str">
            <v>N/A</v>
          </cell>
          <cell r="O6184" t="str">
            <v>N/A</v>
          </cell>
          <cell r="V6184">
            <v>34501.489780000004</v>
          </cell>
        </row>
        <row r="6185">
          <cell r="F6185" t="str">
            <v>LS-3</v>
          </cell>
          <cell r="H6185" t="str">
            <v>N/A</v>
          </cell>
          <cell r="O6185" t="str">
            <v>N/A</v>
          </cell>
          <cell r="V6185">
            <v>110238.742016</v>
          </cell>
        </row>
        <row r="6186">
          <cell r="F6186" t="str">
            <v>LS-3</v>
          </cell>
          <cell r="H6186" t="str">
            <v>N/A</v>
          </cell>
          <cell r="O6186" t="str">
            <v>N/A</v>
          </cell>
          <cell r="V6186">
            <v>3728.6961039999997</v>
          </cell>
        </row>
        <row r="6187">
          <cell r="F6187" t="str">
            <v>LS-3</v>
          </cell>
          <cell r="H6187" t="str">
            <v>N/A</v>
          </cell>
          <cell r="O6187" t="str">
            <v>N/A</v>
          </cell>
          <cell r="V6187">
            <v>87088.912966000004</v>
          </cell>
        </row>
        <row r="6188">
          <cell r="F6188" t="str">
            <v>LS-3</v>
          </cell>
          <cell r="H6188" t="str">
            <v>N/A</v>
          </cell>
          <cell r="O6188" t="str">
            <v>N/A</v>
          </cell>
          <cell r="V6188">
            <v>242991.52918299998</v>
          </cell>
        </row>
        <row r="6189">
          <cell r="F6189" t="str">
            <v>LS-3</v>
          </cell>
          <cell r="H6189" t="str">
            <v>N/A</v>
          </cell>
          <cell r="O6189" t="str">
            <v>N/A</v>
          </cell>
          <cell r="V6189">
            <v>0</v>
          </cell>
        </row>
        <row r="6190">
          <cell r="F6190" t="str">
            <v>LS-3</v>
          </cell>
          <cell r="H6190" t="str">
            <v>N/A</v>
          </cell>
          <cell r="O6190" t="str">
            <v>N/A</v>
          </cell>
          <cell r="V6190">
            <v>1751745.320908</v>
          </cell>
        </row>
        <row r="6191">
          <cell r="F6191" t="str">
            <v>LS-3</v>
          </cell>
          <cell r="H6191" t="str">
            <v>N/A</v>
          </cell>
          <cell r="O6191" t="str">
            <v>N/A</v>
          </cell>
          <cell r="V6191">
            <v>3075130.8374530002</v>
          </cell>
        </row>
        <row r="6192">
          <cell r="F6192" t="str">
            <v>LS-3</v>
          </cell>
          <cell r="H6192" t="str">
            <v>N/A</v>
          </cell>
          <cell r="O6192" t="str">
            <v>N/A</v>
          </cell>
          <cell r="V6192">
            <v>958063.036448</v>
          </cell>
        </row>
        <row r="6193">
          <cell r="F6193" t="str">
            <v>LS-3</v>
          </cell>
          <cell r="H6193" t="str">
            <v>N/A</v>
          </cell>
          <cell r="O6193" t="str">
            <v>N/A</v>
          </cell>
          <cell r="V6193">
            <v>116012.11373099999</v>
          </cell>
        </row>
        <row r="6194">
          <cell r="F6194" t="str">
            <v>LS-3</v>
          </cell>
          <cell r="H6194" t="str">
            <v>N/A</v>
          </cell>
          <cell r="O6194" t="str">
            <v>N/A</v>
          </cell>
          <cell r="V6194">
            <v>416806.01037899998</v>
          </cell>
        </row>
        <row r="6195">
          <cell r="F6195" t="str">
            <v>LS-3</v>
          </cell>
          <cell r="H6195" t="str">
            <v>N/A</v>
          </cell>
          <cell r="O6195" t="str">
            <v>N/A</v>
          </cell>
          <cell r="V6195">
            <v>111675.684052</v>
          </cell>
        </row>
        <row r="6196">
          <cell r="F6196" t="str">
            <v>LS-3</v>
          </cell>
          <cell r="H6196" t="str">
            <v>N/A</v>
          </cell>
          <cell r="O6196" t="str">
            <v>N/A</v>
          </cell>
          <cell r="V6196">
            <v>2845271.1313829999</v>
          </cell>
        </row>
        <row r="6197">
          <cell r="F6197" t="str">
            <v>LS-3</v>
          </cell>
          <cell r="H6197" t="str">
            <v>FO2</v>
          </cell>
          <cell r="O6197" t="str">
            <v>N/A</v>
          </cell>
          <cell r="V6197">
            <v>0</v>
          </cell>
        </row>
        <row r="6198">
          <cell r="F6198" t="str">
            <v>LS-3</v>
          </cell>
          <cell r="H6198" t="str">
            <v>FO2</v>
          </cell>
          <cell r="O6198" t="str">
            <v>N/A</v>
          </cell>
          <cell r="V6198">
            <v>4736927.6980900001</v>
          </cell>
        </row>
        <row r="6199">
          <cell r="F6199" t="str">
            <v>LS-3</v>
          </cell>
          <cell r="H6199" t="str">
            <v>FO2</v>
          </cell>
          <cell r="O6199" t="str">
            <v>N/A</v>
          </cell>
          <cell r="V6199">
            <v>5409652.7430400001</v>
          </cell>
        </row>
        <row r="6200">
          <cell r="F6200" t="str">
            <v>LS-3</v>
          </cell>
          <cell r="H6200" t="str">
            <v>FO3</v>
          </cell>
          <cell r="O6200" t="str">
            <v>N/A</v>
          </cell>
          <cell r="V6200">
            <v>0</v>
          </cell>
        </row>
        <row r="6201">
          <cell r="F6201" t="str">
            <v>LS-3</v>
          </cell>
          <cell r="H6201" t="str">
            <v>FO3</v>
          </cell>
          <cell r="O6201" t="str">
            <v>N/A</v>
          </cell>
          <cell r="V6201">
            <v>4736927.6980900001</v>
          </cell>
        </row>
        <row r="6202">
          <cell r="F6202" t="str">
            <v>LS-3</v>
          </cell>
          <cell r="H6202" t="str">
            <v>FO3</v>
          </cell>
          <cell r="O6202" t="str">
            <v>N/A</v>
          </cell>
          <cell r="V6202">
            <v>5409652.7430400001</v>
          </cell>
        </row>
        <row r="6203">
          <cell r="F6203" t="str">
            <v>LS-3</v>
          </cell>
          <cell r="H6203" t="str">
            <v>N/A</v>
          </cell>
          <cell r="O6203" t="str">
            <v>N/A</v>
          </cell>
          <cell r="V6203">
            <v>7826.0710199999994</v>
          </cell>
        </row>
        <row r="6204">
          <cell r="F6204" t="str">
            <v>LS-3</v>
          </cell>
          <cell r="H6204" t="str">
            <v>N/A</v>
          </cell>
          <cell r="O6204" t="str">
            <v>N/A</v>
          </cell>
          <cell r="V6204">
            <v>0</v>
          </cell>
        </row>
        <row r="6205">
          <cell r="F6205" t="str">
            <v>OL-1</v>
          </cell>
          <cell r="H6205" t="str">
            <v>N/A</v>
          </cell>
          <cell r="O6205" t="str">
            <v>N/A</v>
          </cell>
          <cell r="V6205">
            <v>0</v>
          </cell>
        </row>
        <row r="6206">
          <cell r="F6206" t="str">
            <v>OL-1</v>
          </cell>
          <cell r="H6206" t="str">
            <v>N/A</v>
          </cell>
          <cell r="O6206" t="str">
            <v>N/A</v>
          </cell>
          <cell r="V6206">
            <v>0</v>
          </cell>
        </row>
        <row r="6207">
          <cell r="F6207" t="str">
            <v>OL-1</v>
          </cell>
          <cell r="H6207" t="str">
            <v>N/A</v>
          </cell>
          <cell r="O6207" t="str">
            <v>N/A</v>
          </cell>
          <cell r="V6207">
            <v>0</v>
          </cell>
        </row>
        <row r="6208">
          <cell r="F6208" t="str">
            <v>OL-1</v>
          </cell>
          <cell r="H6208" t="str">
            <v>N/A</v>
          </cell>
          <cell r="O6208" t="str">
            <v>N/A</v>
          </cell>
          <cell r="V6208">
            <v>0</v>
          </cell>
        </row>
        <row r="6209">
          <cell r="F6209" t="str">
            <v>OL-1</v>
          </cell>
          <cell r="H6209" t="str">
            <v>N/A</v>
          </cell>
          <cell r="O6209" t="str">
            <v>N/A</v>
          </cell>
          <cell r="V6209">
            <v>0</v>
          </cell>
        </row>
        <row r="6210">
          <cell r="F6210" t="str">
            <v>OL-1</v>
          </cell>
          <cell r="H6210" t="str">
            <v>CARE Surcharge</v>
          </cell>
          <cell r="O6210" t="str">
            <v>N/A</v>
          </cell>
          <cell r="V6210">
            <v>0</v>
          </cell>
        </row>
        <row r="6211">
          <cell r="F6211" t="str">
            <v>OL-1</v>
          </cell>
          <cell r="H6211" t="str">
            <v>N/A</v>
          </cell>
          <cell r="O6211" t="str">
            <v>N/A</v>
          </cell>
          <cell r="V6211">
            <v>1536</v>
          </cell>
        </row>
        <row r="6212">
          <cell r="F6212" t="str">
            <v>OL-1</v>
          </cell>
          <cell r="H6212" t="str">
            <v>N/A</v>
          </cell>
          <cell r="O6212" t="str">
            <v>N/A</v>
          </cell>
          <cell r="V6212">
            <v>696</v>
          </cell>
        </row>
        <row r="6213">
          <cell r="F6213" t="str">
            <v>OL-1</v>
          </cell>
          <cell r="H6213" t="str">
            <v>N/A</v>
          </cell>
          <cell r="O6213" t="str">
            <v>N/A</v>
          </cell>
          <cell r="V6213">
            <v>1188</v>
          </cell>
        </row>
        <row r="6214">
          <cell r="F6214" t="str">
            <v>OL-1</v>
          </cell>
          <cell r="H6214" t="str">
            <v>N/A</v>
          </cell>
          <cell r="O6214" t="str">
            <v>N/A</v>
          </cell>
          <cell r="V6214">
            <v>1536</v>
          </cell>
        </row>
        <row r="6215">
          <cell r="F6215" t="str">
            <v>OL-1</v>
          </cell>
          <cell r="H6215" t="str">
            <v>Non-Surcharge</v>
          </cell>
          <cell r="O6215" t="str">
            <v>N/A</v>
          </cell>
          <cell r="V6215">
            <v>0</v>
          </cell>
        </row>
        <row r="6216">
          <cell r="F6216" t="str">
            <v>OL-1</v>
          </cell>
          <cell r="H6216" t="str">
            <v>N/A</v>
          </cell>
          <cell r="O6216" t="str">
            <v>N/A</v>
          </cell>
          <cell r="V6216">
            <v>0</v>
          </cell>
        </row>
        <row r="6217">
          <cell r="F6217" t="str">
            <v>OL-1</v>
          </cell>
          <cell r="H6217" t="str">
            <v>N/A</v>
          </cell>
          <cell r="O6217" t="str">
            <v>N/A</v>
          </cell>
          <cell r="V6217">
            <v>0</v>
          </cell>
        </row>
        <row r="6218">
          <cell r="F6218" t="str">
            <v>OL-1</v>
          </cell>
          <cell r="H6218" t="str">
            <v>FO1</v>
          </cell>
          <cell r="O6218" t="str">
            <v>N/A</v>
          </cell>
          <cell r="V6218">
            <v>0</v>
          </cell>
        </row>
        <row r="6219">
          <cell r="F6219" t="str">
            <v>OL-1</v>
          </cell>
          <cell r="H6219" t="str">
            <v>CARE Surcharge</v>
          </cell>
          <cell r="O6219" t="str">
            <v>N/A</v>
          </cell>
          <cell r="V6219">
            <v>1819005.6</v>
          </cell>
        </row>
        <row r="6220">
          <cell r="F6220" t="str">
            <v>OL-1</v>
          </cell>
          <cell r="H6220" t="str">
            <v>CARE Surcharge</v>
          </cell>
          <cell r="O6220" t="str">
            <v>N/A</v>
          </cell>
          <cell r="V6220">
            <v>1819005.6</v>
          </cell>
        </row>
        <row r="6221">
          <cell r="F6221" t="str">
            <v>OL-1</v>
          </cell>
          <cell r="H6221" t="str">
            <v>EITE</v>
          </cell>
          <cell r="O6221" t="str">
            <v>N/A</v>
          </cell>
          <cell r="V6221">
            <v>0</v>
          </cell>
        </row>
        <row r="6222">
          <cell r="F6222" t="str">
            <v>OL-1</v>
          </cell>
          <cell r="H6222" t="str">
            <v>EITE</v>
          </cell>
          <cell r="O6222" t="str">
            <v>N/A</v>
          </cell>
          <cell r="V6222">
            <v>0</v>
          </cell>
        </row>
        <row r="6223">
          <cell r="F6223" t="str">
            <v>OL-1</v>
          </cell>
          <cell r="H6223" t="str">
            <v>EUCRA</v>
          </cell>
          <cell r="O6223" t="str">
            <v>N/A</v>
          </cell>
          <cell r="V6223">
            <v>1819005.6</v>
          </cell>
        </row>
        <row r="6224">
          <cell r="F6224" t="str">
            <v>OL-1</v>
          </cell>
          <cell r="H6224" t="str">
            <v>EUCRA</v>
          </cell>
          <cell r="O6224" t="str">
            <v>N/A</v>
          </cell>
          <cell r="V6224">
            <v>1819005.6</v>
          </cell>
        </row>
        <row r="6225">
          <cell r="F6225" t="str">
            <v>OL-1</v>
          </cell>
          <cell r="H6225" t="str">
            <v>N/A</v>
          </cell>
          <cell r="O6225" t="str">
            <v>N/A</v>
          </cell>
          <cell r="V6225">
            <v>1819005.6</v>
          </cell>
        </row>
        <row r="6226">
          <cell r="F6226" t="str">
            <v>OL-1</v>
          </cell>
          <cell r="H6226" t="str">
            <v>N/A</v>
          </cell>
          <cell r="O6226" t="str">
            <v>N/A</v>
          </cell>
          <cell r="V6226">
            <v>1819005.6</v>
          </cell>
        </row>
        <row r="6227">
          <cell r="F6227" t="str">
            <v>OL-1</v>
          </cell>
          <cell r="H6227" t="str">
            <v>N/A</v>
          </cell>
          <cell r="O6227" t="str">
            <v>N/A</v>
          </cell>
          <cell r="V6227">
            <v>1819005.6</v>
          </cell>
        </row>
        <row r="6228">
          <cell r="F6228" t="str">
            <v>OL-1</v>
          </cell>
          <cell r="H6228" t="str">
            <v>N/A</v>
          </cell>
          <cell r="O6228" t="str">
            <v>N/A</v>
          </cell>
          <cell r="V6228">
            <v>1819005.6</v>
          </cell>
        </row>
        <row r="6229">
          <cell r="F6229" t="str">
            <v>OL-1</v>
          </cell>
          <cell r="H6229" t="str">
            <v>N/A</v>
          </cell>
          <cell r="O6229" t="str">
            <v>N/A</v>
          </cell>
          <cell r="V6229">
            <v>1819005.6</v>
          </cell>
        </row>
        <row r="6230">
          <cell r="F6230" t="str">
            <v>OL-1</v>
          </cell>
          <cell r="H6230" t="str">
            <v>N/A</v>
          </cell>
          <cell r="O6230" t="str">
            <v>N/A</v>
          </cell>
          <cell r="V6230">
            <v>1819005.6</v>
          </cell>
        </row>
        <row r="6231">
          <cell r="F6231" t="str">
            <v>OL-1</v>
          </cell>
          <cell r="H6231" t="str">
            <v>N/A</v>
          </cell>
          <cell r="O6231" t="str">
            <v>N/A</v>
          </cell>
          <cell r="V6231">
            <v>1819005.6</v>
          </cell>
        </row>
        <row r="6232">
          <cell r="F6232" t="str">
            <v>OL-1</v>
          </cell>
          <cell r="H6232" t="str">
            <v>N/A</v>
          </cell>
          <cell r="O6232" t="str">
            <v>N/A</v>
          </cell>
          <cell r="V6232">
            <v>1819005.6</v>
          </cell>
        </row>
        <row r="6233">
          <cell r="F6233" t="str">
            <v>OL-1</v>
          </cell>
          <cell r="H6233" t="str">
            <v>N/A</v>
          </cell>
          <cell r="O6233" t="str">
            <v>N/A</v>
          </cell>
          <cell r="V6233">
            <v>1119865.8</v>
          </cell>
        </row>
        <row r="6234">
          <cell r="F6234" t="str">
            <v>OL-1</v>
          </cell>
          <cell r="H6234" t="str">
            <v>N/A</v>
          </cell>
          <cell r="O6234" t="str">
            <v>N/A</v>
          </cell>
          <cell r="V6234">
            <v>1119744.8</v>
          </cell>
        </row>
        <row r="6235">
          <cell r="F6235" t="str">
            <v>OL-1</v>
          </cell>
          <cell r="H6235" t="str">
            <v>N/A</v>
          </cell>
          <cell r="O6235" t="str">
            <v>N/A</v>
          </cell>
          <cell r="V6235">
            <v>1819005.6</v>
          </cell>
        </row>
        <row r="6236">
          <cell r="F6236" t="str">
            <v>OL-1</v>
          </cell>
          <cell r="H6236" t="str">
            <v>N/A</v>
          </cell>
          <cell r="O6236" t="str">
            <v>N/A</v>
          </cell>
          <cell r="V6236">
            <v>1819005.6</v>
          </cell>
        </row>
        <row r="6237">
          <cell r="F6237" t="str">
            <v>OL-1</v>
          </cell>
          <cell r="H6237" t="str">
            <v>N/A</v>
          </cell>
          <cell r="O6237" t="str">
            <v>N/A</v>
          </cell>
          <cell r="V6237">
            <v>1819005.6</v>
          </cell>
        </row>
        <row r="6238">
          <cell r="F6238" t="str">
            <v>OL-1</v>
          </cell>
          <cell r="H6238" t="str">
            <v>N/A</v>
          </cell>
          <cell r="O6238" t="str">
            <v>N/A</v>
          </cell>
          <cell r="V6238">
            <v>1819005.6</v>
          </cell>
        </row>
        <row r="6239">
          <cell r="F6239" t="str">
            <v>OL-1</v>
          </cell>
          <cell r="H6239" t="str">
            <v>N/A</v>
          </cell>
          <cell r="O6239" t="str">
            <v>N/A</v>
          </cell>
          <cell r="V6239">
            <v>1819005.6</v>
          </cell>
        </row>
        <row r="6240">
          <cell r="F6240" t="str">
            <v>OL-1</v>
          </cell>
          <cell r="H6240" t="str">
            <v>N/A</v>
          </cell>
          <cell r="O6240" t="str">
            <v>N/A</v>
          </cell>
          <cell r="V6240">
            <v>1819005.6</v>
          </cell>
        </row>
        <row r="6241">
          <cell r="F6241" t="str">
            <v>OL-1</v>
          </cell>
          <cell r="H6241" t="str">
            <v>N/A</v>
          </cell>
          <cell r="O6241" t="str">
            <v>N/A</v>
          </cell>
          <cell r="V6241">
            <v>1819005.6</v>
          </cell>
        </row>
        <row r="6242">
          <cell r="F6242" t="str">
            <v>OL-1</v>
          </cell>
          <cell r="H6242" t="str">
            <v>N/A</v>
          </cell>
          <cell r="O6242" t="str">
            <v>N/A</v>
          </cell>
          <cell r="V6242">
            <v>1819005.6</v>
          </cell>
        </row>
        <row r="6243">
          <cell r="F6243" t="str">
            <v>OL-1</v>
          </cell>
          <cell r="H6243" t="str">
            <v>Non-Surcharge</v>
          </cell>
          <cell r="O6243" t="str">
            <v>N/A</v>
          </cell>
          <cell r="V6243">
            <v>1819005.6</v>
          </cell>
        </row>
        <row r="6244">
          <cell r="F6244" t="str">
            <v>OL-1</v>
          </cell>
          <cell r="H6244" t="str">
            <v>Non-Surcharge</v>
          </cell>
          <cell r="O6244" t="str">
            <v>N/A</v>
          </cell>
          <cell r="V6244">
            <v>1819005.6</v>
          </cell>
        </row>
        <row r="6245">
          <cell r="F6245" t="str">
            <v>OL-1</v>
          </cell>
          <cell r="H6245" t="str">
            <v>Small Business</v>
          </cell>
          <cell r="O6245" t="str">
            <v>N/A</v>
          </cell>
          <cell r="V6245">
            <v>0</v>
          </cell>
        </row>
        <row r="6246">
          <cell r="F6246" t="str">
            <v>OL-1</v>
          </cell>
          <cell r="H6246" t="str">
            <v>Small Business</v>
          </cell>
          <cell r="O6246" t="str">
            <v>N/A</v>
          </cell>
          <cell r="V6246">
            <v>0</v>
          </cell>
        </row>
        <row r="6247">
          <cell r="F6247" t="str">
            <v>OL-1</v>
          </cell>
          <cell r="H6247" t="str">
            <v>TAC</v>
          </cell>
          <cell r="O6247" t="str">
            <v>N/A</v>
          </cell>
          <cell r="V6247">
            <v>1819005.6</v>
          </cell>
        </row>
        <row r="6248">
          <cell r="F6248" t="str">
            <v>OL-1</v>
          </cell>
          <cell r="H6248" t="str">
            <v>TAC</v>
          </cell>
          <cell r="O6248" t="str">
            <v>N/A</v>
          </cell>
          <cell r="V6248">
            <v>1819005.6</v>
          </cell>
        </row>
        <row r="6249">
          <cell r="F6249" t="str">
            <v>OL-1</v>
          </cell>
          <cell r="H6249" t="str">
            <v>TRBAA</v>
          </cell>
          <cell r="O6249" t="str">
            <v>N/A</v>
          </cell>
          <cell r="V6249">
            <v>1819005.6</v>
          </cell>
        </row>
        <row r="6250">
          <cell r="F6250" t="str">
            <v>OL-1</v>
          </cell>
          <cell r="H6250" t="str">
            <v>TRBAA</v>
          </cell>
          <cell r="O6250" t="str">
            <v>N/A</v>
          </cell>
          <cell r="V6250">
            <v>1819005.6</v>
          </cell>
        </row>
        <row r="6251">
          <cell r="F6251" t="str">
            <v>OL-1</v>
          </cell>
          <cell r="H6251" t="str">
            <v>N/A</v>
          </cell>
          <cell r="O6251" t="str">
            <v>N/A</v>
          </cell>
          <cell r="V6251">
            <v>1819005.6</v>
          </cell>
        </row>
        <row r="6252">
          <cell r="F6252" t="str">
            <v>OL-1</v>
          </cell>
          <cell r="H6252" t="str">
            <v>N/A</v>
          </cell>
          <cell r="O6252" t="str">
            <v>N/A</v>
          </cell>
          <cell r="V6252">
            <v>1819005.6</v>
          </cell>
        </row>
        <row r="6253">
          <cell r="F6253" t="str">
            <v>OL-1</v>
          </cell>
          <cell r="H6253" t="str">
            <v>N/A</v>
          </cell>
          <cell r="O6253" t="str">
            <v>N/A</v>
          </cell>
          <cell r="V6253">
            <v>1819005.6</v>
          </cell>
        </row>
        <row r="6254">
          <cell r="F6254" t="str">
            <v>OL-1</v>
          </cell>
          <cell r="H6254" t="str">
            <v>N/A</v>
          </cell>
          <cell r="O6254" t="str">
            <v>N/A</v>
          </cell>
          <cell r="V6254">
            <v>1819005.6</v>
          </cell>
        </row>
        <row r="6255">
          <cell r="F6255" t="str">
            <v>OL-1</v>
          </cell>
          <cell r="H6255" t="str">
            <v>FO1</v>
          </cell>
          <cell r="O6255" t="str">
            <v>N/A</v>
          </cell>
          <cell r="V6255">
            <v>1819005.6</v>
          </cell>
        </row>
        <row r="6256">
          <cell r="F6256" t="str">
            <v>OL-1</v>
          </cell>
          <cell r="H6256" t="str">
            <v>FO1</v>
          </cell>
          <cell r="O6256" t="str">
            <v>N/A</v>
          </cell>
          <cell r="V6256">
            <v>1819005.6</v>
          </cell>
        </row>
        <row r="6257">
          <cell r="F6257" t="str">
            <v>OL-1</v>
          </cell>
          <cell r="H6257" t="str">
            <v>N/A</v>
          </cell>
          <cell r="O6257" t="str">
            <v>N/A</v>
          </cell>
          <cell r="V6257">
            <v>184572</v>
          </cell>
        </row>
        <row r="6258">
          <cell r="F6258" t="str">
            <v>OL-1</v>
          </cell>
          <cell r="H6258" t="str">
            <v>N/A</v>
          </cell>
          <cell r="O6258" t="str">
            <v>N/A</v>
          </cell>
          <cell r="V6258">
            <v>0</v>
          </cell>
        </row>
        <row r="6259">
          <cell r="F6259" t="str">
            <v>OL-1</v>
          </cell>
          <cell r="H6259" t="str">
            <v>N/A</v>
          </cell>
          <cell r="O6259" t="str">
            <v>N/A</v>
          </cell>
          <cell r="V6259">
            <v>0</v>
          </cell>
        </row>
        <row r="6260">
          <cell r="F6260" t="str">
            <v>OL-1</v>
          </cell>
          <cell r="H6260" t="str">
            <v>N/A</v>
          </cell>
          <cell r="O6260" t="str">
            <v>N/A</v>
          </cell>
          <cell r="V6260">
            <v>2611.1999999999998</v>
          </cell>
        </row>
        <row r="6261">
          <cell r="F6261" t="str">
            <v>OL-1</v>
          </cell>
          <cell r="H6261" t="str">
            <v>N/A</v>
          </cell>
          <cell r="O6261" t="str">
            <v>N/A</v>
          </cell>
          <cell r="V6261">
            <v>37605.599999999999</v>
          </cell>
        </row>
        <row r="6262">
          <cell r="F6262" t="str">
            <v>OL-1</v>
          </cell>
          <cell r="H6262" t="str">
            <v>N/A</v>
          </cell>
          <cell r="O6262" t="str">
            <v>N/A</v>
          </cell>
          <cell r="V6262">
            <v>2018.4</v>
          </cell>
        </row>
        <row r="6263">
          <cell r="F6263" t="str">
            <v>OL-1</v>
          </cell>
          <cell r="H6263" t="str">
            <v>N/A</v>
          </cell>
          <cell r="O6263" t="str">
            <v>N/A</v>
          </cell>
          <cell r="V6263">
            <v>10020</v>
          </cell>
        </row>
        <row r="6264">
          <cell r="F6264" t="str">
            <v>OL-1</v>
          </cell>
          <cell r="H6264" t="str">
            <v>N/A</v>
          </cell>
          <cell r="O6264" t="str">
            <v>N/A</v>
          </cell>
          <cell r="V6264">
            <v>206100.19999999998</v>
          </cell>
        </row>
        <row r="6265">
          <cell r="F6265" t="str">
            <v>OL-1</v>
          </cell>
          <cell r="H6265" t="str">
            <v>N/A</v>
          </cell>
          <cell r="O6265" t="str">
            <v>N/A</v>
          </cell>
          <cell r="V6265">
            <v>0</v>
          </cell>
        </row>
        <row r="6266">
          <cell r="F6266" t="str">
            <v>OL-1</v>
          </cell>
          <cell r="H6266" t="str">
            <v>N/A</v>
          </cell>
          <cell r="O6266" t="str">
            <v>N/A</v>
          </cell>
          <cell r="V6266">
            <v>247533.19999999998</v>
          </cell>
        </row>
        <row r="6267">
          <cell r="F6267" t="str">
            <v>OL-1</v>
          </cell>
          <cell r="H6267" t="str">
            <v>N/A</v>
          </cell>
          <cell r="O6267" t="str">
            <v>N/A</v>
          </cell>
          <cell r="V6267">
            <v>458638</v>
          </cell>
        </row>
        <row r="6268">
          <cell r="F6268" t="str">
            <v>OL-1</v>
          </cell>
          <cell r="H6268" t="str">
            <v>N/A</v>
          </cell>
          <cell r="O6268" t="str">
            <v>N/A</v>
          </cell>
          <cell r="V6268">
            <v>60691.200000000004</v>
          </cell>
        </row>
        <row r="6269">
          <cell r="F6269" t="str">
            <v>OL-1</v>
          </cell>
          <cell r="H6269" t="str">
            <v>N/A</v>
          </cell>
          <cell r="O6269" t="str">
            <v>N/A</v>
          </cell>
          <cell r="V6269">
            <v>47252.800000000003</v>
          </cell>
        </row>
        <row r="6270">
          <cell r="F6270" t="str">
            <v>OL-1</v>
          </cell>
          <cell r="H6270" t="str">
            <v>N/A</v>
          </cell>
          <cell r="O6270" t="str">
            <v>N/A</v>
          </cell>
          <cell r="V6270">
            <v>56247.6</v>
          </cell>
        </row>
        <row r="6271">
          <cell r="F6271" t="str">
            <v>OL-1</v>
          </cell>
          <cell r="H6271" t="str">
            <v>N/A</v>
          </cell>
          <cell r="O6271" t="str">
            <v>N/A</v>
          </cell>
          <cell r="V6271">
            <v>88876</v>
          </cell>
        </row>
        <row r="6272">
          <cell r="F6272" t="str">
            <v>OL-1</v>
          </cell>
          <cell r="H6272" t="str">
            <v>N/A</v>
          </cell>
          <cell r="O6272" t="str">
            <v>N/A</v>
          </cell>
          <cell r="V6272">
            <v>2239610.6</v>
          </cell>
        </row>
        <row r="6273">
          <cell r="F6273" t="str">
            <v>OL-1</v>
          </cell>
          <cell r="H6273" t="str">
            <v>FO2</v>
          </cell>
          <cell r="O6273" t="str">
            <v>N/A</v>
          </cell>
          <cell r="V6273">
            <v>0</v>
          </cell>
        </row>
        <row r="6274">
          <cell r="F6274" t="str">
            <v>OL-1</v>
          </cell>
          <cell r="H6274" t="str">
            <v>FO2</v>
          </cell>
          <cell r="O6274" t="str">
            <v>N/A</v>
          </cell>
          <cell r="V6274">
            <v>1819005.6</v>
          </cell>
        </row>
        <row r="6275">
          <cell r="F6275" t="str">
            <v>OL-1</v>
          </cell>
          <cell r="H6275" t="str">
            <v>FO2</v>
          </cell>
          <cell r="O6275" t="str">
            <v>N/A</v>
          </cell>
          <cell r="V6275">
            <v>1819005.6</v>
          </cell>
        </row>
        <row r="6276">
          <cell r="F6276" t="str">
            <v>OL-1</v>
          </cell>
          <cell r="H6276" t="str">
            <v>FO3</v>
          </cell>
          <cell r="O6276" t="str">
            <v>N/A</v>
          </cell>
          <cell r="V6276">
            <v>0</v>
          </cell>
        </row>
        <row r="6277">
          <cell r="F6277" t="str">
            <v>OL-1</v>
          </cell>
          <cell r="H6277" t="str">
            <v>FO3</v>
          </cell>
          <cell r="O6277" t="str">
            <v>N/A</v>
          </cell>
          <cell r="V6277">
            <v>1819005.6</v>
          </cell>
        </row>
        <row r="6278">
          <cell r="F6278" t="str">
            <v>OL-1</v>
          </cell>
          <cell r="H6278" t="str">
            <v>FO3</v>
          </cell>
          <cell r="O6278" t="str">
            <v>N/A</v>
          </cell>
          <cell r="V6278">
            <v>1819005.6</v>
          </cell>
        </row>
        <row r="6279">
          <cell r="F6279" t="str">
            <v>OL-1</v>
          </cell>
          <cell r="H6279" t="str">
            <v>N/A</v>
          </cell>
          <cell r="O6279" t="str">
            <v>N/A</v>
          </cell>
          <cell r="V6279">
            <v>840</v>
          </cell>
        </row>
        <row r="6280">
          <cell r="F6280" t="str">
            <v>OL-1</v>
          </cell>
          <cell r="H6280" t="str">
            <v>N/A</v>
          </cell>
          <cell r="O6280" t="str">
            <v>N/A</v>
          </cell>
          <cell r="V6280">
            <v>0</v>
          </cell>
        </row>
        <row r="6281">
          <cell r="F6281" t="str">
            <v>TC-1</v>
          </cell>
          <cell r="H6281" t="str">
            <v>N/A</v>
          </cell>
          <cell r="O6281" t="str">
            <v>N/A</v>
          </cell>
          <cell r="V6281">
            <v>48308.471294000003</v>
          </cell>
        </row>
        <row r="6282">
          <cell r="F6282" t="str">
            <v>TC-1</v>
          </cell>
          <cell r="H6282" t="str">
            <v>N/A</v>
          </cell>
          <cell r="O6282" t="str">
            <v>N/A</v>
          </cell>
          <cell r="V6282">
            <v>96616.942594000007</v>
          </cell>
        </row>
        <row r="6283">
          <cell r="F6283" t="str">
            <v>TC-1</v>
          </cell>
          <cell r="H6283" t="str">
            <v>N/A</v>
          </cell>
          <cell r="O6283" t="str">
            <v>C</v>
          </cell>
          <cell r="V6283">
            <v>0</v>
          </cell>
        </row>
        <row r="6284">
          <cell r="F6284" t="str">
            <v>TC-1</v>
          </cell>
          <cell r="H6284" t="str">
            <v>N/A</v>
          </cell>
          <cell r="O6284" t="str">
            <v>C</v>
          </cell>
          <cell r="V6284">
            <v>0</v>
          </cell>
        </row>
        <row r="6285">
          <cell r="F6285" t="str">
            <v>TC-1</v>
          </cell>
          <cell r="H6285" t="str">
            <v>CARE Surcharge</v>
          </cell>
          <cell r="O6285" t="str">
            <v>N/A</v>
          </cell>
          <cell r="V6285">
            <v>0</v>
          </cell>
        </row>
        <row r="6286">
          <cell r="F6286" t="str">
            <v>TC-1</v>
          </cell>
          <cell r="H6286" t="str">
            <v>N/A</v>
          </cell>
          <cell r="O6286" t="str">
            <v>N/A</v>
          </cell>
          <cell r="V6286">
            <v>0</v>
          </cell>
        </row>
        <row r="6287">
          <cell r="F6287" t="str">
            <v>TC-1</v>
          </cell>
          <cell r="H6287" t="str">
            <v>N/A</v>
          </cell>
          <cell r="O6287" t="str">
            <v>N/A</v>
          </cell>
          <cell r="V6287">
            <v>0</v>
          </cell>
        </row>
        <row r="6288">
          <cell r="F6288" t="str">
            <v>TC-1</v>
          </cell>
          <cell r="H6288" t="str">
            <v>N/A</v>
          </cell>
          <cell r="O6288" t="str">
            <v>N/A</v>
          </cell>
          <cell r="V6288">
            <v>0</v>
          </cell>
        </row>
        <row r="6289">
          <cell r="F6289" t="str">
            <v>TC-1</v>
          </cell>
          <cell r="H6289" t="str">
            <v>N/A</v>
          </cell>
          <cell r="O6289" t="str">
            <v>N/A</v>
          </cell>
          <cell r="V6289">
            <v>0</v>
          </cell>
        </row>
        <row r="6290">
          <cell r="F6290" t="str">
            <v>TC-1</v>
          </cell>
          <cell r="H6290" t="str">
            <v>Non-Surcharge</v>
          </cell>
          <cell r="O6290" t="str">
            <v>N/A</v>
          </cell>
          <cell r="V6290">
            <v>0</v>
          </cell>
        </row>
        <row r="6291">
          <cell r="F6291" t="str">
            <v>TC-1</v>
          </cell>
          <cell r="H6291" t="str">
            <v>N/A</v>
          </cell>
          <cell r="O6291" t="str">
            <v>N/A</v>
          </cell>
          <cell r="V6291">
            <v>0</v>
          </cell>
        </row>
        <row r="6292">
          <cell r="F6292" t="str">
            <v>TC-1</v>
          </cell>
          <cell r="H6292" t="str">
            <v>N/A</v>
          </cell>
          <cell r="O6292" t="str">
            <v>N/A</v>
          </cell>
          <cell r="V6292">
            <v>0</v>
          </cell>
        </row>
        <row r="6293">
          <cell r="F6293" t="str">
            <v>TC-1</v>
          </cell>
          <cell r="H6293" t="str">
            <v>FO1</v>
          </cell>
          <cell r="O6293" t="str">
            <v>N/A</v>
          </cell>
          <cell r="V6293">
            <v>0</v>
          </cell>
        </row>
        <row r="6294">
          <cell r="F6294" t="str">
            <v>TC-1</v>
          </cell>
          <cell r="H6294" t="str">
            <v>CARE Surcharge</v>
          </cell>
          <cell r="O6294" t="str">
            <v>N/A</v>
          </cell>
          <cell r="V6294">
            <v>12879422.840559002</v>
          </cell>
        </row>
        <row r="6295">
          <cell r="F6295" t="str">
            <v>TC-1</v>
          </cell>
          <cell r="H6295" t="str">
            <v>CARE Surcharge</v>
          </cell>
          <cell r="O6295" t="str">
            <v>N/A</v>
          </cell>
          <cell r="V6295">
            <v>26172037.985261999</v>
          </cell>
        </row>
        <row r="6296">
          <cell r="F6296" t="str">
            <v>TC-1</v>
          </cell>
          <cell r="H6296" t="str">
            <v>EITE</v>
          </cell>
          <cell r="O6296" t="str">
            <v>N/A</v>
          </cell>
          <cell r="V6296">
            <v>0</v>
          </cell>
        </row>
        <row r="6297">
          <cell r="F6297" t="str">
            <v>TC-1</v>
          </cell>
          <cell r="H6297" t="str">
            <v>EITE</v>
          </cell>
          <cell r="O6297" t="str">
            <v>N/A</v>
          </cell>
          <cell r="V6297">
            <v>0</v>
          </cell>
        </row>
        <row r="6298">
          <cell r="F6298" t="str">
            <v>TC-1</v>
          </cell>
          <cell r="H6298" t="str">
            <v>EUCRA</v>
          </cell>
          <cell r="O6298" t="str">
            <v>N/A</v>
          </cell>
          <cell r="V6298">
            <v>12879422.840559002</v>
          </cell>
        </row>
        <row r="6299">
          <cell r="F6299" t="str">
            <v>TC-1</v>
          </cell>
          <cell r="H6299" t="str">
            <v>EUCRA</v>
          </cell>
          <cell r="O6299" t="str">
            <v>N/A</v>
          </cell>
          <cell r="V6299">
            <v>26172037.985261999</v>
          </cell>
        </row>
        <row r="6300">
          <cell r="F6300" t="str">
            <v>TC-1</v>
          </cell>
          <cell r="H6300" t="str">
            <v>N/A</v>
          </cell>
          <cell r="O6300" t="str">
            <v>N/A</v>
          </cell>
          <cell r="V6300">
            <v>12879422.840559002</v>
          </cell>
        </row>
        <row r="6301">
          <cell r="F6301" t="str">
            <v>TC-1</v>
          </cell>
          <cell r="H6301" t="str">
            <v>N/A</v>
          </cell>
          <cell r="O6301" t="str">
            <v>N/A</v>
          </cell>
          <cell r="V6301">
            <v>26172037.985261999</v>
          </cell>
        </row>
        <row r="6302">
          <cell r="F6302" t="str">
            <v>TC-1</v>
          </cell>
          <cell r="H6302" t="str">
            <v>N/A</v>
          </cell>
          <cell r="O6302" t="str">
            <v>N/A</v>
          </cell>
          <cell r="V6302">
            <v>12879422.840559002</v>
          </cell>
        </row>
        <row r="6303">
          <cell r="F6303" t="str">
            <v>TC-1</v>
          </cell>
          <cell r="H6303" t="str">
            <v>N/A</v>
          </cell>
          <cell r="O6303" t="str">
            <v>N/A</v>
          </cell>
          <cell r="V6303">
            <v>26172037.985261999</v>
          </cell>
        </row>
        <row r="6304">
          <cell r="F6304" t="str">
            <v>TC-1</v>
          </cell>
          <cell r="H6304" t="str">
            <v>N/A</v>
          </cell>
          <cell r="O6304" t="str">
            <v>N/A</v>
          </cell>
          <cell r="V6304">
            <v>12879422.840559002</v>
          </cell>
        </row>
        <row r="6305">
          <cell r="F6305" t="str">
            <v>TC-1</v>
          </cell>
          <cell r="H6305" t="str">
            <v>N/A</v>
          </cell>
          <cell r="O6305" t="str">
            <v>N/A</v>
          </cell>
          <cell r="V6305">
            <v>26172037.985261999</v>
          </cell>
        </row>
        <row r="6306">
          <cell r="F6306" t="str">
            <v>TC-1</v>
          </cell>
          <cell r="H6306" t="str">
            <v>N/A</v>
          </cell>
          <cell r="O6306" t="str">
            <v>N/A</v>
          </cell>
          <cell r="V6306">
            <v>12879422.840559002</v>
          </cell>
        </row>
        <row r="6307">
          <cell r="F6307" t="str">
            <v>TC-1</v>
          </cell>
          <cell r="H6307" t="str">
            <v>N/A</v>
          </cell>
          <cell r="O6307" t="str">
            <v>N/A</v>
          </cell>
          <cell r="V6307">
            <v>26172037.985261999</v>
          </cell>
        </row>
        <row r="6308">
          <cell r="F6308" t="str">
            <v>TC-1</v>
          </cell>
          <cell r="H6308" t="str">
            <v>N/A</v>
          </cell>
          <cell r="O6308" t="str">
            <v>N/A</v>
          </cell>
          <cell r="V6308">
            <v>3336955.6000450002</v>
          </cell>
        </row>
        <row r="6309">
          <cell r="F6309" t="str">
            <v>TC-1</v>
          </cell>
          <cell r="H6309" t="str">
            <v>N/A</v>
          </cell>
          <cell r="O6309" t="str">
            <v>N/A</v>
          </cell>
          <cell r="V6309">
            <v>6797428.4623360001</v>
          </cell>
        </row>
        <row r="6310">
          <cell r="F6310" t="str">
            <v>TC-1</v>
          </cell>
          <cell r="H6310" t="str">
            <v>N/A</v>
          </cell>
          <cell r="O6310" t="str">
            <v>N/A</v>
          </cell>
          <cell r="V6310">
            <v>12879422.840559002</v>
          </cell>
        </row>
        <row r="6311">
          <cell r="F6311" t="str">
            <v>TC-1</v>
          </cell>
          <cell r="H6311" t="str">
            <v>N/A</v>
          </cell>
          <cell r="O6311" t="str">
            <v>N/A</v>
          </cell>
          <cell r="V6311">
            <v>26172037.985261999</v>
          </cell>
        </row>
        <row r="6312">
          <cell r="F6312" t="str">
            <v>TC-1</v>
          </cell>
          <cell r="H6312" t="str">
            <v>N/A</v>
          </cell>
          <cell r="O6312" t="str">
            <v>N/A</v>
          </cell>
          <cell r="V6312">
            <v>12879422.840559002</v>
          </cell>
        </row>
        <row r="6313">
          <cell r="F6313" t="str">
            <v>TC-1</v>
          </cell>
          <cell r="H6313" t="str">
            <v>N/A</v>
          </cell>
          <cell r="O6313" t="str">
            <v>N/A</v>
          </cell>
          <cell r="V6313">
            <v>26172037.985261999</v>
          </cell>
        </row>
        <row r="6314">
          <cell r="F6314" t="str">
            <v>TC-1</v>
          </cell>
          <cell r="H6314" t="str">
            <v>N/A</v>
          </cell>
          <cell r="O6314" t="str">
            <v>N/A</v>
          </cell>
          <cell r="V6314">
            <v>12879422.840559002</v>
          </cell>
        </row>
        <row r="6315">
          <cell r="F6315" t="str">
            <v>TC-1</v>
          </cell>
          <cell r="H6315" t="str">
            <v>N/A</v>
          </cell>
          <cell r="O6315" t="str">
            <v>N/A</v>
          </cell>
          <cell r="V6315">
            <v>26172037.985261999</v>
          </cell>
        </row>
        <row r="6316">
          <cell r="F6316" t="str">
            <v>TC-1</v>
          </cell>
          <cell r="H6316" t="str">
            <v>N/A</v>
          </cell>
          <cell r="O6316" t="str">
            <v>N/A</v>
          </cell>
          <cell r="V6316">
            <v>12879422.840559002</v>
          </cell>
        </row>
        <row r="6317">
          <cell r="F6317" t="str">
            <v>TC-1</v>
          </cell>
          <cell r="H6317" t="str">
            <v>N/A</v>
          </cell>
          <cell r="O6317" t="str">
            <v>N/A</v>
          </cell>
          <cell r="V6317">
            <v>26172037.985261999</v>
          </cell>
        </row>
        <row r="6318">
          <cell r="F6318" t="str">
            <v>TC-1</v>
          </cell>
          <cell r="H6318" t="str">
            <v>Non-Surcharge</v>
          </cell>
          <cell r="O6318" t="str">
            <v>N/A</v>
          </cell>
          <cell r="V6318">
            <v>12879422.840559002</v>
          </cell>
        </row>
        <row r="6319">
          <cell r="F6319" t="str">
            <v>TC-1</v>
          </cell>
          <cell r="H6319" t="str">
            <v>Non-Surcharge</v>
          </cell>
          <cell r="O6319" t="str">
            <v>N/A</v>
          </cell>
          <cell r="V6319">
            <v>26172037.985261999</v>
          </cell>
        </row>
        <row r="6320">
          <cell r="F6320" t="str">
            <v>TC-1</v>
          </cell>
          <cell r="H6320" t="str">
            <v>Small Business</v>
          </cell>
          <cell r="O6320" t="str">
            <v>N/A</v>
          </cell>
          <cell r="V6320">
            <v>0</v>
          </cell>
        </row>
        <row r="6321">
          <cell r="F6321" t="str">
            <v>TC-1</v>
          </cell>
          <cell r="H6321" t="str">
            <v>Small Business</v>
          </cell>
          <cell r="O6321" t="str">
            <v>N/A</v>
          </cell>
          <cell r="V6321">
            <v>0</v>
          </cell>
        </row>
        <row r="6322">
          <cell r="F6322" t="str">
            <v>TC-1</v>
          </cell>
          <cell r="H6322" t="str">
            <v>TAC</v>
          </cell>
          <cell r="O6322" t="str">
            <v>N/A</v>
          </cell>
          <cell r="V6322">
            <v>12879422.840559002</v>
          </cell>
        </row>
        <row r="6323">
          <cell r="F6323" t="str">
            <v>TC-1</v>
          </cell>
          <cell r="H6323" t="str">
            <v>TAC</v>
          </cell>
          <cell r="O6323" t="str">
            <v>N/A</v>
          </cell>
          <cell r="V6323">
            <v>26172037.985261999</v>
          </cell>
        </row>
        <row r="6324">
          <cell r="F6324" t="str">
            <v>TC-1</v>
          </cell>
          <cell r="H6324" t="str">
            <v>TRBAA</v>
          </cell>
          <cell r="O6324" t="str">
            <v>N/A</v>
          </cell>
          <cell r="V6324">
            <v>12879422.840559002</v>
          </cell>
        </row>
        <row r="6325">
          <cell r="F6325" t="str">
            <v>TC-1</v>
          </cell>
          <cell r="H6325" t="str">
            <v>TRBAA</v>
          </cell>
          <cell r="O6325" t="str">
            <v>N/A</v>
          </cell>
          <cell r="V6325">
            <v>26172037.985261999</v>
          </cell>
        </row>
        <row r="6326">
          <cell r="F6326" t="str">
            <v>TC-1</v>
          </cell>
          <cell r="H6326" t="str">
            <v>N/A</v>
          </cell>
          <cell r="O6326" t="str">
            <v>N/A</v>
          </cell>
          <cell r="V6326">
            <v>12879422.840559002</v>
          </cell>
        </row>
        <row r="6327">
          <cell r="F6327" t="str">
            <v>TC-1</v>
          </cell>
          <cell r="H6327" t="str">
            <v>N/A</v>
          </cell>
          <cell r="O6327" t="str">
            <v>N/A</v>
          </cell>
          <cell r="V6327">
            <v>26172037.985261999</v>
          </cell>
        </row>
        <row r="6328">
          <cell r="F6328" t="str">
            <v>TC-1</v>
          </cell>
          <cell r="H6328" t="str">
            <v>N/A</v>
          </cell>
          <cell r="O6328" t="str">
            <v>N/A</v>
          </cell>
          <cell r="V6328">
            <v>12879422.840559002</v>
          </cell>
        </row>
        <row r="6329">
          <cell r="F6329" t="str">
            <v>TC-1</v>
          </cell>
          <cell r="H6329" t="str">
            <v>N/A</v>
          </cell>
          <cell r="O6329" t="str">
            <v>N/A</v>
          </cell>
          <cell r="V6329">
            <v>26172037.985261999</v>
          </cell>
        </row>
        <row r="6330">
          <cell r="F6330" t="str">
            <v>TC-1</v>
          </cell>
          <cell r="H6330" t="str">
            <v>FO1</v>
          </cell>
          <cell r="O6330" t="str">
            <v>N/A</v>
          </cell>
          <cell r="V6330">
            <v>12879422.840559002</v>
          </cell>
        </row>
        <row r="6331">
          <cell r="F6331" t="str">
            <v>TC-1</v>
          </cell>
          <cell r="H6331" t="str">
            <v>FO1</v>
          </cell>
          <cell r="O6331" t="str">
            <v>N/A</v>
          </cell>
          <cell r="V6331">
            <v>26172037.985261999</v>
          </cell>
        </row>
        <row r="6332">
          <cell r="F6332" t="str">
            <v>TC-1</v>
          </cell>
          <cell r="H6332" t="str">
            <v>N/A</v>
          </cell>
          <cell r="O6332" t="str">
            <v>N/A</v>
          </cell>
          <cell r="V6332">
            <v>0</v>
          </cell>
        </row>
        <row r="6333">
          <cell r="F6333" t="str">
            <v>TC-1</v>
          </cell>
          <cell r="H6333" t="str">
            <v>N/A</v>
          </cell>
          <cell r="O6333" t="str">
            <v>N/A</v>
          </cell>
          <cell r="V6333">
            <v>306205.34847200004</v>
          </cell>
        </row>
        <row r="6334">
          <cell r="F6334" t="str">
            <v>TC-1</v>
          </cell>
          <cell r="H6334" t="str">
            <v>N/A</v>
          </cell>
          <cell r="O6334" t="str">
            <v>N/A</v>
          </cell>
          <cell r="V6334">
            <v>34974.233445000005</v>
          </cell>
        </row>
        <row r="6335">
          <cell r="F6335" t="str">
            <v>TC-1</v>
          </cell>
          <cell r="H6335" t="str">
            <v>N/A</v>
          </cell>
          <cell r="O6335" t="str">
            <v>N/A</v>
          </cell>
          <cell r="V6335">
            <v>329340.90791399998</v>
          </cell>
        </row>
        <row r="6336">
          <cell r="F6336" t="str">
            <v>TC-1</v>
          </cell>
          <cell r="H6336" t="str">
            <v>N/A</v>
          </cell>
          <cell r="O6336" t="str">
            <v>N/A</v>
          </cell>
          <cell r="V6336">
            <v>13610.076563999999</v>
          </cell>
        </row>
        <row r="6337">
          <cell r="F6337" t="str">
            <v>TC-1</v>
          </cell>
          <cell r="H6337" t="str">
            <v>N/A</v>
          </cell>
          <cell r="O6337" t="str">
            <v>N/A</v>
          </cell>
          <cell r="V6337">
            <v>517358.20850399998</v>
          </cell>
        </row>
        <row r="6338">
          <cell r="F6338" t="str">
            <v>TC-1</v>
          </cell>
          <cell r="H6338" t="str">
            <v>N/A</v>
          </cell>
          <cell r="O6338" t="str">
            <v>N/A</v>
          </cell>
          <cell r="V6338">
            <v>1964097.8282079999</v>
          </cell>
        </row>
        <row r="6339">
          <cell r="F6339" t="str">
            <v>TC-1</v>
          </cell>
          <cell r="H6339" t="str">
            <v>N/A</v>
          </cell>
          <cell r="O6339" t="str">
            <v>N/A</v>
          </cell>
          <cell r="V6339">
            <v>4762.3805869999997</v>
          </cell>
        </row>
        <row r="6340">
          <cell r="F6340" t="str">
            <v>TC-1</v>
          </cell>
          <cell r="H6340" t="str">
            <v>N/A</v>
          </cell>
          <cell r="O6340" t="str">
            <v>N/A</v>
          </cell>
          <cell r="V6340">
            <v>5617279.1166639999</v>
          </cell>
        </row>
        <row r="6341">
          <cell r="F6341" t="str">
            <v>TC-1</v>
          </cell>
          <cell r="H6341" t="str">
            <v>N/A</v>
          </cell>
          <cell r="O6341" t="str">
            <v>N/A</v>
          </cell>
          <cell r="V6341">
            <v>10785692.198309001</v>
          </cell>
        </row>
        <row r="6342">
          <cell r="F6342" t="str">
            <v>TC-1</v>
          </cell>
          <cell r="H6342" t="str">
            <v>N/A</v>
          </cell>
          <cell r="O6342" t="str">
            <v>N/A</v>
          </cell>
          <cell r="V6342">
            <v>3599182.1633959999</v>
          </cell>
        </row>
        <row r="6343">
          <cell r="F6343" t="str">
            <v>TC-1</v>
          </cell>
          <cell r="H6343" t="str">
            <v>N/A</v>
          </cell>
          <cell r="O6343" t="str">
            <v>N/A</v>
          </cell>
          <cell r="V6343">
            <v>482731.227763</v>
          </cell>
        </row>
        <row r="6344">
          <cell r="F6344" t="str">
            <v>TC-1</v>
          </cell>
          <cell r="H6344" t="str">
            <v>N/A</v>
          </cell>
          <cell r="O6344" t="str">
            <v>N/A</v>
          </cell>
          <cell r="V6344">
            <v>2249929.8062479999</v>
          </cell>
        </row>
        <row r="6345">
          <cell r="F6345" t="str">
            <v>TC-1</v>
          </cell>
          <cell r="H6345" t="str">
            <v>N/A</v>
          </cell>
          <cell r="O6345" t="str">
            <v>N/A</v>
          </cell>
          <cell r="V6345">
            <v>1128415.1045809998</v>
          </cell>
        </row>
        <row r="6346">
          <cell r="F6346" t="str">
            <v>TC-1</v>
          </cell>
          <cell r="H6346" t="str">
            <v>N/A</v>
          </cell>
          <cell r="O6346" t="str">
            <v>N/A</v>
          </cell>
          <cell r="V6346">
            <v>10134384.062380999</v>
          </cell>
        </row>
        <row r="6347">
          <cell r="F6347" t="str">
            <v>TC-1</v>
          </cell>
          <cell r="H6347" t="str">
            <v>FO2</v>
          </cell>
          <cell r="O6347" t="str">
            <v>N/A</v>
          </cell>
          <cell r="V6347">
            <v>0</v>
          </cell>
        </row>
        <row r="6348">
          <cell r="F6348" t="str">
            <v>TC-1</v>
          </cell>
          <cell r="H6348" t="str">
            <v>FO2</v>
          </cell>
          <cell r="O6348" t="str">
            <v>N/A</v>
          </cell>
          <cell r="V6348">
            <v>12879422.840559002</v>
          </cell>
        </row>
        <row r="6349">
          <cell r="F6349" t="str">
            <v>TC-1</v>
          </cell>
          <cell r="H6349" t="str">
            <v>FO2</v>
          </cell>
          <cell r="O6349" t="str">
            <v>N/A</v>
          </cell>
          <cell r="V6349">
            <v>26172037.985261999</v>
          </cell>
        </row>
        <row r="6350">
          <cell r="F6350" t="str">
            <v>TC-1</v>
          </cell>
          <cell r="H6350" t="str">
            <v>FO3</v>
          </cell>
          <cell r="O6350" t="str">
            <v>N/A</v>
          </cell>
          <cell r="V6350">
            <v>0</v>
          </cell>
        </row>
        <row r="6351">
          <cell r="F6351" t="str">
            <v>TC-1</v>
          </cell>
          <cell r="H6351" t="str">
            <v>FO3</v>
          </cell>
          <cell r="O6351" t="str">
            <v>N/A</v>
          </cell>
          <cell r="V6351">
            <v>12879422.840559002</v>
          </cell>
        </row>
        <row r="6352">
          <cell r="F6352" t="str">
            <v>TC-1</v>
          </cell>
          <cell r="H6352" t="str">
            <v>FO3</v>
          </cell>
          <cell r="O6352" t="str">
            <v>N/A</v>
          </cell>
          <cell r="V6352">
            <v>26172037.985261999</v>
          </cell>
        </row>
        <row r="6353">
          <cell r="F6353" t="str">
            <v>TC-1</v>
          </cell>
          <cell r="H6353" t="str">
            <v>N/A</v>
          </cell>
          <cell r="O6353" t="str">
            <v>N/A</v>
          </cell>
          <cell r="V6353">
            <v>488856.70045</v>
          </cell>
        </row>
        <row r="6354">
          <cell r="F6354" t="str">
            <v>TC-1</v>
          </cell>
          <cell r="H6354" t="str">
            <v>N/A</v>
          </cell>
          <cell r="O6354" t="str">
            <v>N/A</v>
          </cell>
          <cell r="V6354">
            <v>983.90519799999993</v>
          </cell>
        </row>
        <row r="6355">
          <cell r="F6355" t="str">
            <v>AG-A1</v>
          </cell>
          <cell r="H6355" t="str">
            <v>N/A</v>
          </cell>
          <cell r="O6355" t="str">
            <v>N/A</v>
          </cell>
          <cell r="V6355">
            <v>5041443.748904</v>
          </cell>
        </row>
        <row r="6356">
          <cell r="F6356" t="str">
            <v>AG-A2</v>
          </cell>
          <cell r="H6356" t="str">
            <v>N/A</v>
          </cell>
          <cell r="O6356" t="str">
            <v>N/A</v>
          </cell>
          <cell r="V6356">
            <v>2942200.0882810005</v>
          </cell>
        </row>
        <row r="6357">
          <cell r="F6357" t="str">
            <v>AG-B</v>
          </cell>
          <cell r="H6357" t="str">
            <v>N/A</v>
          </cell>
          <cell r="O6357" t="str">
            <v>N/A</v>
          </cell>
          <cell r="V6357">
            <v>18946384.131384</v>
          </cell>
        </row>
        <row r="6358">
          <cell r="F6358" t="str">
            <v>AG-B</v>
          </cell>
          <cell r="H6358" t="str">
            <v>N/A</v>
          </cell>
          <cell r="O6358" t="str">
            <v>N/A</v>
          </cell>
          <cell r="V6358">
            <v>0</v>
          </cell>
        </row>
        <row r="6359">
          <cell r="F6359" t="str">
            <v>AG-B</v>
          </cell>
          <cell r="H6359" t="str">
            <v>N/A</v>
          </cell>
          <cell r="O6359" t="str">
            <v>N/A</v>
          </cell>
          <cell r="V6359">
            <v>0</v>
          </cell>
        </row>
        <row r="6360">
          <cell r="F6360" t="str">
            <v>AG-C</v>
          </cell>
          <cell r="H6360" t="str">
            <v>N/A</v>
          </cell>
          <cell r="O6360" t="str">
            <v>N/A</v>
          </cell>
          <cell r="V6360">
            <v>74363674.607928008</v>
          </cell>
        </row>
        <row r="6361">
          <cell r="F6361" t="str">
            <v>AG-C</v>
          </cell>
          <cell r="H6361" t="str">
            <v>N/A</v>
          </cell>
          <cell r="O6361" t="str">
            <v>N/A</v>
          </cell>
          <cell r="V6361">
            <v>13726533.487636</v>
          </cell>
        </row>
        <row r="6362">
          <cell r="F6362" t="str">
            <v>AG-C</v>
          </cell>
          <cell r="H6362" t="str">
            <v>N/A</v>
          </cell>
          <cell r="O6362" t="str">
            <v>N/A</v>
          </cell>
          <cell r="V6362">
            <v>182477.84176099999</v>
          </cell>
        </row>
        <row r="6363">
          <cell r="F6363" t="str">
            <v>B-10</v>
          </cell>
          <cell r="H6363" t="str">
            <v>N/A</v>
          </cell>
          <cell r="O6363" t="str">
            <v>N/A</v>
          </cell>
          <cell r="V6363">
            <v>1631637.639372</v>
          </cell>
        </row>
        <row r="6364">
          <cell r="F6364" t="str">
            <v>B-10</v>
          </cell>
          <cell r="H6364" t="str">
            <v>N/A</v>
          </cell>
          <cell r="O6364" t="str">
            <v>N/A</v>
          </cell>
          <cell r="V6364">
            <v>175663673.76857102</v>
          </cell>
        </row>
        <row r="6365">
          <cell r="F6365" t="str">
            <v>B-10</v>
          </cell>
          <cell r="H6365" t="str">
            <v>N/A</v>
          </cell>
          <cell r="O6365" t="str">
            <v>N/A</v>
          </cell>
          <cell r="V6365">
            <v>24033.580077999999</v>
          </cell>
        </row>
        <row r="6366">
          <cell r="F6366" t="str">
            <v>B-19</v>
          </cell>
          <cell r="H6366" t="str">
            <v>N/A</v>
          </cell>
          <cell r="O6366" t="str">
            <v>N/A</v>
          </cell>
          <cell r="V6366">
            <v>12790817.954595001</v>
          </cell>
        </row>
        <row r="6367">
          <cell r="F6367" t="str">
            <v>B-19</v>
          </cell>
          <cell r="H6367" t="str">
            <v>N/A</v>
          </cell>
          <cell r="O6367" t="str">
            <v>N/A</v>
          </cell>
          <cell r="V6367">
            <v>77587647.894639015</v>
          </cell>
        </row>
        <row r="6368">
          <cell r="F6368" t="str">
            <v>B-19</v>
          </cell>
          <cell r="H6368" t="str">
            <v>N/A</v>
          </cell>
          <cell r="O6368" t="str">
            <v>N/A</v>
          </cell>
          <cell r="V6368">
            <v>175315.441937</v>
          </cell>
        </row>
        <row r="6369">
          <cell r="F6369" t="str">
            <v>B-19</v>
          </cell>
          <cell r="H6369" t="str">
            <v>N/A</v>
          </cell>
          <cell r="O6369" t="str">
            <v>N/A</v>
          </cell>
          <cell r="V6369">
            <v>9664832.4369120002</v>
          </cell>
        </row>
        <row r="6370">
          <cell r="F6370" t="str">
            <v>B-19</v>
          </cell>
          <cell r="H6370" t="str">
            <v>N/A</v>
          </cell>
          <cell r="O6370" t="str">
            <v>N/A</v>
          </cell>
          <cell r="V6370">
            <v>181004217.893765</v>
          </cell>
        </row>
        <row r="6371">
          <cell r="F6371" t="str">
            <v>B-19</v>
          </cell>
          <cell r="H6371" t="str">
            <v>N/A</v>
          </cell>
          <cell r="O6371" t="str">
            <v>N/A</v>
          </cell>
          <cell r="V6371">
            <v>100789.540276</v>
          </cell>
        </row>
        <row r="6372">
          <cell r="F6372" t="str">
            <v>B-20</v>
          </cell>
          <cell r="H6372" t="str">
            <v>N/A</v>
          </cell>
          <cell r="O6372" t="str">
            <v>N/A</v>
          </cell>
          <cell r="V6372">
            <v>101833401.46473201</v>
          </cell>
        </row>
        <row r="6373">
          <cell r="F6373" t="str">
            <v>B-20</v>
          </cell>
          <cell r="H6373" t="str">
            <v>N/A</v>
          </cell>
          <cell r="O6373" t="str">
            <v>N/A</v>
          </cell>
          <cell r="V6373">
            <v>39821419.234015003</v>
          </cell>
        </row>
        <row r="6374">
          <cell r="F6374" t="str">
            <v>B-20</v>
          </cell>
          <cell r="H6374" t="str">
            <v>N/A</v>
          </cell>
          <cell r="O6374" t="str">
            <v>N/A</v>
          </cell>
          <cell r="V6374">
            <v>27750564.179478001</v>
          </cell>
        </row>
        <row r="6375">
          <cell r="F6375" t="str">
            <v>B-1</v>
          </cell>
          <cell r="H6375" t="str">
            <v>N/A</v>
          </cell>
          <cell r="O6375" t="str">
            <v>N/A</v>
          </cell>
          <cell r="V6375">
            <v>182915992.75595304</v>
          </cell>
        </row>
        <row r="6376">
          <cell r="F6376" t="str">
            <v>B-6</v>
          </cell>
          <cell r="H6376" t="str">
            <v>N/A</v>
          </cell>
          <cell r="O6376" t="str">
            <v>N/A</v>
          </cell>
          <cell r="V6376">
            <v>45322161.708290003</v>
          </cell>
        </row>
        <row r="6377">
          <cell r="F6377" t="str">
            <v>A-15</v>
          </cell>
          <cell r="H6377" t="str">
            <v>N/A</v>
          </cell>
          <cell r="O6377" t="str">
            <v>N/A</v>
          </cell>
          <cell r="V6377">
            <v>30291.140718999999</v>
          </cell>
        </row>
        <row r="6378">
          <cell r="F6378" t="str">
            <v>SB</v>
          </cell>
          <cell r="H6378" t="str">
            <v>N/A</v>
          </cell>
          <cell r="O6378" t="str">
            <v>N/A</v>
          </cell>
          <cell r="V6378">
            <v>132899.61483399998</v>
          </cell>
        </row>
        <row r="6379">
          <cell r="F6379" t="str">
            <v>SB</v>
          </cell>
          <cell r="H6379" t="str">
            <v>N/A</v>
          </cell>
          <cell r="O6379" t="str">
            <v>N/A</v>
          </cell>
          <cell r="V6379">
            <v>164484.07213000002</v>
          </cell>
        </row>
        <row r="6380">
          <cell r="F6380" t="str">
            <v>SB</v>
          </cell>
          <cell r="H6380" t="str">
            <v>N/A</v>
          </cell>
          <cell r="O6380" t="str">
            <v>N/A</v>
          </cell>
          <cell r="V6380">
            <v>5521922.3455220005</v>
          </cell>
        </row>
        <row r="6381">
          <cell r="F6381" t="str">
            <v>LS-1</v>
          </cell>
          <cell r="H6381" t="str">
            <v>N/A</v>
          </cell>
          <cell r="O6381" t="str">
            <v>N/A</v>
          </cell>
          <cell r="V6381">
            <v>1380389.7</v>
          </cell>
        </row>
        <row r="6382">
          <cell r="F6382" t="str">
            <v>LS-2</v>
          </cell>
          <cell r="H6382" t="str">
            <v>N/A</v>
          </cell>
          <cell r="O6382" t="str">
            <v>N/A</v>
          </cell>
          <cell r="V6382">
            <v>10200440.300000001</v>
          </cell>
        </row>
        <row r="6383">
          <cell r="F6383" t="str">
            <v>LS-3</v>
          </cell>
          <cell r="H6383" t="str">
            <v>N/A</v>
          </cell>
          <cell r="O6383" t="str">
            <v>N/A</v>
          </cell>
          <cell r="V6383">
            <v>385500.86570700002</v>
          </cell>
        </row>
        <row r="6384">
          <cell r="F6384" t="str">
            <v>OL-1</v>
          </cell>
          <cell r="H6384" t="str">
            <v>N/A</v>
          </cell>
          <cell r="O6384" t="str">
            <v>N/A</v>
          </cell>
          <cell r="V6384">
            <v>177597.6</v>
          </cell>
        </row>
        <row r="6385">
          <cell r="F6385" t="str">
            <v>TC-1</v>
          </cell>
          <cell r="H6385" t="str">
            <v>N/A</v>
          </cell>
          <cell r="O6385" t="str">
            <v>N/A</v>
          </cell>
          <cell r="V6385">
            <v>1393657.5571369999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4">
          <cell r="G14" t="str">
            <v>Schedule</v>
          </cell>
          <cell r="J14" t="str">
            <v>Rate Component</v>
          </cell>
          <cell r="L14" t="str">
            <v>Charge Type</v>
          </cell>
          <cell r="M14" t="str">
            <v>Season</v>
          </cell>
          <cell r="N14" t="str">
            <v>Period</v>
          </cell>
          <cell r="R14" t="str">
            <v>CARE</v>
          </cell>
          <cell r="V14" t="str">
            <v>Bundled Billing Determinants</v>
          </cell>
        </row>
        <row r="15">
          <cell r="G15" t="str">
            <v>E-1</v>
          </cell>
          <cell r="J15" t="str">
            <v>AB32 Credit</v>
          </cell>
          <cell r="L15" t="str">
            <v>Energy</v>
          </cell>
          <cell r="M15" t="str">
            <v>Summer</v>
          </cell>
          <cell r="N15" t="str">
            <v>MARL kWh</v>
          </cell>
          <cell r="R15" t="str">
            <v>N/A</v>
          </cell>
          <cell r="V15">
            <v>0</v>
          </cell>
        </row>
        <row r="16">
          <cell r="G16" t="str">
            <v>E-1</v>
          </cell>
          <cell r="J16" t="str">
            <v>AB32 Credit</v>
          </cell>
          <cell r="L16" t="str">
            <v>Climate Credit Households</v>
          </cell>
          <cell r="M16" t="str">
            <v>N/A</v>
          </cell>
          <cell r="N16" t="str">
            <v>N/A</v>
          </cell>
          <cell r="R16" t="str">
            <v>N/A</v>
          </cell>
          <cell r="V16">
            <v>985489.83736550005</v>
          </cell>
        </row>
        <row r="17">
          <cell r="G17" t="str">
            <v>E-1</v>
          </cell>
          <cell r="J17" t="str">
            <v>AB32 Credit</v>
          </cell>
          <cell r="L17" t="str">
            <v>Energy</v>
          </cell>
          <cell r="M17" t="str">
            <v>Summer</v>
          </cell>
          <cell r="N17" t="str">
            <v>Min Bill kWh</v>
          </cell>
          <cell r="R17" t="str">
            <v>N/A</v>
          </cell>
          <cell r="V17">
            <v>275979.13226099999</v>
          </cell>
        </row>
        <row r="18">
          <cell r="G18" t="str">
            <v>E-1</v>
          </cell>
          <cell r="J18" t="str">
            <v>AB32 Credit</v>
          </cell>
          <cell r="L18" t="str">
            <v>Energy</v>
          </cell>
          <cell r="M18" t="str">
            <v>Summer</v>
          </cell>
          <cell r="N18" t="str">
            <v>Tier 1</v>
          </cell>
          <cell r="R18" t="str">
            <v>N/A</v>
          </cell>
          <cell r="V18">
            <v>139549350.07266298</v>
          </cell>
        </row>
        <row r="19">
          <cell r="G19" t="str">
            <v>E-1</v>
          </cell>
          <cell r="J19" t="str">
            <v>AB32 Credit</v>
          </cell>
          <cell r="L19" t="str">
            <v>Energy</v>
          </cell>
          <cell r="M19" t="str">
            <v>Summer</v>
          </cell>
          <cell r="N19" t="str">
            <v>Tier 2</v>
          </cell>
          <cell r="R19" t="str">
            <v>N/A</v>
          </cell>
          <cell r="V19">
            <v>32200925.263301998</v>
          </cell>
        </row>
        <row r="20">
          <cell r="G20" t="str">
            <v>E-1</v>
          </cell>
          <cell r="J20" t="str">
            <v>AB32 Credit</v>
          </cell>
          <cell r="L20" t="str">
            <v>Energy</v>
          </cell>
          <cell r="M20" t="str">
            <v>Summer</v>
          </cell>
          <cell r="N20" t="str">
            <v>Tier 3</v>
          </cell>
          <cell r="R20" t="str">
            <v>N/A</v>
          </cell>
          <cell r="V20">
            <v>1835177.9432549998</v>
          </cell>
        </row>
        <row r="21">
          <cell r="G21" t="str">
            <v>E-1</v>
          </cell>
          <cell r="J21" t="str">
            <v>AB32 Credit</v>
          </cell>
          <cell r="L21" t="str">
            <v>Energy</v>
          </cell>
          <cell r="M21" t="str">
            <v>Summer</v>
          </cell>
          <cell r="N21" t="str">
            <v>Tier 4</v>
          </cell>
          <cell r="R21" t="str">
            <v>N/A</v>
          </cell>
          <cell r="V21">
            <v>0</v>
          </cell>
        </row>
        <row r="22">
          <cell r="G22" t="str">
            <v>E-1</v>
          </cell>
          <cell r="J22" t="str">
            <v>AB32 Credit</v>
          </cell>
          <cell r="L22" t="str">
            <v>Energy</v>
          </cell>
          <cell r="M22" t="str">
            <v>Summer</v>
          </cell>
          <cell r="N22" t="str">
            <v>Tier 5</v>
          </cell>
          <cell r="R22" t="str">
            <v>N/A</v>
          </cell>
          <cell r="V22">
            <v>0</v>
          </cell>
        </row>
        <row r="23">
          <cell r="G23" t="str">
            <v>E-1</v>
          </cell>
          <cell r="J23" t="str">
            <v>AB32 Credit</v>
          </cell>
          <cell r="L23" t="str">
            <v>Energy</v>
          </cell>
          <cell r="M23" t="str">
            <v>Winter</v>
          </cell>
          <cell r="N23" t="str">
            <v>MARL kWh</v>
          </cell>
          <cell r="R23" t="str">
            <v>N/A</v>
          </cell>
          <cell r="V23">
            <v>0</v>
          </cell>
        </row>
        <row r="24">
          <cell r="G24" t="str">
            <v>E-1</v>
          </cell>
          <cell r="J24" t="str">
            <v>AB32 Credit</v>
          </cell>
          <cell r="L24" t="str">
            <v>Energy</v>
          </cell>
          <cell r="M24" t="str">
            <v>Winter</v>
          </cell>
          <cell r="N24" t="str">
            <v>Min Bill kWh</v>
          </cell>
          <cell r="R24" t="str">
            <v>N/A</v>
          </cell>
          <cell r="V24">
            <v>431501.73479000002</v>
          </cell>
        </row>
        <row r="25">
          <cell r="G25" t="str">
            <v>E-1</v>
          </cell>
          <cell r="J25" t="str">
            <v>AB32 Credit</v>
          </cell>
          <cell r="L25" t="str">
            <v>Energy</v>
          </cell>
          <cell r="M25" t="str">
            <v>Winter</v>
          </cell>
          <cell r="N25" t="str">
            <v>Tier 1</v>
          </cell>
          <cell r="R25" t="str">
            <v>N/A</v>
          </cell>
          <cell r="V25">
            <v>172664666.05847099</v>
          </cell>
        </row>
        <row r="26">
          <cell r="G26" t="str">
            <v>E-1</v>
          </cell>
          <cell r="J26" t="str">
            <v>AB32 Credit</v>
          </cell>
          <cell r="L26" t="str">
            <v>Energy</v>
          </cell>
          <cell r="M26" t="str">
            <v>Winter</v>
          </cell>
          <cell r="N26" t="str">
            <v>Tier 2</v>
          </cell>
          <cell r="R26" t="str">
            <v>N/A</v>
          </cell>
          <cell r="V26">
            <v>19461586.393826</v>
          </cell>
        </row>
        <row r="27">
          <cell r="G27" t="str">
            <v>E-1</v>
          </cell>
          <cell r="J27" t="str">
            <v>AB32 Credit</v>
          </cell>
          <cell r="L27" t="str">
            <v>Energy</v>
          </cell>
          <cell r="M27" t="str">
            <v>Winter</v>
          </cell>
          <cell r="N27" t="str">
            <v>Tier 3</v>
          </cell>
          <cell r="R27" t="str">
            <v>N/A</v>
          </cell>
          <cell r="V27">
            <v>1735325.041921</v>
          </cell>
        </row>
        <row r="28">
          <cell r="G28" t="str">
            <v>E-1</v>
          </cell>
          <cell r="J28" t="str">
            <v>AB32 Credit</v>
          </cell>
          <cell r="L28" t="str">
            <v>Energy</v>
          </cell>
          <cell r="M28" t="str">
            <v>Winter</v>
          </cell>
          <cell r="N28" t="str">
            <v>Tier 4</v>
          </cell>
          <cell r="R28" t="str">
            <v>N/A</v>
          </cell>
          <cell r="V28">
            <v>0</v>
          </cell>
        </row>
        <row r="29">
          <cell r="G29" t="str">
            <v>E-1</v>
          </cell>
          <cell r="J29" t="str">
            <v>AB32 Credit</v>
          </cell>
          <cell r="L29" t="str">
            <v>Energy</v>
          </cell>
          <cell r="M29" t="str">
            <v>Winter</v>
          </cell>
          <cell r="N29" t="str">
            <v>Tier 5</v>
          </cell>
          <cell r="R29" t="str">
            <v>N/A</v>
          </cell>
          <cell r="V29">
            <v>0</v>
          </cell>
        </row>
        <row r="30">
          <cell r="G30" t="str">
            <v>E-1</v>
          </cell>
          <cell r="J30" t="str">
            <v>AB32 Credit</v>
          </cell>
          <cell r="L30" t="str">
            <v>Energy</v>
          </cell>
          <cell r="M30" t="str">
            <v>Summer</v>
          </cell>
          <cell r="N30" t="str">
            <v>MARL kWh</v>
          </cell>
          <cell r="R30" t="str">
            <v>N/A</v>
          </cell>
          <cell r="V30">
            <v>6236</v>
          </cell>
        </row>
        <row r="31">
          <cell r="G31" t="str">
            <v>E-1</v>
          </cell>
          <cell r="J31" t="str">
            <v>AB32 Credit</v>
          </cell>
          <cell r="L31" t="str">
            <v>Energy</v>
          </cell>
          <cell r="M31" t="str">
            <v>Summer</v>
          </cell>
          <cell r="N31" t="str">
            <v>Min Bill kWh</v>
          </cell>
          <cell r="R31" t="str">
            <v>N/A</v>
          </cell>
          <cell r="V31">
            <v>4979166.3174099997</v>
          </cell>
        </row>
        <row r="32">
          <cell r="G32" t="str">
            <v>E-1</v>
          </cell>
          <cell r="J32" t="str">
            <v>AB32 Credit</v>
          </cell>
          <cell r="L32" t="str">
            <v>Energy</v>
          </cell>
          <cell r="M32" t="str">
            <v>Summer</v>
          </cell>
          <cell r="N32" t="str">
            <v>Tier 1</v>
          </cell>
          <cell r="R32" t="str">
            <v>N/A</v>
          </cell>
          <cell r="V32">
            <v>748269262.56177795</v>
          </cell>
        </row>
        <row r="33">
          <cell r="G33" t="str">
            <v>E-1</v>
          </cell>
          <cell r="J33" t="str">
            <v>AB32 Credit</v>
          </cell>
          <cell r="L33" t="str">
            <v>Energy</v>
          </cell>
          <cell r="M33" t="str">
            <v>Summer</v>
          </cell>
          <cell r="N33" t="str">
            <v>Tier 2</v>
          </cell>
          <cell r="R33" t="str">
            <v>N/A</v>
          </cell>
          <cell r="V33">
            <v>526825876.97288501</v>
          </cell>
        </row>
        <row r="34">
          <cell r="G34" t="str">
            <v>E-1</v>
          </cell>
          <cell r="J34" t="str">
            <v>AB32 Credit</v>
          </cell>
          <cell r="L34" t="str">
            <v>Energy</v>
          </cell>
          <cell r="M34" t="str">
            <v>Summer</v>
          </cell>
          <cell r="N34" t="str">
            <v>Tier 3</v>
          </cell>
          <cell r="R34" t="str">
            <v>N/A</v>
          </cell>
          <cell r="V34">
            <v>25826422.431010999</v>
          </cell>
        </row>
        <row r="35">
          <cell r="G35" t="str">
            <v>E-1</v>
          </cell>
          <cell r="J35" t="str">
            <v>AB32 Credit</v>
          </cell>
          <cell r="L35" t="str">
            <v>Energy</v>
          </cell>
          <cell r="M35" t="str">
            <v>Summer</v>
          </cell>
          <cell r="N35" t="str">
            <v>Tier 4</v>
          </cell>
          <cell r="R35" t="str">
            <v>N/A</v>
          </cell>
          <cell r="V35">
            <v>0</v>
          </cell>
        </row>
        <row r="36">
          <cell r="G36" t="str">
            <v>E-1</v>
          </cell>
          <cell r="J36" t="str">
            <v>AB32 Credit</v>
          </cell>
          <cell r="L36" t="str">
            <v>Energy</v>
          </cell>
          <cell r="M36" t="str">
            <v>Summer</v>
          </cell>
          <cell r="N36" t="str">
            <v>Tier 5</v>
          </cell>
          <cell r="R36" t="str">
            <v>N/A</v>
          </cell>
          <cell r="V36">
            <v>0</v>
          </cell>
        </row>
        <row r="37">
          <cell r="G37" t="str">
            <v>E-1</v>
          </cell>
          <cell r="J37" t="str">
            <v>AB32 Credit</v>
          </cell>
          <cell r="L37" t="str">
            <v>Energy</v>
          </cell>
          <cell r="M37" t="str">
            <v>Winter</v>
          </cell>
          <cell r="N37" t="str">
            <v>MARL kWh</v>
          </cell>
          <cell r="R37" t="str">
            <v>N/A</v>
          </cell>
          <cell r="V37">
            <v>11187</v>
          </cell>
        </row>
        <row r="38">
          <cell r="G38" t="str">
            <v>E-1</v>
          </cell>
          <cell r="J38" t="str">
            <v>AB32 Credit</v>
          </cell>
          <cell r="L38" t="str">
            <v>Energy</v>
          </cell>
          <cell r="M38" t="str">
            <v>Winter</v>
          </cell>
          <cell r="N38" t="str">
            <v>Min Bill kWh</v>
          </cell>
          <cell r="R38" t="str">
            <v>N/A</v>
          </cell>
          <cell r="V38">
            <v>7785113.9924840005</v>
          </cell>
        </row>
        <row r="39">
          <cell r="G39" t="str">
            <v>E-1</v>
          </cell>
          <cell r="J39" t="str">
            <v>AB32 Credit</v>
          </cell>
          <cell r="L39" t="str">
            <v>Energy</v>
          </cell>
          <cell r="M39" t="str">
            <v>Winter</v>
          </cell>
          <cell r="N39" t="str">
            <v>Tier 1</v>
          </cell>
          <cell r="R39" t="str">
            <v>N/A</v>
          </cell>
          <cell r="V39">
            <v>927107565.40023303</v>
          </cell>
        </row>
        <row r="40">
          <cell r="G40" t="str">
            <v>E-1</v>
          </cell>
          <cell r="J40" t="str">
            <v>AB32 Credit</v>
          </cell>
          <cell r="L40" t="str">
            <v>Energy</v>
          </cell>
          <cell r="M40" t="str">
            <v>Winter</v>
          </cell>
          <cell r="N40" t="str">
            <v>Tier 2</v>
          </cell>
          <cell r="R40" t="str">
            <v>N/A</v>
          </cell>
          <cell r="V40">
            <v>469517962.078381</v>
          </cell>
        </row>
        <row r="41">
          <cell r="G41" t="str">
            <v>E-1</v>
          </cell>
          <cell r="J41" t="str">
            <v>AB32 Credit</v>
          </cell>
          <cell r="L41" t="str">
            <v>Energy</v>
          </cell>
          <cell r="M41" t="str">
            <v>Winter</v>
          </cell>
          <cell r="N41" t="str">
            <v>Tier 3</v>
          </cell>
          <cell r="R41" t="str">
            <v>N/A</v>
          </cell>
          <cell r="V41">
            <v>33637357.131182998</v>
          </cell>
        </row>
        <row r="42">
          <cell r="G42" t="str">
            <v>E-1</v>
          </cell>
          <cell r="J42" t="str">
            <v>AB32 Credit</v>
          </cell>
          <cell r="L42" t="str">
            <v>Energy</v>
          </cell>
          <cell r="M42" t="str">
            <v>Winter</v>
          </cell>
          <cell r="N42" t="str">
            <v>Tier 4</v>
          </cell>
          <cell r="R42" t="str">
            <v>N/A</v>
          </cell>
          <cell r="V42">
            <v>0</v>
          </cell>
        </row>
        <row r="43">
          <cell r="G43" t="str">
            <v>E-1</v>
          </cell>
          <cell r="J43" t="str">
            <v>AB32 Credit</v>
          </cell>
          <cell r="L43" t="str">
            <v>Energy</v>
          </cell>
          <cell r="M43" t="str">
            <v>Winter</v>
          </cell>
          <cell r="N43" t="str">
            <v>Tier 5</v>
          </cell>
          <cell r="R43" t="str">
            <v>N/A</v>
          </cell>
          <cell r="V43">
            <v>0</v>
          </cell>
        </row>
        <row r="44">
          <cell r="G44" t="str">
            <v>E-1</v>
          </cell>
          <cell r="J44" t="str">
            <v>CIA</v>
          </cell>
          <cell r="L44" t="str">
            <v>Energy</v>
          </cell>
          <cell r="M44" t="str">
            <v>Summer</v>
          </cell>
          <cell r="N44" t="str">
            <v>MARL kWh</v>
          </cell>
          <cell r="R44" t="str">
            <v>N/A</v>
          </cell>
          <cell r="V44">
            <v>0</v>
          </cell>
        </row>
        <row r="45">
          <cell r="G45" t="str">
            <v>E-1</v>
          </cell>
          <cell r="J45" t="str">
            <v>CIA</v>
          </cell>
          <cell r="L45" t="str">
            <v>Energy</v>
          </cell>
          <cell r="M45" t="str">
            <v>Summer</v>
          </cell>
          <cell r="N45" t="str">
            <v>Min Bill kWh</v>
          </cell>
          <cell r="R45" t="str">
            <v>N/A</v>
          </cell>
          <cell r="V45">
            <v>275979.13226099999</v>
          </cell>
        </row>
        <row r="46">
          <cell r="G46" t="str">
            <v>E-1</v>
          </cell>
          <cell r="J46" t="str">
            <v>CIA</v>
          </cell>
          <cell r="L46" t="str">
            <v>Energy</v>
          </cell>
          <cell r="M46" t="str">
            <v>Summer</v>
          </cell>
          <cell r="N46" t="str">
            <v>Tier 1</v>
          </cell>
          <cell r="R46" t="str">
            <v>N/A</v>
          </cell>
          <cell r="V46">
            <v>139549350.07266298</v>
          </cell>
        </row>
        <row r="47">
          <cell r="G47" t="str">
            <v>E-1</v>
          </cell>
          <cell r="J47" t="str">
            <v>CIA</v>
          </cell>
          <cell r="L47" t="str">
            <v>Energy</v>
          </cell>
          <cell r="M47" t="str">
            <v>Summer</v>
          </cell>
          <cell r="N47" t="str">
            <v>Tier 2</v>
          </cell>
          <cell r="R47" t="str">
            <v>N/A</v>
          </cell>
          <cell r="V47">
            <v>32200925.263301998</v>
          </cell>
        </row>
        <row r="48">
          <cell r="G48" t="str">
            <v>E-1</v>
          </cell>
          <cell r="J48" t="str">
            <v>CIA</v>
          </cell>
          <cell r="L48" t="str">
            <v>Energy</v>
          </cell>
          <cell r="M48" t="str">
            <v>Summer</v>
          </cell>
          <cell r="N48" t="str">
            <v>Tier 3</v>
          </cell>
          <cell r="R48" t="str">
            <v>N/A</v>
          </cell>
          <cell r="V48">
            <v>1835177.9432549998</v>
          </cell>
        </row>
        <row r="49">
          <cell r="G49" t="str">
            <v>E-1</v>
          </cell>
          <cell r="J49" t="str">
            <v>CIA</v>
          </cell>
          <cell r="L49" t="str">
            <v>Energy</v>
          </cell>
          <cell r="M49" t="str">
            <v>Summer</v>
          </cell>
          <cell r="N49" t="str">
            <v>Tier 4</v>
          </cell>
          <cell r="R49" t="str">
            <v>N/A</v>
          </cell>
          <cell r="V49">
            <v>0</v>
          </cell>
        </row>
        <row r="50">
          <cell r="G50" t="str">
            <v>E-1</v>
          </cell>
          <cell r="J50" t="str">
            <v>CIA</v>
          </cell>
          <cell r="L50" t="str">
            <v>Energy</v>
          </cell>
          <cell r="M50" t="str">
            <v>Summer</v>
          </cell>
          <cell r="N50" t="str">
            <v>Tier 5</v>
          </cell>
          <cell r="R50" t="str">
            <v>N/A</v>
          </cell>
          <cell r="V50">
            <v>0</v>
          </cell>
        </row>
        <row r="51">
          <cell r="G51" t="str">
            <v>E-1</v>
          </cell>
          <cell r="J51" t="str">
            <v>CIA</v>
          </cell>
          <cell r="L51" t="str">
            <v>Energy</v>
          </cell>
          <cell r="M51" t="str">
            <v>Winter</v>
          </cell>
          <cell r="N51" t="str">
            <v>MARL kWh</v>
          </cell>
          <cell r="R51" t="str">
            <v>N/A</v>
          </cell>
          <cell r="V51">
            <v>0</v>
          </cell>
        </row>
        <row r="52">
          <cell r="G52" t="str">
            <v>E-1</v>
          </cell>
          <cell r="J52" t="str">
            <v>CIA</v>
          </cell>
          <cell r="L52" t="str">
            <v>Energy</v>
          </cell>
          <cell r="M52" t="str">
            <v>Winter</v>
          </cell>
          <cell r="N52" t="str">
            <v>Min Bill kWh</v>
          </cell>
          <cell r="R52" t="str">
            <v>N/A</v>
          </cell>
          <cell r="V52">
            <v>431501.73479000002</v>
          </cell>
        </row>
        <row r="53">
          <cell r="G53" t="str">
            <v>E-1</v>
          </cell>
          <cell r="J53" t="str">
            <v>CIA</v>
          </cell>
          <cell r="L53" t="str">
            <v>Energy</v>
          </cell>
          <cell r="M53" t="str">
            <v>Winter</v>
          </cell>
          <cell r="N53" t="str">
            <v>Tier 1</v>
          </cell>
          <cell r="R53" t="str">
            <v>N/A</v>
          </cell>
          <cell r="V53">
            <v>172664666.05847099</v>
          </cell>
        </row>
        <row r="54">
          <cell r="G54" t="str">
            <v>E-1</v>
          </cell>
          <cell r="J54" t="str">
            <v>CIA</v>
          </cell>
          <cell r="L54" t="str">
            <v>Energy</v>
          </cell>
          <cell r="M54" t="str">
            <v>Winter</v>
          </cell>
          <cell r="N54" t="str">
            <v>Tier 2</v>
          </cell>
          <cell r="R54" t="str">
            <v>N/A</v>
          </cell>
          <cell r="V54">
            <v>19461586.393826</v>
          </cell>
        </row>
        <row r="55">
          <cell r="G55" t="str">
            <v>E-1</v>
          </cell>
          <cell r="J55" t="str">
            <v>CIA</v>
          </cell>
          <cell r="L55" t="str">
            <v>Energy</v>
          </cell>
          <cell r="M55" t="str">
            <v>Winter</v>
          </cell>
          <cell r="N55" t="str">
            <v>Tier 3</v>
          </cell>
          <cell r="R55" t="str">
            <v>N/A</v>
          </cell>
          <cell r="V55">
            <v>1735325.041921</v>
          </cell>
        </row>
        <row r="56">
          <cell r="G56" t="str">
            <v>E-1</v>
          </cell>
          <cell r="J56" t="str">
            <v>CIA</v>
          </cell>
          <cell r="L56" t="str">
            <v>Energy</v>
          </cell>
          <cell r="M56" t="str">
            <v>Winter</v>
          </cell>
          <cell r="N56" t="str">
            <v>Tier 4</v>
          </cell>
          <cell r="R56" t="str">
            <v>N/A</v>
          </cell>
          <cell r="V56">
            <v>0</v>
          </cell>
        </row>
        <row r="57">
          <cell r="G57" t="str">
            <v>E-1</v>
          </cell>
          <cell r="J57" t="str">
            <v>CIA</v>
          </cell>
          <cell r="L57" t="str">
            <v>Energy</v>
          </cell>
          <cell r="M57" t="str">
            <v>Winter</v>
          </cell>
          <cell r="N57" t="str">
            <v>Tier 5</v>
          </cell>
          <cell r="R57" t="str">
            <v>N/A</v>
          </cell>
          <cell r="V57">
            <v>0</v>
          </cell>
        </row>
        <row r="58">
          <cell r="G58" t="str">
            <v>E-1</v>
          </cell>
          <cell r="J58" t="str">
            <v>CIA</v>
          </cell>
          <cell r="L58" t="str">
            <v>Energy</v>
          </cell>
          <cell r="M58" t="str">
            <v>Summer</v>
          </cell>
          <cell r="N58" t="str">
            <v>MARL kWh</v>
          </cell>
          <cell r="R58" t="str">
            <v>N/A</v>
          </cell>
          <cell r="V58">
            <v>6236</v>
          </cell>
        </row>
        <row r="59">
          <cell r="G59" t="str">
            <v>E-1</v>
          </cell>
          <cell r="J59" t="str">
            <v>CIA</v>
          </cell>
          <cell r="L59" t="str">
            <v>Energy</v>
          </cell>
          <cell r="M59" t="str">
            <v>Summer</v>
          </cell>
          <cell r="N59" t="str">
            <v>Min Bill kWh</v>
          </cell>
          <cell r="R59" t="str">
            <v>N/A</v>
          </cell>
          <cell r="V59">
            <v>4979166.3174099997</v>
          </cell>
        </row>
        <row r="60">
          <cell r="G60" t="str">
            <v>E-1</v>
          </cell>
          <cell r="J60" t="str">
            <v>CIA</v>
          </cell>
          <cell r="L60" t="str">
            <v>Energy</v>
          </cell>
          <cell r="M60" t="str">
            <v>Summer</v>
          </cell>
          <cell r="N60" t="str">
            <v>Tier 1</v>
          </cell>
          <cell r="R60" t="str">
            <v>N/A</v>
          </cell>
          <cell r="V60">
            <v>748269262.56177795</v>
          </cell>
        </row>
        <row r="61">
          <cell r="G61" t="str">
            <v>E-1</v>
          </cell>
          <cell r="J61" t="str">
            <v>CIA</v>
          </cell>
          <cell r="L61" t="str">
            <v>Energy</v>
          </cell>
          <cell r="M61" t="str">
            <v>Summer</v>
          </cell>
          <cell r="N61" t="str">
            <v>Tier 2</v>
          </cell>
          <cell r="R61" t="str">
            <v>N/A</v>
          </cell>
          <cell r="V61">
            <v>526825876.97288501</v>
          </cell>
        </row>
        <row r="62">
          <cell r="G62" t="str">
            <v>E-1</v>
          </cell>
          <cell r="J62" t="str">
            <v>CIA</v>
          </cell>
          <cell r="L62" t="str">
            <v>Energy</v>
          </cell>
          <cell r="M62" t="str">
            <v>Summer</v>
          </cell>
          <cell r="N62" t="str">
            <v>Tier 3</v>
          </cell>
          <cell r="R62" t="str">
            <v>N/A</v>
          </cell>
          <cell r="V62">
            <v>25826422.431010999</v>
          </cell>
        </row>
        <row r="63">
          <cell r="G63" t="str">
            <v>E-1</v>
          </cell>
          <cell r="J63" t="str">
            <v>CIA</v>
          </cell>
          <cell r="L63" t="str">
            <v>Energy</v>
          </cell>
          <cell r="M63" t="str">
            <v>Summer</v>
          </cell>
          <cell r="N63" t="str">
            <v>Tier 4</v>
          </cell>
          <cell r="R63" t="str">
            <v>N/A</v>
          </cell>
          <cell r="V63">
            <v>0</v>
          </cell>
        </row>
        <row r="64">
          <cell r="G64" t="str">
            <v>E-1</v>
          </cell>
          <cell r="J64" t="str">
            <v>CIA</v>
          </cell>
          <cell r="L64" t="str">
            <v>Energy</v>
          </cell>
          <cell r="M64" t="str">
            <v>Summer</v>
          </cell>
          <cell r="N64" t="str">
            <v>Tier 5</v>
          </cell>
          <cell r="R64" t="str">
            <v>N/A</v>
          </cell>
          <cell r="V64">
            <v>0</v>
          </cell>
        </row>
        <row r="65">
          <cell r="G65" t="str">
            <v>E-1</v>
          </cell>
          <cell r="J65" t="str">
            <v>CIA</v>
          </cell>
          <cell r="L65" t="str">
            <v>Energy</v>
          </cell>
          <cell r="M65" t="str">
            <v>Winter</v>
          </cell>
          <cell r="N65" t="str">
            <v>MARL kWh</v>
          </cell>
          <cell r="R65" t="str">
            <v>N/A</v>
          </cell>
          <cell r="V65">
            <v>11187</v>
          </cell>
        </row>
        <row r="66">
          <cell r="G66" t="str">
            <v>E-1</v>
          </cell>
          <cell r="J66" t="str">
            <v>CIA</v>
          </cell>
          <cell r="L66" t="str">
            <v>Energy</v>
          </cell>
          <cell r="M66" t="str">
            <v>Winter</v>
          </cell>
          <cell r="N66" t="str">
            <v>Min Bill kWh</v>
          </cell>
          <cell r="R66" t="str">
            <v>N/A</v>
          </cell>
          <cell r="V66">
            <v>7785113.9924840005</v>
          </cell>
        </row>
        <row r="67">
          <cell r="G67" t="str">
            <v>E-1</v>
          </cell>
          <cell r="J67" t="str">
            <v>CIA</v>
          </cell>
          <cell r="L67" t="str">
            <v>Energy</v>
          </cell>
          <cell r="M67" t="str">
            <v>Winter</v>
          </cell>
          <cell r="N67" t="str">
            <v>Tier 1</v>
          </cell>
          <cell r="R67" t="str">
            <v>N/A</v>
          </cell>
          <cell r="V67">
            <v>927107565.40023303</v>
          </cell>
        </row>
        <row r="68">
          <cell r="G68" t="str">
            <v>E-1</v>
          </cell>
          <cell r="J68" t="str">
            <v>CIA</v>
          </cell>
          <cell r="L68" t="str">
            <v>Energy</v>
          </cell>
          <cell r="M68" t="str">
            <v>Winter</v>
          </cell>
          <cell r="N68" t="str">
            <v>Tier 2</v>
          </cell>
          <cell r="R68" t="str">
            <v>N/A</v>
          </cell>
          <cell r="V68">
            <v>469517962.078381</v>
          </cell>
        </row>
        <row r="69">
          <cell r="G69" t="str">
            <v>E-1</v>
          </cell>
          <cell r="J69" t="str">
            <v>CIA</v>
          </cell>
          <cell r="L69" t="str">
            <v>Energy</v>
          </cell>
          <cell r="M69" t="str">
            <v>Winter</v>
          </cell>
          <cell r="N69" t="str">
            <v>Tier 3</v>
          </cell>
          <cell r="R69" t="str">
            <v>N/A</v>
          </cell>
          <cell r="V69">
            <v>33637357.131182998</v>
          </cell>
        </row>
        <row r="70">
          <cell r="G70" t="str">
            <v>E-1</v>
          </cell>
          <cell r="J70" t="str">
            <v>CIA</v>
          </cell>
          <cell r="L70" t="str">
            <v>Energy</v>
          </cell>
          <cell r="M70" t="str">
            <v>Winter</v>
          </cell>
          <cell r="N70" t="str">
            <v>Tier 4</v>
          </cell>
          <cell r="R70" t="str">
            <v>N/A</v>
          </cell>
          <cell r="V70">
            <v>0</v>
          </cell>
        </row>
        <row r="71">
          <cell r="G71" t="str">
            <v>E-1</v>
          </cell>
          <cell r="J71" t="str">
            <v>CIA</v>
          </cell>
          <cell r="L71" t="str">
            <v>Energy</v>
          </cell>
          <cell r="M71" t="str">
            <v>Winter</v>
          </cell>
          <cell r="N71" t="str">
            <v>Tier 5</v>
          </cell>
          <cell r="R71" t="str">
            <v>N/A</v>
          </cell>
          <cell r="V71">
            <v>0</v>
          </cell>
        </row>
        <row r="72">
          <cell r="G72" t="str">
            <v>E-1</v>
          </cell>
          <cell r="J72" t="str">
            <v>CTC</v>
          </cell>
          <cell r="L72" t="str">
            <v>DL</v>
          </cell>
          <cell r="M72" t="str">
            <v>N/A</v>
          </cell>
          <cell r="N72" t="str">
            <v>N/A</v>
          </cell>
          <cell r="R72" t="str">
            <v>N/A</v>
          </cell>
          <cell r="V72">
            <v>0</v>
          </cell>
        </row>
        <row r="73">
          <cell r="G73" t="str">
            <v>E-1</v>
          </cell>
          <cell r="J73" t="str">
            <v>CTC</v>
          </cell>
          <cell r="L73" t="str">
            <v>Energy</v>
          </cell>
          <cell r="M73" t="str">
            <v>Summer</v>
          </cell>
          <cell r="N73" t="str">
            <v>MARL kWh</v>
          </cell>
          <cell r="R73" t="str">
            <v>N/A</v>
          </cell>
          <cell r="V73">
            <v>0</v>
          </cell>
        </row>
        <row r="74">
          <cell r="G74" t="str">
            <v>E-1</v>
          </cell>
          <cell r="J74" t="str">
            <v>CTC</v>
          </cell>
          <cell r="L74" t="str">
            <v>Energy</v>
          </cell>
          <cell r="M74" t="str">
            <v>Summer</v>
          </cell>
          <cell r="N74" t="str">
            <v>Min Bill kWh</v>
          </cell>
          <cell r="R74" t="str">
            <v>N/A</v>
          </cell>
          <cell r="V74">
            <v>275979.13226099999</v>
          </cell>
        </row>
        <row r="75">
          <cell r="G75" t="str">
            <v>E-1</v>
          </cell>
          <cell r="J75" t="str">
            <v>CTC</v>
          </cell>
          <cell r="L75" t="str">
            <v>Energy</v>
          </cell>
          <cell r="M75" t="str">
            <v>Summer</v>
          </cell>
          <cell r="N75" t="str">
            <v>Tier 1</v>
          </cell>
          <cell r="R75" t="str">
            <v>N/A</v>
          </cell>
          <cell r="V75">
            <v>139549350.07266298</v>
          </cell>
        </row>
        <row r="76">
          <cell r="G76" t="str">
            <v>E-1</v>
          </cell>
          <cell r="J76" t="str">
            <v>CTC</v>
          </cell>
          <cell r="L76" t="str">
            <v>Energy</v>
          </cell>
          <cell r="M76" t="str">
            <v>Summer</v>
          </cell>
          <cell r="N76" t="str">
            <v>Tier 2</v>
          </cell>
          <cell r="R76" t="str">
            <v>N/A</v>
          </cell>
          <cell r="V76">
            <v>32200925.263301998</v>
          </cell>
        </row>
        <row r="77">
          <cell r="G77" t="str">
            <v>E-1</v>
          </cell>
          <cell r="J77" t="str">
            <v>CTC</v>
          </cell>
          <cell r="L77" t="str">
            <v>Energy</v>
          </cell>
          <cell r="M77" t="str">
            <v>Summer</v>
          </cell>
          <cell r="N77" t="str">
            <v>Tier 3</v>
          </cell>
          <cell r="R77" t="str">
            <v>N/A</v>
          </cell>
          <cell r="V77">
            <v>1835177.9432549998</v>
          </cell>
        </row>
        <row r="78">
          <cell r="G78" t="str">
            <v>E-1</v>
          </cell>
          <cell r="J78" t="str">
            <v>CTC</v>
          </cell>
          <cell r="L78" t="str">
            <v>Energy</v>
          </cell>
          <cell r="M78" t="str">
            <v>Summer</v>
          </cell>
          <cell r="N78" t="str">
            <v>Tier 4</v>
          </cell>
          <cell r="R78" t="str">
            <v>N/A</v>
          </cell>
          <cell r="V78">
            <v>0</v>
          </cell>
        </row>
        <row r="79">
          <cell r="G79" t="str">
            <v>E-1</v>
          </cell>
          <cell r="J79" t="str">
            <v>CTC</v>
          </cell>
          <cell r="L79" t="str">
            <v>Energy</v>
          </cell>
          <cell r="M79" t="str">
            <v>Summer</v>
          </cell>
          <cell r="N79" t="str">
            <v>Tier 5</v>
          </cell>
          <cell r="R79" t="str">
            <v>N/A</v>
          </cell>
          <cell r="V79">
            <v>0</v>
          </cell>
        </row>
        <row r="80">
          <cell r="G80" t="str">
            <v>E-1</v>
          </cell>
          <cell r="J80" t="str">
            <v>CTC</v>
          </cell>
          <cell r="L80" t="str">
            <v>Energy</v>
          </cell>
          <cell r="M80" t="str">
            <v>Winter</v>
          </cell>
          <cell r="N80" t="str">
            <v>MARL kWh</v>
          </cell>
          <cell r="R80" t="str">
            <v>N/A</v>
          </cell>
          <cell r="V80">
            <v>0</v>
          </cell>
        </row>
        <row r="81">
          <cell r="G81" t="str">
            <v>E-1</v>
          </cell>
          <cell r="J81" t="str">
            <v>CTC</v>
          </cell>
          <cell r="L81" t="str">
            <v>Energy</v>
          </cell>
          <cell r="M81" t="str">
            <v>Winter</v>
          </cell>
          <cell r="N81" t="str">
            <v>Min Bill kWh</v>
          </cell>
          <cell r="R81" t="str">
            <v>N/A</v>
          </cell>
          <cell r="V81">
            <v>431501.73479000002</v>
          </cell>
        </row>
        <row r="82">
          <cell r="G82" t="str">
            <v>E-1</v>
          </cell>
          <cell r="J82" t="str">
            <v>CTC</v>
          </cell>
          <cell r="L82" t="str">
            <v>Energy</v>
          </cell>
          <cell r="M82" t="str">
            <v>Winter</v>
          </cell>
          <cell r="N82" t="str">
            <v>Tier 1</v>
          </cell>
          <cell r="R82" t="str">
            <v>N/A</v>
          </cell>
          <cell r="V82">
            <v>172664666.05847099</v>
          </cell>
        </row>
        <row r="83">
          <cell r="G83" t="str">
            <v>E-1</v>
          </cell>
          <cell r="J83" t="str">
            <v>CTC</v>
          </cell>
          <cell r="L83" t="str">
            <v>Energy</v>
          </cell>
          <cell r="M83" t="str">
            <v>Winter</v>
          </cell>
          <cell r="N83" t="str">
            <v>Tier 2</v>
          </cell>
          <cell r="R83" t="str">
            <v>N/A</v>
          </cell>
          <cell r="V83">
            <v>19461586.393826</v>
          </cell>
        </row>
        <row r="84">
          <cell r="G84" t="str">
            <v>E-1</v>
          </cell>
          <cell r="J84" t="str">
            <v>CTC</v>
          </cell>
          <cell r="L84" t="str">
            <v>Energy</v>
          </cell>
          <cell r="M84" t="str">
            <v>Winter</v>
          </cell>
          <cell r="N84" t="str">
            <v>Tier 3</v>
          </cell>
          <cell r="R84" t="str">
            <v>N/A</v>
          </cell>
          <cell r="V84">
            <v>1735325.041921</v>
          </cell>
        </row>
        <row r="85">
          <cell r="G85" t="str">
            <v>E-1</v>
          </cell>
          <cell r="J85" t="str">
            <v>CTC</v>
          </cell>
          <cell r="L85" t="str">
            <v>Energy</v>
          </cell>
          <cell r="M85" t="str">
            <v>Winter</v>
          </cell>
          <cell r="N85" t="str">
            <v>Tier 4</v>
          </cell>
          <cell r="R85" t="str">
            <v>N/A</v>
          </cell>
          <cell r="V85">
            <v>0</v>
          </cell>
        </row>
        <row r="86">
          <cell r="G86" t="str">
            <v>E-1</v>
          </cell>
          <cell r="J86" t="str">
            <v>CTC</v>
          </cell>
          <cell r="L86" t="str">
            <v>Energy</v>
          </cell>
          <cell r="M86" t="str">
            <v>Winter</v>
          </cell>
          <cell r="N86" t="str">
            <v>Tier 5</v>
          </cell>
          <cell r="R86" t="str">
            <v>N/A</v>
          </cell>
          <cell r="V86">
            <v>0</v>
          </cell>
        </row>
        <row r="87">
          <cell r="G87" t="str">
            <v>E-1</v>
          </cell>
          <cell r="J87" t="str">
            <v>CTC</v>
          </cell>
          <cell r="L87" t="str">
            <v>Energy</v>
          </cell>
          <cell r="M87" t="str">
            <v>Summer</v>
          </cell>
          <cell r="N87" t="str">
            <v>MARL kWh</v>
          </cell>
          <cell r="R87" t="str">
            <v>N/A</v>
          </cell>
          <cell r="V87">
            <v>6236</v>
          </cell>
        </row>
        <row r="88">
          <cell r="G88" t="str">
            <v>E-1</v>
          </cell>
          <cell r="J88" t="str">
            <v>CTC</v>
          </cell>
          <cell r="L88" t="str">
            <v>Energy</v>
          </cell>
          <cell r="M88" t="str">
            <v>Summer</v>
          </cell>
          <cell r="N88" t="str">
            <v>Min Bill kWh</v>
          </cell>
          <cell r="R88" t="str">
            <v>N/A</v>
          </cell>
          <cell r="V88">
            <v>4979166.3174099997</v>
          </cell>
        </row>
        <row r="89">
          <cell r="G89" t="str">
            <v>E-1</v>
          </cell>
          <cell r="J89" t="str">
            <v>CTC</v>
          </cell>
          <cell r="L89" t="str">
            <v>Energy</v>
          </cell>
          <cell r="M89" t="str">
            <v>Summer</v>
          </cell>
          <cell r="N89" t="str">
            <v>Tier 1</v>
          </cell>
          <cell r="R89" t="str">
            <v>N/A</v>
          </cell>
          <cell r="V89">
            <v>748269262.56177795</v>
          </cell>
        </row>
        <row r="90">
          <cell r="G90" t="str">
            <v>E-1</v>
          </cell>
          <cell r="J90" t="str">
            <v>CTC</v>
          </cell>
          <cell r="L90" t="str">
            <v>Energy</v>
          </cell>
          <cell r="M90" t="str">
            <v>Summer</v>
          </cell>
          <cell r="N90" t="str">
            <v>Tier 2</v>
          </cell>
          <cell r="R90" t="str">
            <v>N/A</v>
          </cell>
          <cell r="V90">
            <v>526825876.97288501</v>
          </cell>
        </row>
        <row r="91">
          <cell r="G91" t="str">
            <v>E-1</v>
          </cell>
          <cell r="J91" t="str">
            <v>CTC</v>
          </cell>
          <cell r="L91" t="str">
            <v>Energy</v>
          </cell>
          <cell r="M91" t="str">
            <v>Summer</v>
          </cell>
          <cell r="N91" t="str">
            <v>Tier 3</v>
          </cell>
          <cell r="R91" t="str">
            <v>N/A</v>
          </cell>
          <cell r="V91">
            <v>25826422.431010999</v>
          </cell>
        </row>
        <row r="92">
          <cell r="G92" t="str">
            <v>E-1</v>
          </cell>
          <cell r="J92" t="str">
            <v>CTC</v>
          </cell>
          <cell r="L92" t="str">
            <v>Energy</v>
          </cell>
          <cell r="M92" t="str">
            <v>Summer</v>
          </cell>
          <cell r="N92" t="str">
            <v>Tier 4</v>
          </cell>
          <cell r="R92" t="str">
            <v>N/A</v>
          </cell>
          <cell r="V92">
            <v>0</v>
          </cell>
        </row>
        <row r="93">
          <cell r="G93" t="str">
            <v>E-1</v>
          </cell>
          <cell r="J93" t="str">
            <v>CTC</v>
          </cell>
          <cell r="L93" t="str">
            <v>Energy</v>
          </cell>
          <cell r="M93" t="str">
            <v>Summer</v>
          </cell>
          <cell r="N93" t="str">
            <v>Tier 5</v>
          </cell>
          <cell r="R93" t="str">
            <v>N/A</v>
          </cell>
          <cell r="V93">
            <v>0</v>
          </cell>
        </row>
        <row r="94">
          <cell r="G94" t="str">
            <v>E-1</v>
          </cell>
          <cell r="J94" t="str">
            <v>CTC</v>
          </cell>
          <cell r="L94" t="str">
            <v>Energy</v>
          </cell>
          <cell r="M94" t="str">
            <v>Winter</v>
          </cell>
          <cell r="N94" t="str">
            <v>MARL kWh</v>
          </cell>
          <cell r="R94" t="str">
            <v>N/A</v>
          </cell>
          <cell r="V94">
            <v>11187</v>
          </cell>
        </row>
        <row r="95">
          <cell r="G95" t="str">
            <v>E-1</v>
          </cell>
          <cell r="J95" t="str">
            <v>CTC</v>
          </cell>
          <cell r="L95" t="str">
            <v>Energy</v>
          </cell>
          <cell r="M95" t="str">
            <v>Winter</v>
          </cell>
          <cell r="N95" t="str">
            <v>Min Bill kWh</v>
          </cell>
          <cell r="R95" t="str">
            <v>N/A</v>
          </cell>
          <cell r="V95">
            <v>7785113.9924840005</v>
          </cell>
        </row>
        <row r="96">
          <cell r="G96" t="str">
            <v>E-1</v>
          </cell>
          <cell r="J96" t="str">
            <v>CTC</v>
          </cell>
          <cell r="L96" t="str">
            <v>Energy</v>
          </cell>
          <cell r="M96" t="str">
            <v>Winter</v>
          </cell>
          <cell r="N96" t="str">
            <v>Tier 1</v>
          </cell>
          <cell r="R96" t="str">
            <v>N/A</v>
          </cell>
          <cell r="V96">
            <v>927107565.40023303</v>
          </cell>
        </row>
        <row r="97">
          <cell r="G97" t="str">
            <v>E-1</v>
          </cell>
          <cell r="J97" t="str">
            <v>CTC</v>
          </cell>
          <cell r="L97" t="str">
            <v>Energy</v>
          </cell>
          <cell r="M97" t="str">
            <v>Winter</v>
          </cell>
          <cell r="N97" t="str">
            <v>Tier 2</v>
          </cell>
          <cell r="R97" t="str">
            <v>N/A</v>
          </cell>
          <cell r="V97">
            <v>469517962.078381</v>
          </cell>
        </row>
        <row r="98">
          <cell r="G98" t="str">
            <v>E-1</v>
          </cell>
          <cell r="J98" t="str">
            <v>CTC</v>
          </cell>
          <cell r="L98" t="str">
            <v>Energy</v>
          </cell>
          <cell r="M98" t="str">
            <v>Winter</v>
          </cell>
          <cell r="N98" t="str">
            <v>Tier 3</v>
          </cell>
          <cell r="R98" t="str">
            <v>N/A</v>
          </cell>
          <cell r="V98">
            <v>33637357.131182998</v>
          </cell>
        </row>
        <row r="99">
          <cell r="G99" t="str">
            <v>E-1</v>
          </cell>
          <cell r="J99" t="str">
            <v>CTC</v>
          </cell>
          <cell r="L99" t="str">
            <v>Energy</v>
          </cell>
          <cell r="M99" t="str">
            <v>Winter</v>
          </cell>
          <cell r="N99" t="str">
            <v>Tier 4</v>
          </cell>
          <cell r="R99" t="str">
            <v>N/A</v>
          </cell>
          <cell r="V99">
            <v>0</v>
          </cell>
        </row>
        <row r="100">
          <cell r="G100" t="str">
            <v>E-1</v>
          </cell>
          <cell r="J100" t="str">
            <v>CTC</v>
          </cell>
          <cell r="L100" t="str">
            <v>Energy</v>
          </cell>
          <cell r="M100" t="str">
            <v>Winter</v>
          </cell>
          <cell r="N100" t="str">
            <v>Tier 5</v>
          </cell>
          <cell r="R100" t="str">
            <v>N/A</v>
          </cell>
          <cell r="V100">
            <v>0</v>
          </cell>
        </row>
        <row r="101">
          <cell r="G101" t="str">
            <v>E-1</v>
          </cell>
          <cell r="J101" t="str">
            <v>Distribution</v>
          </cell>
          <cell r="L101" t="str">
            <v>Customer</v>
          </cell>
          <cell r="M101" t="str">
            <v>N/A</v>
          </cell>
          <cell r="N101" t="str">
            <v>N/A</v>
          </cell>
          <cell r="R101" t="str">
            <v>N/A</v>
          </cell>
          <cell r="V101">
            <v>0</v>
          </cell>
        </row>
        <row r="102">
          <cell r="G102" t="str">
            <v>E-1</v>
          </cell>
          <cell r="J102" t="str">
            <v>Distribution</v>
          </cell>
          <cell r="L102" t="str">
            <v>Energy</v>
          </cell>
          <cell r="M102" t="str">
            <v>Summer</v>
          </cell>
          <cell r="N102" t="str">
            <v>MARL kWh</v>
          </cell>
          <cell r="R102" t="str">
            <v>N/A</v>
          </cell>
          <cell r="V102">
            <v>0</v>
          </cell>
        </row>
        <row r="103">
          <cell r="G103" t="str">
            <v>E-1</v>
          </cell>
          <cell r="J103" t="str">
            <v>Distribution</v>
          </cell>
          <cell r="L103" t="str">
            <v>Energy</v>
          </cell>
          <cell r="M103" t="str">
            <v>Summer</v>
          </cell>
          <cell r="N103" t="str">
            <v>Min Bill kWh</v>
          </cell>
          <cell r="R103" t="str">
            <v>N/A</v>
          </cell>
          <cell r="V103">
            <v>275979.13226099999</v>
          </cell>
        </row>
        <row r="104">
          <cell r="G104" t="str">
            <v>E-1</v>
          </cell>
          <cell r="J104" t="str">
            <v>Distribution</v>
          </cell>
          <cell r="L104" t="str">
            <v>Energy</v>
          </cell>
          <cell r="M104" t="str">
            <v>Summer</v>
          </cell>
          <cell r="N104" t="str">
            <v>Tier 1</v>
          </cell>
          <cell r="R104" t="str">
            <v>N/A</v>
          </cell>
          <cell r="V104">
            <v>139549350.07266298</v>
          </cell>
        </row>
        <row r="105">
          <cell r="G105" t="str">
            <v>E-1</v>
          </cell>
          <cell r="J105" t="str">
            <v>Distribution</v>
          </cell>
          <cell r="L105" t="str">
            <v>Energy</v>
          </cell>
          <cell r="M105" t="str">
            <v>Summer</v>
          </cell>
          <cell r="N105" t="str">
            <v>Tier 2</v>
          </cell>
          <cell r="R105" t="str">
            <v>N/A</v>
          </cell>
          <cell r="V105">
            <v>32200925.263301998</v>
          </cell>
        </row>
        <row r="106">
          <cell r="G106" t="str">
            <v>E-1</v>
          </cell>
          <cell r="J106" t="str">
            <v>Distribution</v>
          </cell>
          <cell r="L106" t="str">
            <v>Energy</v>
          </cell>
          <cell r="M106" t="str">
            <v>Summer</v>
          </cell>
          <cell r="N106" t="str">
            <v>Tier 3</v>
          </cell>
          <cell r="R106" t="str">
            <v>N/A</v>
          </cell>
          <cell r="V106">
            <v>1835177.9432549998</v>
          </cell>
        </row>
        <row r="107">
          <cell r="G107" t="str">
            <v>E-1</v>
          </cell>
          <cell r="J107" t="str">
            <v>Distribution</v>
          </cell>
          <cell r="L107" t="str">
            <v>Energy</v>
          </cell>
          <cell r="M107" t="str">
            <v>Summer</v>
          </cell>
          <cell r="N107" t="str">
            <v>Tier 4</v>
          </cell>
          <cell r="R107" t="str">
            <v>N/A</v>
          </cell>
          <cell r="V107">
            <v>0</v>
          </cell>
        </row>
        <row r="108">
          <cell r="G108" t="str">
            <v>E-1</v>
          </cell>
          <cell r="J108" t="str">
            <v>Distribution</v>
          </cell>
          <cell r="L108" t="str">
            <v>Energy</v>
          </cell>
          <cell r="M108" t="str">
            <v>Summer</v>
          </cell>
          <cell r="N108" t="str">
            <v>Tier 5</v>
          </cell>
          <cell r="R108" t="str">
            <v>N/A</v>
          </cell>
          <cell r="V108">
            <v>0</v>
          </cell>
        </row>
        <row r="109">
          <cell r="G109" t="str">
            <v>E-1</v>
          </cell>
          <cell r="J109" t="str">
            <v>Distribution</v>
          </cell>
          <cell r="L109" t="str">
            <v>Energy</v>
          </cell>
          <cell r="M109" t="str">
            <v>Winter</v>
          </cell>
          <cell r="N109" t="str">
            <v>MARL kWh</v>
          </cell>
          <cell r="R109" t="str">
            <v>N/A</v>
          </cell>
          <cell r="V109">
            <v>0</v>
          </cell>
        </row>
        <row r="110">
          <cell r="G110" t="str">
            <v>E-1</v>
          </cell>
          <cell r="J110" t="str">
            <v>Distribution</v>
          </cell>
          <cell r="L110" t="str">
            <v>Energy</v>
          </cell>
          <cell r="M110" t="str">
            <v>Winter</v>
          </cell>
          <cell r="N110" t="str">
            <v>Min Bill kWh</v>
          </cell>
          <cell r="R110" t="str">
            <v>N/A</v>
          </cell>
          <cell r="V110">
            <v>431501.73479000002</v>
          </cell>
        </row>
        <row r="111">
          <cell r="G111" t="str">
            <v>E-1</v>
          </cell>
          <cell r="J111" t="str">
            <v>Distribution</v>
          </cell>
          <cell r="L111" t="str">
            <v>Energy</v>
          </cell>
          <cell r="M111" t="str">
            <v>Winter</v>
          </cell>
          <cell r="N111" t="str">
            <v>Tier 1</v>
          </cell>
          <cell r="R111" t="str">
            <v>N/A</v>
          </cell>
          <cell r="V111">
            <v>172664666.05847099</v>
          </cell>
        </row>
        <row r="112">
          <cell r="G112" t="str">
            <v>E-1</v>
          </cell>
          <cell r="J112" t="str">
            <v>Distribution</v>
          </cell>
          <cell r="L112" t="str">
            <v>Energy</v>
          </cell>
          <cell r="M112" t="str">
            <v>Winter</v>
          </cell>
          <cell r="N112" t="str">
            <v>Tier 2</v>
          </cell>
          <cell r="R112" t="str">
            <v>N/A</v>
          </cell>
          <cell r="V112">
            <v>19461586.393826</v>
          </cell>
        </row>
        <row r="113">
          <cell r="G113" t="str">
            <v>E-1</v>
          </cell>
          <cell r="J113" t="str">
            <v>Distribution</v>
          </cell>
          <cell r="L113" t="str">
            <v>Energy</v>
          </cell>
          <cell r="M113" t="str">
            <v>Winter</v>
          </cell>
          <cell r="N113" t="str">
            <v>Tier 3</v>
          </cell>
          <cell r="R113" t="str">
            <v>N/A</v>
          </cell>
          <cell r="V113">
            <v>1735325.041921</v>
          </cell>
        </row>
        <row r="114">
          <cell r="G114" t="str">
            <v>E-1</v>
          </cell>
          <cell r="J114" t="str">
            <v>Distribution</v>
          </cell>
          <cell r="L114" t="str">
            <v>Energy</v>
          </cell>
          <cell r="M114" t="str">
            <v>Winter</v>
          </cell>
          <cell r="N114" t="str">
            <v>Tier 4</v>
          </cell>
          <cell r="R114" t="str">
            <v>N/A</v>
          </cell>
          <cell r="V114">
            <v>0</v>
          </cell>
        </row>
        <row r="115">
          <cell r="G115" t="str">
            <v>E-1</v>
          </cell>
          <cell r="J115" t="str">
            <v>Distribution</v>
          </cell>
          <cell r="L115" t="str">
            <v>Energy</v>
          </cell>
          <cell r="M115" t="str">
            <v>Winter</v>
          </cell>
          <cell r="N115" t="str">
            <v>Tier 5</v>
          </cell>
          <cell r="R115" t="str">
            <v>N/A</v>
          </cell>
          <cell r="V115">
            <v>0</v>
          </cell>
        </row>
        <row r="116">
          <cell r="G116" t="str">
            <v>E-1</v>
          </cell>
          <cell r="J116" t="str">
            <v>Distribution</v>
          </cell>
          <cell r="L116" t="str">
            <v>Energy</v>
          </cell>
          <cell r="M116" t="str">
            <v>Summer</v>
          </cell>
          <cell r="N116" t="str">
            <v>Baseline</v>
          </cell>
          <cell r="R116" t="str">
            <v>N/A</v>
          </cell>
          <cell r="V116">
            <v>17946161.478916001</v>
          </cell>
        </row>
        <row r="117">
          <cell r="G117" t="str">
            <v>E-1</v>
          </cell>
          <cell r="J117" t="str">
            <v>Distribution</v>
          </cell>
          <cell r="L117" t="str">
            <v>Energy</v>
          </cell>
          <cell r="M117" t="str">
            <v>Summer</v>
          </cell>
          <cell r="N117" t="str">
            <v>Over Baseline</v>
          </cell>
          <cell r="R117" t="str">
            <v>N/A</v>
          </cell>
          <cell r="V117">
            <v>16099928.059360001</v>
          </cell>
        </row>
        <row r="118">
          <cell r="G118" t="str">
            <v>E-1</v>
          </cell>
          <cell r="J118" t="str">
            <v>Distribution</v>
          </cell>
          <cell r="L118" t="str">
            <v>Energy</v>
          </cell>
          <cell r="M118" t="str">
            <v>Winter</v>
          </cell>
          <cell r="N118" t="str">
            <v>Baseline</v>
          </cell>
          <cell r="R118" t="str">
            <v>N/A</v>
          </cell>
          <cell r="V118">
            <v>31239797.276933998</v>
          </cell>
        </row>
        <row r="119">
          <cell r="G119" t="str">
            <v>E-1</v>
          </cell>
          <cell r="J119" t="str">
            <v>Distribution</v>
          </cell>
          <cell r="L119" t="str">
            <v>Energy</v>
          </cell>
          <cell r="M119" t="str">
            <v>Winter</v>
          </cell>
          <cell r="N119" t="str">
            <v>Over Baseline</v>
          </cell>
          <cell r="R119" t="str">
            <v>N/A</v>
          </cell>
          <cell r="V119">
            <v>18797998.602688</v>
          </cell>
        </row>
        <row r="120">
          <cell r="G120" t="str">
            <v>E-1</v>
          </cell>
          <cell r="J120" t="str">
            <v>Distribution</v>
          </cell>
          <cell r="L120" t="str">
            <v>Energy</v>
          </cell>
          <cell r="M120" t="str">
            <v>Summer</v>
          </cell>
          <cell r="N120" t="str">
            <v>MARL kWh</v>
          </cell>
          <cell r="R120" t="str">
            <v>N/A</v>
          </cell>
          <cell r="V120">
            <v>6236</v>
          </cell>
        </row>
        <row r="121">
          <cell r="G121" t="str">
            <v>E-1</v>
          </cell>
          <cell r="J121" t="str">
            <v>Distribution</v>
          </cell>
          <cell r="L121" t="str">
            <v>Energy</v>
          </cell>
          <cell r="M121" t="str">
            <v>Summer</v>
          </cell>
          <cell r="N121" t="str">
            <v>Min Bill kWh</v>
          </cell>
          <cell r="R121" t="str">
            <v>N/A</v>
          </cell>
          <cell r="V121">
            <v>4979166.3174099997</v>
          </cell>
        </row>
        <row r="122">
          <cell r="G122" t="str">
            <v>E-1</v>
          </cell>
          <cell r="J122" t="str">
            <v>Distribution</v>
          </cell>
          <cell r="L122" t="str">
            <v>Energy</v>
          </cell>
          <cell r="M122" t="str">
            <v>Summer</v>
          </cell>
          <cell r="N122" t="str">
            <v>Tier 1</v>
          </cell>
          <cell r="R122" t="str">
            <v>N/A</v>
          </cell>
          <cell r="V122">
            <v>748269262.56177795</v>
          </cell>
        </row>
        <row r="123">
          <cell r="G123" t="str">
            <v>E-1</v>
          </cell>
          <cell r="J123" t="str">
            <v>Distribution</v>
          </cell>
          <cell r="L123" t="str">
            <v>Energy</v>
          </cell>
          <cell r="M123" t="str">
            <v>Summer</v>
          </cell>
          <cell r="N123" t="str">
            <v>Tier 2</v>
          </cell>
          <cell r="R123" t="str">
            <v>N/A</v>
          </cell>
          <cell r="V123">
            <v>526825876.97288501</v>
          </cell>
        </row>
        <row r="124">
          <cell r="G124" t="str">
            <v>E-1</v>
          </cell>
          <cell r="J124" t="str">
            <v>Distribution</v>
          </cell>
          <cell r="L124" t="str">
            <v>Energy</v>
          </cell>
          <cell r="M124" t="str">
            <v>Summer</v>
          </cell>
          <cell r="N124" t="str">
            <v>Tier 3</v>
          </cell>
          <cell r="R124" t="str">
            <v>N/A</v>
          </cell>
          <cell r="V124">
            <v>25826422.431010999</v>
          </cell>
        </row>
        <row r="125">
          <cell r="G125" t="str">
            <v>E-1</v>
          </cell>
          <cell r="J125" t="str">
            <v>Distribution</v>
          </cell>
          <cell r="L125" t="str">
            <v>Energy</v>
          </cell>
          <cell r="M125" t="str">
            <v>Summer</v>
          </cell>
          <cell r="N125" t="str">
            <v>Tier 4</v>
          </cell>
          <cell r="R125" t="str">
            <v>N/A</v>
          </cell>
          <cell r="V125">
            <v>0</v>
          </cell>
        </row>
        <row r="126">
          <cell r="G126" t="str">
            <v>E-1</v>
          </cell>
          <cell r="J126" t="str">
            <v>Distribution</v>
          </cell>
          <cell r="L126" t="str">
            <v>Energy</v>
          </cell>
          <cell r="M126" t="str">
            <v>Summer</v>
          </cell>
          <cell r="N126" t="str">
            <v>Tier 5</v>
          </cell>
          <cell r="R126" t="str">
            <v>N/A</v>
          </cell>
          <cell r="V126">
            <v>0</v>
          </cell>
        </row>
        <row r="127">
          <cell r="G127" t="str">
            <v>E-1</v>
          </cell>
          <cell r="J127" t="str">
            <v>Distribution</v>
          </cell>
          <cell r="L127" t="str">
            <v>Energy</v>
          </cell>
          <cell r="M127" t="str">
            <v>Winter</v>
          </cell>
          <cell r="N127" t="str">
            <v>MARL kWh</v>
          </cell>
          <cell r="R127" t="str">
            <v>N/A</v>
          </cell>
          <cell r="V127">
            <v>11187</v>
          </cell>
        </row>
        <row r="128">
          <cell r="G128" t="str">
            <v>E-1</v>
          </cell>
          <cell r="J128" t="str">
            <v>Distribution</v>
          </cell>
          <cell r="L128" t="str">
            <v>Energy</v>
          </cell>
          <cell r="M128" t="str">
            <v>Winter</v>
          </cell>
          <cell r="N128" t="str">
            <v>Min Bill kWh</v>
          </cell>
          <cell r="R128" t="str">
            <v>N/A</v>
          </cell>
          <cell r="V128">
            <v>7785113.9924840005</v>
          </cell>
        </row>
        <row r="129">
          <cell r="G129" t="str">
            <v>E-1</v>
          </cell>
          <cell r="J129" t="str">
            <v>Distribution</v>
          </cell>
          <cell r="L129" t="str">
            <v>Energy</v>
          </cell>
          <cell r="M129" t="str">
            <v>Winter</v>
          </cell>
          <cell r="N129" t="str">
            <v>Tier 1</v>
          </cell>
          <cell r="R129" t="str">
            <v>N/A</v>
          </cell>
          <cell r="V129">
            <v>927107565.40023303</v>
          </cell>
        </row>
        <row r="130">
          <cell r="G130" t="str">
            <v>E-1</v>
          </cell>
          <cell r="J130" t="str">
            <v>Distribution</v>
          </cell>
          <cell r="L130" t="str">
            <v>Energy</v>
          </cell>
          <cell r="M130" t="str">
            <v>Winter</v>
          </cell>
          <cell r="N130" t="str">
            <v>Tier 2</v>
          </cell>
          <cell r="R130" t="str">
            <v>N/A</v>
          </cell>
          <cell r="V130">
            <v>469517962.078381</v>
          </cell>
        </row>
        <row r="131">
          <cell r="G131" t="str">
            <v>E-1</v>
          </cell>
          <cell r="J131" t="str">
            <v>Distribution</v>
          </cell>
          <cell r="L131" t="str">
            <v>Energy</v>
          </cell>
          <cell r="M131" t="str">
            <v>Winter</v>
          </cell>
          <cell r="N131" t="str">
            <v>Tier 3</v>
          </cell>
          <cell r="R131" t="str">
            <v>N/A</v>
          </cell>
          <cell r="V131">
            <v>33637357.131182998</v>
          </cell>
        </row>
        <row r="132">
          <cell r="G132" t="str">
            <v>E-1</v>
          </cell>
          <cell r="J132" t="str">
            <v>Distribution</v>
          </cell>
          <cell r="L132" t="str">
            <v>Energy</v>
          </cell>
          <cell r="M132" t="str">
            <v>Winter</v>
          </cell>
          <cell r="N132" t="str">
            <v>Tier 4</v>
          </cell>
          <cell r="R132" t="str">
            <v>N/A</v>
          </cell>
          <cell r="V132">
            <v>0</v>
          </cell>
        </row>
        <row r="133">
          <cell r="G133" t="str">
            <v>E-1</v>
          </cell>
          <cell r="J133" t="str">
            <v>Distribution</v>
          </cell>
          <cell r="L133" t="str">
            <v>Energy</v>
          </cell>
          <cell r="M133" t="str">
            <v>Winter</v>
          </cell>
          <cell r="N133" t="str">
            <v>Tier 5</v>
          </cell>
          <cell r="R133" t="str">
            <v>N/A</v>
          </cell>
          <cell r="V133">
            <v>0</v>
          </cell>
        </row>
        <row r="134">
          <cell r="G134" t="str">
            <v>E-1</v>
          </cell>
          <cell r="J134" t="str">
            <v>Distribution</v>
          </cell>
          <cell r="L134" t="str">
            <v>ES Credit</v>
          </cell>
          <cell r="M134" t="str">
            <v>Summer</v>
          </cell>
          <cell r="N134" t="str">
            <v>Minimum Units</v>
          </cell>
          <cell r="R134" t="str">
            <v>N/A</v>
          </cell>
          <cell r="V134">
            <v>51</v>
          </cell>
        </row>
        <row r="135">
          <cell r="G135" t="str">
            <v>E-1</v>
          </cell>
          <cell r="J135" t="str">
            <v>Distribution</v>
          </cell>
          <cell r="L135" t="str">
            <v>ES Credit</v>
          </cell>
          <cell r="M135" t="str">
            <v>Winter</v>
          </cell>
          <cell r="N135" t="str">
            <v>Minimum Units</v>
          </cell>
          <cell r="R135" t="str">
            <v>N/A</v>
          </cell>
          <cell r="V135">
            <v>35</v>
          </cell>
        </row>
        <row r="136">
          <cell r="G136" t="str">
            <v>E-1</v>
          </cell>
          <cell r="J136" t="str">
            <v>Distribution</v>
          </cell>
          <cell r="L136" t="str">
            <v>ES Unit</v>
          </cell>
          <cell r="M136" t="str">
            <v>Summer</v>
          </cell>
          <cell r="N136" t="str">
            <v>Units E-1/EL-1</v>
          </cell>
          <cell r="R136" t="str">
            <v>N/A</v>
          </cell>
          <cell r="V136">
            <v>6401</v>
          </cell>
        </row>
        <row r="137">
          <cell r="G137" t="str">
            <v>E-1</v>
          </cell>
          <cell r="J137" t="str">
            <v>Distribution</v>
          </cell>
          <cell r="L137" t="str">
            <v>ES Unit</v>
          </cell>
          <cell r="M137" t="str">
            <v>Winter</v>
          </cell>
          <cell r="N137" t="str">
            <v>Units E-1/EL-1</v>
          </cell>
          <cell r="R137" t="str">
            <v>N/A</v>
          </cell>
          <cell r="V137">
            <v>13135</v>
          </cell>
        </row>
        <row r="138">
          <cell r="G138" t="str">
            <v>E-1</v>
          </cell>
          <cell r="J138" t="str">
            <v>Distribution</v>
          </cell>
          <cell r="L138" t="str">
            <v>ET Credit</v>
          </cell>
          <cell r="M138" t="str">
            <v>Summer</v>
          </cell>
          <cell r="N138" t="str">
            <v>Minimum Units</v>
          </cell>
          <cell r="R138" t="str">
            <v>N/A</v>
          </cell>
          <cell r="V138">
            <v>3</v>
          </cell>
        </row>
        <row r="139">
          <cell r="G139" t="str">
            <v>E-1</v>
          </cell>
          <cell r="J139" t="str">
            <v>Distribution</v>
          </cell>
          <cell r="L139" t="str">
            <v>ET Credit</v>
          </cell>
          <cell r="M139" t="str">
            <v>Winter</v>
          </cell>
          <cell r="N139" t="str">
            <v>Minimum Units</v>
          </cell>
          <cell r="R139" t="str">
            <v>N/A</v>
          </cell>
          <cell r="V139">
            <v>68</v>
          </cell>
        </row>
        <row r="140">
          <cell r="G140" t="str">
            <v>E-1</v>
          </cell>
          <cell r="J140" t="str">
            <v>Distribution</v>
          </cell>
          <cell r="L140" t="str">
            <v>ET Unit</v>
          </cell>
          <cell r="M140" t="str">
            <v>Summer</v>
          </cell>
          <cell r="N140" t="str">
            <v>Units E-1/EL-1</v>
          </cell>
          <cell r="R140" t="str">
            <v>N/A</v>
          </cell>
          <cell r="V140">
            <v>18369</v>
          </cell>
        </row>
        <row r="141">
          <cell r="G141" t="str">
            <v>E-1</v>
          </cell>
          <cell r="J141" t="str">
            <v>Distribution</v>
          </cell>
          <cell r="L141" t="str">
            <v>ET Unit</v>
          </cell>
          <cell r="M141" t="str">
            <v>Winter</v>
          </cell>
          <cell r="N141" t="str">
            <v>Units E-1/EL-1</v>
          </cell>
          <cell r="R141" t="str">
            <v>N/A</v>
          </cell>
          <cell r="V141">
            <v>35383</v>
          </cell>
        </row>
        <row r="142">
          <cell r="G142" t="str">
            <v>E-1</v>
          </cell>
          <cell r="J142" t="str">
            <v>WFC</v>
          </cell>
          <cell r="L142" t="str">
            <v>DL</v>
          </cell>
          <cell r="M142" t="str">
            <v>N/A</v>
          </cell>
          <cell r="N142" t="str">
            <v>N/A</v>
          </cell>
          <cell r="R142" t="str">
            <v>N/A</v>
          </cell>
          <cell r="V142">
            <v>0</v>
          </cell>
        </row>
        <row r="143">
          <cell r="G143" t="str">
            <v>E-1</v>
          </cell>
          <cell r="J143" t="str">
            <v>WFC</v>
          </cell>
          <cell r="L143" t="str">
            <v>Energy</v>
          </cell>
          <cell r="M143" t="str">
            <v>Summer</v>
          </cell>
          <cell r="N143" t="str">
            <v>MARL kWh</v>
          </cell>
          <cell r="R143" t="str">
            <v>N/A</v>
          </cell>
          <cell r="V143">
            <v>0</v>
          </cell>
        </row>
        <row r="144">
          <cell r="G144" t="str">
            <v>E-1</v>
          </cell>
          <cell r="J144" t="str">
            <v>WFC</v>
          </cell>
          <cell r="L144" t="str">
            <v>Energy</v>
          </cell>
          <cell r="M144" t="str">
            <v>Summer</v>
          </cell>
          <cell r="N144" t="str">
            <v>Min Bill kWh</v>
          </cell>
          <cell r="R144" t="str">
            <v>N/A</v>
          </cell>
          <cell r="V144">
            <v>275979.13226099999</v>
          </cell>
        </row>
        <row r="145">
          <cell r="G145" t="str">
            <v>E-1</v>
          </cell>
          <cell r="J145" t="str">
            <v>WFC</v>
          </cell>
          <cell r="L145" t="str">
            <v>Energy</v>
          </cell>
          <cell r="M145" t="str">
            <v>Summer</v>
          </cell>
          <cell r="N145" t="str">
            <v>Tier 1</v>
          </cell>
          <cell r="R145" t="str">
            <v>N/A</v>
          </cell>
          <cell r="V145">
            <v>139549350.07266298</v>
          </cell>
        </row>
        <row r="146">
          <cell r="G146" t="str">
            <v>E-1</v>
          </cell>
          <cell r="J146" t="str">
            <v>WFC</v>
          </cell>
          <cell r="L146" t="str">
            <v>Energy</v>
          </cell>
          <cell r="M146" t="str">
            <v>Summer</v>
          </cell>
          <cell r="N146" t="str">
            <v>Tier 2</v>
          </cell>
          <cell r="R146" t="str">
            <v>N/A</v>
          </cell>
          <cell r="V146">
            <v>32200925.263301998</v>
          </cell>
        </row>
        <row r="147">
          <cell r="G147" t="str">
            <v>E-1</v>
          </cell>
          <cell r="J147" t="str">
            <v>WFC</v>
          </cell>
          <cell r="L147" t="str">
            <v>Energy</v>
          </cell>
          <cell r="M147" t="str">
            <v>Summer</v>
          </cell>
          <cell r="N147" t="str">
            <v>Tier 3</v>
          </cell>
          <cell r="R147" t="str">
            <v>N/A</v>
          </cell>
          <cell r="V147">
            <v>1835177.9432549998</v>
          </cell>
        </row>
        <row r="148">
          <cell r="G148" t="str">
            <v>E-1</v>
          </cell>
          <cell r="J148" t="str">
            <v>WFC</v>
          </cell>
          <cell r="L148" t="str">
            <v>Energy</v>
          </cell>
          <cell r="M148" t="str">
            <v>Summer</v>
          </cell>
          <cell r="N148" t="str">
            <v>Tier 4</v>
          </cell>
          <cell r="R148" t="str">
            <v>N/A</v>
          </cell>
          <cell r="V148">
            <v>0</v>
          </cell>
        </row>
        <row r="149">
          <cell r="G149" t="str">
            <v>E-1</v>
          </cell>
          <cell r="J149" t="str">
            <v>WFC</v>
          </cell>
          <cell r="L149" t="str">
            <v>Energy</v>
          </cell>
          <cell r="M149" t="str">
            <v>Summer</v>
          </cell>
          <cell r="N149" t="str">
            <v>Tier 5</v>
          </cell>
          <cell r="R149" t="str">
            <v>N/A</v>
          </cell>
          <cell r="V149">
            <v>0</v>
          </cell>
        </row>
        <row r="150">
          <cell r="G150" t="str">
            <v>E-1</v>
          </cell>
          <cell r="J150" t="str">
            <v>WFC</v>
          </cell>
          <cell r="L150" t="str">
            <v>Energy</v>
          </cell>
          <cell r="M150" t="str">
            <v>Winter</v>
          </cell>
          <cell r="N150" t="str">
            <v>MARL kWh</v>
          </cell>
          <cell r="R150" t="str">
            <v>N/A</v>
          </cell>
          <cell r="V150">
            <v>0</v>
          </cell>
        </row>
        <row r="151">
          <cell r="G151" t="str">
            <v>E-1</v>
          </cell>
          <cell r="J151" t="str">
            <v>WFC</v>
          </cell>
          <cell r="L151" t="str">
            <v>Energy</v>
          </cell>
          <cell r="M151" t="str">
            <v>Winter</v>
          </cell>
          <cell r="N151" t="str">
            <v>Min Bill kWh</v>
          </cell>
          <cell r="R151" t="str">
            <v>N/A</v>
          </cell>
          <cell r="V151">
            <v>431501.73479000002</v>
          </cell>
        </row>
        <row r="152">
          <cell r="G152" t="str">
            <v>E-1</v>
          </cell>
          <cell r="J152" t="str">
            <v>WFC</v>
          </cell>
          <cell r="L152" t="str">
            <v>Energy</v>
          </cell>
          <cell r="M152" t="str">
            <v>Winter</v>
          </cell>
          <cell r="N152" t="str">
            <v>Tier 1</v>
          </cell>
          <cell r="R152" t="str">
            <v>N/A</v>
          </cell>
          <cell r="V152">
            <v>172664666.05847099</v>
          </cell>
        </row>
        <row r="153">
          <cell r="G153" t="str">
            <v>E-1</v>
          </cell>
          <cell r="J153" t="str">
            <v>WFC</v>
          </cell>
          <cell r="L153" t="str">
            <v>Energy</v>
          </cell>
          <cell r="M153" t="str">
            <v>Winter</v>
          </cell>
          <cell r="N153" t="str">
            <v>Tier 2</v>
          </cell>
          <cell r="R153" t="str">
            <v>N/A</v>
          </cell>
          <cell r="V153">
            <v>19461586.393826</v>
          </cell>
        </row>
        <row r="154">
          <cell r="G154" t="str">
            <v>E-1</v>
          </cell>
          <cell r="J154" t="str">
            <v>WFC</v>
          </cell>
          <cell r="L154" t="str">
            <v>Energy</v>
          </cell>
          <cell r="M154" t="str">
            <v>Winter</v>
          </cell>
          <cell r="N154" t="str">
            <v>Tier 3</v>
          </cell>
          <cell r="R154" t="str">
            <v>N/A</v>
          </cell>
          <cell r="V154">
            <v>1735325.041921</v>
          </cell>
        </row>
        <row r="155">
          <cell r="G155" t="str">
            <v>E-1</v>
          </cell>
          <cell r="J155" t="str">
            <v>WFC</v>
          </cell>
          <cell r="L155" t="str">
            <v>Energy</v>
          </cell>
          <cell r="M155" t="str">
            <v>Winter</v>
          </cell>
          <cell r="N155" t="str">
            <v>Tier 4</v>
          </cell>
          <cell r="R155" t="str">
            <v>N/A</v>
          </cell>
          <cell r="V155">
            <v>0</v>
          </cell>
        </row>
        <row r="156">
          <cell r="G156" t="str">
            <v>E-1</v>
          </cell>
          <cell r="J156" t="str">
            <v>WFC</v>
          </cell>
          <cell r="L156" t="str">
            <v>Energy</v>
          </cell>
          <cell r="M156" t="str">
            <v>Winter</v>
          </cell>
          <cell r="N156" t="str">
            <v>Tier 5</v>
          </cell>
          <cell r="R156" t="str">
            <v>N/A</v>
          </cell>
          <cell r="V156">
            <v>0</v>
          </cell>
        </row>
        <row r="157">
          <cell r="G157" t="str">
            <v>E-1</v>
          </cell>
          <cell r="J157" t="str">
            <v>WFC</v>
          </cell>
          <cell r="L157" t="str">
            <v>Energy</v>
          </cell>
          <cell r="M157" t="str">
            <v>Summer</v>
          </cell>
          <cell r="N157" t="str">
            <v>MARL kWh</v>
          </cell>
          <cell r="R157" t="str">
            <v>N/A</v>
          </cell>
          <cell r="V157">
            <v>6236</v>
          </cell>
        </row>
        <row r="158">
          <cell r="G158" t="str">
            <v>E-1</v>
          </cell>
          <cell r="J158" t="str">
            <v>WFC</v>
          </cell>
          <cell r="L158" t="str">
            <v>Energy</v>
          </cell>
          <cell r="M158" t="str">
            <v>Summer</v>
          </cell>
          <cell r="N158" t="str">
            <v>Min Bill kWh</v>
          </cell>
          <cell r="R158" t="str">
            <v>N/A</v>
          </cell>
          <cell r="V158">
            <v>4979166.3174099997</v>
          </cell>
        </row>
        <row r="159">
          <cell r="G159" t="str">
            <v>E-1</v>
          </cell>
          <cell r="J159" t="str">
            <v>WFC</v>
          </cell>
          <cell r="L159" t="str">
            <v>Energy</v>
          </cell>
          <cell r="M159" t="str">
            <v>Summer</v>
          </cell>
          <cell r="N159" t="str">
            <v>Tier 1</v>
          </cell>
          <cell r="R159" t="str">
            <v>N/A</v>
          </cell>
          <cell r="V159">
            <v>748269262.56177795</v>
          </cell>
        </row>
        <row r="160">
          <cell r="G160" t="str">
            <v>E-1</v>
          </cell>
          <cell r="J160" t="str">
            <v>WFC</v>
          </cell>
          <cell r="L160" t="str">
            <v>Energy</v>
          </cell>
          <cell r="M160" t="str">
            <v>Summer</v>
          </cell>
          <cell r="N160" t="str">
            <v>Tier 2</v>
          </cell>
          <cell r="R160" t="str">
            <v>N/A</v>
          </cell>
          <cell r="V160">
            <v>526825876.97288501</v>
          </cell>
        </row>
        <row r="161">
          <cell r="G161" t="str">
            <v>E-1</v>
          </cell>
          <cell r="J161" t="str">
            <v>WFC</v>
          </cell>
          <cell r="L161" t="str">
            <v>Energy</v>
          </cell>
          <cell r="M161" t="str">
            <v>Summer</v>
          </cell>
          <cell r="N161" t="str">
            <v>Tier 3</v>
          </cell>
          <cell r="R161" t="str">
            <v>N/A</v>
          </cell>
          <cell r="V161">
            <v>25826422.431010999</v>
          </cell>
        </row>
        <row r="162">
          <cell r="G162" t="str">
            <v>E-1</v>
          </cell>
          <cell r="J162" t="str">
            <v>WFC</v>
          </cell>
          <cell r="L162" t="str">
            <v>Energy</v>
          </cell>
          <cell r="M162" t="str">
            <v>Summer</v>
          </cell>
          <cell r="N162" t="str">
            <v>Tier 4</v>
          </cell>
          <cell r="R162" t="str">
            <v>N/A</v>
          </cell>
          <cell r="V162">
            <v>0</v>
          </cell>
        </row>
        <row r="163">
          <cell r="G163" t="str">
            <v>E-1</v>
          </cell>
          <cell r="J163" t="str">
            <v>WFC</v>
          </cell>
          <cell r="L163" t="str">
            <v>Energy</v>
          </cell>
          <cell r="M163" t="str">
            <v>Summer</v>
          </cell>
          <cell r="N163" t="str">
            <v>Tier 5</v>
          </cell>
          <cell r="R163" t="str">
            <v>N/A</v>
          </cell>
          <cell r="V163">
            <v>0</v>
          </cell>
        </row>
        <row r="164">
          <cell r="G164" t="str">
            <v>E-1</v>
          </cell>
          <cell r="J164" t="str">
            <v>WFC</v>
          </cell>
          <cell r="L164" t="str">
            <v>Energy</v>
          </cell>
          <cell r="M164" t="str">
            <v>Winter</v>
          </cell>
          <cell r="N164" t="str">
            <v>MARL kWh</v>
          </cell>
          <cell r="R164" t="str">
            <v>N/A</v>
          </cell>
          <cell r="V164">
            <v>11187</v>
          </cell>
        </row>
        <row r="165">
          <cell r="G165" t="str">
            <v>E-1</v>
          </cell>
          <cell r="J165" t="str">
            <v>WFC</v>
          </cell>
          <cell r="L165" t="str">
            <v>Energy</v>
          </cell>
          <cell r="M165" t="str">
            <v>Winter</v>
          </cell>
          <cell r="N165" t="str">
            <v>Min Bill kWh</v>
          </cell>
          <cell r="R165" t="str">
            <v>N/A</v>
          </cell>
          <cell r="V165">
            <v>7785113.9924840005</v>
          </cell>
        </row>
        <row r="166">
          <cell r="G166" t="str">
            <v>E-1</v>
          </cell>
          <cell r="J166" t="str">
            <v>WFC</v>
          </cell>
          <cell r="L166" t="str">
            <v>Energy</v>
          </cell>
          <cell r="M166" t="str">
            <v>Winter</v>
          </cell>
          <cell r="N166" t="str">
            <v>Tier 1</v>
          </cell>
          <cell r="R166" t="str">
            <v>N/A</v>
          </cell>
          <cell r="V166">
            <v>927107565.40023303</v>
          </cell>
        </row>
        <row r="167">
          <cell r="G167" t="str">
            <v>E-1</v>
          </cell>
          <cell r="J167" t="str">
            <v>WFC</v>
          </cell>
          <cell r="L167" t="str">
            <v>Energy</v>
          </cell>
          <cell r="M167" t="str">
            <v>Winter</v>
          </cell>
          <cell r="N167" t="str">
            <v>Tier 2</v>
          </cell>
          <cell r="R167" t="str">
            <v>N/A</v>
          </cell>
          <cell r="V167">
            <v>469517962.078381</v>
          </cell>
        </row>
        <row r="168">
          <cell r="G168" t="str">
            <v>E-1</v>
          </cell>
          <cell r="J168" t="str">
            <v>WFC</v>
          </cell>
          <cell r="L168" t="str">
            <v>Energy</v>
          </cell>
          <cell r="M168" t="str">
            <v>Winter</v>
          </cell>
          <cell r="N168" t="str">
            <v>Tier 3</v>
          </cell>
          <cell r="R168" t="str">
            <v>N/A</v>
          </cell>
          <cell r="V168">
            <v>33637357.131182998</v>
          </cell>
        </row>
        <row r="169">
          <cell r="G169" t="str">
            <v>E-1</v>
          </cell>
          <cell r="J169" t="str">
            <v>WFC</v>
          </cell>
          <cell r="L169" t="str">
            <v>Energy</v>
          </cell>
          <cell r="M169" t="str">
            <v>Winter</v>
          </cell>
          <cell r="N169" t="str">
            <v>Tier 4</v>
          </cell>
          <cell r="R169" t="str">
            <v>N/A</v>
          </cell>
          <cell r="V169">
            <v>0</v>
          </cell>
        </row>
        <row r="170">
          <cell r="G170" t="str">
            <v>E-1</v>
          </cell>
          <cell r="J170" t="str">
            <v>WFC</v>
          </cell>
          <cell r="L170" t="str">
            <v>Energy</v>
          </cell>
          <cell r="M170" t="str">
            <v>Winter</v>
          </cell>
          <cell r="N170" t="str">
            <v>Tier 5</v>
          </cell>
          <cell r="R170" t="str">
            <v>N/A</v>
          </cell>
          <cell r="V170">
            <v>0</v>
          </cell>
        </row>
        <row r="171">
          <cell r="G171" t="str">
            <v>E-1</v>
          </cell>
          <cell r="J171" t="str">
            <v>ECRA</v>
          </cell>
          <cell r="L171" t="str">
            <v>DL</v>
          </cell>
          <cell r="M171" t="str">
            <v>N/A</v>
          </cell>
          <cell r="N171" t="str">
            <v>N/A</v>
          </cell>
          <cell r="R171" t="str">
            <v>N/A</v>
          </cell>
          <cell r="V171">
            <v>0</v>
          </cell>
        </row>
        <row r="172">
          <cell r="G172" t="str">
            <v>E-1</v>
          </cell>
          <cell r="J172" t="str">
            <v>ECRA</v>
          </cell>
          <cell r="L172" t="str">
            <v>Energy</v>
          </cell>
          <cell r="M172" t="str">
            <v>Summer</v>
          </cell>
          <cell r="N172" t="str">
            <v>MARL kWh</v>
          </cell>
          <cell r="R172" t="str">
            <v>N/A</v>
          </cell>
          <cell r="V172">
            <v>0</v>
          </cell>
        </row>
        <row r="173">
          <cell r="G173" t="str">
            <v>E-1</v>
          </cell>
          <cell r="J173" t="str">
            <v>ECRA</v>
          </cell>
          <cell r="L173" t="str">
            <v>Energy</v>
          </cell>
          <cell r="M173" t="str">
            <v>Summer</v>
          </cell>
          <cell r="N173" t="str">
            <v>Min Bill kWh</v>
          </cell>
          <cell r="R173" t="str">
            <v>N/A</v>
          </cell>
          <cell r="V173">
            <v>275979.13226099999</v>
          </cell>
        </row>
        <row r="174">
          <cell r="G174" t="str">
            <v>E-1</v>
          </cell>
          <cell r="J174" t="str">
            <v>ECRA</v>
          </cell>
          <cell r="L174" t="str">
            <v>Energy</v>
          </cell>
          <cell r="M174" t="str">
            <v>Summer</v>
          </cell>
          <cell r="N174" t="str">
            <v>Tier 1</v>
          </cell>
          <cell r="R174" t="str">
            <v>N/A</v>
          </cell>
          <cell r="V174">
            <v>139549350.07266298</v>
          </cell>
        </row>
        <row r="175">
          <cell r="G175" t="str">
            <v>E-1</v>
          </cell>
          <cell r="J175" t="str">
            <v>ECRA</v>
          </cell>
          <cell r="L175" t="str">
            <v>Energy</v>
          </cell>
          <cell r="M175" t="str">
            <v>Summer</v>
          </cell>
          <cell r="N175" t="str">
            <v>Tier 2</v>
          </cell>
          <cell r="R175" t="str">
            <v>N/A</v>
          </cell>
          <cell r="V175">
            <v>32200925.263301998</v>
          </cell>
        </row>
        <row r="176">
          <cell r="G176" t="str">
            <v>E-1</v>
          </cell>
          <cell r="J176" t="str">
            <v>ECRA</v>
          </cell>
          <cell r="L176" t="str">
            <v>Energy</v>
          </cell>
          <cell r="M176" t="str">
            <v>Summer</v>
          </cell>
          <cell r="N176" t="str">
            <v>Tier 3</v>
          </cell>
          <cell r="R176" t="str">
            <v>N/A</v>
          </cell>
          <cell r="V176">
            <v>1835177.9432549998</v>
          </cell>
        </row>
        <row r="177">
          <cell r="G177" t="str">
            <v>E-1</v>
          </cell>
          <cell r="J177" t="str">
            <v>ECRA</v>
          </cell>
          <cell r="L177" t="str">
            <v>Energy</v>
          </cell>
          <cell r="M177" t="str">
            <v>Summer</v>
          </cell>
          <cell r="N177" t="str">
            <v>Tier 4</v>
          </cell>
          <cell r="R177" t="str">
            <v>N/A</v>
          </cell>
          <cell r="V177">
            <v>0</v>
          </cell>
        </row>
        <row r="178">
          <cell r="G178" t="str">
            <v>E-1</v>
          </cell>
          <cell r="J178" t="str">
            <v>ECRA</v>
          </cell>
          <cell r="L178" t="str">
            <v>Energy</v>
          </cell>
          <cell r="M178" t="str">
            <v>Summer</v>
          </cell>
          <cell r="N178" t="str">
            <v>Tier 5</v>
          </cell>
          <cell r="R178" t="str">
            <v>N/A</v>
          </cell>
          <cell r="V178">
            <v>0</v>
          </cell>
        </row>
        <row r="179">
          <cell r="G179" t="str">
            <v>E-1</v>
          </cell>
          <cell r="J179" t="str">
            <v>ECRA</v>
          </cell>
          <cell r="L179" t="str">
            <v>Energy</v>
          </cell>
          <cell r="M179" t="str">
            <v>Winter</v>
          </cell>
          <cell r="N179" t="str">
            <v>MARL kWh</v>
          </cell>
          <cell r="R179" t="str">
            <v>N/A</v>
          </cell>
          <cell r="V179">
            <v>0</v>
          </cell>
        </row>
        <row r="180">
          <cell r="G180" t="str">
            <v>E-1</v>
          </cell>
          <cell r="J180" t="str">
            <v>ECRA</v>
          </cell>
          <cell r="L180" t="str">
            <v>Energy</v>
          </cell>
          <cell r="M180" t="str">
            <v>Winter</v>
          </cell>
          <cell r="N180" t="str">
            <v>Min Bill kWh</v>
          </cell>
          <cell r="R180" t="str">
            <v>N/A</v>
          </cell>
          <cell r="V180">
            <v>431501.73479000002</v>
          </cell>
        </row>
        <row r="181">
          <cell r="G181" t="str">
            <v>E-1</v>
          </cell>
          <cell r="J181" t="str">
            <v>ECRA</v>
          </cell>
          <cell r="L181" t="str">
            <v>Energy</v>
          </cell>
          <cell r="M181" t="str">
            <v>Winter</v>
          </cell>
          <cell r="N181" t="str">
            <v>Tier 1</v>
          </cell>
          <cell r="R181" t="str">
            <v>N/A</v>
          </cell>
          <cell r="V181">
            <v>172664666.05847099</v>
          </cell>
        </row>
        <row r="182">
          <cell r="G182" t="str">
            <v>E-1</v>
          </cell>
          <cell r="J182" t="str">
            <v>ECRA</v>
          </cell>
          <cell r="L182" t="str">
            <v>Energy</v>
          </cell>
          <cell r="M182" t="str">
            <v>Winter</v>
          </cell>
          <cell r="N182" t="str">
            <v>Tier 2</v>
          </cell>
          <cell r="R182" t="str">
            <v>N/A</v>
          </cell>
          <cell r="V182">
            <v>19461586.393826</v>
          </cell>
        </row>
        <row r="183">
          <cell r="G183" t="str">
            <v>E-1</v>
          </cell>
          <cell r="J183" t="str">
            <v>ECRA</v>
          </cell>
          <cell r="L183" t="str">
            <v>Energy</v>
          </cell>
          <cell r="M183" t="str">
            <v>Winter</v>
          </cell>
          <cell r="N183" t="str">
            <v>Tier 3</v>
          </cell>
          <cell r="R183" t="str">
            <v>N/A</v>
          </cell>
          <cell r="V183">
            <v>1735325.041921</v>
          </cell>
        </row>
        <row r="184">
          <cell r="G184" t="str">
            <v>E-1</v>
          </cell>
          <cell r="J184" t="str">
            <v>ECRA</v>
          </cell>
          <cell r="L184" t="str">
            <v>Energy</v>
          </cell>
          <cell r="M184" t="str">
            <v>Winter</v>
          </cell>
          <cell r="N184" t="str">
            <v>Tier 4</v>
          </cell>
          <cell r="R184" t="str">
            <v>N/A</v>
          </cell>
          <cell r="V184">
            <v>0</v>
          </cell>
        </row>
        <row r="185">
          <cell r="G185" t="str">
            <v>E-1</v>
          </cell>
          <cell r="J185" t="str">
            <v>ECRA</v>
          </cell>
          <cell r="L185" t="str">
            <v>Energy</v>
          </cell>
          <cell r="M185" t="str">
            <v>Winter</v>
          </cell>
          <cell r="N185" t="str">
            <v>Tier 5</v>
          </cell>
          <cell r="R185" t="str">
            <v>N/A</v>
          </cell>
          <cell r="V185">
            <v>0</v>
          </cell>
        </row>
        <row r="186">
          <cell r="G186" t="str">
            <v>E-1</v>
          </cell>
          <cell r="J186" t="str">
            <v>ECRA</v>
          </cell>
          <cell r="L186" t="str">
            <v>Energy</v>
          </cell>
          <cell r="M186" t="str">
            <v>Summer</v>
          </cell>
          <cell r="N186" t="str">
            <v>MARL kWh</v>
          </cell>
          <cell r="R186" t="str">
            <v>N/A</v>
          </cell>
          <cell r="V186">
            <v>6236</v>
          </cell>
        </row>
        <row r="187">
          <cell r="G187" t="str">
            <v>E-1</v>
          </cell>
          <cell r="J187" t="str">
            <v>ECRA</v>
          </cell>
          <cell r="L187" t="str">
            <v>Energy</v>
          </cell>
          <cell r="M187" t="str">
            <v>Summer</v>
          </cell>
          <cell r="N187" t="str">
            <v>Min Bill kWh</v>
          </cell>
          <cell r="R187" t="str">
            <v>N/A</v>
          </cell>
          <cell r="V187">
            <v>4979166.3174099997</v>
          </cell>
        </row>
        <row r="188">
          <cell r="G188" t="str">
            <v>E-1</v>
          </cell>
          <cell r="J188" t="str">
            <v>ECRA</v>
          </cell>
          <cell r="L188" t="str">
            <v>Energy</v>
          </cell>
          <cell r="M188" t="str">
            <v>Summer</v>
          </cell>
          <cell r="N188" t="str">
            <v>Tier 1</v>
          </cell>
          <cell r="R188" t="str">
            <v>N/A</v>
          </cell>
          <cell r="V188">
            <v>748269262.56177795</v>
          </cell>
        </row>
        <row r="189">
          <cell r="G189" t="str">
            <v>E-1</v>
          </cell>
          <cell r="J189" t="str">
            <v>ECRA</v>
          </cell>
          <cell r="L189" t="str">
            <v>Energy</v>
          </cell>
          <cell r="M189" t="str">
            <v>Summer</v>
          </cell>
          <cell r="N189" t="str">
            <v>Tier 2</v>
          </cell>
          <cell r="R189" t="str">
            <v>N/A</v>
          </cell>
          <cell r="V189">
            <v>526825876.97288501</v>
          </cell>
        </row>
        <row r="190">
          <cell r="G190" t="str">
            <v>E-1</v>
          </cell>
          <cell r="J190" t="str">
            <v>ECRA</v>
          </cell>
          <cell r="L190" t="str">
            <v>Energy</v>
          </cell>
          <cell r="M190" t="str">
            <v>Summer</v>
          </cell>
          <cell r="N190" t="str">
            <v>Tier 3</v>
          </cell>
          <cell r="R190" t="str">
            <v>N/A</v>
          </cell>
          <cell r="V190">
            <v>25826422.431010999</v>
          </cell>
        </row>
        <row r="191">
          <cell r="G191" t="str">
            <v>E-1</v>
          </cell>
          <cell r="J191" t="str">
            <v>ECRA</v>
          </cell>
          <cell r="L191" t="str">
            <v>Energy</v>
          </cell>
          <cell r="M191" t="str">
            <v>Summer</v>
          </cell>
          <cell r="N191" t="str">
            <v>Tier 4</v>
          </cell>
          <cell r="R191" t="str">
            <v>N/A</v>
          </cell>
          <cell r="V191">
            <v>0</v>
          </cell>
        </row>
        <row r="192">
          <cell r="G192" t="str">
            <v>E-1</v>
          </cell>
          <cell r="J192" t="str">
            <v>ECRA</v>
          </cell>
          <cell r="L192" t="str">
            <v>Energy</v>
          </cell>
          <cell r="M192" t="str">
            <v>Summer</v>
          </cell>
          <cell r="N192" t="str">
            <v>Tier 5</v>
          </cell>
          <cell r="R192" t="str">
            <v>N/A</v>
          </cell>
          <cell r="V192">
            <v>0</v>
          </cell>
        </row>
        <row r="193">
          <cell r="G193" t="str">
            <v>E-1</v>
          </cell>
          <cell r="J193" t="str">
            <v>ECRA</v>
          </cell>
          <cell r="L193" t="str">
            <v>Energy</v>
          </cell>
          <cell r="M193" t="str">
            <v>Winter</v>
          </cell>
          <cell r="N193" t="str">
            <v>MARL kWh</v>
          </cell>
          <cell r="R193" t="str">
            <v>N/A</v>
          </cell>
          <cell r="V193">
            <v>11187</v>
          </cell>
        </row>
        <row r="194">
          <cell r="G194" t="str">
            <v>E-1</v>
          </cell>
          <cell r="J194" t="str">
            <v>ECRA</v>
          </cell>
          <cell r="L194" t="str">
            <v>Energy</v>
          </cell>
          <cell r="M194" t="str">
            <v>Winter</v>
          </cell>
          <cell r="N194" t="str">
            <v>Min Bill kWh</v>
          </cell>
          <cell r="R194" t="str">
            <v>N/A</v>
          </cell>
          <cell r="V194">
            <v>7785113.9924840005</v>
          </cell>
        </row>
        <row r="195">
          <cell r="G195" t="str">
            <v>E-1</v>
          </cell>
          <cell r="J195" t="str">
            <v>ECRA</v>
          </cell>
          <cell r="L195" t="str">
            <v>Energy</v>
          </cell>
          <cell r="M195" t="str">
            <v>Winter</v>
          </cell>
          <cell r="N195" t="str">
            <v>Tier 1</v>
          </cell>
          <cell r="R195" t="str">
            <v>N/A</v>
          </cell>
          <cell r="V195">
            <v>927107565.40023303</v>
          </cell>
        </row>
        <row r="196">
          <cell r="G196" t="str">
            <v>E-1</v>
          </cell>
          <cell r="J196" t="str">
            <v>ECRA</v>
          </cell>
          <cell r="L196" t="str">
            <v>Energy</v>
          </cell>
          <cell r="M196" t="str">
            <v>Winter</v>
          </cell>
          <cell r="N196" t="str">
            <v>Tier 2</v>
          </cell>
          <cell r="R196" t="str">
            <v>N/A</v>
          </cell>
          <cell r="V196">
            <v>469517962.078381</v>
          </cell>
        </row>
        <row r="197">
          <cell r="G197" t="str">
            <v>E-1</v>
          </cell>
          <cell r="J197" t="str">
            <v>ECRA</v>
          </cell>
          <cell r="L197" t="str">
            <v>Energy</v>
          </cell>
          <cell r="M197" t="str">
            <v>Winter</v>
          </cell>
          <cell r="N197" t="str">
            <v>Tier 3</v>
          </cell>
          <cell r="R197" t="str">
            <v>N/A</v>
          </cell>
          <cell r="V197">
            <v>33637357.131182998</v>
          </cell>
        </row>
        <row r="198">
          <cell r="G198" t="str">
            <v>E-1</v>
          </cell>
          <cell r="J198" t="str">
            <v>ECRA</v>
          </cell>
          <cell r="L198" t="str">
            <v>Energy</v>
          </cell>
          <cell r="M198" t="str">
            <v>Winter</v>
          </cell>
          <cell r="N198" t="str">
            <v>Tier 4</v>
          </cell>
          <cell r="R198" t="str">
            <v>N/A</v>
          </cell>
          <cell r="V198">
            <v>0</v>
          </cell>
        </row>
        <row r="199">
          <cell r="G199" t="str">
            <v>E-1</v>
          </cell>
          <cell r="J199" t="str">
            <v>ECRA</v>
          </cell>
          <cell r="L199" t="str">
            <v>Energy</v>
          </cell>
          <cell r="M199" t="str">
            <v>Winter</v>
          </cell>
          <cell r="N199" t="str">
            <v>Tier 5</v>
          </cell>
          <cell r="R199" t="str">
            <v>N/A</v>
          </cell>
          <cell r="V199">
            <v>0</v>
          </cell>
        </row>
        <row r="200">
          <cell r="G200" t="str">
            <v>E-1</v>
          </cell>
          <cell r="J200" t="str">
            <v>Generation</v>
          </cell>
          <cell r="L200" t="str">
            <v>Energy</v>
          </cell>
          <cell r="M200" t="str">
            <v>Summer</v>
          </cell>
          <cell r="N200" t="str">
            <v>MARL kWh</v>
          </cell>
          <cell r="R200" t="str">
            <v>N/A</v>
          </cell>
          <cell r="V200">
            <v>0</v>
          </cell>
        </row>
        <row r="201">
          <cell r="G201" t="str">
            <v>E-1</v>
          </cell>
          <cell r="J201" t="str">
            <v>Generation</v>
          </cell>
          <cell r="L201" t="str">
            <v>Energy</v>
          </cell>
          <cell r="M201" t="str">
            <v>Summer</v>
          </cell>
          <cell r="N201" t="str">
            <v>Min Bill kWh</v>
          </cell>
          <cell r="R201" t="str">
            <v>N/A</v>
          </cell>
          <cell r="V201">
            <v>275979.13226099999</v>
          </cell>
        </row>
        <row r="202">
          <cell r="G202" t="str">
            <v>E-1</v>
          </cell>
          <cell r="J202" t="str">
            <v>Generation</v>
          </cell>
          <cell r="L202" t="str">
            <v>Energy</v>
          </cell>
          <cell r="M202" t="str">
            <v>Summer</v>
          </cell>
          <cell r="N202" t="str">
            <v>Tier 1</v>
          </cell>
          <cell r="R202" t="str">
            <v>N/A</v>
          </cell>
          <cell r="V202">
            <v>139549350.07266298</v>
          </cell>
        </row>
        <row r="203">
          <cell r="G203" t="str">
            <v>E-1</v>
          </cell>
          <cell r="J203" t="str">
            <v>Generation</v>
          </cell>
          <cell r="L203" t="str">
            <v>Energy</v>
          </cell>
          <cell r="M203" t="str">
            <v>Summer</v>
          </cell>
          <cell r="N203" t="str">
            <v>Tier 2</v>
          </cell>
          <cell r="R203" t="str">
            <v>N/A</v>
          </cell>
          <cell r="V203">
            <v>32200925.263301998</v>
          </cell>
        </row>
        <row r="204">
          <cell r="G204" t="str">
            <v>E-1</v>
          </cell>
          <cell r="J204" t="str">
            <v>Generation</v>
          </cell>
          <cell r="L204" t="str">
            <v>Energy</v>
          </cell>
          <cell r="M204" t="str">
            <v>Summer</v>
          </cell>
          <cell r="N204" t="str">
            <v>Tier 3</v>
          </cell>
          <cell r="R204" t="str">
            <v>N/A</v>
          </cell>
          <cell r="V204">
            <v>1835177.9432549998</v>
          </cell>
        </row>
        <row r="205">
          <cell r="G205" t="str">
            <v>E-1</v>
          </cell>
          <cell r="J205" t="str">
            <v>Generation</v>
          </cell>
          <cell r="L205" t="str">
            <v>Energy</v>
          </cell>
          <cell r="M205" t="str">
            <v>Summer</v>
          </cell>
          <cell r="N205" t="str">
            <v>Tier 4</v>
          </cell>
          <cell r="R205" t="str">
            <v>N/A</v>
          </cell>
          <cell r="V205">
            <v>0</v>
          </cell>
        </row>
        <row r="206">
          <cell r="G206" t="str">
            <v>E-1</v>
          </cell>
          <cell r="J206" t="str">
            <v>Generation</v>
          </cell>
          <cell r="L206" t="str">
            <v>Energy</v>
          </cell>
          <cell r="M206" t="str">
            <v>Summer</v>
          </cell>
          <cell r="N206" t="str">
            <v>Tier 5</v>
          </cell>
          <cell r="R206" t="str">
            <v>N/A</v>
          </cell>
          <cell r="V206">
            <v>0</v>
          </cell>
        </row>
        <row r="207">
          <cell r="G207" t="str">
            <v>E-1</v>
          </cell>
          <cell r="J207" t="str">
            <v>Generation</v>
          </cell>
          <cell r="L207" t="str">
            <v>Energy</v>
          </cell>
          <cell r="M207" t="str">
            <v>Winter</v>
          </cell>
          <cell r="N207" t="str">
            <v>MARL kWh</v>
          </cell>
          <cell r="R207" t="str">
            <v>N/A</v>
          </cell>
          <cell r="V207">
            <v>0</v>
          </cell>
        </row>
        <row r="208">
          <cell r="G208" t="str">
            <v>E-1</v>
          </cell>
          <cell r="J208" t="str">
            <v>Generation</v>
          </cell>
          <cell r="L208" t="str">
            <v>Energy</v>
          </cell>
          <cell r="M208" t="str">
            <v>Winter</v>
          </cell>
          <cell r="N208" t="str">
            <v>Min Bill kWh</v>
          </cell>
          <cell r="R208" t="str">
            <v>N/A</v>
          </cell>
          <cell r="V208">
            <v>431501.73479000002</v>
          </cell>
        </row>
        <row r="209">
          <cell r="G209" t="str">
            <v>E-1</v>
          </cell>
          <cell r="J209" t="str">
            <v>Generation</v>
          </cell>
          <cell r="L209" t="str">
            <v>Energy</v>
          </cell>
          <cell r="M209" t="str">
            <v>Winter</v>
          </cell>
          <cell r="N209" t="str">
            <v>Tier 1</v>
          </cell>
          <cell r="R209" t="str">
            <v>N/A</v>
          </cell>
          <cell r="V209">
            <v>172664666.05847099</v>
          </cell>
        </row>
        <row r="210">
          <cell r="G210" t="str">
            <v>E-1</v>
          </cell>
          <cell r="J210" t="str">
            <v>Generation</v>
          </cell>
          <cell r="L210" t="str">
            <v>Energy</v>
          </cell>
          <cell r="M210" t="str">
            <v>Winter</v>
          </cell>
          <cell r="N210" t="str">
            <v>Tier 2</v>
          </cell>
          <cell r="R210" t="str">
            <v>N/A</v>
          </cell>
          <cell r="V210">
            <v>19461586.393826</v>
          </cell>
        </row>
        <row r="211">
          <cell r="G211" t="str">
            <v>E-1</v>
          </cell>
          <cell r="J211" t="str">
            <v>Generation</v>
          </cell>
          <cell r="L211" t="str">
            <v>Energy</v>
          </cell>
          <cell r="M211" t="str">
            <v>Winter</v>
          </cell>
          <cell r="N211" t="str">
            <v>Tier 3</v>
          </cell>
          <cell r="R211" t="str">
            <v>N/A</v>
          </cell>
          <cell r="V211">
            <v>1735325.041921</v>
          </cell>
        </row>
        <row r="212">
          <cell r="G212" t="str">
            <v>E-1</v>
          </cell>
          <cell r="J212" t="str">
            <v>Generation</v>
          </cell>
          <cell r="L212" t="str">
            <v>Energy</v>
          </cell>
          <cell r="M212" t="str">
            <v>Winter</v>
          </cell>
          <cell r="N212" t="str">
            <v>Tier 4</v>
          </cell>
          <cell r="R212" t="str">
            <v>N/A</v>
          </cell>
          <cell r="V212">
            <v>0</v>
          </cell>
        </row>
        <row r="213">
          <cell r="G213" t="str">
            <v>E-1</v>
          </cell>
          <cell r="J213" t="str">
            <v>Generation</v>
          </cell>
          <cell r="L213" t="str">
            <v>Energy</v>
          </cell>
          <cell r="M213" t="str">
            <v>Winter</v>
          </cell>
          <cell r="N213" t="str">
            <v>Tier 5</v>
          </cell>
          <cell r="R213" t="str">
            <v>N/A</v>
          </cell>
          <cell r="V213">
            <v>0</v>
          </cell>
        </row>
        <row r="214">
          <cell r="G214" t="str">
            <v>E-1</v>
          </cell>
          <cell r="J214" t="str">
            <v>Generation</v>
          </cell>
          <cell r="L214" t="str">
            <v>Energy</v>
          </cell>
          <cell r="M214" t="str">
            <v>Summer</v>
          </cell>
          <cell r="N214" t="str">
            <v>MARL kWh</v>
          </cell>
          <cell r="R214" t="str">
            <v>N/A</v>
          </cell>
          <cell r="V214">
            <v>6236</v>
          </cell>
        </row>
        <row r="215">
          <cell r="G215" t="str">
            <v>E-1</v>
          </cell>
          <cell r="J215" t="str">
            <v>Generation</v>
          </cell>
          <cell r="L215" t="str">
            <v>Energy</v>
          </cell>
          <cell r="M215" t="str">
            <v>Summer</v>
          </cell>
          <cell r="N215" t="str">
            <v>Min Bill kWh</v>
          </cell>
          <cell r="R215" t="str">
            <v>N/A</v>
          </cell>
          <cell r="V215">
            <v>4979166.3174099997</v>
          </cell>
        </row>
        <row r="216">
          <cell r="G216" t="str">
            <v>E-1</v>
          </cell>
          <cell r="J216" t="str">
            <v>Generation</v>
          </cell>
          <cell r="L216" t="str">
            <v>Energy</v>
          </cell>
          <cell r="M216" t="str">
            <v>Summer</v>
          </cell>
          <cell r="N216" t="str">
            <v>Tier 1</v>
          </cell>
          <cell r="R216" t="str">
            <v>N/A</v>
          </cell>
          <cell r="V216">
            <v>748269262.56177795</v>
          </cell>
        </row>
        <row r="217">
          <cell r="G217" t="str">
            <v>E-1</v>
          </cell>
          <cell r="J217" t="str">
            <v>Generation</v>
          </cell>
          <cell r="L217" t="str">
            <v>Energy</v>
          </cell>
          <cell r="M217" t="str">
            <v>Summer</v>
          </cell>
          <cell r="N217" t="str">
            <v>Tier 2</v>
          </cell>
          <cell r="R217" t="str">
            <v>N/A</v>
          </cell>
          <cell r="V217">
            <v>526825876.97288501</v>
          </cell>
        </row>
        <row r="218">
          <cell r="G218" t="str">
            <v>E-1</v>
          </cell>
          <cell r="J218" t="str">
            <v>Generation</v>
          </cell>
          <cell r="L218" t="str">
            <v>Energy</v>
          </cell>
          <cell r="M218" t="str">
            <v>Summer</v>
          </cell>
          <cell r="N218" t="str">
            <v>Tier 3</v>
          </cell>
          <cell r="R218" t="str">
            <v>N/A</v>
          </cell>
          <cell r="V218">
            <v>25826422.431010999</v>
          </cell>
        </row>
        <row r="219">
          <cell r="G219" t="str">
            <v>E-1</v>
          </cell>
          <cell r="J219" t="str">
            <v>Generation</v>
          </cell>
          <cell r="L219" t="str">
            <v>Energy</v>
          </cell>
          <cell r="M219" t="str">
            <v>Summer</v>
          </cell>
          <cell r="N219" t="str">
            <v>Tier 4</v>
          </cell>
          <cell r="R219" t="str">
            <v>N/A</v>
          </cell>
          <cell r="V219">
            <v>0</v>
          </cell>
        </row>
        <row r="220">
          <cell r="G220" t="str">
            <v>E-1</v>
          </cell>
          <cell r="J220" t="str">
            <v>Generation</v>
          </cell>
          <cell r="L220" t="str">
            <v>Energy</v>
          </cell>
          <cell r="M220" t="str">
            <v>Summer</v>
          </cell>
          <cell r="N220" t="str">
            <v>Tier 5</v>
          </cell>
          <cell r="R220" t="str">
            <v>N/A</v>
          </cell>
          <cell r="V220">
            <v>0</v>
          </cell>
        </row>
        <row r="221">
          <cell r="G221" t="str">
            <v>E-1</v>
          </cell>
          <cell r="J221" t="str">
            <v>Generation</v>
          </cell>
          <cell r="L221" t="str">
            <v>Energy</v>
          </cell>
          <cell r="M221" t="str">
            <v>Winter</v>
          </cell>
          <cell r="N221" t="str">
            <v>MARL kWh</v>
          </cell>
          <cell r="R221" t="str">
            <v>N/A</v>
          </cell>
          <cell r="V221">
            <v>11187</v>
          </cell>
        </row>
        <row r="222">
          <cell r="G222" t="str">
            <v>E-1</v>
          </cell>
          <cell r="J222" t="str">
            <v>Generation</v>
          </cell>
          <cell r="L222" t="str">
            <v>Energy</v>
          </cell>
          <cell r="M222" t="str">
            <v>Winter</v>
          </cell>
          <cell r="N222" t="str">
            <v>Min Bill kWh</v>
          </cell>
          <cell r="R222" t="str">
            <v>N/A</v>
          </cell>
          <cell r="V222">
            <v>7785113.9924840005</v>
          </cell>
        </row>
        <row r="223">
          <cell r="G223" t="str">
            <v>E-1</v>
          </cell>
          <cell r="J223" t="str">
            <v>Generation</v>
          </cell>
          <cell r="L223" t="str">
            <v>Energy</v>
          </cell>
          <cell r="M223" t="str">
            <v>Winter</v>
          </cell>
          <cell r="N223" t="str">
            <v>Tier 1</v>
          </cell>
          <cell r="R223" t="str">
            <v>N/A</v>
          </cell>
          <cell r="V223">
            <v>927107565.40023303</v>
          </cell>
        </row>
        <row r="224">
          <cell r="G224" t="str">
            <v>E-1</v>
          </cell>
          <cell r="J224" t="str">
            <v>Generation</v>
          </cell>
          <cell r="L224" t="str">
            <v>Energy</v>
          </cell>
          <cell r="M224" t="str">
            <v>Winter</v>
          </cell>
          <cell r="N224" t="str">
            <v>Tier 2</v>
          </cell>
          <cell r="R224" t="str">
            <v>N/A</v>
          </cell>
          <cell r="V224">
            <v>469517962.078381</v>
          </cell>
        </row>
        <row r="225">
          <cell r="G225" t="str">
            <v>E-1</v>
          </cell>
          <cell r="J225" t="str">
            <v>Generation</v>
          </cell>
          <cell r="L225" t="str">
            <v>Energy</v>
          </cell>
          <cell r="M225" t="str">
            <v>Winter</v>
          </cell>
          <cell r="N225" t="str">
            <v>Tier 3</v>
          </cell>
          <cell r="R225" t="str">
            <v>N/A</v>
          </cell>
          <cell r="V225">
            <v>33637357.131182998</v>
          </cell>
        </row>
        <row r="226">
          <cell r="G226" t="str">
            <v>E-1</v>
          </cell>
          <cell r="J226" t="str">
            <v>Generation</v>
          </cell>
          <cell r="L226" t="str">
            <v>Energy</v>
          </cell>
          <cell r="M226" t="str">
            <v>Winter</v>
          </cell>
          <cell r="N226" t="str">
            <v>Tier 4</v>
          </cell>
          <cell r="R226" t="str">
            <v>N/A</v>
          </cell>
          <cell r="V226">
            <v>0</v>
          </cell>
        </row>
        <row r="227">
          <cell r="G227" t="str">
            <v>E-1</v>
          </cell>
          <cell r="J227" t="str">
            <v>Generation</v>
          </cell>
          <cell r="L227" t="str">
            <v>Energy</v>
          </cell>
          <cell r="M227" t="str">
            <v>Winter</v>
          </cell>
          <cell r="N227" t="str">
            <v>Tier 5</v>
          </cell>
          <cell r="R227" t="str">
            <v>N/A</v>
          </cell>
          <cell r="V227">
            <v>0</v>
          </cell>
        </row>
        <row r="228">
          <cell r="G228" t="str">
            <v>E-1</v>
          </cell>
          <cell r="J228" t="str">
            <v>ND</v>
          </cell>
          <cell r="L228" t="str">
            <v>DL</v>
          </cell>
          <cell r="M228" t="str">
            <v>N/A</v>
          </cell>
          <cell r="N228" t="str">
            <v>N/A</v>
          </cell>
          <cell r="R228" t="str">
            <v>N/A</v>
          </cell>
          <cell r="V228">
            <v>0</v>
          </cell>
        </row>
        <row r="229">
          <cell r="G229" t="str">
            <v>E-1</v>
          </cell>
          <cell r="J229" t="str">
            <v>ND</v>
          </cell>
          <cell r="L229" t="str">
            <v>Energy</v>
          </cell>
          <cell r="M229" t="str">
            <v>Summer</v>
          </cell>
          <cell r="N229" t="str">
            <v>MARL kWh</v>
          </cell>
          <cell r="R229" t="str">
            <v>N/A</v>
          </cell>
          <cell r="V229">
            <v>0</v>
          </cell>
        </row>
        <row r="230">
          <cell r="G230" t="str">
            <v>E-1</v>
          </cell>
          <cell r="J230" t="str">
            <v>ND</v>
          </cell>
          <cell r="L230" t="str">
            <v>Energy</v>
          </cell>
          <cell r="M230" t="str">
            <v>Summer</v>
          </cell>
          <cell r="N230" t="str">
            <v>Min Bill kWh</v>
          </cell>
          <cell r="R230" t="str">
            <v>N/A</v>
          </cell>
          <cell r="V230">
            <v>275979.13226099999</v>
          </cell>
        </row>
        <row r="231">
          <cell r="G231" t="str">
            <v>E-1</v>
          </cell>
          <cell r="J231" t="str">
            <v>ND</v>
          </cell>
          <cell r="L231" t="str">
            <v>Energy</v>
          </cell>
          <cell r="M231" t="str">
            <v>Summer</v>
          </cell>
          <cell r="N231" t="str">
            <v>Tier 1</v>
          </cell>
          <cell r="R231" t="str">
            <v>N/A</v>
          </cell>
          <cell r="V231">
            <v>139549350.07266298</v>
          </cell>
        </row>
        <row r="232">
          <cell r="G232" t="str">
            <v>E-1</v>
          </cell>
          <cell r="J232" t="str">
            <v>ND</v>
          </cell>
          <cell r="L232" t="str">
            <v>Energy</v>
          </cell>
          <cell r="M232" t="str">
            <v>Summer</v>
          </cell>
          <cell r="N232" t="str">
            <v>Tier 2</v>
          </cell>
          <cell r="R232" t="str">
            <v>N/A</v>
          </cell>
          <cell r="V232">
            <v>32200925.263301998</v>
          </cell>
        </row>
        <row r="233">
          <cell r="G233" t="str">
            <v>E-1</v>
          </cell>
          <cell r="J233" t="str">
            <v>ND</v>
          </cell>
          <cell r="L233" t="str">
            <v>Energy</v>
          </cell>
          <cell r="M233" t="str">
            <v>Summer</v>
          </cell>
          <cell r="N233" t="str">
            <v>Tier 3</v>
          </cell>
          <cell r="R233" t="str">
            <v>N/A</v>
          </cell>
          <cell r="V233">
            <v>1835177.9432549998</v>
          </cell>
        </row>
        <row r="234">
          <cell r="G234" t="str">
            <v>E-1</v>
          </cell>
          <cell r="J234" t="str">
            <v>ND</v>
          </cell>
          <cell r="L234" t="str">
            <v>Energy</v>
          </cell>
          <cell r="M234" t="str">
            <v>Summer</v>
          </cell>
          <cell r="N234" t="str">
            <v>Tier 4</v>
          </cell>
          <cell r="R234" t="str">
            <v>N/A</v>
          </cell>
          <cell r="V234">
            <v>0</v>
          </cell>
        </row>
        <row r="235">
          <cell r="G235" t="str">
            <v>E-1</v>
          </cell>
          <cell r="J235" t="str">
            <v>ND</v>
          </cell>
          <cell r="L235" t="str">
            <v>Energy</v>
          </cell>
          <cell r="M235" t="str">
            <v>Summer</v>
          </cell>
          <cell r="N235" t="str">
            <v>Tier 5</v>
          </cell>
          <cell r="R235" t="str">
            <v>N/A</v>
          </cell>
          <cell r="V235">
            <v>0</v>
          </cell>
        </row>
        <row r="236">
          <cell r="G236" t="str">
            <v>E-1</v>
          </cell>
          <cell r="J236" t="str">
            <v>ND</v>
          </cell>
          <cell r="L236" t="str">
            <v>Energy</v>
          </cell>
          <cell r="M236" t="str">
            <v>Winter</v>
          </cell>
          <cell r="N236" t="str">
            <v>MARL kWh</v>
          </cell>
          <cell r="R236" t="str">
            <v>N/A</v>
          </cell>
          <cell r="V236">
            <v>0</v>
          </cell>
        </row>
        <row r="237">
          <cell r="G237" t="str">
            <v>E-1</v>
          </cell>
          <cell r="J237" t="str">
            <v>ND</v>
          </cell>
          <cell r="L237" t="str">
            <v>Energy</v>
          </cell>
          <cell r="M237" t="str">
            <v>Winter</v>
          </cell>
          <cell r="N237" t="str">
            <v>Min Bill kWh</v>
          </cell>
          <cell r="R237" t="str">
            <v>N/A</v>
          </cell>
          <cell r="V237">
            <v>431501.73479000002</v>
          </cell>
        </row>
        <row r="238">
          <cell r="G238" t="str">
            <v>E-1</v>
          </cell>
          <cell r="J238" t="str">
            <v>ND</v>
          </cell>
          <cell r="L238" t="str">
            <v>Energy</v>
          </cell>
          <cell r="M238" t="str">
            <v>Winter</v>
          </cell>
          <cell r="N238" t="str">
            <v>Tier 1</v>
          </cell>
          <cell r="R238" t="str">
            <v>N/A</v>
          </cell>
          <cell r="V238">
            <v>172664666.05847099</v>
          </cell>
        </row>
        <row r="239">
          <cell r="G239" t="str">
            <v>E-1</v>
          </cell>
          <cell r="J239" t="str">
            <v>ND</v>
          </cell>
          <cell r="L239" t="str">
            <v>Energy</v>
          </cell>
          <cell r="M239" t="str">
            <v>Winter</v>
          </cell>
          <cell r="N239" t="str">
            <v>Tier 2</v>
          </cell>
          <cell r="R239" t="str">
            <v>N/A</v>
          </cell>
          <cell r="V239">
            <v>19461586.393826</v>
          </cell>
        </row>
        <row r="240">
          <cell r="G240" t="str">
            <v>E-1</v>
          </cell>
          <cell r="J240" t="str">
            <v>ND</v>
          </cell>
          <cell r="L240" t="str">
            <v>Energy</v>
          </cell>
          <cell r="M240" t="str">
            <v>Winter</v>
          </cell>
          <cell r="N240" t="str">
            <v>Tier 3</v>
          </cell>
          <cell r="R240" t="str">
            <v>N/A</v>
          </cell>
          <cell r="V240">
            <v>1735325.041921</v>
          </cell>
        </row>
        <row r="241">
          <cell r="G241" t="str">
            <v>E-1</v>
          </cell>
          <cell r="J241" t="str">
            <v>ND</v>
          </cell>
          <cell r="L241" t="str">
            <v>Energy</v>
          </cell>
          <cell r="M241" t="str">
            <v>Winter</v>
          </cell>
          <cell r="N241" t="str">
            <v>Tier 4</v>
          </cell>
          <cell r="R241" t="str">
            <v>N/A</v>
          </cell>
          <cell r="V241">
            <v>0</v>
          </cell>
        </row>
        <row r="242">
          <cell r="G242" t="str">
            <v>E-1</v>
          </cell>
          <cell r="J242" t="str">
            <v>ND</v>
          </cell>
          <cell r="L242" t="str">
            <v>Energy</v>
          </cell>
          <cell r="M242" t="str">
            <v>Winter</v>
          </cell>
          <cell r="N242" t="str">
            <v>Tier 5</v>
          </cell>
          <cell r="R242" t="str">
            <v>N/A</v>
          </cell>
          <cell r="V242">
            <v>0</v>
          </cell>
        </row>
        <row r="243">
          <cell r="G243" t="str">
            <v>E-1</v>
          </cell>
          <cell r="J243" t="str">
            <v>ND</v>
          </cell>
          <cell r="L243" t="str">
            <v>Energy</v>
          </cell>
          <cell r="M243" t="str">
            <v>Summer</v>
          </cell>
          <cell r="N243" t="str">
            <v>MARL kWh</v>
          </cell>
          <cell r="R243" t="str">
            <v>N/A</v>
          </cell>
          <cell r="V243">
            <v>6236</v>
          </cell>
        </row>
        <row r="244">
          <cell r="G244" t="str">
            <v>E-1</v>
          </cell>
          <cell r="J244" t="str">
            <v>ND</v>
          </cell>
          <cell r="L244" t="str">
            <v>Energy</v>
          </cell>
          <cell r="M244" t="str">
            <v>Summer</v>
          </cell>
          <cell r="N244" t="str">
            <v>Min Bill kWh</v>
          </cell>
          <cell r="R244" t="str">
            <v>N/A</v>
          </cell>
          <cell r="V244">
            <v>4979166.3174099997</v>
          </cell>
        </row>
        <row r="245">
          <cell r="G245" t="str">
            <v>E-1</v>
          </cell>
          <cell r="J245" t="str">
            <v>ND</v>
          </cell>
          <cell r="L245" t="str">
            <v>Energy</v>
          </cell>
          <cell r="M245" t="str">
            <v>Summer</v>
          </cell>
          <cell r="N245" t="str">
            <v>Tier 1</v>
          </cell>
          <cell r="R245" t="str">
            <v>N/A</v>
          </cell>
          <cell r="V245">
            <v>748269262.56177795</v>
          </cell>
        </row>
        <row r="246">
          <cell r="G246" t="str">
            <v>E-1</v>
          </cell>
          <cell r="J246" t="str">
            <v>ND</v>
          </cell>
          <cell r="L246" t="str">
            <v>Energy</v>
          </cell>
          <cell r="M246" t="str">
            <v>Summer</v>
          </cell>
          <cell r="N246" t="str">
            <v>Tier 2</v>
          </cell>
          <cell r="R246" t="str">
            <v>N/A</v>
          </cell>
          <cell r="V246">
            <v>526825876.97288501</v>
          </cell>
        </row>
        <row r="247">
          <cell r="G247" t="str">
            <v>E-1</v>
          </cell>
          <cell r="J247" t="str">
            <v>ND</v>
          </cell>
          <cell r="L247" t="str">
            <v>Energy</v>
          </cell>
          <cell r="M247" t="str">
            <v>Summer</v>
          </cell>
          <cell r="N247" t="str">
            <v>Tier 3</v>
          </cell>
          <cell r="R247" t="str">
            <v>N/A</v>
          </cell>
          <cell r="V247">
            <v>25826422.431010999</v>
          </cell>
        </row>
        <row r="248">
          <cell r="G248" t="str">
            <v>E-1</v>
          </cell>
          <cell r="J248" t="str">
            <v>ND</v>
          </cell>
          <cell r="L248" t="str">
            <v>Energy</v>
          </cell>
          <cell r="M248" t="str">
            <v>Summer</v>
          </cell>
          <cell r="N248" t="str">
            <v>Tier 4</v>
          </cell>
          <cell r="R248" t="str">
            <v>N/A</v>
          </cell>
          <cell r="V248">
            <v>0</v>
          </cell>
        </row>
        <row r="249">
          <cell r="G249" t="str">
            <v>E-1</v>
          </cell>
          <cell r="J249" t="str">
            <v>ND</v>
          </cell>
          <cell r="L249" t="str">
            <v>Energy</v>
          </cell>
          <cell r="M249" t="str">
            <v>Summer</v>
          </cell>
          <cell r="N249" t="str">
            <v>Tier 5</v>
          </cell>
          <cell r="R249" t="str">
            <v>N/A</v>
          </cell>
          <cell r="V249">
            <v>0</v>
          </cell>
        </row>
        <row r="250">
          <cell r="G250" t="str">
            <v>E-1</v>
          </cell>
          <cell r="J250" t="str">
            <v>ND</v>
          </cell>
          <cell r="L250" t="str">
            <v>Energy</v>
          </cell>
          <cell r="M250" t="str">
            <v>Winter</v>
          </cell>
          <cell r="N250" t="str">
            <v>MARL kWh</v>
          </cell>
          <cell r="R250" t="str">
            <v>N/A</v>
          </cell>
          <cell r="V250">
            <v>11187</v>
          </cell>
        </row>
        <row r="251">
          <cell r="G251" t="str">
            <v>E-1</v>
          </cell>
          <cell r="J251" t="str">
            <v>ND</v>
          </cell>
          <cell r="L251" t="str">
            <v>Energy</v>
          </cell>
          <cell r="M251" t="str">
            <v>Winter</v>
          </cell>
          <cell r="N251" t="str">
            <v>Min Bill kWh</v>
          </cell>
          <cell r="R251" t="str">
            <v>N/A</v>
          </cell>
          <cell r="V251">
            <v>7785113.9924840005</v>
          </cell>
        </row>
        <row r="252">
          <cell r="G252" t="str">
            <v>E-1</v>
          </cell>
          <cell r="J252" t="str">
            <v>ND</v>
          </cell>
          <cell r="L252" t="str">
            <v>Energy</v>
          </cell>
          <cell r="M252" t="str">
            <v>Winter</v>
          </cell>
          <cell r="N252" t="str">
            <v>Tier 1</v>
          </cell>
          <cell r="R252" t="str">
            <v>N/A</v>
          </cell>
          <cell r="V252">
            <v>927107565.40023303</v>
          </cell>
        </row>
        <row r="253">
          <cell r="G253" t="str">
            <v>E-1</v>
          </cell>
          <cell r="J253" t="str">
            <v>ND</v>
          </cell>
          <cell r="L253" t="str">
            <v>Energy</v>
          </cell>
          <cell r="M253" t="str">
            <v>Winter</v>
          </cell>
          <cell r="N253" t="str">
            <v>Tier 2</v>
          </cell>
          <cell r="R253" t="str">
            <v>N/A</v>
          </cell>
          <cell r="V253">
            <v>469517962.078381</v>
          </cell>
        </row>
        <row r="254">
          <cell r="G254" t="str">
            <v>E-1</v>
          </cell>
          <cell r="J254" t="str">
            <v>ND</v>
          </cell>
          <cell r="L254" t="str">
            <v>Energy</v>
          </cell>
          <cell r="M254" t="str">
            <v>Winter</v>
          </cell>
          <cell r="N254" t="str">
            <v>Tier 3</v>
          </cell>
          <cell r="R254" t="str">
            <v>N/A</v>
          </cell>
          <cell r="V254">
            <v>33637357.131182998</v>
          </cell>
        </row>
        <row r="255">
          <cell r="G255" t="str">
            <v>E-1</v>
          </cell>
          <cell r="J255" t="str">
            <v>ND</v>
          </cell>
          <cell r="L255" t="str">
            <v>Energy</v>
          </cell>
          <cell r="M255" t="str">
            <v>Winter</v>
          </cell>
          <cell r="N255" t="str">
            <v>Tier 4</v>
          </cell>
          <cell r="R255" t="str">
            <v>N/A</v>
          </cell>
          <cell r="V255">
            <v>0</v>
          </cell>
        </row>
        <row r="256">
          <cell r="G256" t="str">
            <v>E-1</v>
          </cell>
          <cell r="J256" t="str">
            <v>ND</v>
          </cell>
          <cell r="L256" t="str">
            <v>Energy</v>
          </cell>
          <cell r="M256" t="str">
            <v>Winter</v>
          </cell>
          <cell r="N256" t="str">
            <v>Tier 5</v>
          </cell>
          <cell r="R256" t="str">
            <v>N/A</v>
          </cell>
          <cell r="V256">
            <v>0</v>
          </cell>
        </row>
        <row r="257">
          <cell r="G257" t="str">
            <v>E-1</v>
          </cell>
          <cell r="J257" t="str">
            <v>NSGC</v>
          </cell>
          <cell r="L257" t="str">
            <v>Energy</v>
          </cell>
          <cell r="M257" t="str">
            <v>Summer</v>
          </cell>
          <cell r="N257" t="str">
            <v>MARL kWh</v>
          </cell>
          <cell r="R257" t="str">
            <v>N/A</v>
          </cell>
          <cell r="V257">
            <v>0</v>
          </cell>
        </row>
        <row r="258">
          <cell r="G258" t="str">
            <v>E-1</v>
          </cell>
          <cell r="J258" t="str">
            <v>NSGC</v>
          </cell>
          <cell r="L258" t="str">
            <v>Energy</v>
          </cell>
          <cell r="M258" t="str">
            <v>Summer</v>
          </cell>
          <cell r="N258" t="str">
            <v>Min Bill kWh</v>
          </cell>
          <cell r="R258" t="str">
            <v>N/A</v>
          </cell>
          <cell r="V258">
            <v>275979.13226099999</v>
          </cell>
        </row>
        <row r="259">
          <cell r="G259" t="str">
            <v>E-1</v>
          </cell>
          <cell r="J259" t="str">
            <v>NSGC</v>
          </cell>
          <cell r="L259" t="str">
            <v>Energy</v>
          </cell>
          <cell r="M259" t="str">
            <v>Summer</v>
          </cell>
          <cell r="N259" t="str">
            <v>Tier 1</v>
          </cell>
          <cell r="R259" t="str">
            <v>N/A</v>
          </cell>
          <cell r="V259">
            <v>139549350.07266298</v>
          </cell>
        </row>
        <row r="260">
          <cell r="G260" t="str">
            <v>E-1</v>
          </cell>
          <cell r="J260" t="str">
            <v>NSGC</v>
          </cell>
          <cell r="L260" t="str">
            <v>Energy</v>
          </cell>
          <cell r="M260" t="str">
            <v>Summer</v>
          </cell>
          <cell r="N260" t="str">
            <v>Tier 2</v>
          </cell>
          <cell r="R260" t="str">
            <v>N/A</v>
          </cell>
          <cell r="V260">
            <v>32200925.263301998</v>
          </cell>
        </row>
        <row r="261">
          <cell r="G261" t="str">
            <v>E-1</v>
          </cell>
          <cell r="J261" t="str">
            <v>NSGC</v>
          </cell>
          <cell r="L261" t="str">
            <v>Energy</v>
          </cell>
          <cell r="M261" t="str">
            <v>Summer</v>
          </cell>
          <cell r="N261" t="str">
            <v>Tier 3</v>
          </cell>
          <cell r="R261" t="str">
            <v>N/A</v>
          </cell>
          <cell r="V261">
            <v>1835177.9432549998</v>
          </cell>
        </row>
        <row r="262">
          <cell r="G262" t="str">
            <v>E-1</v>
          </cell>
          <cell r="J262" t="str">
            <v>NSGC</v>
          </cell>
          <cell r="L262" t="str">
            <v>Energy</v>
          </cell>
          <cell r="M262" t="str">
            <v>Summer</v>
          </cell>
          <cell r="N262" t="str">
            <v>Tier 4</v>
          </cell>
          <cell r="R262" t="str">
            <v>N/A</v>
          </cell>
          <cell r="V262">
            <v>0</v>
          </cell>
        </row>
        <row r="263">
          <cell r="G263" t="str">
            <v>E-1</v>
          </cell>
          <cell r="J263" t="str">
            <v>NSGC</v>
          </cell>
          <cell r="L263" t="str">
            <v>Energy</v>
          </cell>
          <cell r="M263" t="str">
            <v>Summer</v>
          </cell>
          <cell r="N263" t="str">
            <v>Tier 5</v>
          </cell>
          <cell r="R263" t="str">
            <v>N/A</v>
          </cell>
          <cell r="V263">
            <v>0</v>
          </cell>
        </row>
        <row r="264">
          <cell r="G264" t="str">
            <v>E-1</v>
          </cell>
          <cell r="J264" t="str">
            <v>NSGC</v>
          </cell>
          <cell r="L264" t="str">
            <v>Energy</v>
          </cell>
          <cell r="M264" t="str">
            <v>Winter</v>
          </cell>
          <cell r="N264" t="str">
            <v>MARL kWh</v>
          </cell>
          <cell r="R264" t="str">
            <v>N/A</v>
          </cell>
          <cell r="V264">
            <v>0</v>
          </cell>
        </row>
        <row r="265">
          <cell r="G265" t="str">
            <v>E-1</v>
          </cell>
          <cell r="J265" t="str">
            <v>NSGC</v>
          </cell>
          <cell r="L265" t="str">
            <v>Energy</v>
          </cell>
          <cell r="M265" t="str">
            <v>Winter</v>
          </cell>
          <cell r="N265" t="str">
            <v>Min Bill kWh</v>
          </cell>
          <cell r="R265" t="str">
            <v>N/A</v>
          </cell>
          <cell r="V265">
            <v>431501.73479000002</v>
          </cell>
        </row>
        <row r="266">
          <cell r="G266" t="str">
            <v>E-1</v>
          </cell>
          <cell r="J266" t="str">
            <v>NSGC</v>
          </cell>
          <cell r="L266" t="str">
            <v>Energy</v>
          </cell>
          <cell r="M266" t="str">
            <v>Winter</v>
          </cell>
          <cell r="N266" t="str">
            <v>Tier 1</v>
          </cell>
          <cell r="R266" t="str">
            <v>N/A</v>
          </cell>
          <cell r="V266">
            <v>172664666.05847099</v>
          </cell>
        </row>
        <row r="267">
          <cell r="G267" t="str">
            <v>E-1</v>
          </cell>
          <cell r="J267" t="str">
            <v>NSGC</v>
          </cell>
          <cell r="L267" t="str">
            <v>Energy</v>
          </cell>
          <cell r="M267" t="str">
            <v>Winter</v>
          </cell>
          <cell r="N267" t="str">
            <v>Tier 2</v>
          </cell>
          <cell r="R267" t="str">
            <v>N/A</v>
          </cell>
          <cell r="V267">
            <v>19461586.393826</v>
          </cell>
        </row>
        <row r="268">
          <cell r="G268" t="str">
            <v>E-1</v>
          </cell>
          <cell r="J268" t="str">
            <v>NSGC</v>
          </cell>
          <cell r="L268" t="str">
            <v>Energy</v>
          </cell>
          <cell r="M268" t="str">
            <v>Winter</v>
          </cell>
          <cell r="N268" t="str">
            <v>Tier 3</v>
          </cell>
          <cell r="R268" t="str">
            <v>N/A</v>
          </cell>
          <cell r="V268">
            <v>1735325.041921</v>
          </cell>
        </row>
        <row r="269">
          <cell r="G269" t="str">
            <v>E-1</v>
          </cell>
          <cell r="J269" t="str">
            <v>NSGC</v>
          </cell>
          <cell r="L269" t="str">
            <v>Energy</v>
          </cell>
          <cell r="M269" t="str">
            <v>Winter</v>
          </cell>
          <cell r="N269" t="str">
            <v>Tier 4</v>
          </cell>
          <cell r="R269" t="str">
            <v>N/A</v>
          </cell>
          <cell r="V269">
            <v>0</v>
          </cell>
        </row>
        <row r="270">
          <cell r="G270" t="str">
            <v>E-1</v>
          </cell>
          <cell r="J270" t="str">
            <v>NSGC</v>
          </cell>
          <cell r="L270" t="str">
            <v>Energy</v>
          </cell>
          <cell r="M270" t="str">
            <v>Winter</v>
          </cell>
          <cell r="N270" t="str">
            <v>Tier 5</v>
          </cell>
          <cell r="R270" t="str">
            <v>N/A</v>
          </cell>
          <cell r="V270">
            <v>0</v>
          </cell>
        </row>
        <row r="271">
          <cell r="G271" t="str">
            <v>E-1</v>
          </cell>
          <cell r="J271" t="str">
            <v>NSGC</v>
          </cell>
          <cell r="L271" t="str">
            <v>Energy</v>
          </cell>
          <cell r="M271" t="str">
            <v>Summer</v>
          </cell>
          <cell r="N271" t="str">
            <v>MARL kWh</v>
          </cell>
          <cell r="R271" t="str">
            <v>N/A</v>
          </cell>
          <cell r="V271">
            <v>6236</v>
          </cell>
        </row>
        <row r="272">
          <cell r="G272" t="str">
            <v>E-1</v>
          </cell>
          <cell r="J272" t="str">
            <v>NSGC</v>
          </cell>
          <cell r="L272" t="str">
            <v>Energy</v>
          </cell>
          <cell r="M272" t="str">
            <v>Summer</v>
          </cell>
          <cell r="N272" t="str">
            <v>Min Bill kWh</v>
          </cell>
          <cell r="R272" t="str">
            <v>N/A</v>
          </cell>
          <cell r="V272">
            <v>4979166.3174099997</v>
          </cell>
        </row>
        <row r="273">
          <cell r="G273" t="str">
            <v>E-1</v>
          </cell>
          <cell r="J273" t="str">
            <v>NSGC</v>
          </cell>
          <cell r="L273" t="str">
            <v>Energy</v>
          </cell>
          <cell r="M273" t="str">
            <v>Summer</v>
          </cell>
          <cell r="N273" t="str">
            <v>Tier 1</v>
          </cell>
          <cell r="R273" t="str">
            <v>N/A</v>
          </cell>
          <cell r="V273">
            <v>748269262.56177795</v>
          </cell>
        </row>
        <row r="274">
          <cell r="G274" t="str">
            <v>E-1</v>
          </cell>
          <cell r="J274" t="str">
            <v>NSGC</v>
          </cell>
          <cell r="L274" t="str">
            <v>Energy</v>
          </cell>
          <cell r="M274" t="str">
            <v>Summer</v>
          </cell>
          <cell r="N274" t="str">
            <v>Tier 2</v>
          </cell>
          <cell r="R274" t="str">
            <v>N/A</v>
          </cell>
          <cell r="V274">
            <v>526825876.97288501</v>
          </cell>
        </row>
        <row r="275">
          <cell r="G275" t="str">
            <v>E-1</v>
          </cell>
          <cell r="J275" t="str">
            <v>NSGC</v>
          </cell>
          <cell r="L275" t="str">
            <v>Energy</v>
          </cell>
          <cell r="M275" t="str">
            <v>Summer</v>
          </cell>
          <cell r="N275" t="str">
            <v>Tier 3</v>
          </cell>
          <cell r="R275" t="str">
            <v>N/A</v>
          </cell>
          <cell r="V275">
            <v>25826422.431010999</v>
          </cell>
        </row>
        <row r="276">
          <cell r="G276" t="str">
            <v>E-1</v>
          </cell>
          <cell r="J276" t="str">
            <v>NSGC</v>
          </cell>
          <cell r="L276" t="str">
            <v>Energy</v>
          </cell>
          <cell r="M276" t="str">
            <v>Summer</v>
          </cell>
          <cell r="N276" t="str">
            <v>Tier 4</v>
          </cell>
          <cell r="R276" t="str">
            <v>N/A</v>
          </cell>
          <cell r="V276">
            <v>0</v>
          </cell>
        </row>
        <row r="277">
          <cell r="G277" t="str">
            <v>E-1</v>
          </cell>
          <cell r="J277" t="str">
            <v>NSGC</v>
          </cell>
          <cell r="L277" t="str">
            <v>Energy</v>
          </cell>
          <cell r="M277" t="str">
            <v>Summer</v>
          </cell>
          <cell r="N277" t="str">
            <v>Tier 5</v>
          </cell>
          <cell r="R277" t="str">
            <v>N/A</v>
          </cell>
          <cell r="V277">
            <v>0</v>
          </cell>
        </row>
        <row r="278">
          <cell r="G278" t="str">
            <v>E-1</v>
          </cell>
          <cell r="J278" t="str">
            <v>NSGC</v>
          </cell>
          <cell r="L278" t="str">
            <v>Energy</v>
          </cell>
          <cell r="M278" t="str">
            <v>Winter</v>
          </cell>
          <cell r="N278" t="str">
            <v>MARL kWh</v>
          </cell>
          <cell r="R278" t="str">
            <v>N/A</v>
          </cell>
          <cell r="V278">
            <v>11187</v>
          </cell>
        </row>
        <row r="279">
          <cell r="G279" t="str">
            <v>E-1</v>
          </cell>
          <cell r="J279" t="str">
            <v>NSGC</v>
          </cell>
          <cell r="L279" t="str">
            <v>Energy</v>
          </cell>
          <cell r="M279" t="str">
            <v>Winter</v>
          </cell>
          <cell r="N279" t="str">
            <v>Min Bill kWh</v>
          </cell>
          <cell r="R279" t="str">
            <v>N/A</v>
          </cell>
          <cell r="V279">
            <v>7785113.9924840005</v>
          </cell>
        </row>
        <row r="280">
          <cell r="G280" t="str">
            <v>E-1</v>
          </cell>
          <cell r="J280" t="str">
            <v>NSGC</v>
          </cell>
          <cell r="L280" t="str">
            <v>Energy</v>
          </cell>
          <cell r="M280" t="str">
            <v>Winter</v>
          </cell>
          <cell r="N280" t="str">
            <v>Tier 1</v>
          </cell>
          <cell r="R280" t="str">
            <v>N/A</v>
          </cell>
          <cell r="V280">
            <v>927107565.40023303</v>
          </cell>
        </row>
        <row r="281">
          <cell r="G281" t="str">
            <v>E-1</v>
          </cell>
          <cell r="J281" t="str">
            <v>NSGC</v>
          </cell>
          <cell r="L281" t="str">
            <v>Energy</v>
          </cell>
          <cell r="M281" t="str">
            <v>Winter</v>
          </cell>
          <cell r="N281" t="str">
            <v>Tier 2</v>
          </cell>
          <cell r="R281" t="str">
            <v>N/A</v>
          </cell>
          <cell r="V281">
            <v>469517962.078381</v>
          </cell>
        </row>
        <row r="282">
          <cell r="G282" t="str">
            <v>E-1</v>
          </cell>
          <cell r="J282" t="str">
            <v>NSGC</v>
          </cell>
          <cell r="L282" t="str">
            <v>Energy</v>
          </cell>
          <cell r="M282" t="str">
            <v>Winter</v>
          </cell>
          <cell r="N282" t="str">
            <v>Tier 3</v>
          </cell>
          <cell r="R282" t="str">
            <v>N/A</v>
          </cell>
          <cell r="V282">
            <v>33637357.131182998</v>
          </cell>
        </row>
        <row r="283">
          <cell r="G283" t="str">
            <v>E-1</v>
          </cell>
          <cell r="J283" t="str">
            <v>NSGC</v>
          </cell>
          <cell r="L283" t="str">
            <v>Energy</v>
          </cell>
          <cell r="M283" t="str">
            <v>Winter</v>
          </cell>
          <cell r="N283" t="str">
            <v>Tier 4</v>
          </cell>
          <cell r="R283" t="str">
            <v>N/A</v>
          </cell>
          <cell r="V283">
            <v>0</v>
          </cell>
        </row>
        <row r="284">
          <cell r="G284" t="str">
            <v>E-1</v>
          </cell>
          <cell r="J284" t="str">
            <v>NSGC</v>
          </cell>
          <cell r="L284" t="str">
            <v>Energy</v>
          </cell>
          <cell r="M284" t="str">
            <v>Winter</v>
          </cell>
          <cell r="N284" t="str">
            <v>Tier 5</v>
          </cell>
          <cell r="R284" t="str">
            <v>N/A</v>
          </cell>
          <cell r="V284">
            <v>0</v>
          </cell>
        </row>
        <row r="285">
          <cell r="G285" t="str">
            <v>E-1</v>
          </cell>
          <cell r="J285" t="str">
            <v>PCIA</v>
          </cell>
          <cell r="L285" t="str">
            <v>DL</v>
          </cell>
          <cell r="M285" t="str">
            <v>N/A</v>
          </cell>
          <cell r="N285" t="str">
            <v>N/A</v>
          </cell>
          <cell r="R285" t="str">
            <v>N/A</v>
          </cell>
          <cell r="V285">
            <v>0</v>
          </cell>
        </row>
        <row r="286">
          <cell r="G286" t="str">
            <v>E-1</v>
          </cell>
          <cell r="J286" t="str">
            <v>PCIA</v>
          </cell>
          <cell r="L286" t="str">
            <v>Pre-09</v>
          </cell>
          <cell r="M286" t="str">
            <v>N/A</v>
          </cell>
          <cell r="N286" t="str">
            <v>N/A</v>
          </cell>
          <cell r="R286" t="str">
            <v>N/A</v>
          </cell>
          <cell r="V286">
            <v>0</v>
          </cell>
        </row>
        <row r="287">
          <cell r="G287" t="str">
            <v>E-1</v>
          </cell>
          <cell r="J287" t="str">
            <v>PCIA</v>
          </cell>
          <cell r="L287" t="str">
            <v>Vin 09</v>
          </cell>
          <cell r="M287" t="str">
            <v>N/A</v>
          </cell>
          <cell r="N287" t="str">
            <v>N/A</v>
          </cell>
          <cell r="R287" t="str">
            <v>N/A</v>
          </cell>
          <cell r="V287">
            <v>0</v>
          </cell>
        </row>
        <row r="288">
          <cell r="G288" t="str">
            <v>E-1</v>
          </cell>
          <cell r="J288" t="str">
            <v>PCIA</v>
          </cell>
          <cell r="L288" t="str">
            <v>Vin 10</v>
          </cell>
          <cell r="M288" t="str">
            <v>N/A</v>
          </cell>
          <cell r="N288" t="str">
            <v>N/A</v>
          </cell>
          <cell r="R288" t="str">
            <v>N/A</v>
          </cell>
          <cell r="V288">
            <v>0</v>
          </cell>
        </row>
        <row r="289">
          <cell r="G289" t="str">
            <v>E-1</v>
          </cell>
          <cell r="J289" t="str">
            <v>PCIA</v>
          </cell>
          <cell r="L289" t="str">
            <v>Vin 11</v>
          </cell>
          <cell r="M289" t="str">
            <v>N/A</v>
          </cell>
          <cell r="N289" t="str">
            <v>N/A</v>
          </cell>
          <cell r="R289" t="str">
            <v>N/A</v>
          </cell>
          <cell r="V289">
            <v>0</v>
          </cell>
        </row>
        <row r="290">
          <cell r="G290" t="str">
            <v>E-1</v>
          </cell>
          <cell r="J290" t="str">
            <v>PCIA</v>
          </cell>
          <cell r="L290" t="str">
            <v>Vin 12</v>
          </cell>
          <cell r="M290" t="str">
            <v>N/A</v>
          </cell>
          <cell r="N290" t="str">
            <v>N/A</v>
          </cell>
          <cell r="R290" t="str">
            <v>N/A</v>
          </cell>
          <cell r="V290">
            <v>0</v>
          </cell>
        </row>
        <row r="291">
          <cell r="G291" t="str">
            <v>E-1</v>
          </cell>
          <cell r="J291" t="str">
            <v>PCIA</v>
          </cell>
          <cell r="L291" t="str">
            <v>Vin 13</v>
          </cell>
          <cell r="M291" t="str">
            <v>N/A</v>
          </cell>
          <cell r="N291" t="str">
            <v>N/A</v>
          </cell>
          <cell r="R291" t="str">
            <v>N/A</v>
          </cell>
          <cell r="V291">
            <v>0</v>
          </cell>
        </row>
        <row r="292">
          <cell r="G292" t="str">
            <v>E-1</v>
          </cell>
          <cell r="J292" t="str">
            <v>PCIA</v>
          </cell>
          <cell r="L292" t="str">
            <v>Vin 14</v>
          </cell>
          <cell r="M292" t="str">
            <v>N/A</v>
          </cell>
          <cell r="N292" t="str">
            <v>N/A</v>
          </cell>
          <cell r="R292" t="str">
            <v>N/A</v>
          </cell>
          <cell r="V292">
            <v>0</v>
          </cell>
        </row>
        <row r="293">
          <cell r="G293" t="str">
            <v>E-1</v>
          </cell>
          <cell r="J293" t="str">
            <v>PCIA</v>
          </cell>
          <cell r="L293" t="str">
            <v>Vin 15</v>
          </cell>
          <cell r="M293" t="str">
            <v>N/A</v>
          </cell>
          <cell r="N293" t="str">
            <v>N/A</v>
          </cell>
          <cell r="R293" t="str">
            <v>N/A</v>
          </cell>
          <cell r="V293">
            <v>0</v>
          </cell>
        </row>
        <row r="294">
          <cell r="G294" t="str">
            <v>E-1</v>
          </cell>
          <cell r="J294" t="str">
            <v>PCIA</v>
          </cell>
          <cell r="L294" t="str">
            <v>Vin 16</v>
          </cell>
          <cell r="M294" t="str">
            <v>N/A</v>
          </cell>
          <cell r="N294" t="str">
            <v>N/A</v>
          </cell>
          <cell r="R294" t="str">
            <v>N/A</v>
          </cell>
          <cell r="V294">
            <v>0</v>
          </cell>
        </row>
        <row r="295">
          <cell r="G295" t="str">
            <v>E-1</v>
          </cell>
          <cell r="J295" t="str">
            <v>PCIA</v>
          </cell>
          <cell r="L295" t="str">
            <v>Vin 17</v>
          </cell>
          <cell r="M295" t="str">
            <v>N/A</v>
          </cell>
          <cell r="N295" t="str">
            <v>N/A</v>
          </cell>
          <cell r="R295" t="str">
            <v>N/A</v>
          </cell>
          <cell r="V295">
            <v>0</v>
          </cell>
        </row>
        <row r="296">
          <cell r="G296" t="str">
            <v>E-1</v>
          </cell>
          <cell r="J296" t="str">
            <v>PCIA</v>
          </cell>
          <cell r="L296" t="str">
            <v>Vin 18</v>
          </cell>
          <cell r="M296" t="str">
            <v>N/A</v>
          </cell>
          <cell r="N296" t="str">
            <v>N/A</v>
          </cell>
          <cell r="R296" t="str">
            <v>N/A</v>
          </cell>
          <cell r="V296">
            <v>0</v>
          </cell>
        </row>
        <row r="297">
          <cell r="G297" t="str">
            <v>E-1</v>
          </cell>
          <cell r="J297" t="str">
            <v>PCIA</v>
          </cell>
          <cell r="L297" t="str">
            <v>Vin 19</v>
          </cell>
          <cell r="M297" t="str">
            <v>N/A</v>
          </cell>
          <cell r="N297" t="str">
            <v>N/A</v>
          </cell>
          <cell r="R297" t="str">
            <v>N/A</v>
          </cell>
          <cell r="V297">
            <v>0</v>
          </cell>
        </row>
        <row r="298">
          <cell r="G298" t="str">
            <v>E-1</v>
          </cell>
          <cell r="J298" t="str">
            <v>PPP</v>
          </cell>
          <cell r="L298" t="str">
            <v>DL</v>
          </cell>
          <cell r="M298" t="str">
            <v>N/A</v>
          </cell>
          <cell r="N298" t="str">
            <v>N/A</v>
          </cell>
          <cell r="R298" t="str">
            <v>N/A</v>
          </cell>
          <cell r="V298">
            <v>0</v>
          </cell>
        </row>
        <row r="299">
          <cell r="G299" t="str">
            <v>E-1</v>
          </cell>
          <cell r="J299" t="str">
            <v>PPP</v>
          </cell>
          <cell r="L299" t="str">
            <v>Energy</v>
          </cell>
          <cell r="M299" t="str">
            <v>Summer</v>
          </cell>
          <cell r="N299" t="str">
            <v>MARL kWh</v>
          </cell>
          <cell r="R299" t="str">
            <v>N/A</v>
          </cell>
          <cell r="V299">
            <v>0</v>
          </cell>
        </row>
        <row r="300">
          <cell r="G300" t="str">
            <v>E-1</v>
          </cell>
          <cell r="J300" t="str">
            <v>PPP</v>
          </cell>
          <cell r="L300" t="str">
            <v>Energy</v>
          </cell>
          <cell r="M300" t="str">
            <v>Summer</v>
          </cell>
          <cell r="N300" t="str">
            <v>Min Bill kWh</v>
          </cell>
          <cell r="R300" t="str">
            <v>N/A</v>
          </cell>
          <cell r="V300">
            <v>275979.13226099999</v>
          </cell>
        </row>
        <row r="301">
          <cell r="G301" t="str">
            <v>E-1</v>
          </cell>
          <cell r="J301" t="str">
            <v>PPP</v>
          </cell>
          <cell r="L301" t="str">
            <v>Energy</v>
          </cell>
          <cell r="M301" t="str">
            <v>Summer</v>
          </cell>
          <cell r="N301" t="str">
            <v>Tier 1</v>
          </cell>
          <cell r="R301" t="str">
            <v>N/A</v>
          </cell>
          <cell r="V301">
            <v>139549350.07266298</v>
          </cell>
        </row>
        <row r="302">
          <cell r="G302" t="str">
            <v>E-1</v>
          </cell>
          <cell r="J302" t="str">
            <v>PPP</v>
          </cell>
          <cell r="L302" t="str">
            <v>Energy</v>
          </cell>
          <cell r="M302" t="str">
            <v>Summer</v>
          </cell>
          <cell r="N302" t="str">
            <v>Tier 2</v>
          </cell>
          <cell r="R302" t="str">
            <v>N/A</v>
          </cell>
          <cell r="V302">
            <v>32200925.263301998</v>
          </cell>
        </row>
        <row r="303">
          <cell r="G303" t="str">
            <v>E-1</v>
          </cell>
          <cell r="J303" t="str">
            <v>PPP</v>
          </cell>
          <cell r="L303" t="str">
            <v>Energy</v>
          </cell>
          <cell r="M303" t="str">
            <v>Summer</v>
          </cell>
          <cell r="N303" t="str">
            <v>Tier 3</v>
          </cell>
          <cell r="R303" t="str">
            <v>N/A</v>
          </cell>
          <cell r="V303">
            <v>1835177.9432549998</v>
          </cell>
        </row>
        <row r="304">
          <cell r="G304" t="str">
            <v>E-1</v>
          </cell>
          <cell r="J304" t="str">
            <v>PPP</v>
          </cell>
          <cell r="L304" t="str">
            <v>Energy</v>
          </cell>
          <cell r="M304" t="str">
            <v>Summer</v>
          </cell>
          <cell r="N304" t="str">
            <v>Tier 4</v>
          </cell>
          <cell r="R304" t="str">
            <v>N/A</v>
          </cell>
          <cell r="V304">
            <v>0</v>
          </cell>
        </row>
        <row r="305">
          <cell r="G305" t="str">
            <v>E-1</v>
          </cell>
          <cell r="J305" t="str">
            <v>PPP</v>
          </cell>
          <cell r="L305" t="str">
            <v>Energy</v>
          </cell>
          <cell r="M305" t="str">
            <v>Summer</v>
          </cell>
          <cell r="N305" t="str">
            <v>Tier 5</v>
          </cell>
          <cell r="R305" t="str">
            <v>N/A</v>
          </cell>
          <cell r="V305">
            <v>0</v>
          </cell>
        </row>
        <row r="306">
          <cell r="G306" t="str">
            <v>E-1</v>
          </cell>
          <cell r="J306" t="str">
            <v>PPP</v>
          </cell>
          <cell r="L306" t="str">
            <v>Energy</v>
          </cell>
          <cell r="M306" t="str">
            <v>Winter</v>
          </cell>
          <cell r="N306" t="str">
            <v>MARL kWh</v>
          </cell>
          <cell r="R306" t="str">
            <v>N/A</v>
          </cell>
          <cell r="V306">
            <v>0</v>
          </cell>
        </row>
        <row r="307">
          <cell r="G307" t="str">
            <v>E-1</v>
          </cell>
          <cell r="J307" t="str">
            <v>PPP</v>
          </cell>
          <cell r="L307" t="str">
            <v>Energy</v>
          </cell>
          <cell r="M307" t="str">
            <v>Winter</v>
          </cell>
          <cell r="N307" t="str">
            <v>Min Bill kWh</v>
          </cell>
          <cell r="R307" t="str">
            <v>N/A</v>
          </cell>
          <cell r="V307">
            <v>431501.73479000002</v>
          </cell>
        </row>
        <row r="308">
          <cell r="G308" t="str">
            <v>E-1</v>
          </cell>
          <cell r="J308" t="str">
            <v>PPP</v>
          </cell>
          <cell r="L308" t="str">
            <v>Energy</v>
          </cell>
          <cell r="M308" t="str">
            <v>Winter</v>
          </cell>
          <cell r="N308" t="str">
            <v>Tier 1</v>
          </cell>
          <cell r="R308" t="str">
            <v>N/A</v>
          </cell>
          <cell r="V308">
            <v>172664666.05847099</v>
          </cell>
        </row>
        <row r="309">
          <cell r="G309" t="str">
            <v>E-1</v>
          </cell>
          <cell r="J309" t="str">
            <v>PPP</v>
          </cell>
          <cell r="L309" t="str">
            <v>Energy</v>
          </cell>
          <cell r="M309" t="str">
            <v>Winter</v>
          </cell>
          <cell r="N309" t="str">
            <v>Tier 2</v>
          </cell>
          <cell r="R309" t="str">
            <v>N/A</v>
          </cell>
          <cell r="V309">
            <v>19461586.393826</v>
          </cell>
        </row>
        <row r="310">
          <cell r="G310" t="str">
            <v>E-1</v>
          </cell>
          <cell r="J310" t="str">
            <v>PPP</v>
          </cell>
          <cell r="L310" t="str">
            <v>Energy</v>
          </cell>
          <cell r="M310" t="str">
            <v>Winter</v>
          </cell>
          <cell r="N310" t="str">
            <v>Tier 3</v>
          </cell>
          <cell r="R310" t="str">
            <v>N/A</v>
          </cell>
          <cell r="V310">
            <v>1735325.041921</v>
          </cell>
        </row>
        <row r="311">
          <cell r="G311" t="str">
            <v>E-1</v>
          </cell>
          <cell r="J311" t="str">
            <v>PPP</v>
          </cell>
          <cell r="L311" t="str">
            <v>Energy</v>
          </cell>
          <cell r="M311" t="str">
            <v>Winter</v>
          </cell>
          <cell r="N311" t="str">
            <v>Tier 4</v>
          </cell>
          <cell r="R311" t="str">
            <v>N/A</v>
          </cell>
          <cell r="V311">
            <v>0</v>
          </cell>
        </row>
        <row r="312">
          <cell r="G312" t="str">
            <v>E-1</v>
          </cell>
          <cell r="J312" t="str">
            <v>PPP</v>
          </cell>
          <cell r="L312" t="str">
            <v>Energy</v>
          </cell>
          <cell r="M312" t="str">
            <v>Winter</v>
          </cell>
          <cell r="N312" t="str">
            <v>Tier 5</v>
          </cell>
          <cell r="R312" t="str">
            <v>N/A</v>
          </cell>
          <cell r="V312">
            <v>0</v>
          </cell>
        </row>
        <row r="313">
          <cell r="G313" t="str">
            <v>E-1</v>
          </cell>
          <cell r="J313" t="str">
            <v>PPP</v>
          </cell>
          <cell r="L313" t="str">
            <v>Energy</v>
          </cell>
          <cell r="M313" t="str">
            <v>Summer</v>
          </cell>
          <cell r="N313" t="str">
            <v>MARL kWh</v>
          </cell>
          <cell r="R313" t="str">
            <v>N/A</v>
          </cell>
          <cell r="V313">
            <v>6236</v>
          </cell>
        </row>
        <row r="314">
          <cell r="G314" t="str">
            <v>E-1</v>
          </cell>
          <cell r="J314" t="str">
            <v>PPP</v>
          </cell>
          <cell r="L314" t="str">
            <v>Energy</v>
          </cell>
          <cell r="M314" t="str">
            <v>Summer</v>
          </cell>
          <cell r="N314" t="str">
            <v>Min Bill kWh</v>
          </cell>
          <cell r="R314" t="str">
            <v>N/A</v>
          </cell>
          <cell r="V314">
            <v>4979166.3174099997</v>
          </cell>
        </row>
        <row r="315">
          <cell r="G315" t="str">
            <v>E-1</v>
          </cell>
          <cell r="J315" t="str">
            <v>PPP</v>
          </cell>
          <cell r="L315" t="str">
            <v>Energy</v>
          </cell>
          <cell r="M315" t="str">
            <v>Summer</v>
          </cell>
          <cell r="N315" t="str">
            <v>Tier 1</v>
          </cell>
          <cell r="R315" t="str">
            <v>N/A</v>
          </cell>
          <cell r="V315">
            <v>748269262.56177795</v>
          </cell>
        </row>
        <row r="316">
          <cell r="G316" t="str">
            <v>E-1</v>
          </cell>
          <cell r="J316" t="str">
            <v>PPP</v>
          </cell>
          <cell r="L316" t="str">
            <v>Energy</v>
          </cell>
          <cell r="M316" t="str">
            <v>Summer</v>
          </cell>
          <cell r="N316" t="str">
            <v>Tier 2</v>
          </cell>
          <cell r="R316" t="str">
            <v>N/A</v>
          </cell>
          <cell r="V316">
            <v>526825876.97288501</v>
          </cell>
        </row>
        <row r="317">
          <cell r="G317" t="str">
            <v>E-1</v>
          </cell>
          <cell r="J317" t="str">
            <v>PPP</v>
          </cell>
          <cell r="L317" t="str">
            <v>Energy</v>
          </cell>
          <cell r="M317" t="str">
            <v>Summer</v>
          </cell>
          <cell r="N317" t="str">
            <v>Tier 3</v>
          </cell>
          <cell r="R317" t="str">
            <v>N/A</v>
          </cell>
          <cell r="V317">
            <v>25826422.431010999</v>
          </cell>
        </row>
        <row r="318">
          <cell r="G318" t="str">
            <v>E-1</v>
          </cell>
          <cell r="J318" t="str">
            <v>PPP</v>
          </cell>
          <cell r="L318" t="str">
            <v>Energy</v>
          </cell>
          <cell r="M318" t="str">
            <v>Summer</v>
          </cell>
          <cell r="N318" t="str">
            <v>Tier 4</v>
          </cell>
          <cell r="R318" t="str">
            <v>N/A</v>
          </cell>
          <cell r="V318">
            <v>0</v>
          </cell>
        </row>
        <row r="319">
          <cell r="G319" t="str">
            <v>E-1</v>
          </cell>
          <cell r="J319" t="str">
            <v>PPP</v>
          </cell>
          <cell r="L319" t="str">
            <v>Energy</v>
          </cell>
          <cell r="M319" t="str">
            <v>Summer</v>
          </cell>
          <cell r="N319" t="str">
            <v>Tier 5</v>
          </cell>
          <cell r="R319" t="str">
            <v>N/A</v>
          </cell>
          <cell r="V319">
            <v>0</v>
          </cell>
        </row>
        <row r="320">
          <cell r="G320" t="str">
            <v>E-1</v>
          </cell>
          <cell r="J320" t="str">
            <v>PPP</v>
          </cell>
          <cell r="L320" t="str">
            <v>Energy</v>
          </cell>
          <cell r="M320" t="str">
            <v>Winter</v>
          </cell>
          <cell r="N320" t="str">
            <v>MARL kWh</v>
          </cell>
          <cell r="R320" t="str">
            <v>N/A</v>
          </cell>
          <cell r="V320">
            <v>11187</v>
          </cell>
        </row>
        <row r="321">
          <cell r="G321" t="str">
            <v>E-1</v>
          </cell>
          <cell r="J321" t="str">
            <v>PPP</v>
          </cell>
          <cell r="L321" t="str">
            <v>Energy</v>
          </cell>
          <cell r="M321" t="str">
            <v>Winter</v>
          </cell>
          <cell r="N321" t="str">
            <v>Min Bill kWh</v>
          </cell>
          <cell r="R321" t="str">
            <v>N/A</v>
          </cell>
          <cell r="V321">
            <v>7785113.9924840005</v>
          </cell>
        </row>
        <row r="322">
          <cell r="G322" t="str">
            <v>E-1</v>
          </cell>
          <cell r="J322" t="str">
            <v>PPP</v>
          </cell>
          <cell r="L322" t="str">
            <v>Energy</v>
          </cell>
          <cell r="M322" t="str">
            <v>Winter</v>
          </cell>
          <cell r="N322" t="str">
            <v>Tier 1</v>
          </cell>
          <cell r="R322" t="str">
            <v>N/A</v>
          </cell>
          <cell r="V322">
            <v>927107565.40023303</v>
          </cell>
        </row>
        <row r="323">
          <cell r="G323" t="str">
            <v>E-1</v>
          </cell>
          <cell r="J323" t="str">
            <v>PPP</v>
          </cell>
          <cell r="L323" t="str">
            <v>Energy</v>
          </cell>
          <cell r="M323" t="str">
            <v>Winter</v>
          </cell>
          <cell r="N323" t="str">
            <v>Tier 2</v>
          </cell>
          <cell r="R323" t="str">
            <v>N/A</v>
          </cell>
          <cell r="V323">
            <v>469517962.078381</v>
          </cell>
        </row>
        <row r="324">
          <cell r="G324" t="str">
            <v>E-1</v>
          </cell>
          <cell r="J324" t="str">
            <v>PPP</v>
          </cell>
          <cell r="L324" t="str">
            <v>Energy</v>
          </cell>
          <cell r="M324" t="str">
            <v>Winter</v>
          </cell>
          <cell r="N324" t="str">
            <v>Tier 3</v>
          </cell>
          <cell r="R324" t="str">
            <v>N/A</v>
          </cell>
          <cell r="V324">
            <v>33637357.131182998</v>
          </cell>
        </row>
        <row r="325">
          <cell r="G325" t="str">
            <v>E-1</v>
          </cell>
          <cell r="J325" t="str">
            <v>PPP</v>
          </cell>
          <cell r="L325" t="str">
            <v>Energy</v>
          </cell>
          <cell r="M325" t="str">
            <v>Winter</v>
          </cell>
          <cell r="N325" t="str">
            <v>Tier 4</v>
          </cell>
          <cell r="R325" t="str">
            <v>N/A</v>
          </cell>
          <cell r="V325">
            <v>0</v>
          </cell>
        </row>
        <row r="326">
          <cell r="G326" t="str">
            <v>E-1</v>
          </cell>
          <cell r="J326" t="str">
            <v>PPP</v>
          </cell>
          <cell r="L326" t="str">
            <v>Energy</v>
          </cell>
          <cell r="M326" t="str">
            <v>Winter</v>
          </cell>
          <cell r="N326" t="str">
            <v>Tier 5</v>
          </cell>
          <cell r="R326" t="str">
            <v>N/A</v>
          </cell>
          <cell r="V326">
            <v>0</v>
          </cell>
        </row>
        <row r="327">
          <cell r="G327" t="str">
            <v>E-1</v>
          </cell>
          <cell r="J327" t="str">
            <v>PPP</v>
          </cell>
          <cell r="L327" t="str">
            <v>DL</v>
          </cell>
          <cell r="M327" t="str">
            <v>N/A</v>
          </cell>
          <cell r="N327" t="str">
            <v>N/A</v>
          </cell>
          <cell r="R327" t="str">
            <v>N/A</v>
          </cell>
          <cell r="V327">
            <v>0</v>
          </cell>
        </row>
        <row r="328">
          <cell r="G328" t="str">
            <v>E-1</v>
          </cell>
          <cell r="J328" t="str">
            <v>PPP</v>
          </cell>
          <cell r="L328" t="str">
            <v>Energy</v>
          </cell>
          <cell r="M328" t="str">
            <v>Summer</v>
          </cell>
          <cell r="N328" t="str">
            <v>MARL kWh</v>
          </cell>
          <cell r="R328" t="str">
            <v>N/A</v>
          </cell>
          <cell r="V328">
            <v>0</v>
          </cell>
        </row>
        <row r="329">
          <cell r="G329" t="str">
            <v>E-1</v>
          </cell>
          <cell r="J329" t="str">
            <v>PPP</v>
          </cell>
          <cell r="L329" t="str">
            <v>Energy</v>
          </cell>
          <cell r="M329" t="str">
            <v>Summer</v>
          </cell>
          <cell r="N329" t="str">
            <v>Min Bill kWh</v>
          </cell>
          <cell r="R329" t="str">
            <v>N/A</v>
          </cell>
          <cell r="V329">
            <v>275979.13226099999</v>
          </cell>
        </row>
        <row r="330">
          <cell r="G330" t="str">
            <v>E-1</v>
          </cell>
          <cell r="J330" t="str">
            <v>PPP</v>
          </cell>
          <cell r="L330" t="str">
            <v>Energy</v>
          </cell>
          <cell r="M330" t="str">
            <v>Summer</v>
          </cell>
          <cell r="N330" t="str">
            <v>Tier 1</v>
          </cell>
          <cell r="R330" t="str">
            <v>N/A</v>
          </cell>
          <cell r="V330">
            <v>139549350.07266298</v>
          </cell>
        </row>
        <row r="331">
          <cell r="G331" t="str">
            <v>E-1</v>
          </cell>
          <cell r="J331" t="str">
            <v>PPP</v>
          </cell>
          <cell r="L331" t="str">
            <v>Energy</v>
          </cell>
          <cell r="M331" t="str">
            <v>Summer</v>
          </cell>
          <cell r="N331" t="str">
            <v>Tier 2</v>
          </cell>
          <cell r="R331" t="str">
            <v>N/A</v>
          </cell>
          <cell r="V331">
            <v>32200925.263301998</v>
          </cell>
        </row>
        <row r="332">
          <cell r="G332" t="str">
            <v>E-1</v>
          </cell>
          <cell r="J332" t="str">
            <v>PPP</v>
          </cell>
          <cell r="L332" t="str">
            <v>Energy</v>
          </cell>
          <cell r="M332" t="str">
            <v>Summer</v>
          </cell>
          <cell r="N332" t="str">
            <v>Tier 3</v>
          </cell>
          <cell r="R332" t="str">
            <v>N/A</v>
          </cell>
          <cell r="V332">
            <v>1835177.9432549998</v>
          </cell>
        </row>
        <row r="333">
          <cell r="G333" t="str">
            <v>E-1</v>
          </cell>
          <cell r="J333" t="str">
            <v>PPP</v>
          </cell>
          <cell r="L333" t="str">
            <v>Energy</v>
          </cell>
          <cell r="M333" t="str">
            <v>Summer</v>
          </cell>
          <cell r="N333" t="str">
            <v>Tier 4</v>
          </cell>
          <cell r="R333" t="str">
            <v>N/A</v>
          </cell>
          <cell r="V333">
            <v>0</v>
          </cell>
        </row>
        <row r="334">
          <cell r="G334" t="str">
            <v>E-1</v>
          </cell>
          <cell r="J334" t="str">
            <v>PPP</v>
          </cell>
          <cell r="L334" t="str">
            <v>Energy</v>
          </cell>
          <cell r="M334" t="str">
            <v>Summer</v>
          </cell>
          <cell r="N334" t="str">
            <v>Tier 5</v>
          </cell>
          <cell r="R334" t="str">
            <v>N/A</v>
          </cell>
          <cell r="V334">
            <v>0</v>
          </cell>
        </row>
        <row r="335">
          <cell r="G335" t="str">
            <v>E-1</v>
          </cell>
          <cell r="J335" t="str">
            <v>PPP</v>
          </cell>
          <cell r="L335" t="str">
            <v>Energy</v>
          </cell>
          <cell r="M335" t="str">
            <v>Winter</v>
          </cell>
          <cell r="N335" t="str">
            <v>MARL kWh</v>
          </cell>
          <cell r="R335" t="str">
            <v>N/A</v>
          </cell>
          <cell r="V335">
            <v>0</v>
          </cell>
        </row>
        <row r="336">
          <cell r="G336" t="str">
            <v>E-1</v>
          </cell>
          <cell r="J336" t="str">
            <v>PPP</v>
          </cell>
          <cell r="L336" t="str">
            <v>Energy</v>
          </cell>
          <cell r="M336" t="str">
            <v>Winter</v>
          </cell>
          <cell r="N336" t="str">
            <v>Min Bill kWh</v>
          </cell>
          <cell r="R336" t="str">
            <v>N/A</v>
          </cell>
          <cell r="V336">
            <v>431501.73479000002</v>
          </cell>
        </row>
        <row r="337">
          <cell r="G337" t="str">
            <v>E-1</v>
          </cell>
          <cell r="J337" t="str">
            <v>PPP</v>
          </cell>
          <cell r="L337" t="str">
            <v>Energy</v>
          </cell>
          <cell r="M337" t="str">
            <v>Winter</v>
          </cell>
          <cell r="N337" t="str">
            <v>Tier 1</v>
          </cell>
          <cell r="R337" t="str">
            <v>N/A</v>
          </cell>
          <cell r="V337">
            <v>172664666.05847099</v>
          </cell>
        </row>
        <row r="338">
          <cell r="G338" t="str">
            <v>E-1</v>
          </cell>
          <cell r="J338" t="str">
            <v>PPP</v>
          </cell>
          <cell r="L338" t="str">
            <v>Energy</v>
          </cell>
          <cell r="M338" t="str">
            <v>Winter</v>
          </cell>
          <cell r="N338" t="str">
            <v>Tier 2</v>
          </cell>
          <cell r="R338" t="str">
            <v>N/A</v>
          </cell>
          <cell r="V338">
            <v>19461586.393826</v>
          </cell>
        </row>
        <row r="339">
          <cell r="G339" t="str">
            <v>E-1</v>
          </cell>
          <cell r="J339" t="str">
            <v>PPP</v>
          </cell>
          <cell r="L339" t="str">
            <v>Energy</v>
          </cell>
          <cell r="M339" t="str">
            <v>Winter</v>
          </cell>
          <cell r="N339" t="str">
            <v>Tier 3</v>
          </cell>
          <cell r="R339" t="str">
            <v>N/A</v>
          </cell>
          <cell r="V339">
            <v>1735325.041921</v>
          </cell>
        </row>
        <row r="340">
          <cell r="G340" t="str">
            <v>E-1</v>
          </cell>
          <cell r="J340" t="str">
            <v>PPP</v>
          </cell>
          <cell r="L340" t="str">
            <v>Energy</v>
          </cell>
          <cell r="M340" t="str">
            <v>Winter</v>
          </cell>
          <cell r="N340" t="str">
            <v>Tier 4</v>
          </cell>
          <cell r="R340" t="str">
            <v>N/A</v>
          </cell>
          <cell r="V340">
            <v>0</v>
          </cell>
        </row>
        <row r="341">
          <cell r="G341" t="str">
            <v>E-1</v>
          </cell>
          <cell r="J341" t="str">
            <v>PPP</v>
          </cell>
          <cell r="L341" t="str">
            <v>Energy</v>
          </cell>
          <cell r="M341" t="str">
            <v>Winter</v>
          </cell>
          <cell r="N341" t="str">
            <v>Tier 5</v>
          </cell>
          <cell r="R341" t="str">
            <v>N/A</v>
          </cell>
          <cell r="V341">
            <v>0</v>
          </cell>
        </row>
        <row r="342">
          <cell r="G342" t="str">
            <v>E-1</v>
          </cell>
          <cell r="J342" t="str">
            <v>PPP</v>
          </cell>
          <cell r="L342" t="str">
            <v>Energy</v>
          </cell>
          <cell r="M342" t="str">
            <v>Summer</v>
          </cell>
          <cell r="N342" t="str">
            <v>MARL kWh</v>
          </cell>
          <cell r="R342" t="str">
            <v>N/A</v>
          </cell>
          <cell r="V342">
            <v>6236</v>
          </cell>
        </row>
        <row r="343">
          <cell r="G343" t="str">
            <v>E-1</v>
          </cell>
          <cell r="J343" t="str">
            <v>PPP</v>
          </cell>
          <cell r="L343" t="str">
            <v>Energy</v>
          </cell>
          <cell r="M343" t="str">
            <v>Summer</v>
          </cell>
          <cell r="N343" t="str">
            <v>Min Bill kWh</v>
          </cell>
          <cell r="R343" t="str">
            <v>N/A</v>
          </cell>
          <cell r="V343">
            <v>4979166.3174099997</v>
          </cell>
        </row>
        <row r="344">
          <cell r="G344" t="str">
            <v>E-1</v>
          </cell>
          <cell r="J344" t="str">
            <v>PPP</v>
          </cell>
          <cell r="L344" t="str">
            <v>Energy</v>
          </cell>
          <cell r="M344" t="str">
            <v>Summer</v>
          </cell>
          <cell r="N344" t="str">
            <v>Tier 1</v>
          </cell>
          <cell r="R344" t="str">
            <v>N/A</v>
          </cell>
          <cell r="V344">
            <v>748269262.56177795</v>
          </cell>
        </row>
        <row r="345">
          <cell r="G345" t="str">
            <v>E-1</v>
          </cell>
          <cell r="J345" t="str">
            <v>PPP</v>
          </cell>
          <cell r="L345" t="str">
            <v>Energy</v>
          </cell>
          <cell r="M345" t="str">
            <v>Summer</v>
          </cell>
          <cell r="N345" t="str">
            <v>Tier 2</v>
          </cell>
          <cell r="R345" t="str">
            <v>N/A</v>
          </cell>
          <cell r="V345">
            <v>526825876.97288501</v>
          </cell>
        </row>
        <row r="346">
          <cell r="G346" t="str">
            <v>E-1</v>
          </cell>
          <cell r="J346" t="str">
            <v>PPP</v>
          </cell>
          <cell r="L346" t="str">
            <v>Energy</v>
          </cell>
          <cell r="M346" t="str">
            <v>Summer</v>
          </cell>
          <cell r="N346" t="str">
            <v>Tier 3</v>
          </cell>
          <cell r="R346" t="str">
            <v>N/A</v>
          </cell>
          <cell r="V346">
            <v>25826422.431010999</v>
          </cell>
        </row>
        <row r="347">
          <cell r="G347" t="str">
            <v>E-1</v>
          </cell>
          <cell r="J347" t="str">
            <v>PPP</v>
          </cell>
          <cell r="L347" t="str">
            <v>Energy</v>
          </cell>
          <cell r="M347" t="str">
            <v>Summer</v>
          </cell>
          <cell r="N347" t="str">
            <v>Tier 4</v>
          </cell>
          <cell r="R347" t="str">
            <v>N/A</v>
          </cell>
          <cell r="V347">
            <v>0</v>
          </cell>
        </row>
        <row r="348">
          <cell r="G348" t="str">
            <v>E-1</v>
          </cell>
          <cell r="J348" t="str">
            <v>PPP</v>
          </cell>
          <cell r="L348" t="str">
            <v>Energy</v>
          </cell>
          <cell r="M348" t="str">
            <v>Summer</v>
          </cell>
          <cell r="N348" t="str">
            <v>Tier 5</v>
          </cell>
          <cell r="R348" t="str">
            <v>N/A</v>
          </cell>
          <cell r="V348">
            <v>0</v>
          </cell>
        </row>
        <row r="349">
          <cell r="G349" t="str">
            <v>E-1</v>
          </cell>
          <cell r="J349" t="str">
            <v>PPP</v>
          </cell>
          <cell r="L349" t="str">
            <v>Energy</v>
          </cell>
          <cell r="M349" t="str">
            <v>Winter</v>
          </cell>
          <cell r="N349" t="str">
            <v>MARL kWh</v>
          </cell>
          <cell r="R349" t="str">
            <v>N/A</v>
          </cell>
          <cell r="V349">
            <v>11187</v>
          </cell>
        </row>
        <row r="350">
          <cell r="G350" t="str">
            <v>E-1</v>
          </cell>
          <cell r="J350" t="str">
            <v>PPP</v>
          </cell>
          <cell r="L350" t="str">
            <v>Energy</v>
          </cell>
          <cell r="M350" t="str">
            <v>Winter</v>
          </cell>
          <cell r="N350" t="str">
            <v>Min Bill kWh</v>
          </cell>
          <cell r="R350" t="str">
            <v>N/A</v>
          </cell>
          <cell r="V350">
            <v>7785113.9924840005</v>
          </cell>
        </row>
        <row r="351">
          <cell r="G351" t="str">
            <v>E-1</v>
          </cell>
          <cell r="J351" t="str">
            <v>PPP</v>
          </cell>
          <cell r="L351" t="str">
            <v>Energy</v>
          </cell>
          <cell r="M351" t="str">
            <v>Winter</v>
          </cell>
          <cell r="N351" t="str">
            <v>Tier 1</v>
          </cell>
          <cell r="R351" t="str">
            <v>N/A</v>
          </cell>
          <cell r="V351">
            <v>927107565.40023303</v>
          </cell>
        </row>
        <row r="352">
          <cell r="G352" t="str">
            <v>E-1</v>
          </cell>
          <cell r="J352" t="str">
            <v>PPP</v>
          </cell>
          <cell r="L352" t="str">
            <v>Energy</v>
          </cell>
          <cell r="M352" t="str">
            <v>Winter</v>
          </cell>
          <cell r="N352" t="str">
            <v>Tier 2</v>
          </cell>
          <cell r="R352" t="str">
            <v>N/A</v>
          </cell>
          <cell r="V352">
            <v>469517962.078381</v>
          </cell>
        </row>
        <row r="353">
          <cell r="G353" t="str">
            <v>E-1</v>
          </cell>
          <cell r="J353" t="str">
            <v>PPP</v>
          </cell>
          <cell r="L353" t="str">
            <v>Energy</v>
          </cell>
          <cell r="M353" t="str">
            <v>Winter</v>
          </cell>
          <cell r="N353" t="str">
            <v>Tier 3</v>
          </cell>
          <cell r="R353" t="str">
            <v>N/A</v>
          </cell>
          <cell r="V353">
            <v>33637357.131182998</v>
          </cell>
        </row>
        <row r="354">
          <cell r="G354" t="str">
            <v>E-1</v>
          </cell>
          <cell r="J354" t="str">
            <v>PPP</v>
          </cell>
          <cell r="L354" t="str">
            <v>Energy</v>
          </cell>
          <cell r="M354" t="str">
            <v>Winter</v>
          </cell>
          <cell r="N354" t="str">
            <v>Tier 4</v>
          </cell>
          <cell r="R354" t="str">
            <v>N/A</v>
          </cell>
          <cell r="V354">
            <v>0</v>
          </cell>
        </row>
        <row r="355">
          <cell r="G355" t="str">
            <v>E-1</v>
          </cell>
          <cell r="J355" t="str">
            <v>PPP</v>
          </cell>
          <cell r="L355" t="str">
            <v>Energy</v>
          </cell>
          <cell r="M355" t="str">
            <v>Winter</v>
          </cell>
          <cell r="N355" t="str">
            <v>Tier 5</v>
          </cell>
          <cell r="R355" t="str">
            <v>N/A</v>
          </cell>
          <cell r="V355">
            <v>0</v>
          </cell>
        </row>
        <row r="356">
          <cell r="G356" t="str">
            <v>E-1</v>
          </cell>
          <cell r="J356" t="str">
            <v>RS</v>
          </cell>
          <cell r="L356" t="str">
            <v>Energy</v>
          </cell>
          <cell r="M356" t="str">
            <v>Summer</v>
          </cell>
          <cell r="N356" t="str">
            <v>Tier 1</v>
          </cell>
          <cell r="R356" t="str">
            <v>N/A</v>
          </cell>
          <cell r="V356">
            <v>139549350.07266298</v>
          </cell>
        </row>
        <row r="357">
          <cell r="G357" t="str">
            <v>E-1</v>
          </cell>
          <cell r="J357" t="str">
            <v>RS</v>
          </cell>
          <cell r="L357" t="str">
            <v>Energy</v>
          </cell>
          <cell r="M357" t="str">
            <v>Summer</v>
          </cell>
          <cell r="N357" t="str">
            <v>Min Bill kWh</v>
          </cell>
          <cell r="R357" t="str">
            <v>N/A</v>
          </cell>
          <cell r="V357">
            <v>275979.13226099999</v>
          </cell>
        </row>
        <row r="358">
          <cell r="G358" t="str">
            <v>E-1</v>
          </cell>
          <cell r="J358" t="str">
            <v>RS</v>
          </cell>
          <cell r="L358" t="str">
            <v>Energy</v>
          </cell>
          <cell r="M358" t="str">
            <v>Summer</v>
          </cell>
          <cell r="N358" t="str">
            <v>MARL kWh</v>
          </cell>
          <cell r="R358" t="str">
            <v>N/A</v>
          </cell>
          <cell r="V358">
            <v>0</v>
          </cell>
        </row>
        <row r="359">
          <cell r="G359" t="str">
            <v>E-1</v>
          </cell>
          <cell r="J359" t="str">
            <v>RS</v>
          </cell>
          <cell r="L359" t="str">
            <v>Energy</v>
          </cell>
          <cell r="M359" t="str">
            <v>Summer</v>
          </cell>
          <cell r="N359" t="str">
            <v>Tier 2</v>
          </cell>
          <cell r="R359" t="str">
            <v>N/A</v>
          </cell>
          <cell r="V359">
            <v>32200925.263301998</v>
          </cell>
        </row>
        <row r="360">
          <cell r="G360" t="str">
            <v>E-1</v>
          </cell>
          <cell r="J360" t="str">
            <v>RS</v>
          </cell>
          <cell r="L360" t="str">
            <v>Energy</v>
          </cell>
          <cell r="M360" t="str">
            <v>Summer</v>
          </cell>
          <cell r="N360" t="str">
            <v>Tier 3</v>
          </cell>
          <cell r="R360" t="str">
            <v>N/A</v>
          </cell>
          <cell r="V360">
            <v>1835177.9432549998</v>
          </cell>
        </row>
        <row r="361">
          <cell r="G361" t="str">
            <v>E-1</v>
          </cell>
          <cell r="J361" t="str">
            <v>RS</v>
          </cell>
          <cell r="L361" t="str">
            <v>Energy</v>
          </cell>
          <cell r="M361" t="str">
            <v>Summer</v>
          </cell>
          <cell r="N361" t="str">
            <v>Tier 4</v>
          </cell>
          <cell r="R361" t="str">
            <v>N/A</v>
          </cell>
          <cell r="V361">
            <v>0</v>
          </cell>
        </row>
        <row r="362">
          <cell r="G362" t="str">
            <v>E-1</v>
          </cell>
          <cell r="J362" t="str">
            <v>RS</v>
          </cell>
          <cell r="L362" t="str">
            <v>Energy</v>
          </cell>
          <cell r="M362" t="str">
            <v>Summer</v>
          </cell>
          <cell r="N362" t="str">
            <v>Tier 5</v>
          </cell>
          <cell r="R362" t="str">
            <v>N/A</v>
          </cell>
          <cell r="V362">
            <v>0</v>
          </cell>
        </row>
        <row r="363">
          <cell r="G363" t="str">
            <v>E-1</v>
          </cell>
          <cell r="J363" t="str">
            <v>RS</v>
          </cell>
          <cell r="L363" t="str">
            <v>Energy</v>
          </cell>
          <cell r="M363" t="str">
            <v>Winter</v>
          </cell>
          <cell r="N363" t="str">
            <v>Tier 1</v>
          </cell>
          <cell r="R363" t="str">
            <v>N/A</v>
          </cell>
          <cell r="V363">
            <v>172664666.05847099</v>
          </cell>
        </row>
        <row r="364">
          <cell r="G364" t="str">
            <v>E-1</v>
          </cell>
          <cell r="J364" t="str">
            <v>RS</v>
          </cell>
          <cell r="L364" t="str">
            <v>Energy</v>
          </cell>
          <cell r="M364" t="str">
            <v>Winter</v>
          </cell>
          <cell r="N364" t="str">
            <v>Min Bill kWh</v>
          </cell>
          <cell r="R364" t="str">
            <v>N/A</v>
          </cell>
          <cell r="V364">
            <v>431501.73479000002</v>
          </cell>
        </row>
        <row r="365">
          <cell r="G365" t="str">
            <v>E-1</v>
          </cell>
          <cell r="J365" t="str">
            <v>RS</v>
          </cell>
          <cell r="L365" t="str">
            <v>Energy</v>
          </cell>
          <cell r="M365" t="str">
            <v>Winter</v>
          </cell>
          <cell r="N365" t="str">
            <v>MARL kWh</v>
          </cell>
          <cell r="R365" t="str">
            <v>N/A</v>
          </cell>
          <cell r="V365">
            <v>0</v>
          </cell>
        </row>
        <row r="366">
          <cell r="G366" t="str">
            <v>E-1</v>
          </cell>
          <cell r="J366" t="str">
            <v>RS</v>
          </cell>
          <cell r="L366" t="str">
            <v>Energy</v>
          </cell>
          <cell r="M366" t="str">
            <v>Winter</v>
          </cell>
          <cell r="N366" t="str">
            <v>Tier 2</v>
          </cell>
          <cell r="R366" t="str">
            <v>N/A</v>
          </cell>
          <cell r="V366">
            <v>19461586.393826</v>
          </cell>
        </row>
        <row r="367">
          <cell r="G367" t="str">
            <v>E-1</v>
          </cell>
          <cell r="J367" t="str">
            <v>RS</v>
          </cell>
          <cell r="L367" t="str">
            <v>Energy</v>
          </cell>
          <cell r="M367" t="str">
            <v>Winter</v>
          </cell>
          <cell r="N367" t="str">
            <v>Tier 3</v>
          </cell>
          <cell r="R367" t="str">
            <v>N/A</v>
          </cell>
          <cell r="V367">
            <v>1735325.041921</v>
          </cell>
        </row>
        <row r="368">
          <cell r="G368" t="str">
            <v>E-1</v>
          </cell>
          <cell r="J368" t="str">
            <v>RS</v>
          </cell>
          <cell r="L368" t="str">
            <v>Energy</v>
          </cell>
          <cell r="M368" t="str">
            <v>Winter</v>
          </cell>
          <cell r="N368" t="str">
            <v>Tier 4</v>
          </cell>
          <cell r="R368" t="str">
            <v>N/A</v>
          </cell>
          <cell r="V368">
            <v>0</v>
          </cell>
        </row>
        <row r="369">
          <cell r="G369" t="str">
            <v>E-1</v>
          </cell>
          <cell r="J369" t="str">
            <v>RS</v>
          </cell>
          <cell r="L369" t="str">
            <v>Energy</v>
          </cell>
          <cell r="M369" t="str">
            <v>Winter</v>
          </cell>
          <cell r="N369" t="str">
            <v>Tier 5</v>
          </cell>
          <cell r="R369" t="str">
            <v>N/A</v>
          </cell>
          <cell r="V369">
            <v>0</v>
          </cell>
        </row>
        <row r="370">
          <cell r="G370" t="str">
            <v>E-1</v>
          </cell>
          <cell r="J370" t="str">
            <v>RS</v>
          </cell>
          <cell r="L370" t="str">
            <v>Energy</v>
          </cell>
          <cell r="M370" t="str">
            <v>Summer</v>
          </cell>
          <cell r="N370" t="str">
            <v>Tier 1</v>
          </cell>
          <cell r="R370" t="str">
            <v>N/A</v>
          </cell>
          <cell r="V370">
            <v>748269262.56177795</v>
          </cell>
        </row>
        <row r="371">
          <cell r="G371" t="str">
            <v>E-1</v>
          </cell>
          <cell r="J371" t="str">
            <v>RS</v>
          </cell>
          <cell r="L371" t="str">
            <v>Energy</v>
          </cell>
          <cell r="M371" t="str">
            <v>Summer</v>
          </cell>
          <cell r="N371" t="str">
            <v>Min Bill kWh</v>
          </cell>
          <cell r="R371" t="str">
            <v>N/A</v>
          </cell>
          <cell r="V371">
            <v>4979166.3174099997</v>
          </cell>
        </row>
        <row r="372">
          <cell r="G372" t="str">
            <v>E-1</v>
          </cell>
          <cell r="J372" t="str">
            <v>RS</v>
          </cell>
          <cell r="L372" t="str">
            <v>Energy</v>
          </cell>
          <cell r="M372" t="str">
            <v>Summer</v>
          </cell>
          <cell r="N372" t="str">
            <v>MARL kWh</v>
          </cell>
          <cell r="R372" t="str">
            <v>N/A</v>
          </cell>
          <cell r="V372">
            <v>6236</v>
          </cell>
        </row>
        <row r="373">
          <cell r="G373" t="str">
            <v>E-1</v>
          </cell>
          <cell r="J373" t="str">
            <v>RS</v>
          </cell>
          <cell r="L373" t="str">
            <v>Energy</v>
          </cell>
          <cell r="M373" t="str">
            <v>Summer</v>
          </cell>
          <cell r="N373" t="str">
            <v>Tier 2</v>
          </cell>
          <cell r="R373" t="str">
            <v>N/A</v>
          </cell>
          <cell r="V373">
            <v>526825876.97288501</v>
          </cell>
        </row>
        <row r="374">
          <cell r="G374" t="str">
            <v>E-1</v>
          </cell>
          <cell r="J374" t="str">
            <v>RS</v>
          </cell>
          <cell r="L374" t="str">
            <v>Energy</v>
          </cell>
          <cell r="M374" t="str">
            <v>Summer</v>
          </cell>
          <cell r="N374" t="str">
            <v>Tier 3</v>
          </cell>
          <cell r="R374" t="str">
            <v>N/A</v>
          </cell>
          <cell r="V374">
            <v>25826422.431010999</v>
          </cell>
        </row>
        <row r="375">
          <cell r="G375" t="str">
            <v>E-1</v>
          </cell>
          <cell r="J375" t="str">
            <v>RS</v>
          </cell>
          <cell r="L375" t="str">
            <v>Energy</v>
          </cell>
          <cell r="M375" t="str">
            <v>Summer</v>
          </cell>
          <cell r="N375" t="str">
            <v>Tier 4</v>
          </cell>
          <cell r="R375" t="str">
            <v>N/A</v>
          </cell>
          <cell r="V375">
            <v>0</v>
          </cell>
        </row>
        <row r="376">
          <cell r="G376" t="str">
            <v>E-1</v>
          </cell>
          <cell r="J376" t="str">
            <v>RS</v>
          </cell>
          <cell r="L376" t="str">
            <v>Energy</v>
          </cell>
          <cell r="M376" t="str">
            <v>Summer</v>
          </cell>
          <cell r="N376" t="str">
            <v>Tier 5</v>
          </cell>
          <cell r="R376" t="str">
            <v>N/A</v>
          </cell>
          <cell r="V376">
            <v>0</v>
          </cell>
        </row>
        <row r="377">
          <cell r="G377" t="str">
            <v>E-1</v>
          </cell>
          <cell r="J377" t="str">
            <v>RS</v>
          </cell>
          <cell r="L377" t="str">
            <v>Energy</v>
          </cell>
          <cell r="M377" t="str">
            <v>Winter</v>
          </cell>
          <cell r="N377" t="str">
            <v>Tier 1</v>
          </cell>
          <cell r="R377" t="str">
            <v>N/A</v>
          </cell>
          <cell r="V377">
            <v>927107565.40023303</v>
          </cell>
        </row>
        <row r="378">
          <cell r="G378" t="str">
            <v>E-1</v>
          </cell>
          <cell r="J378" t="str">
            <v>RS</v>
          </cell>
          <cell r="L378" t="str">
            <v>Energy</v>
          </cell>
          <cell r="M378" t="str">
            <v>Winter</v>
          </cell>
          <cell r="N378" t="str">
            <v>Min Bill kWh</v>
          </cell>
          <cell r="R378" t="str">
            <v>N/A</v>
          </cell>
          <cell r="V378">
            <v>7785113.9924840005</v>
          </cell>
        </row>
        <row r="379">
          <cell r="G379" t="str">
            <v>E-1</v>
          </cell>
          <cell r="J379" t="str">
            <v>RS</v>
          </cell>
          <cell r="L379" t="str">
            <v>Energy</v>
          </cell>
          <cell r="M379" t="str">
            <v>Winter</v>
          </cell>
          <cell r="N379" t="str">
            <v>MARL kWh</v>
          </cell>
          <cell r="R379" t="str">
            <v>N/A</v>
          </cell>
          <cell r="V379">
            <v>11187</v>
          </cell>
        </row>
        <row r="380">
          <cell r="G380" t="str">
            <v>E-1</v>
          </cell>
          <cell r="J380" t="str">
            <v>RS</v>
          </cell>
          <cell r="L380" t="str">
            <v>Energy</v>
          </cell>
          <cell r="M380" t="str">
            <v>Winter</v>
          </cell>
          <cell r="N380" t="str">
            <v>Tier 2</v>
          </cell>
          <cell r="R380" t="str">
            <v>N/A</v>
          </cell>
          <cell r="V380">
            <v>469517962.078381</v>
          </cell>
        </row>
        <row r="381">
          <cell r="G381" t="str">
            <v>E-1</v>
          </cell>
          <cell r="J381" t="str">
            <v>RS</v>
          </cell>
          <cell r="L381" t="str">
            <v>Energy</v>
          </cell>
          <cell r="M381" t="str">
            <v>Winter</v>
          </cell>
          <cell r="N381" t="str">
            <v>Tier 3</v>
          </cell>
          <cell r="R381" t="str">
            <v>N/A</v>
          </cell>
          <cell r="V381">
            <v>33637357.131182998</v>
          </cell>
        </row>
        <row r="382">
          <cell r="G382" t="str">
            <v>E-1</v>
          </cell>
          <cell r="J382" t="str">
            <v>RS</v>
          </cell>
          <cell r="L382" t="str">
            <v>Energy</v>
          </cell>
          <cell r="M382" t="str">
            <v>Winter</v>
          </cell>
          <cell r="N382" t="str">
            <v>Tier 4</v>
          </cell>
          <cell r="R382" t="str">
            <v>N/A</v>
          </cell>
          <cell r="V382">
            <v>0</v>
          </cell>
        </row>
        <row r="383">
          <cell r="G383" t="str">
            <v>E-1</v>
          </cell>
          <cell r="J383" t="str">
            <v>RS</v>
          </cell>
          <cell r="L383" t="str">
            <v>Energy</v>
          </cell>
          <cell r="M383" t="str">
            <v>Winter</v>
          </cell>
          <cell r="N383" t="str">
            <v>Tier 5</v>
          </cell>
          <cell r="R383" t="str">
            <v>N/A</v>
          </cell>
          <cell r="V383">
            <v>0</v>
          </cell>
        </row>
        <row r="384">
          <cell r="G384" t="str">
            <v>E-1</v>
          </cell>
          <cell r="J384" t="str">
            <v>TRA</v>
          </cell>
          <cell r="L384" t="str">
            <v>Energy</v>
          </cell>
          <cell r="M384" t="str">
            <v>Summer</v>
          </cell>
          <cell r="N384" t="str">
            <v>MARL kWh</v>
          </cell>
          <cell r="R384" t="str">
            <v>N/A</v>
          </cell>
          <cell r="V384">
            <v>0</v>
          </cell>
        </row>
        <row r="385">
          <cell r="G385" t="str">
            <v>E-1</v>
          </cell>
          <cell r="J385" t="str">
            <v>TRA</v>
          </cell>
          <cell r="L385" t="str">
            <v>Energy</v>
          </cell>
          <cell r="M385" t="str">
            <v>Summer</v>
          </cell>
          <cell r="N385" t="str">
            <v>Min Bill kWh</v>
          </cell>
          <cell r="R385" t="str">
            <v>N/A</v>
          </cell>
          <cell r="V385">
            <v>275979.13226099999</v>
          </cell>
        </row>
        <row r="386">
          <cell r="G386" t="str">
            <v>E-1</v>
          </cell>
          <cell r="J386" t="str">
            <v>TRA</v>
          </cell>
          <cell r="L386" t="str">
            <v>Energy</v>
          </cell>
          <cell r="M386" t="str">
            <v>Summer</v>
          </cell>
          <cell r="N386" t="str">
            <v>Tier 1</v>
          </cell>
          <cell r="R386" t="str">
            <v>N/A</v>
          </cell>
          <cell r="V386">
            <v>139549350.07266298</v>
          </cell>
        </row>
        <row r="387">
          <cell r="G387" t="str">
            <v>E-1</v>
          </cell>
          <cell r="J387" t="str">
            <v>TRA</v>
          </cell>
          <cell r="L387" t="str">
            <v>Energy</v>
          </cell>
          <cell r="M387" t="str">
            <v>Summer</v>
          </cell>
          <cell r="N387" t="str">
            <v>Tier 2</v>
          </cell>
          <cell r="R387" t="str">
            <v>N/A</v>
          </cell>
          <cell r="V387">
            <v>32200925.263301998</v>
          </cell>
        </row>
        <row r="388">
          <cell r="G388" t="str">
            <v>E-1</v>
          </cell>
          <cell r="J388" t="str">
            <v>TRA</v>
          </cell>
          <cell r="L388" t="str">
            <v>Energy</v>
          </cell>
          <cell r="M388" t="str">
            <v>Summer</v>
          </cell>
          <cell r="N388" t="str">
            <v>Tier 3</v>
          </cell>
          <cell r="R388" t="str">
            <v>N/A</v>
          </cell>
          <cell r="V388">
            <v>1835177.9432549998</v>
          </cell>
        </row>
        <row r="389">
          <cell r="G389" t="str">
            <v>E-1</v>
          </cell>
          <cell r="J389" t="str">
            <v>TRA</v>
          </cell>
          <cell r="L389" t="str">
            <v>Energy</v>
          </cell>
          <cell r="M389" t="str">
            <v>Summer</v>
          </cell>
          <cell r="N389" t="str">
            <v>Tier 4</v>
          </cell>
          <cell r="R389" t="str">
            <v>N/A</v>
          </cell>
          <cell r="V389">
            <v>0</v>
          </cell>
        </row>
        <row r="390">
          <cell r="G390" t="str">
            <v>E-1</v>
          </cell>
          <cell r="J390" t="str">
            <v>TRA</v>
          </cell>
          <cell r="L390" t="str">
            <v>Energy</v>
          </cell>
          <cell r="M390" t="str">
            <v>Summer</v>
          </cell>
          <cell r="N390" t="str">
            <v>Tier 5</v>
          </cell>
          <cell r="R390" t="str">
            <v>N/A</v>
          </cell>
          <cell r="V390">
            <v>0</v>
          </cell>
        </row>
        <row r="391">
          <cell r="G391" t="str">
            <v>E-1</v>
          </cell>
          <cell r="J391" t="str">
            <v>TRA</v>
          </cell>
          <cell r="L391" t="str">
            <v>Energy</v>
          </cell>
          <cell r="M391" t="str">
            <v>Winter</v>
          </cell>
          <cell r="N391" t="str">
            <v>MARL kWh</v>
          </cell>
          <cell r="R391" t="str">
            <v>N/A</v>
          </cell>
          <cell r="V391">
            <v>0</v>
          </cell>
        </row>
        <row r="392">
          <cell r="G392" t="str">
            <v>E-1</v>
          </cell>
          <cell r="J392" t="str">
            <v>TRA</v>
          </cell>
          <cell r="L392" t="str">
            <v>Energy</v>
          </cell>
          <cell r="M392" t="str">
            <v>Winter</v>
          </cell>
          <cell r="N392" t="str">
            <v>Min Bill kWh</v>
          </cell>
          <cell r="R392" t="str">
            <v>N/A</v>
          </cell>
          <cell r="V392">
            <v>431501.73479000002</v>
          </cell>
        </row>
        <row r="393">
          <cell r="G393" t="str">
            <v>E-1</v>
          </cell>
          <cell r="J393" t="str">
            <v>TRA</v>
          </cell>
          <cell r="L393" t="str">
            <v>Energy</v>
          </cell>
          <cell r="M393" t="str">
            <v>Winter</v>
          </cell>
          <cell r="N393" t="str">
            <v>Tier 1</v>
          </cell>
          <cell r="R393" t="str">
            <v>N/A</v>
          </cell>
          <cell r="V393">
            <v>172664666.05847099</v>
          </cell>
        </row>
        <row r="394">
          <cell r="G394" t="str">
            <v>E-1</v>
          </cell>
          <cell r="J394" t="str">
            <v>TRA</v>
          </cell>
          <cell r="L394" t="str">
            <v>Energy</v>
          </cell>
          <cell r="M394" t="str">
            <v>Winter</v>
          </cell>
          <cell r="N394" t="str">
            <v>Tier 2</v>
          </cell>
          <cell r="R394" t="str">
            <v>N/A</v>
          </cell>
          <cell r="V394">
            <v>19461586.393826</v>
          </cell>
        </row>
        <row r="395">
          <cell r="G395" t="str">
            <v>E-1</v>
          </cell>
          <cell r="J395" t="str">
            <v>TRA</v>
          </cell>
          <cell r="L395" t="str">
            <v>Energy</v>
          </cell>
          <cell r="M395" t="str">
            <v>Winter</v>
          </cell>
          <cell r="N395" t="str">
            <v>Tier 3</v>
          </cell>
          <cell r="R395" t="str">
            <v>N/A</v>
          </cell>
          <cell r="V395">
            <v>1735325.041921</v>
          </cell>
        </row>
        <row r="396">
          <cell r="G396" t="str">
            <v>E-1</v>
          </cell>
          <cell r="J396" t="str">
            <v>TRA</v>
          </cell>
          <cell r="L396" t="str">
            <v>Energy</v>
          </cell>
          <cell r="M396" t="str">
            <v>Winter</v>
          </cell>
          <cell r="N396" t="str">
            <v>Tier 4</v>
          </cell>
          <cell r="R396" t="str">
            <v>N/A</v>
          </cell>
          <cell r="V396">
            <v>0</v>
          </cell>
        </row>
        <row r="397">
          <cell r="G397" t="str">
            <v>E-1</v>
          </cell>
          <cell r="J397" t="str">
            <v>TRA</v>
          </cell>
          <cell r="L397" t="str">
            <v>Energy</v>
          </cell>
          <cell r="M397" t="str">
            <v>Winter</v>
          </cell>
          <cell r="N397" t="str">
            <v>Tier 5</v>
          </cell>
          <cell r="R397" t="str">
            <v>N/A</v>
          </cell>
          <cell r="V397">
            <v>0</v>
          </cell>
        </row>
        <row r="398">
          <cell r="G398" t="str">
            <v>E-1</v>
          </cell>
          <cell r="J398" t="str">
            <v>TRA</v>
          </cell>
          <cell r="L398" t="str">
            <v>Energy</v>
          </cell>
          <cell r="M398" t="str">
            <v>Summer</v>
          </cell>
          <cell r="N398" t="str">
            <v>MARL kWh</v>
          </cell>
          <cell r="R398" t="str">
            <v>N/A</v>
          </cell>
          <cell r="V398">
            <v>6236</v>
          </cell>
        </row>
        <row r="399">
          <cell r="G399" t="str">
            <v>E-1</v>
          </cell>
          <cell r="J399" t="str">
            <v>TRA</v>
          </cell>
          <cell r="L399" t="str">
            <v>Energy</v>
          </cell>
          <cell r="M399" t="str">
            <v>Summer</v>
          </cell>
          <cell r="N399" t="str">
            <v>Min Bill kWh</v>
          </cell>
          <cell r="R399" t="str">
            <v>N/A</v>
          </cell>
          <cell r="V399">
            <v>4979166.3174099997</v>
          </cell>
        </row>
        <row r="400">
          <cell r="G400" t="str">
            <v>E-1</v>
          </cell>
          <cell r="J400" t="str">
            <v>TRA</v>
          </cell>
          <cell r="L400" t="str">
            <v>Energy</v>
          </cell>
          <cell r="M400" t="str">
            <v>Summer</v>
          </cell>
          <cell r="N400" t="str">
            <v>Tier 1</v>
          </cell>
          <cell r="R400" t="str">
            <v>N/A</v>
          </cell>
          <cell r="V400">
            <v>748269262.56177795</v>
          </cell>
        </row>
        <row r="401">
          <cell r="G401" t="str">
            <v>E-1</v>
          </cell>
          <cell r="J401" t="str">
            <v>TRA</v>
          </cell>
          <cell r="L401" t="str">
            <v>Energy</v>
          </cell>
          <cell r="M401" t="str">
            <v>Summer</v>
          </cell>
          <cell r="N401" t="str">
            <v>Tier 2</v>
          </cell>
          <cell r="R401" t="str">
            <v>N/A</v>
          </cell>
          <cell r="V401">
            <v>526825876.97288501</v>
          </cell>
        </row>
        <row r="402">
          <cell r="G402" t="str">
            <v>E-1</v>
          </cell>
          <cell r="J402" t="str">
            <v>TRA</v>
          </cell>
          <cell r="L402" t="str">
            <v>Energy</v>
          </cell>
          <cell r="M402" t="str">
            <v>Summer</v>
          </cell>
          <cell r="N402" t="str">
            <v>Tier 3</v>
          </cell>
          <cell r="R402" t="str">
            <v>N/A</v>
          </cell>
          <cell r="V402">
            <v>25826422.431010999</v>
          </cell>
        </row>
        <row r="403">
          <cell r="G403" t="str">
            <v>E-1</v>
          </cell>
          <cell r="J403" t="str">
            <v>TRA</v>
          </cell>
          <cell r="L403" t="str">
            <v>Energy</v>
          </cell>
          <cell r="M403" t="str">
            <v>Summer</v>
          </cell>
          <cell r="N403" t="str">
            <v>Tier 4</v>
          </cell>
          <cell r="R403" t="str">
            <v>N/A</v>
          </cell>
          <cell r="V403">
            <v>0</v>
          </cell>
        </row>
        <row r="404">
          <cell r="G404" t="str">
            <v>E-1</v>
          </cell>
          <cell r="J404" t="str">
            <v>TRA</v>
          </cell>
          <cell r="L404" t="str">
            <v>Energy</v>
          </cell>
          <cell r="M404" t="str">
            <v>Summer</v>
          </cell>
          <cell r="N404" t="str">
            <v>Tier 5</v>
          </cell>
          <cell r="R404" t="str">
            <v>N/A</v>
          </cell>
          <cell r="V404">
            <v>0</v>
          </cell>
        </row>
        <row r="405">
          <cell r="G405" t="str">
            <v>E-1</v>
          </cell>
          <cell r="J405" t="str">
            <v>TRA</v>
          </cell>
          <cell r="L405" t="str">
            <v>Energy</v>
          </cell>
          <cell r="M405" t="str">
            <v>Winter</v>
          </cell>
          <cell r="N405" t="str">
            <v>MARL kWh</v>
          </cell>
          <cell r="R405" t="str">
            <v>N/A</v>
          </cell>
          <cell r="V405">
            <v>11187</v>
          </cell>
        </row>
        <row r="406">
          <cell r="G406" t="str">
            <v>E-1</v>
          </cell>
          <cell r="J406" t="str">
            <v>TRA</v>
          </cell>
          <cell r="L406" t="str">
            <v>Energy</v>
          </cell>
          <cell r="M406" t="str">
            <v>Winter</v>
          </cell>
          <cell r="N406" t="str">
            <v>Min Bill kWh</v>
          </cell>
          <cell r="R406" t="str">
            <v>N/A</v>
          </cell>
          <cell r="V406">
            <v>7785113.9924840005</v>
          </cell>
        </row>
        <row r="407">
          <cell r="G407" t="str">
            <v>E-1</v>
          </cell>
          <cell r="J407" t="str">
            <v>TRA</v>
          </cell>
          <cell r="L407" t="str">
            <v>Energy</v>
          </cell>
          <cell r="M407" t="str">
            <v>Winter</v>
          </cell>
          <cell r="N407" t="str">
            <v>Tier 1</v>
          </cell>
          <cell r="R407" t="str">
            <v>N/A</v>
          </cell>
          <cell r="V407">
            <v>927107565.40023303</v>
          </cell>
        </row>
        <row r="408">
          <cell r="G408" t="str">
            <v>E-1</v>
          </cell>
          <cell r="J408" t="str">
            <v>TRA</v>
          </cell>
          <cell r="L408" t="str">
            <v>Energy</v>
          </cell>
          <cell r="M408" t="str">
            <v>Winter</v>
          </cell>
          <cell r="N408" t="str">
            <v>Tier 2</v>
          </cell>
          <cell r="R408" t="str">
            <v>N/A</v>
          </cell>
          <cell r="V408">
            <v>469517962.078381</v>
          </cell>
        </row>
        <row r="409">
          <cell r="G409" t="str">
            <v>E-1</v>
          </cell>
          <cell r="J409" t="str">
            <v>TRA</v>
          </cell>
          <cell r="L409" t="str">
            <v>Energy</v>
          </cell>
          <cell r="M409" t="str">
            <v>Winter</v>
          </cell>
          <cell r="N409" t="str">
            <v>Tier 3</v>
          </cell>
          <cell r="R409" t="str">
            <v>N/A</v>
          </cell>
          <cell r="V409">
            <v>33637357.131182998</v>
          </cell>
        </row>
        <row r="410">
          <cell r="G410" t="str">
            <v>E-1</v>
          </cell>
          <cell r="J410" t="str">
            <v>TRA</v>
          </cell>
          <cell r="L410" t="str">
            <v>Energy</v>
          </cell>
          <cell r="M410" t="str">
            <v>Winter</v>
          </cell>
          <cell r="N410" t="str">
            <v>Tier 4</v>
          </cell>
          <cell r="R410" t="str">
            <v>N/A</v>
          </cell>
          <cell r="V410">
            <v>0</v>
          </cell>
        </row>
        <row r="411">
          <cell r="G411" t="str">
            <v>E-1</v>
          </cell>
          <cell r="J411" t="str">
            <v>TRA</v>
          </cell>
          <cell r="L411" t="str">
            <v>Energy</v>
          </cell>
          <cell r="M411" t="str">
            <v>Winter</v>
          </cell>
          <cell r="N411" t="str">
            <v>Tier 5</v>
          </cell>
          <cell r="R411" t="str">
            <v>N/A</v>
          </cell>
          <cell r="V411">
            <v>0</v>
          </cell>
        </row>
        <row r="412">
          <cell r="G412" t="str">
            <v>E-1</v>
          </cell>
          <cell r="J412" t="str">
            <v>TRA</v>
          </cell>
          <cell r="L412" t="str">
            <v>Energy</v>
          </cell>
          <cell r="M412" t="str">
            <v>Summer</v>
          </cell>
          <cell r="N412" t="str">
            <v>MARL kWh</v>
          </cell>
          <cell r="R412" t="str">
            <v>N/A</v>
          </cell>
          <cell r="V412">
            <v>0</v>
          </cell>
        </row>
        <row r="413">
          <cell r="G413" t="str">
            <v>E-1</v>
          </cell>
          <cell r="J413" t="str">
            <v>TRA</v>
          </cell>
          <cell r="L413" t="str">
            <v>Energy</v>
          </cell>
          <cell r="M413" t="str">
            <v>Summer</v>
          </cell>
          <cell r="N413" t="str">
            <v>Min Bill kWh</v>
          </cell>
          <cell r="R413" t="str">
            <v>N/A</v>
          </cell>
          <cell r="V413">
            <v>275979.13226099999</v>
          </cell>
        </row>
        <row r="414">
          <cell r="G414" t="str">
            <v>E-1</v>
          </cell>
          <cell r="J414" t="str">
            <v>TRA</v>
          </cell>
          <cell r="L414" t="str">
            <v>Energy</v>
          </cell>
          <cell r="M414" t="str">
            <v>Summer</v>
          </cell>
          <cell r="N414" t="str">
            <v>Tier 1</v>
          </cell>
          <cell r="R414" t="str">
            <v>N/A</v>
          </cell>
          <cell r="V414">
            <v>139549350.07266298</v>
          </cell>
        </row>
        <row r="415">
          <cell r="G415" t="str">
            <v>E-1</v>
          </cell>
          <cell r="J415" t="str">
            <v>TRA</v>
          </cell>
          <cell r="L415" t="str">
            <v>Energy</v>
          </cell>
          <cell r="M415" t="str">
            <v>Summer</v>
          </cell>
          <cell r="N415" t="str">
            <v>Tier 2</v>
          </cell>
          <cell r="R415" t="str">
            <v>N/A</v>
          </cell>
          <cell r="V415">
            <v>32200925.263301998</v>
          </cell>
        </row>
        <row r="416">
          <cell r="G416" t="str">
            <v>E-1</v>
          </cell>
          <cell r="J416" t="str">
            <v>TRA</v>
          </cell>
          <cell r="L416" t="str">
            <v>Energy</v>
          </cell>
          <cell r="M416" t="str">
            <v>Summer</v>
          </cell>
          <cell r="N416" t="str">
            <v>Tier 3</v>
          </cell>
          <cell r="R416" t="str">
            <v>N/A</v>
          </cell>
          <cell r="V416">
            <v>1835177.9432549998</v>
          </cell>
        </row>
        <row r="417">
          <cell r="G417" t="str">
            <v>E-1</v>
          </cell>
          <cell r="J417" t="str">
            <v>TRA</v>
          </cell>
          <cell r="L417" t="str">
            <v>Energy</v>
          </cell>
          <cell r="M417" t="str">
            <v>Summer</v>
          </cell>
          <cell r="N417" t="str">
            <v>Tier 4</v>
          </cell>
          <cell r="R417" t="str">
            <v>N/A</v>
          </cell>
          <cell r="V417">
            <v>0</v>
          </cell>
        </row>
        <row r="418">
          <cell r="G418" t="str">
            <v>E-1</v>
          </cell>
          <cell r="J418" t="str">
            <v>TRA</v>
          </cell>
          <cell r="L418" t="str">
            <v>Energy</v>
          </cell>
          <cell r="M418" t="str">
            <v>Summer</v>
          </cell>
          <cell r="N418" t="str">
            <v>Tier 5</v>
          </cell>
          <cell r="R418" t="str">
            <v>N/A</v>
          </cell>
          <cell r="V418">
            <v>0</v>
          </cell>
        </row>
        <row r="419">
          <cell r="G419" t="str">
            <v>E-1</v>
          </cell>
          <cell r="J419" t="str">
            <v>TRA</v>
          </cell>
          <cell r="L419" t="str">
            <v>Energy</v>
          </cell>
          <cell r="M419" t="str">
            <v>Winter</v>
          </cell>
          <cell r="N419" t="str">
            <v>MARL kWh</v>
          </cell>
          <cell r="R419" t="str">
            <v>N/A</v>
          </cell>
          <cell r="V419">
            <v>0</v>
          </cell>
        </row>
        <row r="420">
          <cell r="G420" t="str">
            <v>E-1</v>
          </cell>
          <cell r="J420" t="str">
            <v>TRA</v>
          </cell>
          <cell r="L420" t="str">
            <v>Energy</v>
          </cell>
          <cell r="M420" t="str">
            <v>Winter</v>
          </cell>
          <cell r="N420" t="str">
            <v>Min Bill kWh</v>
          </cell>
          <cell r="R420" t="str">
            <v>N/A</v>
          </cell>
          <cell r="V420">
            <v>431501.73479000002</v>
          </cell>
        </row>
        <row r="421">
          <cell r="G421" t="str">
            <v>E-1</v>
          </cell>
          <cell r="J421" t="str">
            <v>TRA</v>
          </cell>
          <cell r="L421" t="str">
            <v>Energy</v>
          </cell>
          <cell r="M421" t="str">
            <v>Winter</v>
          </cell>
          <cell r="N421" t="str">
            <v>Tier 1</v>
          </cell>
          <cell r="R421" t="str">
            <v>N/A</v>
          </cell>
          <cell r="V421">
            <v>172664666.05847099</v>
          </cell>
        </row>
        <row r="422">
          <cell r="G422" t="str">
            <v>E-1</v>
          </cell>
          <cell r="J422" t="str">
            <v>TRA</v>
          </cell>
          <cell r="L422" t="str">
            <v>Energy</v>
          </cell>
          <cell r="M422" t="str">
            <v>Winter</v>
          </cell>
          <cell r="N422" t="str">
            <v>Tier 2</v>
          </cell>
          <cell r="R422" t="str">
            <v>N/A</v>
          </cell>
          <cell r="V422">
            <v>19461586.393826</v>
          </cell>
        </row>
        <row r="423">
          <cell r="G423" t="str">
            <v>E-1</v>
          </cell>
          <cell r="J423" t="str">
            <v>TRA</v>
          </cell>
          <cell r="L423" t="str">
            <v>Energy</v>
          </cell>
          <cell r="M423" t="str">
            <v>Winter</v>
          </cell>
          <cell r="N423" t="str">
            <v>Tier 3</v>
          </cell>
          <cell r="R423" t="str">
            <v>N/A</v>
          </cell>
          <cell r="V423">
            <v>1735325.041921</v>
          </cell>
        </row>
        <row r="424">
          <cell r="G424" t="str">
            <v>E-1</v>
          </cell>
          <cell r="J424" t="str">
            <v>TRA</v>
          </cell>
          <cell r="L424" t="str">
            <v>Energy</v>
          </cell>
          <cell r="M424" t="str">
            <v>Winter</v>
          </cell>
          <cell r="N424" t="str">
            <v>Tier 4</v>
          </cell>
          <cell r="R424" t="str">
            <v>N/A</v>
          </cell>
          <cell r="V424">
            <v>0</v>
          </cell>
        </row>
        <row r="425">
          <cell r="G425" t="str">
            <v>E-1</v>
          </cell>
          <cell r="J425" t="str">
            <v>TRA</v>
          </cell>
          <cell r="L425" t="str">
            <v>Energy</v>
          </cell>
          <cell r="M425" t="str">
            <v>Winter</v>
          </cell>
          <cell r="N425" t="str">
            <v>Tier 5</v>
          </cell>
          <cell r="R425" t="str">
            <v>N/A</v>
          </cell>
          <cell r="V425">
            <v>0</v>
          </cell>
        </row>
        <row r="426">
          <cell r="G426" t="str">
            <v>E-1</v>
          </cell>
          <cell r="J426" t="str">
            <v>TRA</v>
          </cell>
          <cell r="L426" t="str">
            <v>Energy</v>
          </cell>
          <cell r="M426" t="str">
            <v>Summer</v>
          </cell>
          <cell r="N426" t="str">
            <v>MARL kWh</v>
          </cell>
          <cell r="R426" t="str">
            <v>N/A</v>
          </cell>
          <cell r="V426">
            <v>6236</v>
          </cell>
        </row>
        <row r="427">
          <cell r="G427" t="str">
            <v>E-1</v>
          </cell>
          <cell r="J427" t="str">
            <v>TRA</v>
          </cell>
          <cell r="L427" t="str">
            <v>Energy</v>
          </cell>
          <cell r="M427" t="str">
            <v>Summer</v>
          </cell>
          <cell r="N427" t="str">
            <v>Min Bill kWh</v>
          </cell>
          <cell r="R427" t="str">
            <v>N/A</v>
          </cell>
          <cell r="V427">
            <v>4979166.3174099997</v>
          </cell>
        </row>
        <row r="428">
          <cell r="G428" t="str">
            <v>E-1</v>
          </cell>
          <cell r="J428" t="str">
            <v>TRA</v>
          </cell>
          <cell r="L428" t="str">
            <v>Energy</v>
          </cell>
          <cell r="M428" t="str">
            <v>Summer</v>
          </cell>
          <cell r="N428" t="str">
            <v>Tier 1</v>
          </cell>
          <cell r="R428" t="str">
            <v>N/A</v>
          </cell>
          <cell r="V428">
            <v>748269262.56177795</v>
          </cell>
        </row>
        <row r="429">
          <cell r="G429" t="str">
            <v>E-1</v>
          </cell>
          <cell r="J429" t="str">
            <v>TRA</v>
          </cell>
          <cell r="L429" t="str">
            <v>Energy</v>
          </cell>
          <cell r="M429" t="str">
            <v>Summer</v>
          </cell>
          <cell r="N429" t="str">
            <v>Tier 2</v>
          </cell>
          <cell r="R429" t="str">
            <v>N/A</v>
          </cell>
          <cell r="V429">
            <v>526825876.97288501</v>
          </cell>
        </row>
        <row r="430">
          <cell r="G430" t="str">
            <v>E-1</v>
          </cell>
          <cell r="J430" t="str">
            <v>TRA</v>
          </cell>
          <cell r="L430" t="str">
            <v>Energy</v>
          </cell>
          <cell r="M430" t="str">
            <v>Summer</v>
          </cell>
          <cell r="N430" t="str">
            <v>Tier 3</v>
          </cell>
          <cell r="R430" t="str">
            <v>N/A</v>
          </cell>
          <cell r="V430">
            <v>25826422.431010999</v>
          </cell>
        </row>
        <row r="431">
          <cell r="G431" t="str">
            <v>E-1</v>
          </cell>
          <cell r="J431" t="str">
            <v>TRA</v>
          </cell>
          <cell r="L431" t="str">
            <v>Energy</v>
          </cell>
          <cell r="M431" t="str">
            <v>Summer</v>
          </cell>
          <cell r="N431" t="str">
            <v>Tier 4</v>
          </cell>
          <cell r="R431" t="str">
            <v>N/A</v>
          </cell>
          <cell r="V431">
            <v>0</v>
          </cell>
        </row>
        <row r="432">
          <cell r="G432" t="str">
            <v>E-1</v>
          </cell>
          <cell r="J432" t="str">
            <v>TRA</v>
          </cell>
          <cell r="L432" t="str">
            <v>Energy</v>
          </cell>
          <cell r="M432" t="str">
            <v>Summer</v>
          </cell>
          <cell r="N432" t="str">
            <v>Tier 5</v>
          </cell>
          <cell r="R432" t="str">
            <v>N/A</v>
          </cell>
          <cell r="V432">
            <v>0</v>
          </cell>
        </row>
        <row r="433">
          <cell r="G433" t="str">
            <v>E-1</v>
          </cell>
          <cell r="J433" t="str">
            <v>TRA</v>
          </cell>
          <cell r="L433" t="str">
            <v>Energy</v>
          </cell>
          <cell r="M433" t="str">
            <v>Winter</v>
          </cell>
          <cell r="N433" t="str">
            <v>MARL kWh</v>
          </cell>
          <cell r="R433" t="str">
            <v>N/A</v>
          </cell>
          <cell r="V433">
            <v>11187</v>
          </cell>
        </row>
        <row r="434">
          <cell r="G434" t="str">
            <v>E-1</v>
          </cell>
          <cell r="J434" t="str">
            <v>TRA</v>
          </cell>
          <cell r="L434" t="str">
            <v>Energy</v>
          </cell>
          <cell r="M434" t="str">
            <v>Winter</v>
          </cell>
          <cell r="N434" t="str">
            <v>Min Bill kWh</v>
          </cell>
          <cell r="R434" t="str">
            <v>N/A</v>
          </cell>
          <cell r="V434">
            <v>7785113.9924840005</v>
          </cell>
        </row>
        <row r="435">
          <cell r="G435" t="str">
            <v>E-1</v>
          </cell>
          <cell r="J435" t="str">
            <v>TRA</v>
          </cell>
          <cell r="L435" t="str">
            <v>Energy</v>
          </cell>
          <cell r="M435" t="str">
            <v>Winter</v>
          </cell>
          <cell r="N435" t="str">
            <v>Tier 1</v>
          </cell>
          <cell r="R435" t="str">
            <v>N/A</v>
          </cell>
          <cell r="V435">
            <v>927107565.40023303</v>
          </cell>
        </row>
        <row r="436">
          <cell r="G436" t="str">
            <v>E-1</v>
          </cell>
          <cell r="J436" t="str">
            <v>TRA</v>
          </cell>
          <cell r="L436" t="str">
            <v>Energy</v>
          </cell>
          <cell r="M436" t="str">
            <v>Winter</v>
          </cell>
          <cell r="N436" t="str">
            <v>Tier 2</v>
          </cell>
          <cell r="R436" t="str">
            <v>N/A</v>
          </cell>
          <cell r="V436">
            <v>469517962.078381</v>
          </cell>
        </row>
        <row r="437">
          <cell r="G437" t="str">
            <v>E-1</v>
          </cell>
          <cell r="J437" t="str">
            <v>TRA</v>
          </cell>
          <cell r="L437" t="str">
            <v>Energy</v>
          </cell>
          <cell r="M437" t="str">
            <v>Winter</v>
          </cell>
          <cell r="N437" t="str">
            <v>Tier 3</v>
          </cell>
          <cell r="R437" t="str">
            <v>N/A</v>
          </cell>
          <cell r="V437">
            <v>33637357.131182998</v>
          </cell>
        </row>
        <row r="438">
          <cell r="G438" t="str">
            <v>E-1</v>
          </cell>
          <cell r="J438" t="str">
            <v>TRA</v>
          </cell>
          <cell r="L438" t="str">
            <v>Energy</v>
          </cell>
          <cell r="M438" t="str">
            <v>Winter</v>
          </cell>
          <cell r="N438" t="str">
            <v>Tier 4</v>
          </cell>
          <cell r="R438" t="str">
            <v>N/A</v>
          </cell>
          <cell r="V438">
            <v>0</v>
          </cell>
        </row>
        <row r="439">
          <cell r="G439" t="str">
            <v>E-1</v>
          </cell>
          <cell r="J439" t="str">
            <v>TRA</v>
          </cell>
          <cell r="L439" t="str">
            <v>Energy</v>
          </cell>
          <cell r="M439" t="str">
            <v>Winter</v>
          </cell>
          <cell r="N439" t="str">
            <v>Tier 5</v>
          </cell>
          <cell r="R439" t="str">
            <v>N/A</v>
          </cell>
          <cell r="V439">
            <v>0</v>
          </cell>
        </row>
        <row r="440">
          <cell r="G440" t="str">
            <v>E-1</v>
          </cell>
          <cell r="J440" t="str">
            <v>TRA</v>
          </cell>
          <cell r="L440" t="str">
            <v>Energy</v>
          </cell>
          <cell r="M440" t="str">
            <v>Summer</v>
          </cell>
          <cell r="N440" t="str">
            <v>MARL kWh</v>
          </cell>
          <cell r="R440" t="str">
            <v>N/A</v>
          </cell>
          <cell r="V440">
            <v>0</v>
          </cell>
        </row>
        <row r="441">
          <cell r="G441" t="str">
            <v>E-1</v>
          </cell>
          <cell r="J441" t="str">
            <v>TRA</v>
          </cell>
          <cell r="L441" t="str">
            <v>Energy</v>
          </cell>
          <cell r="M441" t="str">
            <v>Summer</v>
          </cell>
          <cell r="N441" t="str">
            <v>Min Bill kWh</v>
          </cell>
          <cell r="R441" t="str">
            <v>N/A</v>
          </cell>
          <cell r="V441">
            <v>275979.13226099999</v>
          </cell>
        </row>
        <row r="442">
          <cell r="G442" t="str">
            <v>E-1</v>
          </cell>
          <cell r="J442" t="str">
            <v>TRA</v>
          </cell>
          <cell r="L442" t="str">
            <v>Energy</v>
          </cell>
          <cell r="M442" t="str">
            <v>Summer</v>
          </cell>
          <cell r="N442" t="str">
            <v>Tier 1</v>
          </cell>
          <cell r="R442" t="str">
            <v>N/A</v>
          </cell>
          <cell r="V442">
            <v>139549350.07266298</v>
          </cell>
        </row>
        <row r="443">
          <cell r="G443" t="str">
            <v>E-1</v>
          </cell>
          <cell r="J443" t="str">
            <v>TRA</v>
          </cell>
          <cell r="L443" t="str">
            <v>Energy</v>
          </cell>
          <cell r="M443" t="str">
            <v>Summer</v>
          </cell>
          <cell r="N443" t="str">
            <v>Tier 2</v>
          </cell>
          <cell r="R443" t="str">
            <v>N/A</v>
          </cell>
          <cell r="V443">
            <v>32200925.263301998</v>
          </cell>
        </row>
        <row r="444">
          <cell r="G444" t="str">
            <v>E-1</v>
          </cell>
          <cell r="J444" t="str">
            <v>TRA</v>
          </cell>
          <cell r="L444" t="str">
            <v>Energy</v>
          </cell>
          <cell r="M444" t="str">
            <v>Summer</v>
          </cell>
          <cell r="N444" t="str">
            <v>Tier 3</v>
          </cell>
          <cell r="R444" t="str">
            <v>N/A</v>
          </cell>
          <cell r="V444">
            <v>1835177.9432549998</v>
          </cell>
        </row>
        <row r="445">
          <cell r="G445" t="str">
            <v>E-1</v>
          </cell>
          <cell r="J445" t="str">
            <v>TRA</v>
          </cell>
          <cell r="L445" t="str">
            <v>Energy</v>
          </cell>
          <cell r="M445" t="str">
            <v>Summer</v>
          </cell>
          <cell r="N445" t="str">
            <v>Tier 4</v>
          </cell>
          <cell r="R445" t="str">
            <v>N/A</v>
          </cell>
          <cell r="V445">
            <v>0</v>
          </cell>
        </row>
        <row r="446">
          <cell r="G446" t="str">
            <v>E-1</v>
          </cell>
          <cell r="J446" t="str">
            <v>TRA</v>
          </cell>
          <cell r="L446" t="str">
            <v>Energy</v>
          </cell>
          <cell r="M446" t="str">
            <v>Summer</v>
          </cell>
          <cell r="N446" t="str">
            <v>Tier 5</v>
          </cell>
          <cell r="R446" t="str">
            <v>N/A</v>
          </cell>
          <cell r="V446">
            <v>0</v>
          </cell>
        </row>
        <row r="447">
          <cell r="G447" t="str">
            <v>E-1</v>
          </cell>
          <cell r="J447" t="str">
            <v>TRA</v>
          </cell>
          <cell r="L447" t="str">
            <v>Energy</v>
          </cell>
          <cell r="M447" t="str">
            <v>Winter</v>
          </cell>
          <cell r="N447" t="str">
            <v>MARL kWh</v>
          </cell>
          <cell r="R447" t="str">
            <v>N/A</v>
          </cell>
          <cell r="V447">
            <v>0</v>
          </cell>
        </row>
        <row r="448">
          <cell r="G448" t="str">
            <v>E-1</v>
          </cell>
          <cell r="J448" t="str">
            <v>TRA</v>
          </cell>
          <cell r="L448" t="str">
            <v>Energy</v>
          </cell>
          <cell r="M448" t="str">
            <v>Winter</v>
          </cell>
          <cell r="N448" t="str">
            <v>Min Bill kWh</v>
          </cell>
          <cell r="R448" t="str">
            <v>N/A</v>
          </cell>
          <cell r="V448">
            <v>431501.73479000002</v>
          </cell>
        </row>
        <row r="449">
          <cell r="G449" t="str">
            <v>E-1</v>
          </cell>
          <cell r="J449" t="str">
            <v>TRA</v>
          </cell>
          <cell r="L449" t="str">
            <v>Energy</v>
          </cell>
          <cell r="M449" t="str">
            <v>Winter</v>
          </cell>
          <cell r="N449" t="str">
            <v>Tier 1</v>
          </cell>
          <cell r="R449" t="str">
            <v>N/A</v>
          </cell>
          <cell r="V449">
            <v>172664666.05847099</v>
          </cell>
        </row>
        <row r="450">
          <cell r="G450" t="str">
            <v>E-1</v>
          </cell>
          <cell r="J450" t="str">
            <v>TRA</v>
          </cell>
          <cell r="L450" t="str">
            <v>Energy</v>
          </cell>
          <cell r="M450" t="str">
            <v>Winter</v>
          </cell>
          <cell r="N450" t="str">
            <v>Tier 2</v>
          </cell>
          <cell r="R450" t="str">
            <v>N/A</v>
          </cell>
          <cell r="V450">
            <v>19461586.393826</v>
          </cell>
        </row>
        <row r="451">
          <cell r="G451" t="str">
            <v>E-1</v>
          </cell>
          <cell r="J451" t="str">
            <v>TRA</v>
          </cell>
          <cell r="L451" t="str">
            <v>Energy</v>
          </cell>
          <cell r="M451" t="str">
            <v>Winter</v>
          </cell>
          <cell r="N451" t="str">
            <v>Tier 3</v>
          </cell>
          <cell r="R451" t="str">
            <v>N/A</v>
          </cell>
          <cell r="V451">
            <v>1735325.041921</v>
          </cell>
        </row>
        <row r="452">
          <cell r="G452" t="str">
            <v>E-1</v>
          </cell>
          <cell r="J452" t="str">
            <v>TRA</v>
          </cell>
          <cell r="L452" t="str">
            <v>Energy</v>
          </cell>
          <cell r="M452" t="str">
            <v>Winter</v>
          </cell>
          <cell r="N452" t="str">
            <v>Tier 4</v>
          </cell>
          <cell r="R452" t="str">
            <v>N/A</v>
          </cell>
          <cell r="V452">
            <v>0</v>
          </cell>
        </row>
        <row r="453">
          <cell r="G453" t="str">
            <v>E-1</v>
          </cell>
          <cell r="J453" t="str">
            <v>TRA</v>
          </cell>
          <cell r="L453" t="str">
            <v>Energy</v>
          </cell>
          <cell r="M453" t="str">
            <v>Winter</v>
          </cell>
          <cell r="N453" t="str">
            <v>Tier 5</v>
          </cell>
          <cell r="R453" t="str">
            <v>N/A</v>
          </cell>
          <cell r="V453">
            <v>0</v>
          </cell>
        </row>
        <row r="454">
          <cell r="G454" t="str">
            <v>E-1</v>
          </cell>
          <cell r="J454" t="str">
            <v>TRA</v>
          </cell>
          <cell r="L454" t="str">
            <v>Energy</v>
          </cell>
          <cell r="M454" t="str">
            <v>Summer</v>
          </cell>
          <cell r="N454" t="str">
            <v>MARL kWh</v>
          </cell>
          <cell r="R454" t="str">
            <v>N/A</v>
          </cell>
          <cell r="V454">
            <v>6236</v>
          </cell>
        </row>
        <row r="455">
          <cell r="G455" t="str">
            <v>E-1</v>
          </cell>
          <cell r="J455" t="str">
            <v>TRA</v>
          </cell>
          <cell r="L455" t="str">
            <v>Energy</v>
          </cell>
          <cell r="M455" t="str">
            <v>Summer</v>
          </cell>
          <cell r="N455" t="str">
            <v>Min Bill kWh</v>
          </cell>
          <cell r="R455" t="str">
            <v>N/A</v>
          </cell>
          <cell r="V455">
            <v>4979166.3174099997</v>
          </cell>
        </row>
        <row r="456">
          <cell r="G456" t="str">
            <v>E-1</v>
          </cell>
          <cell r="J456" t="str">
            <v>TRA</v>
          </cell>
          <cell r="L456" t="str">
            <v>Energy</v>
          </cell>
          <cell r="M456" t="str">
            <v>Summer</v>
          </cell>
          <cell r="N456" t="str">
            <v>Tier 1</v>
          </cell>
          <cell r="R456" t="str">
            <v>N/A</v>
          </cell>
          <cell r="V456">
            <v>748269262.56177795</v>
          </cell>
        </row>
        <row r="457">
          <cell r="G457" t="str">
            <v>E-1</v>
          </cell>
          <cell r="J457" t="str">
            <v>TRA</v>
          </cell>
          <cell r="L457" t="str">
            <v>Energy</v>
          </cell>
          <cell r="M457" t="str">
            <v>Summer</v>
          </cell>
          <cell r="N457" t="str">
            <v>Tier 2</v>
          </cell>
          <cell r="R457" t="str">
            <v>N/A</v>
          </cell>
          <cell r="V457">
            <v>526825876.97288501</v>
          </cell>
        </row>
        <row r="458">
          <cell r="G458" t="str">
            <v>E-1</v>
          </cell>
          <cell r="J458" t="str">
            <v>TRA</v>
          </cell>
          <cell r="L458" t="str">
            <v>Energy</v>
          </cell>
          <cell r="M458" t="str">
            <v>Summer</v>
          </cell>
          <cell r="N458" t="str">
            <v>Tier 3</v>
          </cell>
          <cell r="R458" t="str">
            <v>N/A</v>
          </cell>
          <cell r="V458">
            <v>25826422.431010999</v>
          </cell>
        </row>
        <row r="459">
          <cell r="G459" t="str">
            <v>E-1</v>
          </cell>
          <cell r="J459" t="str">
            <v>TRA</v>
          </cell>
          <cell r="L459" t="str">
            <v>Energy</v>
          </cell>
          <cell r="M459" t="str">
            <v>Summer</v>
          </cell>
          <cell r="N459" t="str">
            <v>Tier 4</v>
          </cell>
          <cell r="R459" t="str">
            <v>N/A</v>
          </cell>
          <cell r="V459">
            <v>0</v>
          </cell>
        </row>
        <row r="460">
          <cell r="G460" t="str">
            <v>E-1</v>
          </cell>
          <cell r="J460" t="str">
            <v>TRA</v>
          </cell>
          <cell r="L460" t="str">
            <v>Energy</v>
          </cell>
          <cell r="M460" t="str">
            <v>Summer</v>
          </cell>
          <cell r="N460" t="str">
            <v>Tier 5</v>
          </cell>
          <cell r="R460" t="str">
            <v>N/A</v>
          </cell>
          <cell r="V460">
            <v>0</v>
          </cell>
        </row>
        <row r="461">
          <cell r="G461" t="str">
            <v>E-1</v>
          </cell>
          <cell r="J461" t="str">
            <v>TRA</v>
          </cell>
          <cell r="L461" t="str">
            <v>Energy</v>
          </cell>
          <cell r="M461" t="str">
            <v>Winter</v>
          </cell>
          <cell r="N461" t="str">
            <v>MARL kWh</v>
          </cell>
          <cell r="R461" t="str">
            <v>N/A</v>
          </cell>
          <cell r="V461">
            <v>11187</v>
          </cell>
        </row>
        <row r="462">
          <cell r="G462" t="str">
            <v>E-1</v>
          </cell>
          <cell r="J462" t="str">
            <v>TRA</v>
          </cell>
          <cell r="L462" t="str">
            <v>Energy</v>
          </cell>
          <cell r="M462" t="str">
            <v>Winter</v>
          </cell>
          <cell r="N462" t="str">
            <v>Min Bill kWh</v>
          </cell>
          <cell r="R462" t="str">
            <v>N/A</v>
          </cell>
          <cell r="V462">
            <v>7785113.9924840005</v>
          </cell>
        </row>
        <row r="463">
          <cell r="G463" t="str">
            <v>E-1</v>
          </cell>
          <cell r="J463" t="str">
            <v>TRA</v>
          </cell>
          <cell r="L463" t="str">
            <v>Energy</v>
          </cell>
          <cell r="M463" t="str">
            <v>Winter</v>
          </cell>
          <cell r="N463" t="str">
            <v>Tier 1</v>
          </cell>
          <cell r="R463" t="str">
            <v>N/A</v>
          </cell>
          <cell r="V463">
            <v>927107565.40023303</v>
          </cell>
        </row>
        <row r="464">
          <cell r="G464" t="str">
            <v>E-1</v>
          </cell>
          <cell r="J464" t="str">
            <v>TRA</v>
          </cell>
          <cell r="L464" t="str">
            <v>Energy</v>
          </cell>
          <cell r="M464" t="str">
            <v>Winter</v>
          </cell>
          <cell r="N464" t="str">
            <v>Tier 2</v>
          </cell>
          <cell r="R464" t="str">
            <v>N/A</v>
          </cell>
          <cell r="V464">
            <v>469517962.078381</v>
          </cell>
        </row>
        <row r="465">
          <cell r="G465" t="str">
            <v>E-1</v>
          </cell>
          <cell r="J465" t="str">
            <v>TRA</v>
          </cell>
          <cell r="L465" t="str">
            <v>Energy</v>
          </cell>
          <cell r="M465" t="str">
            <v>Winter</v>
          </cell>
          <cell r="N465" t="str">
            <v>Tier 3</v>
          </cell>
          <cell r="R465" t="str">
            <v>N/A</v>
          </cell>
          <cell r="V465">
            <v>33637357.131182998</v>
          </cell>
        </row>
        <row r="466">
          <cell r="G466" t="str">
            <v>E-1</v>
          </cell>
          <cell r="J466" t="str">
            <v>TRA</v>
          </cell>
          <cell r="L466" t="str">
            <v>Energy</v>
          </cell>
          <cell r="M466" t="str">
            <v>Winter</v>
          </cell>
          <cell r="N466" t="str">
            <v>Tier 4</v>
          </cell>
          <cell r="R466" t="str">
            <v>N/A</v>
          </cell>
          <cell r="V466">
            <v>0</v>
          </cell>
        </row>
        <row r="467">
          <cell r="G467" t="str">
            <v>E-1</v>
          </cell>
          <cell r="J467" t="str">
            <v>TRA</v>
          </cell>
          <cell r="L467" t="str">
            <v>Energy</v>
          </cell>
          <cell r="M467" t="str">
            <v>Winter</v>
          </cell>
          <cell r="N467" t="str">
            <v>Tier 5</v>
          </cell>
          <cell r="R467" t="str">
            <v>N/A</v>
          </cell>
          <cell r="V467">
            <v>0</v>
          </cell>
        </row>
        <row r="468">
          <cell r="G468" t="str">
            <v>E-1</v>
          </cell>
          <cell r="J468" t="str">
            <v>TRA</v>
          </cell>
          <cell r="L468" t="str">
            <v>Energy</v>
          </cell>
          <cell r="M468" t="str">
            <v>Summer</v>
          </cell>
          <cell r="N468" t="str">
            <v>MARL kWh</v>
          </cell>
          <cell r="R468" t="str">
            <v>N/A</v>
          </cell>
          <cell r="V468">
            <v>0</v>
          </cell>
        </row>
        <row r="469">
          <cell r="G469" t="str">
            <v>E-1</v>
          </cell>
          <cell r="J469" t="str">
            <v>TRA</v>
          </cell>
          <cell r="L469" t="str">
            <v>Energy</v>
          </cell>
          <cell r="M469" t="str">
            <v>Summer</v>
          </cell>
          <cell r="N469" t="str">
            <v>Min Bill kWh</v>
          </cell>
          <cell r="R469" t="str">
            <v>N/A</v>
          </cell>
          <cell r="V469">
            <v>275979.13226099999</v>
          </cell>
        </row>
        <row r="470">
          <cell r="G470" t="str">
            <v>E-1</v>
          </cell>
          <cell r="J470" t="str">
            <v>TRA</v>
          </cell>
          <cell r="L470" t="str">
            <v>Energy</v>
          </cell>
          <cell r="M470" t="str">
            <v>Summer</v>
          </cell>
          <cell r="N470" t="str">
            <v>Tier 1</v>
          </cell>
          <cell r="R470" t="str">
            <v>N/A</v>
          </cell>
          <cell r="V470">
            <v>139549350.07266298</v>
          </cell>
        </row>
        <row r="471">
          <cell r="G471" t="str">
            <v>E-1</v>
          </cell>
          <cell r="J471" t="str">
            <v>TRA</v>
          </cell>
          <cell r="L471" t="str">
            <v>Energy</v>
          </cell>
          <cell r="M471" t="str">
            <v>Summer</v>
          </cell>
          <cell r="N471" t="str">
            <v>Tier 2</v>
          </cell>
          <cell r="R471" t="str">
            <v>N/A</v>
          </cell>
          <cell r="V471">
            <v>32200925.263301998</v>
          </cell>
        </row>
        <row r="472">
          <cell r="G472" t="str">
            <v>E-1</v>
          </cell>
          <cell r="J472" t="str">
            <v>TRA</v>
          </cell>
          <cell r="L472" t="str">
            <v>Energy</v>
          </cell>
          <cell r="M472" t="str">
            <v>Summer</v>
          </cell>
          <cell r="N472" t="str">
            <v>Tier 3</v>
          </cell>
          <cell r="R472" t="str">
            <v>N/A</v>
          </cell>
          <cell r="V472">
            <v>1835177.9432549998</v>
          </cell>
        </row>
        <row r="473">
          <cell r="G473" t="str">
            <v>E-1</v>
          </cell>
          <cell r="J473" t="str">
            <v>TRA</v>
          </cell>
          <cell r="L473" t="str">
            <v>Energy</v>
          </cell>
          <cell r="M473" t="str">
            <v>Summer</v>
          </cell>
          <cell r="N473" t="str">
            <v>Tier 4</v>
          </cell>
          <cell r="R473" t="str">
            <v>N/A</v>
          </cell>
          <cell r="V473">
            <v>0</v>
          </cell>
        </row>
        <row r="474">
          <cell r="G474" t="str">
            <v>E-1</v>
          </cell>
          <cell r="J474" t="str">
            <v>TRA</v>
          </cell>
          <cell r="L474" t="str">
            <v>Energy</v>
          </cell>
          <cell r="M474" t="str">
            <v>Summer</v>
          </cell>
          <cell r="N474" t="str">
            <v>Tier 5</v>
          </cell>
          <cell r="R474" t="str">
            <v>N/A</v>
          </cell>
          <cell r="V474">
            <v>0</v>
          </cell>
        </row>
        <row r="475">
          <cell r="G475" t="str">
            <v>E-1</v>
          </cell>
          <cell r="J475" t="str">
            <v>TRA</v>
          </cell>
          <cell r="L475" t="str">
            <v>Energy</v>
          </cell>
          <cell r="M475" t="str">
            <v>Winter</v>
          </cell>
          <cell r="N475" t="str">
            <v>MARL kWh</v>
          </cell>
          <cell r="R475" t="str">
            <v>N/A</v>
          </cell>
          <cell r="V475">
            <v>0</v>
          </cell>
        </row>
        <row r="476">
          <cell r="G476" t="str">
            <v>E-1</v>
          </cell>
          <cell r="J476" t="str">
            <v>TRA</v>
          </cell>
          <cell r="L476" t="str">
            <v>Energy</v>
          </cell>
          <cell r="M476" t="str">
            <v>Winter</v>
          </cell>
          <cell r="N476" t="str">
            <v>Min Bill kWh</v>
          </cell>
          <cell r="R476" t="str">
            <v>N/A</v>
          </cell>
          <cell r="V476">
            <v>431501.73479000002</v>
          </cell>
        </row>
        <row r="477">
          <cell r="G477" t="str">
            <v>E-1</v>
          </cell>
          <cell r="J477" t="str">
            <v>TRA</v>
          </cell>
          <cell r="L477" t="str">
            <v>Energy</v>
          </cell>
          <cell r="M477" t="str">
            <v>Winter</v>
          </cell>
          <cell r="N477" t="str">
            <v>Tier 1</v>
          </cell>
          <cell r="R477" t="str">
            <v>N/A</v>
          </cell>
          <cell r="V477">
            <v>172664666.05847099</v>
          </cell>
        </row>
        <row r="478">
          <cell r="G478" t="str">
            <v>E-1</v>
          </cell>
          <cell r="J478" t="str">
            <v>TRA</v>
          </cell>
          <cell r="L478" t="str">
            <v>Energy</v>
          </cell>
          <cell r="M478" t="str">
            <v>Winter</v>
          </cell>
          <cell r="N478" t="str">
            <v>Tier 2</v>
          </cell>
          <cell r="R478" t="str">
            <v>N/A</v>
          </cell>
          <cell r="V478">
            <v>19461586.393826</v>
          </cell>
        </row>
        <row r="479">
          <cell r="G479" t="str">
            <v>E-1</v>
          </cell>
          <cell r="J479" t="str">
            <v>TRA</v>
          </cell>
          <cell r="L479" t="str">
            <v>Energy</v>
          </cell>
          <cell r="M479" t="str">
            <v>Winter</v>
          </cell>
          <cell r="N479" t="str">
            <v>Tier 3</v>
          </cell>
          <cell r="R479" t="str">
            <v>N/A</v>
          </cell>
          <cell r="V479">
            <v>1735325.041921</v>
          </cell>
        </row>
        <row r="480">
          <cell r="G480" t="str">
            <v>E-1</v>
          </cell>
          <cell r="J480" t="str">
            <v>TRA</v>
          </cell>
          <cell r="L480" t="str">
            <v>Energy</v>
          </cell>
          <cell r="M480" t="str">
            <v>Winter</v>
          </cell>
          <cell r="N480" t="str">
            <v>Tier 4</v>
          </cell>
          <cell r="R480" t="str">
            <v>N/A</v>
          </cell>
          <cell r="V480">
            <v>0</v>
          </cell>
        </row>
        <row r="481">
          <cell r="G481" t="str">
            <v>E-1</v>
          </cell>
          <cell r="J481" t="str">
            <v>TRA</v>
          </cell>
          <cell r="L481" t="str">
            <v>Energy</v>
          </cell>
          <cell r="M481" t="str">
            <v>Winter</v>
          </cell>
          <cell r="N481" t="str">
            <v>Tier 5</v>
          </cell>
          <cell r="R481" t="str">
            <v>N/A</v>
          </cell>
          <cell r="V481">
            <v>0</v>
          </cell>
        </row>
        <row r="482">
          <cell r="G482" t="str">
            <v>E-1</v>
          </cell>
          <cell r="J482" t="str">
            <v>TRA</v>
          </cell>
          <cell r="L482" t="str">
            <v>Energy</v>
          </cell>
          <cell r="M482" t="str">
            <v>Summer</v>
          </cell>
          <cell r="N482" t="str">
            <v>MARL kWh</v>
          </cell>
          <cell r="R482" t="str">
            <v>N/A</v>
          </cell>
          <cell r="V482">
            <v>6236</v>
          </cell>
        </row>
        <row r="483">
          <cell r="G483" t="str">
            <v>E-1</v>
          </cell>
          <cell r="J483" t="str">
            <v>TRA</v>
          </cell>
          <cell r="L483" t="str">
            <v>Energy</v>
          </cell>
          <cell r="M483" t="str">
            <v>Summer</v>
          </cell>
          <cell r="N483" t="str">
            <v>Min Bill kWh</v>
          </cell>
          <cell r="R483" t="str">
            <v>N/A</v>
          </cell>
          <cell r="V483">
            <v>4979166.3174099997</v>
          </cell>
        </row>
        <row r="484">
          <cell r="G484" t="str">
            <v>E-1</v>
          </cell>
          <cell r="J484" t="str">
            <v>TRA</v>
          </cell>
          <cell r="L484" t="str">
            <v>Energy</v>
          </cell>
          <cell r="M484" t="str">
            <v>Summer</v>
          </cell>
          <cell r="N484" t="str">
            <v>Tier 1</v>
          </cell>
          <cell r="R484" t="str">
            <v>N/A</v>
          </cell>
          <cell r="V484">
            <v>748269262.56177795</v>
          </cell>
        </row>
        <row r="485">
          <cell r="G485" t="str">
            <v>E-1</v>
          </cell>
          <cell r="J485" t="str">
            <v>TRA</v>
          </cell>
          <cell r="L485" t="str">
            <v>Energy</v>
          </cell>
          <cell r="M485" t="str">
            <v>Summer</v>
          </cell>
          <cell r="N485" t="str">
            <v>Tier 2</v>
          </cell>
          <cell r="R485" t="str">
            <v>N/A</v>
          </cell>
          <cell r="V485">
            <v>526825876.97288501</v>
          </cell>
        </row>
        <row r="486">
          <cell r="G486" t="str">
            <v>E-1</v>
          </cell>
          <cell r="J486" t="str">
            <v>TRA</v>
          </cell>
          <cell r="L486" t="str">
            <v>Energy</v>
          </cell>
          <cell r="M486" t="str">
            <v>Summer</v>
          </cell>
          <cell r="N486" t="str">
            <v>Tier 3</v>
          </cell>
          <cell r="R486" t="str">
            <v>N/A</v>
          </cell>
          <cell r="V486">
            <v>25826422.431010999</v>
          </cell>
        </row>
        <row r="487">
          <cell r="G487" t="str">
            <v>E-1</v>
          </cell>
          <cell r="J487" t="str">
            <v>TRA</v>
          </cell>
          <cell r="L487" t="str">
            <v>Energy</v>
          </cell>
          <cell r="M487" t="str">
            <v>Summer</v>
          </cell>
          <cell r="N487" t="str">
            <v>Tier 4</v>
          </cell>
          <cell r="R487" t="str">
            <v>N/A</v>
          </cell>
          <cell r="V487">
            <v>0</v>
          </cell>
        </row>
        <row r="488">
          <cell r="G488" t="str">
            <v>E-1</v>
          </cell>
          <cell r="J488" t="str">
            <v>TRA</v>
          </cell>
          <cell r="L488" t="str">
            <v>Energy</v>
          </cell>
          <cell r="M488" t="str">
            <v>Summer</v>
          </cell>
          <cell r="N488" t="str">
            <v>Tier 5</v>
          </cell>
          <cell r="R488" t="str">
            <v>N/A</v>
          </cell>
          <cell r="V488">
            <v>0</v>
          </cell>
        </row>
        <row r="489">
          <cell r="G489" t="str">
            <v>E-1</v>
          </cell>
          <cell r="J489" t="str">
            <v>TRA</v>
          </cell>
          <cell r="L489" t="str">
            <v>Energy</v>
          </cell>
          <cell r="M489" t="str">
            <v>Winter</v>
          </cell>
          <cell r="N489" t="str">
            <v>MARL kWh</v>
          </cell>
          <cell r="R489" t="str">
            <v>N/A</v>
          </cell>
          <cell r="V489">
            <v>11187</v>
          </cell>
        </row>
        <row r="490">
          <cell r="G490" t="str">
            <v>E-1</v>
          </cell>
          <cell r="J490" t="str">
            <v>TRA</v>
          </cell>
          <cell r="L490" t="str">
            <v>Energy</v>
          </cell>
          <cell r="M490" t="str">
            <v>Winter</v>
          </cell>
          <cell r="N490" t="str">
            <v>Min Bill kWh</v>
          </cell>
          <cell r="R490" t="str">
            <v>N/A</v>
          </cell>
          <cell r="V490">
            <v>7785113.9924840005</v>
          </cell>
        </row>
        <row r="491">
          <cell r="G491" t="str">
            <v>E-1</v>
          </cell>
          <cell r="J491" t="str">
            <v>TRA</v>
          </cell>
          <cell r="L491" t="str">
            <v>Energy</v>
          </cell>
          <cell r="M491" t="str">
            <v>Winter</v>
          </cell>
          <cell r="N491" t="str">
            <v>Tier 1</v>
          </cell>
          <cell r="R491" t="str">
            <v>N/A</v>
          </cell>
          <cell r="V491">
            <v>927107565.40023303</v>
          </cell>
        </row>
        <row r="492">
          <cell r="G492" t="str">
            <v>E-1</v>
          </cell>
          <cell r="J492" t="str">
            <v>TRA</v>
          </cell>
          <cell r="L492" t="str">
            <v>Energy</v>
          </cell>
          <cell r="M492" t="str">
            <v>Winter</v>
          </cell>
          <cell r="N492" t="str">
            <v>Tier 2</v>
          </cell>
          <cell r="R492" t="str">
            <v>N/A</v>
          </cell>
          <cell r="V492">
            <v>469517962.078381</v>
          </cell>
        </row>
        <row r="493">
          <cell r="G493" t="str">
            <v>E-1</v>
          </cell>
          <cell r="J493" t="str">
            <v>TRA</v>
          </cell>
          <cell r="L493" t="str">
            <v>Energy</v>
          </cell>
          <cell r="M493" t="str">
            <v>Winter</v>
          </cell>
          <cell r="N493" t="str">
            <v>Tier 3</v>
          </cell>
          <cell r="R493" t="str">
            <v>N/A</v>
          </cell>
          <cell r="V493">
            <v>33637357.131182998</v>
          </cell>
        </row>
        <row r="494">
          <cell r="G494" t="str">
            <v>E-1</v>
          </cell>
          <cell r="J494" t="str">
            <v>TRA</v>
          </cell>
          <cell r="L494" t="str">
            <v>Energy</v>
          </cell>
          <cell r="M494" t="str">
            <v>Winter</v>
          </cell>
          <cell r="N494" t="str">
            <v>Tier 4</v>
          </cell>
          <cell r="R494" t="str">
            <v>N/A</v>
          </cell>
          <cell r="V494">
            <v>0</v>
          </cell>
        </row>
        <row r="495">
          <cell r="G495" t="str">
            <v>E-1</v>
          </cell>
          <cell r="J495" t="str">
            <v>TRA</v>
          </cell>
          <cell r="L495" t="str">
            <v>Energy</v>
          </cell>
          <cell r="M495" t="str">
            <v>Winter</v>
          </cell>
          <cell r="N495" t="str">
            <v>Tier 5</v>
          </cell>
          <cell r="R495" t="str">
            <v>N/A</v>
          </cell>
          <cell r="V495">
            <v>0</v>
          </cell>
        </row>
        <row r="496">
          <cell r="G496" t="str">
            <v>E-1</v>
          </cell>
          <cell r="J496" t="str">
            <v>Trans</v>
          </cell>
          <cell r="L496" t="str">
            <v>Energy</v>
          </cell>
          <cell r="M496" t="str">
            <v>Summer</v>
          </cell>
          <cell r="N496" t="str">
            <v>MARL kWh</v>
          </cell>
          <cell r="R496" t="str">
            <v>N/A</v>
          </cell>
          <cell r="V496">
            <v>0</v>
          </cell>
        </row>
        <row r="497">
          <cell r="G497" t="str">
            <v>E-1</v>
          </cell>
          <cell r="J497" t="str">
            <v>Trans</v>
          </cell>
          <cell r="L497" t="str">
            <v>Energy</v>
          </cell>
          <cell r="M497" t="str">
            <v>Summer</v>
          </cell>
          <cell r="N497" t="str">
            <v>Min Bill kWh</v>
          </cell>
          <cell r="R497" t="str">
            <v>N/A</v>
          </cell>
          <cell r="V497">
            <v>275979.13226099999</v>
          </cell>
        </row>
        <row r="498">
          <cell r="G498" t="str">
            <v>E-1</v>
          </cell>
          <cell r="J498" t="str">
            <v>Trans</v>
          </cell>
          <cell r="L498" t="str">
            <v>Energy</v>
          </cell>
          <cell r="M498" t="str">
            <v>Summer</v>
          </cell>
          <cell r="N498" t="str">
            <v>Tier 1</v>
          </cell>
          <cell r="R498" t="str">
            <v>N/A</v>
          </cell>
          <cell r="V498">
            <v>139549350.07266298</v>
          </cell>
        </row>
        <row r="499">
          <cell r="G499" t="str">
            <v>E-1</v>
          </cell>
          <cell r="J499" t="str">
            <v>Trans</v>
          </cell>
          <cell r="L499" t="str">
            <v>Energy</v>
          </cell>
          <cell r="M499" t="str">
            <v>Summer</v>
          </cell>
          <cell r="N499" t="str">
            <v>Tier 2</v>
          </cell>
          <cell r="R499" t="str">
            <v>N/A</v>
          </cell>
          <cell r="V499">
            <v>32200925.263301998</v>
          </cell>
        </row>
        <row r="500">
          <cell r="G500" t="str">
            <v>E-1</v>
          </cell>
          <cell r="J500" t="str">
            <v>Trans</v>
          </cell>
          <cell r="L500" t="str">
            <v>Energy</v>
          </cell>
          <cell r="M500" t="str">
            <v>Summer</v>
          </cell>
          <cell r="N500" t="str">
            <v>Tier 3</v>
          </cell>
          <cell r="R500" t="str">
            <v>N/A</v>
          </cell>
          <cell r="V500">
            <v>1835177.9432549998</v>
          </cell>
        </row>
        <row r="501">
          <cell r="G501" t="str">
            <v>E-1</v>
          </cell>
          <cell r="J501" t="str">
            <v>Trans</v>
          </cell>
          <cell r="L501" t="str">
            <v>Energy</v>
          </cell>
          <cell r="M501" t="str">
            <v>Summer</v>
          </cell>
          <cell r="N501" t="str">
            <v>Tier 4</v>
          </cell>
          <cell r="R501" t="str">
            <v>N/A</v>
          </cell>
          <cell r="V501">
            <v>0</v>
          </cell>
        </row>
        <row r="502">
          <cell r="G502" t="str">
            <v>E-1</v>
          </cell>
          <cell r="J502" t="str">
            <v>Trans</v>
          </cell>
          <cell r="L502" t="str">
            <v>Energy</v>
          </cell>
          <cell r="M502" t="str">
            <v>Summer</v>
          </cell>
          <cell r="N502" t="str">
            <v>Tier 5</v>
          </cell>
          <cell r="R502" t="str">
            <v>N/A</v>
          </cell>
          <cell r="V502">
            <v>0</v>
          </cell>
        </row>
        <row r="503">
          <cell r="G503" t="str">
            <v>E-1</v>
          </cell>
          <cell r="J503" t="str">
            <v>Trans</v>
          </cell>
          <cell r="L503" t="str">
            <v>Energy</v>
          </cell>
          <cell r="M503" t="str">
            <v>Winter</v>
          </cell>
          <cell r="N503" t="str">
            <v>MARL kWh</v>
          </cell>
          <cell r="R503" t="str">
            <v>N/A</v>
          </cell>
          <cell r="V503">
            <v>0</v>
          </cell>
        </row>
        <row r="504">
          <cell r="G504" t="str">
            <v>E-1</v>
          </cell>
          <cell r="J504" t="str">
            <v>Trans</v>
          </cell>
          <cell r="L504" t="str">
            <v>Energy</v>
          </cell>
          <cell r="M504" t="str">
            <v>Winter</v>
          </cell>
          <cell r="N504" t="str">
            <v>Min Bill kWh</v>
          </cell>
          <cell r="R504" t="str">
            <v>N/A</v>
          </cell>
          <cell r="V504">
            <v>431501.73479000002</v>
          </cell>
        </row>
        <row r="505">
          <cell r="G505" t="str">
            <v>E-1</v>
          </cell>
          <cell r="J505" t="str">
            <v>Trans</v>
          </cell>
          <cell r="L505" t="str">
            <v>Energy</v>
          </cell>
          <cell r="M505" t="str">
            <v>Winter</v>
          </cell>
          <cell r="N505" t="str">
            <v>Tier 1</v>
          </cell>
          <cell r="R505" t="str">
            <v>N/A</v>
          </cell>
          <cell r="V505">
            <v>172664666.05847099</v>
          </cell>
        </row>
        <row r="506">
          <cell r="G506" t="str">
            <v>E-1</v>
          </cell>
          <cell r="J506" t="str">
            <v>Trans</v>
          </cell>
          <cell r="L506" t="str">
            <v>Energy</v>
          </cell>
          <cell r="M506" t="str">
            <v>Winter</v>
          </cell>
          <cell r="N506" t="str">
            <v>Tier 2</v>
          </cell>
          <cell r="R506" t="str">
            <v>N/A</v>
          </cell>
          <cell r="V506">
            <v>19461586.393826</v>
          </cell>
        </row>
        <row r="507">
          <cell r="G507" t="str">
            <v>E-1</v>
          </cell>
          <cell r="J507" t="str">
            <v>Trans</v>
          </cell>
          <cell r="L507" t="str">
            <v>Energy</v>
          </cell>
          <cell r="M507" t="str">
            <v>Winter</v>
          </cell>
          <cell r="N507" t="str">
            <v>Tier 3</v>
          </cell>
          <cell r="R507" t="str">
            <v>N/A</v>
          </cell>
          <cell r="V507">
            <v>1735325.041921</v>
          </cell>
        </row>
        <row r="508">
          <cell r="G508" t="str">
            <v>E-1</v>
          </cell>
          <cell r="J508" t="str">
            <v>Trans</v>
          </cell>
          <cell r="L508" t="str">
            <v>Energy</v>
          </cell>
          <cell r="M508" t="str">
            <v>Winter</v>
          </cell>
          <cell r="N508" t="str">
            <v>Tier 4</v>
          </cell>
          <cell r="R508" t="str">
            <v>N/A</v>
          </cell>
          <cell r="V508">
            <v>0</v>
          </cell>
        </row>
        <row r="509">
          <cell r="G509" t="str">
            <v>E-1</v>
          </cell>
          <cell r="J509" t="str">
            <v>Trans</v>
          </cell>
          <cell r="L509" t="str">
            <v>Energy</v>
          </cell>
          <cell r="M509" t="str">
            <v>Winter</v>
          </cell>
          <cell r="N509" t="str">
            <v>Tier 5</v>
          </cell>
          <cell r="R509" t="str">
            <v>N/A</v>
          </cell>
          <cell r="V509">
            <v>0</v>
          </cell>
        </row>
        <row r="510">
          <cell r="G510" t="str">
            <v>E-1</v>
          </cell>
          <cell r="J510" t="str">
            <v>Trans</v>
          </cell>
          <cell r="L510" t="str">
            <v>Energy</v>
          </cell>
          <cell r="M510" t="str">
            <v>Summer</v>
          </cell>
          <cell r="N510" t="str">
            <v>MARL kWh</v>
          </cell>
          <cell r="R510" t="str">
            <v>N/A</v>
          </cell>
          <cell r="V510">
            <v>6236</v>
          </cell>
        </row>
        <row r="511">
          <cell r="G511" t="str">
            <v>E-1</v>
          </cell>
          <cell r="J511" t="str">
            <v>Trans</v>
          </cell>
          <cell r="L511" t="str">
            <v>Energy</v>
          </cell>
          <cell r="M511" t="str">
            <v>Summer</v>
          </cell>
          <cell r="N511" t="str">
            <v>Min Bill kWh</v>
          </cell>
          <cell r="R511" t="str">
            <v>N/A</v>
          </cell>
          <cell r="V511">
            <v>4979166.3174099997</v>
          </cell>
        </row>
        <row r="512">
          <cell r="G512" t="str">
            <v>E-1</v>
          </cell>
          <cell r="J512" t="str">
            <v>Trans</v>
          </cell>
          <cell r="L512" t="str">
            <v>Energy</v>
          </cell>
          <cell r="M512" t="str">
            <v>Summer</v>
          </cell>
          <cell r="N512" t="str">
            <v>Tier 1</v>
          </cell>
          <cell r="R512" t="str">
            <v>N/A</v>
          </cell>
          <cell r="V512">
            <v>748269262.56177795</v>
          </cell>
        </row>
        <row r="513">
          <cell r="G513" t="str">
            <v>E-1</v>
          </cell>
          <cell r="J513" t="str">
            <v>Trans</v>
          </cell>
          <cell r="L513" t="str">
            <v>Energy</v>
          </cell>
          <cell r="M513" t="str">
            <v>Summer</v>
          </cell>
          <cell r="N513" t="str">
            <v>Tier 2</v>
          </cell>
          <cell r="R513" t="str">
            <v>N/A</v>
          </cell>
          <cell r="V513">
            <v>526825876.97288501</v>
          </cell>
        </row>
        <row r="514">
          <cell r="G514" t="str">
            <v>E-1</v>
          </cell>
          <cell r="J514" t="str">
            <v>Trans</v>
          </cell>
          <cell r="L514" t="str">
            <v>Energy</v>
          </cell>
          <cell r="M514" t="str">
            <v>Summer</v>
          </cell>
          <cell r="N514" t="str">
            <v>Tier 3</v>
          </cell>
          <cell r="R514" t="str">
            <v>N/A</v>
          </cell>
          <cell r="V514">
            <v>25826422.431010999</v>
          </cell>
        </row>
        <row r="515">
          <cell r="G515" t="str">
            <v>E-1</v>
          </cell>
          <cell r="J515" t="str">
            <v>Trans</v>
          </cell>
          <cell r="L515" t="str">
            <v>Energy</v>
          </cell>
          <cell r="M515" t="str">
            <v>Summer</v>
          </cell>
          <cell r="N515" t="str">
            <v>Tier 4</v>
          </cell>
          <cell r="R515" t="str">
            <v>N/A</v>
          </cell>
          <cell r="V515">
            <v>0</v>
          </cell>
        </row>
        <row r="516">
          <cell r="G516" t="str">
            <v>E-1</v>
          </cell>
          <cell r="J516" t="str">
            <v>Trans</v>
          </cell>
          <cell r="L516" t="str">
            <v>Energy</v>
          </cell>
          <cell r="M516" t="str">
            <v>Summer</v>
          </cell>
          <cell r="N516" t="str">
            <v>Tier 5</v>
          </cell>
          <cell r="R516" t="str">
            <v>N/A</v>
          </cell>
          <cell r="V516">
            <v>0</v>
          </cell>
        </row>
        <row r="517">
          <cell r="G517" t="str">
            <v>E-1</v>
          </cell>
          <cell r="J517" t="str">
            <v>Trans</v>
          </cell>
          <cell r="L517" t="str">
            <v>Energy</v>
          </cell>
          <cell r="M517" t="str">
            <v>Winter</v>
          </cell>
          <cell r="N517" t="str">
            <v>MARL kWh</v>
          </cell>
          <cell r="R517" t="str">
            <v>N/A</v>
          </cell>
          <cell r="V517">
            <v>11187</v>
          </cell>
        </row>
        <row r="518">
          <cell r="G518" t="str">
            <v>E-1</v>
          </cell>
          <cell r="J518" t="str">
            <v>Trans</v>
          </cell>
          <cell r="L518" t="str">
            <v>Energy</v>
          </cell>
          <cell r="M518" t="str">
            <v>Winter</v>
          </cell>
          <cell r="N518" t="str">
            <v>Min Bill kWh</v>
          </cell>
          <cell r="R518" t="str">
            <v>N/A</v>
          </cell>
          <cell r="V518">
            <v>7785113.9924840005</v>
          </cell>
        </row>
        <row r="519">
          <cell r="G519" t="str">
            <v>E-1</v>
          </cell>
          <cell r="J519" t="str">
            <v>Trans</v>
          </cell>
          <cell r="L519" t="str">
            <v>Energy</v>
          </cell>
          <cell r="M519" t="str">
            <v>Winter</v>
          </cell>
          <cell r="N519" t="str">
            <v>Tier 1</v>
          </cell>
          <cell r="R519" t="str">
            <v>N/A</v>
          </cell>
          <cell r="V519">
            <v>927107565.40023303</v>
          </cell>
        </row>
        <row r="520">
          <cell r="G520" t="str">
            <v>E-1</v>
          </cell>
          <cell r="J520" t="str">
            <v>Trans</v>
          </cell>
          <cell r="L520" t="str">
            <v>Energy</v>
          </cell>
          <cell r="M520" t="str">
            <v>Winter</v>
          </cell>
          <cell r="N520" t="str">
            <v>Tier 2</v>
          </cell>
          <cell r="R520" t="str">
            <v>N/A</v>
          </cell>
          <cell r="V520">
            <v>469517962.078381</v>
          </cell>
        </row>
        <row r="521">
          <cell r="G521" t="str">
            <v>E-1</v>
          </cell>
          <cell r="J521" t="str">
            <v>Trans</v>
          </cell>
          <cell r="L521" t="str">
            <v>Energy</v>
          </cell>
          <cell r="M521" t="str">
            <v>Winter</v>
          </cell>
          <cell r="N521" t="str">
            <v>Tier 3</v>
          </cell>
          <cell r="R521" t="str">
            <v>N/A</v>
          </cell>
          <cell r="V521">
            <v>33637357.131182998</v>
          </cell>
        </row>
        <row r="522">
          <cell r="G522" t="str">
            <v>E-1</v>
          </cell>
          <cell r="J522" t="str">
            <v>Trans</v>
          </cell>
          <cell r="L522" t="str">
            <v>Energy</v>
          </cell>
          <cell r="M522" t="str">
            <v>Winter</v>
          </cell>
          <cell r="N522" t="str">
            <v>Tier 4</v>
          </cell>
          <cell r="R522" t="str">
            <v>N/A</v>
          </cell>
          <cell r="V522">
            <v>0</v>
          </cell>
        </row>
        <row r="523">
          <cell r="G523" t="str">
            <v>E-1</v>
          </cell>
          <cell r="J523" t="str">
            <v>Trans</v>
          </cell>
          <cell r="L523" t="str">
            <v>Energy</v>
          </cell>
          <cell r="M523" t="str">
            <v>Winter</v>
          </cell>
          <cell r="N523" t="str">
            <v>Tier 5</v>
          </cell>
          <cell r="R523" t="str">
            <v>N/A</v>
          </cell>
          <cell r="V523">
            <v>0</v>
          </cell>
        </row>
        <row r="524">
          <cell r="G524" t="str">
            <v>EL-1</v>
          </cell>
          <cell r="J524" t="str">
            <v>AB32 Credit</v>
          </cell>
          <cell r="L524" t="str">
            <v>Climate Credit Households</v>
          </cell>
          <cell r="M524" t="str">
            <v>N/A</v>
          </cell>
          <cell r="N524" t="str">
            <v>N/A</v>
          </cell>
          <cell r="R524" t="str">
            <v>C</v>
          </cell>
          <cell r="V524">
            <v>968283.49348433327</v>
          </cell>
        </row>
        <row r="525">
          <cell r="G525" t="str">
            <v>EL-1</v>
          </cell>
          <cell r="J525" t="str">
            <v>AB32 Credit</v>
          </cell>
          <cell r="L525" t="str">
            <v>Energy</v>
          </cell>
          <cell r="M525" t="str">
            <v>Summer</v>
          </cell>
          <cell r="N525" t="str">
            <v>MARL kWh</v>
          </cell>
          <cell r="R525" t="str">
            <v>C</v>
          </cell>
          <cell r="V525">
            <v>1516</v>
          </cell>
        </row>
        <row r="526">
          <cell r="G526" t="str">
            <v>EL-1</v>
          </cell>
          <cell r="J526" t="str">
            <v>AB32 Credit</v>
          </cell>
          <cell r="L526" t="str">
            <v>Energy</v>
          </cell>
          <cell r="M526" t="str">
            <v>Summer</v>
          </cell>
          <cell r="N526" t="str">
            <v>Min Bill kWh</v>
          </cell>
          <cell r="R526" t="str">
            <v>C</v>
          </cell>
          <cell r="V526">
            <v>2808660.6469029998</v>
          </cell>
        </row>
        <row r="527">
          <cell r="G527" t="str">
            <v>EL-1</v>
          </cell>
          <cell r="J527" t="str">
            <v>AB32 Credit</v>
          </cell>
          <cell r="L527" t="str">
            <v>Energy</v>
          </cell>
          <cell r="M527" t="str">
            <v>Summer</v>
          </cell>
          <cell r="N527" t="str">
            <v>Tier 1</v>
          </cell>
          <cell r="R527" t="str">
            <v>C</v>
          </cell>
          <cell r="V527">
            <v>701334839.75534093</v>
          </cell>
        </row>
        <row r="528">
          <cell r="G528" t="str">
            <v>EL-1</v>
          </cell>
          <cell r="J528" t="str">
            <v>AB32 Credit</v>
          </cell>
          <cell r="L528" t="str">
            <v>Energy</v>
          </cell>
          <cell r="M528" t="str">
            <v>Summer</v>
          </cell>
          <cell r="N528" t="str">
            <v>Tier 2</v>
          </cell>
          <cell r="R528" t="str">
            <v>C</v>
          </cell>
          <cell r="V528">
            <v>397436462.69906598</v>
          </cell>
        </row>
        <row r="529">
          <cell r="G529" t="str">
            <v>EL-1</v>
          </cell>
          <cell r="J529" t="str">
            <v>AB32 Credit</v>
          </cell>
          <cell r="L529" t="str">
            <v>Energy</v>
          </cell>
          <cell r="M529" t="str">
            <v>Summer</v>
          </cell>
          <cell r="N529" t="str">
            <v>Tier 3</v>
          </cell>
          <cell r="R529" t="str">
            <v>C</v>
          </cell>
          <cell r="V529">
            <v>6729740.748505</v>
          </cell>
        </row>
        <row r="530">
          <cell r="G530" t="str">
            <v>EL-1</v>
          </cell>
          <cell r="J530" t="str">
            <v>AB32 Credit</v>
          </cell>
          <cell r="L530" t="str">
            <v>Energy</v>
          </cell>
          <cell r="M530" t="str">
            <v>Summer</v>
          </cell>
          <cell r="N530" t="str">
            <v>Tier 4</v>
          </cell>
          <cell r="R530" t="str">
            <v>C</v>
          </cell>
          <cell r="V530">
            <v>0</v>
          </cell>
        </row>
        <row r="531">
          <cell r="G531" t="str">
            <v>EL-1</v>
          </cell>
          <cell r="J531" t="str">
            <v>AB32 Credit</v>
          </cell>
          <cell r="L531" t="str">
            <v>Energy</v>
          </cell>
          <cell r="M531" t="str">
            <v>Summer</v>
          </cell>
          <cell r="N531" t="str">
            <v>Tier 5</v>
          </cell>
          <cell r="R531" t="str">
            <v>C</v>
          </cell>
          <cell r="V531">
            <v>0</v>
          </cell>
        </row>
        <row r="532">
          <cell r="G532" t="str">
            <v>EL-1</v>
          </cell>
          <cell r="J532" t="str">
            <v>AB32 Credit</v>
          </cell>
          <cell r="L532" t="str">
            <v>Energy</v>
          </cell>
          <cell r="M532" t="str">
            <v>Winter</v>
          </cell>
          <cell r="N532" t="str">
            <v>MARL kWh</v>
          </cell>
          <cell r="R532" t="str">
            <v>C</v>
          </cell>
          <cell r="V532">
            <v>2061</v>
          </cell>
        </row>
        <row r="533">
          <cell r="G533" t="str">
            <v>EL-1</v>
          </cell>
          <cell r="J533" t="str">
            <v>AB32 Credit</v>
          </cell>
          <cell r="L533" t="str">
            <v>Energy</v>
          </cell>
          <cell r="M533" t="str">
            <v>Winter</v>
          </cell>
          <cell r="N533" t="str">
            <v>Min Bill kWh</v>
          </cell>
          <cell r="R533" t="str">
            <v>C</v>
          </cell>
          <cell r="V533">
            <v>5087347.5585669996</v>
          </cell>
        </row>
        <row r="534">
          <cell r="G534" t="str">
            <v>EL-1</v>
          </cell>
          <cell r="J534" t="str">
            <v>AB32 Credit</v>
          </cell>
          <cell r="L534" t="str">
            <v>Energy</v>
          </cell>
          <cell r="M534" t="str">
            <v>Winter</v>
          </cell>
          <cell r="N534" t="str">
            <v>Tier 1</v>
          </cell>
          <cell r="R534" t="str">
            <v>C</v>
          </cell>
          <cell r="V534">
            <v>1200017891.081929</v>
          </cell>
        </row>
        <row r="535">
          <cell r="G535" t="str">
            <v>EL-1</v>
          </cell>
          <cell r="J535" t="str">
            <v>AB32 Credit</v>
          </cell>
          <cell r="L535" t="str">
            <v>Energy</v>
          </cell>
          <cell r="M535" t="str">
            <v>Winter</v>
          </cell>
          <cell r="N535" t="str">
            <v>Tier 2</v>
          </cell>
          <cell r="R535" t="str">
            <v>C</v>
          </cell>
          <cell r="V535">
            <v>461536510.00300497</v>
          </cell>
        </row>
        <row r="536">
          <cell r="G536" t="str">
            <v>EL-1</v>
          </cell>
          <cell r="J536" t="str">
            <v>AB32 Credit</v>
          </cell>
          <cell r="L536" t="str">
            <v>Energy</v>
          </cell>
          <cell r="M536" t="str">
            <v>Winter</v>
          </cell>
          <cell r="N536" t="str">
            <v>Tier 3</v>
          </cell>
          <cell r="R536" t="str">
            <v>C</v>
          </cell>
          <cell r="V536">
            <v>14689864.323539998</v>
          </cell>
        </row>
        <row r="537">
          <cell r="G537" t="str">
            <v>EL-1</v>
          </cell>
          <cell r="J537" t="str">
            <v>AB32 Credit</v>
          </cell>
          <cell r="L537" t="str">
            <v>Energy</v>
          </cell>
          <cell r="M537" t="str">
            <v>Winter</v>
          </cell>
          <cell r="N537" t="str">
            <v>Tier 4</v>
          </cell>
          <cell r="R537" t="str">
            <v>C</v>
          </cell>
          <cell r="V537">
            <v>0</v>
          </cell>
        </row>
        <row r="538">
          <cell r="G538" t="str">
            <v>EL-1</v>
          </cell>
          <cell r="J538" t="str">
            <v>AB32 Credit</v>
          </cell>
          <cell r="L538" t="str">
            <v>Energy</v>
          </cell>
          <cell r="M538" t="str">
            <v>Winter</v>
          </cell>
          <cell r="N538" t="str">
            <v>Tier 5</v>
          </cell>
          <cell r="R538" t="str">
            <v>C</v>
          </cell>
          <cell r="V538">
            <v>0</v>
          </cell>
        </row>
        <row r="539">
          <cell r="G539" t="str">
            <v>EL-1</v>
          </cell>
          <cell r="J539" t="str">
            <v>CIA</v>
          </cell>
          <cell r="L539" t="str">
            <v>Energy</v>
          </cell>
          <cell r="M539" t="str">
            <v>Summer</v>
          </cell>
          <cell r="N539" t="str">
            <v>MARL kWh</v>
          </cell>
          <cell r="R539" t="str">
            <v>C</v>
          </cell>
          <cell r="V539">
            <v>1516</v>
          </cell>
        </row>
        <row r="540">
          <cell r="G540" t="str">
            <v>EL-1</v>
          </cell>
          <cell r="J540" t="str">
            <v>CIA</v>
          </cell>
          <cell r="L540" t="str">
            <v>Energy</v>
          </cell>
          <cell r="M540" t="str">
            <v>Summer</v>
          </cell>
          <cell r="N540" t="str">
            <v>Min Bill kWh</v>
          </cell>
          <cell r="R540" t="str">
            <v>C</v>
          </cell>
          <cell r="V540">
            <v>2808660.6469029998</v>
          </cell>
        </row>
        <row r="541">
          <cell r="G541" t="str">
            <v>EL-1</v>
          </cell>
          <cell r="J541" t="str">
            <v>CIA</v>
          </cell>
          <cell r="L541" t="str">
            <v>Energy</v>
          </cell>
          <cell r="M541" t="str">
            <v>Summer</v>
          </cell>
          <cell r="N541" t="str">
            <v>Tier 1</v>
          </cell>
          <cell r="R541" t="str">
            <v>C</v>
          </cell>
          <cell r="V541">
            <v>701334839.75534093</v>
          </cell>
        </row>
        <row r="542">
          <cell r="G542" t="str">
            <v>EL-1</v>
          </cell>
          <cell r="J542" t="str">
            <v>CIA</v>
          </cell>
          <cell r="L542" t="str">
            <v>Energy</v>
          </cell>
          <cell r="M542" t="str">
            <v>Summer</v>
          </cell>
          <cell r="N542" t="str">
            <v>Tier 2</v>
          </cell>
          <cell r="R542" t="str">
            <v>C</v>
          </cell>
          <cell r="V542">
            <v>397436462.69906598</v>
          </cell>
        </row>
        <row r="543">
          <cell r="G543" t="str">
            <v>EL-1</v>
          </cell>
          <cell r="J543" t="str">
            <v>CIA</v>
          </cell>
          <cell r="L543" t="str">
            <v>Energy</v>
          </cell>
          <cell r="M543" t="str">
            <v>Summer</v>
          </cell>
          <cell r="N543" t="str">
            <v>Tier 3</v>
          </cell>
          <cell r="R543" t="str">
            <v>C</v>
          </cell>
          <cell r="V543">
            <v>6729740.748505</v>
          </cell>
        </row>
        <row r="544">
          <cell r="G544" t="str">
            <v>EL-1</v>
          </cell>
          <cell r="J544" t="str">
            <v>CIA</v>
          </cell>
          <cell r="L544" t="str">
            <v>Energy</v>
          </cell>
          <cell r="M544" t="str">
            <v>Summer</v>
          </cell>
          <cell r="N544" t="str">
            <v>Tier 4</v>
          </cell>
          <cell r="R544" t="str">
            <v>C</v>
          </cell>
          <cell r="V544">
            <v>0</v>
          </cell>
        </row>
        <row r="545">
          <cell r="G545" t="str">
            <v>EL-1</v>
          </cell>
          <cell r="J545" t="str">
            <v>CIA</v>
          </cell>
          <cell r="L545" t="str">
            <v>Energy</v>
          </cell>
          <cell r="M545" t="str">
            <v>Summer</v>
          </cell>
          <cell r="N545" t="str">
            <v>Tier 5</v>
          </cell>
          <cell r="R545" t="str">
            <v>C</v>
          </cell>
          <cell r="V545">
            <v>0</v>
          </cell>
        </row>
        <row r="546">
          <cell r="G546" t="str">
            <v>EL-1</v>
          </cell>
          <cell r="J546" t="str">
            <v>CIA</v>
          </cell>
          <cell r="L546" t="str">
            <v>Energy</v>
          </cell>
          <cell r="M546" t="str">
            <v>Winter</v>
          </cell>
          <cell r="N546" t="str">
            <v>MARL kWh</v>
          </cell>
          <cell r="R546" t="str">
            <v>C</v>
          </cell>
          <cell r="V546">
            <v>2061</v>
          </cell>
        </row>
        <row r="547">
          <cell r="G547" t="str">
            <v>EL-1</v>
          </cell>
          <cell r="J547" t="str">
            <v>CIA</v>
          </cell>
          <cell r="L547" t="str">
            <v>Energy</v>
          </cell>
          <cell r="M547" t="str">
            <v>Winter</v>
          </cell>
          <cell r="N547" t="str">
            <v>Min Bill kWh</v>
          </cell>
          <cell r="R547" t="str">
            <v>C</v>
          </cell>
          <cell r="V547">
            <v>5087347.5585669996</v>
          </cell>
        </row>
        <row r="548">
          <cell r="G548" t="str">
            <v>EL-1</v>
          </cell>
          <cell r="J548" t="str">
            <v>CIA</v>
          </cell>
          <cell r="L548" t="str">
            <v>Energy</v>
          </cell>
          <cell r="M548" t="str">
            <v>Winter</v>
          </cell>
          <cell r="N548" t="str">
            <v>Tier 1</v>
          </cell>
          <cell r="R548" t="str">
            <v>C</v>
          </cell>
          <cell r="V548">
            <v>1200017891.081929</v>
          </cell>
        </row>
        <row r="549">
          <cell r="G549" t="str">
            <v>EL-1</v>
          </cell>
          <cell r="J549" t="str">
            <v>CIA</v>
          </cell>
          <cell r="L549" t="str">
            <v>Energy</v>
          </cell>
          <cell r="M549" t="str">
            <v>Winter</v>
          </cell>
          <cell r="N549" t="str">
            <v>Tier 2</v>
          </cell>
          <cell r="R549" t="str">
            <v>C</v>
          </cell>
          <cell r="V549">
            <v>461536510.00300497</v>
          </cell>
        </row>
        <row r="550">
          <cell r="G550" t="str">
            <v>EL-1</v>
          </cell>
          <cell r="J550" t="str">
            <v>CIA</v>
          </cell>
          <cell r="L550" t="str">
            <v>Energy</v>
          </cell>
          <cell r="M550" t="str">
            <v>Winter</v>
          </cell>
          <cell r="N550" t="str">
            <v>Tier 3</v>
          </cell>
          <cell r="R550" t="str">
            <v>C</v>
          </cell>
          <cell r="V550">
            <v>14689864.323539998</v>
          </cell>
        </row>
        <row r="551">
          <cell r="G551" t="str">
            <v>EL-1</v>
          </cell>
          <cell r="J551" t="str">
            <v>CIA</v>
          </cell>
          <cell r="L551" t="str">
            <v>Energy</v>
          </cell>
          <cell r="M551" t="str">
            <v>Winter</v>
          </cell>
          <cell r="N551" t="str">
            <v>Tier 4</v>
          </cell>
          <cell r="R551" t="str">
            <v>C</v>
          </cell>
          <cell r="V551">
            <v>0</v>
          </cell>
        </row>
        <row r="552">
          <cell r="G552" t="str">
            <v>EL-1</v>
          </cell>
          <cell r="J552" t="str">
            <v>CIA</v>
          </cell>
          <cell r="L552" t="str">
            <v>Energy</v>
          </cell>
          <cell r="M552" t="str">
            <v>Winter</v>
          </cell>
          <cell r="N552" t="str">
            <v>Tier 5</v>
          </cell>
          <cell r="R552" t="str">
            <v>C</v>
          </cell>
          <cell r="V552">
            <v>0</v>
          </cell>
        </row>
        <row r="553">
          <cell r="G553" t="str">
            <v>EL-1</v>
          </cell>
          <cell r="J553" t="str">
            <v>CTC</v>
          </cell>
          <cell r="L553" t="str">
            <v>DL</v>
          </cell>
          <cell r="M553" t="str">
            <v>N/A</v>
          </cell>
          <cell r="N553" t="str">
            <v>N/A</v>
          </cell>
          <cell r="R553" t="str">
            <v>C</v>
          </cell>
          <cell r="V553">
            <v>0</v>
          </cell>
        </row>
        <row r="554">
          <cell r="G554" t="str">
            <v>EL-1</v>
          </cell>
          <cell r="J554" t="str">
            <v>CTC</v>
          </cell>
          <cell r="L554" t="str">
            <v>Energy</v>
          </cell>
          <cell r="M554" t="str">
            <v>Summer</v>
          </cell>
          <cell r="N554" t="str">
            <v>MARL kWh</v>
          </cell>
          <cell r="R554" t="str">
            <v>C</v>
          </cell>
          <cell r="V554">
            <v>1516</v>
          </cell>
        </row>
        <row r="555">
          <cell r="G555" t="str">
            <v>EL-1</v>
          </cell>
          <cell r="J555" t="str">
            <v>CTC</v>
          </cell>
          <cell r="L555" t="str">
            <v>Energy</v>
          </cell>
          <cell r="M555" t="str">
            <v>Summer</v>
          </cell>
          <cell r="N555" t="str">
            <v>Min Bill kWh</v>
          </cell>
          <cell r="R555" t="str">
            <v>C</v>
          </cell>
          <cell r="V555">
            <v>2808660.6469029998</v>
          </cell>
        </row>
        <row r="556">
          <cell r="G556" t="str">
            <v>EL-1</v>
          </cell>
          <cell r="J556" t="str">
            <v>CTC</v>
          </cell>
          <cell r="L556" t="str">
            <v>Energy</v>
          </cell>
          <cell r="M556" t="str">
            <v>Summer</v>
          </cell>
          <cell r="N556" t="str">
            <v>Tier 1</v>
          </cell>
          <cell r="R556" t="str">
            <v>C</v>
          </cell>
          <cell r="V556">
            <v>701334839.75534093</v>
          </cell>
        </row>
        <row r="557">
          <cell r="G557" t="str">
            <v>EL-1</v>
          </cell>
          <cell r="J557" t="str">
            <v>CTC</v>
          </cell>
          <cell r="L557" t="str">
            <v>Energy</v>
          </cell>
          <cell r="M557" t="str">
            <v>Summer</v>
          </cell>
          <cell r="N557" t="str">
            <v>Tier 2</v>
          </cell>
          <cell r="R557" t="str">
            <v>C</v>
          </cell>
          <cell r="V557">
            <v>397436462.69906598</v>
          </cell>
        </row>
        <row r="558">
          <cell r="G558" t="str">
            <v>EL-1</v>
          </cell>
          <cell r="J558" t="str">
            <v>CTC</v>
          </cell>
          <cell r="L558" t="str">
            <v>Energy</v>
          </cell>
          <cell r="M558" t="str">
            <v>Summer</v>
          </cell>
          <cell r="N558" t="str">
            <v>Tier 3</v>
          </cell>
          <cell r="R558" t="str">
            <v>C</v>
          </cell>
          <cell r="V558">
            <v>6729740.748505</v>
          </cell>
        </row>
        <row r="559">
          <cell r="G559" t="str">
            <v>EL-1</v>
          </cell>
          <cell r="J559" t="str">
            <v>CTC</v>
          </cell>
          <cell r="L559" t="str">
            <v>Energy</v>
          </cell>
          <cell r="M559" t="str">
            <v>Summer</v>
          </cell>
          <cell r="N559" t="str">
            <v>Tier 4</v>
          </cell>
          <cell r="R559" t="str">
            <v>C</v>
          </cell>
          <cell r="V559">
            <v>0</v>
          </cell>
        </row>
        <row r="560">
          <cell r="G560" t="str">
            <v>EL-1</v>
          </cell>
          <cell r="J560" t="str">
            <v>CTC</v>
          </cell>
          <cell r="L560" t="str">
            <v>Energy</v>
          </cell>
          <cell r="M560" t="str">
            <v>Summer</v>
          </cell>
          <cell r="N560" t="str">
            <v>Tier 5</v>
          </cell>
          <cell r="R560" t="str">
            <v>C</v>
          </cell>
          <cell r="V560">
            <v>0</v>
          </cell>
        </row>
        <row r="561">
          <cell r="G561" t="str">
            <v>EL-1</v>
          </cell>
          <cell r="J561" t="str">
            <v>CTC</v>
          </cell>
          <cell r="L561" t="str">
            <v>Energy</v>
          </cell>
          <cell r="M561" t="str">
            <v>Winter</v>
          </cell>
          <cell r="N561" t="str">
            <v>MARL kWh</v>
          </cell>
          <cell r="R561" t="str">
            <v>C</v>
          </cell>
          <cell r="V561">
            <v>2061</v>
          </cell>
        </row>
        <row r="562">
          <cell r="G562" t="str">
            <v>EL-1</v>
          </cell>
          <cell r="J562" t="str">
            <v>CTC</v>
          </cell>
          <cell r="L562" t="str">
            <v>Energy</v>
          </cell>
          <cell r="M562" t="str">
            <v>Winter</v>
          </cell>
          <cell r="N562" t="str">
            <v>Min Bill kWh</v>
          </cell>
          <cell r="R562" t="str">
            <v>C</v>
          </cell>
          <cell r="V562">
            <v>5087347.5585669996</v>
          </cell>
        </row>
        <row r="563">
          <cell r="G563" t="str">
            <v>EL-1</v>
          </cell>
          <cell r="J563" t="str">
            <v>CTC</v>
          </cell>
          <cell r="L563" t="str">
            <v>Energy</v>
          </cell>
          <cell r="M563" t="str">
            <v>Winter</v>
          </cell>
          <cell r="N563" t="str">
            <v>Tier 1</v>
          </cell>
          <cell r="R563" t="str">
            <v>C</v>
          </cell>
          <cell r="V563">
            <v>1200017891.081929</v>
          </cell>
        </row>
        <row r="564">
          <cell r="G564" t="str">
            <v>EL-1</v>
          </cell>
          <cell r="J564" t="str">
            <v>CTC</v>
          </cell>
          <cell r="L564" t="str">
            <v>Energy</v>
          </cell>
          <cell r="M564" t="str">
            <v>Winter</v>
          </cell>
          <cell r="N564" t="str">
            <v>Tier 2</v>
          </cell>
          <cell r="R564" t="str">
            <v>C</v>
          </cell>
          <cell r="V564">
            <v>461536510.00300497</v>
          </cell>
        </row>
        <row r="565">
          <cell r="G565" t="str">
            <v>EL-1</v>
          </cell>
          <cell r="J565" t="str">
            <v>CTC</v>
          </cell>
          <cell r="L565" t="str">
            <v>Energy</v>
          </cell>
          <cell r="M565" t="str">
            <v>Winter</v>
          </cell>
          <cell r="N565" t="str">
            <v>Tier 3</v>
          </cell>
          <cell r="R565" t="str">
            <v>C</v>
          </cell>
          <cell r="V565">
            <v>14689864.323539998</v>
          </cell>
        </row>
        <row r="566">
          <cell r="G566" t="str">
            <v>EL-1</v>
          </cell>
          <cell r="J566" t="str">
            <v>CTC</v>
          </cell>
          <cell r="L566" t="str">
            <v>Energy</v>
          </cell>
          <cell r="M566" t="str">
            <v>Winter</v>
          </cell>
          <cell r="N566" t="str">
            <v>Tier 4</v>
          </cell>
          <cell r="R566" t="str">
            <v>C</v>
          </cell>
          <cell r="V566">
            <v>0</v>
          </cell>
        </row>
        <row r="567">
          <cell r="G567" t="str">
            <v>EL-1</v>
          </cell>
          <cell r="J567" t="str">
            <v>CTC</v>
          </cell>
          <cell r="L567" t="str">
            <v>Energy</v>
          </cell>
          <cell r="M567" t="str">
            <v>Winter</v>
          </cell>
          <cell r="N567" t="str">
            <v>Tier 5</v>
          </cell>
          <cell r="R567" t="str">
            <v>C</v>
          </cell>
          <cell r="V567">
            <v>0</v>
          </cell>
        </row>
        <row r="568">
          <cell r="G568" t="str">
            <v>EL-1</v>
          </cell>
          <cell r="J568" t="str">
            <v>Distribution</v>
          </cell>
          <cell r="L568" t="str">
            <v>Energy</v>
          </cell>
          <cell r="M568" t="str">
            <v>Summer</v>
          </cell>
          <cell r="N568" t="str">
            <v>MARL kWh</v>
          </cell>
          <cell r="R568" t="str">
            <v>C</v>
          </cell>
          <cell r="V568">
            <v>1516</v>
          </cell>
        </row>
        <row r="569">
          <cell r="G569" t="str">
            <v>EL-1</v>
          </cell>
          <cell r="J569" t="str">
            <v>Distribution</v>
          </cell>
          <cell r="L569" t="str">
            <v>Energy</v>
          </cell>
          <cell r="M569" t="str">
            <v>Summer</v>
          </cell>
          <cell r="N569" t="str">
            <v>Min Bill kWh</v>
          </cell>
          <cell r="R569" t="str">
            <v>C</v>
          </cell>
          <cell r="V569">
            <v>2808660.6469029998</v>
          </cell>
        </row>
        <row r="570">
          <cell r="G570" t="str">
            <v>EL-1</v>
          </cell>
          <cell r="J570" t="str">
            <v>Distribution</v>
          </cell>
          <cell r="L570" t="str">
            <v>Energy</v>
          </cell>
          <cell r="M570" t="str">
            <v>Summer</v>
          </cell>
          <cell r="N570" t="str">
            <v>Tier 1</v>
          </cell>
          <cell r="R570" t="str">
            <v>C</v>
          </cell>
          <cell r="V570">
            <v>701334839.75534093</v>
          </cell>
        </row>
        <row r="571">
          <cell r="G571" t="str">
            <v>EL-1</v>
          </cell>
          <cell r="J571" t="str">
            <v>Distribution</v>
          </cell>
          <cell r="L571" t="str">
            <v>Energy</v>
          </cell>
          <cell r="M571" t="str">
            <v>Summer</v>
          </cell>
          <cell r="N571" t="str">
            <v>Tier 2</v>
          </cell>
          <cell r="R571" t="str">
            <v>C</v>
          </cell>
          <cell r="V571">
            <v>397436462.69906598</v>
          </cell>
        </row>
        <row r="572">
          <cell r="G572" t="str">
            <v>EL-1</v>
          </cell>
          <cell r="J572" t="str">
            <v>Distribution</v>
          </cell>
          <cell r="L572" t="str">
            <v>Energy</v>
          </cell>
          <cell r="M572" t="str">
            <v>Summer</v>
          </cell>
          <cell r="N572" t="str">
            <v>Tier 3</v>
          </cell>
          <cell r="R572" t="str">
            <v>C</v>
          </cell>
          <cell r="V572">
            <v>6729740.748505</v>
          </cell>
        </row>
        <row r="573">
          <cell r="G573" t="str">
            <v>EL-1</v>
          </cell>
          <cell r="J573" t="str">
            <v>Distribution</v>
          </cell>
          <cell r="L573" t="str">
            <v>Energy</v>
          </cell>
          <cell r="M573" t="str">
            <v>Summer</v>
          </cell>
          <cell r="N573" t="str">
            <v>Tier 4</v>
          </cell>
          <cell r="R573" t="str">
            <v>C</v>
          </cell>
          <cell r="V573">
            <v>0</v>
          </cell>
        </row>
        <row r="574">
          <cell r="G574" t="str">
            <v>EL-1</v>
          </cell>
          <cell r="J574" t="str">
            <v>Distribution</v>
          </cell>
          <cell r="L574" t="str">
            <v>Energy</v>
          </cell>
          <cell r="M574" t="str">
            <v>Summer</v>
          </cell>
          <cell r="N574" t="str">
            <v>Tier 5</v>
          </cell>
          <cell r="R574" t="str">
            <v>C</v>
          </cell>
          <cell r="V574">
            <v>0</v>
          </cell>
        </row>
        <row r="575">
          <cell r="G575" t="str">
            <v>EL-1</v>
          </cell>
          <cell r="J575" t="str">
            <v>Distribution</v>
          </cell>
          <cell r="L575" t="str">
            <v>Energy</v>
          </cell>
          <cell r="M575" t="str">
            <v>Winter</v>
          </cell>
          <cell r="N575" t="str">
            <v>MARL kWh</v>
          </cell>
          <cell r="R575" t="str">
            <v>C</v>
          </cell>
          <cell r="V575">
            <v>2061</v>
          </cell>
        </row>
        <row r="576">
          <cell r="G576" t="str">
            <v>EL-1</v>
          </cell>
          <cell r="J576" t="str">
            <v>Distribution</v>
          </cell>
          <cell r="L576" t="str">
            <v>Energy</v>
          </cell>
          <cell r="M576" t="str">
            <v>Winter</v>
          </cell>
          <cell r="N576" t="str">
            <v>Min Bill kWh</v>
          </cell>
          <cell r="R576" t="str">
            <v>C</v>
          </cell>
          <cell r="V576">
            <v>5087347.5585669996</v>
          </cell>
        </row>
        <row r="577">
          <cell r="G577" t="str">
            <v>EL-1</v>
          </cell>
          <cell r="J577" t="str">
            <v>Distribution</v>
          </cell>
          <cell r="L577" t="str">
            <v>Energy</v>
          </cell>
          <cell r="M577" t="str">
            <v>Winter</v>
          </cell>
          <cell r="N577" t="str">
            <v>Tier 1</v>
          </cell>
          <cell r="R577" t="str">
            <v>C</v>
          </cell>
          <cell r="V577">
            <v>1200017891.081929</v>
          </cell>
        </row>
        <row r="578">
          <cell r="G578" t="str">
            <v>EL-1</v>
          </cell>
          <cell r="J578" t="str">
            <v>Distribution</v>
          </cell>
          <cell r="L578" t="str">
            <v>Energy</v>
          </cell>
          <cell r="M578" t="str">
            <v>Winter</v>
          </cell>
          <cell r="N578" t="str">
            <v>Tier 2</v>
          </cell>
          <cell r="R578" t="str">
            <v>C</v>
          </cell>
          <cell r="V578">
            <v>461536510.00300497</v>
          </cell>
        </row>
        <row r="579">
          <cell r="G579" t="str">
            <v>EL-1</v>
          </cell>
          <cell r="J579" t="str">
            <v>Distribution</v>
          </cell>
          <cell r="L579" t="str">
            <v>Energy</v>
          </cell>
          <cell r="M579" t="str">
            <v>Winter</v>
          </cell>
          <cell r="N579" t="str">
            <v>Tier 3</v>
          </cell>
          <cell r="R579" t="str">
            <v>C</v>
          </cell>
          <cell r="V579">
            <v>14689864.323539998</v>
          </cell>
        </row>
        <row r="580">
          <cell r="G580" t="str">
            <v>EL-1</v>
          </cell>
          <cell r="J580" t="str">
            <v>Distribution</v>
          </cell>
          <cell r="L580" t="str">
            <v>Energy</v>
          </cell>
          <cell r="M580" t="str">
            <v>Winter</v>
          </cell>
          <cell r="N580" t="str">
            <v>Tier 4</v>
          </cell>
          <cell r="R580" t="str">
            <v>C</v>
          </cell>
          <cell r="V580">
            <v>0</v>
          </cell>
        </row>
        <row r="581">
          <cell r="G581" t="str">
            <v>EL-1</v>
          </cell>
          <cell r="J581" t="str">
            <v>Distribution</v>
          </cell>
          <cell r="L581" t="str">
            <v>Energy</v>
          </cell>
          <cell r="M581" t="str">
            <v>Winter</v>
          </cell>
          <cell r="N581" t="str">
            <v>Tier 5</v>
          </cell>
          <cell r="R581" t="str">
            <v>C</v>
          </cell>
          <cell r="V581">
            <v>0</v>
          </cell>
        </row>
        <row r="582">
          <cell r="G582" t="str">
            <v>EL-1</v>
          </cell>
          <cell r="J582" t="str">
            <v>Distribution</v>
          </cell>
          <cell r="L582" t="str">
            <v>ES Credit</v>
          </cell>
          <cell r="M582" t="str">
            <v>Summer</v>
          </cell>
          <cell r="N582" t="str">
            <v>Minimum Units</v>
          </cell>
          <cell r="R582" t="str">
            <v>C</v>
          </cell>
          <cell r="V582">
            <v>0</v>
          </cell>
        </row>
        <row r="583">
          <cell r="G583" t="str">
            <v>EL-1</v>
          </cell>
          <cell r="J583" t="str">
            <v>Distribution</v>
          </cell>
          <cell r="L583" t="str">
            <v>ES Credit</v>
          </cell>
          <cell r="M583" t="str">
            <v>Winter</v>
          </cell>
          <cell r="N583" t="str">
            <v>Minimum Units</v>
          </cell>
          <cell r="R583" t="str">
            <v>C</v>
          </cell>
          <cell r="V583">
            <v>156</v>
          </cell>
        </row>
        <row r="584">
          <cell r="G584" t="str">
            <v>EL-1</v>
          </cell>
          <cell r="J584" t="str">
            <v>Distribution</v>
          </cell>
          <cell r="L584" t="str">
            <v>ES Unit</v>
          </cell>
          <cell r="M584" t="str">
            <v>Summer</v>
          </cell>
          <cell r="N584" t="str">
            <v>Units E-1/EL-1</v>
          </cell>
          <cell r="R584" t="str">
            <v>C</v>
          </cell>
          <cell r="V584">
            <v>13377</v>
          </cell>
        </row>
        <row r="585">
          <cell r="G585" t="str">
            <v>EL-1</v>
          </cell>
          <cell r="J585" t="str">
            <v>Distribution</v>
          </cell>
          <cell r="L585" t="str">
            <v>ES Unit</v>
          </cell>
          <cell r="M585" t="str">
            <v>Winter</v>
          </cell>
          <cell r="N585" t="str">
            <v>Units E-1/EL-1</v>
          </cell>
          <cell r="R585" t="str">
            <v>C</v>
          </cell>
          <cell r="V585">
            <v>26235</v>
          </cell>
        </row>
        <row r="586">
          <cell r="G586" t="str">
            <v>EL-1</v>
          </cell>
          <cell r="J586" t="str">
            <v>Distribution</v>
          </cell>
          <cell r="L586" t="str">
            <v>ET Credit</v>
          </cell>
          <cell r="M586" t="str">
            <v>Summer</v>
          </cell>
          <cell r="N586" t="str">
            <v>Minimum Units</v>
          </cell>
          <cell r="R586" t="str">
            <v>C</v>
          </cell>
          <cell r="V586">
            <v>120</v>
          </cell>
        </row>
        <row r="587">
          <cell r="G587" t="str">
            <v>EL-1</v>
          </cell>
          <cell r="J587" t="str">
            <v>Distribution</v>
          </cell>
          <cell r="L587" t="str">
            <v>ET Credit</v>
          </cell>
          <cell r="M587" t="str">
            <v>Winter</v>
          </cell>
          <cell r="N587" t="str">
            <v>Minimum Units</v>
          </cell>
          <cell r="R587" t="str">
            <v>C</v>
          </cell>
          <cell r="V587">
            <v>137</v>
          </cell>
        </row>
        <row r="588">
          <cell r="G588" t="str">
            <v>EL-1</v>
          </cell>
          <cell r="J588" t="str">
            <v>Distribution</v>
          </cell>
          <cell r="L588" t="str">
            <v>ET Unit</v>
          </cell>
          <cell r="M588" t="str">
            <v>Summer</v>
          </cell>
          <cell r="N588" t="str">
            <v>Units E-1/EL-1</v>
          </cell>
          <cell r="R588" t="str">
            <v>C</v>
          </cell>
          <cell r="V588">
            <v>115284</v>
          </cell>
        </row>
        <row r="589">
          <cell r="G589" t="str">
            <v>EL-1</v>
          </cell>
          <cell r="J589" t="str">
            <v>Distribution</v>
          </cell>
          <cell r="L589" t="str">
            <v>ET Unit</v>
          </cell>
          <cell r="M589" t="str">
            <v>Winter</v>
          </cell>
          <cell r="N589" t="str">
            <v>Units E-1/EL-1</v>
          </cell>
          <cell r="R589" t="str">
            <v>C</v>
          </cell>
          <cell r="V589">
            <v>227725</v>
          </cell>
        </row>
        <row r="590">
          <cell r="G590" t="str">
            <v>EL-1</v>
          </cell>
          <cell r="J590" t="str">
            <v>WFC</v>
          </cell>
          <cell r="L590" t="str">
            <v>DL</v>
          </cell>
          <cell r="M590" t="str">
            <v>N/A</v>
          </cell>
          <cell r="N590" t="str">
            <v>N/A</v>
          </cell>
          <cell r="R590" t="str">
            <v>C</v>
          </cell>
          <cell r="V590">
            <v>0</v>
          </cell>
        </row>
        <row r="591">
          <cell r="G591" t="str">
            <v>EL-1</v>
          </cell>
          <cell r="J591" t="str">
            <v>WFC</v>
          </cell>
          <cell r="L591" t="str">
            <v>Energy</v>
          </cell>
          <cell r="M591" t="str">
            <v>Summer</v>
          </cell>
          <cell r="N591" t="str">
            <v>MARL kWh</v>
          </cell>
          <cell r="R591" t="str">
            <v>C</v>
          </cell>
          <cell r="V591">
            <v>1516</v>
          </cell>
        </row>
        <row r="592">
          <cell r="G592" t="str">
            <v>EL-1</v>
          </cell>
          <cell r="J592" t="str">
            <v>WFC</v>
          </cell>
          <cell r="L592" t="str">
            <v>Energy</v>
          </cell>
          <cell r="M592" t="str">
            <v>Summer</v>
          </cell>
          <cell r="N592" t="str">
            <v>Min Bill kWh</v>
          </cell>
          <cell r="R592" t="str">
            <v>C</v>
          </cell>
          <cell r="V592">
            <v>2808660.6469029998</v>
          </cell>
        </row>
        <row r="593">
          <cell r="G593" t="str">
            <v>EL-1</v>
          </cell>
          <cell r="J593" t="str">
            <v>WFC</v>
          </cell>
          <cell r="L593" t="str">
            <v>Energy</v>
          </cell>
          <cell r="M593" t="str">
            <v>Summer</v>
          </cell>
          <cell r="N593" t="str">
            <v>Tier 1</v>
          </cell>
          <cell r="R593" t="str">
            <v>C</v>
          </cell>
          <cell r="V593">
            <v>701334839.75534093</v>
          </cell>
        </row>
        <row r="594">
          <cell r="G594" t="str">
            <v>EL-1</v>
          </cell>
          <cell r="J594" t="str">
            <v>WFC</v>
          </cell>
          <cell r="L594" t="str">
            <v>Energy</v>
          </cell>
          <cell r="M594" t="str">
            <v>Summer</v>
          </cell>
          <cell r="N594" t="str">
            <v>Tier 2</v>
          </cell>
          <cell r="R594" t="str">
            <v>C</v>
          </cell>
          <cell r="V594">
            <v>397436462.69906598</v>
          </cell>
        </row>
        <row r="595">
          <cell r="G595" t="str">
            <v>EL-1</v>
          </cell>
          <cell r="J595" t="str">
            <v>WFC</v>
          </cell>
          <cell r="L595" t="str">
            <v>Energy</v>
          </cell>
          <cell r="M595" t="str">
            <v>Summer</v>
          </cell>
          <cell r="N595" t="str">
            <v>Tier 3</v>
          </cell>
          <cell r="R595" t="str">
            <v>C</v>
          </cell>
          <cell r="V595">
            <v>6729740.748505</v>
          </cell>
        </row>
        <row r="596">
          <cell r="G596" t="str">
            <v>EL-1</v>
          </cell>
          <cell r="J596" t="str">
            <v>WFC</v>
          </cell>
          <cell r="L596" t="str">
            <v>Energy</v>
          </cell>
          <cell r="M596" t="str">
            <v>Summer</v>
          </cell>
          <cell r="N596" t="str">
            <v>Tier 4</v>
          </cell>
          <cell r="R596" t="str">
            <v>C</v>
          </cell>
          <cell r="V596">
            <v>0</v>
          </cell>
        </row>
        <row r="597">
          <cell r="G597" t="str">
            <v>EL-1</v>
          </cell>
          <cell r="J597" t="str">
            <v>WFC</v>
          </cell>
          <cell r="L597" t="str">
            <v>Energy</v>
          </cell>
          <cell r="M597" t="str">
            <v>Summer</v>
          </cell>
          <cell r="N597" t="str">
            <v>Tier 5</v>
          </cell>
          <cell r="R597" t="str">
            <v>C</v>
          </cell>
          <cell r="V597">
            <v>0</v>
          </cell>
        </row>
        <row r="598">
          <cell r="G598" t="str">
            <v>EL-1</v>
          </cell>
          <cell r="J598" t="str">
            <v>WFC</v>
          </cell>
          <cell r="L598" t="str">
            <v>Energy</v>
          </cell>
          <cell r="M598" t="str">
            <v>Winter</v>
          </cell>
          <cell r="N598" t="str">
            <v>MARL kWh</v>
          </cell>
          <cell r="R598" t="str">
            <v>C</v>
          </cell>
          <cell r="V598">
            <v>2061</v>
          </cell>
        </row>
        <row r="599">
          <cell r="G599" t="str">
            <v>EL-1</v>
          </cell>
          <cell r="J599" t="str">
            <v>WFC</v>
          </cell>
          <cell r="L599" t="str">
            <v>Energy</v>
          </cell>
          <cell r="M599" t="str">
            <v>Winter</v>
          </cell>
          <cell r="N599" t="str">
            <v>Min Bill kWh</v>
          </cell>
          <cell r="R599" t="str">
            <v>C</v>
          </cell>
          <cell r="V599">
            <v>5087347.5585669996</v>
          </cell>
        </row>
        <row r="600">
          <cell r="G600" t="str">
            <v>EL-1</v>
          </cell>
          <cell r="J600" t="str">
            <v>WFC</v>
          </cell>
          <cell r="L600" t="str">
            <v>Energy</v>
          </cell>
          <cell r="M600" t="str">
            <v>Winter</v>
          </cell>
          <cell r="N600" t="str">
            <v>Tier 1</v>
          </cell>
          <cell r="R600" t="str">
            <v>C</v>
          </cell>
          <cell r="V600">
            <v>1200017891.081929</v>
          </cell>
        </row>
        <row r="601">
          <cell r="G601" t="str">
            <v>EL-1</v>
          </cell>
          <cell r="J601" t="str">
            <v>WFC</v>
          </cell>
          <cell r="L601" t="str">
            <v>Energy</v>
          </cell>
          <cell r="M601" t="str">
            <v>Winter</v>
          </cell>
          <cell r="N601" t="str">
            <v>Tier 2</v>
          </cell>
          <cell r="R601" t="str">
            <v>C</v>
          </cell>
          <cell r="V601">
            <v>461536510.00300497</v>
          </cell>
        </row>
        <row r="602">
          <cell r="G602" t="str">
            <v>EL-1</v>
          </cell>
          <cell r="J602" t="str">
            <v>WFC</v>
          </cell>
          <cell r="L602" t="str">
            <v>Energy</v>
          </cell>
          <cell r="M602" t="str">
            <v>Winter</v>
          </cell>
          <cell r="N602" t="str">
            <v>Tier 3</v>
          </cell>
          <cell r="R602" t="str">
            <v>C</v>
          </cell>
          <cell r="V602">
            <v>14689864.323539998</v>
          </cell>
        </row>
        <row r="603">
          <cell r="G603" t="str">
            <v>EL-1</v>
          </cell>
          <cell r="J603" t="str">
            <v>WFC</v>
          </cell>
          <cell r="L603" t="str">
            <v>Energy</v>
          </cell>
          <cell r="M603" t="str">
            <v>Winter</v>
          </cell>
          <cell r="N603" t="str">
            <v>Tier 4</v>
          </cell>
          <cell r="R603" t="str">
            <v>C</v>
          </cell>
          <cell r="V603">
            <v>0</v>
          </cell>
        </row>
        <row r="604">
          <cell r="G604" t="str">
            <v>EL-1</v>
          </cell>
          <cell r="J604" t="str">
            <v>WFC</v>
          </cell>
          <cell r="L604" t="str">
            <v>Energy</v>
          </cell>
          <cell r="M604" t="str">
            <v>Winter</v>
          </cell>
          <cell r="N604" t="str">
            <v>Tier 5</v>
          </cell>
          <cell r="R604" t="str">
            <v>C</v>
          </cell>
          <cell r="V604">
            <v>0</v>
          </cell>
        </row>
        <row r="605">
          <cell r="G605" t="str">
            <v>EL-1</v>
          </cell>
          <cell r="J605" t="str">
            <v>ECRA</v>
          </cell>
          <cell r="L605" t="str">
            <v>DL</v>
          </cell>
          <cell r="M605" t="str">
            <v>N/A</v>
          </cell>
          <cell r="N605" t="str">
            <v>N/A</v>
          </cell>
          <cell r="R605" t="str">
            <v>C</v>
          </cell>
          <cell r="V605">
            <v>0</v>
          </cell>
        </row>
        <row r="606">
          <cell r="G606" t="str">
            <v>EL-1</v>
          </cell>
          <cell r="J606" t="str">
            <v>ECRA</v>
          </cell>
          <cell r="L606" t="str">
            <v>Energy</v>
          </cell>
          <cell r="M606" t="str">
            <v>Summer</v>
          </cell>
          <cell r="N606" t="str">
            <v>MARL kWh</v>
          </cell>
          <cell r="R606" t="str">
            <v>C</v>
          </cell>
          <cell r="V606">
            <v>1516</v>
          </cell>
        </row>
        <row r="607">
          <cell r="G607" t="str">
            <v>EL-1</v>
          </cell>
          <cell r="J607" t="str">
            <v>ECRA</v>
          </cell>
          <cell r="L607" t="str">
            <v>Energy</v>
          </cell>
          <cell r="M607" t="str">
            <v>Summer</v>
          </cell>
          <cell r="N607" t="str">
            <v>Min Bill kWh</v>
          </cell>
          <cell r="R607" t="str">
            <v>C</v>
          </cell>
          <cell r="V607">
            <v>2808660.6469029998</v>
          </cell>
        </row>
        <row r="608">
          <cell r="G608" t="str">
            <v>EL-1</v>
          </cell>
          <cell r="J608" t="str">
            <v>ECRA</v>
          </cell>
          <cell r="L608" t="str">
            <v>Energy</v>
          </cell>
          <cell r="M608" t="str">
            <v>Summer</v>
          </cell>
          <cell r="N608" t="str">
            <v>Tier 1</v>
          </cell>
          <cell r="R608" t="str">
            <v>C</v>
          </cell>
          <cell r="V608">
            <v>701334839.75534093</v>
          </cell>
        </row>
        <row r="609">
          <cell r="G609" t="str">
            <v>EL-1</v>
          </cell>
          <cell r="J609" t="str">
            <v>ECRA</v>
          </cell>
          <cell r="L609" t="str">
            <v>Energy</v>
          </cell>
          <cell r="M609" t="str">
            <v>Summer</v>
          </cell>
          <cell r="N609" t="str">
            <v>Tier 2</v>
          </cell>
          <cell r="R609" t="str">
            <v>C</v>
          </cell>
          <cell r="V609">
            <v>397436462.69906598</v>
          </cell>
        </row>
        <row r="610">
          <cell r="G610" t="str">
            <v>EL-1</v>
          </cell>
          <cell r="J610" t="str">
            <v>ECRA</v>
          </cell>
          <cell r="L610" t="str">
            <v>Energy</v>
          </cell>
          <cell r="M610" t="str">
            <v>Summer</v>
          </cell>
          <cell r="N610" t="str">
            <v>Tier 3</v>
          </cell>
          <cell r="R610" t="str">
            <v>C</v>
          </cell>
          <cell r="V610">
            <v>6729740.748505</v>
          </cell>
        </row>
        <row r="611">
          <cell r="G611" t="str">
            <v>EL-1</v>
          </cell>
          <cell r="J611" t="str">
            <v>ECRA</v>
          </cell>
          <cell r="L611" t="str">
            <v>Energy</v>
          </cell>
          <cell r="M611" t="str">
            <v>Summer</v>
          </cell>
          <cell r="N611" t="str">
            <v>Tier 4</v>
          </cell>
          <cell r="R611" t="str">
            <v>C</v>
          </cell>
          <cell r="V611">
            <v>0</v>
          </cell>
        </row>
        <row r="612">
          <cell r="G612" t="str">
            <v>EL-1</v>
          </cell>
          <cell r="J612" t="str">
            <v>ECRA</v>
          </cell>
          <cell r="L612" t="str">
            <v>Energy</v>
          </cell>
          <cell r="M612" t="str">
            <v>Summer</v>
          </cell>
          <cell r="N612" t="str">
            <v>Tier 5</v>
          </cell>
          <cell r="R612" t="str">
            <v>C</v>
          </cell>
          <cell r="V612">
            <v>0</v>
          </cell>
        </row>
        <row r="613">
          <cell r="G613" t="str">
            <v>EL-1</v>
          </cell>
          <cell r="J613" t="str">
            <v>ECRA</v>
          </cell>
          <cell r="L613" t="str">
            <v>Energy</v>
          </cell>
          <cell r="M613" t="str">
            <v>Winter</v>
          </cell>
          <cell r="N613" t="str">
            <v>MARL kWh</v>
          </cell>
          <cell r="R613" t="str">
            <v>C</v>
          </cell>
          <cell r="V613">
            <v>2061</v>
          </cell>
        </row>
        <row r="614">
          <cell r="G614" t="str">
            <v>EL-1</v>
          </cell>
          <cell r="J614" t="str">
            <v>ECRA</v>
          </cell>
          <cell r="L614" t="str">
            <v>Energy</v>
          </cell>
          <cell r="M614" t="str">
            <v>Winter</v>
          </cell>
          <cell r="N614" t="str">
            <v>Min Bill kWh</v>
          </cell>
          <cell r="R614" t="str">
            <v>C</v>
          </cell>
          <cell r="V614">
            <v>5087347.5585669996</v>
          </cell>
        </row>
        <row r="615">
          <cell r="G615" t="str">
            <v>EL-1</v>
          </cell>
          <cell r="J615" t="str">
            <v>ECRA</v>
          </cell>
          <cell r="L615" t="str">
            <v>Energy</v>
          </cell>
          <cell r="M615" t="str">
            <v>Winter</v>
          </cell>
          <cell r="N615" t="str">
            <v>Tier 1</v>
          </cell>
          <cell r="R615" t="str">
            <v>C</v>
          </cell>
          <cell r="V615">
            <v>1200017891.081929</v>
          </cell>
        </row>
        <row r="616">
          <cell r="G616" t="str">
            <v>EL-1</v>
          </cell>
          <cell r="J616" t="str">
            <v>ECRA</v>
          </cell>
          <cell r="L616" t="str">
            <v>Energy</v>
          </cell>
          <cell r="M616" t="str">
            <v>Winter</v>
          </cell>
          <cell r="N616" t="str">
            <v>Tier 2</v>
          </cell>
          <cell r="R616" t="str">
            <v>C</v>
          </cell>
          <cell r="V616">
            <v>461536510.00300497</v>
          </cell>
        </row>
        <row r="617">
          <cell r="G617" t="str">
            <v>EL-1</v>
          </cell>
          <cell r="J617" t="str">
            <v>ECRA</v>
          </cell>
          <cell r="L617" t="str">
            <v>Energy</v>
          </cell>
          <cell r="M617" t="str">
            <v>Winter</v>
          </cell>
          <cell r="N617" t="str">
            <v>Tier 3</v>
          </cell>
          <cell r="R617" t="str">
            <v>C</v>
          </cell>
          <cell r="V617">
            <v>14689864.323539998</v>
          </cell>
        </row>
        <row r="618">
          <cell r="G618" t="str">
            <v>EL-1</v>
          </cell>
          <cell r="J618" t="str">
            <v>ECRA</v>
          </cell>
          <cell r="L618" t="str">
            <v>Energy</v>
          </cell>
          <cell r="M618" t="str">
            <v>Winter</v>
          </cell>
          <cell r="N618" t="str">
            <v>Tier 4</v>
          </cell>
          <cell r="R618" t="str">
            <v>C</v>
          </cell>
          <cell r="V618">
            <v>0</v>
          </cell>
        </row>
        <row r="619">
          <cell r="G619" t="str">
            <v>EL-1</v>
          </cell>
          <cell r="J619" t="str">
            <v>ECRA</v>
          </cell>
          <cell r="L619" t="str">
            <v>Energy</v>
          </cell>
          <cell r="M619" t="str">
            <v>Winter</v>
          </cell>
          <cell r="N619" t="str">
            <v>Tier 5</v>
          </cell>
          <cell r="R619" t="str">
            <v>C</v>
          </cell>
          <cell r="V619">
            <v>0</v>
          </cell>
        </row>
        <row r="620">
          <cell r="G620" t="str">
            <v>EL-1</v>
          </cell>
          <cell r="J620" t="str">
            <v>Generation</v>
          </cell>
          <cell r="L620" t="str">
            <v>Energy</v>
          </cell>
          <cell r="M620" t="str">
            <v>Summer</v>
          </cell>
          <cell r="N620" t="str">
            <v>MARL kWh</v>
          </cell>
          <cell r="R620" t="str">
            <v>C</v>
          </cell>
          <cell r="V620">
            <v>1516</v>
          </cell>
        </row>
        <row r="621">
          <cell r="G621" t="str">
            <v>EL-1</v>
          </cell>
          <cell r="J621" t="str">
            <v>Generation</v>
          </cell>
          <cell r="L621" t="str">
            <v>Energy</v>
          </cell>
          <cell r="M621" t="str">
            <v>Summer</v>
          </cell>
          <cell r="N621" t="str">
            <v>Min Bill kWh</v>
          </cell>
          <cell r="R621" t="str">
            <v>C</v>
          </cell>
          <cell r="V621">
            <v>2808660.6469029998</v>
          </cell>
        </row>
        <row r="622">
          <cell r="G622" t="str">
            <v>EL-1</v>
          </cell>
          <cell r="J622" t="str">
            <v>Generation</v>
          </cell>
          <cell r="L622" t="str">
            <v>Energy</v>
          </cell>
          <cell r="M622" t="str">
            <v>Summer</v>
          </cell>
          <cell r="N622" t="str">
            <v>Tier 1</v>
          </cell>
          <cell r="R622" t="str">
            <v>C</v>
          </cell>
          <cell r="V622">
            <v>701334839.75534093</v>
          </cell>
        </row>
        <row r="623">
          <cell r="G623" t="str">
            <v>EL-1</v>
          </cell>
          <cell r="J623" t="str">
            <v>Generation</v>
          </cell>
          <cell r="L623" t="str">
            <v>Energy</v>
          </cell>
          <cell r="M623" t="str">
            <v>Summer</v>
          </cell>
          <cell r="N623" t="str">
            <v>Tier 2</v>
          </cell>
          <cell r="R623" t="str">
            <v>C</v>
          </cell>
          <cell r="V623">
            <v>397436462.69906598</v>
          </cell>
        </row>
        <row r="624">
          <cell r="G624" t="str">
            <v>EL-1</v>
          </cell>
          <cell r="J624" t="str">
            <v>Generation</v>
          </cell>
          <cell r="L624" t="str">
            <v>Energy</v>
          </cell>
          <cell r="M624" t="str">
            <v>Summer</v>
          </cell>
          <cell r="N624" t="str">
            <v>Tier 3</v>
          </cell>
          <cell r="R624" t="str">
            <v>C</v>
          </cell>
          <cell r="V624">
            <v>6729740.748505</v>
          </cell>
        </row>
        <row r="625">
          <cell r="G625" t="str">
            <v>EL-1</v>
          </cell>
          <cell r="J625" t="str">
            <v>Generation</v>
          </cell>
          <cell r="L625" t="str">
            <v>Energy</v>
          </cell>
          <cell r="M625" t="str">
            <v>Summer</v>
          </cell>
          <cell r="N625" t="str">
            <v>Tier 4</v>
          </cell>
          <cell r="R625" t="str">
            <v>C</v>
          </cell>
          <cell r="V625">
            <v>0</v>
          </cell>
        </row>
        <row r="626">
          <cell r="G626" t="str">
            <v>EL-1</v>
          </cell>
          <cell r="J626" t="str">
            <v>Generation</v>
          </cell>
          <cell r="L626" t="str">
            <v>Energy</v>
          </cell>
          <cell r="M626" t="str">
            <v>Summer</v>
          </cell>
          <cell r="N626" t="str">
            <v>Tier 5</v>
          </cell>
          <cell r="R626" t="str">
            <v>C</v>
          </cell>
          <cell r="V626">
            <v>0</v>
          </cell>
        </row>
        <row r="627">
          <cell r="G627" t="str">
            <v>EL-1</v>
          </cell>
          <cell r="J627" t="str">
            <v>Generation</v>
          </cell>
          <cell r="L627" t="str">
            <v>Energy</v>
          </cell>
          <cell r="M627" t="str">
            <v>Winter</v>
          </cell>
          <cell r="N627" t="str">
            <v>MARL kWh</v>
          </cell>
          <cell r="R627" t="str">
            <v>C</v>
          </cell>
          <cell r="V627">
            <v>2061</v>
          </cell>
        </row>
        <row r="628">
          <cell r="G628" t="str">
            <v>EL-1</v>
          </cell>
          <cell r="J628" t="str">
            <v>Generation</v>
          </cell>
          <cell r="L628" t="str">
            <v>Energy</v>
          </cell>
          <cell r="M628" t="str">
            <v>Winter</v>
          </cell>
          <cell r="N628" t="str">
            <v>Min Bill kWh</v>
          </cell>
          <cell r="R628" t="str">
            <v>C</v>
          </cell>
          <cell r="V628">
            <v>5087347.5585669996</v>
          </cell>
        </row>
        <row r="629">
          <cell r="G629" t="str">
            <v>EL-1</v>
          </cell>
          <cell r="J629" t="str">
            <v>Generation</v>
          </cell>
          <cell r="L629" t="str">
            <v>Energy</v>
          </cell>
          <cell r="M629" t="str">
            <v>Winter</v>
          </cell>
          <cell r="N629" t="str">
            <v>Tier 1</v>
          </cell>
          <cell r="R629" t="str">
            <v>C</v>
          </cell>
          <cell r="V629">
            <v>1200017891.081929</v>
          </cell>
        </row>
        <row r="630">
          <cell r="G630" t="str">
            <v>EL-1</v>
          </cell>
          <cell r="J630" t="str">
            <v>Generation</v>
          </cell>
          <cell r="L630" t="str">
            <v>Energy</v>
          </cell>
          <cell r="M630" t="str">
            <v>Winter</v>
          </cell>
          <cell r="N630" t="str">
            <v>Tier 2</v>
          </cell>
          <cell r="R630" t="str">
            <v>C</v>
          </cell>
          <cell r="V630">
            <v>461536510.00300497</v>
          </cell>
        </row>
        <row r="631">
          <cell r="G631" t="str">
            <v>EL-1</v>
          </cell>
          <cell r="J631" t="str">
            <v>Generation</v>
          </cell>
          <cell r="L631" t="str">
            <v>Energy</v>
          </cell>
          <cell r="M631" t="str">
            <v>Winter</v>
          </cell>
          <cell r="N631" t="str">
            <v>Tier 3</v>
          </cell>
          <cell r="R631" t="str">
            <v>C</v>
          </cell>
          <cell r="V631">
            <v>14689864.323539998</v>
          </cell>
        </row>
        <row r="632">
          <cell r="G632" t="str">
            <v>EL-1</v>
          </cell>
          <cell r="J632" t="str">
            <v>Generation</v>
          </cell>
          <cell r="L632" t="str">
            <v>Energy</v>
          </cell>
          <cell r="M632" t="str">
            <v>Winter</v>
          </cell>
          <cell r="N632" t="str">
            <v>Tier 4</v>
          </cell>
          <cell r="R632" t="str">
            <v>C</v>
          </cell>
          <cell r="V632">
            <v>0</v>
          </cell>
        </row>
        <row r="633">
          <cell r="G633" t="str">
            <v>EL-1</v>
          </cell>
          <cell r="J633" t="str">
            <v>Generation</v>
          </cell>
          <cell r="L633" t="str">
            <v>Energy</v>
          </cell>
          <cell r="M633" t="str">
            <v>Winter</v>
          </cell>
          <cell r="N633" t="str">
            <v>Tier 5</v>
          </cell>
          <cell r="R633" t="str">
            <v>C</v>
          </cell>
          <cell r="V633">
            <v>0</v>
          </cell>
        </row>
        <row r="634">
          <cell r="G634" t="str">
            <v>EL-1</v>
          </cell>
          <cell r="J634" t="str">
            <v>ND</v>
          </cell>
          <cell r="L634" t="str">
            <v>DL</v>
          </cell>
          <cell r="M634" t="str">
            <v>N/A</v>
          </cell>
          <cell r="N634" t="str">
            <v>N/A</v>
          </cell>
          <cell r="R634" t="str">
            <v>C</v>
          </cell>
          <cell r="V634">
            <v>0</v>
          </cell>
        </row>
        <row r="635">
          <cell r="G635" t="str">
            <v>EL-1</v>
          </cell>
          <cell r="J635" t="str">
            <v>ND</v>
          </cell>
          <cell r="L635" t="str">
            <v>Energy</v>
          </cell>
          <cell r="M635" t="str">
            <v>Summer</v>
          </cell>
          <cell r="N635" t="str">
            <v>MARL kWh</v>
          </cell>
          <cell r="R635" t="str">
            <v>C</v>
          </cell>
          <cell r="V635">
            <v>1516</v>
          </cell>
        </row>
        <row r="636">
          <cell r="G636" t="str">
            <v>EL-1</v>
          </cell>
          <cell r="J636" t="str">
            <v>ND</v>
          </cell>
          <cell r="L636" t="str">
            <v>Energy</v>
          </cell>
          <cell r="M636" t="str">
            <v>Summer</v>
          </cell>
          <cell r="N636" t="str">
            <v>Min Bill kWh</v>
          </cell>
          <cell r="R636" t="str">
            <v>C</v>
          </cell>
          <cell r="V636">
            <v>2808660.6469029998</v>
          </cell>
        </row>
        <row r="637">
          <cell r="G637" t="str">
            <v>EL-1</v>
          </cell>
          <cell r="J637" t="str">
            <v>ND</v>
          </cell>
          <cell r="L637" t="str">
            <v>Energy</v>
          </cell>
          <cell r="M637" t="str">
            <v>Summer</v>
          </cell>
          <cell r="N637" t="str">
            <v>Tier 1</v>
          </cell>
          <cell r="R637" t="str">
            <v>C</v>
          </cell>
          <cell r="V637">
            <v>701334839.75534093</v>
          </cell>
        </row>
        <row r="638">
          <cell r="G638" t="str">
            <v>EL-1</v>
          </cell>
          <cell r="J638" t="str">
            <v>ND</v>
          </cell>
          <cell r="L638" t="str">
            <v>Energy</v>
          </cell>
          <cell r="M638" t="str">
            <v>Summer</v>
          </cell>
          <cell r="N638" t="str">
            <v>Tier 2</v>
          </cell>
          <cell r="R638" t="str">
            <v>C</v>
          </cell>
          <cell r="V638">
            <v>397436462.69906598</v>
          </cell>
        </row>
        <row r="639">
          <cell r="G639" t="str">
            <v>EL-1</v>
          </cell>
          <cell r="J639" t="str">
            <v>ND</v>
          </cell>
          <cell r="L639" t="str">
            <v>Energy</v>
          </cell>
          <cell r="M639" t="str">
            <v>Summer</v>
          </cell>
          <cell r="N639" t="str">
            <v>Tier 3</v>
          </cell>
          <cell r="R639" t="str">
            <v>C</v>
          </cell>
          <cell r="V639">
            <v>6729740.748505</v>
          </cell>
        </row>
        <row r="640">
          <cell r="G640" t="str">
            <v>EL-1</v>
          </cell>
          <cell r="J640" t="str">
            <v>ND</v>
          </cell>
          <cell r="L640" t="str">
            <v>Energy</v>
          </cell>
          <cell r="M640" t="str">
            <v>Summer</v>
          </cell>
          <cell r="N640" t="str">
            <v>Tier 4</v>
          </cell>
          <cell r="R640" t="str">
            <v>C</v>
          </cell>
          <cell r="V640">
            <v>0</v>
          </cell>
        </row>
        <row r="641">
          <cell r="G641" t="str">
            <v>EL-1</v>
          </cell>
          <cell r="J641" t="str">
            <v>ND</v>
          </cell>
          <cell r="L641" t="str">
            <v>Energy</v>
          </cell>
          <cell r="M641" t="str">
            <v>Summer</v>
          </cell>
          <cell r="N641" t="str">
            <v>Tier 5</v>
          </cell>
          <cell r="R641" t="str">
            <v>C</v>
          </cell>
          <cell r="V641">
            <v>0</v>
          </cell>
        </row>
        <row r="642">
          <cell r="G642" t="str">
            <v>EL-1</v>
          </cell>
          <cell r="J642" t="str">
            <v>ND</v>
          </cell>
          <cell r="L642" t="str">
            <v>Energy</v>
          </cell>
          <cell r="M642" t="str">
            <v>Winter</v>
          </cell>
          <cell r="N642" t="str">
            <v>MARL kWh</v>
          </cell>
          <cell r="R642" t="str">
            <v>C</v>
          </cell>
          <cell r="V642">
            <v>2061</v>
          </cell>
        </row>
        <row r="643">
          <cell r="G643" t="str">
            <v>EL-1</v>
          </cell>
          <cell r="J643" t="str">
            <v>ND</v>
          </cell>
          <cell r="L643" t="str">
            <v>Energy</v>
          </cell>
          <cell r="M643" t="str">
            <v>Winter</v>
          </cell>
          <cell r="N643" t="str">
            <v>Min Bill kWh</v>
          </cell>
          <cell r="R643" t="str">
            <v>C</v>
          </cell>
          <cell r="V643">
            <v>5087347.5585669996</v>
          </cell>
        </row>
        <row r="644">
          <cell r="G644" t="str">
            <v>EL-1</v>
          </cell>
          <cell r="J644" t="str">
            <v>ND</v>
          </cell>
          <cell r="L644" t="str">
            <v>Energy</v>
          </cell>
          <cell r="M644" t="str">
            <v>Winter</v>
          </cell>
          <cell r="N644" t="str">
            <v>Tier 1</v>
          </cell>
          <cell r="R644" t="str">
            <v>C</v>
          </cell>
          <cell r="V644">
            <v>1200017891.081929</v>
          </cell>
        </row>
        <row r="645">
          <cell r="G645" t="str">
            <v>EL-1</v>
          </cell>
          <cell r="J645" t="str">
            <v>ND</v>
          </cell>
          <cell r="L645" t="str">
            <v>Energy</v>
          </cell>
          <cell r="M645" t="str">
            <v>Winter</v>
          </cell>
          <cell r="N645" t="str">
            <v>Tier 2</v>
          </cell>
          <cell r="R645" t="str">
            <v>C</v>
          </cell>
          <cell r="V645">
            <v>461536510.00300497</v>
          </cell>
        </row>
        <row r="646">
          <cell r="G646" t="str">
            <v>EL-1</v>
          </cell>
          <cell r="J646" t="str">
            <v>ND</v>
          </cell>
          <cell r="L646" t="str">
            <v>Energy</v>
          </cell>
          <cell r="M646" t="str">
            <v>Winter</v>
          </cell>
          <cell r="N646" t="str">
            <v>Tier 3</v>
          </cell>
          <cell r="R646" t="str">
            <v>C</v>
          </cell>
          <cell r="V646">
            <v>14689864.323539998</v>
          </cell>
        </row>
        <row r="647">
          <cell r="G647" t="str">
            <v>EL-1</v>
          </cell>
          <cell r="J647" t="str">
            <v>ND</v>
          </cell>
          <cell r="L647" t="str">
            <v>Energy</v>
          </cell>
          <cell r="M647" t="str">
            <v>Winter</v>
          </cell>
          <cell r="N647" t="str">
            <v>Tier 4</v>
          </cell>
          <cell r="R647" t="str">
            <v>C</v>
          </cell>
          <cell r="V647">
            <v>0</v>
          </cell>
        </row>
        <row r="648">
          <cell r="G648" t="str">
            <v>EL-1</v>
          </cell>
          <cell r="J648" t="str">
            <v>ND</v>
          </cell>
          <cell r="L648" t="str">
            <v>Energy</v>
          </cell>
          <cell r="M648" t="str">
            <v>Winter</v>
          </cell>
          <cell r="N648" t="str">
            <v>Tier 5</v>
          </cell>
          <cell r="R648" t="str">
            <v>C</v>
          </cell>
          <cell r="V648">
            <v>0</v>
          </cell>
        </row>
        <row r="649">
          <cell r="G649" t="str">
            <v>EL-1</v>
          </cell>
          <cell r="J649" t="str">
            <v>NSGC</v>
          </cell>
          <cell r="L649" t="str">
            <v>Energy</v>
          </cell>
          <cell r="M649" t="str">
            <v>Summer</v>
          </cell>
          <cell r="N649" t="str">
            <v>MARL kWh</v>
          </cell>
          <cell r="R649" t="str">
            <v>C</v>
          </cell>
          <cell r="V649">
            <v>1516</v>
          </cell>
        </row>
        <row r="650">
          <cell r="G650" t="str">
            <v>EL-1</v>
          </cell>
          <cell r="J650" t="str">
            <v>NSGC</v>
          </cell>
          <cell r="L650" t="str">
            <v>Energy</v>
          </cell>
          <cell r="M650" t="str">
            <v>Summer</v>
          </cell>
          <cell r="N650" t="str">
            <v>Min Bill kWh</v>
          </cell>
          <cell r="R650" t="str">
            <v>C</v>
          </cell>
          <cell r="V650">
            <v>2808660.6469029998</v>
          </cell>
        </row>
        <row r="651">
          <cell r="G651" t="str">
            <v>EL-1</v>
          </cell>
          <cell r="J651" t="str">
            <v>NSGC</v>
          </cell>
          <cell r="L651" t="str">
            <v>Energy</v>
          </cell>
          <cell r="M651" t="str">
            <v>Summer</v>
          </cell>
          <cell r="N651" t="str">
            <v>Tier 1</v>
          </cell>
          <cell r="R651" t="str">
            <v>C</v>
          </cell>
          <cell r="V651">
            <v>701334839.75534093</v>
          </cell>
        </row>
        <row r="652">
          <cell r="G652" t="str">
            <v>EL-1</v>
          </cell>
          <cell r="J652" t="str">
            <v>NSGC</v>
          </cell>
          <cell r="L652" t="str">
            <v>Energy</v>
          </cell>
          <cell r="M652" t="str">
            <v>Summer</v>
          </cell>
          <cell r="N652" t="str">
            <v>Tier 2</v>
          </cell>
          <cell r="R652" t="str">
            <v>C</v>
          </cell>
          <cell r="V652">
            <v>397436462.69906598</v>
          </cell>
        </row>
        <row r="653">
          <cell r="G653" t="str">
            <v>EL-1</v>
          </cell>
          <cell r="J653" t="str">
            <v>NSGC</v>
          </cell>
          <cell r="L653" t="str">
            <v>Energy</v>
          </cell>
          <cell r="M653" t="str">
            <v>Summer</v>
          </cell>
          <cell r="N653" t="str">
            <v>Tier 3</v>
          </cell>
          <cell r="R653" t="str">
            <v>C</v>
          </cell>
          <cell r="V653">
            <v>6729740.748505</v>
          </cell>
        </row>
        <row r="654">
          <cell r="G654" t="str">
            <v>EL-1</v>
          </cell>
          <cell r="J654" t="str">
            <v>NSGC</v>
          </cell>
          <cell r="L654" t="str">
            <v>Energy</v>
          </cell>
          <cell r="M654" t="str">
            <v>Summer</v>
          </cell>
          <cell r="N654" t="str">
            <v>Tier 4</v>
          </cell>
          <cell r="R654" t="str">
            <v>C</v>
          </cell>
          <cell r="V654">
            <v>0</v>
          </cell>
        </row>
        <row r="655">
          <cell r="G655" t="str">
            <v>EL-1</v>
          </cell>
          <cell r="J655" t="str">
            <v>NSGC</v>
          </cell>
          <cell r="L655" t="str">
            <v>Energy</v>
          </cell>
          <cell r="M655" t="str">
            <v>Summer</v>
          </cell>
          <cell r="N655" t="str">
            <v>Tier 5</v>
          </cell>
          <cell r="R655" t="str">
            <v>C</v>
          </cell>
          <cell r="V655">
            <v>0</v>
          </cell>
        </row>
        <row r="656">
          <cell r="G656" t="str">
            <v>EL-1</v>
          </cell>
          <cell r="J656" t="str">
            <v>NSGC</v>
          </cell>
          <cell r="L656" t="str">
            <v>Energy</v>
          </cell>
          <cell r="M656" t="str">
            <v>Winter</v>
          </cell>
          <cell r="N656" t="str">
            <v>MARL kWh</v>
          </cell>
          <cell r="R656" t="str">
            <v>C</v>
          </cell>
          <cell r="V656">
            <v>2061</v>
          </cell>
        </row>
        <row r="657">
          <cell r="G657" t="str">
            <v>EL-1</v>
          </cell>
          <cell r="J657" t="str">
            <v>NSGC</v>
          </cell>
          <cell r="L657" t="str">
            <v>Energy</v>
          </cell>
          <cell r="M657" t="str">
            <v>Winter</v>
          </cell>
          <cell r="N657" t="str">
            <v>Min Bill kWh</v>
          </cell>
          <cell r="R657" t="str">
            <v>C</v>
          </cell>
          <cell r="V657">
            <v>5087347.5585669996</v>
          </cell>
        </row>
        <row r="658">
          <cell r="G658" t="str">
            <v>EL-1</v>
          </cell>
          <cell r="J658" t="str">
            <v>NSGC</v>
          </cell>
          <cell r="L658" t="str">
            <v>Energy</v>
          </cell>
          <cell r="M658" t="str">
            <v>Winter</v>
          </cell>
          <cell r="N658" t="str">
            <v>Tier 1</v>
          </cell>
          <cell r="R658" t="str">
            <v>C</v>
          </cell>
          <cell r="V658">
            <v>1200017891.081929</v>
          </cell>
        </row>
        <row r="659">
          <cell r="G659" t="str">
            <v>EL-1</v>
          </cell>
          <cell r="J659" t="str">
            <v>NSGC</v>
          </cell>
          <cell r="L659" t="str">
            <v>Energy</v>
          </cell>
          <cell r="M659" t="str">
            <v>Winter</v>
          </cell>
          <cell r="N659" t="str">
            <v>Tier 2</v>
          </cell>
          <cell r="R659" t="str">
            <v>C</v>
          </cell>
          <cell r="V659">
            <v>461536510.00300497</v>
          </cell>
        </row>
        <row r="660">
          <cell r="G660" t="str">
            <v>EL-1</v>
          </cell>
          <cell r="J660" t="str">
            <v>NSGC</v>
          </cell>
          <cell r="L660" t="str">
            <v>Energy</v>
          </cell>
          <cell r="M660" t="str">
            <v>Winter</v>
          </cell>
          <cell r="N660" t="str">
            <v>Tier 3</v>
          </cell>
          <cell r="R660" t="str">
            <v>C</v>
          </cell>
          <cell r="V660">
            <v>14689864.323539998</v>
          </cell>
        </row>
        <row r="661">
          <cell r="G661" t="str">
            <v>EL-1</v>
          </cell>
          <cell r="J661" t="str">
            <v>NSGC</v>
          </cell>
          <cell r="L661" t="str">
            <v>Energy</v>
          </cell>
          <cell r="M661" t="str">
            <v>Winter</v>
          </cell>
          <cell r="N661" t="str">
            <v>Tier 4</v>
          </cell>
          <cell r="R661" t="str">
            <v>C</v>
          </cell>
          <cell r="V661">
            <v>0</v>
          </cell>
        </row>
        <row r="662">
          <cell r="G662" t="str">
            <v>EL-1</v>
          </cell>
          <cell r="J662" t="str">
            <v>NSGC</v>
          </cell>
          <cell r="L662" t="str">
            <v>Energy</v>
          </cell>
          <cell r="M662" t="str">
            <v>Winter</v>
          </cell>
          <cell r="N662" t="str">
            <v>Tier 5</v>
          </cell>
          <cell r="R662" t="str">
            <v>C</v>
          </cell>
          <cell r="V662">
            <v>0</v>
          </cell>
        </row>
        <row r="663">
          <cell r="G663" t="str">
            <v>EL-1</v>
          </cell>
          <cell r="J663" t="str">
            <v>PCIA</v>
          </cell>
          <cell r="L663" t="str">
            <v>DL</v>
          </cell>
          <cell r="M663" t="str">
            <v>N/A</v>
          </cell>
          <cell r="N663" t="str">
            <v>N/A</v>
          </cell>
          <cell r="R663" t="str">
            <v>C</v>
          </cell>
          <cell r="V663">
            <v>0</v>
          </cell>
        </row>
        <row r="664">
          <cell r="G664" t="str">
            <v>EL-1</v>
          </cell>
          <cell r="J664" t="str">
            <v>PCIA</v>
          </cell>
          <cell r="L664" t="str">
            <v>Pre-09</v>
          </cell>
          <cell r="M664" t="str">
            <v>N/A</v>
          </cell>
          <cell r="N664" t="str">
            <v>N/A</v>
          </cell>
          <cell r="R664" t="str">
            <v>C</v>
          </cell>
          <cell r="V664">
            <v>0</v>
          </cell>
        </row>
        <row r="665">
          <cell r="G665" t="str">
            <v>EL-1</v>
          </cell>
          <cell r="J665" t="str">
            <v>PCIA</v>
          </cell>
          <cell r="L665" t="str">
            <v>Vin 09</v>
          </cell>
          <cell r="M665" t="str">
            <v>N/A</v>
          </cell>
          <cell r="N665" t="str">
            <v>N/A</v>
          </cell>
          <cell r="R665" t="str">
            <v>C</v>
          </cell>
          <cell r="V665">
            <v>0</v>
          </cell>
        </row>
        <row r="666">
          <cell r="G666" t="str">
            <v>EL-1</v>
          </cell>
          <cell r="J666" t="str">
            <v>PCIA</v>
          </cell>
          <cell r="L666" t="str">
            <v>Vin 10</v>
          </cell>
          <cell r="M666" t="str">
            <v>N/A</v>
          </cell>
          <cell r="N666" t="str">
            <v>N/A</v>
          </cell>
          <cell r="R666" t="str">
            <v>C</v>
          </cell>
          <cell r="V666">
            <v>0</v>
          </cell>
        </row>
        <row r="667">
          <cell r="G667" t="str">
            <v>EL-1</v>
          </cell>
          <cell r="J667" t="str">
            <v>PCIA</v>
          </cell>
          <cell r="L667" t="str">
            <v>Vin 11</v>
          </cell>
          <cell r="M667" t="str">
            <v>N/A</v>
          </cell>
          <cell r="N667" t="str">
            <v>N/A</v>
          </cell>
          <cell r="R667" t="str">
            <v>C</v>
          </cell>
          <cell r="V667">
            <v>0</v>
          </cell>
        </row>
        <row r="668">
          <cell r="G668" t="str">
            <v>EL-1</v>
          </cell>
          <cell r="J668" t="str">
            <v>PCIA</v>
          </cell>
          <cell r="L668" t="str">
            <v>Vin 12</v>
          </cell>
          <cell r="M668" t="str">
            <v>N/A</v>
          </cell>
          <cell r="N668" t="str">
            <v>N/A</v>
          </cell>
          <cell r="R668" t="str">
            <v>C</v>
          </cell>
          <cell r="V668">
            <v>0</v>
          </cell>
        </row>
        <row r="669">
          <cell r="G669" t="str">
            <v>EL-1</v>
          </cell>
          <cell r="J669" t="str">
            <v>PCIA</v>
          </cell>
          <cell r="L669" t="str">
            <v>Vin 13</v>
          </cell>
          <cell r="M669" t="str">
            <v>N/A</v>
          </cell>
          <cell r="N669" t="str">
            <v>N/A</v>
          </cell>
          <cell r="R669" t="str">
            <v>C</v>
          </cell>
          <cell r="V669">
            <v>0</v>
          </cell>
        </row>
        <row r="670">
          <cell r="G670" t="str">
            <v>EL-1</v>
          </cell>
          <cell r="J670" t="str">
            <v>PCIA</v>
          </cell>
          <cell r="L670" t="str">
            <v>Vin 14</v>
          </cell>
          <cell r="M670" t="str">
            <v>N/A</v>
          </cell>
          <cell r="N670" t="str">
            <v>N/A</v>
          </cell>
          <cell r="R670" t="str">
            <v>C</v>
          </cell>
          <cell r="V670">
            <v>0</v>
          </cell>
        </row>
        <row r="671">
          <cell r="G671" t="str">
            <v>EL-1</v>
          </cell>
          <cell r="J671" t="str">
            <v>PCIA</v>
          </cell>
          <cell r="L671" t="str">
            <v>Vin 15</v>
          </cell>
          <cell r="M671" t="str">
            <v>N/A</v>
          </cell>
          <cell r="N671" t="str">
            <v>N/A</v>
          </cell>
          <cell r="R671" t="str">
            <v>C</v>
          </cell>
          <cell r="V671">
            <v>0</v>
          </cell>
        </row>
        <row r="672">
          <cell r="G672" t="str">
            <v>EL-1</v>
          </cell>
          <cell r="J672" t="str">
            <v>PCIA</v>
          </cell>
          <cell r="L672" t="str">
            <v>Vin 16</v>
          </cell>
          <cell r="M672" t="str">
            <v>N/A</v>
          </cell>
          <cell r="N672" t="str">
            <v>N/A</v>
          </cell>
          <cell r="R672" t="str">
            <v>C</v>
          </cell>
          <cell r="V672">
            <v>0</v>
          </cell>
        </row>
        <row r="673">
          <cell r="G673" t="str">
            <v>EL-1</v>
          </cell>
          <cell r="J673" t="str">
            <v>PCIA</v>
          </cell>
          <cell r="L673" t="str">
            <v>Vin 17</v>
          </cell>
          <cell r="M673" t="str">
            <v>N/A</v>
          </cell>
          <cell r="N673" t="str">
            <v>N/A</v>
          </cell>
          <cell r="R673" t="str">
            <v>C</v>
          </cell>
          <cell r="V673">
            <v>0</v>
          </cell>
        </row>
        <row r="674">
          <cell r="G674" t="str">
            <v>EL-1</v>
          </cell>
          <cell r="J674" t="str">
            <v>PCIA</v>
          </cell>
          <cell r="L674" t="str">
            <v>Vin 18</v>
          </cell>
          <cell r="M674" t="str">
            <v>N/A</v>
          </cell>
          <cell r="N674" t="str">
            <v>N/A</v>
          </cell>
          <cell r="R674" t="str">
            <v>C</v>
          </cell>
          <cell r="V674">
            <v>0</v>
          </cell>
        </row>
        <row r="675">
          <cell r="G675" t="str">
            <v>EL-1</v>
          </cell>
          <cell r="J675" t="str">
            <v>PCIA</v>
          </cell>
          <cell r="L675" t="str">
            <v>Vin 19</v>
          </cell>
          <cell r="M675" t="str">
            <v>N/A</v>
          </cell>
          <cell r="N675" t="str">
            <v>N/A</v>
          </cell>
          <cell r="R675" t="str">
            <v>C</v>
          </cell>
          <cell r="V675">
            <v>0</v>
          </cell>
        </row>
        <row r="676">
          <cell r="G676" t="str">
            <v>EL-1</v>
          </cell>
          <cell r="J676" t="str">
            <v>PPP</v>
          </cell>
          <cell r="L676" t="str">
            <v>DL</v>
          </cell>
          <cell r="M676" t="str">
            <v>N/A</v>
          </cell>
          <cell r="N676" t="str">
            <v>N/A</v>
          </cell>
          <cell r="R676" t="str">
            <v>C</v>
          </cell>
          <cell r="V676">
            <v>0</v>
          </cell>
        </row>
        <row r="677">
          <cell r="G677" t="str">
            <v>EL-1</v>
          </cell>
          <cell r="J677" t="str">
            <v>PPP</v>
          </cell>
          <cell r="L677" t="str">
            <v>Energy</v>
          </cell>
          <cell r="M677" t="str">
            <v>Summer</v>
          </cell>
          <cell r="N677" t="str">
            <v>MARL kWh</v>
          </cell>
          <cell r="R677" t="str">
            <v>C</v>
          </cell>
          <cell r="V677">
            <v>1516</v>
          </cell>
        </row>
        <row r="678">
          <cell r="G678" t="str">
            <v>EL-1</v>
          </cell>
          <cell r="J678" t="str">
            <v>PPP</v>
          </cell>
          <cell r="L678" t="str">
            <v>Energy</v>
          </cell>
          <cell r="M678" t="str">
            <v>Summer</v>
          </cell>
          <cell r="N678" t="str">
            <v>Min Bill kWh</v>
          </cell>
          <cell r="R678" t="str">
            <v>C</v>
          </cell>
          <cell r="V678">
            <v>2808660.6469029998</v>
          </cell>
        </row>
        <row r="679">
          <cell r="G679" t="str">
            <v>EL-1</v>
          </cell>
          <cell r="J679" t="str">
            <v>PPP</v>
          </cell>
          <cell r="L679" t="str">
            <v>Energy</v>
          </cell>
          <cell r="M679" t="str">
            <v>Summer</v>
          </cell>
          <cell r="N679" t="str">
            <v>Tier 1</v>
          </cell>
          <cell r="R679" t="str">
            <v>C</v>
          </cell>
          <cell r="V679">
            <v>701334839.75534093</v>
          </cell>
        </row>
        <row r="680">
          <cell r="G680" t="str">
            <v>EL-1</v>
          </cell>
          <cell r="J680" t="str">
            <v>PPP</v>
          </cell>
          <cell r="L680" t="str">
            <v>Energy</v>
          </cell>
          <cell r="M680" t="str">
            <v>Summer</v>
          </cell>
          <cell r="N680" t="str">
            <v>Tier 2</v>
          </cell>
          <cell r="R680" t="str">
            <v>C</v>
          </cell>
          <cell r="V680">
            <v>397436462.69906598</v>
          </cell>
        </row>
        <row r="681">
          <cell r="G681" t="str">
            <v>EL-1</v>
          </cell>
          <cell r="J681" t="str">
            <v>PPP</v>
          </cell>
          <cell r="L681" t="str">
            <v>Energy</v>
          </cell>
          <cell r="M681" t="str">
            <v>Summer</v>
          </cell>
          <cell r="N681" t="str">
            <v>Tier 3</v>
          </cell>
          <cell r="R681" t="str">
            <v>C</v>
          </cell>
          <cell r="V681">
            <v>6729740.748505</v>
          </cell>
        </row>
        <row r="682">
          <cell r="G682" t="str">
            <v>EL-1</v>
          </cell>
          <cell r="J682" t="str">
            <v>PPP</v>
          </cell>
          <cell r="L682" t="str">
            <v>Energy</v>
          </cell>
          <cell r="M682" t="str">
            <v>Summer</v>
          </cell>
          <cell r="N682" t="str">
            <v>Tier 4</v>
          </cell>
          <cell r="R682" t="str">
            <v>C</v>
          </cell>
          <cell r="V682">
            <v>0</v>
          </cell>
        </row>
        <row r="683">
          <cell r="G683" t="str">
            <v>EL-1</v>
          </cell>
          <cell r="J683" t="str">
            <v>PPP</v>
          </cell>
          <cell r="L683" t="str">
            <v>Energy</v>
          </cell>
          <cell r="M683" t="str">
            <v>Summer</v>
          </cell>
          <cell r="N683" t="str">
            <v>Tier 5</v>
          </cell>
          <cell r="R683" t="str">
            <v>C</v>
          </cell>
          <cell r="V683">
            <v>0</v>
          </cell>
        </row>
        <row r="684">
          <cell r="G684" t="str">
            <v>EL-1</v>
          </cell>
          <cell r="J684" t="str">
            <v>PPP</v>
          </cell>
          <cell r="L684" t="str">
            <v>Energy</v>
          </cell>
          <cell r="M684" t="str">
            <v>Winter</v>
          </cell>
          <cell r="N684" t="str">
            <v>MARL kWh</v>
          </cell>
          <cell r="R684" t="str">
            <v>C</v>
          </cell>
          <cell r="V684">
            <v>2061</v>
          </cell>
        </row>
        <row r="685">
          <cell r="G685" t="str">
            <v>EL-1</v>
          </cell>
          <cell r="J685" t="str">
            <v>PPP</v>
          </cell>
          <cell r="L685" t="str">
            <v>Energy</v>
          </cell>
          <cell r="M685" t="str">
            <v>Winter</v>
          </cell>
          <cell r="N685" t="str">
            <v>Min Bill kWh</v>
          </cell>
          <cell r="R685" t="str">
            <v>C</v>
          </cell>
          <cell r="V685">
            <v>5087347.5585669996</v>
          </cell>
        </row>
        <row r="686">
          <cell r="G686" t="str">
            <v>EL-1</v>
          </cell>
          <cell r="J686" t="str">
            <v>PPP</v>
          </cell>
          <cell r="L686" t="str">
            <v>Energy</v>
          </cell>
          <cell r="M686" t="str">
            <v>Winter</v>
          </cell>
          <cell r="N686" t="str">
            <v>Tier 1</v>
          </cell>
          <cell r="R686" t="str">
            <v>C</v>
          </cell>
          <cell r="V686">
            <v>1200017891.081929</v>
          </cell>
        </row>
        <row r="687">
          <cell r="G687" t="str">
            <v>EL-1</v>
          </cell>
          <cell r="J687" t="str">
            <v>PPP</v>
          </cell>
          <cell r="L687" t="str">
            <v>Energy</v>
          </cell>
          <cell r="M687" t="str">
            <v>Winter</v>
          </cell>
          <cell r="N687" t="str">
            <v>Tier 2</v>
          </cell>
          <cell r="R687" t="str">
            <v>C</v>
          </cell>
          <cell r="V687">
            <v>461536510.00300497</v>
          </cell>
        </row>
        <row r="688">
          <cell r="G688" t="str">
            <v>EL-1</v>
          </cell>
          <cell r="J688" t="str">
            <v>PPP</v>
          </cell>
          <cell r="L688" t="str">
            <v>Energy</v>
          </cell>
          <cell r="M688" t="str">
            <v>Winter</v>
          </cell>
          <cell r="N688" t="str">
            <v>Tier 3</v>
          </cell>
          <cell r="R688" t="str">
            <v>C</v>
          </cell>
          <cell r="V688">
            <v>14689864.323539998</v>
          </cell>
        </row>
        <row r="689">
          <cell r="G689" t="str">
            <v>EL-1</v>
          </cell>
          <cell r="J689" t="str">
            <v>PPP</v>
          </cell>
          <cell r="L689" t="str">
            <v>Energy</v>
          </cell>
          <cell r="M689" t="str">
            <v>Winter</v>
          </cell>
          <cell r="N689" t="str">
            <v>Tier 4</v>
          </cell>
          <cell r="R689" t="str">
            <v>C</v>
          </cell>
          <cell r="V689">
            <v>0</v>
          </cell>
        </row>
        <row r="690">
          <cell r="G690" t="str">
            <v>EL-1</v>
          </cell>
          <cell r="J690" t="str">
            <v>PPP</v>
          </cell>
          <cell r="L690" t="str">
            <v>Energy</v>
          </cell>
          <cell r="M690" t="str">
            <v>Winter</v>
          </cell>
          <cell r="N690" t="str">
            <v>Tier 5</v>
          </cell>
          <cell r="R690" t="str">
            <v>C</v>
          </cell>
          <cell r="V690">
            <v>0</v>
          </cell>
        </row>
        <row r="691">
          <cell r="G691" t="str">
            <v>EL-1</v>
          </cell>
          <cell r="J691" t="str">
            <v>PPP</v>
          </cell>
          <cell r="L691" t="str">
            <v>DL</v>
          </cell>
          <cell r="M691" t="str">
            <v>N/A</v>
          </cell>
          <cell r="N691" t="str">
            <v>N/A</v>
          </cell>
          <cell r="R691" t="str">
            <v>C</v>
          </cell>
          <cell r="V691">
            <v>0</v>
          </cell>
        </row>
        <row r="692">
          <cell r="G692" t="str">
            <v>EL-1</v>
          </cell>
          <cell r="J692" t="str">
            <v>PPP</v>
          </cell>
          <cell r="L692" t="str">
            <v>Energy</v>
          </cell>
          <cell r="M692" t="str">
            <v>Summer</v>
          </cell>
          <cell r="N692" t="str">
            <v>MARL kWh</v>
          </cell>
          <cell r="R692" t="str">
            <v>C</v>
          </cell>
          <cell r="V692">
            <v>1516</v>
          </cell>
        </row>
        <row r="693">
          <cell r="G693" t="str">
            <v>EL-1</v>
          </cell>
          <cell r="J693" t="str">
            <v>PPP</v>
          </cell>
          <cell r="L693" t="str">
            <v>Energy</v>
          </cell>
          <cell r="M693" t="str">
            <v>Summer</v>
          </cell>
          <cell r="N693" t="str">
            <v>Min Bill kWh</v>
          </cell>
          <cell r="R693" t="str">
            <v>C</v>
          </cell>
          <cell r="V693">
            <v>2808660.6469029998</v>
          </cell>
        </row>
        <row r="694">
          <cell r="G694" t="str">
            <v>EL-1</v>
          </cell>
          <cell r="J694" t="str">
            <v>PPP</v>
          </cell>
          <cell r="L694" t="str">
            <v>Energy</v>
          </cell>
          <cell r="M694" t="str">
            <v>Summer</v>
          </cell>
          <cell r="N694" t="str">
            <v>Tier 1</v>
          </cell>
          <cell r="R694" t="str">
            <v>C</v>
          </cell>
          <cell r="V694">
            <v>701334839.75534093</v>
          </cell>
        </row>
        <row r="695">
          <cell r="G695" t="str">
            <v>EL-1</v>
          </cell>
          <cell r="J695" t="str">
            <v>PPP</v>
          </cell>
          <cell r="L695" t="str">
            <v>Energy</v>
          </cell>
          <cell r="M695" t="str">
            <v>Summer</v>
          </cell>
          <cell r="N695" t="str">
            <v>Tier 2</v>
          </cell>
          <cell r="R695" t="str">
            <v>C</v>
          </cell>
          <cell r="V695">
            <v>397436462.69906598</v>
          </cell>
        </row>
        <row r="696">
          <cell r="G696" t="str">
            <v>EL-1</v>
          </cell>
          <cell r="J696" t="str">
            <v>PPP</v>
          </cell>
          <cell r="L696" t="str">
            <v>Energy</v>
          </cell>
          <cell r="M696" t="str">
            <v>Summer</v>
          </cell>
          <cell r="N696" t="str">
            <v>Tier 3</v>
          </cell>
          <cell r="R696" t="str">
            <v>C</v>
          </cell>
          <cell r="V696">
            <v>6729740.748505</v>
          </cell>
        </row>
        <row r="697">
          <cell r="G697" t="str">
            <v>EL-1</v>
          </cell>
          <cell r="J697" t="str">
            <v>PPP</v>
          </cell>
          <cell r="L697" t="str">
            <v>Energy</v>
          </cell>
          <cell r="M697" t="str">
            <v>Summer</v>
          </cell>
          <cell r="N697" t="str">
            <v>Tier 4</v>
          </cell>
          <cell r="R697" t="str">
            <v>C</v>
          </cell>
          <cell r="V697">
            <v>0</v>
          </cell>
        </row>
        <row r="698">
          <cell r="G698" t="str">
            <v>EL-1</v>
          </cell>
          <cell r="J698" t="str">
            <v>PPP</v>
          </cell>
          <cell r="L698" t="str">
            <v>Energy</v>
          </cell>
          <cell r="M698" t="str">
            <v>Summer</v>
          </cell>
          <cell r="N698" t="str">
            <v>Tier 5</v>
          </cell>
          <cell r="R698" t="str">
            <v>C</v>
          </cell>
          <cell r="V698">
            <v>0</v>
          </cell>
        </row>
        <row r="699">
          <cell r="G699" t="str">
            <v>EL-1</v>
          </cell>
          <cell r="J699" t="str">
            <v>PPP</v>
          </cell>
          <cell r="L699" t="str">
            <v>Energy</v>
          </cell>
          <cell r="M699" t="str">
            <v>Winter</v>
          </cell>
          <cell r="N699" t="str">
            <v>MARL kWh</v>
          </cell>
          <cell r="R699" t="str">
            <v>C</v>
          </cell>
          <cell r="V699">
            <v>2061</v>
          </cell>
        </row>
        <row r="700">
          <cell r="G700" t="str">
            <v>EL-1</v>
          </cell>
          <cell r="J700" t="str">
            <v>PPP</v>
          </cell>
          <cell r="L700" t="str">
            <v>Energy</v>
          </cell>
          <cell r="M700" t="str">
            <v>Winter</v>
          </cell>
          <cell r="N700" t="str">
            <v>Min Bill kWh</v>
          </cell>
          <cell r="R700" t="str">
            <v>C</v>
          </cell>
          <cell r="V700">
            <v>5087347.5585669996</v>
          </cell>
        </row>
        <row r="701">
          <cell r="G701" t="str">
            <v>EL-1</v>
          </cell>
          <cell r="J701" t="str">
            <v>PPP</v>
          </cell>
          <cell r="L701" t="str">
            <v>Energy</v>
          </cell>
          <cell r="M701" t="str">
            <v>Winter</v>
          </cell>
          <cell r="N701" t="str">
            <v>Tier 1</v>
          </cell>
          <cell r="R701" t="str">
            <v>C</v>
          </cell>
          <cell r="V701">
            <v>1200017891.081929</v>
          </cell>
        </row>
        <row r="702">
          <cell r="G702" t="str">
            <v>EL-1</v>
          </cell>
          <cell r="J702" t="str">
            <v>PPP</v>
          </cell>
          <cell r="L702" t="str">
            <v>Energy</v>
          </cell>
          <cell r="M702" t="str">
            <v>Winter</v>
          </cell>
          <cell r="N702" t="str">
            <v>Tier 2</v>
          </cell>
          <cell r="R702" t="str">
            <v>C</v>
          </cell>
          <cell r="V702">
            <v>461536510.00300497</v>
          </cell>
        </row>
        <row r="703">
          <cell r="G703" t="str">
            <v>EL-1</v>
          </cell>
          <cell r="J703" t="str">
            <v>PPP</v>
          </cell>
          <cell r="L703" t="str">
            <v>Energy</v>
          </cell>
          <cell r="M703" t="str">
            <v>Winter</v>
          </cell>
          <cell r="N703" t="str">
            <v>Tier 3</v>
          </cell>
          <cell r="R703" t="str">
            <v>C</v>
          </cell>
          <cell r="V703">
            <v>14689864.323539998</v>
          </cell>
        </row>
        <row r="704">
          <cell r="G704" t="str">
            <v>EL-1</v>
          </cell>
          <cell r="J704" t="str">
            <v>PPP</v>
          </cell>
          <cell r="L704" t="str">
            <v>Energy</v>
          </cell>
          <cell r="M704" t="str">
            <v>Winter</v>
          </cell>
          <cell r="N704" t="str">
            <v>Tier 4</v>
          </cell>
          <cell r="R704" t="str">
            <v>C</v>
          </cell>
          <cell r="V704">
            <v>0</v>
          </cell>
        </row>
        <row r="705">
          <cell r="G705" t="str">
            <v>EL-1</v>
          </cell>
          <cell r="J705" t="str">
            <v>PPP</v>
          </cell>
          <cell r="L705" t="str">
            <v>Energy</v>
          </cell>
          <cell r="M705" t="str">
            <v>Winter</v>
          </cell>
          <cell r="N705" t="str">
            <v>Tier 5</v>
          </cell>
          <cell r="R705" t="str">
            <v>C</v>
          </cell>
          <cell r="V705">
            <v>0</v>
          </cell>
        </row>
        <row r="706">
          <cell r="G706" t="str">
            <v>EL-1</v>
          </cell>
          <cell r="J706" t="str">
            <v>RS</v>
          </cell>
          <cell r="L706" t="str">
            <v>Energy</v>
          </cell>
          <cell r="M706" t="str">
            <v>Summer</v>
          </cell>
          <cell r="N706" t="str">
            <v>Tier 1</v>
          </cell>
          <cell r="R706" t="str">
            <v>C</v>
          </cell>
          <cell r="V706">
            <v>701334839.75534093</v>
          </cell>
        </row>
        <row r="707">
          <cell r="G707" t="str">
            <v>EL-1</v>
          </cell>
          <cell r="J707" t="str">
            <v>RS</v>
          </cell>
          <cell r="L707" t="str">
            <v>Energy</v>
          </cell>
          <cell r="M707" t="str">
            <v>Summer</v>
          </cell>
          <cell r="N707" t="str">
            <v>Min Bill kWh</v>
          </cell>
          <cell r="R707" t="str">
            <v>C</v>
          </cell>
          <cell r="V707">
            <v>2808660.6469029998</v>
          </cell>
        </row>
        <row r="708">
          <cell r="G708" t="str">
            <v>EL-1</v>
          </cell>
          <cell r="J708" t="str">
            <v>RS</v>
          </cell>
          <cell r="L708" t="str">
            <v>Energy</v>
          </cell>
          <cell r="M708" t="str">
            <v>Summer</v>
          </cell>
          <cell r="N708" t="str">
            <v>MARL kWh</v>
          </cell>
          <cell r="R708" t="str">
            <v>C</v>
          </cell>
          <cell r="V708">
            <v>1516</v>
          </cell>
        </row>
        <row r="709">
          <cell r="G709" t="str">
            <v>EL-1</v>
          </cell>
          <cell r="J709" t="str">
            <v>RS</v>
          </cell>
          <cell r="L709" t="str">
            <v>Energy</v>
          </cell>
          <cell r="M709" t="str">
            <v>Summer</v>
          </cell>
          <cell r="N709" t="str">
            <v>Tier 2</v>
          </cell>
          <cell r="R709" t="str">
            <v>C</v>
          </cell>
          <cell r="V709">
            <v>397436462.69906598</v>
          </cell>
        </row>
        <row r="710">
          <cell r="G710" t="str">
            <v>EL-1</v>
          </cell>
          <cell r="J710" t="str">
            <v>RS</v>
          </cell>
          <cell r="L710" t="str">
            <v>Energy</v>
          </cell>
          <cell r="M710" t="str">
            <v>Summer</v>
          </cell>
          <cell r="N710" t="str">
            <v>Tier 3</v>
          </cell>
          <cell r="R710" t="str">
            <v>C</v>
          </cell>
          <cell r="V710">
            <v>6729740.748505</v>
          </cell>
        </row>
        <row r="711">
          <cell r="G711" t="str">
            <v>EL-1</v>
          </cell>
          <cell r="J711" t="str">
            <v>RS</v>
          </cell>
          <cell r="L711" t="str">
            <v>Energy</v>
          </cell>
          <cell r="M711" t="str">
            <v>Summer</v>
          </cell>
          <cell r="N711" t="str">
            <v>Tier 4</v>
          </cell>
          <cell r="R711" t="str">
            <v>C</v>
          </cell>
          <cell r="V711">
            <v>0</v>
          </cell>
        </row>
        <row r="712">
          <cell r="G712" t="str">
            <v>EL-1</v>
          </cell>
          <cell r="J712" t="str">
            <v>RS</v>
          </cell>
          <cell r="L712" t="str">
            <v>Energy</v>
          </cell>
          <cell r="M712" t="str">
            <v>Summer</v>
          </cell>
          <cell r="N712" t="str">
            <v>Tier 5</v>
          </cell>
          <cell r="R712" t="str">
            <v>C</v>
          </cell>
          <cell r="V712">
            <v>0</v>
          </cell>
        </row>
        <row r="713">
          <cell r="G713" t="str">
            <v>EL-1</v>
          </cell>
          <cell r="J713" t="str">
            <v>RS</v>
          </cell>
          <cell r="L713" t="str">
            <v>Energy</v>
          </cell>
          <cell r="M713" t="str">
            <v>Winter</v>
          </cell>
          <cell r="N713" t="str">
            <v>Tier 1</v>
          </cell>
          <cell r="R713" t="str">
            <v>C</v>
          </cell>
          <cell r="V713">
            <v>1200017891.081929</v>
          </cell>
        </row>
        <row r="714">
          <cell r="G714" t="str">
            <v>EL-1</v>
          </cell>
          <cell r="J714" t="str">
            <v>RS</v>
          </cell>
          <cell r="L714" t="str">
            <v>Energy</v>
          </cell>
          <cell r="M714" t="str">
            <v>Winter</v>
          </cell>
          <cell r="N714" t="str">
            <v>Min Bill kWh</v>
          </cell>
          <cell r="R714" t="str">
            <v>C</v>
          </cell>
          <cell r="V714">
            <v>5087347.5585669996</v>
          </cell>
        </row>
        <row r="715">
          <cell r="G715" t="str">
            <v>EL-1</v>
          </cell>
          <cell r="J715" t="str">
            <v>RS</v>
          </cell>
          <cell r="L715" t="str">
            <v>Energy</v>
          </cell>
          <cell r="M715" t="str">
            <v>Winter</v>
          </cell>
          <cell r="N715" t="str">
            <v>MARL kWh</v>
          </cell>
          <cell r="R715" t="str">
            <v>C</v>
          </cell>
          <cell r="V715">
            <v>2061</v>
          </cell>
        </row>
        <row r="716">
          <cell r="G716" t="str">
            <v>EL-1</v>
          </cell>
          <cell r="J716" t="str">
            <v>RS</v>
          </cell>
          <cell r="L716" t="str">
            <v>Energy</v>
          </cell>
          <cell r="M716" t="str">
            <v>Winter</v>
          </cell>
          <cell r="N716" t="str">
            <v>Tier 2</v>
          </cell>
          <cell r="R716" t="str">
            <v>C</v>
          </cell>
          <cell r="V716">
            <v>461536510.00300497</v>
          </cell>
        </row>
        <row r="717">
          <cell r="G717" t="str">
            <v>EL-1</v>
          </cell>
          <cell r="J717" t="str">
            <v>RS</v>
          </cell>
          <cell r="L717" t="str">
            <v>Energy</v>
          </cell>
          <cell r="M717" t="str">
            <v>Winter</v>
          </cell>
          <cell r="N717" t="str">
            <v>Tier 3</v>
          </cell>
          <cell r="R717" t="str">
            <v>C</v>
          </cell>
          <cell r="V717">
            <v>14689864.323539998</v>
          </cell>
        </row>
        <row r="718">
          <cell r="G718" t="str">
            <v>EL-1</v>
          </cell>
          <cell r="J718" t="str">
            <v>RS</v>
          </cell>
          <cell r="L718" t="str">
            <v>Energy</v>
          </cell>
          <cell r="M718" t="str">
            <v>Winter</v>
          </cell>
          <cell r="N718" t="str">
            <v>Tier 4</v>
          </cell>
          <cell r="R718" t="str">
            <v>C</v>
          </cell>
          <cell r="V718">
            <v>0</v>
          </cell>
        </row>
        <row r="719">
          <cell r="G719" t="str">
            <v>EL-1</v>
          </cell>
          <cell r="J719" t="str">
            <v>RS</v>
          </cell>
          <cell r="L719" t="str">
            <v>Energy</v>
          </cell>
          <cell r="M719" t="str">
            <v>Winter</v>
          </cell>
          <cell r="N719" t="str">
            <v>Tier 5</v>
          </cell>
          <cell r="R719" t="str">
            <v>C</v>
          </cell>
          <cell r="V719">
            <v>0</v>
          </cell>
        </row>
        <row r="720">
          <cell r="G720" t="str">
            <v>EL-1</v>
          </cell>
          <cell r="J720" t="str">
            <v>TRA</v>
          </cell>
          <cell r="L720" t="str">
            <v>Energy</v>
          </cell>
          <cell r="M720" t="str">
            <v>Summer</v>
          </cell>
          <cell r="N720" t="str">
            <v>MARL kWh</v>
          </cell>
          <cell r="R720" t="str">
            <v>C</v>
          </cell>
          <cell r="V720">
            <v>1516</v>
          </cell>
        </row>
        <row r="721">
          <cell r="G721" t="str">
            <v>EL-1</v>
          </cell>
          <cell r="J721" t="str">
            <v>TRA</v>
          </cell>
          <cell r="L721" t="str">
            <v>Energy</v>
          </cell>
          <cell r="M721" t="str">
            <v>Summer</v>
          </cell>
          <cell r="N721" t="str">
            <v>Min Bill kWh</v>
          </cell>
          <cell r="R721" t="str">
            <v>C</v>
          </cell>
          <cell r="V721">
            <v>2808660.6469029998</v>
          </cell>
        </row>
        <row r="722">
          <cell r="G722" t="str">
            <v>EL-1</v>
          </cell>
          <cell r="J722" t="str">
            <v>TRA</v>
          </cell>
          <cell r="L722" t="str">
            <v>Energy</v>
          </cell>
          <cell r="M722" t="str">
            <v>Summer</v>
          </cell>
          <cell r="N722" t="str">
            <v>Tier 1</v>
          </cell>
          <cell r="R722" t="str">
            <v>C</v>
          </cell>
          <cell r="V722">
            <v>701334839.75534093</v>
          </cell>
        </row>
        <row r="723">
          <cell r="G723" t="str">
            <v>EL-1</v>
          </cell>
          <cell r="J723" t="str">
            <v>TRA</v>
          </cell>
          <cell r="L723" t="str">
            <v>Energy</v>
          </cell>
          <cell r="M723" t="str">
            <v>Summer</v>
          </cell>
          <cell r="N723" t="str">
            <v>Tier 2</v>
          </cell>
          <cell r="R723" t="str">
            <v>C</v>
          </cell>
          <cell r="V723">
            <v>397436462.69906598</v>
          </cell>
        </row>
        <row r="724">
          <cell r="G724" t="str">
            <v>EL-1</v>
          </cell>
          <cell r="J724" t="str">
            <v>TRA</v>
          </cell>
          <cell r="L724" t="str">
            <v>Energy</v>
          </cell>
          <cell r="M724" t="str">
            <v>Summer</v>
          </cell>
          <cell r="N724" t="str">
            <v>Tier 3</v>
          </cell>
          <cell r="R724" t="str">
            <v>C</v>
          </cell>
          <cell r="V724">
            <v>6729740.748505</v>
          </cell>
        </row>
        <row r="725">
          <cell r="G725" t="str">
            <v>EL-1</v>
          </cell>
          <cell r="J725" t="str">
            <v>TRA</v>
          </cell>
          <cell r="L725" t="str">
            <v>Energy</v>
          </cell>
          <cell r="M725" t="str">
            <v>Summer</v>
          </cell>
          <cell r="N725" t="str">
            <v>Tier 4</v>
          </cell>
          <cell r="R725" t="str">
            <v>C</v>
          </cell>
          <cell r="V725">
            <v>0</v>
          </cell>
        </row>
        <row r="726">
          <cell r="G726" t="str">
            <v>EL-1</v>
          </cell>
          <cell r="J726" t="str">
            <v>TRA</v>
          </cell>
          <cell r="L726" t="str">
            <v>Energy</v>
          </cell>
          <cell r="M726" t="str">
            <v>Summer</v>
          </cell>
          <cell r="N726" t="str">
            <v>Tier 5</v>
          </cell>
          <cell r="R726" t="str">
            <v>C</v>
          </cell>
          <cell r="V726">
            <v>0</v>
          </cell>
        </row>
        <row r="727">
          <cell r="G727" t="str">
            <v>EL-1</v>
          </cell>
          <cell r="J727" t="str">
            <v>TRA</v>
          </cell>
          <cell r="L727" t="str">
            <v>Energy</v>
          </cell>
          <cell r="M727" t="str">
            <v>Winter</v>
          </cell>
          <cell r="N727" t="str">
            <v>MARL kWh</v>
          </cell>
          <cell r="R727" t="str">
            <v>C</v>
          </cell>
          <cell r="V727">
            <v>2061</v>
          </cell>
        </row>
        <row r="728">
          <cell r="G728" t="str">
            <v>EL-1</v>
          </cell>
          <cell r="J728" t="str">
            <v>TRA</v>
          </cell>
          <cell r="L728" t="str">
            <v>Energy</v>
          </cell>
          <cell r="M728" t="str">
            <v>Winter</v>
          </cell>
          <cell r="N728" t="str">
            <v>Min Bill kWh</v>
          </cell>
          <cell r="R728" t="str">
            <v>C</v>
          </cell>
          <cell r="V728">
            <v>5087347.5585669996</v>
          </cell>
        </row>
        <row r="729">
          <cell r="G729" t="str">
            <v>EL-1</v>
          </cell>
          <cell r="J729" t="str">
            <v>TRA</v>
          </cell>
          <cell r="L729" t="str">
            <v>Energy</v>
          </cell>
          <cell r="M729" t="str">
            <v>Winter</v>
          </cell>
          <cell r="N729" t="str">
            <v>Tier 1</v>
          </cell>
          <cell r="R729" t="str">
            <v>C</v>
          </cell>
          <cell r="V729">
            <v>1200017891.081929</v>
          </cell>
        </row>
        <row r="730">
          <cell r="G730" t="str">
            <v>EL-1</v>
          </cell>
          <cell r="J730" t="str">
            <v>TRA</v>
          </cell>
          <cell r="L730" t="str">
            <v>Energy</v>
          </cell>
          <cell r="M730" t="str">
            <v>Winter</v>
          </cell>
          <cell r="N730" t="str">
            <v>Tier 2</v>
          </cell>
          <cell r="R730" t="str">
            <v>C</v>
          </cell>
          <cell r="V730">
            <v>461536510.00300497</v>
          </cell>
        </row>
        <row r="731">
          <cell r="G731" t="str">
            <v>EL-1</v>
          </cell>
          <cell r="J731" t="str">
            <v>TRA</v>
          </cell>
          <cell r="L731" t="str">
            <v>Energy</v>
          </cell>
          <cell r="M731" t="str">
            <v>Winter</v>
          </cell>
          <cell r="N731" t="str">
            <v>Tier 3</v>
          </cell>
          <cell r="R731" t="str">
            <v>C</v>
          </cell>
          <cell r="V731">
            <v>14689864.323539998</v>
          </cell>
        </row>
        <row r="732">
          <cell r="G732" t="str">
            <v>EL-1</v>
          </cell>
          <cell r="J732" t="str">
            <v>TRA</v>
          </cell>
          <cell r="L732" t="str">
            <v>Energy</v>
          </cell>
          <cell r="M732" t="str">
            <v>Winter</v>
          </cell>
          <cell r="N732" t="str">
            <v>Tier 4</v>
          </cell>
          <cell r="R732" t="str">
            <v>C</v>
          </cell>
          <cell r="V732">
            <v>0</v>
          </cell>
        </row>
        <row r="733">
          <cell r="G733" t="str">
            <v>EL-1</v>
          </cell>
          <cell r="J733" t="str">
            <v>TRA</v>
          </cell>
          <cell r="L733" t="str">
            <v>Energy</v>
          </cell>
          <cell r="M733" t="str">
            <v>Winter</v>
          </cell>
          <cell r="N733" t="str">
            <v>Tier 5</v>
          </cell>
          <cell r="R733" t="str">
            <v>C</v>
          </cell>
          <cell r="V733">
            <v>0</v>
          </cell>
        </row>
        <row r="734">
          <cell r="G734" t="str">
            <v>EL-1</v>
          </cell>
          <cell r="J734" t="str">
            <v>TRA</v>
          </cell>
          <cell r="L734" t="str">
            <v>Energy</v>
          </cell>
          <cell r="M734" t="str">
            <v>Summer</v>
          </cell>
          <cell r="N734" t="str">
            <v>MARL kWh</v>
          </cell>
          <cell r="R734" t="str">
            <v>C</v>
          </cell>
          <cell r="V734">
            <v>1516</v>
          </cell>
        </row>
        <row r="735">
          <cell r="G735" t="str">
            <v>EL-1</v>
          </cell>
          <cell r="J735" t="str">
            <v>TRA</v>
          </cell>
          <cell r="L735" t="str">
            <v>Energy</v>
          </cell>
          <cell r="M735" t="str">
            <v>Summer</v>
          </cell>
          <cell r="N735" t="str">
            <v>Min Bill kWh</v>
          </cell>
          <cell r="R735" t="str">
            <v>C</v>
          </cell>
          <cell r="V735">
            <v>2808660.6469029998</v>
          </cell>
        </row>
        <row r="736">
          <cell r="G736" t="str">
            <v>EL-1</v>
          </cell>
          <cell r="J736" t="str">
            <v>TRA</v>
          </cell>
          <cell r="L736" t="str">
            <v>Energy</v>
          </cell>
          <cell r="M736" t="str">
            <v>Summer</v>
          </cell>
          <cell r="N736" t="str">
            <v>Tier 1</v>
          </cell>
          <cell r="R736" t="str">
            <v>C</v>
          </cell>
          <cell r="V736">
            <v>701334839.75534093</v>
          </cell>
        </row>
        <row r="737">
          <cell r="G737" t="str">
            <v>EL-1</v>
          </cell>
          <cell r="J737" t="str">
            <v>TRA</v>
          </cell>
          <cell r="L737" t="str">
            <v>Energy</v>
          </cell>
          <cell r="M737" t="str">
            <v>Summer</v>
          </cell>
          <cell r="N737" t="str">
            <v>Tier 2</v>
          </cell>
          <cell r="R737" t="str">
            <v>C</v>
          </cell>
          <cell r="V737">
            <v>397436462.69906598</v>
          </cell>
        </row>
        <row r="738">
          <cell r="G738" t="str">
            <v>EL-1</v>
          </cell>
          <cell r="J738" t="str">
            <v>TRA</v>
          </cell>
          <cell r="L738" t="str">
            <v>Energy</v>
          </cell>
          <cell r="M738" t="str">
            <v>Summer</v>
          </cell>
          <cell r="N738" t="str">
            <v>Tier 3</v>
          </cell>
          <cell r="R738" t="str">
            <v>C</v>
          </cell>
          <cell r="V738">
            <v>6729740.748505</v>
          </cell>
        </row>
        <row r="739">
          <cell r="G739" t="str">
            <v>EL-1</v>
          </cell>
          <cell r="J739" t="str">
            <v>TRA</v>
          </cell>
          <cell r="L739" t="str">
            <v>Energy</v>
          </cell>
          <cell r="M739" t="str">
            <v>Summer</v>
          </cell>
          <cell r="N739" t="str">
            <v>Tier 4</v>
          </cell>
          <cell r="R739" t="str">
            <v>C</v>
          </cell>
          <cell r="V739">
            <v>0</v>
          </cell>
        </row>
        <row r="740">
          <cell r="G740" t="str">
            <v>EL-1</v>
          </cell>
          <cell r="J740" t="str">
            <v>TRA</v>
          </cell>
          <cell r="L740" t="str">
            <v>Energy</v>
          </cell>
          <cell r="M740" t="str">
            <v>Summer</v>
          </cell>
          <cell r="N740" t="str">
            <v>Tier 5</v>
          </cell>
          <cell r="R740" t="str">
            <v>C</v>
          </cell>
          <cell r="V740">
            <v>0</v>
          </cell>
        </row>
        <row r="741">
          <cell r="G741" t="str">
            <v>EL-1</v>
          </cell>
          <cell r="J741" t="str">
            <v>TRA</v>
          </cell>
          <cell r="L741" t="str">
            <v>Energy</v>
          </cell>
          <cell r="M741" t="str">
            <v>Winter</v>
          </cell>
          <cell r="N741" t="str">
            <v>MARL kWh</v>
          </cell>
          <cell r="R741" t="str">
            <v>C</v>
          </cell>
          <cell r="V741">
            <v>2061</v>
          </cell>
        </row>
        <row r="742">
          <cell r="G742" t="str">
            <v>EL-1</v>
          </cell>
          <cell r="J742" t="str">
            <v>TRA</v>
          </cell>
          <cell r="L742" t="str">
            <v>Energy</v>
          </cell>
          <cell r="M742" t="str">
            <v>Winter</v>
          </cell>
          <cell r="N742" t="str">
            <v>Min Bill kWh</v>
          </cell>
          <cell r="R742" t="str">
            <v>C</v>
          </cell>
          <cell r="V742">
            <v>5087347.5585669996</v>
          </cell>
        </row>
        <row r="743">
          <cell r="G743" t="str">
            <v>EL-1</v>
          </cell>
          <cell r="J743" t="str">
            <v>TRA</v>
          </cell>
          <cell r="L743" t="str">
            <v>Energy</v>
          </cell>
          <cell r="M743" t="str">
            <v>Winter</v>
          </cell>
          <cell r="N743" t="str">
            <v>Tier 1</v>
          </cell>
          <cell r="R743" t="str">
            <v>C</v>
          </cell>
          <cell r="V743">
            <v>1200017891.081929</v>
          </cell>
        </row>
        <row r="744">
          <cell r="G744" t="str">
            <v>EL-1</v>
          </cell>
          <cell r="J744" t="str">
            <v>TRA</v>
          </cell>
          <cell r="L744" t="str">
            <v>Energy</v>
          </cell>
          <cell r="M744" t="str">
            <v>Winter</v>
          </cell>
          <cell r="N744" t="str">
            <v>Tier 2</v>
          </cell>
          <cell r="R744" t="str">
            <v>C</v>
          </cell>
          <cell r="V744">
            <v>461536510.00300497</v>
          </cell>
        </row>
        <row r="745">
          <cell r="G745" t="str">
            <v>EL-1</v>
          </cell>
          <cell r="J745" t="str">
            <v>TRA</v>
          </cell>
          <cell r="L745" t="str">
            <v>Energy</v>
          </cell>
          <cell r="M745" t="str">
            <v>Winter</v>
          </cell>
          <cell r="N745" t="str">
            <v>Tier 3</v>
          </cell>
          <cell r="R745" t="str">
            <v>C</v>
          </cell>
          <cell r="V745">
            <v>14689864.323539998</v>
          </cell>
        </row>
        <row r="746">
          <cell r="G746" t="str">
            <v>EL-1</v>
          </cell>
          <cell r="J746" t="str">
            <v>TRA</v>
          </cell>
          <cell r="L746" t="str">
            <v>Energy</v>
          </cell>
          <cell r="M746" t="str">
            <v>Winter</v>
          </cell>
          <cell r="N746" t="str">
            <v>Tier 4</v>
          </cell>
          <cell r="R746" t="str">
            <v>C</v>
          </cell>
          <cell r="V746">
            <v>0</v>
          </cell>
        </row>
        <row r="747">
          <cell r="G747" t="str">
            <v>EL-1</v>
          </cell>
          <cell r="J747" t="str">
            <v>TRA</v>
          </cell>
          <cell r="L747" t="str">
            <v>Energy</v>
          </cell>
          <cell r="M747" t="str">
            <v>Winter</v>
          </cell>
          <cell r="N747" t="str">
            <v>Tier 5</v>
          </cell>
          <cell r="R747" t="str">
            <v>C</v>
          </cell>
          <cell r="V747">
            <v>0</v>
          </cell>
        </row>
        <row r="748">
          <cell r="G748" t="str">
            <v>EL-1</v>
          </cell>
          <cell r="J748" t="str">
            <v>TRA</v>
          </cell>
          <cell r="L748" t="str">
            <v>Energy</v>
          </cell>
          <cell r="M748" t="str">
            <v>Summer</v>
          </cell>
          <cell r="N748" t="str">
            <v>MARL kWh</v>
          </cell>
          <cell r="R748" t="str">
            <v>C</v>
          </cell>
          <cell r="V748">
            <v>1516</v>
          </cell>
        </row>
        <row r="749">
          <cell r="G749" t="str">
            <v>EL-1</v>
          </cell>
          <cell r="J749" t="str">
            <v>TRA</v>
          </cell>
          <cell r="L749" t="str">
            <v>Energy</v>
          </cell>
          <cell r="M749" t="str">
            <v>Summer</v>
          </cell>
          <cell r="N749" t="str">
            <v>Min Bill kWh</v>
          </cell>
          <cell r="R749" t="str">
            <v>C</v>
          </cell>
          <cell r="V749">
            <v>2808660.6469029998</v>
          </cell>
        </row>
        <row r="750">
          <cell r="G750" t="str">
            <v>EL-1</v>
          </cell>
          <cell r="J750" t="str">
            <v>TRA</v>
          </cell>
          <cell r="L750" t="str">
            <v>Energy</v>
          </cell>
          <cell r="M750" t="str">
            <v>Summer</v>
          </cell>
          <cell r="N750" t="str">
            <v>Tier 1</v>
          </cell>
          <cell r="R750" t="str">
            <v>C</v>
          </cell>
          <cell r="V750">
            <v>701334839.75534093</v>
          </cell>
        </row>
        <row r="751">
          <cell r="G751" t="str">
            <v>EL-1</v>
          </cell>
          <cell r="J751" t="str">
            <v>TRA</v>
          </cell>
          <cell r="L751" t="str">
            <v>Energy</v>
          </cell>
          <cell r="M751" t="str">
            <v>Summer</v>
          </cell>
          <cell r="N751" t="str">
            <v>Tier 2</v>
          </cell>
          <cell r="R751" t="str">
            <v>C</v>
          </cell>
          <cell r="V751">
            <v>397436462.69906598</v>
          </cell>
        </row>
        <row r="752">
          <cell r="G752" t="str">
            <v>EL-1</v>
          </cell>
          <cell r="J752" t="str">
            <v>TRA</v>
          </cell>
          <cell r="L752" t="str">
            <v>Energy</v>
          </cell>
          <cell r="M752" t="str">
            <v>Summer</v>
          </cell>
          <cell r="N752" t="str">
            <v>Tier 3</v>
          </cell>
          <cell r="R752" t="str">
            <v>C</v>
          </cell>
          <cell r="V752">
            <v>6729740.748505</v>
          </cell>
        </row>
        <row r="753">
          <cell r="G753" t="str">
            <v>EL-1</v>
          </cell>
          <cell r="J753" t="str">
            <v>TRA</v>
          </cell>
          <cell r="L753" t="str">
            <v>Energy</v>
          </cell>
          <cell r="M753" t="str">
            <v>Summer</v>
          </cell>
          <cell r="N753" t="str">
            <v>Tier 4</v>
          </cell>
          <cell r="R753" t="str">
            <v>C</v>
          </cell>
          <cell r="V753">
            <v>0</v>
          </cell>
        </row>
        <row r="754">
          <cell r="G754" t="str">
            <v>EL-1</v>
          </cell>
          <cell r="J754" t="str">
            <v>TRA</v>
          </cell>
          <cell r="L754" t="str">
            <v>Energy</v>
          </cell>
          <cell r="M754" t="str">
            <v>Summer</v>
          </cell>
          <cell r="N754" t="str">
            <v>Tier 5</v>
          </cell>
          <cell r="R754" t="str">
            <v>C</v>
          </cell>
          <cell r="V754">
            <v>0</v>
          </cell>
        </row>
        <row r="755">
          <cell r="G755" t="str">
            <v>EL-1</v>
          </cell>
          <cell r="J755" t="str">
            <v>TRA</v>
          </cell>
          <cell r="L755" t="str">
            <v>Energy</v>
          </cell>
          <cell r="M755" t="str">
            <v>Winter</v>
          </cell>
          <cell r="N755" t="str">
            <v>MARL kWh</v>
          </cell>
          <cell r="R755" t="str">
            <v>C</v>
          </cell>
          <cell r="V755">
            <v>2061</v>
          </cell>
        </row>
        <row r="756">
          <cell r="G756" t="str">
            <v>EL-1</v>
          </cell>
          <cell r="J756" t="str">
            <v>TRA</v>
          </cell>
          <cell r="L756" t="str">
            <v>Energy</v>
          </cell>
          <cell r="M756" t="str">
            <v>Winter</v>
          </cell>
          <cell r="N756" t="str">
            <v>Min Bill kWh</v>
          </cell>
          <cell r="R756" t="str">
            <v>C</v>
          </cell>
          <cell r="V756">
            <v>5087347.5585669996</v>
          </cell>
        </row>
        <row r="757">
          <cell r="G757" t="str">
            <v>EL-1</v>
          </cell>
          <cell r="J757" t="str">
            <v>TRA</v>
          </cell>
          <cell r="L757" t="str">
            <v>Energy</v>
          </cell>
          <cell r="M757" t="str">
            <v>Winter</v>
          </cell>
          <cell r="N757" t="str">
            <v>Tier 1</v>
          </cell>
          <cell r="R757" t="str">
            <v>C</v>
          </cell>
          <cell r="V757">
            <v>1200017891.081929</v>
          </cell>
        </row>
        <row r="758">
          <cell r="G758" t="str">
            <v>EL-1</v>
          </cell>
          <cell r="J758" t="str">
            <v>TRA</v>
          </cell>
          <cell r="L758" t="str">
            <v>Energy</v>
          </cell>
          <cell r="M758" t="str">
            <v>Winter</v>
          </cell>
          <cell r="N758" t="str">
            <v>Tier 2</v>
          </cell>
          <cell r="R758" t="str">
            <v>C</v>
          </cell>
          <cell r="V758">
            <v>461536510.00300497</v>
          </cell>
        </row>
        <row r="759">
          <cell r="G759" t="str">
            <v>EL-1</v>
          </cell>
          <cell r="J759" t="str">
            <v>TRA</v>
          </cell>
          <cell r="L759" t="str">
            <v>Energy</v>
          </cell>
          <cell r="M759" t="str">
            <v>Winter</v>
          </cell>
          <cell r="N759" t="str">
            <v>Tier 3</v>
          </cell>
          <cell r="R759" t="str">
            <v>C</v>
          </cell>
          <cell r="V759">
            <v>14689864.323539998</v>
          </cell>
        </row>
        <row r="760">
          <cell r="G760" t="str">
            <v>EL-1</v>
          </cell>
          <cell r="J760" t="str">
            <v>TRA</v>
          </cell>
          <cell r="L760" t="str">
            <v>Energy</v>
          </cell>
          <cell r="M760" t="str">
            <v>Winter</v>
          </cell>
          <cell r="N760" t="str">
            <v>Tier 4</v>
          </cell>
          <cell r="R760" t="str">
            <v>C</v>
          </cell>
          <cell r="V760">
            <v>0</v>
          </cell>
        </row>
        <row r="761">
          <cell r="G761" t="str">
            <v>EL-1</v>
          </cell>
          <cell r="J761" t="str">
            <v>TRA</v>
          </cell>
          <cell r="L761" t="str">
            <v>Energy</v>
          </cell>
          <cell r="M761" t="str">
            <v>Winter</v>
          </cell>
          <cell r="N761" t="str">
            <v>Tier 5</v>
          </cell>
          <cell r="R761" t="str">
            <v>C</v>
          </cell>
          <cell r="V761">
            <v>0</v>
          </cell>
        </row>
        <row r="762">
          <cell r="G762" t="str">
            <v>EL-1</v>
          </cell>
          <cell r="J762" t="str">
            <v>TRA</v>
          </cell>
          <cell r="L762" t="str">
            <v>Energy</v>
          </cell>
          <cell r="M762" t="str">
            <v>Summer</v>
          </cell>
          <cell r="N762" t="str">
            <v>MARL kWh</v>
          </cell>
          <cell r="R762" t="str">
            <v>C</v>
          </cell>
          <cell r="V762">
            <v>1516</v>
          </cell>
        </row>
        <row r="763">
          <cell r="G763" t="str">
            <v>EL-1</v>
          </cell>
          <cell r="J763" t="str">
            <v>TRA</v>
          </cell>
          <cell r="L763" t="str">
            <v>Energy</v>
          </cell>
          <cell r="M763" t="str">
            <v>Summer</v>
          </cell>
          <cell r="N763" t="str">
            <v>Min Bill kWh</v>
          </cell>
          <cell r="R763" t="str">
            <v>C</v>
          </cell>
          <cell r="V763">
            <v>2808660.6469029998</v>
          </cell>
        </row>
        <row r="764">
          <cell r="G764" t="str">
            <v>EL-1</v>
          </cell>
          <cell r="J764" t="str">
            <v>TRA</v>
          </cell>
          <cell r="L764" t="str">
            <v>Energy</v>
          </cell>
          <cell r="M764" t="str">
            <v>Summer</v>
          </cell>
          <cell r="N764" t="str">
            <v>Tier 1</v>
          </cell>
          <cell r="R764" t="str">
            <v>C</v>
          </cell>
          <cell r="V764">
            <v>701334839.75534093</v>
          </cell>
        </row>
        <row r="765">
          <cell r="G765" t="str">
            <v>EL-1</v>
          </cell>
          <cell r="J765" t="str">
            <v>TRA</v>
          </cell>
          <cell r="L765" t="str">
            <v>Energy</v>
          </cell>
          <cell r="M765" t="str">
            <v>Summer</v>
          </cell>
          <cell r="N765" t="str">
            <v>Tier 2</v>
          </cell>
          <cell r="R765" t="str">
            <v>C</v>
          </cell>
          <cell r="V765">
            <v>397436462.69906598</v>
          </cell>
        </row>
        <row r="766">
          <cell r="G766" t="str">
            <v>EL-1</v>
          </cell>
          <cell r="J766" t="str">
            <v>TRA</v>
          </cell>
          <cell r="L766" t="str">
            <v>Energy</v>
          </cell>
          <cell r="M766" t="str">
            <v>Summer</v>
          </cell>
          <cell r="N766" t="str">
            <v>Tier 3</v>
          </cell>
          <cell r="R766" t="str">
            <v>C</v>
          </cell>
          <cell r="V766">
            <v>6729740.748505</v>
          </cell>
        </row>
        <row r="767">
          <cell r="G767" t="str">
            <v>EL-1</v>
          </cell>
          <cell r="J767" t="str">
            <v>TRA</v>
          </cell>
          <cell r="L767" t="str">
            <v>Energy</v>
          </cell>
          <cell r="M767" t="str">
            <v>Summer</v>
          </cell>
          <cell r="N767" t="str">
            <v>Tier 4</v>
          </cell>
          <cell r="R767" t="str">
            <v>C</v>
          </cell>
          <cell r="V767">
            <v>0</v>
          </cell>
        </row>
        <row r="768">
          <cell r="G768" t="str">
            <v>EL-1</v>
          </cell>
          <cell r="J768" t="str">
            <v>TRA</v>
          </cell>
          <cell r="L768" t="str">
            <v>Energy</v>
          </cell>
          <cell r="M768" t="str">
            <v>Summer</v>
          </cell>
          <cell r="N768" t="str">
            <v>Tier 5</v>
          </cell>
          <cell r="R768" t="str">
            <v>C</v>
          </cell>
          <cell r="V768">
            <v>0</v>
          </cell>
        </row>
        <row r="769">
          <cell r="G769" t="str">
            <v>EL-1</v>
          </cell>
          <cell r="J769" t="str">
            <v>TRA</v>
          </cell>
          <cell r="L769" t="str">
            <v>Energy</v>
          </cell>
          <cell r="M769" t="str">
            <v>Winter</v>
          </cell>
          <cell r="N769" t="str">
            <v>MARL kWh</v>
          </cell>
          <cell r="R769" t="str">
            <v>C</v>
          </cell>
          <cell r="V769">
            <v>2061</v>
          </cell>
        </row>
        <row r="770">
          <cell r="G770" t="str">
            <v>EL-1</v>
          </cell>
          <cell r="J770" t="str">
            <v>TRA</v>
          </cell>
          <cell r="L770" t="str">
            <v>Energy</v>
          </cell>
          <cell r="M770" t="str">
            <v>Winter</v>
          </cell>
          <cell r="N770" t="str">
            <v>Min Bill kWh</v>
          </cell>
          <cell r="R770" t="str">
            <v>C</v>
          </cell>
          <cell r="V770">
            <v>5087347.5585669996</v>
          </cell>
        </row>
        <row r="771">
          <cell r="G771" t="str">
            <v>EL-1</v>
          </cell>
          <cell r="J771" t="str">
            <v>TRA</v>
          </cell>
          <cell r="L771" t="str">
            <v>Energy</v>
          </cell>
          <cell r="M771" t="str">
            <v>Winter</v>
          </cell>
          <cell r="N771" t="str">
            <v>Tier 1</v>
          </cell>
          <cell r="R771" t="str">
            <v>C</v>
          </cell>
          <cell r="V771">
            <v>1200017891.081929</v>
          </cell>
        </row>
        <row r="772">
          <cell r="G772" t="str">
            <v>EL-1</v>
          </cell>
          <cell r="J772" t="str">
            <v>TRA</v>
          </cell>
          <cell r="L772" t="str">
            <v>Energy</v>
          </cell>
          <cell r="M772" t="str">
            <v>Winter</v>
          </cell>
          <cell r="N772" t="str">
            <v>Tier 2</v>
          </cell>
          <cell r="R772" t="str">
            <v>C</v>
          </cell>
          <cell r="V772">
            <v>461536510.00300497</v>
          </cell>
        </row>
        <row r="773">
          <cell r="G773" t="str">
            <v>EL-1</v>
          </cell>
          <cell r="J773" t="str">
            <v>TRA</v>
          </cell>
          <cell r="L773" t="str">
            <v>Energy</v>
          </cell>
          <cell r="M773" t="str">
            <v>Winter</v>
          </cell>
          <cell r="N773" t="str">
            <v>Tier 3</v>
          </cell>
          <cell r="R773" t="str">
            <v>C</v>
          </cell>
          <cell r="V773">
            <v>14689864.323539998</v>
          </cell>
        </row>
        <row r="774">
          <cell r="G774" t="str">
            <v>EL-1</v>
          </cell>
          <cell r="J774" t="str">
            <v>TRA</v>
          </cell>
          <cell r="L774" t="str">
            <v>Energy</v>
          </cell>
          <cell r="M774" t="str">
            <v>Winter</v>
          </cell>
          <cell r="N774" t="str">
            <v>Tier 4</v>
          </cell>
          <cell r="R774" t="str">
            <v>C</v>
          </cell>
          <cell r="V774">
            <v>0</v>
          </cell>
        </row>
        <row r="775">
          <cell r="G775" t="str">
            <v>EL-1</v>
          </cell>
          <cell r="J775" t="str">
            <v>TRA</v>
          </cell>
          <cell r="L775" t="str">
            <v>Energy</v>
          </cell>
          <cell r="M775" t="str">
            <v>Winter</v>
          </cell>
          <cell r="N775" t="str">
            <v>Tier 5</v>
          </cell>
          <cell r="R775" t="str">
            <v>C</v>
          </cell>
          <cell r="V775">
            <v>0</v>
          </cell>
        </row>
        <row r="776">
          <cell r="G776" t="str">
            <v>EL-1</v>
          </cell>
          <cell r="J776" t="str">
            <v>Trans</v>
          </cell>
          <cell r="L776" t="str">
            <v>Energy</v>
          </cell>
          <cell r="M776" t="str">
            <v>Summer</v>
          </cell>
          <cell r="N776" t="str">
            <v>MARL kWh</v>
          </cell>
          <cell r="R776" t="str">
            <v>C</v>
          </cell>
          <cell r="V776">
            <v>1516</v>
          </cell>
        </row>
        <row r="777">
          <cell r="G777" t="str">
            <v>EL-1</v>
          </cell>
          <cell r="J777" t="str">
            <v>Trans</v>
          </cell>
          <cell r="L777" t="str">
            <v>Energy</v>
          </cell>
          <cell r="M777" t="str">
            <v>Summer</v>
          </cell>
          <cell r="N777" t="str">
            <v>Min Bill kWh</v>
          </cell>
          <cell r="R777" t="str">
            <v>C</v>
          </cell>
          <cell r="V777">
            <v>2808660.6469029998</v>
          </cell>
        </row>
        <row r="778">
          <cell r="G778" t="str">
            <v>EL-1</v>
          </cell>
          <cell r="J778" t="str">
            <v>Trans</v>
          </cell>
          <cell r="L778" t="str">
            <v>Energy</v>
          </cell>
          <cell r="M778" t="str">
            <v>Summer</v>
          </cell>
          <cell r="N778" t="str">
            <v>Tier 1</v>
          </cell>
          <cell r="R778" t="str">
            <v>C</v>
          </cell>
          <cell r="V778">
            <v>701334839.75534093</v>
          </cell>
        </row>
        <row r="779">
          <cell r="G779" t="str">
            <v>EL-1</v>
          </cell>
          <cell r="J779" t="str">
            <v>Trans</v>
          </cell>
          <cell r="L779" t="str">
            <v>Energy</v>
          </cell>
          <cell r="M779" t="str">
            <v>Summer</v>
          </cell>
          <cell r="N779" t="str">
            <v>Tier 2</v>
          </cell>
          <cell r="R779" t="str">
            <v>C</v>
          </cell>
          <cell r="V779">
            <v>397436462.69906598</v>
          </cell>
        </row>
        <row r="780">
          <cell r="G780" t="str">
            <v>EL-1</v>
          </cell>
          <cell r="J780" t="str">
            <v>Trans</v>
          </cell>
          <cell r="L780" t="str">
            <v>Energy</v>
          </cell>
          <cell r="M780" t="str">
            <v>Summer</v>
          </cell>
          <cell r="N780" t="str">
            <v>Tier 3</v>
          </cell>
          <cell r="R780" t="str">
            <v>C</v>
          </cell>
          <cell r="V780">
            <v>6729740.748505</v>
          </cell>
        </row>
        <row r="781">
          <cell r="G781" t="str">
            <v>EL-1</v>
          </cell>
          <cell r="J781" t="str">
            <v>Trans</v>
          </cell>
          <cell r="L781" t="str">
            <v>Energy</v>
          </cell>
          <cell r="M781" t="str">
            <v>Summer</v>
          </cell>
          <cell r="N781" t="str">
            <v>Tier 4</v>
          </cell>
          <cell r="R781" t="str">
            <v>C</v>
          </cell>
          <cell r="V781">
            <v>0</v>
          </cell>
        </row>
        <row r="782">
          <cell r="G782" t="str">
            <v>EL-1</v>
          </cell>
          <cell r="J782" t="str">
            <v>Trans</v>
          </cell>
          <cell r="L782" t="str">
            <v>Energy</v>
          </cell>
          <cell r="M782" t="str">
            <v>Summer</v>
          </cell>
          <cell r="N782" t="str">
            <v>Tier 5</v>
          </cell>
          <cell r="R782" t="str">
            <v>C</v>
          </cell>
          <cell r="V782">
            <v>0</v>
          </cell>
        </row>
        <row r="783">
          <cell r="G783" t="str">
            <v>EL-1</v>
          </cell>
          <cell r="J783" t="str">
            <v>Trans</v>
          </cell>
          <cell r="L783" t="str">
            <v>Energy</v>
          </cell>
          <cell r="M783" t="str">
            <v>Winter</v>
          </cell>
          <cell r="N783" t="str">
            <v>MARL kWh</v>
          </cell>
          <cell r="R783" t="str">
            <v>C</v>
          </cell>
          <cell r="V783">
            <v>2061</v>
          </cell>
        </row>
        <row r="784">
          <cell r="G784" t="str">
            <v>EL-1</v>
          </cell>
          <cell r="J784" t="str">
            <v>Trans</v>
          </cell>
          <cell r="L784" t="str">
            <v>Energy</v>
          </cell>
          <cell r="M784" t="str">
            <v>Winter</v>
          </cell>
          <cell r="N784" t="str">
            <v>Min Bill kWh</v>
          </cell>
          <cell r="R784" t="str">
            <v>C</v>
          </cell>
          <cell r="V784">
            <v>5087347.5585669996</v>
          </cell>
        </row>
        <row r="785">
          <cell r="G785" t="str">
            <v>EL-1</v>
          </cell>
          <cell r="J785" t="str">
            <v>Trans</v>
          </cell>
          <cell r="L785" t="str">
            <v>Energy</v>
          </cell>
          <cell r="M785" t="str">
            <v>Winter</v>
          </cell>
          <cell r="N785" t="str">
            <v>Tier 1</v>
          </cell>
          <cell r="R785" t="str">
            <v>C</v>
          </cell>
          <cell r="V785">
            <v>1200017891.081929</v>
          </cell>
        </row>
        <row r="786">
          <cell r="G786" t="str">
            <v>EL-1</v>
          </cell>
          <cell r="J786" t="str">
            <v>Trans</v>
          </cell>
          <cell r="L786" t="str">
            <v>Energy</v>
          </cell>
          <cell r="M786" t="str">
            <v>Winter</v>
          </cell>
          <cell r="N786" t="str">
            <v>Tier 2</v>
          </cell>
          <cell r="R786" t="str">
            <v>C</v>
          </cell>
          <cell r="V786">
            <v>461536510.00300497</v>
          </cell>
        </row>
        <row r="787">
          <cell r="G787" t="str">
            <v>EL-1</v>
          </cell>
          <cell r="J787" t="str">
            <v>Trans</v>
          </cell>
          <cell r="L787" t="str">
            <v>Energy</v>
          </cell>
          <cell r="M787" t="str">
            <v>Winter</v>
          </cell>
          <cell r="N787" t="str">
            <v>Tier 3</v>
          </cell>
          <cell r="R787" t="str">
            <v>C</v>
          </cell>
          <cell r="V787">
            <v>14689864.323539998</v>
          </cell>
        </row>
        <row r="788">
          <cell r="G788" t="str">
            <v>EL-1</v>
          </cell>
          <cell r="J788" t="str">
            <v>Trans</v>
          </cell>
          <cell r="L788" t="str">
            <v>Energy</v>
          </cell>
          <cell r="M788" t="str">
            <v>Winter</v>
          </cell>
          <cell r="N788" t="str">
            <v>Tier 4</v>
          </cell>
          <cell r="R788" t="str">
            <v>C</v>
          </cell>
          <cell r="V788">
            <v>0</v>
          </cell>
        </row>
        <row r="789">
          <cell r="G789" t="str">
            <v>EL-1</v>
          </cell>
          <cell r="J789" t="str">
            <v>Trans</v>
          </cell>
          <cell r="L789" t="str">
            <v>Energy</v>
          </cell>
          <cell r="M789" t="str">
            <v>Winter</v>
          </cell>
          <cell r="N789" t="str">
            <v>Tier 5</v>
          </cell>
          <cell r="R789" t="str">
            <v>C</v>
          </cell>
          <cell r="V789">
            <v>0</v>
          </cell>
        </row>
        <row r="790">
          <cell r="G790" t="str">
            <v>E-1</v>
          </cell>
          <cell r="J790" t="str">
            <v>PCIA</v>
          </cell>
          <cell r="L790" t="str">
            <v>Vin 20</v>
          </cell>
          <cell r="M790" t="str">
            <v>N/A</v>
          </cell>
          <cell r="N790" t="str">
            <v>N/A</v>
          </cell>
          <cell r="R790" t="str">
            <v>N/A</v>
          </cell>
          <cell r="V790">
            <v>0</v>
          </cell>
        </row>
        <row r="791">
          <cell r="G791" t="str">
            <v>EL-1</v>
          </cell>
          <cell r="J791" t="str">
            <v>PCIA</v>
          </cell>
          <cell r="L791" t="str">
            <v>Vin 20</v>
          </cell>
          <cell r="M791" t="str">
            <v>N/A</v>
          </cell>
          <cell r="N791" t="str">
            <v>N/A</v>
          </cell>
          <cell r="R791" t="str">
            <v>C</v>
          </cell>
          <cell r="V791">
            <v>0</v>
          </cell>
        </row>
        <row r="792">
          <cell r="G792" t="str">
            <v>E-1</v>
          </cell>
          <cell r="J792" t="str">
            <v>RB</v>
          </cell>
          <cell r="L792" t="str">
            <v>DL</v>
          </cell>
          <cell r="M792" t="str">
            <v>N/A</v>
          </cell>
          <cell r="N792" t="str">
            <v>N/A</v>
          </cell>
          <cell r="R792" t="str">
            <v>N/A</v>
          </cell>
          <cell r="V792">
            <v>0</v>
          </cell>
        </row>
        <row r="793">
          <cell r="G793" t="str">
            <v>E-1</v>
          </cell>
          <cell r="J793" t="str">
            <v>RB</v>
          </cell>
          <cell r="L793" t="str">
            <v>Energy</v>
          </cell>
          <cell r="M793" t="str">
            <v>Summer</v>
          </cell>
          <cell r="N793" t="str">
            <v>MARL kWh</v>
          </cell>
          <cell r="R793" t="str">
            <v>N/A</v>
          </cell>
          <cell r="V793">
            <v>0</v>
          </cell>
        </row>
        <row r="794">
          <cell r="G794" t="str">
            <v>E-1</v>
          </cell>
          <cell r="J794" t="str">
            <v>RB</v>
          </cell>
          <cell r="L794" t="str">
            <v>Energy</v>
          </cell>
          <cell r="M794" t="str">
            <v>Summer</v>
          </cell>
          <cell r="N794" t="str">
            <v>Min Bill kWh</v>
          </cell>
          <cell r="R794" t="str">
            <v>N/A</v>
          </cell>
          <cell r="V794">
            <v>275979.13226099999</v>
          </cell>
        </row>
        <row r="795">
          <cell r="G795" t="str">
            <v>E-1</v>
          </cell>
          <cell r="J795" t="str">
            <v>RB</v>
          </cell>
          <cell r="L795" t="str">
            <v>Energy</v>
          </cell>
          <cell r="M795" t="str">
            <v>Summer</v>
          </cell>
          <cell r="N795" t="str">
            <v>Tier 1</v>
          </cell>
          <cell r="R795" t="str">
            <v>N/A</v>
          </cell>
          <cell r="V795">
            <v>139549350.07266298</v>
          </cell>
        </row>
        <row r="796">
          <cell r="G796" t="str">
            <v>E-1</v>
          </cell>
          <cell r="J796" t="str">
            <v>RB</v>
          </cell>
          <cell r="L796" t="str">
            <v>Energy</v>
          </cell>
          <cell r="M796" t="str">
            <v>Summer</v>
          </cell>
          <cell r="N796" t="str">
            <v>Tier 2</v>
          </cell>
          <cell r="R796" t="str">
            <v>N/A</v>
          </cell>
          <cell r="V796">
            <v>32200925.263301998</v>
          </cell>
        </row>
        <row r="797">
          <cell r="G797" t="str">
            <v>E-1</v>
          </cell>
          <cell r="J797" t="str">
            <v>RB</v>
          </cell>
          <cell r="L797" t="str">
            <v>Energy</v>
          </cell>
          <cell r="M797" t="str">
            <v>Summer</v>
          </cell>
          <cell r="N797" t="str">
            <v>Tier 3</v>
          </cell>
          <cell r="R797" t="str">
            <v>N/A</v>
          </cell>
          <cell r="V797">
            <v>1835177.9432549998</v>
          </cell>
        </row>
        <row r="798">
          <cell r="G798" t="str">
            <v>E-1</v>
          </cell>
          <cell r="J798" t="str">
            <v>RB</v>
          </cell>
          <cell r="L798" t="str">
            <v>Energy</v>
          </cell>
          <cell r="M798" t="str">
            <v>Summer</v>
          </cell>
          <cell r="N798" t="str">
            <v>Tier 4</v>
          </cell>
          <cell r="R798" t="str">
            <v>N/A</v>
          </cell>
          <cell r="V798">
            <v>0</v>
          </cell>
        </row>
        <row r="799">
          <cell r="G799" t="str">
            <v>E-1</v>
          </cell>
          <cell r="J799" t="str">
            <v>RB</v>
          </cell>
          <cell r="L799" t="str">
            <v>Energy</v>
          </cell>
          <cell r="M799" t="str">
            <v>Summer</v>
          </cell>
          <cell r="N799" t="str">
            <v>Tier 5</v>
          </cell>
          <cell r="R799" t="str">
            <v>N/A</v>
          </cell>
          <cell r="V799">
            <v>0</v>
          </cell>
        </row>
        <row r="800">
          <cell r="G800" t="str">
            <v>E-1</v>
          </cell>
          <cell r="J800" t="str">
            <v>RB</v>
          </cell>
          <cell r="L800" t="str">
            <v>Energy</v>
          </cell>
          <cell r="M800" t="str">
            <v>Winter</v>
          </cell>
          <cell r="N800" t="str">
            <v>MARL kWh</v>
          </cell>
          <cell r="R800" t="str">
            <v>N/A</v>
          </cell>
          <cell r="V800">
            <v>0</v>
          </cell>
        </row>
        <row r="801">
          <cell r="G801" t="str">
            <v>E-1</v>
          </cell>
          <cell r="J801" t="str">
            <v>RB</v>
          </cell>
          <cell r="L801" t="str">
            <v>Energy</v>
          </cell>
          <cell r="M801" t="str">
            <v>Winter</v>
          </cell>
          <cell r="N801" t="str">
            <v>Min Bill kWh</v>
          </cell>
          <cell r="R801" t="str">
            <v>N/A</v>
          </cell>
          <cell r="V801">
            <v>431501.73479000002</v>
          </cell>
        </row>
        <row r="802">
          <cell r="G802" t="str">
            <v>E-1</v>
          </cell>
          <cell r="J802" t="str">
            <v>RB</v>
          </cell>
          <cell r="L802" t="str">
            <v>Energy</v>
          </cell>
          <cell r="M802" t="str">
            <v>Winter</v>
          </cell>
          <cell r="N802" t="str">
            <v>Tier 1</v>
          </cell>
          <cell r="R802" t="str">
            <v>N/A</v>
          </cell>
          <cell r="V802">
            <v>172664666.05847099</v>
          </cell>
        </row>
        <row r="803">
          <cell r="G803" t="str">
            <v>E-1</v>
          </cell>
          <cell r="J803" t="str">
            <v>RB</v>
          </cell>
          <cell r="L803" t="str">
            <v>Energy</v>
          </cell>
          <cell r="M803" t="str">
            <v>Winter</v>
          </cell>
          <cell r="N803" t="str">
            <v>Tier 2</v>
          </cell>
          <cell r="R803" t="str">
            <v>N/A</v>
          </cell>
          <cell r="V803">
            <v>19461586.393826</v>
          </cell>
        </row>
        <row r="804">
          <cell r="G804" t="str">
            <v>E-1</v>
          </cell>
          <cell r="J804" t="str">
            <v>RB</v>
          </cell>
          <cell r="L804" t="str">
            <v>Energy</v>
          </cell>
          <cell r="M804" t="str">
            <v>Winter</v>
          </cell>
          <cell r="N804" t="str">
            <v>Tier 3</v>
          </cell>
          <cell r="R804" t="str">
            <v>N/A</v>
          </cell>
          <cell r="V804">
            <v>1735325.041921</v>
          </cell>
        </row>
        <row r="805">
          <cell r="G805" t="str">
            <v>E-1</v>
          </cell>
          <cell r="J805" t="str">
            <v>RB</v>
          </cell>
          <cell r="L805" t="str">
            <v>Energy</v>
          </cell>
          <cell r="M805" t="str">
            <v>Winter</v>
          </cell>
          <cell r="N805" t="str">
            <v>Tier 4</v>
          </cell>
          <cell r="R805" t="str">
            <v>N/A</v>
          </cell>
          <cell r="V805">
            <v>0</v>
          </cell>
        </row>
        <row r="806">
          <cell r="G806" t="str">
            <v>E-1</v>
          </cell>
          <cell r="J806" t="str">
            <v>RB</v>
          </cell>
          <cell r="L806" t="str">
            <v>Energy</v>
          </cell>
          <cell r="M806" t="str">
            <v>Winter</v>
          </cell>
          <cell r="N806" t="str">
            <v>Tier 5</v>
          </cell>
          <cell r="R806" t="str">
            <v>N/A</v>
          </cell>
          <cell r="V806">
            <v>0</v>
          </cell>
        </row>
        <row r="807">
          <cell r="G807" t="str">
            <v>E-1</v>
          </cell>
          <cell r="J807" t="str">
            <v>RB</v>
          </cell>
          <cell r="L807" t="str">
            <v>Energy</v>
          </cell>
          <cell r="M807" t="str">
            <v>Summer</v>
          </cell>
          <cell r="N807" t="str">
            <v>MARL kWh</v>
          </cell>
          <cell r="R807" t="str">
            <v>N/A</v>
          </cell>
          <cell r="V807">
            <v>6236</v>
          </cell>
        </row>
        <row r="808">
          <cell r="G808" t="str">
            <v>E-1</v>
          </cell>
          <cell r="J808" t="str">
            <v>RB</v>
          </cell>
          <cell r="L808" t="str">
            <v>Energy</v>
          </cell>
          <cell r="M808" t="str">
            <v>Summer</v>
          </cell>
          <cell r="N808" t="str">
            <v>Min Bill kWh</v>
          </cell>
          <cell r="R808" t="str">
            <v>N/A</v>
          </cell>
          <cell r="V808">
            <v>4979166.3174099997</v>
          </cell>
        </row>
        <row r="809">
          <cell r="G809" t="str">
            <v>E-1</v>
          </cell>
          <cell r="J809" t="str">
            <v>RB</v>
          </cell>
          <cell r="L809" t="str">
            <v>Energy</v>
          </cell>
          <cell r="M809" t="str">
            <v>Summer</v>
          </cell>
          <cell r="N809" t="str">
            <v>Tier 1</v>
          </cell>
          <cell r="R809" t="str">
            <v>N/A</v>
          </cell>
          <cell r="V809">
            <v>748269262.56177795</v>
          </cell>
        </row>
        <row r="810">
          <cell r="G810" t="str">
            <v>E-1</v>
          </cell>
          <cell r="J810" t="str">
            <v>RB</v>
          </cell>
          <cell r="L810" t="str">
            <v>Energy</v>
          </cell>
          <cell r="M810" t="str">
            <v>Summer</v>
          </cell>
          <cell r="N810" t="str">
            <v>Tier 2</v>
          </cell>
          <cell r="R810" t="str">
            <v>N/A</v>
          </cell>
          <cell r="V810">
            <v>526825876.97288501</v>
          </cell>
        </row>
        <row r="811">
          <cell r="G811" t="str">
            <v>E-1</v>
          </cell>
          <cell r="J811" t="str">
            <v>RB</v>
          </cell>
          <cell r="L811" t="str">
            <v>Energy</v>
          </cell>
          <cell r="M811" t="str">
            <v>Summer</v>
          </cell>
          <cell r="N811" t="str">
            <v>Tier 3</v>
          </cell>
          <cell r="R811" t="str">
            <v>N/A</v>
          </cell>
          <cell r="V811">
            <v>25826422.431010999</v>
          </cell>
        </row>
        <row r="812">
          <cell r="G812" t="str">
            <v>E-1</v>
          </cell>
          <cell r="J812" t="str">
            <v>RB</v>
          </cell>
          <cell r="L812" t="str">
            <v>Energy</v>
          </cell>
          <cell r="M812" t="str">
            <v>Summer</v>
          </cell>
          <cell r="N812" t="str">
            <v>Tier 4</v>
          </cell>
          <cell r="R812" t="str">
            <v>N/A</v>
          </cell>
          <cell r="V812">
            <v>0</v>
          </cell>
        </row>
        <row r="813">
          <cell r="G813" t="str">
            <v>E-1</v>
          </cell>
          <cell r="J813" t="str">
            <v>RB</v>
          </cell>
          <cell r="L813" t="str">
            <v>Energy</v>
          </cell>
          <cell r="M813" t="str">
            <v>Summer</v>
          </cell>
          <cell r="N813" t="str">
            <v>Tier 5</v>
          </cell>
          <cell r="R813" t="str">
            <v>N/A</v>
          </cell>
          <cell r="V813">
            <v>0</v>
          </cell>
        </row>
        <row r="814">
          <cell r="G814" t="str">
            <v>E-1</v>
          </cell>
          <cell r="J814" t="str">
            <v>RB</v>
          </cell>
          <cell r="L814" t="str">
            <v>Energy</v>
          </cell>
          <cell r="M814" t="str">
            <v>Winter</v>
          </cell>
          <cell r="N814" t="str">
            <v>MARL kWh</v>
          </cell>
          <cell r="R814" t="str">
            <v>N/A</v>
          </cell>
          <cell r="V814">
            <v>11187</v>
          </cell>
        </row>
        <row r="815">
          <cell r="G815" t="str">
            <v>E-1</v>
          </cell>
          <cell r="J815" t="str">
            <v>RB</v>
          </cell>
          <cell r="L815" t="str">
            <v>Energy</v>
          </cell>
          <cell r="M815" t="str">
            <v>Winter</v>
          </cell>
          <cell r="N815" t="str">
            <v>Min Bill kWh</v>
          </cell>
          <cell r="R815" t="str">
            <v>N/A</v>
          </cell>
          <cell r="V815">
            <v>7785113.9924840005</v>
          </cell>
        </row>
        <row r="816">
          <cell r="G816" t="str">
            <v>E-1</v>
          </cell>
          <cell r="J816" t="str">
            <v>RB</v>
          </cell>
          <cell r="L816" t="str">
            <v>Energy</v>
          </cell>
          <cell r="M816" t="str">
            <v>Winter</v>
          </cell>
          <cell r="N816" t="str">
            <v>Tier 1</v>
          </cell>
          <cell r="R816" t="str">
            <v>N/A</v>
          </cell>
          <cell r="V816">
            <v>927107565.40023303</v>
          </cell>
        </row>
        <row r="817">
          <cell r="G817" t="str">
            <v>E-1</v>
          </cell>
          <cell r="J817" t="str">
            <v>RB</v>
          </cell>
          <cell r="L817" t="str">
            <v>Energy</v>
          </cell>
          <cell r="M817" t="str">
            <v>Winter</v>
          </cell>
          <cell r="N817" t="str">
            <v>Tier 2</v>
          </cell>
          <cell r="R817" t="str">
            <v>N/A</v>
          </cell>
          <cell r="V817">
            <v>469517962.078381</v>
          </cell>
        </row>
        <row r="818">
          <cell r="G818" t="str">
            <v>E-1</v>
          </cell>
          <cell r="J818" t="str">
            <v>RB</v>
          </cell>
          <cell r="L818" t="str">
            <v>Energy</v>
          </cell>
          <cell r="M818" t="str">
            <v>Winter</v>
          </cell>
          <cell r="N818" t="str">
            <v>Tier 3</v>
          </cell>
          <cell r="R818" t="str">
            <v>N/A</v>
          </cell>
          <cell r="V818">
            <v>33637357.131182998</v>
          </cell>
        </row>
        <row r="819">
          <cell r="G819" t="str">
            <v>E-1</v>
          </cell>
          <cell r="J819" t="str">
            <v>RB</v>
          </cell>
          <cell r="L819" t="str">
            <v>Energy</v>
          </cell>
          <cell r="M819" t="str">
            <v>Winter</v>
          </cell>
          <cell r="N819" t="str">
            <v>Tier 4</v>
          </cell>
          <cell r="R819" t="str">
            <v>N/A</v>
          </cell>
          <cell r="V819">
            <v>0</v>
          </cell>
        </row>
        <row r="820">
          <cell r="G820" t="str">
            <v>E-1</v>
          </cell>
          <cell r="J820" t="str">
            <v>RB</v>
          </cell>
          <cell r="L820" t="str">
            <v>Energy</v>
          </cell>
          <cell r="M820" t="str">
            <v>Winter</v>
          </cell>
          <cell r="N820" t="str">
            <v>Tier 5</v>
          </cell>
          <cell r="R820" t="str">
            <v>N/A</v>
          </cell>
          <cell r="V820">
            <v>0</v>
          </cell>
        </row>
        <row r="821">
          <cell r="G821" t="str">
            <v>EL-1</v>
          </cell>
          <cell r="J821" t="str">
            <v>RB</v>
          </cell>
          <cell r="L821" t="str">
            <v>DL</v>
          </cell>
          <cell r="M821" t="str">
            <v>N/A</v>
          </cell>
          <cell r="N821" t="str">
            <v>N/A</v>
          </cell>
          <cell r="R821" t="str">
            <v>C</v>
          </cell>
          <cell r="V821">
            <v>0</v>
          </cell>
        </row>
        <row r="822">
          <cell r="G822" t="str">
            <v>EL-1</v>
          </cell>
          <cell r="J822" t="str">
            <v>RB</v>
          </cell>
          <cell r="L822" t="str">
            <v>Energy</v>
          </cell>
          <cell r="M822" t="str">
            <v>Summer</v>
          </cell>
          <cell r="N822" t="str">
            <v>MARL kWh</v>
          </cell>
          <cell r="R822" t="str">
            <v>C</v>
          </cell>
          <cell r="V822">
            <v>1516</v>
          </cell>
        </row>
        <row r="823">
          <cell r="G823" t="str">
            <v>EL-1</v>
          </cell>
          <cell r="J823" t="str">
            <v>RB</v>
          </cell>
          <cell r="L823" t="str">
            <v>Energy</v>
          </cell>
          <cell r="M823" t="str">
            <v>Summer</v>
          </cell>
          <cell r="N823" t="str">
            <v>Min Bill kWh</v>
          </cell>
          <cell r="R823" t="str">
            <v>C</v>
          </cell>
          <cell r="V823">
            <v>2808660.6469029998</v>
          </cell>
        </row>
        <row r="824">
          <cell r="G824" t="str">
            <v>EL-1</v>
          </cell>
          <cell r="J824" t="str">
            <v>RB</v>
          </cell>
          <cell r="L824" t="str">
            <v>Energy</v>
          </cell>
          <cell r="M824" t="str">
            <v>Summer</v>
          </cell>
          <cell r="N824" t="str">
            <v>Tier 1</v>
          </cell>
          <cell r="R824" t="str">
            <v>C</v>
          </cell>
          <cell r="V824">
            <v>701334839.75534093</v>
          </cell>
        </row>
        <row r="825">
          <cell r="G825" t="str">
            <v>EL-1</v>
          </cell>
          <cell r="J825" t="str">
            <v>RB</v>
          </cell>
          <cell r="L825" t="str">
            <v>Energy</v>
          </cell>
          <cell r="M825" t="str">
            <v>Summer</v>
          </cell>
          <cell r="N825" t="str">
            <v>Tier 2</v>
          </cell>
          <cell r="R825" t="str">
            <v>C</v>
          </cell>
          <cell r="V825">
            <v>397436462.69906598</v>
          </cell>
        </row>
        <row r="826">
          <cell r="G826" t="str">
            <v>EL-1</v>
          </cell>
          <cell r="J826" t="str">
            <v>RB</v>
          </cell>
          <cell r="L826" t="str">
            <v>Energy</v>
          </cell>
          <cell r="M826" t="str">
            <v>Summer</v>
          </cell>
          <cell r="N826" t="str">
            <v>Tier 3</v>
          </cell>
          <cell r="R826" t="str">
            <v>C</v>
          </cell>
          <cell r="V826">
            <v>6729740.748505</v>
          </cell>
        </row>
        <row r="827">
          <cell r="G827" t="str">
            <v>EL-1</v>
          </cell>
          <cell r="J827" t="str">
            <v>RB</v>
          </cell>
          <cell r="L827" t="str">
            <v>Energy</v>
          </cell>
          <cell r="M827" t="str">
            <v>Summer</v>
          </cell>
          <cell r="N827" t="str">
            <v>Tier 4</v>
          </cell>
          <cell r="R827" t="str">
            <v>C</v>
          </cell>
          <cell r="V827">
            <v>0</v>
          </cell>
        </row>
        <row r="828">
          <cell r="G828" t="str">
            <v>EL-1</v>
          </cell>
          <cell r="J828" t="str">
            <v>RB</v>
          </cell>
          <cell r="L828" t="str">
            <v>Energy</v>
          </cell>
          <cell r="M828" t="str">
            <v>Summer</v>
          </cell>
          <cell r="N828" t="str">
            <v>Tier 5</v>
          </cell>
          <cell r="R828" t="str">
            <v>C</v>
          </cell>
          <cell r="V828">
            <v>0</v>
          </cell>
        </row>
        <row r="829">
          <cell r="G829" t="str">
            <v>EL-1</v>
          </cell>
          <cell r="J829" t="str">
            <v>RB</v>
          </cell>
          <cell r="L829" t="str">
            <v>Energy</v>
          </cell>
          <cell r="M829" t="str">
            <v>Winter</v>
          </cell>
          <cell r="N829" t="str">
            <v>MARL kWh</v>
          </cell>
          <cell r="R829" t="str">
            <v>C</v>
          </cell>
          <cell r="V829">
            <v>2061</v>
          </cell>
        </row>
        <row r="830">
          <cell r="G830" t="str">
            <v>EL-1</v>
          </cell>
          <cell r="J830" t="str">
            <v>RB</v>
          </cell>
          <cell r="L830" t="str">
            <v>Energy</v>
          </cell>
          <cell r="M830" t="str">
            <v>Winter</v>
          </cell>
          <cell r="N830" t="str">
            <v>Min Bill kWh</v>
          </cell>
          <cell r="R830" t="str">
            <v>C</v>
          </cell>
          <cell r="V830">
            <v>5087347.5585669996</v>
          </cell>
        </row>
        <row r="831">
          <cell r="G831" t="str">
            <v>EL-1</v>
          </cell>
          <cell r="J831" t="str">
            <v>RB</v>
          </cell>
          <cell r="L831" t="str">
            <v>Energy</v>
          </cell>
          <cell r="M831" t="str">
            <v>Winter</v>
          </cell>
          <cell r="N831" t="str">
            <v>Tier 1</v>
          </cell>
          <cell r="R831" t="str">
            <v>C</v>
          </cell>
          <cell r="V831">
            <v>1200017891.081929</v>
          </cell>
        </row>
        <row r="832">
          <cell r="G832" t="str">
            <v>EL-1</v>
          </cell>
          <cell r="J832" t="str">
            <v>RB</v>
          </cell>
          <cell r="L832" t="str">
            <v>Energy</v>
          </cell>
          <cell r="M832" t="str">
            <v>Winter</v>
          </cell>
          <cell r="N832" t="str">
            <v>Tier 2</v>
          </cell>
          <cell r="R832" t="str">
            <v>C</v>
          </cell>
          <cell r="V832">
            <v>461536510.00300497</v>
          </cell>
        </row>
        <row r="833">
          <cell r="G833" t="str">
            <v>EL-1</v>
          </cell>
          <cell r="J833" t="str">
            <v>RB</v>
          </cell>
          <cell r="L833" t="str">
            <v>Energy</v>
          </cell>
          <cell r="M833" t="str">
            <v>Winter</v>
          </cell>
          <cell r="N833" t="str">
            <v>Tier 3</v>
          </cell>
          <cell r="R833" t="str">
            <v>C</v>
          </cell>
          <cell r="V833">
            <v>14689864.323539998</v>
          </cell>
        </row>
        <row r="834">
          <cell r="G834" t="str">
            <v>EL-1</v>
          </cell>
          <cell r="J834" t="str">
            <v>RB</v>
          </cell>
          <cell r="L834" t="str">
            <v>Energy</v>
          </cell>
          <cell r="M834" t="str">
            <v>Winter</v>
          </cell>
          <cell r="N834" t="str">
            <v>Tier 4</v>
          </cell>
          <cell r="R834" t="str">
            <v>C</v>
          </cell>
          <cell r="V834">
            <v>0</v>
          </cell>
        </row>
        <row r="835">
          <cell r="G835" t="str">
            <v>EL-1</v>
          </cell>
          <cell r="J835" t="str">
            <v>RB</v>
          </cell>
          <cell r="L835" t="str">
            <v>Energy</v>
          </cell>
          <cell r="M835" t="str">
            <v>Winter</v>
          </cell>
          <cell r="N835" t="str">
            <v>Tier 5</v>
          </cell>
          <cell r="R835" t="str">
            <v>C</v>
          </cell>
          <cell r="V835">
            <v>0</v>
          </cell>
        </row>
        <row r="836">
          <cell r="G836" t="str">
            <v>E-1</v>
          </cell>
          <cell r="J836" t="str">
            <v>RBC</v>
          </cell>
          <cell r="L836" t="str">
            <v>DL</v>
          </cell>
          <cell r="M836" t="str">
            <v>N/A</v>
          </cell>
          <cell r="N836" t="str">
            <v>N/A</v>
          </cell>
          <cell r="R836" t="str">
            <v>N/A</v>
          </cell>
          <cell r="V836">
            <v>0</v>
          </cell>
        </row>
        <row r="837">
          <cell r="G837" t="str">
            <v>E-1</v>
          </cell>
          <cell r="J837" t="str">
            <v>RBC</v>
          </cell>
          <cell r="L837" t="str">
            <v>Energy</v>
          </cell>
          <cell r="M837" t="str">
            <v>Summer</v>
          </cell>
          <cell r="N837" t="str">
            <v>MARL kWh</v>
          </cell>
          <cell r="R837" t="str">
            <v>N/A</v>
          </cell>
          <cell r="V837">
            <v>0</v>
          </cell>
        </row>
        <row r="838">
          <cell r="G838" t="str">
            <v>E-1</v>
          </cell>
          <cell r="J838" t="str">
            <v>RBC</v>
          </cell>
          <cell r="L838" t="str">
            <v>Energy</v>
          </cell>
          <cell r="M838" t="str">
            <v>Summer</v>
          </cell>
          <cell r="N838" t="str">
            <v>Min Bill kWh</v>
          </cell>
          <cell r="R838" t="str">
            <v>N/A</v>
          </cell>
          <cell r="V838">
            <v>275979.13226099999</v>
          </cell>
        </row>
        <row r="839">
          <cell r="G839" t="str">
            <v>E-1</v>
          </cell>
          <cell r="J839" t="str">
            <v>RBC</v>
          </cell>
          <cell r="L839" t="str">
            <v>Energy</v>
          </cell>
          <cell r="M839" t="str">
            <v>Summer</v>
          </cell>
          <cell r="N839" t="str">
            <v>Tier 1</v>
          </cell>
          <cell r="R839" t="str">
            <v>N/A</v>
          </cell>
          <cell r="V839">
            <v>139549350.07266298</v>
          </cell>
        </row>
        <row r="840">
          <cell r="G840" t="str">
            <v>E-1</v>
          </cell>
          <cell r="J840" t="str">
            <v>RBC</v>
          </cell>
          <cell r="L840" t="str">
            <v>Energy</v>
          </cell>
          <cell r="M840" t="str">
            <v>Summer</v>
          </cell>
          <cell r="N840" t="str">
            <v>Tier 2</v>
          </cell>
          <cell r="R840" t="str">
            <v>N/A</v>
          </cell>
          <cell r="V840">
            <v>32200925.263301998</v>
          </cell>
        </row>
        <row r="841">
          <cell r="G841" t="str">
            <v>E-1</v>
          </cell>
          <cell r="J841" t="str">
            <v>RBC</v>
          </cell>
          <cell r="L841" t="str">
            <v>Energy</v>
          </cell>
          <cell r="M841" t="str">
            <v>Summer</v>
          </cell>
          <cell r="N841" t="str">
            <v>Tier 3</v>
          </cell>
          <cell r="R841" t="str">
            <v>N/A</v>
          </cell>
          <cell r="V841">
            <v>1835177.9432549998</v>
          </cell>
        </row>
        <row r="842">
          <cell r="G842" t="str">
            <v>E-1</v>
          </cell>
          <cell r="J842" t="str">
            <v>RBC</v>
          </cell>
          <cell r="L842" t="str">
            <v>Energy</v>
          </cell>
          <cell r="M842" t="str">
            <v>Summer</v>
          </cell>
          <cell r="N842" t="str">
            <v>Tier 4</v>
          </cell>
          <cell r="R842" t="str">
            <v>N/A</v>
          </cell>
          <cell r="V842">
            <v>0</v>
          </cell>
        </row>
        <row r="843">
          <cell r="G843" t="str">
            <v>E-1</v>
          </cell>
          <cell r="J843" t="str">
            <v>RBC</v>
          </cell>
          <cell r="L843" t="str">
            <v>Energy</v>
          </cell>
          <cell r="M843" t="str">
            <v>Summer</v>
          </cell>
          <cell r="N843" t="str">
            <v>Tier 5</v>
          </cell>
          <cell r="R843" t="str">
            <v>N/A</v>
          </cell>
          <cell r="V843">
            <v>0</v>
          </cell>
        </row>
        <row r="844">
          <cell r="G844" t="str">
            <v>E-1</v>
          </cell>
          <cell r="J844" t="str">
            <v>RBC</v>
          </cell>
          <cell r="L844" t="str">
            <v>Energy</v>
          </cell>
          <cell r="M844" t="str">
            <v>Winter</v>
          </cell>
          <cell r="N844" t="str">
            <v>MARL kWh</v>
          </cell>
          <cell r="R844" t="str">
            <v>N/A</v>
          </cell>
          <cell r="V844">
            <v>0</v>
          </cell>
        </row>
        <row r="845">
          <cell r="G845" t="str">
            <v>E-1</v>
          </cell>
          <cell r="J845" t="str">
            <v>RBC</v>
          </cell>
          <cell r="L845" t="str">
            <v>Energy</v>
          </cell>
          <cell r="M845" t="str">
            <v>Winter</v>
          </cell>
          <cell r="N845" t="str">
            <v>Min Bill kWh</v>
          </cell>
          <cell r="R845" t="str">
            <v>N/A</v>
          </cell>
          <cell r="V845">
            <v>431501.73479000002</v>
          </cell>
        </row>
        <row r="846">
          <cell r="G846" t="str">
            <v>E-1</v>
          </cell>
          <cell r="J846" t="str">
            <v>RBC</v>
          </cell>
          <cell r="L846" t="str">
            <v>Energy</v>
          </cell>
          <cell r="M846" t="str">
            <v>Winter</v>
          </cell>
          <cell r="N846" t="str">
            <v>Tier 1</v>
          </cell>
          <cell r="R846" t="str">
            <v>N/A</v>
          </cell>
          <cell r="V846">
            <v>172664666.05847099</v>
          </cell>
        </row>
        <row r="847">
          <cell r="G847" t="str">
            <v>E-1</v>
          </cell>
          <cell r="J847" t="str">
            <v>RBC</v>
          </cell>
          <cell r="L847" t="str">
            <v>Energy</v>
          </cell>
          <cell r="M847" t="str">
            <v>Winter</v>
          </cell>
          <cell r="N847" t="str">
            <v>Tier 2</v>
          </cell>
          <cell r="R847" t="str">
            <v>N/A</v>
          </cell>
          <cell r="V847">
            <v>19461586.393826</v>
          </cell>
        </row>
        <row r="848">
          <cell r="G848" t="str">
            <v>E-1</v>
          </cell>
          <cell r="J848" t="str">
            <v>RBC</v>
          </cell>
          <cell r="L848" t="str">
            <v>Energy</v>
          </cell>
          <cell r="M848" t="str">
            <v>Winter</v>
          </cell>
          <cell r="N848" t="str">
            <v>Tier 3</v>
          </cell>
          <cell r="R848" t="str">
            <v>N/A</v>
          </cell>
          <cell r="V848">
            <v>1735325.041921</v>
          </cell>
        </row>
        <row r="849">
          <cell r="G849" t="str">
            <v>E-1</v>
          </cell>
          <cell r="J849" t="str">
            <v>RBC</v>
          </cell>
          <cell r="L849" t="str">
            <v>Energy</v>
          </cell>
          <cell r="M849" t="str">
            <v>Winter</v>
          </cell>
          <cell r="N849" t="str">
            <v>Tier 4</v>
          </cell>
          <cell r="R849" t="str">
            <v>N/A</v>
          </cell>
          <cell r="V849">
            <v>0</v>
          </cell>
        </row>
        <row r="850">
          <cell r="G850" t="str">
            <v>E-1</v>
          </cell>
          <cell r="J850" t="str">
            <v>RBC</v>
          </cell>
          <cell r="L850" t="str">
            <v>Energy</v>
          </cell>
          <cell r="M850" t="str">
            <v>Winter</v>
          </cell>
          <cell r="N850" t="str">
            <v>Tier 5</v>
          </cell>
          <cell r="R850" t="str">
            <v>N/A</v>
          </cell>
          <cell r="V850">
            <v>0</v>
          </cell>
        </row>
        <row r="851">
          <cell r="G851" t="str">
            <v>E-1</v>
          </cell>
          <cell r="J851" t="str">
            <v>RBC</v>
          </cell>
          <cell r="L851" t="str">
            <v>Energy</v>
          </cell>
          <cell r="M851" t="str">
            <v>Summer</v>
          </cell>
          <cell r="N851" t="str">
            <v>MARL kWh</v>
          </cell>
          <cell r="R851" t="str">
            <v>N/A</v>
          </cell>
          <cell r="V851">
            <v>6236</v>
          </cell>
        </row>
        <row r="852">
          <cell r="G852" t="str">
            <v>E-1</v>
          </cell>
          <cell r="J852" t="str">
            <v>RBC</v>
          </cell>
          <cell r="L852" t="str">
            <v>Energy</v>
          </cell>
          <cell r="M852" t="str">
            <v>Summer</v>
          </cell>
          <cell r="N852" t="str">
            <v>Min Bill kWh</v>
          </cell>
          <cell r="R852" t="str">
            <v>N/A</v>
          </cell>
          <cell r="V852">
            <v>4979166.3174099997</v>
          </cell>
        </row>
        <row r="853">
          <cell r="G853" t="str">
            <v>E-1</v>
          </cell>
          <cell r="J853" t="str">
            <v>RBC</v>
          </cell>
          <cell r="L853" t="str">
            <v>Energy</v>
          </cell>
          <cell r="M853" t="str">
            <v>Summer</v>
          </cell>
          <cell r="N853" t="str">
            <v>Tier 1</v>
          </cell>
          <cell r="R853" t="str">
            <v>N/A</v>
          </cell>
          <cell r="V853">
            <v>748269262.56177795</v>
          </cell>
        </row>
        <row r="854">
          <cell r="G854" t="str">
            <v>E-1</v>
          </cell>
          <cell r="J854" t="str">
            <v>RBC</v>
          </cell>
          <cell r="L854" t="str">
            <v>Energy</v>
          </cell>
          <cell r="M854" t="str">
            <v>Summer</v>
          </cell>
          <cell r="N854" t="str">
            <v>Tier 2</v>
          </cell>
          <cell r="R854" t="str">
            <v>N/A</v>
          </cell>
          <cell r="V854">
            <v>526825876.97288501</v>
          </cell>
        </row>
        <row r="855">
          <cell r="G855" t="str">
            <v>E-1</v>
          </cell>
          <cell r="J855" t="str">
            <v>RBC</v>
          </cell>
          <cell r="L855" t="str">
            <v>Energy</v>
          </cell>
          <cell r="M855" t="str">
            <v>Summer</v>
          </cell>
          <cell r="N855" t="str">
            <v>Tier 3</v>
          </cell>
          <cell r="R855" t="str">
            <v>N/A</v>
          </cell>
          <cell r="V855">
            <v>25826422.431010999</v>
          </cell>
        </row>
        <row r="856">
          <cell r="G856" t="str">
            <v>E-1</v>
          </cell>
          <cell r="J856" t="str">
            <v>RBC</v>
          </cell>
          <cell r="L856" t="str">
            <v>Energy</v>
          </cell>
          <cell r="M856" t="str">
            <v>Summer</v>
          </cell>
          <cell r="N856" t="str">
            <v>Tier 4</v>
          </cell>
          <cell r="R856" t="str">
            <v>N/A</v>
          </cell>
          <cell r="V856">
            <v>0</v>
          </cell>
        </row>
        <row r="857">
          <cell r="G857" t="str">
            <v>E-1</v>
          </cell>
          <cell r="J857" t="str">
            <v>RBC</v>
          </cell>
          <cell r="L857" t="str">
            <v>Energy</v>
          </cell>
          <cell r="M857" t="str">
            <v>Summer</v>
          </cell>
          <cell r="N857" t="str">
            <v>Tier 5</v>
          </cell>
          <cell r="R857" t="str">
            <v>N/A</v>
          </cell>
          <cell r="V857">
            <v>0</v>
          </cell>
        </row>
        <row r="858">
          <cell r="G858" t="str">
            <v>E-1</v>
          </cell>
          <cell r="J858" t="str">
            <v>RBC</v>
          </cell>
          <cell r="L858" t="str">
            <v>Energy</v>
          </cell>
          <cell r="M858" t="str">
            <v>Winter</v>
          </cell>
          <cell r="N858" t="str">
            <v>MARL kWh</v>
          </cell>
          <cell r="R858" t="str">
            <v>N/A</v>
          </cell>
          <cell r="V858">
            <v>11187</v>
          </cell>
        </row>
        <row r="859">
          <cell r="G859" t="str">
            <v>E-1</v>
          </cell>
          <cell r="J859" t="str">
            <v>RBC</v>
          </cell>
          <cell r="L859" t="str">
            <v>Energy</v>
          </cell>
          <cell r="M859" t="str">
            <v>Winter</v>
          </cell>
          <cell r="N859" t="str">
            <v>Min Bill kWh</v>
          </cell>
          <cell r="R859" t="str">
            <v>N/A</v>
          </cell>
          <cell r="V859">
            <v>7785113.9924840005</v>
          </cell>
        </row>
        <row r="860">
          <cell r="G860" t="str">
            <v>E-1</v>
          </cell>
          <cell r="J860" t="str">
            <v>RBC</v>
          </cell>
          <cell r="L860" t="str">
            <v>Energy</v>
          </cell>
          <cell r="M860" t="str">
            <v>Winter</v>
          </cell>
          <cell r="N860" t="str">
            <v>Tier 1</v>
          </cell>
          <cell r="R860" t="str">
            <v>N/A</v>
          </cell>
          <cell r="V860">
            <v>927107565.40023303</v>
          </cell>
        </row>
        <row r="861">
          <cell r="G861" t="str">
            <v>E-1</v>
          </cell>
          <cell r="J861" t="str">
            <v>RBC</v>
          </cell>
          <cell r="L861" t="str">
            <v>Energy</v>
          </cell>
          <cell r="M861" t="str">
            <v>Winter</v>
          </cell>
          <cell r="N861" t="str">
            <v>Tier 2</v>
          </cell>
          <cell r="R861" t="str">
            <v>N/A</v>
          </cell>
          <cell r="V861">
            <v>469517962.078381</v>
          </cell>
        </row>
        <row r="862">
          <cell r="G862" t="str">
            <v>E-1</v>
          </cell>
          <cell r="J862" t="str">
            <v>RBC</v>
          </cell>
          <cell r="L862" t="str">
            <v>Energy</v>
          </cell>
          <cell r="M862" t="str">
            <v>Winter</v>
          </cell>
          <cell r="N862" t="str">
            <v>Tier 3</v>
          </cell>
          <cell r="R862" t="str">
            <v>N/A</v>
          </cell>
          <cell r="V862">
            <v>33637357.131182998</v>
          </cell>
        </row>
        <row r="863">
          <cell r="G863" t="str">
            <v>E-1</v>
          </cell>
          <cell r="J863" t="str">
            <v>RBC</v>
          </cell>
          <cell r="L863" t="str">
            <v>Energy</v>
          </cell>
          <cell r="M863" t="str">
            <v>Winter</v>
          </cell>
          <cell r="N863" t="str">
            <v>Tier 4</v>
          </cell>
          <cell r="R863" t="str">
            <v>N/A</v>
          </cell>
          <cell r="V863">
            <v>0</v>
          </cell>
        </row>
        <row r="864">
          <cell r="G864" t="str">
            <v>E-1</v>
          </cell>
          <cell r="J864" t="str">
            <v>RBC</v>
          </cell>
          <cell r="L864" t="str">
            <v>Energy</v>
          </cell>
          <cell r="M864" t="str">
            <v>Winter</v>
          </cell>
          <cell r="N864" t="str">
            <v>Tier 5</v>
          </cell>
          <cell r="R864" t="str">
            <v>N/A</v>
          </cell>
          <cell r="V864">
            <v>0</v>
          </cell>
        </row>
        <row r="865">
          <cell r="G865" t="str">
            <v>EL-1</v>
          </cell>
          <cell r="J865" t="str">
            <v>RBC</v>
          </cell>
          <cell r="L865" t="str">
            <v>DL</v>
          </cell>
          <cell r="M865" t="str">
            <v>N/A</v>
          </cell>
          <cell r="N865" t="str">
            <v>N/A</v>
          </cell>
          <cell r="R865" t="str">
            <v>C</v>
          </cell>
          <cell r="V865">
            <v>0</v>
          </cell>
        </row>
        <row r="866">
          <cell r="G866" t="str">
            <v>EL-1</v>
          </cell>
          <cell r="J866" t="str">
            <v>RBC</v>
          </cell>
          <cell r="L866" t="str">
            <v>Energy</v>
          </cell>
          <cell r="M866" t="str">
            <v>Summer</v>
          </cell>
          <cell r="N866" t="str">
            <v>MARL kWh</v>
          </cell>
          <cell r="R866" t="str">
            <v>C</v>
          </cell>
          <cell r="V866">
            <v>1516</v>
          </cell>
        </row>
        <row r="867">
          <cell r="G867" t="str">
            <v>EL-1</v>
          </cell>
          <cell r="J867" t="str">
            <v>RBC</v>
          </cell>
          <cell r="L867" t="str">
            <v>Energy</v>
          </cell>
          <cell r="M867" t="str">
            <v>Summer</v>
          </cell>
          <cell r="N867" t="str">
            <v>Min Bill kWh</v>
          </cell>
          <cell r="R867" t="str">
            <v>C</v>
          </cell>
          <cell r="V867">
            <v>2808660.6469029998</v>
          </cell>
        </row>
        <row r="868">
          <cell r="G868" t="str">
            <v>EL-1</v>
          </cell>
          <cell r="J868" t="str">
            <v>RBC</v>
          </cell>
          <cell r="L868" t="str">
            <v>Energy</v>
          </cell>
          <cell r="M868" t="str">
            <v>Summer</v>
          </cell>
          <cell r="N868" t="str">
            <v>Tier 1</v>
          </cell>
          <cell r="R868" t="str">
            <v>C</v>
          </cell>
          <cell r="V868">
            <v>701334839.75534093</v>
          </cell>
        </row>
        <row r="869">
          <cell r="G869" t="str">
            <v>EL-1</v>
          </cell>
          <cell r="J869" t="str">
            <v>RBC</v>
          </cell>
          <cell r="L869" t="str">
            <v>Energy</v>
          </cell>
          <cell r="M869" t="str">
            <v>Summer</v>
          </cell>
          <cell r="N869" t="str">
            <v>Tier 2</v>
          </cell>
          <cell r="R869" t="str">
            <v>C</v>
          </cell>
          <cell r="V869">
            <v>397436462.69906598</v>
          </cell>
        </row>
        <row r="870">
          <cell r="G870" t="str">
            <v>EL-1</v>
          </cell>
          <cell r="J870" t="str">
            <v>RBC</v>
          </cell>
          <cell r="L870" t="str">
            <v>Energy</v>
          </cell>
          <cell r="M870" t="str">
            <v>Summer</v>
          </cell>
          <cell r="N870" t="str">
            <v>Tier 3</v>
          </cell>
          <cell r="R870" t="str">
            <v>C</v>
          </cell>
          <cell r="V870">
            <v>6729740.748505</v>
          </cell>
        </row>
        <row r="871">
          <cell r="G871" t="str">
            <v>EL-1</v>
          </cell>
          <cell r="J871" t="str">
            <v>RBC</v>
          </cell>
          <cell r="L871" t="str">
            <v>Energy</v>
          </cell>
          <cell r="M871" t="str">
            <v>Summer</v>
          </cell>
          <cell r="N871" t="str">
            <v>Tier 4</v>
          </cell>
          <cell r="R871" t="str">
            <v>C</v>
          </cell>
          <cell r="V871">
            <v>0</v>
          </cell>
        </row>
        <row r="872">
          <cell r="G872" t="str">
            <v>EL-1</v>
          </cell>
          <cell r="J872" t="str">
            <v>RBC</v>
          </cell>
          <cell r="L872" t="str">
            <v>Energy</v>
          </cell>
          <cell r="M872" t="str">
            <v>Summer</v>
          </cell>
          <cell r="N872" t="str">
            <v>Tier 5</v>
          </cell>
          <cell r="R872" t="str">
            <v>C</v>
          </cell>
          <cell r="V872">
            <v>0</v>
          </cell>
        </row>
        <row r="873">
          <cell r="G873" t="str">
            <v>EL-1</v>
          </cell>
          <cell r="J873" t="str">
            <v>RBC</v>
          </cell>
          <cell r="L873" t="str">
            <v>Energy</v>
          </cell>
          <cell r="M873" t="str">
            <v>Winter</v>
          </cell>
          <cell r="N873" t="str">
            <v>MARL kWh</v>
          </cell>
          <cell r="R873" t="str">
            <v>C</v>
          </cell>
          <cell r="V873">
            <v>2061</v>
          </cell>
        </row>
        <row r="874">
          <cell r="G874" t="str">
            <v>EL-1</v>
          </cell>
          <cell r="J874" t="str">
            <v>RBC</v>
          </cell>
          <cell r="L874" t="str">
            <v>Energy</v>
          </cell>
          <cell r="M874" t="str">
            <v>Winter</v>
          </cell>
          <cell r="N874" t="str">
            <v>Min Bill kWh</v>
          </cell>
          <cell r="R874" t="str">
            <v>C</v>
          </cell>
          <cell r="V874">
            <v>5087347.5585669996</v>
          </cell>
        </row>
        <row r="875">
          <cell r="G875" t="str">
            <v>EL-1</v>
          </cell>
          <cell r="J875" t="str">
            <v>RBC</v>
          </cell>
          <cell r="L875" t="str">
            <v>Energy</v>
          </cell>
          <cell r="M875" t="str">
            <v>Winter</v>
          </cell>
          <cell r="N875" t="str">
            <v>Tier 1</v>
          </cell>
          <cell r="R875" t="str">
            <v>C</v>
          </cell>
          <cell r="V875">
            <v>1200017891.081929</v>
          </cell>
        </row>
        <row r="876">
          <cell r="G876" t="str">
            <v>EL-1</v>
          </cell>
          <cell r="J876" t="str">
            <v>RBC</v>
          </cell>
          <cell r="L876" t="str">
            <v>Energy</v>
          </cell>
          <cell r="M876" t="str">
            <v>Winter</v>
          </cell>
          <cell r="N876" t="str">
            <v>Tier 2</v>
          </cell>
          <cell r="R876" t="str">
            <v>C</v>
          </cell>
          <cell r="V876">
            <v>461536510.00300497</v>
          </cell>
        </row>
        <row r="877">
          <cell r="G877" t="str">
            <v>EL-1</v>
          </cell>
          <cell r="J877" t="str">
            <v>RBC</v>
          </cell>
          <cell r="L877" t="str">
            <v>Energy</v>
          </cell>
          <cell r="M877" t="str">
            <v>Winter</v>
          </cell>
          <cell r="N877" t="str">
            <v>Tier 3</v>
          </cell>
          <cell r="R877" t="str">
            <v>C</v>
          </cell>
          <cell r="V877">
            <v>14689864.323539998</v>
          </cell>
        </row>
        <row r="878">
          <cell r="G878" t="str">
            <v>EL-1</v>
          </cell>
          <cell r="J878" t="str">
            <v>RBC</v>
          </cell>
          <cell r="L878" t="str">
            <v>Energy</v>
          </cell>
          <cell r="M878" t="str">
            <v>Winter</v>
          </cell>
          <cell r="N878" t="str">
            <v>Tier 4</v>
          </cell>
          <cell r="R878" t="str">
            <v>C</v>
          </cell>
          <cell r="V878">
            <v>0</v>
          </cell>
        </row>
        <row r="879">
          <cell r="G879" t="str">
            <v>EL-1</v>
          </cell>
          <cell r="J879" t="str">
            <v>RBC</v>
          </cell>
          <cell r="L879" t="str">
            <v>Energy</v>
          </cell>
          <cell r="M879" t="str">
            <v>Winter</v>
          </cell>
          <cell r="N879" t="str">
            <v>Tier 5</v>
          </cell>
          <cell r="R879" t="str">
            <v>C</v>
          </cell>
          <cell r="V879">
            <v>0</v>
          </cell>
        </row>
        <row r="880">
          <cell r="G880" t="str">
            <v>E-1</v>
          </cell>
          <cell r="J880" t="str">
            <v>WH</v>
          </cell>
          <cell r="L880" t="str">
            <v>DL</v>
          </cell>
          <cell r="M880" t="str">
            <v>N/A</v>
          </cell>
          <cell r="N880" t="str">
            <v>N/A</v>
          </cell>
          <cell r="R880" t="str">
            <v>N/A</v>
          </cell>
          <cell r="V880">
            <v>0</v>
          </cell>
        </row>
        <row r="881">
          <cell r="G881" t="str">
            <v>E-1</v>
          </cell>
          <cell r="J881" t="str">
            <v>WH</v>
          </cell>
          <cell r="L881" t="str">
            <v>Energy</v>
          </cell>
          <cell r="M881" t="str">
            <v>Summer</v>
          </cell>
          <cell r="N881" t="str">
            <v>MARL kWh</v>
          </cell>
          <cell r="R881" t="str">
            <v>N/A</v>
          </cell>
          <cell r="V881">
            <v>0</v>
          </cell>
        </row>
        <row r="882">
          <cell r="G882" t="str">
            <v>E-1</v>
          </cell>
          <cell r="J882" t="str">
            <v>WH</v>
          </cell>
          <cell r="L882" t="str">
            <v>Energy</v>
          </cell>
          <cell r="M882" t="str">
            <v>Summer</v>
          </cell>
          <cell r="N882" t="str">
            <v>Min Bill kWh</v>
          </cell>
          <cell r="R882" t="str">
            <v>N/A</v>
          </cell>
          <cell r="V882">
            <v>275979.13226099999</v>
          </cell>
        </row>
        <row r="883">
          <cell r="G883" t="str">
            <v>E-1</v>
          </cell>
          <cell r="J883" t="str">
            <v>WH</v>
          </cell>
          <cell r="L883" t="str">
            <v>Energy</v>
          </cell>
          <cell r="M883" t="str">
            <v>Summer</v>
          </cell>
          <cell r="N883" t="str">
            <v>Tier 1</v>
          </cell>
          <cell r="R883" t="str">
            <v>N/A</v>
          </cell>
          <cell r="V883">
            <v>139549350.07266298</v>
          </cell>
        </row>
        <row r="884">
          <cell r="G884" t="str">
            <v>E-1</v>
          </cell>
          <cell r="J884" t="str">
            <v>WH</v>
          </cell>
          <cell r="L884" t="str">
            <v>Energy</v>
          </cell>
          <cell r="M884" t="str">
            <v>Summer</v>
          </cell>
          <cell r="N884" t="str">
            <v>Tier 2</v>
          </cell>
          <cell r="R884" t="str">
            <v>N/A</v>
          </cell>
          <cell r="V884">
            <v>32200925.263301998</v>
          </cell>
        </row>
        <row r="885">
          <cell r="G885" t="str">
            <v>E-1</v>
          </cell>
          <cell r="J885" t="str">
            <v>WH</v>
          </cell>
          <cell r="L885" t="str">
            <v>Energy</v>
          </cell>
          <cell r="M885" t="str">
            <v>Summer</v>
          </cell>
          <cell r="N885" t="str">
            <v>Tier 3</v>
          </cell>
          <cell r="R885" t="str">
            <v>N/A</v>
          </cell>
          <cell r="V885">
            <v>1835177.9432549998</v>
          </cell>
        </row>
        <row r="886">
          <cell r="G886" t="str">
            <v>E-1</v>
          </cell>
          <cell r="J886" t="str">
            <v>WH</v>
          </cell>
          <cell r="L886" t="str">
            <v>Energy</v>
          </cell>
          <cell r="M886" t="str">
            <v>Summer</v>
          </cell>
          <cell r="N886" t="str">
            <v>Tier 4</v>
          </cell>
          <cell r="R886" t="str">
            <v>N/A</v>
          </cell>
          <cell r="V886">
            <v>0</v>
          </cell>
        </row>
        <row r="887">
          <cell r="G887" t="str">
            <v>E-1</v>
          </cell>
          <cell r="J887" t="str">
            <v>WH</v>
          </cell>
          <cell r="L887" t="str">
            <v>Energy</v>
          </cell>
          <cell r="M887" t="str">
            <v>Summer</v>
          </cell>
          <cell r="N887" t="str">
            <v>Tier 5</v>
          </cell>
          <cell r="R887" t="str">
            <v>N/A</v>
          </cell>
          <cell r="V887">
            <v>0</v>
          </cell>
        </row>
        <row r="888">
          <cell r="G888" t="str">
            <v>E-1</v>
          </cell>
          <cell r="J888" t="str">
            <v>WH</v>
          </cell>
          <cell r="L888" t="str">
            <v>Energy</v>
          </cell>
          <cell r="M888" t="str">
            <v>Winter</v>
          </cell>
          <cell r="N888" t="str">
            <v>MARL kWh</v>
          </cell>
          <cell r="R888" t="str">
            <v>N/A</v>
          </cell>
          <cell r="V888">
            <v>0</v>
          </cell>
        </row>
        <row r="889">
          <cell r="G889" t="str">
            <v>E-1</v>
          </cell>
          <cell r="J889" t="str">
            <v>WH</v>
          </cell>
          <cell r="L889" t="str">
            <v>Energy</v>
          </cell>
          <cell r="M889" t="str">
            <v>Winter</v>
          </cell>
          <cell r="N889" t="str">
            <v>Min Bill kWh</v>
          </cell>
          <cell r="R889" t="str">
            <v>N/A</v>
          </cell>
          <cell r="V889">
            <v>431501.73479000002</v>
          </cell>
        </row>
        <row r="890">
          <cell r="G890" t="str">
            <v>E-1</v>
          </cell>
          <cell r="J890" t="str">
            <v>WH</v>
          </cell>
          <cell r="L890" t="str">
            <v>Energy</v>
          </cell>
          <cell r="M890" t="str">
            <v>Winter</v>
          </cell>
          <cell r="N890" t="str">
            <v>Tier 1</v>
          </cell>
          <cell r="R890" t="str">
            <v>N/A</v>
          </cell>
          <cell r="V890">
            <v>172664666.05847099</v>
          </cell>
        </row>
        <row r="891">
          <cell r="G891" t="str">
            <v>E-1</v>
          </cell>
          <cell r="J891" t="str">
            <v>WH</v>
          </cell>
          <cell r="L891" t="str">
            <v>Energy</v>
          </cell>
          <cell r="M891" t="str">
            <v>Winter</v>
          </cell>
          <cell r="N891" t="str">
            <v>Tier 2</v>
          </cell>
          <cell r="R891" t="str">
            <v>N/A</v>
          </cell>
          <cell r="V891">
            <v>19461586.393826</v>
          </cell>
        </row>
        <row r="892">
          <cell r="G892" t="str">
            <v>E-1</v>
          </cell>
          <cell r="J892" t="str">
            <v>WH</v>
          </cell>
          <cell r="L892" t="str">
            <v>Energy</v>
          </cell>
          <cell r="M892" t="str">
            <v>Winter</v>
          </cell>
          <cell r="N892" t="str">
            <v>Tier 3</v>
          </cell>
          <cell r="R892" t="str">
            <v>N/A</v>
          </cell>
          <cell r="V892">
            <v>1735325.041921</v>
          </cell>
        </row>
        <row r="893">
          <cell r="G893" t="str">
            <v>E-1</v>
          </cell>
          <cell r="J893" t="str">
            <v>WH</v>
          </cell>
          <cell r="L893" t="str">
            <v>Energy</v>
          </cell>
          <cell r="M893" t="str">
            <v>Winter</v>
          </cell>
          <cell r="N893" t="str">
            <v>Tier 4</v>
          </cell>
          <cell r="R893" t="str">
            <v>N/A</v>
          </cell>
          <cell r="V893">
            <v>0</v>
          </cell>
        </row>
        <row r="894">
          <cell r="G894" t="str">
            <v>E-1</v>
          </cell>
          <cell r="J894" t="str">
            <v>WH</v>
          </cell>
          <cell r="L894" t="str">
            <v>Energy</v>
          </cell>
          <cell r="M894" t="str">
            <v>Winter</v>
          </cell>
          <cell r="N894" t="str">
            <v>Tier 5</v>
          </cell>
          <cell r="R894" t="str">
            <v>N/A</v>
          </cell>
          <cell r="V894">
            <v>0</v>
          </cell>
        </row>
        <row r="895">
          <cell r="G895" t="str">
            <v>E-1</v>
          </cell>
          <cell r="J895" t="str">
            <v>WH</v>
          </cell>
          <cell r="L895" t="str">
            <v>Energy</v>
          </cell>
          <cell r="M895" t="str">
            <v>Summer</v>
          </cell>
          <cell r="N895" t="str">
            <v>MARL kWh</v>
          </cell>
          <cell r="R895" t="str">
            <v>N/A</v>
          </cell>
          <cell r="V895">
            <v>6236</v>
          </cell>
        </row>
        <row r="896">
          <cell r="G896" t="str">
            <v>E-1</v>
          </cell>
          <cell r="J896" t="str">
            <v>WH</v>
          </cell>
          <cell r="L896" t="str">
            <v>Energy</v>
          </cell>
          <cell r="M896" t="str">
            <v>Summer</v>
          </cell>
          <cell r="N896" t="str">
            <v>Min Bill kWh</v>
          </cell>
          <cell r="R896" t="str">
            <v>N/A</v>
          </cell>
          <cell r="V896">
            <v>4979166.3174099997</v>
          </cell>
        </row>
        <row r="897">
          <cell r="G897" t="str">
            <v>E-1</v>
          </cell>
          <cell r="J897" t="str">
            <v>WH</v>
          </cell>
          <cell r="L897" t="str">
            <v>Energy</v>
          </cell>
          <cell r="M897" t="str">
            <v>Summer</v>
          </cell>
          <cell r="N897" t="str">
            <v>Tier 1</v>
          </cell>
          <cell r="R897" t="str">
            <v>N/A</v>
          </cell>
          <cell r="V897">
            <v>748269262.56177795</v>
          </cell>
        </row>
        <row r="898">
          <cell r="G898" t="str">
            <v>E-1</v>
          </cell>
          <cell r="J898" t="str">
            <v>WH</v>
          </cell>
          <cell r="L898" t="str">
            <v>Energy</v>
          </cell>
          <cell r="M898" t="str">
            <v>Summer</v>
          </cell>
          <cell r="N898" t="str">
            <v>Tier 2</v>
          </cell>
          <cell r="R898" t="str">
            <v>N/A</v>
          </cell>
          <cell r="V898">
            <v>526825876.97288501</v>
          </cell>
        </row>
        <row r="899">
          <cell r="G899" t="str">
            <v>E-1</v>
          </cell>
          <cell r="J899" t="str">
            <v>WH</v>
          </cell>
          <cell r="L899" t="str">
            <v>Energy</v>
          </cell>
          <cell r="M899" t="str">
            <v>Summer</v>
          </cell>
          <cell r="N899" t="str">
            <v>Tier 3</v>
          </cell>
          <cell r="R899" t="str">
            <v>N/A</v>
          </cell>
          <cell r="V899">
            <v>25826422.431010999</v>
          </cell>
        </row>
        <row r="900">
          <cell r="G900" t="str">
            <v>E-1</v>
          </cell>
          <cell r="J900" t="str">
            <v>WH</v>
          </cell>
          <cell r="L900" t="str">
            <v>Energy</v>
          </cell>
          <cell r="M900" t="str">
            <v>Summer</v>
          </cell>
          <cell r="N900" t="str">
            <v>Tier 4</v>
          </cell>
          <cell r="R900" t="str">
            <v>N/A</v>
          </cell>
          <cell r="V900">
            <v>0</v>
          </cell>
        </row>
        <row r="901">
          <cell r="G901" t="str">
            <v>E-1</v>
          </cell>
          <cell r="J901" t="str">
            <v>WH</v>
          </cell>
          <cell r="L901" t="str">
            <v>Energy</v>
          </cell>
          <cell r="M901" t="str">
            <v>Summer</v>
          </cell>
          <cell r="N901" t="str">
            <v>Tier 5</v>
          </cell>
          <cell r="R901" t="str">
            <v>N/A</v>
          </cell>
          <cell r="V901">
            <v>0</v>
          </cell>
        </row>
        <row r="902">
          <cell r="G902" t="str">
            <v>E-1</v>
          </cell>
          <cell r="J902" t="str">
            <v>WH</v>
          </cell>
          <cell r="L902" t="str">
            <v>Energy</v>
          </cell>
          <cell r="M902" t="str">
            <v>Winter</v>
          </cell>
          <cell r="N902" t="str">
            <v>MARL kWh</v>
          </cell>
          <cell r="R902" t="str">
            <v>N/A</v>
          </cell>
          <cell r="V902">
            <v>11187</v>
          </cell>
        </row>
        <row r="903">
          <cell r="G903" t="str">
            <v>E-1</v>
          </cell>
          <cell r="J903" t="str">
            <v>WH</v>
          </cell>
          <cell r="L903" t="str">
            <v>Energy</v>
          </cell>
          <cell r="M903" t="str">
            <v>Winter</v>
          </cell>
          <cell r="N903" t="str">
            <v>Min Bill kWh</v>
          </cell>
          <cell r="R903" t="str">
            <v>N/A</v>
          </cell>
          <cell r="V903">
            <v>7785113.9924840005</v>
          </cell>
        </row>
        <row r="904">
          <cell r="G904" t="str">
            <v>E-1</v>
          </cell>
          <cell r="J904" t="str">
            <v>WH</v>
          </cell>
          <cell r="L904" t="str">
            <v>Energy</v>
          </cell>
          <cell r="M904" t="str">
            <v>Winter</v>
          </cell>
          <cell r="N904" t="str">
            <v>Tier 1</v>
          </cell>
          <cell r="R904" t="str">
            <v>N/A</v>
          </cell>
          <cell r="V904">
            <v>927107565.40023303</v>
          </cell>
        </row>
        <row r="905">
          <cell r="G905" t="str">
            <v>E-1</v>
          </cell>
          <cell r="J905" t="str">
            <v>WH</v>
          </cell>
          <cell r="L905" t="str">
            <v>Energy</v>
          </cell>
          <cell r="M905" t="str">
            <v>Winter</v>
          </cell>
          <cell r="N905" t="str">
            <v>Tier 2</v>
          </cell>
          <cell r="R905" t="str">
            <v>N/A</v>
          </cell>
          <cell r="V905">
            <v>469517962.078381</v>
          </cell>
        </row>
        <row r="906">
          <cell r="G906" t="str">
            <v>E-1</v>
          </cell>
          <cell r="J906" t="str">
            <v>WH</v>
          </cell>
          <cell r="L906" t="str">
            <v>Energy</v>
          </cell>
          <cell r="M906" t="str">
            <v>Winter</v>
          </cell>
          <cell r="N906" t="str">
            <v>Tier 3</v>
          </cell>
          <cell r="R906" t="str">
            <v>N/A</v>
          </cell>
          <cell r="V906">
            <v>33637357.131182998</v>
          </cell>
        </row>
        <row r="907">
          <cell r="G907" t="str">
            <v>E-1</v>
          </cell>
          <cell r="J907" t="str">
            <v>WH</v>
          </cell>
          <cell r="L907" t="str">
            <v>Energy</v>
          </cell>
          <cell r="M907" t="str">
            <v>Winter</v>
          </cell>
          <cell r="N907" t="str">
            <v>Tier 4</v>
          </cell>
          <cell r="R907" t="str">
            <v>N/A</v>
          </cell>
          <cell r="V907">
            <v>0</v>
          </cell>
        </row>
        <row r="908">
          <cell r="G908" t="str">
            <v>E-1</v>
          </cell>
          <cell r="J908" t="str">
            <v>WH</v>
          </cell>
          <cell r="L908" t="str">
            <v>Energy</v>
          </cell>
          <cell r="M908" t="str">
            <v>Winter</v>
          </cell>
          <cell r="N908" t="str">
            <v>Tier 5</v>
          </cell>
          <cell r="R908" t="str">
            <v>N/A</v>
          </cell>
          <cell r="V908">
            <v>0</v>
          </cell>
        </row>
        <row r="909">
          <cell r="G909" t="str">
            <v>EL-1</v>
          </cell>
          <cell r="J909" t="str">
            <v>WH</v>
          </cell>
          <cell r="L909" t="str">
            <v>DL</v>
          </cell>
          <cell r="M909" t="str">
            <v>N/A</v>
          </cell>
          <cell r="N909" t="str">
            <v>N/A</v>
          </cell>
          <cell r="R909" t="str">
            <v>C</v>
          </cell>
          <cell r="V909">
            <v>0</v>
          </cell>
        </row>
        <row r="910">
          <cell r="G910" t="str">
            <v>EL-1</v>
          </cell>
          <cell r="J910" t="str">
            <v>WH</v>
          </cell>
          <cell r="L910" t="str">
            <v>Energy</v>
          </cell>
          <cell r="M910" t="str">
            <v>Summer</v>
          </cell>
          <cell r="N910" t="str">
            <v>MARL kWh</v>
          </cell>
          <cell r="R910" t="str">
            <v>C</v>
          </cell>
          <cell r="V910">
            <v>1516</v>
          </cell>
        </row>
        <row r="911">
          <cell r="G911" t="str">
            <v>EL-1</v>
          </cell>
          <cell r="J911" t="str">
            <v>WH</v>
          </cell>
          <cell r="L911" t="str">
            <v>Energy</v>
          </cell>
          <cell r="M911" t="str">
            <v>Summer</v>
          </cell>
          <cell r="N911" t="str">
            <v>Min Bill kWh</v>
          </cell>
          <cell r="R911" t="str">
            <v>C</v>
          </cell>
          <cell r="V911">
            <v>2808660.6469029998</v>
          </cell>
        </row>
        <row r="912">
          <cell r="G912" t="str">
            <v>EL-1</v>
          </cell>
          <cell r="J912" t="str">
            <v>WH</v>
          </cell>
          <cell r="L912" t="str">
            <v>Energy</v>
          </cell>
          <cell r="M912" t="str">
            <v>Summer</v>
          </cell>
          <cell r="N912" t="str">
            <v>Tier 1</v>
          </cell>
          <cell r="R912" t="str">
            <v>C</v>
          </cell>
          <cell r="V912">
            <v>701334839.75534093</v>
          </cell>
        </row>
        <row r="913">
          <cell r="G913" t="str">
            <v>EL-1</v>
          </cell>
          <cell r="J913" t="str">
            <v>WH</v>
          </cell>
          <cell r="L913" t="str">
            <v>Energy</v>
          </cell>
          <cell r="M913" t="str">
            <v>Summer</v>
          </cell>
          <cell r="N913" t="str">
            <v>Tier 2</v>
          </cell>
          <cell r="R913" t="str">
            <v>C</v>
          </cell>
          <cell r="V913">
            <v>397436462.69906598</v>
          </cell>
        </row>
        <row r="914">
          <cell r="G914" t="str">
            <v>EL-1</v>
          </cell>
          <cell r="J914" t="str">
            <v>WH</v>
          </cell>
          <cell r="L914" t="str">
            <v>Energy</v>
          </cell>
          <cell r="M914" t="str">
            <v>Summer</v>
          </cell>
          <cell r="N914" t="str">
            <v>Tier 3</v>
          </cell>
          <cell r="R914" t="str">
            <v>C</v>
          </cell>
          <cell r="V914">
            <v>6729740.748505</v>
          </cell>
        </row>
        <row r="915">
          <cell r="G915" t="str">
            <v>EL-1</v>
          </cell>
          <cell r="J915" t="str">
            <v>WH</v>
          </cell>
          <cell r="L915" t="str">
            <v>Energy</v>
          </cell>
          <cell r="M915" t="str">
            <v>Summer</v>
          </cell>
          <cell r="N915" t="str">
            <v>Tier 4</v>
          </cell>
          <cell r="R915" t="str">
            <v>C</v>
          </cell>
          <cell r="V915">
            <v>0</v>
          </cell>
        </row>
        <row r="916">
          <cell r="G916" t="str">
            <v>EL-1</v>
          </cell>
          <cell r="J916" t="str">
            <v>WH</v>
          </cell>
          <cell r="L916" t="str">
            <v>Energy</v>
          </cell>
          <cell r="M916" t="str">
            <v>Summer</v>
          </cell>
          <cell r="N916" t="str">
            <v>Tier 5</v>
          </cell>
          <cell r="R916" t="str">
            <v>C</v>
          </cell>
          <cell r="V916">
            <v>0</v>
          </cell>
        </row>
        <row r="917">
          <cell r="G917" t="str">
            <v>EL-1</v>
          </cell>
          <cell r="J917" t="str">
            <v>WH</v>
          </cell>
          <cell r="L917" t="str">
            <v>Energy</v>
          </cell>
          <cell r="M917" t="str">
            <v>Winter</v>
          </cell>
          <cell r="N917" t="str">
            <v>MARL kWh</v>
          </cell>
          <cell r="R917" t="str">
            <v>C</v>
          </cell>
          <cell r="V917">
            <v>2061</v>
          </cell>
        </row>
        <row r="918">
          <cell r="G918" t="str">
            <v>EL-1</v>
          </cell>
          <cell r="J918" t="str">
            <v>WH</v>
          </cell>
          <cell r="L918" t="str">
            <v>Energy</v>
          </cell>
          <cell r="M918" t="str">
            <v>Winter</v>
          </cell>
          <cell r="N918" t="str">
            <v>Min Bill kWh</v>
          </cell>
          <cell r="R918" t="str">
            <v>C</v>
          </cell>
          <cell r="V918">
            <v>5087347.5585669996</v>
          </cell>
        </row>
        <row r="919">
          <cell r="G919" t="str">
            <v>EL-1</v>
          </cell>
          <cell r="J919" t="str">
            <v>WH</v>
          </cell>
          <cell r="L919" t="str">
            <v>Energy</v>
          </cell>
          <cell r="M919" t="str">
            <v>Winter</v>
          </cell>
          <cell r="N919" t="str">
            <v>Tier 1</v>
          </cell>
          <cell r="R919" t="str">
            <v>C</v>
          </cell>
          <cell r="V919">
            <v>1200017891.081929</v>
          </cell>
        </row>
        <row r="920">
          <cell r="G920" t="str">
            <v>EL-1</v>
          </cell>
          <cell r="J920" t="str">
            <v>WH</v>
          </cell>
          <cell r="L920" t="str">
            <v>Energy</v>
          </cell>
          <cell r="M920" t="str">
            <v>Winter</v>
          </cell>
          <cell r="N920" t="str">
            <v>Tier 2</v>
          </cell>
          <cell r="R920" t="str">
            <v>C</v>
          </cell>
          <cell r="V920">
            <v>461536510.00300497</v>
          </cell>
        </row>
        <row r="921">
          <cell r="G921" t="str">
            <v>EL-1</v>
          </cell>
          <cell r="J921" t="str">
            <v>WH</v>
          </cell>
          <cell r="L921" t="str">
            <v>Energy</v>
          </cell>
          <cell r="M921" t="str">
            <v>Winter</v>
          </cell>
          <cell r="N921" t="str">
            <v>Tier 3</v>
          </cell>
          <cell r="R921" t="str">
            <v>C</v>
          </cell>
          <cell r="V921">
            <v>14689864.323539998</v>
          </cell>
        </row>
        <row r="922">
          <cell r="G922" t="str">
            <v>EL-1</v>
          </cell>
          <cell r="J922" t="str">
            <v>WH</v>
          </cell>
          <cell r="L922" t="str">
            <v>Energy</v>
          </cell>
          <cell r="M922" t="str">
            <v>Winter</v>
          </cell>
          <cell r="N922" t="str">
            <v>Tier 4</v>
          </cell>
          <cell r="R922" t="str">
            <v>C</v>
          </cell>
          <cell r="V922">
            <v>0</v>
          </cell>
        </row>
        <row r="923">
          <cell r="G923" t="str">
            <v>EL-1</v>
          </cell>
          <cell r="J923" t="str">
            <v>WH</v>
          </cell>
          <cell r="L923" t="str">
            <v>Energy</v>
          </cell>
          <cell r="M923" t="str">
            <v>Winter</v>
          </cell>
          <cell r="N923" t="str">
            <v>Tier 5</v>
          </cell>
          <cell r="R923" t="str">
            <v>C</v>
          </cell>
          <cell r="V923">
            <v>0</v>
          </cell>
        </row>
        <row r="924">
          <cell r="G924" t="str">
            <v>E-1</v>
          </cell>
          <cell r="J924" t="str">
            <v>PCIA</v>
          </cell>
          <cell r="L924" t="str">
            <v>Vin 21</v>
          </cell>
          <cell r="M924" t="str">
            <v>N/A</v>
          </cell>
          <cell r="N924" t="str">
            <v>N/A</v>
          </cell>
          <cell r="R924" t="str">
            <v>N/A</v>
          </cell>
          <cell r="V924">
            <v>0</v>
          </cell>
        </row>
        <row r="925">
          <cell r="G925" t="str">
            <v>EL-1</v>
          </cell>
          <cell r="J925" t="str">
            <v>PCIA</v>
          </cell>
          <cell r="L925" t="str">
            <v>Vin 21</v>
          </cell>
          <cell r="M925" t="str">
            <v>N/A</v>
          </cell>
          <cell r="N925" t="str">
            <v>N/A</v>
          </cell>
          <cell r="R925" t="str">
            <v>C</v>
          </cell>
          <cell r="V925">
            <v>0</v>
          </cell>
        </row>
        <row r="926">
          <cell r="G926" t="str">
            <v>E-1</v>
          </cell>
          <cell r="J926" t="str">
            <v>PCIA</v>
          </cell>
          <cell r="L926" t="str">
            <v>Vin Bund</v>
          </cell>
          <cell r="M926" t="str">
            <v>N/A</v>
          </cell>
          <cell r="N926" t="str">
            <v>N/A</v>
          </cell>
          <cell r="R926" t="str">
            <v>N/A</v>
          </cell>
          <cell r="V926">
            <v>0</v>
          </cell>
        </row>
        <row r="927">
          <cell r="G927" t="str">
            <v>EL-1</v>
          </cell>
          <cell r="J927" t="str">
            <v>PCIA</v>
          </cell>
          <cell r="L927" t="str">
            <v>Vin Bund</v>
          </cell>
          <cell r="M927" t="str">
            <v>N/A</v>
          </cell>
          <cell r="N927" t="str">
            <v>N/A</v>
          </cell>
          <cell r="R927" t="str">
            <v>C</v>
          </cell>
          <cell r="V927">
            <v>0</v>
          </cell>
        </row>
        <row r="928">
          <cell r="G928" t="str">
            <v>E-1</v>
          </cell>
          <cell r="J928" t="str">
            <v>WH</v>
          </cell>
          <cell r="L928" t="str">
            <v>DL</v>
          </cell>
          <cell r="M928" t="str">
            <v>N/A</v>
          </cell>
          <cell r="N928" t="str">
            <v>N/A</v>
          </cell>
          <cell r="R928" t="str">
            <v>N/A</v>
          </cell>
          <cell r="V928">
            <v>0</v>
          </cell>
        </row>
        <row r="929">
          <cell r="G929" t="str">
            <v>E-1</v>
          </cell>
          <cell r="J929" t="str">
            <v>WH</v>
          </cell>
          <cell r="L929" t="str">
            <v>Energy</v>
          </cell>
          <cell r="M929" t="str">
            <v>Summer</v>
          </cell>
          <cell r="N929" t="str">
            <v>MARL kWh</v>
          </cell>
          <cell r="R929" t="str">
            <v>N/A</v>
          </cell>
          <cell r="V929">
            <v>0</v>
          </cell>
        </row>
        <row r="930">
          <cell r="G930" t="str">
            <v>E-1</v>
          </cell>
          <cell r="J930" t="str">
            <v>WH</v>
          </cell>
          <cell r="L930" t="str">
            <v>Energy</v>
          </cell>
          <cell r="M930" t="str">
            <v>Summer</v>
          </cell>
          <cell r="N930" t="str">
            <v>Min Bill kWh</v>
          </cell>
          <cell r="R930" t="str">
            <v>N/A</v>
          </cell>
          <cell r="V930">
            <v>275979.13226099999</v>
          </cell>
        </row>
        <row r="931">
          <cell r="G931" t="str">
            <v>E-1</v>
          </cell>
          <cell r="J931" t="str">
            <v>WH</v>
          </cell>
          <cell r="L931" t="str">
            <v>Energy</v>
          </cell>
          <cell r="M931" t="str">
            <v>Summer</v>
          </cell>
          <cell r="N931" t="str">
            <v>Tier 1</v>
          </cell>
          <cell r="R931" t="str">
            <v>N/A</v>
          </cell>
          <cell r="V931">
            <v>139549350.07266298</v>
          </cell>
        </row>
        <row r="932">
          <cell r="G932" t="str">
            <v>E-1</v>
          </cell>
          <cell r="J932" t="str">
            <v>WH</v>
          </cell>
          <cell r="L932" t="str">
            <v>Energy</v>
          </cell>
          <cell r="M932" t="str">
            <v>Summer</v>
          </cell>
          <cell r="N932" t="str">
            <v>Tier 2</v>
          </cell>
          <cell r="R932" t="str">
            <v>N/A</v>
          </cell>
          <cell r="V932">
            <v>32200925.263301998</v>
          </cell>
        </row>
        <row r="933">
          <cell r="G933" t="str">
            <v>E-1</v>
          </cell>
          <cell r="J933" t="str">
            <v>WH</v>
          </cell>
          <cell r="L933" t="str">
            <v>Energy</v>
          </cell>
          <cell r="M933" t="str">
            <v>Summer</v>
          </cell>
          <cell r="N933" t="str">
            <v>Tier 3</v>
          </cell>
          <cell r="R933" t="str">
            <v>N/A</v>
          </cell>
          <cell r="V933">
            <v>1835177.9432549998</v>
          </cell>
        </row>
        <row r="934">
          <cell r="G934" t="str">
            <v>E-1</v>
          </cell>
          <cell r="J934" t="str">
            <v>WH</v>
          </cell>
          <cell r="L934" t="str">
            <v>Energy</v>
          </cell>
          <cell r="M934" t="str">
            <v>Summer</v>
          </cell>
          <cell r="N934" t="str">
            <v>Tier 4</v>
          </cell>
          <cell r="R934" t="str">
            <v>N/A</v>
          </cell>
          <cell r="V934">
            <v>0</v>
          </cell>
        </row>
        <row r="935">
          <cell r="G935" t="str">
            <v>E-1</v>
          </cell>
          <cell r="J935" t="str">
            <v>WH</v>
          </cell>
          <cell r="L935" t="str">
            <v>Energy</v>
          </cell>
          <cell r="M935" t="str">
            <v>Summer</v>
          </cell>
          <cell r="N935" t="str">
            <v>Tier 5</v>
          </cell>
          <cell r="R935" t="str">
            <v>N/A</v>
          </cell>
          <cell r="V935">
            <v>0</v>
          </cell>
        </row>
        <row r="936">
          <cell r="G936" t="str">
            <v>E-1</v>
          </cell>
          <cell r="J936" t="str">
            <v>WH</v>
          </cell>
          <cell r="L936" t="str">
            <v>Energy</v>
          </cell>
          <cell r="M936" t="str">
            <v>Winter</v>
          </cell>
          <cell r="N936" t="str">
            <v>MARL kWh</v>
          </cell>
          <cell r="R936" t="str">
            <v>N/A</v>
          </cell>
          <cell r="V936">
            <v>0</v>
          </cell>
        </row>
        <row r="937">
          <cell r="G937" t="str">
            <v>E-1</v>
          </cell>
          <cell r="J937" t="str">
            <v>WH</v>
          </cell>
          <cell r="L937" t="str">
            <v>Energy</v>
          </cell>
          <cell r="M937" t="str">
            <v>Winter</v>
          </cell>
          <cell r="N937" t="str">
            <v>Min Bill kWh</v>
          </cell>
          <cell r="R937" t="str">
            <v>N/A</v>
          </cell>
          <cell r="V937">
            <v>431501.73479000002</v>
          </cell>
        </row>
        <row r="938">
          <cell r="G938" t="str">
            <v>E-1</v>
          </cell>
          <cell r="J938" t="str">
            <v>WH</v>
          </cell>
          <cell r="L938" t="str">
            <v>Energy</v>
          </cell>
          <cell r="M938" t="str">
            <v>Winter</v>
          </cell>
          <cell r="N938" t="str">
            <v>Tier 1</v>
          </cell>
          <cell r="R938" t="str">
            <v>N/A</v>
          </cell>
          <cell r="V938">
            <v>172664666.05847099</v>
          </cell>
        </row>
        <row r="939">
          <cell r="G939" t="str">
            <v>E-1</v>
          </cell>
          <cell r="J939" t="str">
            <v>WH</v>
          </cell>
          <cell r="L939" t="str">
            <v>Energy</v>
          </cell>
          <cell r="M939" t="str">
            <v>Winter</v>
          </cell>
          <cell r="N939" t="str">
            <v>Tier 2</v>
          </cell>
          <cell r="R939" t="str">
            <v>N/A</v>
          </cell>
          <cell r="V939">
            <v>19461586.393826</v>
          </cell>
        </row>
        <row r="940">
          <cell r="G940" t="str">
            <v>E-1</v>
          </cell>
          <cell r="J940" t="str">
            <v>WH</v>
          </cell>
          <cell r="L940" t="str">
            <v>Energy</v>
          </cell>
          <cell r="M940" t="str">
            <v>Winter</v>
          </cell>
          <cell r="N940" t="str">
            <v>Tier 3</v>
          </cell>
          <cell r="R940" t="str">
            <v>N/A</v>
          </cell>
          <cell r="V940">
            <v>1735325.041921</v>
          </cell>
        </row>
        <row r="941">
          <cell r="G941" t="str">
            <v>E-1</v>
          </cell>
          <cell r="J941" t="str">
            <v>WH</v>
          </cell>
          <cell r="L941" t="str">
            <v>Energy</v>
          </cell>
          <cell r="M941" t="str">
            <v>Winter</v>
          </cell>
          <cell r="N941" t="str">
            <v>Tier 4</v>
          </cell>
          <cell r="R941" t="str">
            <v>N/A</v>
          </cell>
          <cell r="V941">
            <v>0</v>
          </cell>
        </row>
        <row r="942">
          <cell r="G942" t="str">
            <v>E-1</v>
          </cell>
          <cell r="J942" t="str">
            <v>WH</v>
          </cell>
          <cell r="L942" t="str">
            <v>Energy</v>
          </cell>
          <cell r="M942" t="str">
            <v>Winter</v>
          </cell>
          <cell r="N942" t="str">
            <v>Tier 5</v>
          </cell>
          <cell r="R942" t="str">
            <v>N/A</v>
          </cell>
          <cell r="V942">
            <v>0</v>
          </cell>
        </row>
        <row r="943">
          <cell r="G943" t="str">
            <v>E-1</v>
          </cell>
          <cell r="J943" t="str">
            <v>WH</v>
          </cell>
          <cell r="L943" t="str">
            <v>Energy</v>
          </cell>
          <cell r="M943" t="str">
            <v>Summer</v>
          </cell>
          <cell r="N943" t="str">
            <v>MARL kWh</v>
          </cell>
          <cell r="R943" t="str">
            <v>N/A</v>
          </cell>
          <cell r="V943">
            <v>6236</v>
          </cell>
        </row>
        <row r="944">
          <cell r="G944" t="str">
            <v>E-1</v>
          </cell>
          <cell r="J944" t="str">
            <v>WH</v>
          </cell>
          <cell r="L944" t="str">
            <v>Energy</v>
          </cell>
          <cell r="M944" t="str">
            <v>Summer</v>
          </cell>
          <cell r="N944" t="str">
            <v>Min Bill kWh</v>
          </cell>
          <cell r="R944" t="str">
            <v>N/A</v>
          </cell>
          <cell r="V944">
            <v>4979166.3174099997</v>
          </cell>
        </row>
        <row r="945">
          <cell r="G945" t="str">
            <v>E-1</v>
          </cell>
          <cell r="J945" t="str">
            <v>WH</v>
          </cell>
          <cell r="L945" t="str">
            <v>Energy</v>
          </cell>
          <cell r="M945" t="str">
            <v>Summer</v>
          </cell>
          <cell r="N945" t="str">
            <v>Tier 1</v>
          </cell>
          <cell r="R945" t="str">
            <v>N/A</v>
          </cell>
          <cell r="V945">
            <v>748269262.56177795</v>
          </cell>
        </row>
        <row r="946">
          <cell r="G946" t="str">
            <v>E-1</v>
          </cell>
          <cell r="J946" t="str">
            <v>WH</v>
          </cell>
          <cell r="L946" t="str">
            <v>Energy</v>
          </cell>
          <cell r="M946" t="str">
            <v>Summer</v>
          </cell>
          <cell r="N946" t="str">
            <v>Tier 2</v>
          </cell>
          <cell r="R946" t="str">
            <v>N/A</v>
          </cell>
          <cell r="V946">
            <v>526825876.97288501</v>
          </cell>
        </row>
        <row r="947">
          <cell r="G947" t="str">
            <v>E-1</v>
          </cell>
          <cell r="J947" t="str">
            <v>WH</v>
          </cell>
          <cell r="L947" t="str">
            <v>Energy</v>
          </cell>
          <cell r="M947" t="str">
            <v>Summer</v>
          </cell>
          <cell r="N947" t="str">
            <v>Tier 3</v>
          </cell>
          <cell r="R947" t="str">
            <v>N/A</v>
          </cell>
          <cell r="V947">
            <v>25826422.431010999</v>
          </cell>
        </row>
        <row r="948">
          <cell r="G948" t="str">
            <v>E-1</v>
          </cell>
          <cell r="J948" t="str">
            <v>WH</v>
          </cell>
          <cell r="L948" t="str">
            <v>Energy</v>
          </cell>
          <cell r="M948" t="str">
            <v>Summer</v>
          </cell>
          <cell r="N948" t="str">
            <v>Tier 4</v>
          </cell>
          <cell r="R948" t="str">
            <v>N/A</v>
          </cell>
          <cell r="V948">
            <v>0</v>
          </cell>
        </row>
        <row r="949">
          <cell r="G949" t="str">
            <v>E-1</v>
          </cell>
          <cell r="J949" t="str">
            <v>WH</v>
          </cell>
          <cell r="L949" t="str">
            <v>Energy</v>
          </cell>
          <cell r="M949" t="str">
            <v>Summer</v>
          </cell>
          <cell r="N949" t="str">
            <v>Tier 5</v>
          </cell>
          <cell r="R949" t="str">
            <v>N/A</v>
          </cell>
          <cell r="V949">
            <v>0</v>
          </cell>
        </row>
        <row r="950">
          <cell r="G950" t="str">
            <v>E-1</v>
          </cell>
          <cell r="J950" t="str">
            <v>WH</v>
          </cell>
          <cell r="L950" t="str">
            <v>Energy</v>
          </cell>
          <cell r="M950" t="str">
            <v>Winter</v>
          </cell>
          <cell r="N950" t="str">
            <v>MARL kWh</v>
          </cell>
          <cell r="R950" t="str">
            <v>N/A</v>
          </cell>
          <cell r="V950">
            <v>11187</v>
          </cell>
        </row>
        <row r="951">
          <cell r="G951" t="str">
            <v>E-1</v>
          </cell>
          <cell r="J951" t="str">
            <v>WH</v>
          </cell>
          <cell r="L951" t="str">
            <v>Energy</v>
          </cell>
          <cell r="M951" t="str">
            <v>Winter</v>
          </cell>
          <cell r="N951" t="str">
            <v>Min Bill kWh</v>
          </cell>
          <cell r="R951" t="str">
            <v>N/A</v>
          </cell>
          <cell r="V951">
            <v>7785113.9924840005</v>
          </cell>
        </row>
        <row r="952">
          <cell r="G952" t="str">
            <v>E-1</v>
          </cell>
          <cell r="J952" t="str">
            <v>WH</v>
          </cell>
          <cell r="L952" t="str">
            <v>Energy</v>
          </cell>
          <cell r="M952" t="str">
            <v>Winter</v>
          </cell>
          <cell r="N952" t="str">
            <v>Tier 1</v>
          </cell>
          <cell r="R952" t="str">
            <v>N/A</v>
          </cell>
          <cell r="V952">
            <v>927107565.40023303</v>
          </cell>
        </row>
        <row r="953">
          <cell r="G953" t="str">
            <v>E-1</v>
          </cell>
          <cell r="J953" t="str">
            <v>WH</v>
          </cell>
          <cell r="L953" t="str">
            <v>Energy</v>
          </cell>
          <cell r="M953" t="str">
            <v>Winter</v>
          </cell>
          <cell r="N953" t="str">
            <v>Tier 2</v>
          </cell>
          <cell r="R953" t="str">
            <v>N/A</v>
          </cell>
          <cell r="V953">
            <v>469517962.078381</v>
          </cell>
        </row>
        <row r="954">
          <cell r="G954" t="str">
            <v>E-1</v>
          </cell>
          <cell r="J954" t="str">
            <v>WH</v>
          </cell>
          <cell r="L954" t="str">
            <v>Energy</v>
          </cell>
          <cell r="M954" t="str">
            <v>Winter</v>
          </cell>
          <cell r="N954" t="str">
            <v>Tier 3</v>
          </cell>
          <cell r="R954" t="str">
            <v>N/A</v>
          </cell>
          <cell r="V954">
            <v>33637357.131182998</v>
          </cell>
        </row>
        <row r="955">
          <cell r="G955" t="str">
            <v>E-1</v>
          </cell>
          <cell r="J955" t="str">
            <v>WH</v>
          </cell>
          <cell r="L955" t="str">
            <v>Energy</v>
          </cell>
          <cell r="M955" t="str">
            <v>Winter</v>
          </cell>
          <cell r="N955" t="str">
            <v>Tier 4</v>
          </cell>
          <cell r="R955" t="str">
            <v>N/A</v>
          </cell>
          <cell r="V955">
            <v>0</v>
          </cell>
        </row>
        <row r="956">
          <cell r="G956" t="str">
            <v>E-1</v>
          </cell>
          <cell r="J956" t="str">
            <v>WH</v>
          </cell>
          <cell r="L956" t="str">
            <v>Energy</v>
          </cell>
          <cell r="M956" t="str">
            <v>Winter</v>
          </cell>
          <cell r="N956" t="str">
            <v>Tier 5</v>
          </cell>
          <cell r="R956" t="str">
            <v>N/A</v>
          </cell>
          <cell r="V956">
            <v>0</v>
          </cell>
        </row>
        <row r="957">
          <cell r="G957" t="str">
            <v>EL-1</v>
          </cell>
          <cell r="J957" t="str">
            <v>WH</v>
          </cell>
          <cell r="L957" t="str">
            <v>DL</v>
          </cell>
          <cell r="M957" t="str">
            <v>N/A</v>
          </cell>
          <cell r="N957" t="str">
            <v>N/A</v>
          </cell>
          <cell r="R957" t="str">
            <v>C</v>
          </cell>
          <cell r="V957">
            <v>0</v>
          </cell>
        </row>
        <row r="958">
          <cell r="G958" t="str">
            <v>EL-1</v>
          </cell>
          <cell r="J958" t="str">
            <v>WH</v>
          </cell>
          <cell r="L958" t="str">
            <v>Energy</v>
          </cell>
          <cell r="M958" t="str">
            <v>Summer</v>
          </cell>
          <cell r="N958" t="str">
            <v>MARL kWh</v>
          </cell>
          <cell r="R958" t="str">
            <v>C</v>
          </cell>
          <cell r="V958">
            <v>1516</v>
          </cell>
        </row>
        <row r="959">
          <cell r="G959" t="str">
            <v>EL-1</v>
          </cell>
          <cell r="J959" t="str">
            <v>WH</v>
          </cell>
          <cell r="L959" t="str">
            <v>Energy</v>
          </cell>
          <cell r="M959" t="str">
            <v>Summer</v>
          </cell>
          <cell r="N959" t="str">
            <v>Min Bill kWh</v>
          </cell>
          <cell r="R959" t="str">
            <v>C</v>
          </cell>
          <cell r="V959">
            <v>2808660.6469029998</v>
          </cell>
        </row>
        <row r="960">
          <cell r="G960" t="str">
            <v>EL-1</v>
          </cell>
          <cell r="J960" t="str">
            <v>WH</v>
          </cell>
          <cell r="L960" t="str">
            <v>Energy</v>
          </cell>
          <cell r="M960" t="str">
            <v>Summer</v>
          </cell>
          <cell r="N960" t="str">
            <v>Tier 1</v>
          </cell>
          <cell r="R960" t="str">
            <v>C</v>
          </cell>
          <cell r="V960">
            <v>701334839.75534093</v>
          </cell>
        </row>
        <row r="961">
          <cell r="G961" t="str">
            <v>EL-1</v>
          </cell>
          <cell r="J961" t="str">
            <v>WH</v>
          </cell>
          <cell r="L961" t="str">
            <v>Energy</v>
          </cell>
          <cell r="M961" t="str">
            <v>Summer</v>
          </cell>
          <cell r="N961" t="str">
            <v>Tier 2</v>
          </cell>
          <cell r="R961" t="str">
            <v>C</v>
          </cell>
          <cell r="V961">
            <v>397436462.69906598</v>
          </cell>
        </row>
        <row r="962">
          <cell r="G962" t="str">
            <v>EL-1</v>
          </cell>
          <cell r="J962" t="str">
            <v>WH</v>
          </cell>
          <cell r="L962" t="str">
            <v>Energy</v>
          </cell>
          <cell r="M962" t="str">
            <v>Summer</v>
          </cell>
          <cell r="N962" t="str">
            <v>Tier 3</v>
          </cell>
          <cell r="R962" t="str">
            <v>C</v>
          </cell>
          <cell r="V962">
            <v>6729740.748505</v>
          </cell>
        </row>
        <row r="963">
          <cell r="G963" t="str">
            <v>EL-1</v>
          </cell>
          <cell r="J963" t="str">
            <v>WH</v>
          </cell>
          <cell r="L963" t="str">
            <v>Energy</v>
          </cell>
          <cell r="M963" t="str">
            <v>Summer</v>
          </cell>
          <cell r="N963" t="str">
            <v>Tier 4</v>
          </cell>
          <cell r="R963" t="str">
            <v>C</v>
          </cell>
          <cell r="V963">
            <v>0</v>
          </cell>
        </row>
        <row r="964">
          <cell r="G964" t="str">
            <v>EL-1</v>
          </cell>
          <cell r="J964" t="str">
            <v>WH</v>
          </cell>
          <cell r="L964" t="str">
            <v>Energy</v>
          </cell>
          <cell r="M964" t="str">
            <v>Summer</v>
          </cell>
          <cell r="N964" t="str">
            <v>Tier 5</v>
          </cell>
          <cell r="R964" t="str">
            <v>C</v>
          </cell>
          <cell r="V964">
            <v>0</v>
          </cell>
        </row>
        <row r="965">
          <cell r="G965" t="str">
            <v>EL-1</v>
          </cell>
          <cell r="J965" t="str">
            <v>WH</v>
          </cell>
          <cell r="L965" t="str">
            <v>Energy</v>
          </cell>
          <cell r="M965" t="str">
            <v>Winter</v>
          </cell>
          <cell r="N965" t="str">
            <v>MARL kWh</v>
          </cell>
          <cell r="R965" t="str">
            <v>C</v>
          </cell>
          <cell r="V965">
            <v>2061</v>
          </cell>
        </row>
        <row r="966">
          <cell r="G966" t="str">
            <v>EL-1</v>
          </cell>
          <cell r="J966" t="str">
            <v>WH</v>
          </cell>
          <cell r="L966" t="str">
            <v>Energy</v>
          </cell>
          <cell r="M966" t="str">
            <v>Winter</v>
          </cell>
          <cell r="N966" t="str">
            <v>Min Bill kWh</v>
          </cell>
          <cell r="R966" t="str">
            <v>C</v>
          </cell>
          <cell r="V966">
            <v>5087347.5585669996</v>
          </cell>
        </row>
        <row r="967">
          <cell r="G967" t="str">
            <v>EL-1</v>
          </cell>
          <cell r="J967" t="str">
            <v>WH</v>
          </cell>
          <cell r="L967" t="str">
            <v>Energy</v>
          </cell>
          <cell r="M967" t="str">
            <v>Winter</v>
          </cell>
          <cell r="N967" t="str">
            <v>Tier 1</v>
          </cell>
          <cell r="R967" t="str">
            <v>C</v>
          </cell>
          <cell r="V967">
            <v>1200017891.081929</v>
          </cell>
        </row>
        <row r="968">
          <cell r="G968" t="str">
            <v>EL-1</v>
          </cell>
          <cell r="J968" t="str">
            <v>WH</v>
          </cell>
          <cell r="L968" t="str">
            <v>Energy</v>
          </cell>
          <cell r="M968" t="str">
            <v>Winter</v>
          </cell>
          <cell r="N968" t="str">
            <v>Tier 2</v>
          </cell>
          <cell r="R968" t="str">
            <v>C</v>
          </cell>
          <cell r="V968">
            <v>461536510.00300497</v>
          </cell>
        </row>
        <row r="969">
          <cell r="G969" t="str">
            <v>EL-1</v>
          </cell>
          <cell r="J969" t="str">
            <v>WH</v>
          </cell>
          <cell r="L969" t="str">
            <v>Energy</v>
          </cell>
          <cell r="M969" t="str">
            <v>Winter</v>
          </cell>
          <cell r="N969" t="str">
            <v>Tier 3</v>
          </cell>
          <cell r="R969" t="str">
            <v>C</v>
          </cell>
          <cell r="V969">
            <v>14689864.323539998</v>
          </cell>
        </row>
        <row r="970">
          <cell r="G970" t="str">
            <v>EL-1</v>
          </cell>
          <cell r="J970" t="str">
            <v>WH</v>
          </cell>
          <cell r="L970" t="str">
            <v>Energy</v>
          </cell>
          <cell r="M970" t="str">
            <v>Winter</v>
          </cell>
          <cell r="N970" t="str">
            <v>Tier 4</v>
          </cell>
          <cell r="R970" t="str">
            <v>C</v>
          </cell>
          <cell r="V970">
            <v>0</v>
          </cell>
        </row>
        <row r="971">
          <cell r="G971" t="str">
            <v>EL-1</v>
          </cell>
          <cell r="J971" t="str">
            <v>WH</v>
          </cell>
          <cell r="L971" t="str">
            <v>Energy</v>
          </cell>
          <cell r="M971" t="str">
            <v>Winter</v>
          </cell>
          <cell r="N971" t="str">
            <v>Tier 5</v>
          </cell>
          <cell r="R971" t="str">
            <v>C</v>
          </cell>
          <cell r="V971">
            <v>0</v>
          </cell>
        </row>
        <row r="972">
          <cell r="G972" t="str">
            <v>E-1</v>
          </cell>
          <cell r="J972" t="str">
            <v>WH</v>
          </cell>
          <cell r="L972" t="str">
            <v>DL</v>
          </cell>
          <cell r="M972" t="str">
            <v>N/A</v>
          </cell>
          <cell r="N972" t="str">
            <v>N/A</v>
          </cell>
          <cell r="R972" t="str">
            <v>N/A</v>
          </cell>
          <cell r="V972">
            <v>0</v>
          </cell>
        </row>
        <row r="973">
          <cell r="G973" t="str">
            <v>E-1</v>
          </cell>
          <cell r="J973" t="str">
            <v>WH</v>
          </cell>
          <cell r="L973" t="str">
            <v>Energy</v>
          </cell>
          <cell r="M973" t="str">
            <v>Summer</v>
          </cell>
          <cell r="N973" t="str">
            <v>MARL kWh</v>
          </cell>
          <cell r="R973" t="str">
            <v>N/A</v>
          </cell>
          <cell r="V973">
            <v>0</v>
          </cell>
        </row>
        <row r="974">
          <cell r="G974" t="str">
            <v>E-1</v>
          </cell>
          <cell r="J974" t="str">
            <v>WH</v>
          </cell>
          <cell r="L974" t="str">
            <v>Energy</v>
          </cell>
          <cell r="M974" t="str">
            <v>Summer</v>
          </cell>
          <cell r="N974" t="str">
            <v>Min Bill kWh</v>
          </cell>
          <cell r="R974" t="str">
            <v>N/A</v>
          </cell>
          <cell r="V974">
            <v>275979.13226099999</v>
          </cell>
        </row>
        <row r="975">
          <cell r="G975" t="str">
            <v>E-1</v>
          </cell>
          <cell r="J975" t="str">
            <v>WH</v>
          </cell>
          <cell r="L975" t="str">
            <v>Energy</v>
          </cell>
          <cell r="M975" t="str">
            <v>Summer</v>
          </cell>
          <cell r="N975" t="str">
            <v>Tier 1</v>
          </cell>
          <cell r="R975" t="str">
            <v>N/A</v>
          </cell>
          <cell r="V975">
            <v>139549350.07266298</v>
          </cell>
        </row>
        <row r="976">
          <cell r="G976" t="str">
            <v>E-1</v>
          </cell>
          <cell r="J976" t="str">
            <v>WH</v>
          </cell>
          <cell r="L976" t="str">
            <v>Energy</v>
          </cell>
          <cell r="M976" t="str">
            <v>Summer</v>
          </cell>
          <cell r="N976" t="str">
            <v>Tier 2</v>
          </cell>
          <cell r="R976" t="str">
            <v>N/A</v>
          </cell>
          <cell r="V976">
            <v>32200925.263301998</v>
          </cell>
        </row>
        <row r="977">
          <cell r="G977" t="str">
            <v>E-1</v>
          </cell>
          <cell r="J977" t="str">
            <v>WH</v>
          </cell>
          <cell r="L977" t="str">
            <v>Energy</v>
          </cell>
          <cell r="M977" t="str">
            <v>Summer</v>
          </cell>
          <cell r="N977" t="str">
            <v>Tier 3</v>
          </cell>
          <cell r="R977" t="str">
            <v>N/A</v>
          </cell>
          <cell r="V977">
            <v>1835177.9432549998</v>
          </cell>
        </row>
        <row r="978">
          <cell r="G978" t="str">
            <v>E-1</v>
          </cell>
          <cell r="J978" t="str">
            <v>WH</v>
          </cell>
          <cell r="L978" t="str">
            <v>Energy</v>
          </cell>
          <cell r="M978" t="str">
            <v>Summer</v>
          </cell>
          <cell r="N978" t="str">
            <v>Tier 4</v>
          </cell>
          <cell r="R978" t="str">
            <v>N/A</v>
          </cell>
          <cell r="V978">
            <v>0</v>
          </cell>
        </row>
        <row r="979">
          <cell r="G979" t="str">
            <v>E-1</v>
          </cell>
          <cell r="J979" t="str">
            <v>WH</v>
          </cell>
          <cell r="L979" t="str">
            <v>Energy</v>
          </cell>
          <cell r="M979" t="str">
            <v>Summer</v>
          </cell>
          <cell r="N979" t="str">
            <v>Tier 5</v>
          </cell>
          <cell r="R979" t="str">
            <v>N/A</v>
          </cell>
          <cell r="V979">
            <v>0</v>
          </cell>
        </row>
        <row r="980">
          <cell r="G980" t="str">
            <v>E-1</v>
          </cell>
          <cell r="J980" t="str">
            <v>WH</v>
          </cell>
          <cell r="L980" t="str">
            <v>Energy</v>
          </cell>
          <cell r="M980" t="str">
            <v>Winter</v>
          </cell>
          <cell r="N980" t="str">
            <v>MARL kWh</v>
          </cell>
          <cell r="R980" t="str">
            <v>N/A</v>
          </cell>
          <cell r="V980">
            <v>0</v>
          </cell>
        </row>
        <row r="981">
          <cell r="G981" t="str">
            <v>E-1</v>
          </cell>
          <cell r="J981" t="str">
            <v>WH</v>
          </cell>
          <cell r="L981" t="str">
            <v>Energy</v>
          </cell>
          <cell r="M981" t="str">
            <v>Winter</v>
          </cell>
          <cell r="N981" t="str">
            <v>Min Bill kWh</v>
          </cell>
          <cell r="R981" t="str">
            <v>N/A</v>
          </cell>
          <cell r="V981">
            <v>431501.73479000002</v>
          </cell>
        </row>
        <row r="982">
          <cell r="G982" t="str">
            <v>E-1</v>
          </cell>
          <cell r="J982" t="str">
            <v>WH</v>
          </cell>
          <cell r="L982" t="str">
            <v>Energy</v>
          </cell>
          <cell r="M982" t="str">
            <v>Winter</v>
          </cell>
          <cell r="N982" t="str">
            <v>Tier 1</v>
          </cell>
          <cell r="R982" t="str">
            <v>N/A</v>
          </cell>
          <cell r="V982">
            <v>172664666.05847099</v>
          </cell>
        </row>
        <row r="983">
          <cell r="G983" t="str">
            <v>E-1</v>
          </cell>
          <cell r="J983" t="str">
            <v>WH</v>
          </cell>
          <cell r="L983" t="str">
            <v>Energy</v>
          </cell>
          <cell r="M983" t="str">
            <v>Winter</v>
          </cell>
          <cell r="N983" t="str">
            <v>Tier 2</v>
          </cell>
          <cell r="R983" t="str">
            <v>N/A</v>
          </cell>
          <cell r="V983">
            <v>19461586.393826</v>
          </cell>
        </row>
        <row r="984">
          <cell r="G984" t="str">
            <v>E-1</v>
          </cell>
          <cell r="J984" t="str">
            <v>WH</v>
          </cell>
          <cell r="L984" t="str">
            <v>Energy</v>
          </cell>
          <cell r="M984" t="str">
            <v>Winter</v>
          </cell>
          <cell r="N984" t="str">
            <v>Tier 3</v>
          </cell>
          <cell r="R984" t="str">
            <v>N/A</v>
          </cell>
          <cell r="V984">
            <v>1735325.041921</v>
          </cell>
        </row>
        <row r="985">
          <cell r="G985" t="str">
            <v>E-1</v>
          </cell>
          <cell r="J985" t="str">
            <v>WH</v>
          </cell>
          <cell r="L985" t="str">
            <v>Energy</v>
          </cell>
          <cell r="M985" t="str">
            <v>Winter</v>
          </cell>
          <cell r="N985" t="str">
            <v>Tier 4</v>
          </cell>
          <cell r="R985" t="str">
            <v>N/A</v>
          </cell>
          <cell r="V985">
            <v>0</v>
          </cell>
        </row>
        <row r="986">
          <cell r="G986" t="str">
            <v>E-1</v>
          </cell>
          <cell r="J986" t="str">
            <v>WH</v>
          </cell>
          <cell r="L986" t="str">
            <v>Energy</v>
          </cell>
          <cell r="M986" t="str">
            <v>Winter</v>
          </cell>
          <cell r="N986" t="str">
            <v>Tier 5</v>
          </cell>
          <cell r="R986" t="str">
            <v>N/A</v>
          </cell>
          <cell r="V986">
            <v>0</v>
          </cell>
        </row>
        <row r="987">
          <cell r="G987" t="str">
            <v>E-1</v>
          </cell>
          <cell r="J987" t="str">
            <v>WH</v>
          </cell>
          <cell r="L987" t="str">
            <v>Energy</v>
          </cell>
          <cell r="M987" t="str">
            <v>Summer</v>
          </cell>
          <cell r="N987" t="str">
            <v>MARL kWh</v>
          </cell>
          <cell r="R987" t="str">
            <v>N/A</v>
          </cell>
          <cell r="V987">
            <v>6236</v>
          </cell>
        </row>
        <row r="988">
          <cell r="G988" t="str">
            <v>E-1</v>
          </cell>
          <cell r="J988" t="str">
            <v>WH</v>
          </cell>
          <cell r="L988" t="str">
            <v>Energy</v>
          </cell>
          <cell r="M988" t="str">
            <v>Summer</v>
          </cell>
          <cell r="N988" t="str">
            <v>Min Bill kWh</v>
          </cell>
          <cell r="R988" t="str">
            <v>N/A</v>
          </cell>
          <cell r="V988">
            <v>4979166.3174099997</v>
          </cell>
        </row>
        <row r="989">
          <cell r="G989" t="str">
            <v>E-1</v>
          </cell>
          <cell r="J989" t="str">
            <v>WH</v>
          </cell>
          <cell r="L989" t="str">
            <v>Energy</v>
          </cell>
          <cell r="M989" t="str">
            <v>Summer</v>
          </cell>
          <cell r="N989" t="str">
            <v>Tier 1</v>
          </cell>
          <cell r="R989" t="str">
            <v>N/A</v>
          </cell>
          <cell r="V989">
            <v>748269262.56177795</v>
          </cell>
        </row>
        <row r="990">
          <cell r="G990" t="str">
            <v>E-1</v>
          </cell>
          <cell r="J990" t="str">
            <v>WH</v>
          </cell>
          <cell r="L990" t="str">
            <v>Energy</v>
          </cell>
          <cell r="M990" t="str">
            <v>Summer</v>
          </cell>
          <cell r="N990" t="str">
            <v>Tier 2</v>
          </cell>
          <cell r="R990" t="str">
            <v>N/A</v>
          </cell>
          <cell r="V990">
            <v>526825876.97288501</v>
          </cell>
        </row>
        <row r="991">
          <cell r="G991" t="str">
            <v>E-1</v>
          </cell>
          <cell r="J991" t="str">
            <v>WH</v>
          </cell>
          <cell r="L991" t="str">
            <v>Energy</v>
          </cell>
          <cell r="M991" t="str">
            <v>Summer</v>
          </cell>
          <cell r="N991" t="str">
            <v>Tier 3</v>
          </cell>
          <cell r="R991" t="str">
            <v>N/A</v>
          </cell>
          <cell r="V991">
            <v>25826422.431010999</v>
          </cell>
        </row>
        <row r="992">
          <cell r="G992" t="str">
            <v>E-1</v>
          </cell>
          <cell r="J992" t="str">
            <v>WH</v>
          </cell>
          <cell r="L992" t="str">
            <v>Energy</v>
          </cell>
          <cell r="M992" t="str">
            <v>Summer</v>
          </cell>
          <cell r="N992" t="str">
            <v>Tier 4</v>
          </cell>
          <cell r="R992" t="str">
            <v>N/A</v>
          </cell>
          <cell r="V992">
            <v>0</v>
          </cell>
        </row>
        <row r="993">
          <cell r="G993" t="str">
            <v>E-1</v>
          </cell>
          <cell r="J993" t="str">
            <v>WH</v>
          </cell>
          <cell r="L993" t="str">
            <v>Energy</v>
          </cell>
          <cell r="M993" t="str">
            <v>Summer</v>
          </cell>
          <cell r="N993" t="str">
            <v>Tier 5</v>
          </cell>
          <cell r="R993" t="str">
            <v>N/A</v>
          </cell>
          <cell r="V993">
            <v>0</v>
          </cell>
        </row>
        <row r="994">
          <cell r="G994" t="str">
            <v>E-1</v>
          </cell>
          <cell r="J994" t="str">
            <v>WH</v>
          </cell>
          <cell r="L994" t="str">
            <v>Energy</v>
          </cell>
          <cell r="M994" t="str">
            <v>Winter</v>
          </cell>
          <cell r="N994" t="str">
            <v>MARL kWh</v>
          </cell>
          <cell r="R994" t="str">
            <v>N/A</v>
          </cell>
          <cell r="V994">
            <v>11187</v>
          </cell>
        </row>
        <row r="995">
          <cell r="G995" t="str">
            <v>E-1</v>
          </cell>
          <cell r="J995" t="str">
            <v>WH</v>
          </cell>
          <cell r="L995" t="str">
            <v>Energy</v>
          </cell>
          <cell r="M995" t="str">
            <v>Winter</v>
          </cell>
          <cell r="N995" t="str">
            <v>Min Bill kWh</v>
          </cell>
          <cell r="R995" t="str">
            <v>N/A</v>
          </cell>
          <cell r="V995">
            <v>7785113.9924840005</v>
          </cell>
        </row>
        <row r="996">
          <cell r="G996" t="str">
            <v>E-1</v>
          </cell>
          <cell r="J996" t="str">
            <v>WH</v>
          </cell>
          <cell r="L996" t="str">
            <v>Energy</v>
          </cell>
          <cell r="M996" t="str">
            <v>Winter</v>
          </cell>
          <cell r="N996" t="str">
            <v>Tier 1</v>
          </cell>
          <cell r="R996" t="str">
            <v>N/A</v>
          </cell>
          <cell r="V996">
            <v>927107565.40023303</v>
          </cell>
        </row>
        <row r="997">
          <cell r="G997" t="str">
            <v>E-1</v>
          </cell>
          <cell r="J997" t="str">
            <v>WH</v>
          </cell>
          <cell r="L997" t="str">
            <v>Energy</v>
          </cell>
          <cell r="M997" t="str">
            <v>Winter</v>
          </cell>
          <cell r="N997" t="str">
            <v>Tier 2</v>
          </cell>
          <cell r="R997" t="str">
            <v>N/A</v>
          </cell>
          <cell r="V997">
            <v>469517962.078381</v>
          </cell>
        </row>
        <row r="998">
          <cell r="G998" t="str">
            <v>E-1</v>
          </cell>
          <cell r="J998" t="str">
            <v>WH</v>
          </cell>
          <cell r="L998" t="str">
            <v>Energy</v>
          </cell>
          <cell r="M998" t="str">
            <v>Winter</v>
          </cell>
          <cell r="N998" t="str">
            <v>Tier 3</v>
          </cell>
          <cell r="R998" t="str">
            <v>N/A</v>
          </cell>
          <cell r="V998">
            <v>33637357.131182998</v>
          </cell>
        </row>
        <row r="999">
          <cell r="G999" t="str">
            <v>E-1</v>
          </cell>
          <cell r="J999" t="str">
            <v>WH</v>
          </cell>
          <cell r="L999" t="str">
            <v>Energy</v>
          </cell>
          <cell r="M999" t="str">
            <v>Winter</v>
          </cell>
          <cell r="N999" t="str">
            <v>Tier 4</v>
          </cell>
          <cell r="R999" t="str">
            <v>N/A</v>
          </cell>
          <cell r="V999">
            <v>0</v>
          </cell>
        </row>
        <row r="1000">
          <cell r="G1000" t="str">
            <v>E-1</v>
          </cell>
          <cell r="J1000" t="str">
            <v>WH</v>
          </cell>
          <cell r="L1000" t="str">
            <v>Energy</v>
          </cell>
          <cell r="M1000" t="str">
            <v>Winter</v>
          </cell>
          <cell r="N1000" t="str">
            <v>Tier 5</v>
          </cell>
          <cell r="R1000" t="str">
            <v>N/A</v>
          </cell>
          <cell r="V1000">
            <v>0</v>
          </cell>
        </row>
        <row r="1001">
          <cell r="G1001" t="str">
            <v>EL-1</v>
          </cell>
          <cell r="J1001" t="str">
            <v>WH</v>
          </cell>
          <cell r="L1001" t="str">
            <v>DL</v>
          </cell>
          <cell r="M1001" t="str">
            <v>N/A</v>
          </cell>
          <cell r="N1001" t="str">
            <v>N/A</v>
          </cell>
          <cell r="R1001" t="str">
            <v>C</v>
          </cell>
          <cell r="V1001">
            <v>0</v>
          </cell>
        </row>
        <row r="1002">
          <cell r="G1002" t="str">
            <v>EL-1</v>
          </cell>
          <cell r="J1002" t="str">
            <v>WH</v>
          </cell>
          <cell r="L1002" t="str">
            <v>Energy</v>
          </cell>
          <cell r="M1002" t="str">
            <v>Summer</v>
          </cell>
          <cell r="N1002" t="str">
            <v>MARL kWh</v>
          </cell>
          <cell r="R1002" t="str">
            <v>C</v>
          </cell>
          <cell r="V1002">
            <v>1516</v>
          </cell>
        </row>
        <row r="1003">
          <cell r="G1003" t="str">
            <v>EL-1</v>
          </cell>
          <cell r="J1003" t="str">
            <v>WH</v>
          </cell>
          <cell r="L1003" t="str">
            <v>Energy</v>
          </cell>
          <cell r="M1003" t="str">
            <v>Summer</v>
          </cell>
          <cell r="N1003" t="str">
            <v>Min Bill kWh</v>
          </cell>
          <cell r="R1003" t="str">
            <v>C</v>
          </cell>
          <cell r="V1003">
            <v>2808660.6469029998</v>
          </cell>
        </row>
        <row r="1004">
          <cell r="G1004" t="str">
            <v>EL-1</v>
          </cell>
          <cell r="J1004" t="str">
            <v>WH</v>
          </cell>
          <cell r="L1004" t="str">
            <v>Energy</v>
          </cell>
          <cell r="M1004" t="str">
            <v>Summer</v>
          </cell>
          <cell r="N1004" t="str">
            <v>Tier 1</v>
          </cell>
          <cell r="R1004" t="str">
            <v>C</v>
          </cell>
          <cell r="V1004">
            <v>701334839.75534093</v>
          </cell>
        </row>
        <row r="1005">
          <cell r="G1005" t="str">
            <v>EL-1</v>
          </cell>
          <cell r="J1005" t="str">
            <v>WH</v>
          </cell>
          <cell r="L1005" t="str">
            <v>Energy</v>
          </cell>
          <cell r="M1005" t="str">
            <v>Summer</v>
          </cell>
          <cell r="N1005" t="str">
            <v>Tier 2</v>
          </cell>
          <cell r="R1005" t="str">
            <v>C</v>
          </cell>
          <cell r="V1005">
            <v>397436462.69906598</v>
          </cell>
        </row>
        <row r="1006">
          <cell r="G1006" t="str">
            <v>EL-1</v>
          </cell>
          <cell r="J1006" t="str">
            <v>WH</v>
          </cell>
          <cell r="L1006" t="str">
            <v>Energy</v>
          </cell>
          <cell r="M1006" t="str">
            <v>Summer</v>
          </cell>
          <cell r="N1006" t="str">
            <v>Tier 3</v>
          </cell>
          <cell r="R1006" t="str">
            <v>C</v>
          </cell>
          <cell r="V1006">
            <v>6729740.748505</v>
          </cell>
        </row>
        <row r="1007">
          <cell r="G1007" t="str">
            <v>EL-1</v>
          </cell>
          <cell r="J1007" t="str">
            <v>WH</v>
          </cell>
          <cell r="L1007" t="str">
            <v>Energy</v>
          </cell>
          <cell r="M1007" t="str">
            <v>Summer</v>
          </cell>
          <cell r="N1007" t="str">
            <v>Tier 4</v>
          </cell>
          <cell r="R1007" t="str">
            <v>C</v>
          </cell>
          <cell r="V1007">
            <v>0</v>
          </cell>
        </row>
        <row r="1008">
          <cell r="G1008" t="str">
            <v>EL-1</v>
          </cell>
          <cell r="J1008" t="str">
            <v>WH</v>
          </cell>
          <cell r="L1008" t="str">
            <v>Energy</v>
          </cell>
          <cell r="M1008" t="str">
            <v>Summer</v>
          </cell>
          <cell r="N1008" t="str">
            <v>Tier 5</v>
          </cell>
          <cell r="R1008" t="str">
            <v>C</v>
          </cell>
          <cell r="V1008">
            <v>0</v>
          </cell>
        </row>
        <row r="1009">
          <cell r="G1009" t="str">
            <v>EL-1</v>
          </cell>
          <cell r="J1009" t="str">
            <v>WH</v>
          </cell>
          <cell r="L1009" t="str">
            <v>Energy</v>
          </cell>
          <cell r="M1009" t="str">
            <v>Winter</v>
          </cell>
          <cell r="N1009" t="str">
            <v>MARL kWh</v>
          </cell>
          <cell r="R1009" t="str">
            <v>C</v>
          </cell>
          <cell r="V1009">
            <v>2061</v>
          </cell>
        </row>
        <row r="1010">
          <cell r="G1010" t="str">
            <v>EL-1</v>
          </cell>
          <cell r="J1010" t="str">
            <v>WH</v>
          </cell>
          <cell r="L1010" t="str">
            <v>Energy</v>
          </cell>
          <cell r="M1010" t="str">
            <v>Winter</v>
          </cell>
          <cell r="N1010" t="str">
            <v>Min Bill kWh</v>
          </cell>
          <cell r="R1010" t="str">
            <v>C</v>
          </cell>
          <cell r="V1010">
            <v>5087347.5585669996</v>
          </cell>
        </row>
        <row r="1011">
          <cell r="G1011" t="str">
            <v>EL-1</v>
          </cell>
          <cell r="J1011" t="str">
            <v>WH</v>
          </cell>
          <cell r="L1011" t="str">
            <v>Energy</v>
          </cell>
          <cell r="M1011" t="str">
            <v>Winter</v>
          </cell>
          <cell r="N1011" t="str">
            <v>Tier 1</v>
          </cell>
          <cell r="R1011" t="str">
            <v>C</v>
          </cell>
          <cell r="V1011">
            <v>1200017891.081929</v>
          </cell>
        </row>
        <row r="1012">
          <cell r="G1012" t="str">
            <v>EL-1</v>
          </cell>
          <cell r="J1012" t="str">
            <v>WH</v>
          </cell>
          <cell r="L1012" t="str">
            <v>Energy</v>
          </cell>
          <cell r="M1012" t="str">
            <v>Winter</v>
          </cell>
          <cell r="N1012" t="str">
            <v>Tier 2</v>
          </cell>
          <cell r="R1012" t="str">
            <v>C</v>
          </cell>
          <cell r="V1012">
            <v>461536510.00300497</v>
          </cell>
        </row>
        <row r="1013">
          <cell r="G1013" t="str">
            <v>EL-1</v>
          </cell>
          <cell r="J1013" t="str">
            <v>WH</v>
          </cell>
          <cell r="L1013" t="str">
            <v>Energy</v>
          </cell>
          <cell r="M1013" t="str">
            <v>Winter</v>
          </cell>
          <cell r="N1013" t="str">
            <v>Tier 3</v>
          </cell>
          <cell r="R1013" t="str">
            <v>C</v>
          </cell>
          <cell r="V1013">
            <v>14689864.323539998</v>
          </cell>
        </row>
        <row r="1014">
          <cell r="G1014" t="str">
            <v>EL-1</v>
          </cell>
          <cell r="J1014" t="str">
            <v>WH</v>
          </cell>
          <cell r="L1014" t="str">
            <v>Energy</v>
          </cell>
          <cell r="M1014" t="str">
            <v>Winter</v>
          </cell>
          <cell r="N1014" t="str">
            <v>Tier 4</v>
          </cell>
          <cell r="R1014" t="str">
            <v>C</v>
          </cell>
          <cell r="V1014">
            <v>0</v>
          </cell>
        </row>
        <row r="1015">
          <cell r="G1015" t="str">
            <v>EL-1</v>
          </cell>
          <cell r="J1015" t="str">
            <v>WH</v>
          </cell>
          <cell r="L1015" t="str">
            <v>Energy</v>
          </cell>
          <cell r="M1015" t="str">
            <v>Winter</v>
          </cell>
          <cell r="N1015" t="str">
            <v>Tier 5</v>
          </cell>
          <cell r="R1015" t="str">
            <v>C</v>
          </cell>
          <cell r="V1015">
            <v>0</v>
          </cell>
        </row>
        <row r="1016">
          <cell r="G1016" t="str">
            <v>ELTOUC</v>
          </cell>
          <cell r="J1016" t="str">
            <v>AB32 Credit</v>
          </cell>
          <cell r="L1016" t="str">
            <v>Energy</v>
          </cell>
          <cell r="M1016" t="str">
            <v>Summer</v>
          </cell>
          <cell r="N1016" t="str">
            <v>Peak</v>
          </cell>
          <cell r="R1016" t="str">
            <v>C</v>
          </cell>
          <cell r="V1016">
            <v>147086370.72127259</v>
          </cell>
        </row>
        <row r="1017">
          <cell r="G1017" t="str">
            <v>ELTOUC</v>
          </cell>
          <cell r="J1017" t="str">
            <v>AB32 Credit</v>
          </cell>
          <cell r="L1017" t="str">
            <v>Energy</v>
          </cell>
          <cell r="M1017" t="str">
            <v>Summer</v>
          </cell>
          <cell r="N1017" t="str">
            <v>Off Peak</v>
          </cell>
          <cell r="R1017" t="str">
            <v>C</v>
          </cell>
          <cell r="V1017">
            <v>210454862.86913338</v>
          </cell>
        </row>
        <row r="1018">
          <cell r="G1018" t="str">
            <v>ELTOUC</v>
          </cell>
          <cell r="J1018" t="str">
            <v>AB32 Credit</v>
          </cell>
          <cell r="L1018" t="str">
            <v>Climate Credit Households</v>
          </cell>
          <cell r="M1018" t="str">
            <v>N/A</v>
          </cell>
          <cell r="N1018" t="str">
            <v>N/A</v>
          </cell>
          <cell r="R1018" t="str">
            <v>C</v>
          </cell>
          <cell r="V1018">
            <v>397872.93408616661</v>
          </cell>
        </row>
        <row r="1019">
          <cell r="G1019" t="str">
            <v>ELTOUC</v>
          </cell>
          <cell r="J1019" t="str">
            <v>AB32 Credit</v>
          </cell>
          <cell r="L1019" t="str">
            <v>Energy</v>
          </cell>
          <cell r="M1019" t="str">
            <v>Winter</v>
          </cell>
          <cell r="N1019" t="str">
            <v>Off Peak</v>
          </cell>
          <cell r="R1019" t="str">
            <v>C</v>
          </cell>
          <cell r="V1019">
            <v>204793281.07582313</v>
          </cell>
        </row>
        <row r="1020">
          <cell r="G1020" t="str">
            <v>ELTOUC</v>
          </cell>
          <cell r="J1020" t="str">
            <v>AB32 Credit</v>
          </cell>
          <cell r="L1020" t="str">
            <v>Energy</v>
          </cell>
          <cell r="M1020" t="str">
            <v>Summer</v>
          </cell>
          <cell r="N1020" t="str">
            <v>Min Bill kWh</v>
          </cell>
          <cell r="R1020" t="str">
            <v>C</v>
          </cell>
          <cell r="V1020">
            <v>13231237.339777</v>
          </cell>
        </row>
        <row r="1021">
          <cell r="G1021" t="str">
            <v>ELTOUC</v>
          </cell>
          <cell r="J1021" t="str">
            <v>AB32 Credit</v>
          </cell>
          <cell r="L1021" t="str">
            <v>Energy</v>
          </cell>
          <cell r="M1021" t="str">
            <v>Winter</v>
          </cell>
          <cell r="N1021" t="str">
            <v>Min Bill kWh</v>
          </cell>
          <cell r="R1021" t="str">
            <v>C</v>
          </cell>
          <cell r="V1021">
            <v>18336452.287208002</v>
          </cell>
        </row>
        <row r="1022">
          <cell r="G1022" t="str">
            <v>ELTOUC</v>
          </cell>
          <cell r="J1022" t="str">
            <v>AB32 Credit</v>
          </cell>
          <cell r="L1022" t="str">
            <v>Energy</v>
          </cell>
          <cell r="M1022" t="str">
            <v>Winter</v>
          </cell>
          <cell r="N1022" t="str">
            <v>Peak</v>
          </cell>
          <cell r="R1022" t="str">
            <v>C</v>
          </cell>
          <cell r="V1022">
            <v>374462057.31034696</v>
          </cell>
        </row>
        <row r="1023">
          <cell r="G1023" t="str">
            <v>ELTOUC</v>
          </cell>
          <cell r="J1023" t="str">
            <v>CIA</v>
          </cell>
          <cell r="L1023" t="str">
            <v>Energy</v>
          </cell>
          <cell r="M1023" t="str">
            <v>Summer</v>
          </cell>
          <cell r="N1023" t="str">
            <v>Peak</v>
          </cell>
          <cell r="R1023" t="str">
            <v>C</v>
          </cell>
          <cell r="V1023">
            <v>147086370.72127259</v>
          </cell>
        </row>
        <row r="1024">
          <cell r="G1024" t="str">
            <v>ELTOUC</v>
          </cell>
          <cell r="J1024" t="str">
            <v>CIA</v>
          </cell>
          <cell r="L1024" t="str">
            <v>Energy</v>
          </cell>
          <cell r="M1024" t="str">
            <v>Summer</v>
          </cell>
          <cell r="N1024" t="str">
            <v>Off Peak</v>
          </cell>
          <cell r="R1024" t="str">
            <v>C</v>
          </cell>
          <cell r="V1024">
            <v>210454862.86913338</v>
          </cell>
        </row>
        <row r="1025">
          <cell r="G1025" t="str">
            <v>ELTOUC</v>
          </cell>
          <cell r="J1025" t="str">
            <v>CIA</v>
          </cell>
          <cell r="L1025" t="str">
            <v>Energy</v>
          </cell>
          <cell r="M1025" t="str">
            <v>Winter</v>
          </cell>
          <cell r="N1025" t="str">
            <v>Off Peak</v>
          </cell>
          <cell r="R1025" t="str">
            <v>C</v>
          </cell>
          <cell r="V1025">
            <v>204793281.07582313</v>
          </cell>
        </row>
        <row r="1026">
          <cell r="G1026" t="str">
            <v>ELTOUC</v>
          </cell>
          <cell r="J1026" t="str">
            <v>CIA</v>
          </cell>
          <cell r="L1026" t="str">
            <v>Energy</v>
          </cell>
          <cell r="M1026" t="str">
            <v>Summer</v>
          </cell>
          <cell r="N1026" t="str">
            <v>Min Bill kWh</v>
          </cell>
          <cell r="R1026" t="str">
            <v>C</v>
          </cell>
          <cell r="V1026">
            <v>13231237.339777</v>
          </cell>
        </row>
        <row r="1027">
          <cell r="G1027" t="str">
            <v>ELTOUC</v>
          </cell>
          <cell r="J1027" t="str">
            <v>CIA</v>
          </cell>
          <cell r="L1027" t="str">
            <v>Energy</v>
          </cell>
          <cell r="M1027" t="str">
            <v>Winter</v>
          </cell>
          <cell r="N1027" t="str">
            <v>Min Bill kWh</v>
          </cell>
          <cell r="R1027" t="str">
            <v>C</v>
          </cell>
          <cell r="V1027">
            <v>18336452.287208002</v>
          </cell>
        </row>
        <row r="1028">
          <cell r="G1028" t="str">
            <v>ELTOUC</v>
          </cell>
          <cell r="J1028" t="str">
            <v>CIA</v>
          </cell>
          <cell r="L1028" t="str">
            <v>Energy</v>
          </cell>
          <cell r="M1028" t="str">
            <v>Summer</v>
          </cell>
          <cell r="N1028" t="str">
            <v>Baseline Credit</v>
          </cell>
          <cell r="R1028" t="str">
            <v>C</v>
          </cell>
          <cell r="V1028">
            <v>199713840.70135102</v>
          </cell>
        </row>
        <row r="1029">
          <cell r="G1029" t="str">
            <v>ELTOUC</v>
          </cell>
          <cell r="J1029" t="str">
            <v>CIA</v>
          </cell>
          <cell r="L1029" t="str">
            <v>Energy</v>
          </cell>
          <cell r="M1029" t="str">
            <v>Winter</v>
          </cell>
          <cell r="N1029" t="str">
            <v>Baseline Credit</v>
          </cell>
          <cell r="R1029" t="str">
            <v>C</v>
          </cell>
          <cell r="V1029">
            <v>294857503.73437798</v>
          </cell>
        </row>
        <row r="1030">
          <cell r="G1030" t="str">
            <v>ELTOUC</v>
          </cell>
          <cell r="J1030" t="str">
            <v>CIA</v>
          </cell>
          <cell r="L1030" t="str">
            <v>Energy</v>
          </cell>
          <cell r="M1030" t="str">
            <v>Winter</v>
          </cell>
          <cell r="N1030" t="str">
            <v>Peak</v>
          </cell>
          <cell r="R1030" t="str">
            <v>C</v>
          </cell>
          <cell r="V1030">
            <v>374462057.31034696</v>
          </cell>
        </row>
        <row r="1031">
          <cell r="G1031" t="str">
            <v>ELTOUC</v>
          </cell>
          <cell r="J1031" t="str">
            <v>CTC</v>
          </cell>
          <cell r="L1031" t="str">
            <v>Energy</v>
          </cell>
          <cell r="M1031" t="str">
            <v>Summer</v>
          </cell>
          <cell r="N1031" t="str">
            <v>Peak</v>
          </cell>
          <cell r="R1031" t="str">
            <v>C</v>
          </cell>
          <cell r="V1031">
            <v>147086370.72127259</v>
          </cell>
        </row>
        <row r="1032">
          <cell r="G1032" t="str">
            <v>ELTOUC</v>
          </cell>
          <cell r="J1032" t="str">
            <v>CTC</v>
          </cell>
          <cell r="L1032" t="str">
            <v>Energy</v>
          </cell>
          <cell r="M1032" t="str">
            <v>Summer</v>
          </cell>
          <cell r="N1032" t="str">
            <v>Off Peak</v>
          </cell>
          <cell r="R1032" t="str">
            <v>C</v>
          </cell>
          <cell r="V1032">
            <v>210454862.86913338</v>
          </cell>
        </row>
        <row r="1033">
          <cell r="G1033" t="str">
            <v>ELTOUC</v>
          </cell>
          <cell r="J1033" t="str">
            <v>CTC</v>
          </cell>
          <cell r="L1033" t="str">
            <v>Energy</v>
          </cell>
          <cell r="M1033" t="str">
            <v>Winter</v>
          </cell>
          <cell r="N1033" t="str">
            <v>Off Peak</v>
          </cell>
          <cell r="R1033" t="str">
            <v>C</v>
          </cell>
          <cell r="V1033">
            <v>204793281.07582313</v>
          </cell>
        </row>
        <row r="1034">
          <cell r="G1034" t="str">
            <v>ELTOUC</v>
          </cell>
          <cell r="J1034" t="str">
            <v>CTC</v>
          </cell>
          <cell r="L1034" t="str">
            <v>Energy</v>
          </cell>
          <cell r="M1034" t="str">
            <v>Summer</v>
          </cell>
          <cell r="N1034" t="str">
            <v>Min Bill kWh</v>
          </cell>
          <cell r="R1034" t="str">
            <v>C</v>
          </cell>
          <cell r="V1034">
            <v>13231237.339777</v>
          </cell>
        </row>
        <row r="1035">
          <cell r="G1035" t="str">
            <v>ELTOUC</v>
          </cell>
          <cell r="J1035" t="str">
            <v>CTC</v>
          </cell>
          <cell r="L1035" t="str">
            <v>Energy</v>
          </cell>
          <cell r="M1035" t="str">
            <v>Winter</v>
          </cell>
          <cell r="N1035" t="str">
            <v>Min Bill kWh</v>
          </cell>
          <cell r="R1035" t="str">
            <v>C</v>
          </cell>
          <cell r="V1035">
            <v>18336452.287208002</v>
          </cell>
        </row>
        <row r="1036">
          <cell r="G1036" t="str">
            <v>ELTOUC</v>
          </cell>
          <cell r="J1036" t="str">
            <v>CTC</v>
          </cell>
          <cell r="L1036" t="str">
            <v>Energy</v>
          </cell>
          <cell r="M1036" t="str">
            <v>Winter</v>
          </cell>
          <cell r="N1036" t="str">
            <v>Peak</v>
          </cell>
          <cell r="R1036" t="str">
            <v>C</v>
          </cell>
          <cell r="V1036">
            <v>374462057.31034696</v>
          </cell>
        </row>
        <row r="1037">
          <cell r="G1037" t="str">
            <v>ELTOUC</v>
          </cell>
          <cell r="J1037" t="str">
            <v>Distribution</v>
          </cell>
          <cell r="L1037" t="str">
            <v>Energy</v>
          </cell>
          <cell r="M1037" t="str">
            <v>Summer</v>
          </cell>
          <cell r="N1037" t="str">
            <v>Min Bill kWh</v>
          </cell>
          <cell r="R1037" t="str">
            <v>C</v>
          </cell>
          <cell r="V1037">
            <v>13231237.339777</v>
          </cell>
        </row>
        <row r="1038">
          <cell r="G1038" t="str">
            <v>ELTOUC</v>
          </cell>
          <cell r="J1038" t="str">
            <v>Distribution</v>
          </cell>
          <cell r="L1038" t="str">
            <v>Energy</v>
          </cell>
          <cell r="M1038" t="str">
            <v>Winter</v>
          </cell>
          <cell r="N1038" t="str">
            <v>Min Bill kWh</v>
          </cell>
          <cell r="R1038" t="str">
            <v>C</v>
          </cell>
          <cell r="V1038">
            <v>18336452.287208002</v>
          </cell>
        </row>
        <row r="1039">
          <cell r="G1039" t="str">
            <v>ELTOUC</v>
          </cell>
          <cell r="J1039" t="str">
            <v>Distribution</v>
          </cell>
          <cell r="L1039" t="str">
            <v>Energy</v>
          </cell>
          <cell r="M1039" t="str">
            <v>Summer</v>
          </cell>
          <cell r="N1039" t="str">
            <v>Peak</v>
          </cell>
          <cell r="R1039" t="str">
            <v>C</v>
          </cell>
          <cell r="V1039">
            <v>147086370.72127259</v>
          </cell>
        </row>
        <row r="1040">
          <cell r="G1040" t="str">
            <v>ELTOUC</v>
          </cell>
          <cell r="J1040" t="str">
            <v>Distribution</v>
          </cell>
          <cell r="L1040" t="str">
            <v>Energy</v>
          </cell>
          <cell r="M1040" t="str">
            <v>Summer</v>
          </cell>
          <cell r="N1040" t="str">
            <v>Off Peak</v>
          </cell>
          <cell r="R1040" t="str">
            <v>C</v>
          </cell>
          <cell r="V1040">
            <v>210454862.86913338</v>
          </cell>
        </row>
        <row r="1041">
          <cell r="G1041" t="str">
            <v>ELTOUC</v>
          </cell>
          <cell r="J1041" t="str">
            <v>Distribution</v>
          </cell>
          <cell r="L1041" t="str">
            <v>Energy</v>
          </cell>
          <cell r="M1041" t="str">
            <v>Winter</v>
          </cell>
          <cell r="N1041" t="str">
            <v>Off Peak</v>
          </cell>
          <cell r="R1041" t="str">
            <v>C</v>
          </cell>
          <cell r="V1041">
            <v>204793281.07582313</v>
          </cell>
        </row>
        <row r="1042">
          <cell r="G1042" t="str">
            <v>ELTOUC</v>
          </cell>
          <cell r="J1042" t="str">
            <v>Distribution</v>
          </cell>
          <cell r="L1042" t="str">
            <v>Energy</v>
          </cell>
          <cell r="M1042" t="str">
            <v>Winter</v>
          </cell>
          <cell r="N1042" t="str">
            <v>Peak</v>
          </cell>
          <cell r="R1042" t="str">
            <v>C</v>
          </cell>
          <cell r="V1042">
            <v>374462057.31034696</v>
          </cell>
        </row>
        <row r="1043">
          <cell r="G1043" t="str">
            <v>ELTOUC</v>
          </cell>
          <cell r="J1043" t="str">
            <v>WFC</v>
          </cell>
          <cell r="L1043" t="str">
            <v>Energy</v>
          </cell>
          <cell r="M1043" t="str">
            <v>Summer</v>
          </cell>
          <cell r="N1043" t="str">
            <v>Peak</v>
          </cell>
          <cell r="R1043" t="str">
            <v>C</v>
          </cell>
          <cell r="V1043">
            <v>147086370.72127259</v>
          </cell>
        </row>
        <row r="1044">
          <cell r="G1044" t="str">
            <v>ELTOUC</v>
          </cell>
          <cell r="J1044" t="str">
            <v>WFC</v>
          </cell>
          <cell r="L1044" t="str">
            <v>Energy</v>
          </cell>
          <cell r="M1044" t="str">
            <v>Summer</v>
          </cell>
          <cell r="N1044" t="str">
            <v>Off Peak</v>
          </cell>
          <cell r="R1044" t="str">
            <v>C</v>
          </cell>
          <cell r="V1044">
            <v>210454862.86913338</v>
          </cell>
        </row>
        <row r="1045">
          <cell r="G1045" t="str">
            <v>ELTOUC</v>
          </cell>
          <cell r="J1045" t="str">
            <v>WFC</v>
          </cell>
          <cell r="L1045" t="str">
            <v>Energy</v>
          </cell>
          <cell r="M1045" t="str">
            <v>Winter</v>
          </cell>
          <cell r="N1045" t="str">
            <v>Off Peak</v>
          </cell>
          <cell r="R1045" t="str">
            <v>C</v>
          </cell>
          <cell r="V1045">
            <v>204793281.07582313</v>
          </cell>
        </row>
        <row r="1046">
          <cell r="G1046" t="str">
            <v>ELTOUC</v>
          </cell>
          <cell r="J1046" t="str">
            <v>WFC</v>
          </cell>
          <cell r="L1046" t="str">
            <v>Energy</v>
          </cell>
          <cell r="M1046" t="str">
            <v>Summer</v>
          </cell>
          <cell r="N1046" t="str">
            <v>Min Bill kWh</v>
          </cell>
          <cell r="R1046" t="str">
            <v>C</v>
          </cell>
          <cell r="V1046">
            <v>13231237.339777</v>
          </cell>
        </row>
        <row r="1047">
          <cell r="G1047" t="str">
            <v>ELTOUC</v>
          </cell>
          <cell r="J1047" t="str">
            <v>WFC</v>
          </cell>
          <cell r="L1047" t="str">
            <v>Energy</v>
          </cell>
          <cell r="M1047" t="str">
            <v>Winter</v>
          </cell>
          <cell r="N1047" t="str">
            <v>Min Bill kWh</v>
          </cell>
          <cell r="R1047" t="str">
            <v>C</v>
          </cell>
          <cell r="V1047">
            <v>18336452.287208002</v>
          </cell>
        </row>
        <row r="1048">
          <cell r="G1048" t="str">
            <v>ELTOUC</v>
          </cell>
          <cell r="J1048" t="str">
            <v>WFC</v>
          </cell>
          <cell r="L1048" t="str">
            <v>Energy</v>
          </cell>
          <cell r="M1048" t="str">
            <v>Winter</v>
          </cell>
          <cell r="N1048" t="str">
            <v>Peak</v>
          </cell>
          <cell r="R1048" t="str">
            <v>C</v>
          </cell>
          <cell r="V1048">
            <v>374462057.31034696</v>
          </cell>
        </row>
        <row r="1049">
          <cell r="G1049" t="str">
            <v>ELTOUC</v>
          </cell>
          <cell r="J1049" t="str">
            <v>ECRA</v>
          </cell>
          <cell r="L1049" t="str">
            <v>Energy</v>
          </cell>
          <cell r="M1049" t="str">
            <v>Summer</v>
          </cell>
          <cell r="N1049" t="str">
            <v>Peak</v>
          </cell>
          <cell r="R1049" t="str">
            <v>C</v>
          </cell>
          <cell r="V1049">
            <v>147086370.72127259</v>
          </cell>
        </row>
        <row r="1050">
          <cell r="G1050" t="str">
            <v>ELTOUC</v>
          </cell>
          <cell r="J1050" t="str">
            <v>ECRA</v>
          </cell>
          <cell r="L1050" t="str">
            <v>Energy</v>
          </cell>
          <cell r="M1050" t="str">
            <v>Summer</v>
          </cell>
          <cell r="N1050" t="str">
            <v>Off Peak</v>
          </cell>
          <cell r="R1050" t="str">
            <v>C</v>
          </cell>
          <cell r="V1050">
            <v>210454862.86913338</v>
          </cell>
        </row>
        <row r="1051">
          <cell r="G1051" t="str">
            <v>ELTOUC</v>
          </cell>
          <cell r="J1051" t="str">
            <v>ECRA</v>
          </cell>
          <cell r="L1051" t="str">
            <v>Energy</v>
          </cell>
          <cell r="M1051" t="str">
            <v>Winter</v>
          </cell>
          <cell r="N1051" t="str">
            <v>Off Peak</v>
          </cell>
          <cell r="R1051" t="str">
            <v>C</v>
          </cell>
          <cell r="V1051">
            <v>204793281.07582313</v>
          </cell>
        </row>
        <row r="1052">
          <cell r="G1052" t="str">
            <v>ELTOUC</v>
          </cell>
          <cell r="J1052" t="str">
            <v>ECRA</v>
          </cell>
          <cell r="L1052" t="str">
            <v>Energy</v>
          </cell>
          <cell r="M1052" t="str">
            <v>Summer</v>
          </cell>
          <cell r="N1052" t="str">
            <v>Min Bill kWh</v>
          </cell>
          <cell r="R1052" t="str">
            <v>C</v>
          </cell>
          <cell r="V1052">
            <v>13231237.339777</v>
          </cell>
        </row>
        <row r="1053">
          <cell r="G1053" t="str">
            <v>ELTOUC</v>
          </cell>
          <cell r="J1053" t="str">
            <v>ECRA</v>
          </cell>
          <cell r="L1053" t="str">
            <v>Energy</v>
          </cell>
          <cell r="M1053" t="str">
            <v>Winter</v>
          </cell>
          <cell r="N1053" t="str">
            <v>Min Bill kWh</v>
          </cell>
          <cell r="R1053" t="str">
            <v>C</v>
          </cell>
          <cell r="V1053">
            <v>18336452.287208002</v>
          </cell>
        </row>
        <row r="1054">
          <cell r="G1054" t="str">
            <v>ELTOUC</v>
          </cell>
          <cell r="J1054" t="str">
            <v>ECRA</v>
          </cell>
          <cell r="L1054" t="str">
            <v>Energy</v>
          </cell>
          <cell r="M1054" t="str">
            <v>Winter</v>
          </cell>
          <cell r="N1054" t="str">
            <v>Peak</v>
          </cell>
          <cell r="R1054" t="str">
            <v>C</v>
          </cell>
          <cell r="V1054">
            <v>374462057.31034696</v>
          </cell>
        </row>
        <row r="1055">
          <cell r="G1055" t="str">
            <v>ELTOUC</v>
          </cell>
          <cell r="J1055" t="str">
            <v>Generation</v>
          </cell>
          <cell r="L1055" t="str">
            <v>Energy</v>
          </cell>
          <cell r="M1055" t="str">
            <v>Summer</v>
          </cell>
          <cell r="N1055" t="str">
            <v>Peak</v>
          </cell>
          <cell r="R1055" t="str">
            <v>C</v>
          </cell>
          <cell r="V1055">
            <v>147086370.72127259</v>
          </cell>
        </row>
        <row r="1056">
          <cell r="G1056" t="str">
            <v>ELTOUC</v>
          </cell>
          <cell r="J1056" t="str">
            <v>Generation</v>
          </cell>
          <cell r="L1056" t="str">
            <v>Energy</v>
          </cell>
          <cell r="M1056" t="str">
            <v>Summer</v>
          </cell>
          <cell r="N1056" t="str">
            <v>Off Peak</v>
          </cell>
          <cell r="R1056" t="str">
            <v>C</v>
          </cell>
          <cell r="V1056">
            <v>210454862.86913338</v>
          </cell>
        </row>
        <row r="1057">
          <cell r="G1057" t="str">
            <v>ELTOUC</v>
          </cell>
          <cell r="J1057" t="str">
            <v>Generation</v>
          </cell>
          <cell r="L1057" t="str">
            <v>Energy</v>
          </cell>
          <cell r="M1057" t="str">
            <v>Winter</v>
          </cell>
          <cell r="N1057" t="str">
            <v>Off Peak</v>
          </cell>
          <cell r="R1057" t="str">
            <v>C</v>
          </cell>
          <cell r="V1057">
            <v>204793281.07582313</v>
          </cell>
        </row>
        <row r="1058">
          <cell r="G1058" t="str">
            <v>ELTOUC</v>
          </cell>
          <cell r="J1058" t="str">
            <v>Generation</v>
          </cell>
          <cell r="L1058" t="str">
            <v>Energy</v>
          </cell>
          <cell r="M1058" t="str">
            <v>Winter</v>
          </cell>
          <cell r="N1058" t="str">
            <v>Peak</v>
          </cell>
          <cell r="R1058" t="str">
            <v>C</v>
          </cell>
          <cell r="V1058">
            <v>374462057.31034696</v>
          </cell>
        </row>
        <row r="1059">
          <cell r="G1059" t="str">
            <v>ELTOUC</v>
          </cell>
          <cell r="J1059" t="str">
            <v>Generation</v>
          </cell>
          <cell r="L1059" t="str">
            <v>Energy</v>
          </cell>
          <cell r="M1059" t="str">
            <v>Summer</v>
          </cell>
          <cell r="N1059" t="str">
            <v>Min Bill kWh</v>
          </cell>
          <cell r="R1059" t="str">
            <v>C</v>
          </cell>
          <cell r="V1059">
            <v>13231237.339777</v>
          </cell>
        </row>
        <row r="1060">
          <cell r="G1060" t="str">
            <v>ELTOUC</v>
          </cell>
          <cell r="J1060" t="str">
            <v>Generation</v>
          </cell>
          <cell r="L1060" t="str">
            <v>Energy</v>
          </cell>
          <cell r="M1060" t="str">
            <v>Winter</v>
          </cell>
          <cell r="N1060" t="str">
            <v>Min Bill kWh</v>
          </cell>
          <cell r="R1060" t="str">
            <v>C</v>
          </cell>
          <cell r="V1060">
            <v>18336452.287208002</v>
          </cell>
        </row>
        <row r="1061">
          <cell r="G1061" t="str">
            <v>ELTOUC</v>
          </cell>
          <cell r="J1061" t="str">
            <v>ND</v>
          </cell>
          <cell r="L1061" t="str">
            <v>Energy</v>
          </cell>
          <cell r="M1061" t="str">
            <v>Summer</v>
          </cell>
          <cell r="N1061" t="str">
            <v>Min Bill kWh</v>
          </cell>
          <cell r="R1061" t="str">
            <v>C</v>
          </cell>
          <cell r="V1061">
            <v>13231237.339777</v>
          </cell>
        </row>
        <row r="1062">
          <cell r="G1062" t="str">
            <v>ELTOUC</v>
          </cell>
          <cell r="J1062" t="str">
            <v>ND</v>
          </cell>
          <cell r="L1062" t="str">
            <v>Energy</v>
          </cell>
          <cell r="M1062" t="str">
            <v>Winter</v>
          </cell>
          <cell r="N1062" t="str">
            <v>Min Bill kWh</v>
          </cell>
          <cell r="R1062" t="str">
            <v>C</v>
          </cell>
          <cell r="V1062">
            <v>18336452.287208002</v>
          </cell>
        </row>
        <row r="1063">
          <cell r="G1063" t="str">
            <v>ELTOUC</v>
          </cell>
          <cell r="J1063" t="str">
            <v>ND</v>
          </cell>
          <cell r="L1063" t="str">
            <v>Energy</v>
          </cell>
          <cell r="M1063" t="str">
            <v>Summer</v>
          </cell>
          <cell r="N1063" t="str">
            <v>Peak</v>
          </cell>
          <cell r="R1063" t="str">
            <v>C</v>
          </cell>
          <cell r="V1063">
            <v>147086370.72127259</v>
          </cell>
        </row>
        <row r="1064">
          <cell r="G1064" t="str">
            <v>ELTOUC</v>
          </cell>
          <cell r="J1064" t="str">
            <v>ND</v>
          </cell>
          <cell r="L1064" t="str">
            <v>Energy</v>
          </cell>
          <cell r="M1064" t="str">
            <v>Summer</v>
          </cell>
          <cell r="N1064" t="str">
            <v>Off Peak</v>
          </cell>
          <cell r="R1064" t="str">
            <v>C</v>
          </cell>
          <cell r="V1064">
            <v>210454862.86913338</v>
          </cell>
        </row>
        <row r="1065">
          <cell r="G1065" t="str">
            <v>ELTOUC</v>
          </cell>
          <cell r="J1065" t="str">
            <v>ND</v>
          </cell>
          <cell r="L1065" t="str">
            <v>Energy</v>
          </cell>
          <cell r="M1065" t="str">
            <v>Winter</v>
          </cell>
          <cell r="N1065" t="str">
            <v>Off Peak</v>
          </cell>
          <cell r="R1065" t="str">
            <v>C</v>
          </cell>
          <cell r="V1065">
            <v>204793281.07582313</v>
          </cell>
        </row>
        <row r="1066">
          <cell r="G1066" t="str">
            <v>ELTOUC</v>
          </cell>
          <cell r="J1066" t="str">
            <v>ND</v>
          </cell>
          <cell r="L1066" t="str">
            <v>Energy</v>
          </cell>
          <cell r="M1066" t="str">
            <v>Winter</v>
          </cell>
          <cell r="N1066" t="str">
            <v>Peak</v>
          </cell>
          <cell r="R1066" t="str">
            <v>C</v>
          </cell>
          <cell r="V1066">
            <v>374462057.31034696</v>
          </cell>
        </row>
        <row r="1067">
          <cell r="G1067" t="str">
            <v>ELTOUC</v>
          </cell>
          <cell r="J1067" t="str">
            <v>NSGC</v>
          </cell>
          <cell r="L1067" t="str">
            <v>Energy</v>
          </cell>
          <cell r="M1067" t="str">
            <v>Summer</v>
          </cell>
          <cell r="N1067" t="str">
            <v>Peak</v>
          </cell>
          <cell r="R1067" t="str">
            <v>C</v>
          </cell>
          <cell r="V1067">
            <v>147086370.72127259</v>
          </cell>
        </row>
        <row r="1068">
          <cell r="G1068" t="str">
            <v>ELTOUC</v>
          </cell>
          <cell r="J1068" t="str">
            <v>NSGC</v>
          </cell>
          <cell r="L1068" t="str">
            <v>Energy</v>
          </cell>
          <cell r="M1068" t="str">
            <v>Summer</v>
          </cell>
          <cell r="N1068" t="str">
            <v>Off Peak</v>
          </cell>
          <cell r="R1068" t="str">
            <v>C</v>
          </cell>
          <cell r="V1068">
            <v>210454862.86913338</v>
          </cell>
        </row>
        <row r="1069">
          <cell r="G1069" t="str">
            <v>ELTOUC</v>
          </cell>
          <cell r="J1069" t="str">
            <v>NSGC</v>
          </cell>
          <cell r="L1069" t="str">
            <v>Energy</v>
          </cell>
          <cell r="M1069" t="str">
            <v>Winter</v>
          </cell>
          <cell r="N1069" t="str">
            <v>Off Peak</v>
          </cell>
          <cell r="R1069" t="str">
            <v>C</v>
          </cell>
          <cell r="V1069">
            <v>204793281.07582313</v>
          </cell>
        </row>
        <row r="1070">
          <cell r="G1070" t="str">
            <v>ELTOUC</v>
          </cell>
          <cell r="J1070" t="str">
            <v>NSGC</v>
          </cell>
          <cell r="L1070" t="str">
            <v>Energy</v>
          </cell>
          <cell r="M1070" t="str">
            <v>Summer</v>
          </cell>
          <cell r="N1070" t="str">
            <v>Min Bill kWh</v>
          </cell>
          <cell r="R1070" t="str">
            <v>C</v>
          </cell>
          <cell r="V1070">
            <v>13231237.339777</v>
          </cell>
        </row>
        <row r="1071">
          <cell r="G1071" t="str">
            <v>ELTOUC</v>
          </cell>
          <cell r="J1071" t="str">
            <v>NSGC</v>
          </cell>
          <cell r="L1071" t="str">
            <v>Energy</v>
          </cell>
          <cell r="M1071" t="str">
            <v>Winter</v>
          </cell>
          <cell r="N1071" t="str">
            <v>Min Bill kWh</v>
          </cell>
          <cell r="R1071" t="str">
            <v>C</v>
          </cell>
          <cell r="V1071">
            <v>18336452.287208002</v>
          </cell>
        </row>
        <row r="1072">
          <cell r="G1072" t="str">
            <v>ELTOUC</v>
          </cell>
          <cell r="J1072" t="str">
            <v>NSGC</v>
          </cell>
          <cell r="L1072" t="str">
            <v>Energy</v>
          </cell>
          <cell r="M1072" t="str">
            <v>Winter</v>
          </cell>
          <cell r="N1072" t="str">
            <v>Peak</v>
          </cell>
          <cell r="R1072" t="str">
            <v>C</v>
          </cell>
          <cell r="V1072">
            <v>374462057.31034696</v>
          </cell>
        </row>
        <row r="1073">
          <cell r="G1073" t="str">
            <v>ELTOUC</v>
          </cell>
          <cell r="J1073" t="str">
            <v>PPP</v>
          </cell>
          <cell r="L1073" t="str">
            <v>Energy</v>
          </cell>
          <cell r="M1073" t="str">
            <v>Summer</v>
          </cell>
          <cell r="N1073" t="str">
            <v>Min Bill kWh</v>
          </cell>
          <cell r="R1073" t="str">
            <v>C</v>
          </cell>
          <cell r="V1073">
            <v>13231237.339777</v>
          </cell>
        </row>
        <row r="1074">
          <cell r="G1074" t="str">
            <v>ELTOUC</v>
          </cell>
          <cell r="J1074" t="str">
            <v>PPP</v>
          </cell>
          <cell r="L1074" t="str">
            <v>Energy</v>
          </cell>
          <cell r="M1074" t="str">
            <v>Winter</v>
          </cell>
          <cell r="N1074" t="str">
            <v>Min Bill kWh</v>
          </cell>
          <cell r="R1074" t="str">
            <v>C</v>
          </cell>
          <cell r="V1074">
            <v>18336452.287208002</v>
          </cell>
        </row>
        <row r="1075">
          <cell r="G1075" t="str">
            <v>ELTOUC</v>
          </cell>
          <cell r="J1075" t="str">
            <v>PPP</v>
          </cell>
          <cell r="L1075" t="str">
            <v>Energy</v>
          </cell>
          <cell r="M1075" t="str">
            <v>Summer</v>
          </cell>
          <cell r="N1075" t="str">
            <v>Off Peak</v>
          </cell>
          <cell r="R1075" t="str">
            <v>C</v>
          </cell>
          <cell r="V1075">
            <v>210454862.86913338</v>
          </cell>
        </row>
        <row r="1076">
          <cell r="G1076" t="str">
            <v>ELTOUC</v>
          </cell>
          <cell r="J1076" t="str">
            <v>PPP</v>
          </cell>
          <cell r="L1076" t="str">
            <v>Energy</v>
          </cell>
          <cell r="M1076" t="str">
            <v>Summer</v>
          </cell>
          <cell r="N1076" t="str">
            <v>Peak</v>
          </cell>
          <cell r="R1076" t="str">
            <v>C</v>
          </cell>
          <cell r="V1076">
            <v>147086370.72127259</v>
          </cell>
        </row>
        <row r="1077">
          <cell r="G1077" t="str">
            <v>ELTOUC</v>
          </cell>
          <cell r="J1077" t="str">
            <v>PPP</v>
          </cell>
          <cell r="L1077" t="str">
            <v>Energy</v>
          </cell>
          <cell r="M1077" t="str">
            <v>Winter</v>
          </cell>
          <cell r="N1077" t="str">
            <v>Off Peak</v>
          </cell>
          <cell r="R1077" t="str">
            <v>C</v>
          </cell>
          <cell r="V1077">
            <v>204793281.07582313</v>
          </cell>
        </row>
        <row r="1078">
          <cell r="G1078" t="str">
            <v>ELTOUC</v>
          </cell>
          <cell r="J1078" t="str">
            <v>PPP</v>
          </cell>
          <cell r="L1078" t="str">
            <v>Energy</v>
          </cell>
          <cell r="M1078" t="str">
            <v>Winter</v>
          </cell>
          <cell r="N1078" t="str">
            <v>Peak</v>
          </cell>
          <cell r="R1078" t="str">
            <v>C</v>
          </cell>
          <cell r="V1078">
            <v>374462057.31034696</v>
          </cell>
        </row>
        <row r="1079">
          <cell r="G1079" t="str">
            <v>ELTOUC</v>
          </cell>
          <cell r="J1079" t="str">
            <v>PPP</v>
          </cell>
          <cell r="L1079" t="str">
            <v>Energy</v>
          </cell>
          <cell r="M1079" t="str">
            <v>Summer</v>
          </cell>
          <cell r="N1079" t="str">
            <v>Min Bill kWh</v>
          </cell>
          <cell r="R1079" t="str">
            <v>C</v>
          </cell>
          <cell r="V1079">
            <v>13231237.339777</v>
          </cell>
        </row>
        <row r="1080">
          <cell r="G1080" t="str">
            <v>ELTOUC</v>
          </cell>
          <cell r="J1080" t="str">
            <v>PPP</v>
          </cell>
          <cell r="L1080" t="str">
            <v>Energy</v>
          </cell>
          <cell r="M1080" t="str">
            <v>Winter</v>
          </cell>
          <cell r="N1080" t="str">
            <v>Min Bill kWh</v>
          </cell>
          <cell r="R1080" t="str">
            <v>C</v>
          </cell>
          <cell r="V1080">
            <v>18336452.287208002</v>
          </cell>
        </row>
        <row r="1081">
          <cell r="G1081" t="str">
            <v>ELTOUC</v>
          </cell>
          <cell r="J1081" t="str">
            <v>PPP</v>
          </cell>
          <cell r="L1081" t="str">
            <v>Energy</v>
          </cell>
          <cell r="M1081" t="str">
            <v>Summer</v>
          </cell>
          <cell r="N1081" t="str">
            <v>Off Peak</v>
          </cell>
          <cell r="R1081" t="str">
            <v>C</v>
          </cell>
          <cell r="V1081">
            <v>210454862.86913338</v>
          </cell>
        </row>
        <row r="1082">
          <cell r="G1082" t="str">
            <v>ELTOUC</v>
          </cell>
          <cell r="J1082" t="str">
            <v>PPP</v>
          </cell>
          <cell r="L1082" t="str">
            <v>Energy</v>
          </cell>
          <cell r="M1082" t="str">
            <v>Summer</v>
          </cell>
          <cell r="N1082" t="str">
            <v>Peak</v>
          </cell>
          <cell r="R1082" t="str">
            <v>C</v>
          </cell>
          <cell r="V1082">
            <v>147086370.72127259</v>
          </cell>
        </row>
        <row r="1083">
          <cell r="G1083" t="str">
            <v>ELTOUC</v>
          </cell>
          <cell r="J1083" t="str">
            <v>PPP</v>
          </cell>
          <cell r="L1083" t="str">
            <v>Energy</v>
          </cell>
          <cell r="M1083" t="str">
            <v>Winter</v>
          </cell>
          <cell r="N1083" t="str">
            <v>Off Peak</v>
          </cell>
          <cell r="R1083" t="str">
            <v>C</v>
          </cell>
          <cell r="V1083">
            <v>204793281.07582313</v>
          </cell>
        </row>
        <row r="1084">
          <cell r="G1084" t="str">
            <v>ELTOUC</v>
          </cell>
          <cell r="J1084" t="str">
            <v>PPP</v>
          </cell>
          <cell r="L1084" t="str">
            <v>Energy</v>
          </cell>
          <cell r="M1084" t="str">
            <v>Winter</v>
          </cell>
          <cell r="N1084" t="str">
            <v>Peak</v>
          </cell>
          <cell r="R1084" t="str">
            <v>C</v>
          </cell>
          <cell r="V1084">
            <v>374462057.31034696</v>
          </cell>
        </row>
        <row r="1085">
          <cell r="G1085" t="str">
            <v>ELTOUC</v>
          </cell>
          <cell r="J1085" t="str">
            <v>RS</v>
          </cell>
          <cell r="L1085" t="str">
            <v>Energy</v>
          </cell>
          <cell r="M1085" t="str">
            <v>Summer</v>
          </cell>
          <cell r="N1085" t="str">
            <v>Peak</v>
          </cell>
          <cell r="R1085" t="str">
            <v>C</v>
          </cell>
          <cell r="V1085">
            <v>147086370.72127259</v>
          </cell>
        </row>
        <row r="1086">
          <cell r="G1086" t="str">
            <v>ELTOUC</v>
          </cell>
          <cell r="J1086" t="str">
            <v>RS</v>
          </cell>
          <cell r="L1086" t="str">
            <v>Energy</v>
          </cell>
          <cell r="M1086" t="str">
            <v>Summer</v>
          </cell>
          <cell r="N1086" t="str">
            <v>Off Peak</v>
          </cell>
          <cell r="R1086" t="str">
            <v>C</v>
          </cell>
          <cell r="V1086">
            <v>210454862.86913338</v>
          </cell>
        </row>
        <row r="1087">
          <cell r="G1087" t="str">
            <v>ELTOUC</v>
          </cell>
          <cell r="J1087" t="str">
            <v>RS</v>
          </cell>
          <cell r="L1087" t="str">
            <v>Energy</v>
          </cell>
          <cell r="M1087" t="str">
            <v>Winter</v>
          </cell>
          <cell r="N1087" t="str">
            <v>Off Peak</v>
          </cell>
          <cell r="R1087" t="str">
            <v>C</v>
          </cell>
          <cell r="V1087">
            <v>204793281.07582313</v>
          </cell>
        </row>
        <row r="1088">
          <cell r="G1088" t="str">
            <v>ELTOUC</v>
          </cell>
          <cell r="J1088" t="str">
            <v>RS</v>
          </cell>
          <cell r="L1088" t="str">
            <v>Energy</v>
          </cell>
          <cell r="M1088" t="str">
            <v>Summer</v>
          </cell>
          <cell r="N1088" t="str">
            <v>Min Bill kWh</v>
          </cell>
          <cell r="R1088" t="str">
            <v>C</v>
          </cell>
          <cell r="V1088">
            <v>13231237.339777</v>
          </cell>
        </row>
        <row r="1089">
          <cell r="G1089" t="str">
            <v>ELTOUC</v>
          </cell>
          <cell r="J1089" t="str">
            <v>RS</v>
          </cell>
          <cell r="L1089" t="str">
            <v>Energy</v>
          </cell>
          <cell r="M1089" t="str">
            <v>Winter</v>
          </cell>
          <cell r="N1089" t="str">
            <v>Min Bill kWh</v>
          </cell>
          <cell r="R1089" t="str">
            <v>C</v>
          </cell>
          <cell r="V1089">
            <v>18336452.287208002</v>
          </cell>
        </row>
        <row r="1090">
          <cell r="G1090" t="str">
            <v>ELTOUC</v>
          </cell>
          <cell r="J1090" t="str">
            <v>RS</v>
          </cell>
          <cell r="L1090" t="str">
            <v>Energy</v>
          </cell>
          <cell r="M1090" t="str">
            <v>Winter</v>
          </cell>
          <cell r="N1090" t="str">
            <v>Peak</v>
          </cell>
          <cell r="R1090" t="str">
            <v>C</v>
          </cell>
          <cell r="V1090">
            <v>374462057.31034696</v>
          </cell>
        </row>
        <row r="1091">
          <cell r="G1091" t="str">
            <v>ELTOUC</v>
          </cell>
          <cell r="J1091" t="str">
            <v>TRA</v>
          </cell>
          <cell r="L1091" t="str">
            <v>Energy</v>
          </cell>
          <cell r="M1091" t="str">
            <v>Summer</v>
          </cell>
          <cell r="N1091" t="str">
            <v>Peak</v>
          </cell>
          <cell r="R1091" t="str">
            <v>C</v>
          </cell>
          <cell r="V1091">
            <v>147086370.72127259</v>
          </cell>
        </row>
        <row r="1092">
          <cell r="G1092" t="str">
            <v>ELTOUC</v>
          </cell>
          <cell r="J1092" t="str">
            <v>TRA</v>
          </cell>
          <cell r="L1092" t="str">
            <v>Energy</v>
          </cell>
          <cell r="M1092" t="str">
            <v>Summer</v>
          </cell>
          <cell r="N1092" t="str">
            <v>Peak</v>
          </cell>
          <cell r="R1092" t="str">
            <v>C</v>
          </cell>
          <cell r="V1092">
            <v>147086370.72127259</v>
          </cell>
        </row>
        <row r="1093">
          <cell r="G1093" t="str">
            <v>ELTOUC</v>
          </cell>
          <cell r="J1093" t="str">
            <v>TRA</v>
          </cell>
          <cell r="L1093" t="str">
            <v>Energy</v>
          </cell>
          <cell r="M1093" t="str">
            <v>Summer</v>
          </cell>
          <cell r="N1093" t="str">
            <v>Peak</v>
          </cell>
          <cell r="R1093" t="str">
            <v>C</v>
          </cell>
          <cell r="V1093">
            <v>147086370.72127259</v>
          </cell>
        </row>
        <row r="1094">
          <cell r="G1094" t="str">
            <v>ELTOUC</v>
          </cell>
          <cell r="J1094" t="str">
            <v>TRA</v>
          </cell>
          <cell r="L1094" t="str">
            <v>Energy</v>
          </cell>
          <cell r="M1094" t="str">
            <v>Summer</v>
          </cell>
          <cell r="N1094" t="str">
            <v>Peak</v>
          </cell>
          <cell r="R1094" t="str">
            <v>C</v>
          </cell>
          <cell r="V1094">
            <v>147086370.72127259</v>
          </cell>
        </row>
        <row r="1095">
          <cell r="G1095" t="str">
            <v>ELTOUC</v>
          </cell>
          <cell r="J1095" t="str">
            <v>TRA</v>
          </cell>
          <cell r="L1095" t="str">
            <v>Energy</v>
          </cell>
          <cell r="M1095" t="str">
            <v>Summer</v>
          </cell>
          <cell r="N1095" t="str">
            <v>Off Peak</v>
          </cell>
          <cell r="R1095" t="str">
            <v>C</v>
          </cell>
          <cell r="V1095">
            <v>210454862.86913338</v>
          </cell>
        </row>
        <row r="1096">
          <cell r="G1096" t="str">
            <v>ELTOUC</v>
          </cell>
          <cell r="J1096" t="str">
            <v>TRA</v>
          </cell>
          <cell r="L1096" t="str">
            <v>Energy</v>
          </cell>
          <cell r="M1096" t="str">
            <v>Summer</v>
          </cell>
          <cell r="N1096" t="str">
            <v>Off Peak</v>
          </cell>
          <cell r="R1096" t="str">
            <v>C</v>
          </cell>
          <cell r="V1096">
            <v>210454862.86913338</v>
          </cell>
        </row>
        <row r="1097">
          <cell r="G1097" t="str">
            <v>ELTOUC</v>
          </cell>
          <cell r="J1097" t="str">
            <v>TRA</v>
          </cell>
          <cell r="L1097" t="str">
            <v>Energy</v>
          </cell>
          <cell r="M1097" t="str">
            <v>Summer</v>
          </cell>
          <cell r="N1097" t="str">
            <v>Off Peak</v>
          </cell>
          <cell r="R1097" t="str">
            <v>C</v>
          </cell>
          <cell r="V1097">
            <v>210454862.86913338</v>
          </cell>
        </row>
        <row r="1098">
          <cell r="G1098" t="str">
            <v>ELTOUC</v>
          </cell>
          <cell r="J1098" t="str">
            <v>TRA</v>
          </cell>
          <cell r="L1098" t="str">
            <v>Energy</v>
          </cell>
          <cell r="M1098" t="str">
            <v>Summer</v>
          </cell>
          <cell r="N1098" t="str">
            <v>Off Peak</v>
          </cell>
          <cell r="R1098" t="str">
            <v>C</v>
          </cell>
          <cell r="V1098">
            <v>210454862.86913338</v>
          </cell>
        </row>
        <row r="1099">
          <cell r="G1099" t="str">
            <v>ELTOUC</v>
          </cell>
          <cell r="J1099" t="str">
            <v>TRA</v>
          </cell>
          <cell r="L1099" t="str">
            <v>Energy</v>
          </cell>
          <cell r="M1099" t="str">
            <v>Winter</v>
          </cell>
          <cell r="N1099" t="str">
            <v>Off Peak</v>
          </cell>
          <cell r="R1099" t="str">
            <v>C</v>
          </cell>
          <cell r="V1099">
            <v>204793281.07582313</v>
          </cell>
        </row>
        <row r="1100">
          <cell r="G1100" t="str">
            <v>ELTOUC</v>
          </cell>
          <cell r="J1100" t="str">
            <v>TRA</v>
          </cell>
          <cell r="L1100" t="str">
            <v>Energy</v>
          </cell>
          <cell r="M1100" t="str">
            <v>Winter</v>
          </cell>
          <cell r="N1100" t="str">
            <v>Off Peak</v>
          </cell>
          <cell r="R1100" t="str">
            <v>C</v>
          </cell>
          <cell r="V1100">
            <v>204793281.07582313</v>
          </cell>
        </row>
        <row r="1101">
          <cell r="G1101" t="str">
            <v>ELTOUC</v>
          </cell>
          <cell r="J1101" t="str">
            <v>TRA</v>
          </cell>
          <cell r="L1101" t="str">
            <v>Energy</v>
          </cell>
          <cell r="M1101" t="str">
            <v>Winter</v>
          </cell>
          <cell r="N1101" t="str">
            <v>Off Peak</v>
          </cell>
          <cell r="R1101" t="str">
            <v>C</v>
          </cell>
          <cell r="V1101">
            <v>204793281.07582313</v>
          </cell>
        </row>
        <row r="1102">
          <cell r="G1102" t="str">
            <v>ELTOUC</v>
          </cell>
          <cell r="J1102" t="str">
            <v>TRA</v>
          </cell>
          <cell r="L1102" t="str">
            <v>Energy</v>
          </cell>
          <cell r="M1102" t="str">
            <v>Winter</v>
          </cell>
          <cell r="N1102" t="str">
            <v>Off Peak</v>
          </cell>
          <cell r="R1102" t="str">
            <v>C</v>
          </cell>
          <cell r="V1102">
            <v>204793281.07582313</v>
          </cell>
        </row>
        <row r="1103">
          <cell r="G1103" t="str">
            <v>ELTOUC</v>
          </cell>
          <cell r="J1103" t="str">
            <v>TRA</v>
          </cell>
          <cell r="L1103" t="str">
            <v>Energy</v>
          </cell>
          <cell r="M1103" t="str">
            <v>Summer</v>
          </cell>
          <cell r="N1103" t="str">
            <v>Min Bill kWh</v>
          </cell>
          <cell r="R1103" t="str">
            <v>C</v>
          </cell>
          <cell r="V1103">
            <v>13231237.339777</v>
          </cell>
        </row>
        <row r="1104">
          <cell r="G1104" t="str">
            <v>ELTOUC</v>
          </cell>
          <cell r="J1104" t="str">
            <v>TRA</v>
          </cell>
          <cell r="L1104" t="str">
            <v>Energy</v>
          </cell>
          <cell r="M1104" t="str">
            <v>Winter</v>
          </cell>
          <cell r="N1104" t="str">
            <v>Min Bill kWh</v>
          </cell>
          <cell r="R1104" t="str">
            <v>C</v>
          </cell>
          <cell r="V1104">
            <v>18336452.287208002</v>
          </cell>
        </row>
        <row r="1105">
          <cell r="G1105" t="str">
            <v>ELTOUC</v>
          </cell>
          <cell r="J1105" t="str">
            <v>TRA</v>
          </cell>
          <cell r="L1105" t="str">
            <v>Energy</v>
          </cell>
          <cell r="M1105" t="str">
            <v>Summer</v>
          </cell>
          <cell r="N1105" t="str">
            <v>Min Bill kWh</v>
          </cell>
          <cell r="R1105" t="str">
            <v>C</v>
          </cell>
          <cell r="V1105">
            <v>13231237.339777</v>
          </cell>
        </row>
        <row r="1106">
          <cell r="G1106" t="str">
            <v>ELTOUC</v>
          </cell>
          <cell r="J1106" t="str">
            <v>TRA</v>
          </cell>
          <cell r="L1106" t="str">
            <v>Energy</v>
          </cell>
          <cell r="M1106" t="str">
            <v>Winter</v>
          </cell>
          <cell r="N1106" t="str">
            <v>Min Bill kWh</v>
          </cell>
          <cell r="R1106" t="str">
            <v>C</v>
          </cell>
          <cell r="V1106">
            <v>18336452.287208002</v>
          </cell>
        </row>
        <row r="1107">
          <cell r="G1107" t="str">
            <v>ELTOUC</v>
          </cell>
          <cell r="J1107" t="str">
            <v>TRA</v>
          </cell>
          <cell r="L1107" t="str">
            <v>Energy</v>
          </cell>
          <cell r="M1107" t="str">
            <v>Summer</v>
          </cell>
          <cell r="N1107" t="str">
            <v>Min Bill kWh</v>
          </cell>
          <cell r="R1107" t="str">
            <v>C</v>
          </cell>
          <cell r="V1107">
            <v>13231237.339777</v>
          </cell>
        </row>
        <row r="1108">
          <cell r="G1108" t="str">
            <v>ELTOUC</v>
          </cell>
          <cell r="J1108" t="str">
            <v>TRA</v>
          </cell>
          <cell r="L1108" t="str">
            <v>Energy</v>
          </cell>
          <cell r="M1108" t="str">
            <v>Winter</v>
          </cell>
          <cell r="N1108" t="str">
            <v>Min Bill kWh</v>
          </cell>
          <cell r="R1108" t="str">
            <v>C</v>
          </cell>
          <cell r="V1108">
            <v>18336452.287208002</v>
          </cell>
        </row>
        <row r="1109">
          <cell r="G1109" t="str">
            <v>ELTOUC</v>
          </cell>
          <cell r="J1109" t="str">
            <v>TRA</v>
          </cell>
          <cell r="L1109" t="str">
            <v>Energy</v>
          </cell>
          <cell r="M1109" t="str">
            <v>Summer</v>
          </cell>
          <cell r="N1109" t="str">
            <v>Min Bill kWh</v>
          </cell>
          <cell r="R1109" t="str">
            <v>C</v>
          </cell>
          <cell r="V1109">
            <v>13231237.339777</v>
          </cell>
        </row>
        <row r="1110">
          <cell r="G1110" t="str">
            <v>ELTOUC</v>
          </cell>
          <cell r="J1110" t="str">
            <v>TRA</v>
          </cell>
          <cell r="L1110" t="str">
            <v>Energy</v>
          </cell>
          <cell r="M1110" t="str">
            <v>Winter</v>
          </cell>
          <cell r="N1110" t="str">
            <v>Min Bill kWh</v>
          </cell>
          <cell r="R1110" t="str">
            <v>C</v>
          </cell>
          <cell r="V1110">
            <v>18336452.287208002</v>
          </cell>
        </row>
        <row r="1111">
          <cell r="G1111" t="str">
            <v>ELTOUC</v>
          </cell>
          <cell r="J1111" t="str">
            <v>TRA</v>
          </cell>
          <cell r="L1111" t="str">
            <v>Energy</v>
          </cell>
          <cell r="M1111" t="str">
            <v>Winter</v>
          </cell>
          <cell r="N1111" t="str">
            <v>Peak</v>
          </cell>
          <cell r="R1111" t="str">
            <v>C</v>
          </cell>
          <cell r="V1111">
            <v>374462057.31034696</v>
          </cell>
        </row>
        <row r="1112">
          <cell r="G1112" t="str">
            <v>ELTOUC</v>
          </cell>
          <cell r="J1112" t="str">
            <v>TRA</v>
          </cell>
          <cell r="L1112" t="str">
            <v>Energy</v>
          </cell>
          <cell r="M1112" t="str">
            <v>Winter</v>
          </cell>
          <cell r="N1112" t="str">
            <v>Peak</v>
          </cell>
          <cell r="R1112" t="str">
            <v>C</v>
          </cell>
          <cell r="V1112">
            <v>374462057.31034696</v>
          </cell>
        </row>
        <row r="1113">
          <cell r="G1113" t="str">
            <v>ELTOUC</v>
          </cell>
          <cell r="J1113" t="str">
            <v>TRA</v>
          </cell>
          <cell r="L1113" t="str">
            <v>Energy</v>
          </cell>
          <cell r="M1113" t="str">
            <v>Winter</v>
          </cell>
          <cell r="N1113" t="str">
            <v>Peak</v>
          </cell>
          <cell r="R1113" t="str">
            <v>C</v>
          </cell>
          <cell r="V1113">
            <v>374462057.31034696</v>
          </cell>
        </row>
        <row r="1114">
          <cell r="G1114" t="str">
            <v>ELTOUC</v>
          </cell>
          <cell r="J1114" t="str">
            <v>TRA</v>
          </cell>
          <cell r="L1114" t="str">
            <v>Energy</v>
          </cell>
          <cell r="M1114" t="str">
            <v>Winter</v>
          </cell>
          <cell r="N1114" t="str">
            <v>Peak</v>
          </cell>
          <cell r="R1114" t="str">
            <v>C</v>
          </cell>
          <cell r="V1114">
            <v>374462057.31034696</v>
          </cell>
        </row>
        <row r="1115">
          <cell r="G1115" t="str">
            <v>ELTOUC</v>
          </cell>
          <cell r="J1115" t="str">
            <v>Trans</v>
          </cell>
          <cell r="L1115" t="str">
            <v>Energy</v>
          </cell>
          <cell r="M1115" t="str">
            <v>Summer</v>
          </cell>
          <cell r="N1115" t="str">
            <v>Peak</v>
          </cell>
          <cell r="R1115" t="str">
            <v>C</v>
          </cell>
          <cell r="V1115">
            <v>147086370.72127259</v>
          </cell>
        </row>
        <row r="1116">
          <cell r="G1116" t="str">
            <v>ELTOUC</v>
          </cell>
          <cell r="J1116" t="str">
            <v>Trans</v>
          </cell>
          <cell r="L1116" t="str">
            <v>Energy</v>
          </cell>
          <cell r="M1116" t="str">
            <v>Summer</v>
          </cell>
          <cell r="N1116" t="str">
            <v>Off Peak</v>
          </cell>
          <cell r="R1116" t="str">
            <v>C</v>
          </cell>
          <cell r="V1116">
            <v>210454862.86913338</v>
          </cell>
        </row>
        <row r="1117">
          <cell r="G1117" t="str">
            <v>ELTOUC</v>
          </cell>
          <cell r="J1117" t="str">
            <v>Trans</v>
          </cell>
          <cell r="L1117" t="str">
            <v>Energy</v>
          </cell>
          <cell r="M1117" t="str">
            <v>Winter</v>
          </cell>
          <cell r="N1117" t="str">
            <v>Off Peak</v>
          </cell>
          <cell r="R1117" t="str">
            <v>C</v>
          </cell>
          <cell r="V1117">
            <v>204793281.07582313</v>
          </cell>
        </row>
        <row r="1118">
          <cell r="G1118" t="str">
            <v>ELTOUC</v>
          </cell>
          <cell r="J1118" t="str">
            <v>Trans</v>
          </cell>
          <cell r="L1118" t="str">
            <v>Energy</v>
          </cell>
          <cell r="M1118" t="str">
            <v>Summer</v>
          </cell>
          <cell r="N1118" t="str">
            <v>Min Bill kWh</v>
          </cell>
          <cell r="R1118" t="str">
            <v>C</v>
          </cell>
          <cell r="V1118">
            <v>13231237.339777</v>
          </cell>
        </row>
        <row r="1119">
          <cell r="G1119" t="str">
            <v>ELTOUC</v>
          </cell>
          <cell r="J1119" t="str">
            <v>Trans</v>
          </cell>
          <cell r="L1119" t="str">
            <v>Energy</v>
          </cell>
          <cell r="M1119" t="str">
            <v>Winter</v>
          </cell>
          <cell r="N1119" t="str">
            <v>Min Bill kWh</v>
          </cell>
          <cell r="R1119" t="str">
            <v>C</v>
          </cell>
          <cell r="V1119">
            <v>18336452.287208002</v>
          </cell>
        </row>
        <row r="1120">
          <cell r="G1120" t="str">
            <v>ELTOUC</v>
          </cell>
          <cell r="J1120" t="str">
            <v>Trans</v>
          </cell>
          <cell r="L1120" t="str">
            <v>Energy</v>
          </cell>
          <cell r="M1120" t="str">
            <v>Winter</v>
          </cell>
          <cell r="N1120" t="str">
            <v>Peak</v>
          </cell>
          <cell r="R1120" t="str">
            <v>C</v>
          </cell>
          <cell r="V1120">
            <v>374462057.31034696</v>
          </cell>
        </row>
        <row r="1121">
          <cell r="G1121" t="str">
            <v>ETOUC</v>
          </cell>
          <cell r="J1121" t="str">
            <v>AB32 Credit</v>
          </cell>
          <cell r="L1121" t="str">
            <v>Energy</v>
          </cell>
          <cell r="M1121" t="str">
            <v>Summer</v>
          </cell>
          <cell r="N1121" t="str">
            <v>Peak</v>
          </cell>
          <cell r="R1121" t="str">
            <v>N/A</v>
          </cell>
          <cell r="V1121">
            <v>570375262.76533675</v>
          </cell>
        </row>
        <row r="1122">
          <cell r="G1122" t="str">
            <v>ETOUC</v>
          </cell>
          <cell r="J1122" t="str">
            <v>AB32 Credit</v>
          </cell>
          <cell r="L1122" t="str">
            <v>Energy</v>
          </cell>
          <cell r="M1122" t="str">
            <v>Summer</v>
          </cell>
          <cell r="N1122" t="str">
            <v>Off Peak</v>
          </cell>
          <cell r="R1122" t="str">
            <v>N/A</v>
          </cell>
          <cell r="V1122">
            <v>629389525.66748321</v>
          </cell>
        </row>
        <row r="1123">
          <cell r="G1123" t="str">
            <v>ETOUC</v>
          </cell>
          <cell r="J1123" t="str">
            <v>AB32 Credit</v>
          </cell>
          <cell r="L1123" t="str">
            <v>Climate Credit Households</v>
          </cell>
          <cell r="M1123" t="str">
            <v>N/A</v>
          </cell>
          <cell r="N1123" t="str">
            <v>N/A</v>
          </cell>
          <cell r="R1123" t="str">
            <v>N/A</v>
          </cell>
          <cell r="V1123">
            <v>1385077.8885505002</v>
          </cell>
        </row>
        <row r="1124">
          <cell r="G1124" t="str">
            <v>ETOUC</v>
          </cell>
          <cell r="J1124" t="str">
            <v>AB32 Credit</v>
          </cell>
          <cell r="L1124" t="str">
            <v>Energy</v>
          </cell>
          <cell r="M1124" t="str">
            <v>Winter</v>
          </cell>
          <cell r="N1124" t="str">
            <v>Off Peak</v>
          </cell>
          <cell r="R1124" t="str">
            <v>N/A</v>
          </cell>
          <cell r="V1124">
            <v>724682971.20983398</v>
          </cell>
        </row>
        <row r="1125">
          <cell r="G1125" t="str">
            <v>ETOUC</v>
          </cell>
          <cell r="J1125" t="str">
            <v>AB32 Credit</v>
          </cell>
          <cell r="L1125" t="str">
            <v>Energy</v>
          </cell>
          <cell r="M1125" t="str">
            <v>Summer</v>
          </cell>
          <cell r="N1125" t="str">
            <v>Min Bill kWh</v>
          </cell>
          <cell r="R1125" t="str">
            <v>N/A</v>
          </cell>
          <cell r="V1125">
            <v>24067096.155665997</v>
          </cell>
        </row>
        <row r="1126">
          <cell r="G1126" t="str">
            <v>ETOUC</v>
          </cell>
          <cell r="J1126" t="str">
            <v>AB32 Credit</v>
          </cell>
          <cell r="L1126" t="str">
            <v>Energy</v>
          </cell>
          <cell r="M1126" t="str">
            <v>Winter</v>
          </cell>
          <cell r="N1126" t="str">
            <v>Min Bill kWh</v>
          </cell>
          <cell r="R1126" t="str">
            <v>N/A</v>
          </cell>
          <cell r="V1126">
            <v>36203816.804966994</v>
          </cell>
        </row>
        <row r="1127">
          <cell r="G1127" t="str">
            <v>ETOUC</v>
          </cell>
          <cell r="J1127" t="str">
            <v>AB32 Credit</v>
          </cell>
          <cell r="L1127" t="str">
            <v>Energy</v>
          </cell>
          <cell r="M1127" t="str">
            <v>Winter</v>
          </cell>
          <cell r="N1127" t="str">
            <v>Peak</v>
          </cell>
          <cell r="R1127" t="str">
            <v>N/A</v>
          </cell>
          <cell r="V1127">
            <v>1136555055.786773</v>
          </cell>
        </row>
        <row r="1128">
          <cell r="G1128" t="str">
            <v>ETOUC</v>
          </cell>
          <cell r="J1128" t="str">
            <v>AB32 Credit</v>
          </cell>
          <cell r="L1128" t="str">
            <v>Energy</v>
          </cell>
          <cell r="M1128" t="str">
            <v>Summer</v>
          </cell>
          <cell r="N1128" t="str">
            <v>Min Bill kWh</v>
          </cell>
          <cell r="R1128" t="str">
            <v>N/A</v>
          </cell>
          <cell r="V1128">
            <v>836054.47910999996</v>
          </cell>
        </row>
        <row r="1129">
          <cell r="G1129" t="str">
            <v>ETOUC</v>
          </cell>
          <cell r="J1129" t="str">
            <v>AB32 Credit</v>
          </cell>
          <cell r="L1129" t="str">
            <v>Energy</v>
          </cell>
          <cell r="M1129" t="str">
            <v>Summer</v>
          </cell>
          <cell r="N1129" t="str">
            <v>Peak</v>
          </cell>
          <cell r="R1129" t="str">
            <v>N/A</v>
          </cell>
          <cell r="V1129">
            <v>23196459.218465693</v>
          </cell>
        </row>
        <row r="1130">
          <cell r="G1130" t="str">
            <v>ETOUC</v>
          </cell>
          <cell r="J1130" t="str">
            <v>AB32 Credit</v>
          </cell>
          <cell r="L1130" t="str">
            <v>Energy</v>
          </cell>
          <cell r="M1130" t="str">
            <v>Summer</v>
          </cell>
          <cell r="N1130" t="str">
            <v>Off Peak</v>
          </cell>
          <cell r="R1130" t="str">
            <v>N/A</v>
          </cell>
          <cell r="V1130">
            <v>5666870.2236453043</v>
          </cell>
        </row>
        <row r="1131">
          <cell r="G1131" t="str">
            <v>ETOUC</v>
          </cell>
          <cell r="J1131" t="str">
            <v>AB32 Credit</v>
          </cell>
          <cell r="L1131" t="str">
            <v>Energy</v>
          </cell>
          <cell r="M1131" t="str">
            <v>Winter</v>
          </cell>
          <cell r="N1131" t="str">
            <v>Min Bill kWh</v>
          </cell>
          <cell r="R1131" t="str">
            <v>N/A</v>
          </cell>
          <cell r="V1131">
            <v>2141908.4471899997</v>
          </cell>
        </row>
        <row r="1132">
          <cell r="G1132" t="str">
            <v>ETOUC</v>
          </cell>
          <cell r="J1132" t="str">
            <v>AB32 Credit</v>
          </cell>
          <cell r="L1132" t="str">
            <v>Energy</v>
          </cell>
          <cell r="M1132" t="str">
            <v>Winter</v>
          </cell>
          <cell r="N1132" t="str">
            <v>Off Peak</v>
          </cell>
          <cell r="R1132" t="str">
            <v>N/A</v>
          </cell>
          <cell r="V1132">
            <v>9229918.8233869504</v>
          </cell>
        </row>
        <row r="1133">
          <cell r="G1133" t="str">
            <v>ETOUC</v>
          </cell>
          <cell r="J1133" t="str">
            <v>AB32 Credit</v>
          </cell>
          <cell r="L1133" t="str">
            <v>Energy</v>
          </cell>
          <cell r="M1133" t="str">
            <v>Winter</v>
          </cell>
          <cell r="N1133" t="str">
            <v>Peak</v>
          </cell>
          <cell r="R1133" t="str">
            <v>N/A</v>
          </cell>
          <cell r="V1133">
            <v>61099810.691416048</v>
          </cell>
        </row>
        <row r="1134">
          <cell r="G1134" t="str">
            <v>ETOUC</v>
          </cell>
          <cell r="J1134" t="str">
            <v>CIA</v>
          </cell>
          <cell r="L1134" t="str">
            <v>Energy</v>
          </cell>
          <cell r="M1134" t="str">
            <v>Summer</v>
          </cell>
          <cell r="N1134" t="str">
            <v>Peak</v>
          </cell>
          <cell r="R1134" t="str">
            <v>N/A</v>
          </cell>
          <cell r="V1134">
            <v>570375262.76533675</v>
          </cell>
        </row>
        <row r="1135">
          <cell r="G1135" t="str">
            <v>ETOUC</v>
          </cell>
          <cell r="J1135" t="str">
            <v>CIA</v>
          </cell>
          <cell r="L1135" t="str">
            <v>Energy</v>
          </cell>
          <cell r="M1135" t="str">
            <v>Summer</v>
          </cell>
          <cell r="N1135" t="str">
            <v>Off Peak</v>
          </cell>
          <cell r="R1135" t="str">
            <v>N/A</v>
          </cell>
          <cell r="V1135">
            <v>629389525.66748321</v>
          </cell>
        </row>
        <row r="1136">
          <cell r="G1136" t="str">
            <v>ETOUC</v>
          </cell>
          <cell r="J1136" t="str">
            <v>CIA</v>
          </cell>
          <cell r="L1136" t="str">
            <v>Energy</v>
          </cell>
          <cell r="M1136" t="str">
            <v>Winter</v>
          </cell>
          <cell r="N1136" t="str">
            <v>Off Peak</v>
          </cell>
          <cell r="R1136" t="str">
            <v>N/A</v>
          </cell>
          <cell r="V1136">
            <v>724682971.20983398</v>
          </cell>
        </row>
        <row r="1137">
          <cell r="G1137" t="str">
            <v>ETOUC</v>
          </cell>
          <cell r="J1137" t="str">
            <v>CIA</v>
          </cell>
          <cell r="L1137" t="str">
            <v>Energy</v>
          </cell>
          <cell r="M1137" t="str">
            <v>Summer</v>
          </cell>
          <cell r="N1137" t="str">
            <v>Min Bill kWh</v>
          </cell>
          <cell r="R1137" t="str">
            <v>N/A</v>
          </cell>
          <cell r="V1137">
            <v>24067096.155665997</v>
          </cell>
        </row>
        <row r="1138">
          <cell r="G1138" t="str">
            <v>ETOUC</v>
          </cell>
          <cell r="J1138" t="str">
            <v>CIA</v>
          </cell>
          <cell r="L1138" t="str">
            <v>Energy</v>
          </cell>
          <cell r="M1138" t="str">
            <v>Winter</v>
          </cell>
          <cell r="N1138" t="str">
            <v>Min Bill kWh</v>
          </cell>
          <cell r="R1138" t="str">
            <v>N/A</v>
          </cell>
          <cell r="V1138">
            <v>36203816.804966994</v>
          </cell>
        </row>
        <row r="1139">
          <cell r="G1139" t="str">
            <v>ETOUC</v>
          </cell>
          <cell r="J1139" t="str">
            <v>CIA</v>
          </cell>
          <cell r="L1139" t="str">
            <v>Energy</v>
          </cell>
          <cell r="M1139" t="str">
            <v>Summer</v>
          </cell>
          <cell r="N1139" t="str">
            <v>Baseline Credit</v>
          </cell>
          <cell r="R1139" t="str">
            <v>N/A</v>
          </cell>
          <cell r="V1139">
            <v>598905160.64018404</v>
          </cell>
        </row>
        <row r="1140">
          <cell r="G1140" t="str">
            <v>ETOUC</v>
          </cell>
          <cell r="J1140" t="str">
            <v>CIA</v>
          </cell>
          <cell r="L1140" t="str">
            <v>Energy</v>
          </cell>
          <cell r="M1140" t="str">
            <v>Winter</v>
          </cell>
          <cell r="N1140" t="str">
            <v>Baseline Credit</v>
          </cell>
          <cell r="R1140" t="str">
            <v>N/A</v>
          </cell>
          <cell r="V1140">
            <v>886259132.51955092</v>
          </cell>
        </row>
        <row r="1141">
          <cell r="G1141" t="str">
            <v>ETOUC</v>
          </cell>
          <cell r="J1141" t="str">
            <v>CIA</v>
          </cell>
          <cell r="L1141" t="str">
            <v>Energy</v>
          </cell>
          <cell r="M1141" t="str">
            <v>Winter</v>
          </cell>
          <cell r="N1141" t="str">
            <v>Peak</v>
          </cell>
          <cell r="R1141" t="str">
            <v>N/A</v>
          </cell>
          <cell r="V1141">
            <v>1136555055.786773</v>
          </cell>
        </row>
        <row r="1142">
          <cell r="G1142" t="str">
            <v>ETOUC</v>
          </cell>
          <cell r="J1142" t="str">
            <v>CIA</v>
          </cell>
          <cell r="L1142" t="str">
            <v>Energy</v>
          </cell>
          <cell r="M1142" t="str">
            <v>Summer</v>
          </cell>
          <cell r="N1142" t="str">
            <v>Min Bill kWh</v>
          </cell>
          <cell r="R1142" t="str">
            <v>N/A</v>
          </cell>
          <cell r="V1142">
            <v>836054.47910999996</v>
          </cell>
        </row>
        <row r="1143">
          <cell r="G1143" t="str">
            <v>ETOUC</v>
          </cell>
          <cell r="J1143" t="str">
            <v>CIA</v>
          </cell>
          <cell r="L1143" t="str">
            <v>Energy</v>
          </cell>
          <cell r="M1143" t="str">
            <v>Summer</v>
          </cell>
          <cell r="N1143" t="str">
            <v>Peak</v>
          </cell>
          <cell r="R1143" t="str">
            <v>N/A</v>
          </cell>
          <cell r="V1143">
            <v>23196459.218465693</v>
          </cell>
        </row>
        <row r="1144">
          <cell r="G1144" t="str">
            <v>ETOUC</v>
          </cell>
          <cell r="J1144" t="str">
            <v>CIA</v>
          </cell>
          <cell r="L1144" t="str">
            <v>Energy</v>
          </cell>
          <cell r="M1144" t="str">
            <v>Summer</v>
          </cell>
          <cell r="N1144" t="str">
            <v>Off Peak</v>
          </cell>
          <cell r="R1144" t="str">
            <v>N/A</v>
          </cell>
          <cell r="V1144">
            <v>5666870.2236453043</v>
          </cell>
        </row>
        <row r="1145">
          <cell r="G1145" t="str">
            <v>ETOUC</v>
          </cell>
          <cell r="J1145" t="str">
            <v>CIA</v>
          </cell>
          <cell r="L1145" t="str">
            <v>Energy</v>
          </cell>
          <cell r="M1145" t="str">
            <v>Winter</v>
          </cell>
          <cell r="N1145" t="str">
            <v>Min Bill kWh</v>
          </cell>
          <cell r="R1145" t="str">
            <v>N/A</v>
          </cell>
          <cell r="V1145">
            <v>2141908.4471899997</v>
          </cell>
        </row>
        <row r="1146">
          <cell r="G1146" t="str">
            <v>ETOUC</v>
          </cell>
          <cell r="J1146" t="str">
            <v>CIA</v>
          </cell>
          <cell r="L1146" t="str">
            <v>Energy</v>
          </cell>
          <cell r="M1146" t="str">
            <v>Winter</v>
          </cell>
          <cell r="N1146" t="str">
            <v>Off Peak</v>
          </cell>
          <cell r="R1146" t="str">
            <v>N/A</v>
          </cell>
          <cell r="V1146">
            <v>9229918.8233869504</v>
          </cell>
        </row>
        <row r="1147">
          <cell r="G1147" t="str">
            <v>ETOUC</v>
          </cell>
          <cell r="J1147" t="str">
            <v>CIA</v>
          </cell>
          <cell r="L1147" t="str">
            <v>Energy</v>
          </cell>
          <cell r="M1147" t="str">
            <v>Summer</v>
          </cell>
          <cell r="N1147" t="str">
            <v>Baseline Credit</v>
          </cell>
          <cell r="R1147" t="str">
            <v>N/A</v>
          </cell>
          <cell r="V1147">
            <v>22860542.238953002</v>
          </cell>
        </row>
        <row r="1148">
          <cell r="G1148" t="str">
            <v>ETOUC</v>
          </cell>
          <cell r="J1148" t="str">
            <v>CIA</v>
          </cell>
          <cell r="L1148" t="str">
            <v>Energy</v>
          </cell>
          <cell r="M1148" t="str">
            <v>Winter</v>
          </cell>
          <cell r="N1148" t="str">
            <v>Baseline Credit</v>
          </cell>
          <cell r="R1148" t="str">
            <v>N/A</v>
          </cell>
          <cell r="V1148">
            <v>55217719.919149995</v>
          </cell>
        </row>
        <row r="1149">
          <cell r="G1149" t="str">
            <v>ETOUC</v>
          </cell>
          <cell r="J1149" t="str">
            <v>CIA</v>
          </cell>
          <cell r="L1149" t="str">
            <v>Energy</v>
          </cell>
          <cell r="M1149" t="str">
            <v>Winter</v>
          </cell>
          <cell r="N1149" t="str">
            <v>Peak</v>
          </cell>
          <cell r="R1149" t="str">
            <v>N/A</v>
          </cell>
          <cell r="V1149">
            <v>61099810.691416048</v>
          </cell>
        </row>
        <row r="1150">
          <cell r="G1150" t="str">
            <v>ETOUC</v>
          </cell>
          <cell r="J1150" t="str">
            <v>CTC</v>
          </cell>
          <cell r="L1150" t="str">
            <v>Energy</v>
          </cell>
          <cell r="M1150" t="str">
            <v>Summer</v>
          </cell>
          <cell r="N1150" t="str">
            <v>Peak</v>
          </cell>
          <cell r="R1150" t="str">
            <v>N/A</v>
          </cell>
          <cell r="V1150">
            <v>570375262.76533675</v>
          </cell>
        </row>
        <row r="1151">
          <cell r="G1151" t="str">
            <v>ETOUC</v>
          </cell>
          <cell r="J1151" t="str">
            <v>CTC</v>
          </cell>
          <cell r="L1151" t="str">
            <v>Energy</v>
          </cell>
          <cell r="M1151" t="str">
            <v>Summer</v>
          </cell>
          <cell r="N1151" t="str">
            <v>Off Peak</v>
          </cell>
          <cell r="R1151" t="str">
            <v>N/A</v>
          </cell>
          <cell r="V1151">
            <v>629389525.66748321</v>
          </cell>
        </row>
        <row r="1152">
          <cell r="G1152" t="str">
            <v>ETOUC</v>
          </cell>
          <cell r="J1152" t="str">
            <v>CTC</v>
          </cell>
          <cell r="L1152" t="str">
            <v>Energy</v>
          </cell>
          <cell r="M1152" t="str">
            <v>Winter</v>
          </cell>
          <cell r="N1152" t="str">
            <v>Off Peak</v>
          </cell>
          <cell r="R1152" t="str">
            <v>N/A</v>
          </cell>
          <cell r="V1152">
            <v>724682971.20983398</v>
          </cell>
        </row>
        <row r="1153">
          <cell r="G1153" t="str">
            <v>ETOUC</v>
          </cell>
          <cell r="J1153" t="str">
            <v>CTC</v>
          </cell>
          <cell r="L1153" t="str">
            <v>Energy</v>
          </cell>
          <cell r="M1153" t="str">
            <v>Summer</v>
          </cell>
          <cell r="N1153" t="str">
            <v>Min Bill kWh</v>
          </cell>
          <cell r="R1153" t="str">
            <v>N/A</v>
          </cell>
          <cell r="V1153">
            <v>24067096.155665997</v>
          </cell>
        </row>
        <row r="1154">
          <cell r="G1154" t="str">
            <v>ETOUC</v>
          </cell>
          <cell r="J1154" t="str">
            <v>CTC</v>
          </cell>
          <cell r="L1154" t="str">
            <v>Energy</v>
          </cell>
          <cell r="M1154" t="str">
            <v>Winter</v>
          </cell>
          <cell r="N1154" t="str">
            <v>Min Bill kWh</v>
          </cell>
          <cell r="R1154" t="str">
            <v>N/A</v>
          </cell>
          <cell r="V1154">
            <v>36203816.804966994</v>
          </cell>
        </row>
        <row r="1155">
          <cell r="G1155" t="str">
            <v>ETOUC</v>
          </cell>
          <cell r="J1155" t="str">
            <v>CTC</v>
          </cell>
          <cell r="L1155" t="str">
            <v>Energy</v>
          </cell>
          <cell r="M1155" t="str">
            <v>Winter</v>
          </cell>
          <cell r="N1155" t="str">
            <v>Peak</v>
          </cell>
          <cell r="R1155" t="str">
            <v>N/A</v>
          </cell>
          <cell r="V1155">
            <v>1136555055.786773</v>
          </cell>
        </row>
        <row r="1156">
          <cell r="G1156" t="str">
            <v>ETOUC</v>
          </cell>
          <cell r="J1156" t="str">
            <v>CTC</v>
          </cell>
          <cell r="L1156" t="str">
            <v>Energy</v>
          </cell>
          <cell r="M1156" t="str">
            <v>Summer</v>
          </cell>
          <cell r="N1156" t="str">
            <v>Peak</v>
          </cell>
          <cell r="R1156" t="str">
            <v>N/A</v>
          </cell>
          <cell r="V1156">
            <v>23196459.218465693</v>
          </cell>
        </row>
        <row r="1157">
          <cell r="G1157" t="str">
            <v>ETOUC</v>
          </cell>
          <cell r="J1157" t="str">
            <v>CTC</v>
          </cell>
          <cell r="L1157" t="str">
            <v>Energy</v>
          </cell>
          <cell r="M1157" t="str">
            <v>Summer</v>
          </cell>
          <cell r="N1157" t="str">
            <v>Off Peak</v>
          </cell>
          <cell r="R1157" t="str">
            <v>N/A</v>
          </cell>
          <cell r="V1157">
            <v>5666870.2236453043</v>
          </cell>
        </row>
        <row r="1158">
          <cell r="G1158" t="str">
            <v>ETOUC</v>
          </cell>
          <cell r="J1158" t="str">
            <v>CTC</v>
          </cell>
          <cell r="L1158" t="str">
            <v>Energy</v>
          </cell>
          <cell r="M1158" t="str">
            <v>Winter</v>
          </cell>
          <cell r="N1158" t="str">
            <v>Off Peak</v>
          </cell>
          <cell r="R1158" t="str">
            <v>N/A</v>
          </cell>
          <cell r="V1158">
            <v>9229918.8233869504</v>
          </cell>
        </row>
        <row r="1159">
          <cell r="G1159" t="str">
            <v>ETOUC</v>
          </cell>
          <cell r="J1159" t="str">
            <v>CTC</v>
          </cell>
          <cell r="L1159" t="str">
            <v>Energy</v>
          </cell>
          <cell r="M1159" t="str">
            <v>Summer</v>
          </cell>
          <cell r="N1159" t="str">
            <v>Min Bill kWh</v>
          </cell>
          <cell r="R1159" t="str">
            <v>N/A</v>
          </cell>
          <cell r="V1159">
            <v>836054.47910999996</v>
          </cell>
        </row>
        <row r="1160">
          <cell r="G1160" t="str">
            <v>ETOUC</v>
          </cell>
          <cell r="J1160" t="str">
            <v>CTC</v>
          </cell>
          <cell r="L1160" t="str">
            <v>Energy</v>
          </cell>
          <cell r="M1160" t="str">
            <v>Winter</v>
          </cell>
          <cell r="N1160" t="str">
            <v>Min Bill kWh</v>
          </cell>
          <cell r="R1160" t="str">
            <v>N/A</v>
          </cell>
          <cell r="V1160">
            <v>2141908.4471899997</v>
          </cell>
        </row>
        <row r="1161">
          <cell r="G1161" t="str">
            <v>ETOUC</v>
          </cell>
          <cell r="J1161" t="str">
            <v>CTC</v>
          </cell>
          <cell r="L1161" t="str">
            <v>Energy</v>
          </cell>
          <cell r="M1161" t="str">
            <v>Winter</v>
          </cell>
          <cell r="N1161" t="str">
            <v>Peak</v>
          </cell>
          <cell r="R1161" t="str">
            <v>N/A</v>
          </cell>
          <cell r="V1161">
            <v>61099810.691416048</v>
          </cell>
        </row>
        <row r="1162">
          <cell r="G1162" t="str">
            <v>ETOUC</v>
          </cell>
          <cell r="J1162" t="str">
            <v>Distribution</v>
          </cell>
          <cell r="L1162" t="str">
            <v>Customer</v>
          </cell>
          <cell r="M1162" t="str">
            <v>N/A</v>
          </cell>
          <cell r="N1162" t="str">
            <v>N/A</v>
          </cell>
          <cell r="R1162" t="str">
            <v>N/A</v>
          </cell>
          <cell r="V1162">
            <v>8178702.6491010021</v>
          </cell>
        </row>
        <row r="1163">
          <cell r="G1163" t="str">
            <v>ETOUC</v>
          </cell>
          <cell r="J1163" t="str">
            <v>Distribution</v>
          </cell>
          <cell r="L1163" t="str">
            <v>Energy</v>
          </cell>
          <cell r="M1163" t="str">
            <v>Summer</v>
          </cell>
          <cell r="N1163" t="str">
            <v>Min Bill kWh</v>
          </cell>
          <cell r="R1163" t="str">
            <v>N/A</v>
          </cell>
          <cell r="V1163">
            <v>24067096.155665997</v>
          </cell>
        </row>
        <row r="1164">
          <cell r="G1164" t="str">
            <v>ETOUC</v>
          </cell>
          <cell r="J1164" t="str">
            <v>Distribution</v>
          </cell>
          <cell r="L1164" t="str">
            <v>Energy</v>
          </cell>
          <cell r="M1164" t="str">
            <v>Winter</v>
          </cell>
          <cell r="N1164" t="str">
            <v>Min Bill kWh</v>
          </cell>
          <cell r="R1164" t="str">
            <v>N/A</v>
          </cell>
          <cell r="V1164">
            <v>36203816.804966994</v>
          </cell>
        </row>
        <row r="1165">
          <cell r="G1165" t="str">
            <v>ETOUC</v>
          </cell>
          <cell r="J1165" t="str">
            <v>Distribution</v>
          </cell>
          <cell r="L1165" t="str">
            <v>Energy</v>
          </cell>
          <cell r="M1165" t="str">
            <v>Summer</v>
          </cell>
          <cell r="N1165" t="str">
            <v>Min Bill kWh</v>
          </cell>
          <cell r="R1165" t="str">
            <v>N/A</v>
          </cell>
          <cell r="V1165">
            <v>836054.47910999996</v>
          </cell>
        </row>
        <row r="1166">
          <cell r="G1166" t="str">
            <v>ETOUC</v>
          </cell>
          <cell r="J1166" t="str">
            <v>Distribution</v>
          </cell>
          <cell r="L1166" t="str">
            <v>Energy</v>
          </cell>
          <cell r="M1166" t="str">
            <v>Winter</v>
          </cell>
          <cell r="N1166" t="str">
            <v>Min Bill kWh</v>
          </cell>
          <cell r="R1166" t="str">
            <v>N/A</v>
          </cell>
          <cell r="V1166">
            <v>2141908.4471899997</v>
          </cell>
        </row>
        <row r="1167">
          <cell r="G1167" t="str">
            <v>ETOUC</v>
          </cell>
          <cell r="J1167" t="str">
            <v>Distribution</v>
          </cell>
          <cell r="L1167" t="str">
            <v>Energy</v>
          </cell>
          <cell r="M1167" t="str">
            <v>Summer</v>
          </cell>
          <cell r="N1167" t="str">
            <v>Baseline</v>
          </cell>
          <cell r="R1167" t="str">
            <v>N/A</v>
          </cell>
          <cell r="V1167">
            <v>7355973.7186989998</v>
          </cell>
        </row>
        <row r="1168">
          <cell r="G1168" t="str">
            <v>ETOUC</v>
          </cell>
          <cell r="J1168" t="str">
            <v>Distribution</v>
          </cell>
          <cell r="L1168" t="str">
            <v>Energy</v>
          </cell>
          <cell r="M1168" t="str">
            <v>Summer</v>
          </cell>
          <cell r="N1168" t="str">
            <v>Over Baseline</v>
          </cell>
          <cell r="R1168" t="str">
            <v>N/A</v>
          </cell>
          <cell r="V1168">
            <v>7693387.0703410003</v>
          </cell>
        </row>
        <row r="1169">
          <cell r="G1169" t="str">
            <v>ETOUC</v>
          </cell>
          <cell r="J1169" t="str">
            <v>Distribution</v>
          </cell>
          <cell r="L1169" t="str">
            <v>Energy</v>
          </cell>
          <cell r="M1169" t="str">
            <v>Winter</v>
          </cell>
          <cell r="N1169" t="str">
            <v>Baseline</v>
          </cell>
          <cell r="R1169" t="str">
            <v>N/A</v>
          </cell>
          <cell r="V1169">
            <v>15575257.296726</v>
          </cell>
        </row>
        <row r="1170">
          <cell r="G1170" t="str">
            <v>ETOUC</v>
          </cell>
          <cell r="J1170" t="str">
            <v>Distribution</v>
          </cell>
          <cell r="L1170" t="str">
            <v>Energy</v>
          </cell>
          <cell r="M1170" t="str">
            <v>Winter</v>
          </cell>
          <cell r="N1170" t="str">
            <v>Over Baseline</v>
          </cell>
          <cell r="R1170" t="str">
            <v>N/A</v>
          </cell>
          <cell r="V1170">
            <v>12831383.164739002</v>
          </cell>
        </row>
        <row r="1171">
          <cell r="G1171" t="str">
            <v>ETOUC</v>
          </cell>
          <cell r="J1171" t="str">
            <v>Distribution</v>
          </cell>
          <cell r="L1171" t="str">
            <v>Energy</v>
          </cell>
          <cell r="M1171" t="str">
            <v>Summer</v>
          </cell>
          <cell r="N1171" t="str">
            <v>Peak</v>
          </cell>
          <cell r="R1171" t="str">
            <v>N/A</v>
          </cell>
          <cell r="V1171">
            <v>570375262.76533675</v>
          </cell>
        </row>
        <row r="1172">
          <cell r="G1172" t="str">
            <v>ETOUC</v>
          </cell>
          <cell r="J1172" t="str">
            <v>Distribution</v>
          </cell>
          <cell r="L1172" t="str">
            <v>Energy</v>
          </cell>
          <cell r="M1172" t="str">
            <v>Summer</v>
          </cell>
          <cell r="N1172" t="str">
            <v>Off Peak</v>
          </cell>
          <cell r="R1172" t="str">
            <v>N/A</v>
          </cell>
          <cell r="V1172">
            <v>629389525.66748321</v>
          </cell>
        </row>
        <row r="1173">
          <cell r="G1173" t="str">
            <v>ETOUC</v>
          </cell>
          <cell r="J1173" t="str">
            <v>Distribution</v>
          </cell>
          <cell r="L1173" t="str">
            <v>Energy</v>
          </cell>
          <cell r="M1173" t="str">
            <v>Winter</v>
          </cell>
          <cell r="N1173" t="str">
            <v>Off Peak</v>
          </cell>
          <cell r="R1173" t="str">
            <v>N/A</v>
          </cell>
          <cell r="V1173">
            <v>724682971.20983398</v>
          </cell>
        </row>
        <row r="1174">
          <cell r="G1174" t="str">
            <v>ETOUC</v>
          </cell>
          <cell r="J1174" t="str">
            <v>Distribution</v>
          </cell>
          <cell r="L1174" t="str">
            <v>Energy</v>
          </cell>
          <cell r="M1174" t="str">
            <v>Winter</v>
          </cell>
          <cell r="N1174" t="str">
            <v>Peak</v>
          </cell>
          <cell r="R1174" t="str">
            <v>N/A</v>
          </cell>
          <cell r="V1174">
            <v>1136555055.786773</v>
          </cell>
        </row>
        <row r="1175">
          <cell r="G1175" t="str">
            <v>ETOUC</v>
          </cell>
          <cell r="J1175" t="str">
            <v>Distribution</v>
          </cell>
          <cell r="L1175" t="str">
            <v>Energy</v>
          </cell>
          <cell r="M1175" t="str">
            <v>Summer</v>
          </cell>
          <cell r="N1175" t="str">
            <v>Peak</v>
          </cell>
          <cell r="R1175" t="str">
            <v>N/A</v>
          </cell>
          <cell r="V1175">
            <v>23196459.218465693</v>
          </cell>
        </row>
        <row r="1176">
          <cell r="G1176" t="str">
            <v>ETOUC</v>
          </cell>
          <cell r="J1176" t="str">
            <v>Distribution</v>
          </cell>
          <cell r="L1176" t="str">
            <v>Energy</v>
          </cell>
          <cell r="M1176" t="str">
            <v>Summer</v>
          </cell>
          <cell r="N1176" t="str">
            <v>Off Peak</v>
          </cell>
          <cell r="R1176" t="str">
            <v>N/A</v>
          </cell>
          <cell r="V1176">
            <v>5666870.2236453043</v>
          </cell>
        </row>
        <row r="1177">
          <cell r="G1177" t="str">
            <v>ETOUC</v>
          </cell>
          <cell r="J1177" t="str">
            <v>Distribution</v>
          </cell>
          <cell r="L1177" t="str">
            <v>Energy</v>
          </cell>
          <cell r="M1177" t="str">
            <v>Winter</v>
          </cell>
          <cell r="N1177" t="str">
            <v>Off Peak</v>
          </cell>
          <cell r="R1177" t="str">
            <v>N/A</v>
          </cell>
          <cell r="V1177">
            <v>9229918.8233869504</v>
          </cell>
        </row>
        <row r="1178">
          <cell r="G1178" t="str">
            <v>ETOUC</v>
          </cell>
          <cell r="J1178" t="str">
            <v>Distribution</v>
          </cell>
          <cell r="L1178" t="str">
            <v>Energy</v>
          </cell>
          <cell r="M1178" t="str">
            <v>Winter</v>
          </cell>
          <cell r="N1178" t="str">
            <v>Peak</v>
          </cell>
          <cell r="R1178" t="str">
            <v>N/A</v>
          </cell>
          <cell r="V1178">
            <v>61099810.691416048</v>
          </cell>
        </row>
        <row r="1179">
          <cell r="G1179" t="str">
            <v>ETOUC</v>
          </cell>
          <cell r="J1179" t="str">
            <v>WFC</v>
          </cell>
          <cell r="L1179" t="str">
            <v>Energy</v>
          </cell>
          <cell r="M1179" t="str">
            <v>Summer</v>
          </cell>
          <cell r="N1179" t="str">
            <v>Peak</v>
          </cell>
          <cell r="R1179" t="str">
            <v>N/A</v>
          </cell>
          <cell r="V1179">
            <v>570375262.76533675</v>
          </cell>
        </row>
        <row r="1180">
          <cell r="G1180" t="str">
            <v>ETOUC</v>
          </cell>
          <cell r="J1180" t="str">
            <v>WFC</v>
          </cell>
          <cell r="L1180" t="str">
            <v>Energy</v>
          </cell>
          <cell r="M1180" t="str">
            <v>Summer</v>
          </cell>
          <cell r="N1180" t="str">
            <v>Off Peak</v>
          </cell>
          <cell r="R1180" t="str">
            <v>N/A</v>
          </cell>
          <cell r="V1180">
            <v>629389525.66748321</v>
          </cell>
        </row>
        <row r="1181">
          <cell r="G1181" t="str">
            <v>ETOUC</v>
          </cell>
          <cell r="J1181" t="str">
            <v>WFC</v>
          </cell>
          <cell r="L1181" t="str">
            <v>Energy</v>
          </cell>
          <cell r="M1181" t="str">
            <v>Winter</v>
          </cell>
          <cell r="N1181" t="str">
            <v>Off Peak</v>
          </cell>
          <cell r="R1181" t="str">
            <v>N/A</v>
          </cell>
          <cell r="V1181">
            <v>724682971.20983398</v>
          </cell>
        </row>
        <row r="1182">
          <cell r="G1182" t="str">
            <v>ETOUC</v>
          </cell>
          <cell r="J1182" t="str">
            <v>WFC</v>
          </cell>
          <cell r="L1182" t="str">
            <v>Energy</v>
          </cell>
          <cell r="M1182" t="str">
            <v>Summer</v>
          </cell>
          <cell r="N1182" t="str">
            <v>Min Bill kWh</v>
          </cell>
          <cell r="R1182" t="str">
            <v>N/A</v>
          </cell>
          <cell r="V1182">
            <v>24067096.155665997</v>
          </cell>
        </row>
        <row r="1183">
          <cell r="G1183" t="str">
            <v>ETOUC</v>
          </cell>
          <cell r="J1183" t="str">
            <v>WFC</v>
          </cell>
          <cell r="L1183" t="str">
            <v>Energy</v>
          </cell>
          <cell r="M1183" t="str">
            <v>Winter</v>
          </cell>
          <cell r="N1183" t="str">
            <v>Min Bill kWh</v>
          </cell>
          <cell r="R1183" t="str">
            <v>N/A</v>
          </cell>
          <cell r="V1183">
            <v>36203816.804966994</v>
          </cell>
        </row>
        <row r="1184">
          <cell r="G1184" t="str">
            <v>ETOUC</v>
          </cell>
          <cell r="J1184" t="str">
            <v>WFC</v>
          </cell>
          <cell r="L1184" t="str">
            <v>Energy</v>
          </cell>
          <cell r="M1184" t="str">
            <v>Winter</v>
          </cell>
          <cell r="N1184" t="str">
            <v>Peak</v>
          </cell>
          <cell r="R1184" t="str">
            <v>N/A</v>
          </cell>
          <cell r="V1184">
            <v>1136555055.786773</v>
          </cell>
        </row>
        <row r="1185">
          <cell r="G1185" t="str">
            <v>ETOUC</v>
          </cell>
          <cell r="J1185" t="str">
            <v>WFC</v>
          </cell>
          <cell r="L1185" t="str">
            <v>Energy</v>
          </cell>
          <cell r="M1185" t="str">
            <v>Summer</v>
          </cell>
          <cell r="N1185" t="str">
            <v>Min Bill kWh</v>
          </cell>
          <cell r="R1185" t="str">
            <v>N/A</v>
          </cell>
          <cell r="V1185">
            <v>836054.47910999996</v>
          </cell>
        </row>
        <row r="1186">
          <cell r="G1186" t="str">
            <v>ETOUC</v>
          </cell>
          <cell r="J1186" t="str">
            <v>WFC</v>
          </cell>
          <cell r="L1186" t="str">
            <v>Energy</v>
          </cell>
          <cell r="M1186" t="str">
            <v>Summer</v>
          </cell>
          <cell r="N1186" t="str">
            <v>Peak</v>
          </cell>
          <cell r="R1186" t="str">
            <v>N/A</v>
          </cell>
          <cell r="V1186">
            <v>23196459.218465693</v>
          </cell>
        </row>
        <row r="1187">
          <cell r="G1187" t="str">
            <v>ETOUC</v>
          </cell>
          <cell r="J1187" t="str">
            <v>WFC</v>
          </cell>
          <cell r="L1187" t="str">
            <v>Energy</v>
          </cell>
          <cell r="M1187" t="str">
            <v>Summer</v>
          </cell>
          <cell r="N1187" t="str">
            <v>Off Peak</v>
          </cell>
          <cell r="R1187" t="str">
            <v>N/A</v>
          </cell>
          <cell r="V1187">
            <v>5666870.2236453043</v>
          </cell>
        </row>
        <row r="1188">
          <cell r="G1188" t="str">
            <v>ETOUC</v>
          </cell>
          <cell r="J1188" t="str">
            <v>WFC</v>
          </cell>
          <cell r="L1188" t="str">
            <v>Energy</v>
          </cell>
          <cell r="M1188" t="str">
            <v>Winter</v>
          </cell>
          <cell r="N1188" t="str">
            <v>Min Bill kWh</v>
          </cell>
          <cell r="R1188" t="str">
            <v>N/A</v>
          </cell>
          <cell r="V1188">
            <v>2141908.4471899997</v>
          </cell>
        </row>
        <row r="1189">
          <cell r="G1189" t="str">
            <v>ETOUC</v>
          </cell>
          <cell r="J1189" t="str">
            <v>WFC</v>
          </cell>
          <cell r="L1189" t="str">
            <v>Energy</v>
          </cell>
          <cell r="M1189" t="str">
            <v>Winter</v>
          </cell>
          <cell r="N1189" t="str">
            <v>Off Peak</v>
          </cell>
          <cell r="R1189" t="str">
            <v>N/A</v>
          </cell>
          <cell r="V1189">
            <v>9229918.8233869504</v>
          </cell>
        </row>
        <row r="1190">
          <cell r="G1190" t="str">
            <v>ETOUC</v>
          </cell>
          <cell r="J1190" t="str">
            <v>WFC</v>
          </cell>
          <cell r="L1190" t="str">
            <v>Energy</v>
          </cell>
          <cell r="M1190" t="str">
            <v>Winter</v>
          </cell>
          <cell r="N1190" t="str">
            <v>Peak</v>
          </cell>
          <cell r="R1190" t="str">
            <v>N/A</v>
          </cell>
          <cell r="V1190">
            <v>61099810.691416048</v>
          </cell>
        </row>
        <row r="1191">
          <cell r="G1191" t="str">
            <v>ETOUC</v>
          </cell>
          <cell r="J1191" t="str">
            <v>ECRA</v>
          </cell>
          <cell r="L1191" t="str">
            <v>Energy</v>
          </cell>
          <cell r="M1191" t="str">
            <v>Summer</v>
          </cell>
          <cell r="N1191" t="str">
            <v>Peak</v>
          </cell>
          <cell r="R1191" t="str">
            <v>N/A</v>
          </cell>
          <cell r="V1191">
            <v>570375262.76533675</v>
          </cell>
        </row>
        <row r="1192">
          <cell r="G1192" t="str">
            <v>ETOUC</v>
          </cell>
          <cell r="J1192" t="str">
            <v>ECRA</v>
          </cell>
          <cell r="L1192" t="str">
            <v>Energy</v>
          </cell>
          <cell r="M1192" t="str">
            <v>Summer</v>
          </cell>
          <cell r="N1192" t="str">
            <v>Off Peak</v>
          </cell>
          <cell r="R1192" t="str">
            <v>N/A</v>
          </cell>
          <cell r="V1192">
            <v>629389525.66748321</v>
          </cell>
        </row>
        <row r="1193">
          <cell r="G1193" t="str">
            <v>ETOUC</v>
          </cell>
          <cell r="J1193" t="str">
            <v>ECRA</v>
          </cell>
          <cell r="L1193" t="str">
            <v>Energy</v>
          </cell>
          <cell r="M1193" t="str">
            <v>Winter</v>
          </cell>
          <cell r="N1193" t="str">
            <v>Off Peak</v>
          </cell>
          <cell r="R1193" t="str">
            <v>N/A</v>
          </cell>
          <cell r="V1193">
            <v>724682971.20983398</v>
          </cell>
        </row>
        <row r="1194">
          <cell r="G1194" t="str">
            <v>ETOUC</v>
          </cell>
          <cell r="J1194" t="str">
            <v>ECRA</v>
          </cell>
          <cell r="L1194" t="str">
            <v>Energy</v>
          </cell>
          <cell r="M1194" t="str">
            <v>Summer</v>
          </cell>
          <cell r="N1194" t="str">
            <v>Min Bill kWh</v>
          </cell>
          <cell r="R1194" t="str">
            <v>N/A</v>
          </cell>
          <cell r="V1194">
            <v>24067096.155665997</v>
          </cell>
        </row>
        <row r="1195">
          <cell r="G1195" t="str">
            <v>ETOUC</v>
          </cell>
          <cell r="J1195" t="str">
            <v>ECRA</v>
          </cell>
          <cell r="L1195" t="str">
            <v>Energy</v>
          </cell>
          <cell r="M1195" t="str">
            <v>Winter</v>
          </cell>
          <cell r="N1195" t="str">
            <v>Min Bill kWh</v>
          </cell>
          <cell r="R1195" t="str">
            <v>N/A</v>
          </cell>
          <cell r="V1195">
            <v>36203816.804966994</v>
          </cell>
        </row>
        <row r="1196">
          <cell r="G1196" t="str">
            <v>ETOUC</v>
          </cell>
          <cell r="J1196" t="str">
            <v>ECRA</v>
          </cell>
          <cell r="L1196" t="str">
            <v>Energy</v>
          </cell>
          <cell r="M1196" t="str">
            <v>Winter</v>
          </cell>
          <cell r="N1196" t="str">
            <v>Peak</v>
          </cell>
          <cell r="R1196" t="str">
            <v>N/A</v>
          </cell>
          <cell r="V1196">
            <v>1136555055.786773</v>
          </cell>
        </row>
        <row r="1197">
          <cell r="G1197" t="str">
            <v>ETOUC</v>
          </cell>
          <cell r="J1197" t="str">
            <v>ECRA</v>
          </cell>
          <cell r="L1197" t="str">
            <v>Energy</v>
          </cell>
          <cell r="M1197" t="str">
            <v>Summer</v>
          </cell>
          <cell r="N1197" t="str">
            <v>Peak</v>
          </cell>
          <cell r="R1197" t="str">
            <v>N/A</v>
          </cell>
          <cell r="V1197">
            <v>23196459.218465693</v>
          </cell>
        </row>
        <row r="1198">
          <cell r="G1198" t="str">
            <v>ETOUC</v>
          </cell>
          <cell r="J1198" t="str">
            <v>ECRA</v>
          </cell>
          <cell r="L1198" t="str">
            <v>Energy</v>
          </cell>
          <cell r="M1198" t="str">
            <v>Summer</v>
          </cell>
          <cell r="N1198" t="str">
            <v>Off Peak</v>
          </cell>
          <cell r="R1198" t="str">
            <v>N/A</v>
          </cell>
          <cell r="V1198">
            <v>5666870.2236453043</v>
          </cell>
        </row>
        <row r="1199">
          <cell r="G1199" t="str">
            <v>ETOUC</v>
          </cell>
          <cell r="J1199" t="str">
            <v>ECRA</v>
          </cell>
          <cell r="L1199" t="str">
            <v>Energy</v>
          </cell>
          <cell r="M1199" t="str">
            <v>Winter</v>
          </cell>
          <cell r="N1199" t="str">
            <v>Off Peak</v>
          </cell>
          <cell r="R1199" t="str">
            <v>N/A</v>
          </cell>
          <cell r="V1199">
            <v>9229918.8233869504</v>
          </cell>
        </row>
        <row r="1200">
          <cell r="G1200" t="str">
            <v>ETOUC</v>
          </cell>
          <cell r="J1200" t="str">
            <v>ECRA</v>
          </cell>
          <cell r="L1200" t="str">
            <v>Energy</v>
          </cell>
          <cell r="M1200" t="str">
            <v>Summer</v>
          </cell>
          <cell r="N1200" t="str">
            <v>Min Bill kWh</v>
          </cell>
          <cell r="R1200" t="str">
            <v>N/A</v>
          </cell>
          <cell r="V1200">
            <v>836054.47910999996</v>
          </cell>
        </row>
        <row r="1201">
          <cell r="G1201" t="str">
            <v>ETOUC</v>
          </cell>
          <cell r="J1201" t="str">
            <v>ECRA</v>
          </cell>
          <cell r="L1201" t="str">
            <v>Energy</v>
          </cell>
          <cell r="M1201" t="str">
            <v>Winter</v>
          </cell>
          <cell r="N1201" t="str">
            <v>Min Bill kWh</v>
          </cell>
          <cell r="R1201" t="str">
            <v>N/A</v>
          </cell>
          <cell r="V1201">
            <v>2141908.4471899997</v>
          </cell>
        </row>
        <row r="1202">
          <cell r="G1202" t="str">
            <v>ETOUC</v>
          </cell>
          <cell r="J1202" t="str">
            <v>ECRA</v>
          </cell>
          <cell r="L1202" t="str">
            <v>Energy</v>
          </cell>
          <cell r="M1202" t="str">
            <v>Winter</v>
          </cell>
          <cell r="N1202" t="str">
            <v>Peak</v>
          </cell>
          <cell r="R1202" t="str">
            <v>N/A</v>
          </cell>
          <cell r="V1202">
            <v>61099810.691416048</v>
          </cell>
        </row>
        <row r="1203">
          <cell r="G1203" t="str">
            <v>ETOUC</v>
          </cell>
          <cell r="J1203" t="str">
            <v>Generation</v>
          </cell>
          <cell r="L1203" t="str">
            <v>Energy</v>
          </cell>
          <cell r="M1203" t="str">
            <v>Summer</v>
          </cell>
          <cell r="N1203" t="str">
            <v>Peak</v>
          </cell>
          <cell r="R1203" t="str">
            <v>N/A</v>
          </cell>
          <cell r="V1203">
            <v>570375262.76533675</v>
          </cell>
        </row>
        <row r="1204">
          <cell r="G1204" t="str">
            <v>ETOUC</v>
          </cell>
          <cell r="J1204" t="str">
            <v>Generation</v>
          </cell>
          <cell r="L1204" t="str">
            <v>Energy</v>
          </cell>
          <cell r="M1204" t="str">
            <v>Summer</v>
          </cell>
          <cell r="N1204" t="str">
            <v>Off Peak</v>
          </cell>
          <cell r="R1204" t="str">
            <v>N/A</v>
          </cell>
          <cell r="V1204">
            <v>629389525.66748321</v>
          </cell>
        </row>
        <row r="1205">
          <cell r="G1205" t="str">
            <v>ETOUC</v>
          </cell>
          <cell r="J1205" t="str">
            <v>Generation</v>
          </cell>
          <cell r="L1205" t="str">
            <v>Energy</v>
          </cell>
          <cell r="M1205" t="str">
            <v>Winter</v>
          </cell>
          <cell r="N1205" t="str">
            <v>Off Peak</v>
          </cell>
          <cell r="R1205" t="str">
            <v>N/A</v>
          </cell>
          <cell r="V1205">
            <v>724682971.20983398</v>
          </cell>
        </row>
        <row r="1206">
          <cell r="G1206" t="str">
            <v>ETOUC</v>
          </cell>
          <cell r="J1206" t="str">
            <v>Generation</v>
          </cell>
          <cell r="L1206" t="str">
            <v>Energy</v>
          </cell>
          <cell r="M1206" t="str">
            <v>Winter</v>
          </cell>
          <cell r="N1206" t="str">
            <v>Peak</v>
          </cell>
          <cell r="R1206" t="str">
            <v>N/A</v>
          </cell>
          <cell r="V1206">
            <v>1136555055.786773</v>
          </cell>
        </row>
        <row r="1207">
          <cell r="G1207" t="str">
            <v>ETOUC</v>
          </cell>
          <cell r="J1207" t="str">
            <v>Generation</v>
          </cell>
          <cell r="L1207" t="str">
            <v>Energy</v>
          </cell>
          <cell r="M1207" t="str">
            <v>Summer</v>
          </cell>
          <cell r="N1207" t="str">
            <v>Min Bill kWh</v>
          </cell>
          <cell r="R1207" t="str">
            <v>N/A</v>
          </cell>
          <cell r="V1207">
            <v>24067096.155665997</v>
          </cell>
        </row>
        <row r="1208">
          <cell r="G1208" t="str">
            <v>ETOUC</v>
          </cell>
          <cell r="J1208" t="str">
            <v>Generation</v>
          </cell>
          <cell r="L1208" t="str">
            <v>Energy</v>
          </cell>
          <cell r="M1208" t="str">
            <v>Winter</v>
          </cell>
          <cell r="N1208" t="str">
            <v>Min Bill kWh</v>
          </cell>
          <cell r="R1208" t="str">
            <v>N/A</v>
          </cell>
          <cell r="V1208">
            <v>36203816.804966994</v>
          </cell>
        </row>
        <row r="1209">
          <cell r="G1209" t="str">
            <v>ETOUC</v>
          </cell>
          <cell r="J1209" t="str">
            <v>Generation</v>
          </cell>
          <cell r="L1209" t="str">
            <v>Energy</v>
          </cell>
          <cell r="M1209" t="str">
            <v>Summer</v>
          </cell>
          <cell r="N1209" t="str">
            <v>Min Bill kWh</v>
          </cell>
          <cell r="R1209" t="str">
            <v>N/A</v>
          </cell>
          <cell r="V1209">
            <v>836054.47910999996</v>
          </cell>
        </row>
        <row r="1210">
          <cell r="G1210" t="str">
            <v>ETOUC</v>
          </cell>
          <cell r="J1210" t="str">
            <v>Generation</v>
          </cell>
          <cell r="L1210" t="str">
            <v>Energy</v>
          </cell>
          <cell r="M1210" t="str">
            <v>Winter</v>
          </cell>
          <cell r="N1210" t="str">
            <v>Min Bill kWh</v>
          </cell>
          <cell r="R1210" t="str">
            <v>N/A</v>
          </cell>
          <cell r="V1210">
            <v>2141908.4471899997</v>
          </cell>
        </row>
        <row r="1211">
          <cell r="G1211" t="str">
            <v>ETOUC</v>
          </cell>
          <cell r="J1211" t="str">
            <v>Generation</v>
          </cell>
          <cell r="L1211" t="str">
            <v>Energy</v>
          </cell>
          <cell r="M1211" t="str">
            <v>Summer</v>
          </cell>
          <cell r="N1211" t="str">
            <v>Peak</v>
          </cell>
          <cell r="R1211" t="str">
            <v>N/A</v>
          </cell>
          <cell r="V1211">
            <v>23196459.218465693</v>
          </cell>
        </row>
        <row r="1212">
          <cell r="G1212" t="str">
            <v>ETOUC</v>
          </cell>
          <cell r="J1212" t="str">
            <v>Generation</v>
          </cell>
          <cell r="L1212" t="str">
            <v>Energy</v>
          </cell>
          <cell r="M1212" t="str">
            <v>Summer</v>
          </cell>
          <cell r="N1212" t="str">
            <v>Off Peak</v>
          </cell>
          <cell r="R1212" t="str">
            <v>N/A</v>
          </cell>
          <cell r="V1212">
            <v>5666870.2236453043</v>
          </cell>
        </row>
        <row r="1213">
          <cell r="G1213" t="str">
            <v>ETOUC</v>
          </cell>
          <cell r="J1213" t="str">
            <v>Generation</v>
          </cell>
          <cell r="L1213" t="str">
            <v>Energy</v>
          </cell>
          <cell r="M1213" t="str">
            <v>Winter</v>
          </cell>
          <cell r="N1213" t="str">
            <v>Off Peak</v>
          </cell>
          <cell r="R1213" t="str">
            <v>N/A</v>
          </cell>
          <cell r="V1213">
            <v>9229918.8233869504</v>
          </cell>
        </row>
        <row r="1214">
          <cell r="G1214" t="str">
            <v>ETOUC</v>
          </cell>
          <cell r="J1214" t="str">
            <v>Generation</v>
          </cell>
          <cell r="L1214" t="str">
            <v>Energy</v>
          </cell>
          <cell r="M1214" t="str">
            <v>Winter</v>
          </cell>
          <cell r="N1214" t="str">
            <v>Peak</v>
          </cell>
          <cell r="R1214" t="str">
            <v>N/A</v>
          </cell>
          <cell r="V1214">
            <v>61099810.691416048</v>
          </cell>
        </row>
        <row r="1215">
          <cell r="G1215" t="str">
            <v>ETOUC</v>
          </cell>
          <cell r="J1215" t="str">
            <v>ND</v>
          </cell>
          <cell r="L1215" t="str">
            <v>Energy</v>
          </cell>
          <cell r="M1215" t="str">
            <v>Summer</v>
          </cell>
          <cell r="N1215" t="str">
            <v>Peak</v>
          </cell>
          <cell r="R1215" t="str">
            <v>N/A</v>
          </cell>
          <cell r="V1215">
            <v>570375262.76533675</v>
          </cell>
        </row>
        <row r="1216">
          <cell r="G1216" t="str">
            <v>ETOUC</v>
          </cell>
          <cell r="J1216" t="str">
            <v>ND</v>
          </cell>
          <cell r="L1216" t="str">
            <v>Energy</v>
          </cell>
          <cell r="M1216" t="str">
            <v>Summer</v>
          </cell>
          <cell r="N1216" t="str">
            <v>Off Peak</v>
          </cell>
          <cell r="R1216" t="str">
            <v>N/A</v>
          </cell>
          <cell r="V1216">
            <v>629389525.66748321</v>
          </cell>
        </row>
        <row r="1217">
          <cell r="G1217" t="str">
            <v>ETOUC</v>
          </cell>
          <cell r="J1217" t="str">
            <v>ND</v>
          </cell>
          <cell r="L1217" t="str">
            <v>Energy</v>
          </cell>
          <cell r="M1217" t="str">
            <v>Winter</v>
          </cell>
          <cell r="N1217" t="str">
            <v>Off Peak</v>
          </cell>
          <cell r="R1217" t="str">
            <v>N/A</v>
          </cell>
          <cell r="V1217">
            <v>724682971.20983398</v>
          </cell>
        </row>
        <row r="1218">
          <cell r="G1218" t="str">
            <v>ETOUC</v>
          </cell>
          <cell r="J1218" t="str">
            <v>ND</v>
          </cell>
          <cell r="L1218" t="str">
            <v>Energy</v>
          </cell>
          <cell r="M1218" t="str">
            <v>Winter</v>
          </cell>
          <cell r="N1218" t="str">
            <v>Peak</v>
          </cell>
          <cell r="R1218" t="str">
            <v>N/A</v>
          </cell>
          <cell r="V1218">
            <v>1136555055.786773</v>
          </cell>
        </row>
        <row r="1219">
          <cell r="G1219" t="str">
            <v>ETOUC</v>
          </cell>
          <cell r="J1219" t="str">
            <v>ND</v>
          </cell>
          <cell r="L1219" t="str">
            <v>Energy</v>
          </cell>
          <cell r="M1219" t="str">
            <v>Summer</v>
          </cell>
          <cell r="N1219" t="str">
            <v>Min Bill kWh</v>
          </cell>
          <cell r="R1219" t="str">
            <v>N/A</v>
          </cell>
          <cell r="V1219">
            <v>24067096.155665997</v>
          </cell>
        </row>
        <row r="1220">
          <cell r="G1220" t="str">
            <v>ETOUC</v>
          </cell>
          <cell r="J1220" t="str">
            <v>ND</v>
          </cell>
          <cell r="L1220" t="str">
            <v>Energy</v>
          </cell>
          <cell r="M1220" t="str">
            <v>Winter</v>
          </cell>
          <cell r="N1220" t="str">
            <v>Min Bill kWh</v>
          </cell>
          <cell r="R1220" t="str">
            <v>N/A</v>
          </cell>
          <cell r="V1220">
            <v>36203816.804966994</v>
          </cell>
        </row>
        <row r="1221">
          <cell r="G1221" t="str">
            <v>ETOUC</v>
          </cell>
          <cell r="J1221" t="str">
            <v>ND</v>
          </cell>
          <cell r="L1221" t="str">
            <v>Energy</v>
          </cell>
          <cell r="M1221" t="str">
            <v>Summer</v>
          </cell>
          <cell r="N1221" t="str">
            <v>Min Bill kWh</v>
          </cell>
          <cell r="R1221" t="str">
            <v>N/A</v>
          </cell>
          <cell r="V1221">
            <v>836054.47910999996</v>
          </cell>
        </row>
        <row r="1222">
          <cell r="G1222" t="str">
            <v>ETOUC</v>
          </cell>
          <cell r="J1222" t="str">
            <v>ND</v>
          </cell>
          <cell r="L1222" t="str">
            <v>Energy</v>
          </cell>
          <cell r="M1222" t="str">
            <v>Summer</v>
          </cell>
          <cell r="N1222" t="str">
            <v>Peak</v>
          </cell>
          <cell r="R1222" t="str">
            <v>N/A</v>
          </cell>
          <cell r="V1222">
            <v>23196459.218465693</v>
          </cell>
        </row>
        <row r="1223">
          <cell r="G1223" t="str">
            <v>ETOUC</v>
          </cell>
          <cell r="J1223" t="str">
            <v>ND</v>
          </cell>
          <cell r="L1223" t="str">
            <v>Energy</v>
          </cell>
          <cell r="M1223" t="str">
            <v>Summer</v>
          </cell>
          <cell r="N1223" t="str">
            <v>Off Peak</v>
          </cell>
          <cell r="R1223" t="str">
            <v>N/A</v>
          </cell>
          <cell r="V1223">
            <v>5666870.2236453043</v>
          </cell>
        </row>
        <row r="1224">
          <cell r="G1224" t="str">
            <v>ETOUC</v>
          </cell>
          <cell r="J1224" t="str">
            <v>ND</v>
          </cell>
          <cell r="L1224" t="str">
            <v>Energy</v>
          </cell>
          <cell r="M1224" t="str">
            <v>Winter</v>
          </cell>
          <cell r="N1224" t="str">
            <v>Min Bill kWh</v>
          </cell>
          <cell r="R1224" t="str">
            <v>N/A</v>
          </cell>
          <cell r="V1224">
            <v>2141908.4471899997</v>
          </cell>
        </row>
        <row r="1225">
          <cell r="G1225" t="str">
            <v>ETOUC</v>
          </cell>
          <cell r="J1225" t="str">
            <v>ND</v>
          </cell>
          <cell r="L1225" t="str">
            <v>Energy</v>
          </cell>
          <cell r="M1225" t="str">
            <v>Winter</v>
          </cell>
          <cell r="N1225" t="str">
            <v>Off Peak</v>
          </cell>
          <cell r="R1225" t="str">
            <v>N/A</v>
          </cell>
          <cell r="V1225">
            <v>9229918.8233869504</v>
          </cell>
        </row>
        <row r="1226">
          <cell r="G1226" t="str">
            <v>ETOUC</v>
          </cell>
          <cell r="J1226" t="str">
            <v>ND</v>
          </cell>
          <cell r="L1226" t="str">
            <v>Energy</v>
          </cell>
          <cell r="M1226" t="str">
            <v>Winter</v>
          </cell>
          <cell r="N1226" t="str">
            <v>Peak</v>
          </cell>
          <cell r="R1226" t="str">
            <v>N/A</v>
          </cell>
          <cell r="V1226">
            <v>61099810.691416048</v>
          </cell>
        </row>
        <row r="1227">
          <cell r="G1227" t="str">
            <v>ETOUC</v>
          </cell>
          <cell r="J1227" t="str">
            <v>NSGC</v>
          </cell>
          <cell r="L1227" t="str">
            <v>Energy</v>
          </cell>
          <cell r="M1227" t="str">
            <v>Summer</v>
          </cell>
          <cell r="N1227" t="str">
            <v>Peak</v>
          </cell>
          <cell r="R1227" t="str">
            <v>N/A</v>
          </cell>
          <cell r="V1227">
            <v>570375262.76533675</v>
          </cell>
        </row>
        <row r="1228">
          <cell r="G1228" t="str">
            <v>ETOUC</v>
          </cell>
          <cell r="J1228" t="str">
            <v>NSGC</v>
          </cell>
          <cell r="L1228" t="str">
            <v>Energy</v>
          </cell>
          <cell r="M1228" t="str">
            <v>Summer</v>
          </cell>
          <cell r="N1228" t="str">
            <v>Off Peak</v>
          </cell>
          <cell r="R1228" t="str">
            <v>N/A</v>
          </cell>
          <cell r="V1228">
            <v>629389525.66748321</v>
          </cell>
        </row>
        <row r="1229">
          <cell r="G1229" t="str">
            <v>ETOUC</v>
          </cell>
          <cell r="J1229" t="str">
            <v>NSGC</v>
          </cell>
          <cell r="L1229" t="str">
            <v>Energy</v>
          </cell>
          <cell r="M1229" t="str">
            <v>Winter</v>
          </cell>
          <cell r="N1229" t="str">
            <v>Off Peak</v>
          </cell>
          <cell r="R1229" t="str">
            <v>N/A</v>
          </cell>
          <cell r="V1229">
            <v>724682971.20983398</v>
          </cell>
        </row>
        <row r="1230">
          <cell r="G1230" t="str">
            <v>ETOUC</v>
          </cell>
          <cell r="J1230" t="str">
            <v>NSGC</v>
          </cell>
          <cell r="L1230" t="str">
            <v>Energy</v>
          </cell>
          <cell r="M1230" t="str">
            <v>Summer</v>
          </cell>
          <cell r="N1230" t="str">
            <v>Min Bill kWh</v>
          </cell>
          <cell r="R1230" t="str">
            <v>N/A</v>
          </cell>
          <cell r="V1230">
            <v>24067096.155665997</v>
          </cell>
        </row>
        <row r="1231">
          <cell r="G1231" t="str">
            <v>ETOUC</v>
          </cell>
          <cell r="J1231" t="str">
            <v>NSGC</v>
          </cell>
          <cell r="L1231" t="str">
            <v>Energy</v>
          </cell>
          <cell r="M1231" t="str">
            <v>Winter</v>
          </cell>
          <cell r="N1231" t="str">
            <v>Min Bill kWh</v>
          </cell>
          <cell r="R1231" t="str">
            <v>N/A</v>
          </cell>
          <cell r="V1231">
            <v>36203816.804966994</v>
          </cell>
        </row>
        <row r="1232">
          <cell r="G1232" t="str">
            <v>ETOUC</v>
          </cell>
          <cell r="J1232" t="str">
            <v>NSGC</v>
          </cell>
          <cell r="L1232" t="str">
            <v>Energy</v>
          </cell>
          <cell r="M1232" t="str">
            <v>Winter</v>
          </cell>
          <cell r="N1232" t="str">
            <v>Peak</v>
          </cell>
          <cell r="R1232" t="str">
            <v>N/A</v>
          </cell>
          <cell r="V1232">
            <v>1136555055.786773</v>
          </cell>
        </row>
        <row r="1233">
          <cell r="G1233" t="str">
            <v>ETOUC</v>
          </cell>
          <cell r="J1233" t="str">
            <v>NSGC</v>
          </cell>
          <cell r="L1233" t="str">
            <v>Energy</v>
          </cell>
          <cell r="M1233" t="str">
            <v>Summer</v>
          </cell>
          <cell r="N1233" t="str">
            <v>Peak</v>
          </cell>
          <cell r="R1233" t="str">
            <v>N/A</v>
          </cell>
          <cell r="V1233">
            <v>23196459.218465693</v>
          </cell>
        </row>
        <row r="1234">
          <cell r="G1234" t="str">
            <v>ETOUC</v>
          </cell>
          <cell r="J1234" t="str">
            <v>NSGC</v>
          </cell>
          <cell r="L1234" t="str">
            <v>Energy</v>
          </cell>
          <cell r="M1234" t="str">
            <v>Summer</v>
          </cell>
          <cell r="N1234" t="str">
            <v>Off Peak</v>
          </cell>
          <cell r="R1234" t="str">
            <v>N/A</v>
          </cell>
          <cell r="V1234">
            <v>5666870.2236453043</v>
          </cell>
        </row>
        <row r="1235">
          <cell r="G1235" t="str">
            <v>ETOUC</v>
          </cell>
          <cell r="J1235" t="str">
            <v>NSGC</v>
          </cell>
          <cell r="L1235" t="str">
            <v>Energy</v>
          </cell>
          <cell r="M1235" t="str">
            <v>Winter</v>
          </cell>
          <cell r="N1235" t="str">
            <v>Off Peak</v>
          </cell>
          <cell r="R1235" t="str">
            <v>N/A</v>
          </cell>
          <cell r="V1235">
            <v>9229918.8233869504</v>
          </cell>
        </row>
        <row r="1236">
          <cell r="G1236" t="str">
            <v>ETOUC</v>
          </cell>
          <cell r="J1236" t="str">
            <v>NSGC</v>
          </cell>
          <cell r="L1236" t="str">
            <v>Energy</v>
          </cell>
          <cell r="M1236" t="str">
            <v>Summer</v>
          </cell>
          <cell r="N1236" t="str">
            <v>Min Bill kWh</v>
          </cell>
          <cell r="R1236" t="str">
            <v>N/A</v>
          </cell>
          <cell r="V1236">
            <v>836054.47910999996</v>
          </cell>
        </row>
        <row r="1237">
          <cell r="G1237" t="str">
            <v>ETOUC</v>
          </cell>
          <cell r="J1237" t="str">
            <v>NSGC</v>
          </cell>
          <cell r="L1237" t="str">
            <v>Energy</v>
          </cell>
          <cell r="M1237" t="str">
            <v>Winter</v>
          </cell>
          <cell r="N1237" t="str">
            <v>Min Bill kWh</v>
          </cell>
          <cell r="R1237" t="str">
            <v>N/A</v>
          </cell>
          <cell r="V1237">
            <v>2141908.4471899997</v>
          </cell>
        </row>
        <row r="1238">
          <cell r="G1238" t="str">
            <v>ETOUC</v>
          </cell>
          <cell r="J1238" t="str">
            <v>NSGC</v>
          </cell>
          <cell r="L1238" t="str">
            <v>Energy</v>
          </cell>
          <cell r="M1238" t="str">
            <v>Winter</v>
          </cell>
          <cell r="N1238" t="str">
            <v>Peak</v>
          </cell>
          <cell r="R1238" t="str">
            <v>N/A</v>
          </cell>
          <cell r="V1238">
            <v>61099810.691416048</v>
          </cell>
        </row>
        <row r="1239">
          <cell r="G1239" t="str">
            <v>ETOUC</v>
          </cell>
          <cell r="J1239" t="str">
            <v>PPP</v>
          </cell>
          <cell r="L1239" t="str">
            <v>Energy</v>
          </cell>
          <cell r="M1239" t="str">
            <v>Summer</v>
          </cell>
          <cell r="N1239" t="str">
            <v>Min Bill kWh</v>
          </cell>
          <cell r="R1239" t="str">
            <v>N/A</v>
          </cell>
          <cell r="V1239">
            <v>24067096.155665997</v>
          </cell>
        </row>
        <row r="1240">
          <cell r="G1240" t="str">
            <v>ETOUC</v>
          </cell>
          <cell r="J1240" t="str">
            <v>PPP</v>
          </cell>
          <cell r="L1240" t="str">
            <v>Energy</v>
          </cell>
          <cell r="M1240" t="str">
            <v>Winter</v>
          </cell>
          <cell r="N1240" t="str">
            <v>Min Bill kWh</v>
          </cell>
          <cell r="R1240" t="str">
            <v>N/A</v>
          </cell>
          <cell r="V1240">
            <v>36203816.804966994</v>
          </cell>
        </row>
        <row r="1241">
          <cell r="G1241" t="str">
            <v>ETOUC</v>
          </cell>
          <cell r="J1241" t="str">
            <v>PPP</v>
          </cell>
          <cell r="L1241" t="str">
            <v>Energy</v>
          </cell>
          <cell r="M1241" t="str">
            <v>Summer</v>
          </cell>
          <cell r="N1241" t="str">
            <v>Off Peak</v>
          </cell>
          <cell r="R1241" t="str">
            <v>N/A</v>
          </cell>
          <cell r="V1241">
            <v>629389525.66748321</v>
          </cell>
        </row>
        <row r="1242">
          <cell r="G1242" t="str">
            <v>ETOUC</v>
          </cell>
          <cell r="J1242" t="str">
            <v>PPP</v>
          </cell>
          <cell r="L1242" t="str">
            <v>Energy</v>
          </cell>
          <cell r="M1242" t="str">
            <v>Summer</v>
          </cell>
          <cell r="N1242" t="str">
            <v>Peak</v>
          </cell>
          <cell r="R1242" t="str">
            <v>N/A</v>
          </cell>
          <cell r="V1242">
            <v>570375262.76533675</v>
          </cell>
        </row>
        <row r="1243">
          <cell r="G1243" t="str">
            <v>ETOUC</v>
          </cell>
          <cell r="J1243" t="str">
            <v>PPP</v>
          </cell>
          <cell r="L1243" t="str">
            <v>Energy</v>
          </cell>
          <cell r="M1243" t="str">
            <v>Winter</v>
          </cell>
          <cell r="N1243" t="str">
            <v>Off Peak</v>
          </cell>
          <cell r="R1243" t="str">
            <v>N/A</v>
          </cell>
          <cell r="V1243">
            <v>724682971.20983398</v>
          </cell>
        </row>
        <row r="1244">
          <cell r="G1244" t="str">
            <v>ETOUC</v>
          </cell>
          <cell r="J1244" t="str">
            <v>PPP</v>
          </cell>
          <cell r="L1244" t="str">
            <v>Energy</v>
          </cell>
          <cell r="M1244" t="str">
            <v>Winter</v>
          </cell>
          <cell r="N1244" t="str">
            <v>Peak</v>
          </cell>
          <cell r="R1244" t="str">
            <v>N/A</v>
          </cell>
          <cell r="V1244">
            <v>1136555055.786773</v>
          </cell>
        </row>
        <row r="1245">
          <cell r="G1245" t="str">
            <v>ETOUC</v>
          </cell>
          <cell r="J1245" t="str">
            <v>PPP</v>
          </cell>
          <cell r="L1245" t="str">
            <v>Energy</v>
          </cell>
          <cell r="M1245" t="str">
            <v>Summer</v>
          </cell>
          <cell r="N1245" t="str">
            <v>Min Bill kWh</v>
          </cell>
          <cell r="R1245" t="str">
            <v>N/A</v>
          </cell>
          <cell r="V1245">
            <v>836054.47910999996</v>
          </cell>
        </row>
        <row r="1246">
          <cell r="G1246" t="str">
            <v>ETOUC</v>
          </cell>
          <cell r="J1246" t="str">
            <v>PPP</v>
          </cell>
          <cell r="L1246" t="str">
            <v>Energy</v>
          </cell>
          <cell r="M1246" t="str">
            <v>Summer</v>
          </cell>
          <cell r="N1246" t="str">
            <v>Off Peak</v>
          </cell>
          <cell r="R1246" t="str">
            <v>N/A</v>
          </cell>
          <cell r="V1246">
            <v>5666870.2236453043</v>
          </cell>
        </row>
        <row r="1247">
          <cell r="G1247" t="str">
            <v>ETOUC</v>
          </cell>
          <cell r="J1247" t="str">
            <v>PPP</v>
          </cell>
          <cell r="L1247" t="str">
            <v>Energy</v>
          </cell>
          <cell r="M1247" t="str">
            <v>Summer</v>
          </cell>
          <cell r="N1247" t="str">
            <v>Peak</v>
          </cell>
          <cell r="R1247" t="str">
            <v>N/A</v>
          </cell>
          <cell r="V1247">
            <v>23196459.218465693</v>
          </cell>
        </row>
        <row r="1248">
          <cell r="G1248" t="str">
            <v>ETOUC</v>
          </cell>
          <cell r="J1248" t="str">
            <v>PPP</v>
          </cell>
          <cell r="L1248" t="str">
            <v>Energy</v>
          </cell>
          <cell r="M1248" t="str">
            <v>Winter</v>
          </cell>
          <cell r="N1248" t="str">
            <v>Min Bill kWh</v>
          </cell>
          <cell r="R1248" t="str">
            <v>N/A</v>
          </cell>
          <cell r="V1248">
            <v>2141908.4471899997</v>
          </cell>
        </row>
        <row r="1249">
          <cell r="G1249" t="str">
            <v>ETOUC</v>
          </cell>
          <cell r="J1249" t="str">
            <v>PPP</v>
          </cell>
          <cell r="L1249" t="str">
            <v>Energy</v>
          </cell>
          <cell r="M1249" t="str">
            <v>Winter</v>
          </cell>
          <cell r="N1249" t="str">
            <v>Off Peak</v>
          </cell>
          <cell r="R1249" t="str">
            <v>N/A</v>
          </cell>
          <cell r="V1249">
            <v>9229918.8233869504</v>
          </cell>
        </row>
        <row r="1250">
          <cell r="G1250" t="str">
            <v>ETOUC</v>
          </cell>
          <cell r="J1250" t="str">
            <v>PPP</v>
          </cell>
          <cell r="L1250" t="str">
            <v>Energy</v>
          </cell>
          <cell r="M1250" t="str">
            <v>Winter</v>
          </cell>
          <cell r="N1250" t="str">
            <v>Peak</v>
          </cell>
          <cell r="R1250" t="str">
            <v>N/A</v>
          </cell>
          <cell r="V1250">
            <v>61099810.691416048</v>
          </cell>
        </row>
        <row r="1251">
          <cell r="G1251" t="str">
            <v>ETOUC</v>
          </cell>
          <cell r="J1251" t="str">
            <v>PPP</v>
          </cell>
          <cell r="L1251" t="str">
            <v>Energy</v>
          </cell>
          <cell r="M1251" t="str">
            <v>Summer</v>
          </cell>
          <cell r="N1251" t="str">
            <v>Min Bill kWh</v>
          </cell>
          <cell r="R1251" t="str">
            <v>N/A</v>
          </cell>
          <cell r="V1251">
            <v>24067096.155665997</v>
          </cell>
        </row>
        <row r="1252">
          <cell r="G1252" t="str">
            <v>ETOUC</v>
          </cell>
          <cell r="J1252" t="str">
            <v>PPP</v>
          </cell>
          <cell r="L1252" t="str">
            <v>Energy</v>
          </cell>
          <cell r="M1252" t="str">
            <v>Winter</v>
          </cell>
          <cell r="N1252" t="str">
            <v>Min Bill kWh</v>
          </cell>
          <cell r="R1252" t="str">
            <v>N/A</v>
          </cell>
          <cell r="V1252">
            <v>36203816.804966994</v>
          </cell>
        </row>
        <row r="1253">
          <cell r="G1253" t="str">
            <v>ETOUC</v>
          </cell>
          <cell r="J1253" t="str">
            <v>PPP</v>
          </cell>
          <cell r="L1253" t="str">
            <v>Energy</v>
          </cell>
          <cell r="M1253" t="str">
            <v>Summer</v>
          </cell>
          <cell r="N1253" t="str">
            <v>Off Peak</v>
          </cell>
          <cell r="R1253" t="str">
            <v>N/A</v>
          </cell>
          <cell r="V1253">
            <v>629389525.66748321</v>
          </cell>
        </row>
        <row r="1254">
          <cell r="G1254" t="str">
            <v>ETOUC</v>
          </cell>
          <cell r="J1254" t="str">
            <v>PPP</v>
          </cell>
          <cell r="L1254" t="str">
            <v>Energy</v>
          </cell>
          <cell r="M1254" t="str">
            <v>Summer</v>
          </cell>
          <cell r="N1254" t="str">
            <v>Peak</v>
          </cell>
          <cell r="R1254" t="str">
            <v>N/A</v>
          </cell>
          <cell r="V1254">
            <v>570375262.76533675</v>
          </cell>
        </row>
        <row r="1255">
          <cell r="G1255" t="str">
            <v>ETOUC</v>
          </cell>
          <cell r="J1255" t="str">
            <v>PPP</v>
          </cell>
          <cell r="L1255" t="str">
            <v>Energy</v>
          </cell>
          <cell r="M1255" t="str">
            <v>Winter</v>
          </cell>
          <cell r="N1255" t="str">
            <v>Off Peak</v>
          </cell>
          <cell r="R1255" t="str">
            <v>N/A</v>
          </cell>
          <cell r="V1255">
            <v>724682971.20983398</v>
          </cell>
        </row>
        <row r="1256">
          <cell r="G1256" t="str">
            <v>ETOUC</v>
          </cell>
          <cell r="J1256" t="str">
            <v>PPP</v>
          </cell>
          <cell r="L1256" t="str">
            <v>Energy</v>
          </cell>
          <cell r="M1256" t="str">
            <v>Winter</v>
          </cell>
          <cell r="N1256" t="str">
            <v>Peak</v>
          </cell>
          <cell r="R1256" t="str">
            <v>N/A</v>
          </cell>
          <cell r="V1256">
            <v>1136555055.786773</v>
          </cell>
        </row>
        <row r="1257">
          <cell r="G1257" t="str">
            <v>ETOUC</v>
          </cell>
          <cell r="J1257" t="str">
            <v>PPP</v>
          </cell>
          <cell r="L1257" t="str">
            <v>Energy</v>
          </cell>
          <cell r="M1257" t="str">
            <v>Summer</v>
          </cell>
          <cell r="N1257" t="str">
            <v>Min Bill kWh</v>
          </cell>
          <cell r="R1257" t="str">
            <v>N/A</v>
          </cell>
          <cell r="V1257">
            <v>836054.47910999996</v>
          </cell>
        </row>
        <row r="1258">
          <cell r="G1258" t="str">
            <v>ETOUC</v>
          </cell>
          <cell r="J1258" t="str">
            <v>PPP</v>
          </cell>
          <cell r="L1258" t="str">
            <v>Energy</v>
          </cell>
          <cell r="M1258" t="str">
            <v>Summer</v>
          </cell>
          <cell r="N1258" t="str">
            <v>Off Peak</v>
          </cell>
          <cell r="R1258" t="str">
            <v>N/A</v>
          </cell>
          <cell r="V1258">
            <v>5666870.2236453043</v>
          </cell>
        </row>
        <row r="1259">
          <cell r="G1259" t="str">
            <v>ETOUC</v>
          </cell>
          <cell r="J1259" t="str">
            <v>PPP</v>
          </cell>
          <cell r="L1259" t="str">
            <v>Energy</v>
          </cell>
          <cell r="M1259" t="str">
            <v>Summer</v>
          </cell>
          <cell r="N1259" t="str">
            <v>Peak</v>
          </cell>
          <cell r="R1259" t="str">
            <v>N/A</v>
          </cell>
          <cell r="V1259">
            <v>23196459.218465693</v>
          </cell>
        </row>
        <row r="1260">
          <cell r="G1260" t="str">
            <v>ETOUC</v>
          </cell>
          <cell r="J1260" t="str">
            <v>PPP</v>
          </cell>
          <cell r="L1260" t="str">
            <v>Energy</v>
          </cell>
          <cell r="M1260" t="str">
            <v>Winter</v>
          </cell>
          <cell r="N1260" t="str">
            <v>Min Bill kWh</v>
          </cell>
          <cell r="R1260" t="str">
            <v>N/A</v>
          </cell>
          <cell r="V1260">
            <v>2141908.4471899997</v>
          </cell>
        </row>
        <row r="1261">
          <cell r="G1261" t="str">
            <v>ETOUC</v>
          </cell>
          <cell r="J1261" t="str">
            <v>PPP</v>
          </cell>
          <cell r="L1261" t="str">
            <v>Energy</v>
          </cell>
          <cell r="M1261" t="str">
            <v>Winter</v>
          </cell>
          <cell r="N1261" t="str">
            <v>Off Peak</v>
          </cell>
          <cell r="R1261" t="str">
            <v>N/A</v>
          </cell>
          <cell r="V1261">
            <v>9229918.8233869504</v>
          </cell>
        </row>
        <row r="1262">
          <cell r="G1262" t="str">
            <v>ETOUC</v>
          </cell>
          <cell r="J1262" t="str">
            <v>PPP</v>
          </cell>
          <cell r="L1262" t="str">
            <v>Energy</v>
          </cell>
          <cell r="M1262" t="str">
            <v>Winter</v>
          </cell>
          <cell r="N1262" t="str">
            <v>Peak</v>
          </cell>
          <cell r="R1262" t="str">
            <v>N/A</v>
          </cell>
          <cell r="V1262">
            <v>61099810.691416048</v>
          </cell>
        </row>
        <row r="1263">
          <cell r="G1263" t="str">
            <v>ETOUC</v>
          </cell>
          <cell r="J1263" t="str">
            <v>RS</v>
          </cell>
          <cell r="L1263" t="str">
            <v>Energy</v>
          </cell>
          <cell r="M1263" t="str">
            <v>Summer</v>
          </cell>
          <cell r="N1263" t="str">
            <v>Peak</v>
          </cell>
          <cell r="R1263" t="str">
            <v>N/A</v>
          </cell>
          <cell r="V1263">
            <v>570375262.76533675</v>
          </cell>
        </row>
        <row r="1264">
          <cell r="G1264" t="str">
            <v>ETOUC</v>
          </cell>
          <cell r="J1264" t="str">
            <v>RS</v>
          </cell>
          <cell r="L1264" t="str">
            <v>Energy</v>
          </cell>
          <cell r="M1264" t="str">
            <v>Summer</v>
          </cell>
          <cell r="N1264" t="str">
            <v>Off Peak</v>
          </cell>
          <cell r="R1264" t="str">
            <v>N/A</v>
          </cell>
          <cell r="V1264">
            <v>629389525.66748321</v>
          </cell>
        </row>
        <row r="1265">
          <cell r="G1265" t="str">
            <v>ETOUC</v>
          </cell>
          <cell r="J1265" t="str">
            <v>RS</v>
          </cell>
          <cell r="L1265" t="str">
            <v>Energy</v>
          </cell>
          <cell r="M1265" t="str">
            <v>Winter</v>
          </cell>
          <cell r="N1265" t="str">
            <v>Off Peak</v>
          </cell>
          <cell r="R1265" t="str">
            <v>N/A</v>
          </cell>
          <cell r="V1265">
            <v>724682971.20983398</v>
          </cell>
        </row>
        <row r="1266">
          <cell r="G1266" t="str">
            <v>ETOUC</v>
          </cell>
          <cell r="J1266" t="str">
            <v>RS</v>
          </cell>
          <cell r="L1266" t="str">
            <v>Energy</v>
          </cell>
          <cell r="M1266" t="str">
            <v>Summer</v>
          </cell>
          <cell r="N1266" t="str">
            <v>Min Bill kWh</v>
          </cell>
          <cell r="R1266" t="str">
            <v>N/A</v>
          </cell>
          <cell r="V1266">
            <v>24067096.155665997</v>
          </cell>
        </row>
        <row r="1267">
          <cell r="G1267" t="str">
            <v>ETOUC</v>
          </cell>
          <cell r="J1267" t="str">
            <v>RS</v>
          </cell>
          <cell r="L1267" t="str">
            <v>Energy</v>
          </cell>
          <cell r="M1267" t="str">
            <v>Winter</v>
          </cell>
          <cell r="N1267" t="str">
            <v>Min Bill kWh</v>
          </cell>
          <cell r="R1267" t="str">
            <v>N/A</v>
          </cell>
          <cell r="V1267">
            <v>36203816.804966994</v>
          </cell>
        </row>
        <row r="1268">
          <cell r="G1268" t="str">
            <v>ETOUC</v>
          </cell>
          <cell r="J1268" t="str">
            <v>RS</v>
          </cell>
          <cell r="L1268" t="str">
            <v>Energy</v>
          </cell>
          <cell r="M1268" t="str">
            <v>Winter</v>
          </cell>
          <cell r="N1268" t="str">
            <v>Peak</v>
          </cell>
          <cell r="R1268" t="str">
            <v>N/A</v>
          </cell>
          <cell r="V1268">
            <v>1136555055.786773</v>
          </cell>
        </row>
        <row r="1269">
          <cell r="G1269" t="str">
            <v>ETOUC</v>
          </cell>
          <cell r="J1269" t="str">
            <v>RS</v>
          </cell>
          <cell r="L1269" t="str">
            <v>Energy</v>
          </cell>
          <cell r="M1269" t="str">
            <v>Summer</v>
          </cell>
          <cell r="N1269" t="str">
            <v>Min Bill kWh</v>
          </cell>
          <cell r="R1269" t="str">
            <v>N/A</v>
          </cell>
          <cell r="V1269">
            <v>836054.47910999996</v>
          </cell>
        </row>
        <row r="1270">
          <cell r="G1270" t="str">
            <v>ETOUC</v>
          </cell>
          <cell r="J1270" t="str">
            <v>RS</v>
          </cell>
          <cell r="L1270" t="str">
            <v>Energy</v>
          </cell>
          <cell r="M1270" t="str">
            <v>Summer</v>
          </cell>
          <cell r="N1270" t="str">
            <v>Peak</v>
          </cell>
          <cell r="R1270" t="str">
            <v>N/A</v>
          </cell>
          <cell r="V1270">
            <v>23196459.218465693</v>
          </cell>
        </row>
        <row r="1271">
          <cell r="G1271" t="str">
            <v>ETOUC</v>
          </cell>
          <cell r="J1271" t="str">
            <v>RS</v>
          </cell>
          <cell r="L1271" t="str">
            <v>Energy</v>
          </cell>
          <cell r="M1271" t="str">
            <v>Summer</v>
          </cell>
          <cell r="N1271" t="str">
            <v>Off Peak</v>
          </cell>
          <cell r="R1271" t="str">
            <v>N/A</v>
          </cell>
          <cell r="V1271">
            <v>5666870.2236453043</v>
          </cell>
        </row>
        <row r="1272">
          <cell r="G1272" t="str">
            <v>ETOUC</v>
          </cell>
          <cell r="J1272" t="str">
            <v>RS</v>
          </cell>
          <cell r="L1272" t="str">
            <v>Energy</v>
          </cell>
          <cell r="M1272" t="str">
            <v>Winter</v>
          </cell>
          <cell r="N1272" t="str">
            <v>Min Bill kWh</v>
          </cell>
          <cell r="R1272" t="str">
            <v>N/A</v>
          </cell>
          <cell r="V1272">
            <v>2141908.4471899997</v>
          </cell>
        </row>
        <row r="1273">
          <cell r="G1273" t="str">
            <v>ETOUC</v>
          </cell>
          <cell r="J1273" t="str">
            <v>RS</v>
          </cell>
          <cell r="L1273" t="str">
            <v>Energy</v>
          </cell>
          <cell r="M1273" t="str">
            <v>Winter</v>
          </cell>
          <cell r="N1273" t="str">
            <v>Off Peak</v>
          </cell>
          <cell r="R1273" t="str">
            <v>N/A</v>
          </cell>
          <cell r="V1273">
            <v>9229918.8233869504</v>
          </cell>
        </row>
        <row r="1274">
          <cell r="G1274" t="str">
            <v>ETOUC</v>
          </cell>
          <cell r="J1274" t="str">
            <v>RS</v>
          </cell>
          <cell r="L1274" t="str">
            <v>Energy</v>
          </cell>
          <cell r="M1274" t="str">
            <v>Winter</v>
          </cell>
          <cell r="N1274" t="str">
            <v>Peak</v>
          </cell>
          <cell r="R1274" t="str">
            <v>N/A</v>
          </cell>
          <cell r="V1274">
            <v>61099810.691416048</v>
          </cell>
        </row>
        <row r="1275">
          <cell r="G1275" t="str">
            <v>ETOUC</v>
          </cell>
          <cell r="J1275" t="str">
            <v>TRA</v>
          </cell>
          <cell r="L1275" t="str">
            <v>Energy</v>
          </cell>
          <cell r="M1275" t="str">
            <v>Summer</v>
          </cell>
          <cell r="N1275" t="str">
            <v>Peak</v>
          </cell>
          <cell r="R1275" t="str">
            <v>N/A</v>
          </cell>
          <cell r="V1275">
            <v>570375262.76533675</v>
          </cell>
        </row>
        <row r="1276">
          <cell r="G1276" t="str">
            <v>ETOUC</v>
          </cell>
          <cell r="J1276" t="str">
            <v>TRA</v>
          </cell>
          <cell r="L1276" t="str">
            <v>Energy</v>
          </cell>
          <cell r="M1276" t="str">
            <v>Summer</v>
          </cell>
          <cell r="N1276" t="str">
            <v>Peak</v>
          </cell>
          <cell r="R1276" t="str">
            <v>N/A</v>
          </cell>
          <cell r="V1276">
            <v>570375262.76533675</v>
          </cell>
        </row>
        <row r="1277">
          <cell r="G1277" t="str">
            <v>ETOUC</v>
          </cell>
          <cell r="J1277" t="str">
            <v>TRA</v>
          </cell>
          <cell r="L1277" t="str">
            <v>Energy</v>
          </cell>
          <cell r="M1277" t="str">
            <v>Summer</v>
          </cell>
          <cell r="N1277" t="str">
            <v>Peak</v>
          </cell>
          <cell r="R1277" t="str">
            <v>N/A</v>
          </cell>
          <cell r="V1277">
            <v>570375262.76533675</v>
          </cell>
        </row>
        <row r="1278">
          <cell r="G1278" t="str">
            <v>ETOUC</v>
          </cell>
          <cell r="J1278" t="str">
            <v>TRA</v>
          </cell>
          <cell r="L1278" t="str">
            <v>Energy</v>
          </cell>
          <cell r="M1278" t="str">
            <v>Summer</v>
          </cell>
          <cell r="N1278" t="str">
            <v>Peak</v>
          </cell>
          <cell r="R1278" t="str">
            <v>N/A</v>
          </cell>
          <cell r="V1278">
            <v>570375262.76533675</v>
          </cell>
        </row>
        <row r="1279">
          <cell r="G1279" t="str">
            <v>ETOUC</v>
          </cell>
          <cell r="J1279" t="str">
            <v>TRA</v>
          </cell>
          <cell r="L1279" t="str">
            <v>Energy</v>
          </cell>
          <cell r="M1279" t="str">
            <v>Summer</v>
          </cell>
          <cell r="N1279" t="str">
            <v>Off Peak</v>
          </cell>
          <cell r="R1279" t="str">
            <v>N/A</v>
          </cell>
          <cell r="V1279">
            <v>629389525.66748321</v>
          </cell>
        </row>
        <row r="1280">
          <cell r="G1280" t="str">
            <v>ETOUC</v>
          </cell>
          <cell r="J1280" t="str">
            <v>TRA</v>
          </cell>
          <cell r="L1280" t="str">
            <v>Energy</v>
          </cell>
          <cell r="M1280" t="str">
            <v>Summer</v>
          </cell>
          <cell r="N1280" t="str">
            <v>Off Peak</v>
          </cell>
          <cell r="R1280" t="str">
            <v>N/A</v>
          </cell>
          <cell r="V1280">
            <v>629389525.66748321</v>
          </cell>
        </row>
        <row r="1281">
          <cell r="G1281" t="str">
            <v>ETOUC</v>
          </cell>
          <cell r="J1281" t="str">
            <v>TRA</v>
          </cell>
          <cell r="L1281" t="str">
            <v>Energy</v>
          </cell>
          <cell r="M1281" t="str">
            <v>Summer</v>
          </cell>
          <cell r="N1281" t="str">
            <v>Off Peak</v>
          </cell>
          <cell r="R1281" t="str">
            <v>N/A</v>
          </cell>
          <cell r="V1281">
            <v>629389525.66748321</v>
          </cell>
        </row>
        <row r="1282">
          <cell r="G1282" t="str">
            <v>ETOUC</v>
          </cell>
          <cell r="J1282" t="str">
            <v>TRA</v>
          </cell>
          <cell r="L1282" t="str">
            <v>Energy</v>
          </cell>
          <cell r="M1282" t="str">
            <v>Summer</v>
          </cell>
          <cell r="N1282" t="str">
            <v>Off Peak</v>
          </cell>
          <cell r="R1282" t="str">
            <v>N/A</v>
          </cell>
          <cell r="V1282">
            <v>629389525.66748321</v>
          </cell>
        </row>
        <row r="1283">
          <cell r="G1283" t="str">
            <v>ETOUC</v>
          </cell>
          <cell r="J1283" t="str">
            <v>TRA</v>
          </cell>
          <cell r="L1283" t="str">
            <v>Energy</v>
          </cell>
          <cell r="M1283" t="str">
            <v>Winter</v>
          </cell>
          <cell r="N1283" t="str">
            <v>Off Peak</v>
          </cell>
          <cell r="R1283" t="str">
            <v>N/A</v>
          </cell>
          <cell r="V1283">
            <v>724682971.20983398</v>
          </cell>
        </row>
        <row r="1284">
          <cell r="G1284" t="str">
            <v>ETOUC</v>
          </cell>
          <cell r="J1284" t="str">
            <v>TRA</v>
          </cell>
          <cell r="L1284" t="str">
            <v>Energy</v>
          </cell>
          <cell r="M1284" t="str">
            <v>Winter</v>
          </cell>
          <cell r="N1284" t="str">
            <v>Off Peak</v>
          </cell>
          <cell r="R1284" t="str">
            <v>N/A</v>
          </cell>
          <cell r="V1284">
            <v>724682971.20983398</v>
          </cell>
        </row>
        <row r="1285">
          <cell r="G1285" t="str">
            <v>ETOUC</v>
          </cell>
          <cell r="J1285" t="str">
            <v>TRA</v>
          </cell>
          <cell r="L1285" t="str">
            <v>Energy</v>
          </cell>
          <cell r="M1285" t="str">
            <v>Winter</v>
          </cell>
          <cell r="N1285" t="str">
            <v>Off Peak</v>
          </cell>
          <cell r="R1285" t="str">
            <v>N/A</v>
          </cell>
          <cell r="V1285">
            <v>724682971.20983398</v>
          </cell>
        </row>
        <row r="1286">
          <cell r="G1286" t="str">
            <v>ETOUC</v>
          </cell>
          <cell r="J1286" t="str">
            <v>TRA</v>
          </cell>
          <cell r="L1286" t="str">
            <v>Energy</v>
          </cell>
          <cell r="M1286" t="str">
            <v>Winter</v>
          </cell>
          <cell r="N1286" t="str">
            <v>Off Peak</v>
          </cell>
          <cell r="R1286" t="str">
            <v>N/A</v>
          </cell>
          <cell r="V1286">
            <v>724682971.20983398</v>
          </cell>
        </row>
        <row r="1287">
          <cell r="G1287" t="str">
            <v>ETOUC</v>
          </cell>
          <cell r="J1287" t="str">
            <v>TRA</v>
          </cell>
          <cell r="L1287" t="str">
            <v>Energy</v>
          </cell>
          <cell r="M1287" t="str">
            <v>Summer</v>
          </cell>
          <cell r="N1287" t="str">
            <v>Min Bill kWh</v>
          </cell>
          <cell r="R1287" t="str">
            <v>N/A</v>
          </cell>
          <cell r="V1287">
            <v>24067096.155665997</v>
          </cell>
        </row>
        <row r="1288">
          <cell r="G1288" t="str">
            <v>ETOUC</v>
          </cell>
          <cell r="J1288" t="str">
            <v>TRA</v>
          </cell>
          <cell r="L1288" t="str">
            <v>Energy</v>
          </cell>
          <cell r="M1288" t="str">
            <v>Summer</v>
          </cell>
          <cell r="N1288" t="str">
            <v>Min Bill kWh</v>
          </cell>
          <cell r="R1288" t="str">
            <v>N/A</v>
          </cell>
          <cell r="V1288">
            <v>24067096.155665997</v>
          </cell>
        </row>
        <row r="1289">
          <cell r="G1289" t="str">
            <v>ETOUC</v>
          </cell>
          <cell r="J1289" t="str">
            <v>TRA</v>
          </cell>
          <cell r="L1289" t="str">
            <v>Energy</v>
          </cell>
          <cell r="M1289" t="str">
            <v>Summer</v>
          </cell>
          <cell r="N1289" t="str">
            <v>Min Bill kWh</v>
          </cell>
          <cell r="R1289" t="str">
            <v>N/A</v>
          </cell>
          <cell r="V1289">
            <v>24067096.155665997</v>
          </cell>
        </row>
        <row r="1290">
          <cell r="G1290" t="str">
            <v>ETOUC</v>
          </cell>
          <cell r="J1290" t="str">
            <v>TRA</v>
          </cell>
          <cell r="L1290" t="str">
            <v>Energy</v>
          </cell>
          <cell r="M1290" t="str">
            <v>Summer</v>
          </cell>
          <cell r="N1290" t="str">
            <v>Min Bill kWh</v>
          </cell>
          <cell r="R1290" t="str">
            <v>N/A</v>
          </cell>
          <cell r="V1290">
            <v>24067096.155665997</v>
          </cell>
        </row>
        <row r="1291">
          <cell r="G1291" t="str">
            <v>ETOUC</v>
          </cell>
          <cell r="J1291" t="str">
            <v>TRA</v>
          </cell>
          <cell r="L1291" t="str">
            <v>Energy</v>
          </cell>
          <cell r="M1291" t="str">
            <v>Winter</v>
          </cell>
          <cell r="N1291" t="str">
            <v>Min Bill kWh</v>
          </cell>
          <cell r="R1291" t="str">
            <v>N/A</v>
          </cell>
          <cell r="V1291">
            <v>36203816.804966994</v>
          </cell>
        </row>
        <row r="1292">
          <cell r="G1292" t="str">
            <v>ETOUC</v>
          </cell>
          <cell r="J1292" t="str">
            <v>TRA</v>
          </cell>
          <cell r="L1292" t="str">
            <v>Energy</v>
          </cell>
          <cell r="M1292" t="str">
            <v>Winter</v>
          </cell>
          <cell r="N1292" t="str">
            <v>Min Bill kWh</v>
          </cell>
          <cell r="R1292" t="str">
            <v>N/A</v>
          </cell>
          <cell r="V1292">
            <v>36203816.804966994</v>
          </cell>
        </row>
        <row r="1293">
          <cell r="G1293" t="str">
            <v>ETOUC</v>
          </cell>
          <cell r="J1293" t="str">
            <v>TRA</v>
          </cell>
          <cell r="L1293" t="str">
            <v>Energy</v>
          </cell>
          <cell r="M1293" t="str">
            <v>Winter</v>
          </cell>
          <cell r="N1293" t="str">
            <v>Min Bill kWh</v>
          </cell>
          <cell r="R1293" t="str">
            <v>N/A</v>
          </cell>
          <cell r="V1293">
            <v>36203816.804966994</v>
          </cell>
        </row>
        <row r="1294">
          <cell r="G1294" t="str">
            <v>ETOUC</v>
          </cell>
          <cell r="J1294" t="str">
            <v>TRA</v>
          </cell>
          <cell r="L1294" t="str">
            <v>Energy</v>
          </cell>
          <cell r="M1294" t="str">
            <v>Winter</v>
          </cell>
          <cell r="N1294" t="str">
            <v>Min Bill kWh</v>
          </cell>
          <cell r="R1294" t="str">
            <v>N/A</v>
          </cell>
          <cell r="V1294">
            <v>36203816.804966994</v>
          </cell>
        </row>
        <row r="1295">
          <cell r="G1295" t="str">
            <v>ETOUC</v>
          </cell>
          <cell r="J1295" t="str">
            <v>TRA</v>
          </cell>
          <cell r="L1295" t="str">
            <v>Energy</v>
          </cell>
          <cell r="M1295" t="str">
            <v>Winter</v>
          </cell>
          <cell r="N1295" t="str">
            <v>Peak</v>
          </cell>
          <cell r="R1295" t="str">
            <v>N/A</v>
          </cell>
          <cell r="V1295">
            <v>1136555055.786773</v>
          </cell>
        </row>
        <row r="1296">
          <cell r="G1296" t="str">
            <v>ETOUC</v>
          </cell>
          <cell r="J1296" t="str">
            <v>TRA</v>
          </cell>
          <cell r="L1296" t="str">
            <v>Energy</v>
          </cell>
          <cell r="M1296" t="str">
            <v>Winter</v>
          </cell>
          <cell r="N1296" t="str">
            <v>Peak</v>
          </cell>
          <cell r="R1296" t="str">
            <v>N/A</v>
          </cell>
          <cell r="V1296">
            <v>1136555055.786773</v>
          </cell>
        </row>
        <row r="1297">
          <cell r="G1297" t="str">
            <v>ETOUC</v>
          </cell>
          <cell r="J1297" t="str">
            <v>TRA</v>
          </cell>
          <cell r="L1297" t="str">
            <v>Energy</v>
          </cell>
          <cell r="M1297" t="str">
            <v>Winter</v>
          </cell>
          <cell r="N1297" t="str">
            <v>Peak</v>
          </cell>
          <cell r="R1297" t="str">
            <v>N/A</v>
          </cell>
          <cell r="V1297">
            <v>1136555055.786773</v>
          </cell>
        </row>
        <row r="1298">
          <cell r="G1298" t="str">
            <v>ETOUC</v>
          </cell>
          <cell r="J1298" t="str">
            <v>TRA</v>
          </cell>
          <cell r="L1298" t="str">
            <v>Energy</v>
          </cell>
          <cell r="M1298" t="str">
            <v>Winter</v>
          </cell>
          <cell r="N1298" t="str">
            <v>Peak</v>
          </cell>
          <cell r="R1298" t="str">
            <v>N/A</v>
          </cell>
          <cell r="V1298">
            <v>1136555055.786773</v>
          </cell>
        </row>
        <row r="1299">
          <cell r="G1299" t="str">
            <v>ETOUC</v>
          </cell>
          <cell r="J1299" t="str">
            <v>TRA</v>
          </cell>
          <cell r="L1299" t="str">
            <v>Energy</v>
          </cell>
          <cell r="M1299" t="str">
            <v>Summer</v>
          </cell>
          <cell r="N1299" t="str">
            <v>Min Bill kWh</v>
          </cell>
          <cell r="R1299" t="str">
            <v>N/A</v>
          </cell>
          <cell r="V1299">
            <v>836054.47910999996</v>
          </cell>
        </row>
        <row r="1300">
          <cell r="G1300" t="str">
            <v>ETOUC</v>
          </cell>
          <cell r="J1300" t="str">
            <v>TRA</v>
          </cell>
          <cell r="L1300" t="str">
            <v>Energy</v>
          </cell>
          <cell r="M1300" t="str">
            <v>Summer</v>
          </cell>
          <cell r="N1300" t="str">
            <v>Min Bill kWh</v>
          </cell>
          <cell r="R1300" t="str">
            <v>N/A</v>
          </cell>
          <cell r="V1300">
            <v>836054.47910999996</v>
          </cell>
        </row>
        <row r="1301">
          <cell r="G1301" t="str">
            <v>ETOUC</v>
          </cell>
          <cell r="J1301" t="str">
            <v>TRA</v>
          </cell>
          <cell r="L1301" t="str">
            <v>Energy</v>
          </cell>
          <cell r="M1301" t="str">
            <v>Summer</v>
          </cell>
          <cell r="N1301" t="str">
            <v>Min Bill kWh</v>
          </cell>
          <cell r="R1301" t="str">
            <v>N/A</v>
          </cell>
          <cell r="V1301">
            <v>836054.47910999996</v>
          </cell>
        </row>
        <row r="1302">
          <cell r="G1302" t="str">
            <v>ETOUC</v>
          </cell>
          <cell r="J1302" t="str">
            <v>TRA</v>
          </cell>
          <cell r="L1302" t="str">
            <v>Energy</v>
          </cell>
          <cell r="M1302" t="str">
            <v>Summer</v>
          </cell>
          <cell r="N1302" t="str">
            <v>Min Bill kWh</v>
          </cell>
          <cell r="R1302" t="str">
            <v>N/A</v>
          </cell>
          <cell r="V1302">
            <v>836054.47910999996</v>
          </cell>
        </row>
        <row r="1303">
          <cell r="G1303" t="str">
            <v>ETOUC</v>
          </cell>
          <cell r="J1303" t="str">
            <v>TRA</v>
          </cell>
          <cell r="L1303" t="str">
            <v>Energy</v>
          </cell>
          <cell r="M1303" t="str">
            <v>Summer</v>
          </cell>
          <cell r="N1303" t="str">
            <v>Peak</v>
          </cell>
          <cell r="R1303" t="str">
            <v>N/A</v>
          </cell>
          <cell r="V1303">
            <v>23196459.218465693</v>
          </cell>
        </row>
        <row r="1304">
          <cell r="G1304" t="str">
            <v>ETOUC</v>
          </cell>
          <cell r="J1304" t="str">
            <v>TRA</v>
          </cell>
          <cell r="L1304" t="str">
            <v>Energy</v>
          </cell>
          <cell r="M1304" t="str">
            <v>Summer</v>
          </cell>
          <cell r="N1304" t="str">
            <v>Peak</v>
          </cell>
          <cell r="R1304" t="str">
            <v>N/A</v>
          </cell>
          <cell r="V1304">
            <v>23196459.218465693</v>
          </cell>
        </row>
        <row r="1305">
          <cell r="G1305" t="str">
            <v>ETOUC</v>
          </cell>
          <cell r="J1305" t="str">
            <v>TRA</v>
          </cell>
          <cell r="L1305" t="str">
            <v>Energy</v>
          </cell>
          <cell r="M1305" t="str">
            <v>Summer</v>
          </cell>
          <cell r="N1305" t="str">
            <v>Peak</v>
          </cell>
          <cell r="R1305" t="str">
            <v>N/A</v>
          </cell>
          <cell r="V1305">
            <v>23196459.218465693</v>
          </cell>
        </row>
        <row r="1306">
          <cell r="G1306" t="str">
            <v>ETOUC</v>
          </cell>
          <cell r="J1306" t="str">
            <v>TRA</v>
          </cell>
          <cell r="L1306" t="str">
            <v>Energy</v>
          </cell>
          <cell r="M1306" t="str">
            <v>Summer</v>
          </cell>
          <cell r="N1306" t="str">
            <v>Peak</v>
          </cell>
          <cell r="R1306" t="str">
            <v>N/A</v>
          </cell>
          <cell r="V1306">
            <v>23196459.218465693</v>
          </cell>
        </row>
        <row r="1307">
          <cell r="G1307" t="str">
            <v>ETOUC</v>
          </cell>
          <cell r="J1307" t="str">
            <v>TRA</v>
          </cell>
          <cell r="L1307" t="str">
            <v>Energy</v>
          </cell>
          <cell r="M1307" t="str">
            <v>Summer</v>
          </cell>
          <cell r="N1307" t="str">
            <v>Off Peak</v>
          </cell>
          <cell r="R1307" t="str">
            <v>N/A</v>
          </cell>
          <cell r="V1307">
            <v>5666870.2236453043</v>
          </cell>
        </row>
        <row r="1308">
          <cell r="G1308" t="str">
            <v>ETOUC</v>
          </cell>
          <cell r="J1308" t="str">
            <v>TRA</v>
          </cell>
          <cell r="L1308" t="str">
            <v>Energy</v>
          </cell>
          <cell r="M1308" t="str">
            <v>Summer</v>
          </cell>
          <cell r="N1308" t="str">
            <v>Off Peak</v>
          </cell>
          <cell r="R1308" t="str">
            <v>N/A</v>
          </cell>
          <cell r="V1308">
            <v>5666870.2236453043</v>
          </cell>
        </row>
        <row r="1309">
          <cell r="G1309" t="str">
            <v>ETOUC</v>
          </cell>
          <cell r="J1309" t="str">
            <v>TRA</v>
          </cell>
          <cell r="L1309" t="str">
            <v>Energy</v>
          </cell>
          <cell r="M1309" t="str">
            <v>Summer</v>
          </cell>
          <cell r="N1309" t="str">
            <v>Off Peak</v>
          </cell>
          <cell r="R1309" t="str">
            <v>N/A</v>
          </cell>
          <cell r="V1309">
            <v>5666870.2236453043</v>
          </cell>
        </row>
        <row r="1310">
          <cell r="G1310" t="str">
            <v>ETOUC</v>
          </cell>
          <cell r="J1310" t="str">
            <v>TRA</v>
          </cell>
          <cell r="L1310" t="str">
            <v>Energy</v>
          </cell>
          <cell r="M1310" t="str">
            <v>Summer</v>
          </cell>
          <cell r="N1310" t="str">
            <v>Off Peak</v>
          </cell>
          <cell r="R1310" t="str">
            <v>N/A</v>
          </cell>
          <cell r="V1310">
            <v>5666870.2236453043</v>
          </cell>
        </row>
        <row r="1311">
          <cell r="G1311" t="str">
            <v>ETOUC</v>
          </cell>
          <cell r="J1311" t="str">
            <v>TRA</v>
          </cell>
          <cell r="L1311" t="str">
            <v>Energy</v>
          </cell>
          <cell r="M1311" t="str">
            <v>Winter</v>
          </cell>
          <cell r="N1311" t="str">
            <v>Min Bill kWh</v>
          </cell>
          <cell r="R1311" t="str">
            <v>N/A</v>
          </cell>
          <cell r="V1311">
            <v>2141908.4471899997</v>
          </cell>
        </row>
        <row r="1312">
          <cell r="G1312" t="str">
            <v>ETOUC</v>
          </cell>
          <cell r="J1312" t="str">
            <v>TRA</v>
          </cell>
          <cell r="L1312" t="str">
            <v>Energy</v>
          </cell>
          <cell r="M1312" t="str">
            <v>Winter</v>
          </cell>
          <cell r="N1312" t="str">
            <v>Min Bill kWh</v>
          </cell>
          <cell r="R1312" t="str">
            <v>N/A</v>
          </cell>
          <cell r="V1312">
            <v>2141908.4471899997</v>
          </cell>
        </row>
        <row r="1313">
          <cell r="G1313" t="str">
            <v>ETOUC</v>
          </cell>
          <cell r="J1313" t="str">
            <v>TRA</v>
          </cell>
          <cell r="L1313" t="str">
            <v>Energy</v>
          </cell>
          <cell r="M1313" t="str">
            <v>Winter</v>
          </cell>
          <cell r="N1313" t="str">
            <v>Min Bill kWh</v>
          </cell>
          <cell r="R1313" t="str">
            <v>N/A</v>
          </cell>
          <cell r="V1313">
            <v>2141908.4471899997</v>
          </cell>
        </row>
        <row r="1314">
          <cell r="G1314" t="str">
            <v>ETOUC</v>
          </cell>
          <cell r="J1314" t="str">
            <v>TRA</v>
          </cell>
          <cell r="L1314" t="str">
            <v>Energy</v>
          </cell>
          <cell r="M1314" t="str">
            <v>Winter</v>
          </cell>
          <cell r="N1314" t="str">
            <v>Min Bill kWh</v>
          </cell>
          <cell r="R1314" t="str">
            <v>N/A</v>
          </cell>
          <cell r="V1314">
            <v>2141908.4471899997</v>
          </cell>
        </row>
        <row r="1315">
          <cell r="G1315" t="str">
            <v>ETOUC</v>
          </cell>
          <cell r="J1315" t="str">
            <v>TRA</v>
          </cell>
          <cell r="L1315" t="str">
            <v>Energy</v>
          </cell>
          <cell r="M1315" t="str">
            <v>Winter</v>
          </cell>
          <cell r="N1315" t="str">
            <v>Off Peak</v>
          </cell>
          <cell r="R1315" t="str">
            <v>N/A</v>
          </cell>
          <cell r="V1315">
            <v>9229918.8233869504</v>
          </cell>
        </row>
        <row r="1316">
          <cell r="G1316" t="str">
            <v>ETOUC</v>
          </cell>
          <cell r="J1316" t="str">
            <v>TRA</v>
          </cell>
          <cell r="L1316" t="str">
            <v>Energy</v>
          </cell>
          <cell r="M1316" t="str">
            <v>Winter</v>
          </cell>
          <cell r="N1316" t="str">
            <v>Off Peak</v>
          </cell>
          <cell r="R1316" t="str">
            <v>N/A</v>
          </cell>
          <cell r="V1316">
            <v>9229918.8233869504</v>
          </cell>
        </row>
        <row r="1317">
          <cell r="G1317" t="str">
            <v>ETOUC</v>
          </cell>
          <cell r="J1317" t="str">
            <v>TRA</v>
          </cell>
          <cell r="L1317" t="str">
            <v>Energy</v>
          </cell>
          <cell r="M1317" t="str">
            <v>Winter</v>
          </cell>
          <cell r="N1317" t="str">
            <v>Off Peak</v>
          </cell>
          <cell r="R1317" t="str">
            <v>N/A</v>
          </cell>
          <cell r="V1317">
            <v>9229918.8233869504</v>
          </cell>
        </row>
        <row r="1318">
          <cell r="G1318" t="str">
            <v>ETOUC</v>
          </cell>
          <cell r="J1318" t="str">
            <v>TRA</v>
          </cell>
          <cell r="L1318" t="str">
            <v>Energy</v>
          </cell>
          <cell r="M1318" t="str">
            <v>Winter</v>
          </cell>
          <cell r="N1318" t="str">
            <v>Off Peak</v>
          </cell>
          <cell r="R1318" t="str">
            <v>N/A</v>
          </cell>
          <cell r="V1318">
            <v>9229918.8233869504</v>
          </cell>
        </row>
        <row r="1319">
          <cell r="G1319" t="str">
            <v>ETOUC</v>
          </cell>
          <cell r="J1319" t="str">
            <v>TRA</v>
          </cell>
          <cell r="L1319" t="str">
            <v>Energy</v>
          </cell>
          <cell r="M1319" t="str">
            <v>Winter</v>
          </cell>
          <cell r="N1319" t="str">
            <v>Peak</v>
          </cell>
          <cell r="R1319" t="str">
            <v>N/A</v>
          </cell>
          <cell r="V1319">
            <v>61099810.691416048</v>
          </cell>
        </row>
        <row r="1320">
          <cell r="G1320" t="str">
            <v>ETOUC</v>
          </cell>
          <cell r="J1320" t="str">
            <v>TRA</v>
          </cell>
          <cell r="L1320" t="str">
            <v>Energy</v>
          </cell>
          <cell r="M1320" t="str">
            <v>Winter</v>
          </cell>
          <cell r="N1320" t="str">
            <v>Peak</v>
          </cell>
          <cell r="R1320" t="str">
            <v>N/A</v>
          </cell>
          <cell r="V1320">
            <v>61099810.691416048</v>
          </cell>
        </row>
        <row r="1321">
          <cell r="G1321" t="str">
            <v>ETOUC</v>
          </cell>
          <cell r="J1321" t="str">
            <v>TRA</v>
          </cell>
          <cell r="L1321" t="str">
            <v>Energy</v>
          </cell>
          <cell r="M1321" t="str">
            <v>Winter</v>
          </cell>
          <cell r="N1321" t="str">
            <v>Peak</v>
          </cell>
          <cell r="R1321" t="str">
            <v>N/A</v>
          </cell>
          <cell r="V1321">
            <v>61099810.691416048</v>
          </cell>
        </row>
        <row r="1322">
          <cell r="G1322" t="str">
            <v>ETOUC</v>
          </cell>
          <cell r="J1322" t="str">
            <v>TRA</v>
          </cell>
          <cell r="L1322" t="str">
            <v>Energy</v>
          </cell>
          <cell r="M1322" t="str">
            <v>Winter</v>
          </cell>
          <cell r="N1322" t="str">
            <v>Peak</v>
          </cell>
          <cell r="R1322" t="str">
            <v>N/A</v>
          </cell>
          <cell r="V1322">
            <v>61099810.691416048</v>
          </cell>
        </row>
        <row r="1323">
          <cell r="G1323" t="str">
            <v>ETOUC</v>
          </cell>
          <cell r="J1323" t="str">
            <v>Trans</v>
          </cell>
          <cell r="L1323" t="str">
            <v>Energy</v>
          </cell>
          <cell r="M1323" t="str">
            <v>Summer</v>
          </cell>
          <cell r="N1323" t="str">
            <v>Peak</v>
          </cell>
          <cell r="R1323" t="str">
            <v>N/A</v>
          </cell>
          <cell r="V1323">
            <v>570375262.76533675</v>
          </cell>
        </row>
        <row r="1324">
          <cell r="G1324" t="str">
            <v>ETOUC</v>
          </cell>
          <cell r="J1324" t="str">
            <v>Trans</v>
          </cell>
          <cell r="L1324" t="str">
            <v>Energy</v>
          </cell>
          <cell r="M1324" t="str">
            <v>Summer</v>
          </cell>
          <cell r="N1324" t="str">
            <v>Off Peak</v>
          </cell>
          <cell r="R1324" t="str">
            <v>N/A</v>
          </cell>
          <cell r="V1324">
            <v>629389525.66748321</v>
          </cell>
        </row>
        <row r="1325">
          <cell r="G1325" t="str">
            <v>ETOUC</v>
          </cell>
          <cell r="J1325" t="str">
            <v>Trans</v>
          </cell>
          <cell r="L1325" t="str">
            <v>Energy</v>
          </cell>
          <cell r="M1325" t="str">
            <v>Winter</v>
          </cell>
          <cell r="N1325" t="str">
            <v>Off Peak</v>
          </cell>
          <cell r="R1325" t="str">
            <v>N/A</v>
          </cell>
          <cell r="V1325">
            <v>724682971.20983398</v>
          </cell>
        </row>
        <row r="1326">
          <cell r="G1326" t="str">
            <v>ETOUC</v>
          </cell>
          <cell r="J1326" t="str">
            <v>Trans</v>
          </cell>
          <cell r="L1326" t="str">
            <v>Energy</v>
          </cell>
          <cell r="M1326" t="str">
            <v>Summer</v>
          </cell>
          <cell r="N1326" t="str">
            <v>Min Bill kWh</v>
          </cell>
          <cell r="R1326" t="str">
            <v>N/A</v>
          </cell>
          <cell r="V1326">
            <v>24067096.155665997</v>
          </cell>
        </row>
        <row r="1327">
          <cell r="G1327" t="str">
            <v>ETOUC</v>
          </cell>
          <cell r="J1327" t="str">
            <v>Trans</v>
          </cell>
          <cell r="L1327" t="str">
            <v>Energy</v>
          </cell>
          <cell r="M1327" t="str">
            <v>Winter</v>
          </cell>
          <cell r="N1327" t="str">
            <v>Min Bill kWh</v>
          </cell>
          <cell r="R1327" t="str">
            <v>N/A</v>
          </cell>
          <cell r="V1327">
            <v>36203816.804966994</v>
          </cell>
        </row>
        <row r="1328">
          <cell r="G1328" t="str">
            <v>ETOUC</v>
          </cell>
          <cell r="J1328" t="str">
            <v>Trans</v>
          </cell>
          <cell r="L1328" t="str">
            <v>Energy</v>
          </cell>
          <cell r="M1328" t="str">
            <v>Winter</v>
          </cell>
          <cell r="N1328" t="str">
            <v>Peak</v>
          </cell>
          <cell r="R1328" t="str">
            <v>N/A</v>
          </cell>
          <cell r="V1328">
            <v>1136555055.786773</v>
          </cell>
        </row>
        <row r="1329">
          <cell r="G1329" t="str">
            <v>ETOUC</v>
          </cell>
          <cell r="J1329" t="str">
            <v>Trans</v>
          </cell>
          <cell r="L1329" t="str">
            <v>Energy</v>
          </cell>
          <cell r="M1329" t="str">
            <v>Summer</v>
          </cell>
          <cell r="N1329" t="str">
            <v>Min Bill kWh</v>
          </cell>
          <cell r="R1329" t="str">
            <v>N/A</v>
          </cell>
          <cell r="V1329">
            <v>836054.47910999996</v>
          </cell>
        </row>
        <row r="1330">
          <cell r="G1330" t="str">
            <v>ETOUC</v>
          </cell>
          <cell r="J1330" t="str">
            <v>Trans</v>
          </cell>
          <cell r="L1330" t="str">
            <v>Energy</v>
          </cell>
          <cell r="M1330" t="str">
            <v>Summer</v>
          </cell>
          <cell r="N1330" t="str">
            <v>Peak</v>
          </cell>
          <cell r="R1330" t="str">
            <v>N/A</v>
          </cell>
          <cell r="V1330">
            <v>23196459.218465693</v>
          </cell>
        </row>
        <row r="1331">
          <cell r="G1331" t="str">
            <v>ETOUC</v>
          </cell>
          <cell r="J1331" t="str">
            <v>Trans</v>
          </cell>
          <cell r="L1331" t="str">
            <v>Energy</v>
          </cell>
          <cell r="M1331" t="str">
            <v>Summer</v>
          </cell>
          <cell r="N1331" t="str">
            <v>Off Peak</v>
          </cell>
          <cell r="R1331" t="str">
            <v>N/A</v>
          </cell>
          <cell r="V1331">
            <v>5666870.2236453043</v>
          </cell>
        </row>
        <row r="1332">
          <cell r="G1332" t="str">
            <v>ETOUC</v>
          </cell>
          <cell r="J1332" t="str">
            <v>Trans</v>
          </cell>
          <cell r="L1332" t="str">
            <v>Energy</v>
          </cell>
          <cell r="M1332" t="str">
            <v>Winter</v>
          </cell>
          <cell r="N1332" t="str">
            <v>Min Bill kWh</v>
          </cell>
          <cell r="R1332" t="str">
            <v>N/A</v>
          </cell>
          <cell r="V1332">
            <v>2141908.4471899997</v>
          </cell>
        </row>
        <row r="1333">
          <cell r="G1333" t="str">
            <v>ETOUC</v>
          </cell>
          <cell r="J1333" t="str">
            <v>Trans</v>
          </cell>
          <cell r="L1333" t="str">
            <v>Energy</v>
          </cell>
          <cell r="M1333" t="str">
            <v>Winter</v>
          </cell>
          <cell r="N1333" t="str">
            <v>Off Peak</v>
          </cell>
          <cell r="R1333" t="str">
            <v>N/A</v>
          </cell>
          <cell r="V1333">
            <v>9229918.8233869504</v>
          </cell>
        </row>
        <row r="1334">
          <cell r="G1334" t="str">
            <v>ETOUC</v>
          </cell>
          <cell r="J1334" t="str">
            <v>Trans</v>
          </cell>
          <cell r="L1334" t="str">
            <v>Energy</v>
          </cell>
          <cell r="M1334" t="str">
            <v>Winter</v>
          </cell>
          <cell r="N1334" t="str">
            <v>Peak</v>
          </cell>
          <cell r="R1334" t="str">
            <v>N/A</v>
          </cell>
          <cell r="V1334">
            <v>61099810.691416048</v>
          </cell>
        </row>
        <row r="1335">
          <cell r="G1335" t="str">
            <v>ELTOUC</v>
          </cell>
          <cell r="J1335" t="str">
            <v>RB</v>
          </cell>
          <cell r="L1335" t="str">
            <v>Energy</v>
          </cell>
          <cell r="M1335" t="str">
            <v>Summer</v>
          </cell>
          <cell r="N1335" t="str">
            <v>Peak</v>
          </cell>
          <cell r="R1335" t="str">
            <v>C</v>
          </cell>
          <cell r="V1335">
            <v>147086370.72127259</v>
          </cell>
        </row>
        <row r="1336">
          <cell r="G1336" t="str">
            <v>ELTOUC</v>
          </cell>
          <cell r="J1336" t="str">
            <v>RB</v>
          </cell>
          <cell r="L1336" t="str">
            <v>Energy</v>
          </cell>
          <cell r="M1336" t="str">
            <v>Summer</v>
          </cell>
          <cell r="N1336" t="str">
            <v>Off Peak</v>
          </cell>
          <cell r="R1336" t="str">
            <v>C</v>
          </cell>
          <cell r="V1336">
            <v>210454862.86913338</v>
          </cell>
        </row>
        <row r="1337">
          <cell r="G1337" t="str">
            <v>ELTOUC</v>
          </cell>
          <cell r="J1337" t="str">
            <v>RB</v>
          </cell>
          <cell r="L1337" t="str">
            <v>Energy</v>
          </cell>
          <cell r="M1337" t="str">
            <v>Winter</v>
          </cell>
          <cell r="N1337" t="str">
            <v>Off Peak</v>
          </cell>
          <cell r="R1337" t="str">
            <v>C</v>
          </cell>
          <cell r="V1337">
            <v>204793281.07582313</v>
          </cell>
        </row>
        <row r="1338">
          <cell r="G1338" t="str">
            <v>ELTOUC</v>
          </cell>
          <cell r="J1338" t="str">
            <v>RB</v>
          </cell>
          <cell r="L1338" t="str">
            <v>Energy</v>
          </cell>
          <cell r="M1338" t="str">
            <v>Summer</v>
          </cell>
          <cell r="N1338" t="str">
            <v>Min Bill kWh</v>
          </cell>
          <cell r="R1338" t="str">
            <v>C</v>
          </cell>
          <cell r="V1338">
            <v>13231237.339777</v>
          </cell>
        </row>
        <row r="1339">
          <cell r="G1339" t="str">
            <v>ELTOUC</v>
          </cell>
          <cell r="J1339" t="str">
            <v>RB</v>
          </cell>
          <cell r="L1339" t="str">
            <v>Energy</v>
          </cell>
          <cell r="M1339" t="str">
            <v>Winter</v>
          </cell>
          <cell r="N1339" t="str">
            <v>Min Bill kWh</v>
          </cell>
          <cell r="R1339" t="str">
            <v>C</v>
          </cell>
          <cell r="V1339">
            <v>18336452.287208002</v>
          </cell>
        </row>
        <row r="1340">
          <cell r="G1340" t="str">
            <v>ELTOUC</v>
          </cell>
          <cell r="J1340" t="str">
            <v>RB</v>
          </cell>
          <cell r="L1340" t="str">
            <v>Energy</v>
          </cell>
          <cell r="M1340" t="str">
            <v>Winter</v>
          </cell>
          <cell r="N1340" t="str">
            <v>Peak</v>
          </cell>
          <cell r="R1340" t="str">
            <v>C</v>
          </cell>
          <cell r="V1340">
            <v>374462057.31034696</v>
          </cell>
        </row>
        <row r="1341">
          <cell r="G1341" t="str">
            <v>ETOUC</v>
          </cell>
          <cell r="J1341" t="str">
            <v>RB</v>
          </cell>
          <cell r="L1341" t="str">
            <v>Energy</v>
          </cell>
          <cell r="M1341" t="str">
            <v>Summer</v>
          </cell>
          <cell r="N1341" t="str">
            <v>Peak</v>
          </cell>
          <cell r="R1341" t="str">
            <v>N/A</v>
          </cell>
          <cell r="V1341">
            <v>570375262.76533675</v>
          </cell>
        </row>
        <row r="1342">
          <cell r="G1342" t="str">
            <v>ETOUC</v>
          </cell>
          <cell r="J1342" t="str">
            <v>RB</v>
          </cell>
          <cell r="L1342" t="str">
            <v>Energy</v>
          </cell>
          <cell r="M1342" t="str">
            <v>Summer</v>
          </cell>
          <cell r="N1342" t="str">
            <v>Off Peak</v>
          </cell>
          <cell r="R1342" t="str">
            <v>N/A</v>
          </cell>
          <cell r="V1342">
            <v>629389525.66748321</v>
          </cell>
        </row>
        <row r="1343">
          <cell r="G1343" t="str">
            <v>ETOUC</v>
          </cell>
          <cell r="J1343" t="str">
            <v>RB</v>
          </cell>
          <cell r="L1343" t="str">
            <v>Energy</v>
          </cell>
          <cell r="M1343" t="str">
            <v>Winter</v>
          </cell>
          <cell r="N1343" t="str">
            <v>Off Peak</v>
          </cell>
          <cell r="R1343" t="str">
            <v>N/A</v>
          </cell>
          <cell r="V1343">
            <v>724682971.20983398</v>
          </cell>
        </row>
        <row r="1344">
          <cell r="G1344" t="str">
            <v>ETOUC</v>
          </cell>
          <cell r="J1344" t="str">
            <v>RB</v>
          </cell>
          <cell r="L1344" t="str">
            <v>Energy</v>
          </cell>
          <cell r="M1344" t="str">
            <v>Summer</v>
          </cell>
          <cell r="N1344" t="str">
            <v>Min Bill kWh</v>
          </cell>
          <cell r="R1344" t="str">
            <v>N/A</v>
          </cell>
          <cell r="V1344">
            <v>24067096.155665997</v>
          </cell>
        </row>
        <row r="1345">
          <cell r="G1345" t="str">
            <v>ETOUC</v>
          </cell>
          <cell r="J1345" t="str">
            <v>RB</v>
          </cell>
          <cell r="L1345" t="str">
            <v>Energy</v>
          </cell>
          <cell r="M1345" t="str">
            <v>Winter</v>
          </cell>
          <cell r="N1345" t="str">
            <v>Min Bill kWh</v>
          </cell>
          <cell r="R1345" t="str">
            <v>N/A</v>
          </cell>
          <cell r="V1345">
            <v>36203816.804966994</v>
          </cell>
        </row>
        <row r="1346">
          <cell r="G1346" t="str">
            <v>ETOUC</v>
          </cell>
          <cell r="J1346" t="str">
            <v>RB</v>
          </cell>
          <cell r="L1346" t="str">
            <v>Energy</v>
          </cell>
          <cell r="M1346" t="str">
            <v>Winter</v>
          </cell>
          <cell r="N1346" t="str">
            <v>Peak</v>
          </cell>
          <cell r="R1346" t="str">
            <v>N/A</v>
          </cell>
          <cell r="V1346">
            <v>1136555055.786773</v>
          </cell>
        </row>
        <row r="1347">
          <cell r="G1347" t="str">
            <v>ETOUC</v>
          </cell>
          <cell r="J1347" t="str">
            <v>RB</v>
          </cell>
          <cell r="L1347" t="str">
            <v>Energy</v>
          </cell>
          <cell r="M1347" t="str">
            <v>Summer</v>
          </cell>
          <cell r="N1347" t="str">
            <v>Min Bill kWh</v>
          </cell>
          <cell r="R1347" t="str">
            <v>N/A</v>
          </cell>
          <cell r="V1347">
            <v>836054.47910999996</v>
          </cell>
        </row>
        <row r="1348">
          <cell r="G1348" t="str">
            <v>ETOUC</v>
          </cell>
          <cell r="J1348" t="str">
            <v>RB</v>
          </cell>
          <cell r="L1348" t="str">
            <v>Energy</v>
          </cell>
          <cell r="M1348" t="str">
            <v>Summer</v>
          </cell>
          <cell r="N1348" t="str">
            <v>Peak</v>
          </cell>
          <cell r="R1348" t="str">
            <v>N/A</v>
          </cell>
          <cell r="V1348">
            <v>23196459.218465693</v>
          </cell>
        </row>
        <row r="1349">
          <cell r="G1349" t="str">
            <v>ETOUC</v>
          </cell>
          <cell r="J1349" t="str">
            <v>RB</v>
          </cell>
          <cell r="L1349" t="str">
            <v>Energy</v>
          </cell>
          <cell r="M1349" t="str">
            <v>Summer</v>
          </cell>
          <cell r="N1349" t="str">
            <v>Off Peak</v>
          </cell>
          <cell r="R1349" t="str">
            <v>N/A</v>
          </cell>
          <cell r="V1349">
            <v>5666870.2236453043</v>
          </cell>
        </row>
        <row r="1350">
          <cell r="G1350" t="str">
            <v>ETOUC</v>
          </cell>
          <cell r="J1350" t="str">
            <v>RB</v>
          </cell>
          <cell r="L1350" t="str">
            <v>Energy</v>
          </cell>
          <cell r="M1350" t="str">
            <v>Winter</v>
          </cell>
          <cell r="N1350" t="str">
            <v>Min Bill kWh</v>
          </cell>
          <cell r="R1350" t="str">
            <v>N/A</v>
          </cell>
          <cell r="V1350">
            <v>2141908.4471899997</v>
          </cell>
        </row>
        <row r="1351">
          <cell r="G1351" t="str">
            <v>ETOUC</v>
          </cell>
          <cell r="J1351" t="str">
            <v>RB</v>
          </cell>
          <cell r="L1351" t="str">
            <v>Energy</v>
          </cell>
          <cell r="M1351" t="str">
            <v>Winter</v>
          </cell>
          <cell r="N1351" t="str">
            <v>Off Peak</v>
          </cell>
          <cell r="R1351" t="str">
            <v>N/A</v>
          </cell>
          <cell r="V1351">
            <v>9229918.8233869504</v>
          </cell>
        </row>
        <row r="1352">
          <cell r="G1352" t="str">
            <v>ETOUC</v>
          </cell>
          <cell r="J1352" t="str">
            <v>RB</v>
          </cell>
          <cell r="L1352" t="str">
            <v>Energy</v>
          </cell>
          <cell r="M1352" t="str">
            <v>Winter</v>
          </cell>
          <cell r="N1352" t="str">
            <v>Peak</v>
          </cell>
          <cell r="R1352" t="str">
            <v>N/A</v>
          </cell>
          <cell r="V1352">
            <v>61099810.691416048</v>
          </cell>
        </row>
        <row r="1353">
          <cell r="G1353" t="str">
            <v>ELTOUC</v>
          </cell>
          <cell r="J1353" t="str">
            <v>RBC</v>
          </cell>
          <cell r="L1353" t="str">
            <v>Energy</v>
          </cell>
          <cell r="M1353" t="str">
            <v>Summer</v>
          </cell>
          <cell r="N1353" t="str">
            <v>Peak</v>
          </cell>
          <cell r="R1353" t="str">
            <v>C</v>
          </cell>
          <cell r="V1353">
            <v>147086370.72127259</v>
          </cell>
        </row>
        <row r="1354">
          <cell r="G1354" t="str">
            <v>ELTOUC</v>
          </cell>
          <cell r="J1354" t="str">
            <v>RBC</v>
          </cell>
          <cell r="L1354" t="str">
            <v>Energy</v>
          </cell>
          <cell r="M1354" t="str">
            <v>Summer</v>
          </cell>
          <cell r="N1354" t="str">
            <v>Off Peak</v>
          </cell>
          <cell r="R1354" t="str">
            <v>C</v>
          </cell>
          <cell r="V1354">
            <v>210454862.86913338</v>
          </cell>
        </row>
        <row r="1355">
          <cell r="G1355" t="str">
            <v>ELTOUC</v>
          </cell>
          <cell r="J1355" t="str">
            <v>RBC</v>
          </cell>
          <cell r="L1355" t="str">
            <v>Energy</v>
          </cell>
          <cell r="M1355" t="str">
            <v>Winter</v>
          </cell>
          <cell r="N1355" t="str">
            <v>Off Peak</v>
          </cell>
          <cell r="R1355" t="str">
            <v>C</v>
          </cell>
          <cell r="V1355">
            <v>204793281.07582313</v>
          </cell>
        </row>
        <row r="1356">
          <cell r="G1356" t="str">
            <v>ELTOUC</v>
          </cell>
          <cell r="J1356" t="str">
            <v>RBC</v>
          </cell>
          <cell r="L1356" t="str">
            <v>Energy</v>
          </cell>
          <cell r="M1356" t="str">
            <v>Summer</v>
          </cell>
          <cell r="N1356" t="str">
            <v>Min Bill kWh</v>
          </cell>
          <cell r="R1356" t="str">
            <v>C</v>
          </cell>
          <cell r="V1356">
            <v>13231237.339777</v>
          </cell>
        </row>
        <row r="1357">
          <cell r="G1357" t="str">
            <v>ELTOUC</v>
          </cell>
          <cell r="J1357" t="str">
            <v>RBC</v>
          </cell>
          <cell r="L1357" t="str">
            <v>Energy</v>
          </cell>
          <cell r="M1357" t="str">
            <v>Winter</v>
          </cell>
          <cell r="N1357" t="str">
            <v>Min Bill kWh</v>
          </cell>
          <cell r="R1357" t="str">
            <v>C</v>
          </cell>
          <cell r="V1357">
            <v>18336452.287208002</v>
          </cell>
        </row>
        <row r="1358">
          <cell r="G1358" t="str">
            <v>ELTOUC</v>
          </cell>
          <cell r="J1358" t="str">
            <v>RBC</v>
          </cell>
          <cell r="L1358" t="str">
            <v>Energy</v>
          </cell>
          <cell r="M1358" t="str">
            <v>Winter</v>
          </cell>
          <cell r="N1358" t="str">
            <v>Peak</v>
          </cell>
          <cell r="R1358" t="str">
            <v>C</v>
          </cell>
          <cell r="V1358">
            <v>374462057.31034696</v>
          </cell>
        </row>
        <row r="1359">
          <cell r="G1359" t="str">
            <v>ETOUC</v>
          </cell>
          <cell r="J1359" t="str">
            <v>RBC</v>
          </cell>
          <cell r="L1359" t="str">
            <v>Energy</v>
          </cell>
          <cell r="M1359" t="str">
            <v>Summer</v>
          </cell>
          <cell r="N1359" t="str">
            <v>Peak</v>
          </cell>
          <cell r="R1359" t="str">
            <v>N/A</v>
          </cell>
          <cell r="V1359">
            <v>570375262.76533675</v>
          </cell>
        </row>
        <row r="1360">
          <cell r="G1360" t="str">
            <v>ETOUC</v>
          </cell>
          <cell r="J1360" t="str">
            <v>RBC</v>
          </cell>
          <cell r="L1360" t="str">
            <v>Energy</v>
          </cell>
          <cell r="M1360" t="str">
            <v>Summer</v>
          </cell>
          <cell r="N1360" t="str">
            <v>Off Peak</v>
          </cell>
          <cell r="R1360" t="str">
            <v>N/A</v>
          </cell>
          <cell r="V1360">
            <v>629389525.66748321</v>
          </cell>
        </row>
        <row r="1361">
          <cell r="G1361" t="str">
            <v>ETOUC</v>
          </cell>
          <cell r="J1361" t="str">
            <v>RBC</v>
          </cell>
          <cell r="L1361" t="str">
            <v>Energy</v>
          </cell>
          <cell r="M1361" t="str">
            <v>Winter</v>
          </cell>
          <cell r="N1361" t="str">
            <v>Off Peak</v>
          </cell>
          <cell r="R1361" t="str">
            <v>N/A</v>
          </cell>
          <cell r="V1361">
            <v>724682971.20983398</v>
          </cell>
        </row>
        <row r="1362">
          <cell r="G1362" t="str">
            <v>ETOUC</v>
          </cell>
          <cell r="J1362" t="str">
            <v>RBC</v>
          </cell>
          <cell r="L1362" t="str">
            <v>Energy</v>
          </cell>
          <cell r="M1362" t="str">
            <v>Summer</v>
          </cell>
          <cell r="N1362" t="str">
            <v>Min Bill kWh</v>
          </cell>
          <cell r="R1362" t="str">
            <v>N/A</v>
          </cell>
          <cell r="V1362">
            <v>24067096.155665997</v>
          </cell>
        </row>
        <row r="1363">
          <cell r="G1363" t="str">
            <v>ETOUC</v>
          </cell>
          <cell r="J1363" t="str">
            <v>RBC</v>
          </cell>
          <cell r="L1363" t="str">
            <v>Energy</v>
          </cell>
          <cell r="M1363" t="str">
            <v>Winter</v>
          </cell>
          <cell r="N1363" t="str">
            <v>Min Bill kWh</v>
          </cell>
          <cell r="R1363" t="str">
            <v>N/A</v>
          </cell>
          <cell r="V1363">
            <v>36203816.804966994</v>
          </cell>
        </row>
        <row r="1364">
          <cell r="G1364" t="str">
            <v>ETOUC</v>
          </cell>
          <cell r="J1364" t="str">
            <v>RBC</v>
          </cell>
          <cell r="L1364" t="str">
            <v>Energy</v>
          </cell>
          <cell r="M1364" t="str">
            <v>Winter</v>
          </cell>
          <cell r="N1364" t="str">
            <v>Peak</v>
          </cell>
          <cell r="R1364" t="str">
            <v>N/A</v>
          </cell>
          <cell r="V1364">
            <v>1136555055.786773</v>
          </cell>
        </row>
        <row r="1365">
          <cell r="G1365" t="str">
            <v>ETOUC</v>
          </cell>
          <cell r="J1365" t="str">
            <v>RBC</v>
          </cell>
          <cell r="L1365" t="str">
            <v>Energy</v>
          </cell>
          <cell r="M1365" t="str">
            <v>Summer</v>
          </cell>
          <cell r="N1365" t="str">
            <v>Min Bill kWh</v>
          </cell>
          <cell r="R1365" t="str">
            <v>N/A</v>
          </cell>
          <cell r="V1365">
            <v>836054.47910999996</v>
          </cell>
        </row>
        <row r="1366">
          <cell r="G1366" t="str">
            <v>ETOUC</v>
          </cell>
          <cell r="J1366" t="str">
            <v>RBC</v>
          </cell>
          <cell r="L1366" t="str">
            <v>Energy</v>
          </cell>
          <cell r="M1366" t="str">
            <v>Summer</v>
          </cell>
          <cell r="N1366" t="str">
            <v>Peak</v>
          </cell>
          <cell r="R1366" t="str">
            <v>N/A</v>
          </cell>
          <cell r="V1366">
            <v>23196459.218465693</v>
          </cell>
        </row>
        <row r="1367">
          <cell r="G1367" t="str">
            <v>ETOUC</v>
          </cell>
          <cell r="J1367" t="str">
            <v>RBC</v>
          </cell>
          <cell r="L1367" t="str">
            <v>Energy</v>
          </cell>
          <cell r="M1367" t="str">
            <v>Summer</v>
          </cell>
          <cell r="N1367" t="str">
            <v>Off Peak</v>
          </cell>
          <cell r="R1367" t="str">
            <v>N/A</v>
          </cell>
          <cell r="V1367">
            <v>5666870.2236453043</v>
          </cell>
        </row>
        <row r="1368">
          <cell r="G1368" t="str">
            <v>ETOUC</v>
          </cell>
          <cell r="J1368" t="str">
            <v>RBC</v>
          </cell>
          <cell r="L1368" t="str">
            <v>Energy</v>
          </cell>
          <cell r="M1368" t="str">
            <v>Winter</v>
          </cell>
          <cell r="N1368" t="str">
            <v>Min Bill kWh</v>
          </cell>
          <cell r="R1368" t="str">
            <v>N/A</v>
          </cell>
          <cell r="V1368">
            <v>2141908.4471899997</v>
          </cell>
        </row>
        <row r="1369">
          <cell r="G1369" t="str">
            <v>ETOUC</v>
          </cell>
          <cell r="J1369" t="str">
            <v>RBC</v>
          </cell>
          <cell r="L1369" t="str">
            <v>Energy</v>
          </cell>
          <cell r="M1369" t="str">
            <v>Winter</v>
          </cell>
          <cell r="N1369" t="str">
            <v>Off Peak</v>
          </cell>
          <cell r="R1369" t="str">
            <v>N/A</v>
          </cell>
          <cell r="V1369">
            <v>9229918.8233869504</v>
          </cell>
        </row>
        <row r="1370">
          <cell r="G1370" t="str">
            <v>ETOUC</v>
          </cell>
          <cell r="J1370" t="str">
            <v>RBC</v>
          </cell>
          <cell r="L1370" t="str">
            <v>Energy</v>
          </cell>
          <cell r="M1370" t="str">
            <v>Winter</v>
          </cell>
          <cell r="N1370" t="str">
            <v>Peak</v>
          </cell>
          <cell r="R1370" t="str">
            <v>N/A</v>
          </cell>
          <cell r="V1370">
            <v>61099810.691416048</v>
          </cell>
        </row>
        <row r="1371">
          <cell r="G1371" t="str">
            <v>ELTOUC</v>
          </cell>
          <cell r="J1371" t="str">
            <v>WH</v>
          </cell>
          <cell r="L1371" t="str">
            <v>Energy</v>
          </cell>
          <cell r="M1371" t="str">
            <v>Summer</v>
          </cell>
          <cell r="N1371" t="str">
            <v>Peak</v>
          </cell>
          <cell r="R1371" t="str">
            <v>C</v>
          </cell>
          <cell r="V1371">
            <v>147086370.72127259</v>
          </cell>
        </row>
        <row r="1372">
          <cell r="G1372" t="str">
            <v>ELTOUC</v>
          </cell>
          <cell r="J1372" t="str">
            <v>WH</v>
          </cell>
          <cell r="L1372" t="str">
            <v>Energy</v>
          </cell>
          <cell r="M1372" t="str">
            <v>Summer</v>
          </cell>
          <cell r="N1372" t="str">
            <v>Off Peak</v>
          </cell>
          <cell r="R1372" t="str">
            <v>C</v>
          </cell>
          <cell r="V1372">
            <v>210454862.86913338</v>
          </cell>
        </row>
        <row r="1373">
          <cell r="G1373" t="str">
            <v>ELTOUC</v>
          </cell>
          <cell r="J1373" t="str">
            <v>WH</v>
          </cell>
          <cell r="L1373" t="str">
            <v>Energy</v>
          </cell>
          <cell r="M1373" t="str">
            <v>Winter</v>
          </cell>
          <cell r="N1373" t="str">
            <v>Off Peak</v>
          </cell>
          <cell r="R1373" t="str">
            <v>C</v>
          </cell>
          <cell r="V1373">
            <v>204793281.07582313</v>
          </cell>
        </row>
        <row r="1374">
          <cell r="G1374" t="str">
            <v>ELTOUC</v>
          </cell>
          <cell r="J1374" t="str">
            <v>WH</v>
          </cell>
          <cell r="L1374" t="str">
            <v>Energy</v>
          </cell>
          <cell r="M1374" t="str">
            <v>Summer</v>
          </cell>
          <cell r="N1374" t="str">
            <v>Min Bill kWh</v>
          </cell>
          <cell r="R1374" t="str">
            <v>C</v>
          </cell>
          <cell r="V1374">
            <v>13231237.339777</v>
          </cell>
        </row>
        <row r="1375">
          <cell r="G1375" t="str">
            <v>ELTOUC</v>
          </cell>
          <cell r="J1375" t="str">
            <v>WH</v>
          </cell>
          <cell r="L1375" t="str">
            <v>Energy</v>
          </cell>
          <cell r="M1375" t="str">
            <v>Winter</v>
          </cell>
          <cell r="N1375" t="str">
            <v>Min Bill kWh</v>
          </cell>
          <cell r="R1375" t="str">
            <v>C</v>
          </cell>
          <cell r="V1375">
            <v>18336452.287208002</v>
          </cell>
        </row>
        <row r="1376">
          <cell r="G1376" t="str">
            <v>ELTOUC</v>
          </cell>
          <cell r="J1376" t="str">
            <v>WH</v>
          </cell>
          <cell r="L1376" t="str">
            <v>Energy</v>
          </cell>
          <cell r="M1376" t="str">
            <v>Winter</v>
          </cell>
          <cell r="N1376" t="str">
            <v>Peak</v>
          </cell>
          <cell r="R1376" t="str">
            <v>C</v>
          </cell>
          <cell r="V1376">
            <v>374462057.31034696</v>
          </cell>
        </row>
        <row r="1377">
          <cell r="G1377" t="str">
            <v>ETOUC</v>
          </cell>
          <cell r="J1377" t="str">
            <v>WH</v>
          </cell>
          <cell r="L1377" t="str">
            <v>Energy</v>
          </cell>
          <cell r="M1377" t="str">
            <v>Summer</v>
          </cell>
          <cell r="N1377" t="str">
            <v>Peak</v>
          </cell>
          <cell r="R1377" t="str">
            <v>N/A</v>
          </cell>
          <cell r="V1377">
            <v>570375262.76533675</v>
          </cell>
        </row>
        <row r="1378">
          <cell r="G1378" t="str">
            <v>ETOUC</v>
          </cell>
          <cell r="J1378" t="str">
            <v>WH</v>
          </cell>
          <cell r="L1378" t="str">
            <v>Energy</v>
          </cell>
          <cell r="M1378" t="str">
            <v>Summer</v>
          </cell>
          <cell r="N1378" t="str">
            <v>Off Peak</v>
          </cell>
          <cell r="R1378" t="str">
            <v>N/A</v>
          </cell>
          <cell r="V1378">
            <v>629389525.66748321</v>
          </cell>
        </row>
        <row r="1379">
          <cell r="G1379" t="str">
            <v>ETOUC</v>
          </cell>
          <cell r="J1379" t="str">
            <v>WH</v>
          </cell>
          <cell r="L1379" t="str">
            <v>Energy</v>
          </cell>
          <cell r="M1379" t="str">
            <v>Winter</v>
          </cell>
          <cell r="N1379" t="str">
            <v>Off Peak</v>
          </cell>
          <cell r="R1379" t="str">
            <v>N/A</v>
          </cell>
          <cell r="V1379">
            <v>724682971.20983398</v>
          </cell>
        </row>
        <row r="1380">
          <cell r="G1380" t="str">
            <v>ETOUC</v>
          </cell>
          <cell r="J1380" t="str">
            <v>WH</v>
          </cell>
          <cell r="L1380" t="str">
            <v>Energy</v>
          </cell>
          <cell r="M1380" t="str">
            <v>Summer</v>
          </cell>
          <cell r="N1380" t="str">
            <v>Min Bill kWh</v>
          </cell>
          <cell r="R1380" t="str">
            <v>N/A</v>
          </cell>
          <cell r="V1380">
            <v>24067096.155665997</v>
          </cell>
        </row>
        <row r="1381">
          <cell r="G1381" t="str">
            <v>ETOUC</v>
          </cell>
          <cell r="J1381" t="str">
            <v>WH</v>
          </cell>
          <cell r="L1381" t="str">
            <v>Energy</v>
          </cell>
          <cell r="M1381" t="str">
            <v>Winter</v>
          </cell>
          <cell r="N1381" t="str">
            <v>Min Bill kWh</v>
          </cell>
          <cell r="R1381" t="str">
            <v>N/A</v>
          </cell>
          <cell r="V1381">
            <v>36203816.804966994</v>
          </cell>
        </row>
        <row r="1382">
          <cell r="G1382" t="str">
            <v>ETOUC</v>
          </cell>
          <cell r="J1382" t="str">
            <v>WH</v>
          </cell>
          <cell r="L1382" t="str">
            <v>Energy</v>
          </cell>
          <cell r="M1382" t="str">
            <v>Winter</v>
          </cell>
          <cell r="N1382" t="str">
            <v>Peak</v>
          </cell>
          <cell r="R1382" t="str">
            <v>N/A</v>
          </cell>
          <cell r="V1382">
            <v>1136555055.786773</v>
          </cell>
        </row>
        <row r="1383">
          <cell r="G1383" t="str">
            <v>ETOUC</v>
          </cell>
          <cell r="J1383" t="str">
            <v>WH</v>
          </cell>
          <cell r="L1383" t="str">
            <v>Energy</v>
          </cell>
          <cell r="M1383" t="str">
            <v>Summer</v>
          </cell>
          <cell r="N1383" t="str">
            <v>Min Bill kWh</v>
          </cell>
          <cell r="R1383" t="str">
            <v>N/A</v>
          </cell>
          <cell r="V1383">
            <v>836054.47910999996</v>
          </cell>
        </row>
        <row r="1384">
          <cell r="G1384" t="str">
            <v>ETOUC</v>
          </cell>
          <cell r="J1384" t="str">
            <v>WH</v>
          </cell>
          <cell r="L1384" t="str">
            <v>Energy</v>
          </cell>
          <cell r="M1384" t="str">
            <v>Summer</v>
          </cell>
          <cell r="N1384" t="str">
            <v>Peak</v>
          </cell>
          <cell r="R1384" t="str">
            <v>N/A</v>
          </cell>
          <cell r="V1384">
            <v>23196459.218465693</v>
          </cell>
        </row>
        <row r="1385">
          <cell r="G1385" t="str">
            <v>ETOUC</v>
          </cell>
          <cell r="J1385" t="str">
            <v>WH</v>
          </cell>
          <cell r="L1385" t="str">
            <v>Energy</v>
          </cell>
          <cell r="M1385" t="str">
            <v>Summer</v>
          </cell>
          <cell r="N1385" t="str">
            <v>Off Peak</v>
          </cell>
          <cell r="R1385" t="str">
            <v>N/A</v>
          </cell>
          <cell r="V1385">
            <v>5666870.2236453043</v>
          </cell>
        </row>
        <row r="1386">
          <cell r="G1386" t="str">
            <v>ETOUC</v>
          </cell>
          <cell r="J1386" t="str">
            <v>WH</v>
          </cell>
          <cell r="L1386" t="str">
            <v>Energy</v>
          </cell>
          <cell r="M1386" t="str">
            <v>Winter</v>
          </cell>
          <cell r="N1386" t="str">
            <v>Min Bill kWh</v>
          </cell>
          <cell r="R1386" t="str">
            <v>N/A</v>
          </cell>
          <cell r="V1386">
            <v>2141908.4471899997</v>
          </cell>
        </row>
        <row r="1387">
          <cell r="G1387" t="str">
            <v>ETOUC</v>
          </cell>
          <cell r="J1387" t="str">
            <v>WH</v>
          </cell>
          <cell r="L1387" t="str">
            <v>Energy</v>
          </cell>
          <cell r="M1387" t="str">
            <v>Winter</v>
          </cell>
          <cell r="N1387" t="str">
            <v>Off Peak</v>
          </cell>
          <cell r="R1387" t="str">
            <v>N/A</v>
          </cell>
          <cell r="V1387">
            <v>9229918.8233869504</v>
          </cell>
        </row>
        <row r="1388">
          <cell r="G1388" t="str">
            <v>ETOUC</v>
          </cell>
          <cell r="J1388" t="str">
            <v>WH</v>
          </cell>
          <cell r="L1388" t="str">
            <v>Energy</v>
          </cell>
          <cell r="M1388" t="str">
            <v>Winter</v>
          </cell>
          <cell r="N1388" t="str">
            <v>Peak</v>
          </cell>
          <cell r="R1388" t="str">
            <v>N/A</v>
          </cell>
          <cell r="V1388">
            <v>61099810.691416048</v>
          </cell>
        </row>
        <row r="1389">
          <cell r="G1389" t="str">
            <v>ELTOUC</v>
          </cell>
          <cell r="J1389" t="str">
            <v>WH</v>
          </cell>
          <cell r="L1389" t="str">
            <v>Energy</v>
          </cell>
          <cell r="M1389" t="str">
            <v>Summer</v>
          </cell>
          <cell r="N1389" t="str">
            <v>Peak</v>
          </cell>
          <cell r="R1389" t="str">
            <v>C</v>
          </cell>
          <cell r="V1389">
            <v>147086370.72127259</v>
          </cell>
        </row>
        <row r="1390">
          <cell r="G1390" t="str">
            <v>ELTOUC</v>
          </cell>
          <cell r="J1390" t="str">
            <v>WH</v>
          </cell>
          <cell r="L1390" t="str">
            <v>Energy</v>
          </cell>
          <cell r="M1390" t="str">
            <v>Summer</v>
          </cell>
          <cell r="N1390" t="str">
            <v>Off Peak</v>
          </cell>
          <cell r="R1390" t="str">
            <v>C</v>
          </cell>
          <cell r="V1390">
            <v>210454862.86913338</v>
          </cell>
        </row>
        <row r="1391">
          <cell r="G1391" t="str">
            <v>ELTOUC</v>
          </cell>
          <cell r="J1391" t="str">
            <v>WH</v>
          </cell>
          <cell r="L1391" t="str">
            <v>Energy</v>
          </cell>
          <cell r="M1391" t="str">
            <v>Winter</v>
          </cell>
          <cell r="N1391" t="str">
            <v>Off Peak</v>
          </cell>
          <cell r="R1391" t="str">
            <v>C</v>
          </cell>
          <cell r="V1391">
            <v>204793281.07582313</v>
          </cell>
        </row>
        <row r="1392">
          <cell r="G1392" t="str">
            <v>ELTOUC</v>
          </cell>
          <cell r="J1392" t="str">
            <v>WH</v>
          </cell>
          <cell r="L1392" t="str">
            <v>Energy</v>
          </cell>
          <cell r="M1392" t="str">
            <v>Summer</v>
          </cell>
          <cell r="N1392" t="str">
            <v>Min Bill kWh</v>
          </cell>
          <cell r="R1392" t="str">
            <v>C</v>
          </cell>
          <cell r="V1392">
            <v>13231237.339777</v>
          </cell>
        </row>
        <row r="1393">
          <cell r="G1393" t="str">
            <v>ELTOUC</v>
          </cell>
          <cell r="J1393" t="str">
            <v>WH</v>
          </cell>
          <cell r="L1393" t="str">
            <v>Energy</v>
          </cell>
          <cell r="M1393" t="str">
            <v>Winter</v>
          </cell>
          <cell r="N1393" t="str">
            <v>Min Bill kWh</v>
          </cell>
          <cell r="R1393" t="str">
            <v>C</v>
          </cell>
          <cell r="V1393">
            <v>18336452.287208002</v>
          </cell>
        </row>
        <row r="1394">
          <cell r="G1394" t="str">
            <v>ELTOUC</v>
          </cell>
          <cell r="J1394" t="str">
            <v>WH</v>
          </cell>
          <cell r="L1394" t="str">
            <v>Energy</v>
          </cell>
          <cell r="M1394" t="str">
            <v>Winter</v>
          </cell>
          <cell r="N1394" t="str">
            <v>Peak</v>
          </cell>
          <cell r="R1394" t="str">
            <v>C</v>
          </cell>
          <cell r="V1394">
            <v>374462057.31034696</v>
          </cell>
        </row>
        <row r="1395">
          <cell r="G1395" t="str">
            <v>ETOUC</v>
          </cell>
          <cell r="J1395" t="str">
            <v>WH</v>
          </cell>
          <cell r="L1395" t="str">
            <v>Energy</v>
          </cell>
          <cell r="M1395" t="str">
            <v>Summer</v>
          </cell>
          <cell r="N1395" t="str">
            <v>Peak</v>
          </cell>
          <cell r="R1395" t="str">
            <v>N/A</v>
          </cell>
          <cell r="V1395">
            <v>570375262.76533675</v>
          </cell>
        </row>
        <row r="1396">
          <cell r="G1396" t="str">
            <v>ETOUC</v>
          </cell>
          <cell r="J1396" t="str">
            <v>WH</v>
          </cell>
          <cell r="L1396" t="str">
            <v>Energy</v>
          </cell>
          <cell r="M1396" t="str">
            <v>Summer</v>
          </cell>
          <cell r="N1396" t="str">
            <v>Off Peak</v>
          </cell>
          <cell r="R1396" t="str">
            <v>N/A</v>
          </cell>
          <cell r="V1396">
            <v>629389525.66748321</v>
          </cell>
        </row>
        <row r="1397">
          <cell r="G1397" t="str">
            <v>ETOUC</v>
          </cell>
          <cell r="J1397" t="str">
            <v>WH</v>
          </cell>
          <cell r="L1397" t="str">
            <v>Energy</v>
          </cell>
          <cell r="M1397" t="str">
            <v>Winter</v>
          </cell>
          <cell r="N1397" t="str">
            <v>Off Peak</v>
          </cell>
          <cell r="R1397" t="str">
            <v>N/A</v>
          </cell>
          <cell r="V1397">
            <v>724682971.20983398</v>
          </cell>
        </row>
        <row r="1398">
          <cell r="G1398" t="str">
            <v>ETOUC</v>
          </cell>
          <cell r="J1398" t="str">
            <v>WH</v>
          </cell>
          <cell r="L1398" t="str">
            <v>Energy</v>
          </cell>
          <cell r="M1398" t="str">
            <v>Summer</v>
          </cell>
          <cell r="N1398" t="str">
            <v>Min Bill kWh</v>
          </cell>
          <cell r="R1398" t="str">
            <v>N/A</v>
          </cell>
          <cell r="V1398">
            <v>24067096.155665997</v>
          </cell>
        </row>
        <row r="1399">
          <cell r="G1399" t="str">
            <v>ETOUC</v>
          </cell>
          <cell r="J1399" t="str">
            <v>WH</v>
          </cell>
          <cell r="L1399" t="str">
            <v>Energy</v>
          </cell>
          <cell r="M1399" t="str">
            <v>Winter</v>
          </cell>
          <cell r="N1399" t="str">
            <v>Min Bill kWh</v>
          </cell>
          <cell r="R1399" t="str">
            <v>N/A</v>
          </cell>
          <cell r="V1399">
            <v>36203816.804966994</v>
          </cell>
        </row>
        <row r="1400">
          <cell r="G1400" t="str">
            <v>ETOUC</v>
          </cell>
          <cell r="J1400" t="str">
            <v>WH</v>
          </cell>
          <cell r="L1400" t="str">
            <v>Energy</v>
          </cell>
          <cell r="M1400" t="str">
            <v>Winter</v>
          </cell>
          <cell r="N1400" t="str">
            <v>Peak</v>
          </cell>
          <cell r="R1400" t="str">
            <v>N/A</v>
          </cell>
          <cell r="V1400">
            <v>1136555055.786773</v>
          </cell>
        </row>
        <row r="1401">
          <cell r="G1401" t="str">
            <v>ETOUC</v>
          </cell>
          <cell r="J1401" t="str">
            <v>WH</v>
          </cell>
          <cell r="L1401" t="str">
            <v>Energy</v>
          </cell>
          <cell r="M1401" t="str">
            <v>Summer</v>
          </cell>
          <cell r="N1401" t="str">
            <v>Min Bill kWh</v>
          </cell>
          <cell r="R1401" t="str">
            <v>N/A</v>
          </cell>
          <cell r="V1401">
            <v>836054.47910999996</v>
          </cell>
        </row>
        <row r="1402">
          <cell r="G1402" t="str">
            <v>ETOUC</v>
          </cell>
          <cell r="J1402" t="str">
            <v>WH</v>
          </cell>
          <cell r="L1402" t="str">
            <v>Energy</v>
          </cell>
          <cell r="M1402" t="str">
            <v>Summer</v>
          </cell>
          <cell r="N1402" t="str">
            <v>Peak</v>
          </cell>
          <cell r="R1402" t="str">
            <v>N/A</v>
          </cell>
          <cell r="V1402">
            <v>23196459.218465693</v>
          </cell>
        </row>
        <row r="1403">
          <cell r="G1403" t="str">
            <v>ETOUC</v>
          </cell>
          <cell r="J1403" t="str">
            <v>WH</v>
          </cell>
          <cell r="L1403" t="str">
            <v>Energy</v>
          </cell>
          <cell r="M1403" t="str">
            <v>Summer</v>
          </cell>
          <cell r="N1403" t="str">
            <v>Off Peak</v>
          </cell>
          <cell r="R1403" t="str">
            <v>N/A</v>
          </cell>
          <cell r="V1403">
            <v>5666870.2236453043</v>
          </cell>
        </row>
        <row r="1404">
          <cell r="G1404" t="str">
            <v>ETOUC</v>
          </cell>
          <cell r="J1404" t="str">
            <v>WH</v>
          </cell>
          <cell r="L1404" t="str">
            <v>Energy</v>
          </cell>
          <cell r="M1404" t="str">
            <v>Winter</v>
          </cell>
          <cell r="N1404" t="str">
            <v>Min Bill kWh</v>
          </cell>
          <cell r="R1404" t="str">
            <v>N/A</v>
          </cell>
          <cell r="V1404">
            <v>2141908.4471899997</v>
          </cell>
        </row>
        <row r="1405">
          <cell r="G1405" t="str">
            <v>ETOUC</v>
          </cell>
          <cell r="J1405" t="str">
            <v>WH</v>
          </cell>
          <cell r="L1405" t="str">
            <v>Energy</v>
          </cell>
          <cell r="M1405" t="str">
            <v>Winter</v>
          </cell>
          <cell r="N1405" t="str">
            <v>Off Peak</v>
          </cell>
          <cell r="R1405" t="str">
            <v>N/A</v>
          </cell>
          <cell r="V1405">
            <v>9229918.8233869504</v>
          </cell>
        </row>
        <row r="1406">
          <cell r="G1406" t="str">
            <v>ETOUC</v>
          </cell>
          <cell r="J1406" t="str">
            <v>WH</v>
          </cell>
          <cell r="L1406" t="str">
            <v>Energy</v>
          </cell>
          <cell r="M1406" t="str">
            <v>Winter</v>
          </cell>
          <cell r="N1406" t="str">
            <v>Peak</v>
          </cell>
          <cell r="R1406" t="str">
            <v>N/A</v>
          </cell>
          <cell r="V1406">
            <v>61099810.691416048</v>
          </cell>
        </row>
        <row r="1407">
          <cell r="G1407" t="str">
            <v>ELTOUC</v>
          </cell>
          <cell r="J1407" t="str">
            <v>WH</v>
          </cell>
          <cell r="L1407" t="str">
            <v>Energy</v>
          </cell>
          <cell r="M1407" t="str">
            <v>Summer</v>
          </cell>
          <cell r="N1407" t="str">
            <v>Peak</v>
          </cell>
          <cell r="R1407" t="str">
            <v>C</v>
          </cell>
          <cell r="V1407">
            <v>147086370.72127259</v>
          </cell>
        </row>
        <row r="1408">
          <cell r="G1408" t="str">
            <v>ELTOUC</v>
          </cell>
          <cell r="J1408" t="str">
            <v>WH</v>
          </cell>
          <cell r="L1408" t="str">
            <v>Energy</v>
          </cell>
          <cell r="M1408" t="str">
            <v>Summer</v>
          </cell>
          <cell r="N1408" t="str">
            <v>Off Peak</v>
          </cell>
          <cell r="R1408" t="str">
            <v>C</v>
          </cell>
          <cell r="V1408">
            <v>210454862.86913338</v>
          </cell>
        </row>
        <row r="1409">
          <cell r="G1409" t="str">
            <v>ELTOUC</v>
          </cell>
          <cell r="J1409" t="str">
            <v>WH</v>
          </cell>
          <cell r="L1409" t="str">
            <v>Energy</v>
          </cell>
          <cell r="M1409" t="str">
            <v>Winter</v>
          </cell>
          <cell r="N1409" t="str">
            <v>Off Peak</v>
          </cell>
          <cell r="R1409" t="str">
            <v>C</v>
          </cell>
          <cell r="V1409">
            <v>204793281.07582313</v>
          </cell>
        </row>
        <row r="1410">
          <cell r="G1410" t="str">
            <v>ELTOUC</v>
          </cell>
          <cell r="J1410" t="str">
            <v>WH</v>
          </cell>
          <cell r="L1410" t="str">
            <v>Energy</v>
          </cell>
          <cell r="M1410" t="str">
            <v>Summer</v>
          </cell>
          <cell r="N1410" t="str">
            <v>Min Bill kWh</v>
          </cell>
          <cell r="R1410" t="str">
            <v>C</v>
          </cell>
          <cell r="V1410">
            <v>13231237.339777</v>
          </cell>
        </row>
        <row r="1411">
          <cell r="G1411" t="str">
            <v>ELTOUC</v>
          </cell>
          <cell r="J1411" t="str">
            <v>WH</v>
          </cell>
          <cell r="L1411" t="str">
            <v>Energy</v>
          </cell>
          <cell r="M1411" t="str">
            <v>Winter</v>
          </cell>
          <cell r="N1411" t="str">
            <v>Min Bill kWh</v>
          </cell>
          <cell r="R1411" t="str">
            <v>C</v>
          </cell>
          <cell r="V1411">
            <v>18336452.287208002</v>
          </cell>
        </row>
        <row r="1412">
          <cell r="G1412" t="str">
            <v>ELTOUC</v>
          </cell>
          <cell r="J1412" t="str">
            <v>WH</v>
          </cell>
          <cell r="L1412" t="str">
            <v>Energy</v>
          </cell>
          <cell r="M1412" t="str">
            <v>Winter</v>
          </cell>
          <cell r="N1412" t="str">
            <v>Peak</v>
          </cell>
          <cell r="R1412" t="str">
            <v>C</v>
          </cell>
          <cell r="V1412">
            <v>374462057.31034696</v>
          </cell>
        </row>
        <row r="1413">
          <cell r="G1413" t="str">
            <v>ETOUC</v>
          </cell>
          <cell r="J1413" t="str">
            <v>WH</v>
          </cell>
          <cell r="L1413" t="str">
            <v>Energy</v>
          </cell>
          <cell r="M1413" t="str">
            <v>Summer</v>
          </cell>
          <cell r="N1413" t="str">
            <v>Peak</v>
          </cell>
          <cell r="R1413" t="str">
            <v>N/A</v>
          </cell>
          <cell r="V1413">
            <v>570375262.76533675</v>
          </cell>
        </row>
        <row r="1414">
          <cell r="G1414" t="str">
            <v>ETOUC</v>
          </cell>
          <cell r="J1414" t="str">
            <v>WH</v>
          </cell>
          <cell r="L1414" t="str">
            <v>Energy</v>
          </cell>
          <cell r="M1414" t="str">
            <v>Summer</v>
          </cell>
          <cell r="N1414" t="str">
            <v>Off Peak</v>
          </cell>
          <cell r="R1414" t="str">
            <v>N/A</v>
          </cell>
          <cell r="V1414">
            <v>629389525.66748321</v>
          </cell>
        </row>
        <row r="1415">
          <cell r="G1415" t="str">
            <v>ETOUC</v>
          </cell>
          <cell r="J1415" t="str">
            <v>WH</v>
          </cell>
          <cell r="L1415" t="str">
            <v>Energy</v>
          </cell>
          <cell r="M1415" t="str">
            <v>Winter</v>
          </cell>
          <cell r="N1415" t="str">
            <v>Off Peak</v>
          </cell>
          <cell r="R1415" t="str">
            <v>N/A</v>
          </cell>
          <cell r="V1415">
            <v>724682971.20983398</v>
          </cell>
        </row>
        <row r="1416">
          <cell r="G1416" t="str">
            <v>ETOUC</v>
          </cell>
          <cell r="J1416" t="str">
            <v>WH</v>
          </cell>
          <cell r="L1416" t="str">
            <v>Energy</v>
          </cell>
          <cell r="M1416" t="str">
            <v>Summer</v>
          </cell>
          <cell r="N1416" t="str">
            <v>Min Bill kWh</v>
          </cell>
          <cell r="R1416" t="str">
            <v>N/A</v>
          </cell>
          <cell r="V1416">
            <v>24067096.155665997</v>
          </cell>
        </row>
        <row r="1417">
          <cell r="G1417" t="str">
            <v>ETOUC</v>
          </cell>
          <cell r="J1417" t="str">
            <v>WH</v>
          </cell>
          <cell r="L1417" t="str">
            <v>Energy</v>
          </cell>
          <cell r="M1417" t="str">
            <v>Winter</v>
          </cell>
          <cell r="N1417" t="str">
            <v>Min Bill kWh</v>
          </cell>
          <cell r="R1417" t="str">
            <v>N/A</v>
          </cell>
          <cell r="V1417">
            <v>36203816.804966994</v>
          </cell>
        </row>
        <row r="1418">
          <cell r="G1418" t="str">
            <v>ETOUC</v>
          </cell>
          <cell r="J1418" t="str">
            <v>WH</v>
          </cell>
          <cell r="L1418" t="str">
            <v>Energy</v>
          </cell>
          <cell r="M1418" t="str">
            <v>Winter</v>
          </cell>
          <cell r="N1418" t="str">
            <v>Peak</v>
          </cell>
          <cell r="R1418" t="str">
            <v>N/A</v>
          </cell>
          <cell r="V1418">
            <v>1136555055.786773</v>
          </cell>
        </row>
        <row r="1419">
          <cell r="G1419" t="str">
            <v>ETOUC</v>
          </cell>
          <cell r="J1419" t="str">
            <v>WH</v>
          </cell>
          <cell r="L1419" t="str">
            <v>Energy</v>
          </cell>
          <cell r="M1419" t="str">
            <v>Summer</v>
          </cell>
          <cell r="N1419" t="str">
            <v>Min Bill kWh</v>
          </cell>
          <cell r="R1419" t="str">
            <v>N/A</v>
          </cell>
          <cell r="V1419">
            <v>836054.47910999996</v>
          </cell>
        </row>
        <row r="1420">
          <cell r="G1420" t="str">
            <v>ETOUC</v>
          </cell>
          <cell r="J1420" t="str">
            <v>WH</v>
          </cell>
          <cell r="L1420" t="str">
            <v>Energy</v>
          </cell>
          <cell r="M1420" t="str">
            <v>Summer</v>
          </cell>
          <cell r="N1420" t="str">
            <v>Peak</v>
          </cell>
          <cell r="R1420" t="str">
            <v>N/A</v>
          </cell>
          <cell r="V1420">
            <v>23196459.218465693</v>
          </cell>
        </row>
        <row r="1421">
          <cell r="G1421" t="str">
            <v>ETOUC</v>
          </cell>
          <cell r="J1421" t="str">
            <v>WH</v>
          </cell>
          <cell r="L1421" t="str">
            <v>Energy</v>
          </cell>
          <cell r="M1421" t="str">
            <v>Summer</v>
          </cell>
          <cell r="N1421" t="str">
            <v>Off Peak</v>
          </cell>
          <cell r="R1421" t="str">
            <v>N/A</v>
          </cell>
          <cell r="V1421">
            <v>5666870.2236453043</v>
          </cell>
        </row>
        <row r="1422">
          <cell r="G1422" t="str">
            <v>ETOUC</v>
          </cell>
          <cell r="J1422" t="str">
            <v>WH</v>
          </cell>
          <cell r="L1422" t="str">
            <v>Energy</v>
          </cell>
          <cell r="M1422" t="str">
            <v>Winter</v>
          </cell>
          <cell r="N1422" t="str">
            <v>Min Bill kWh</v>
          </cell>
          <cell r="R1422" t="str">
            <v>N/A</v>
          </cell>
          <cell r="V1422">
            <v>2141908.4471899997</v>
          </cell>
        </row>
        <row r="1423">
          <cell r="G1423" t="str">
            <v>ETOUC</v>
          </cell>
          <cell r="J1423" t="str">
            <v>WH</v>
          </cell>
          <cell r="L1423" t="str">
            <v>Energy</v>
          </cell>
          <cell r="M1423" t="str">
            <v>Winter</v>
          </cell>
          <cell r="N1423" t="str">
            <v>Off Peak</v>
          </cell>
          <cell r="R1423" t="str">
            <v>N/A</v>
          </cell>
          <cell r="V1423">
            <v>9229918.8233869504</v>
          </cell>
        </row>
        <row r="1424">
          <cell r="G1424" t="str">
            <v>ETOUC</v>
          </cell>
          <cell r="J1424" t="str">
            <v>WH</v>
          </cell>
          <cell r="L1424" t="str">
            <v>Energy</v>
          </cell>
          <cell r="M1424" t="str">
            <v>Winter</v>
          </cell>
          <cell r="N1424" t="str">
            <v>Peak</v>
          </cell>
          <cell r="R1424" t="str">
            <v>N/A</v>
          </cell>
          <cell r="V1424">
            <v>61099810.691416048</v>
          </cell>
        </row>
        <row r="1425">
          <cell r="G1425" t="str">
            <v>E-1</v>
          </cell>
          <cell r="J1425" t="str">
            <v>PCIA</v>
          </cell>
          <cell r="L1425" t="str">
            <v>Vin 22</v>
          </cell>
          <cell r="M1425" t="str">
            <v>N/A</v>
          </cell>
          <cell r="N1425" t="str">
            <v>N/A</v>
          </cell>
          <cell r="R1425" t="str">
            <v>N/A</v>
          </cell>
          <cell r="V1425">
            <v>0</v>
          </cell>
        </row>
        <row r="1426">
          <cell r="G1426" t="str">
            <v>EL-1</v>
          </cell>
          <cell r="J1426" t="str">
            <v>PCIA</v>
          </cell>
          <cell r="L1426" t="str">
            <v>Vin 22</v>
          </cell>
          <cell r="M1426" t="str">
            <v>N/A</v>
          </cell>
          <cell r="N1426" t="str">
            <v>N/A</v>
          </cell>
          <cell r="R1426" t="str">
            <v>C</v>
          </cell>
          <cell r="V1426">
            <v>0</v>
          </cell>
        </row>
        <row r="1427">
          <cell r="G1427" t="str">
            <v>E-1</v>
          </cell>
          <cell r="J1427" t="str">
            <v>PCIA</v>
          </cell>
          <cell r="L1427" t="str">
            <v>Vin 23</v>
          </cell>
          <cell r="M1427" t="str">
            <v>N/A</v>
          </cell>
          <cell r="N1427" t="str">
            <v>N/A</v>
          </cell>
          <cell r="R1427" t="str">
            <v>N/A</v>
          </cell>
          <cell r="V1427">
            <v>0</v>
          </cell>
        </row>
        <row r="1428">
          <cell r="G1428" t="str">
            <v>EL-1</v>
          </cell>
          <cell r="J1428" t="str">
            <v>PCIA</v>
          </cell>
          <cell r="L1428" t="str">
            <v>Vin 23</v>
          </cell>
          <cell r="M1428" t="str">
            <v>N/A</v>
          </cell>
          <cell r="N1428" t="str">
            <v>N/A</v>
          </cell>
          <cell r="R1428" t="str">
            <v>C</v>
          </cell>
          <cell r="V1428">
            <v>0</v>
          </cell>
        </row>
        <row r="1429">
          <cell r="G1429" t="str">
            <v>E-6</v>
          </cell>
          <cell r="J1429" t="str">
            <v>AB32 Credit</v>
          </cell>
          <cell r="L1429" t="str">
            <v>Energy</v>
          </cell>
          <cell r="M1429" t="str">
            <v>N/A</v>
          </cell>
          <cell r="N1429" t="str">
            <v>Min Bill kWh</v>
          </cell>
          <cell r="R1429" t="str">
            <v>N/A</v>
          </cell>
          <cell r="V1429">
            <v>0</v>
          </cell>
        </row>
        <row r="1430">
          <cell r="G1430" t="str">
            <v>E-6</v>
          </cell>
          <cell r="J1430" t="str">
            <v>AB32 Credit</v>
          </cell>
          <cell r="L1430" t="str">
            <v>Energy</v>
          </cell>
          <cell r="M1430" t="str">
            <v>Summer</v>
          </cell>
          <cell r="N1430" t="str">
            <v>Off Peak Tier 1</v>
          </cell>
          <cell r="R1430" t="str">
            <v>N/A</v>
          </cell>
          <cell r="V1430">
            <v>0</v>
          </cell>
        </row>
        <row r="1431">
          <cell r="G1431" t="str">
            <v>E-6</v>
          </cell>
          <cell r="J1431" t="str">
            <v>AB32 Credit</v>
          </cell>
          <cell r="L1431" t="str">
            <v>Energy</v>
          </cell>
          <cell r="M1431" t="str">
            <v>Summer</v>
          </cell>
          <cell r="N1431" t="str">
            <v>Off Peak Tier 2</v>
          </cell>
          <cell r="R1431" t="str">
            <v>N/A</v>
          </cell>
          <cell r="V1431">
            <v>0</v>
          </cell>
        </row>
        <row r="1432">
          <cell r="G1432" t="str">
            <v>E-6</v>
          </cell>
          <cell r="J1432" t="str">
            <v>AB32 Credit</v>
          </cell>
          <cell r="L1432" t="str">
            <v>Energy</v>
          </cell>
          <cell r="M1432" t="str">
            <v>Summer</v>
          </cell>
          <cell r="N1432" t="str">
            <v>Off Peak Tier 3</v>
          </cell>
          <cell r="R1432" t="str">
            <v>N/A</v>
          </cell>
          <cell r="V1432">
            <v>0</v>
          </cell>
        </row>
        <row r="1433">
          <cell r="G1433" t="str">
            <v>E-6</v>
          </cell>
          <cell r="J1433" t="str">
            <v>AB32 Credit</v>
          </cell>
          <cell r="L1433" t="str">
            <v>Energy</v>
          </cell>
          <cell r="M1433" t="str">
            <v>Summer</v>
          </cell>
          <cell r="N1433" t="str">
            <v>Off Peak Tier 4</v>
          </cell>
          <cell r="R1433" t="str">
            <v>N/A</v>
          </cell>
          <cell r="V1433">
            <v>0</v>
          </cell>
        </row>
        <row r="1434">
          <cell r="G1434" t="str">
            <v>E-6</v>
          </cell>
          <cell r="J1434" t="str">
            <v>AB32 Credit</v>
          </cell>
          <cell r="L1434" t="str">
            <v>Energy</v>
          </cell>
          <cell r="M1434" t="str">
            <v>Summer</v>
          </cell>
          <cell r="N1434" t="str">
            <v>Off Peak Tier 5</v>
          </cell>
          <cell r="R1434" t="str">
            <v>N/A</v>
          </cell>
          <cell r="V1434">
            <v>0</v>
          </cell>
        </row>
        <row r="1435">
          <cell r="G1435" t="str">
            <v>E-6</v>
          </cell>
          <cell r="J1435" t="str">
            <v>AB32 Credit</v>
          </cell>
          <cell r="L1435" t="str">
            <v>Energy</v>
          </cell>
          <cell r="M1435" t="str">
            <v>Summer</v>
          </cell>
          <cell r="N1435" t="str">
            <v>Part Peak Tier 1</v>
          </cell>
          <cell r="R1435" t="str">
            <v>N/A</v>
          </cell>
          <cell r="V1435">
            <v>0</v>
          </cell>
        </row>
        <row r="1436">
          <cell r="G1436" t="str">
            <v>E-6</v>
          </cell>
          <cell r="J1436" t="str">
            <v>AB32 Credit</v>
          </cell>
          <cell r="L1436" t="str">
            <v>Energy</v>
          </cell>
          <cell r="M1436" t="str">
            <v>Summer</v>
          </cell>
          <cell r="N1436" t="str">
            <v>Part Peak Tier 2</v>
          </cell>
          <cell r="R1436" t="str">
            <v>N/A</v>
          </cell>
          <cell r="V1436">
            <v>0</v>
          </cell>
        </row>
        <row r="1437">
          <cell r="G1437" t="str">
            <v>E-6</v>
          </cell>
          <cell r="J1437" t="str">
            <v>AB32 Credit</v>
          </cell>
          <cell r="L1437" t="str">
            <v>Energy</v>
          </cell>
          <cell r="M1437" t="str">
            <v>Summer</v>
          </cell>
          <cell r="N1437" t="str">
            <v>Part Peak Tier 3</v>
          </cell>
          <cell r="R1437" t="str">
            <v>N/A</v>
          </cell>
          <cell r="V1437">
            <v>0</v>
          </cell>
        </row>
        <row r="1438">
          <cell r="G1438" t="str">
            <v>E-6</v>
          </cell>
          <cell r="J1438" t="str">
            <v>AB32 Credit</v>
          </cell>
          <cell r="L1438" t="str">
            <v>Energy</v>
          </cell>
          <cell r="M1438" t="str">
            <v>Summer</v>
          </cell>
          <cell r="N1438" t="str">
            <v>Part Peak Tier 4</v>
          </cell>
          <cell r="R1438" t="str">
            <v>N/A</v>
          </cell>
          <cell r="V1438">
            <v>0</v>
          </cell>
        </row>
        <row r="1439">
          <cell r="G1439" t="str">
            <v>E-6</v>
          </cell>
          <cell r="J1439" t="str">
            <v>AB32 Credit</v>
          </cell>
          <cell r="L1439" t="str">
            <v>Energy</v>
          </cell>
          <cell r="M1439" t="str">
            <v>Summer</v>
          </cell>
          <cell r="N1439" t="str">
            <v>Part Peak Tier 5</v>
          </cell>
          <cell r="R1439" t="str">
            <v>N/A</v>
          </cell>
          <cell r="V1439">
            <v>0</v>
          </cell>
        </row>
        <row r="1440">
          <cell r="G1440" t="str">
            <v>E-6</v>
          </cell>
          <cell r="J1440" t="str">
            <v>AB32 Credit</v>
          </cell>
          <cell r="L1440" t="str">
            <v>Energy</v>
          </cell>
          <cell r="M1440" t="str">
            <v>Summer</v>
          </cell>
          <cell r="N1440" t="str">
            <v>Peak Tier 1</v>
          </cell>
          <cell r="R1440" t="str">
            <v>N/A</v>
          </cell>
          <cell r="V1440">
            <v>0</v>
          </cell>
        </row>
        <row r="1441">
          <cell r="G1441" t="str">
            <v>E-6</v>
          </cell>
          <cell r="J1441" t="str">
            <v>AB32 Credit</v>
          </cell>
          <cell r="L1441" t="str">
            <v>Energy</v>
          </cell>
          <cell r="M1441" t="str">
            <v>Summer</v>
          </cell>
          <cell r="N1441" t="str">
            <v>Peak Tier 2</v>
          </cell>
          <cell r="R1441" t="str">
            <v>N/A</v>
          </cell>
          <cell r="V1441">
            <v>0</v>
          </cell>
        </row>
        <row r="1442">
          <cell r="G1442" t="str">
            <v>E-6</v>
          </cell>
          <cell r="J1442" t="str">
            <v>AB32 Credit</v>
          </cell>
          <cell r="L1442" t="str">
            <v>Energy</v>
          </cell>
          <cell r="M1442" t="str">
            <v>Summer</v>
          </cell>
          <cell r="N1442" t="str">
            <v>Peak Tier 3</v>
          </cell>
          <cell r="R1442" t="str">
            <v>N/A</v>
          </cell>
          <cell r="V1442">
            <v>0</v>
          </cell>
        </row>
        <row r="1443">
          <cell r="G1443" t="str">
            <v>E-6</v>
          </cell>
          <cell r="J1443" t="str">
            <v>AB32 Credit</v>
          </cell>
          <cell r="L1443" t="str">
            <v>Energy</v>
          </cell>
          <cell r="M1443" t="str">
            <v>Summer</v>
          </cell>
          <cell r="N1443" t="str">
            <v>Peak Tier 4</v>
          </cell>
          <cell r="R1443" t="str">
            <v>N/A</v>
          </cell>
          <cell r="V1443">
            <v>0</v>
          </cell>
        </row>
        <row r="1444">
          <cell r="G1444" t="str">
            <v>E-6</v>
          </cell>
          <cell r="J1444" t="str">
            <v>AB32 Credit</v>
          </cell>
          <cell r="L1444" t="str">
            <v>Energy</v>
          </cell>
          <cell r="M1444" t="str">
            <v>Summer</v>
          </cell>
          <cell r="N1444" t="str">
            <v>Peak Tier 5</v>
          </cell>
          <cell r="R1444" t="str">
            <v>N/A</v>
          </cell>
          <cell r="V1444">
            <v>0</v>
          </cell>
        </row>
        <row r="1445">
          <cell r="G1445" t="str">
            <v>E-6</v>
          </cell>
          <cell r="J1445" t="str">
            <v>AB32 Credit</v>
          </cell>
          <cell r="L1445" t="str">
            <v>Energy</v>
          </cell>
          <cell r="M1445" t="str">
            <v>Winter</v>
          </cell>
          <cell r="N1445" t="str">
            <v>Off Peak Tier 1</v>
          </cell>
          <cell r="R1445" t="str">
            <v>N/A</v>
          </cell>
          <cell r="V1445">
            <v>0</v>
          </cell>
        </row>
        <row r="1446">
          <cell r="G1446" t="str">
            <v>E-6</v>
          </cell>
          <cell r="J1446" t="str">
            <v>AB32 Credit</v>
          </cell>
          <cell r="L1446" t="str">
            <v>Energy</v>
          </cell>
          <cell r="M1446" t="str">
            <v>Winter</v>
          </cell>
          <cell r="N1446" t="str">
            <v>Off Peak Tier 2</v>
          </cell>
          <cell r="R1446" t="str">
            <v>N/A</v>
          </cell>
          <cell r="V1446">
            <v>0</v>
          </cell>
        </row>
        <row r="1447">
          <cell r="G1447" t="str">
            <v>E-6</v>
          </cell>
          <cell r="J1447" t="str">
            <v>AB32 Credit</v>
          </cell>
          <cell r="L1447" t="str">
            <v>Energy</v>
          </cell>
          <cell r="M1447" t="str">
            <v>Winter</v>
          </cell>
          <cell r="N1447" t="str">
            <v>Off Peak Tier 3</v>
          </cell>
          <cell r="R1447" t="str">
            <v>N/A</v>
          </cell>
          <cell r="V1447">
            <v>0</v>
          </cell>
        </row>
        <row r="1448">
          <cell r="G1448" t="str">
            <v>E-6</v>
          </cell>
          <cell r="J1448" t="str">
            <v>AB32 Credit</v>
          </cell>
          <cell r="L1448" t="str">
            <v>Energy</v>
          </cell>
          <cell r="M1448" t="str">
            <v>Winter</v>
          </cell>
          <cell r="N1448" t="str">
            <v>Off Peak Tier 4</v>
          </cell>
          <cell r="R1448" t="str">
            <v>N/A</v>
          </cell>
          <cell r="V1448">
            <v>0</v>
          </cell>
        </row>
        <row r="1449">
          <cell r="G1449" t="str">
            <v>E-6</v>
          </cell>
          <cell r="J1449" t="str">
            <v>AB32 Credit</v>
          </cell>
          <cell r="L1449" t="str">
            <v>Energy</v>
          </cell>
          <cell r="M1449" t="str">
            <v>Winter</v>
          </cell>
          <cell r="N1449" t="str">
            <v>Off Peak Tier 5</v>
          </cell>
          <cell r="R1449" t="str">
            <v>N/A</v>
          </cell>
          <cell r="V1449">
            <v>0</v>
          </cell>
        </row>
        <row r="1450">
          <cell r="G1450" t="str">
            <v>E-6</v>
          </cell>
          <cell r="J1450" t="str">
            <v>AB32 Credit</v>
          </cell>
          <cell r="L1450" t="str">
            <v>Energy</v>
          </cell>
          <cell r="M1450" t="str">
            <v>Winter</v>
          </cell>
          <cell r="N1450" t="str">
            <v>Part Peak Tier 1</v>
          </cell>
          <cell r="R1450" t="str">
            <v>N/A</v>
          </cell>
          <cell r="V1450">
            <v>0</v>
          </cell>
        </row>
        <row r="1451">
          <cell r="G1451" t="str">
            <v>E-6</v>
          </cell>
          <cell r="J1451" t="str">
            <v>AB32 Credit</v>
          </cell>
          <cell r="L1451" t="str">
            <v>Energy</v>
          </cell>
          <cell r="M1451" t="str">
            <v>Winter</v>
          </cell>
          <cell r="N1451" t="str">
            <v>Part Peak Tier 2</v>
          </cell>
          <cell r="R1451" t="str">
            <v>N/A</v>
          </cell>
          <cell r="V1451">
            <v>0</v>
          </cell>
        </row>
        <row r="1452">
          <cell r="G1452" t="str">
            <v>E-6</v>
          </cell>
          <cell r="J1452" t="str">
            <v>AB32 Credit</v>
          </cell>
          <cell r="L1452" t="str">
            <v>Energy</v>
          </cell>
          <cell r="M1452" t="str">
            <v>Winter</v>
          </cell>
          <cell r="N1452" t="str">
            <v>Part Peak Tier 3</v>
          </cell>
          <cell r="R1452" t="str">
            <v>N/A</v>
          </cell>
          <cell r="V1452">
            <v>0</v>
          </cell>
        </row>
        <row r="1453">
          <cell r="G1453" t="str">
            <v>E-6</v>
          </cell>
          <cell r="J1453" t="str">
            <v>AB32 Credit</v>
          </cell>
          <cell r="L1453" t="str">
            <v>Energy</v>
          </cell>
          <cell r="M1453" t="str">
            <v>Winter</v>
          </cell>
          <cell r="N1453" t="str">
            <v>Part Peak Tier 4</v>
          </cell>
          <cell r="R1453" t="str">
            <v>N/A</v>
          </cell>
          <cell r="V1453">
            <v>0</v>
          </cell>
        </row>
        <row r="1454">
          <cell r="G1454" t="str">
            <v>E-6</v>
          </cell>
          <cell r="J1454" t="str">
            <v>AB32 Credit</v>
          </cell>
          <cell r="L1454" t="str">
            <v>Energy</v>
          </cell>
          <cell r="M1454" t="str">
            <v>Winter</v>
          </cell>
          <cell r="N1454" t="str">
            <v>Part Peak Tier 5</v>
          </cell>
          <cell r="R1454" t="str">
            <v>N/A</v>
          </cell>
          <cell r="V1454">
            <v>0</v>
          </cell>
        </row>
        <row r="1455">
          <cell r="G1455" t="str">
            <v>E-6</v>
          </cell>
          <cell r="J1455" t="str">
            <v>CIA</v>
          </cell>
          <cell r="L1455" t="str">
            <v>Energy</v>
          </cell>
          <cell r="M1455" t="str">
            <v>N/A</v>
          </cell>
          <cell r="N1455" t="str">
            <v>Min Bill kWh</v>
          </cell>
          <cell r="R1455" t="str">
            <v>N/A</v>
          </cell>
          <cell r="V1455">
            <v>0</v>
          </cell>
        </row>
        <row r="1456">
          <cell r="G1456" t="str">
            <v>E-6</v>
          </cell>
          <cell r="J1456" t="str">
            <v>CIA</v>
          </cell>
          <cell r="L1456" t="str">
            <v>Energy</v>
          </cell>
          <cell r="M1456" t="str">
            <v>Summer</v>
          </cell>
          <cell r="N1456" t="str">
            <v>Off Peak Tier 1</v>
          </cell>
          <cell r="R1456" t="str">
            <v>N/A</v>
          </cell>
          <cell r="V1456">
            <v>0</v>
          </cell>
        </row>
        <row r="1457">
          <cell r="G1457" t="str">
            <v>E-6</v>
          </cell>
          <cell r="J1457" t="str">
            <v>CIA</v>
          </cell>
          <cell r="L1457" t="str">
            <v>Energy</v>
          </cell>
          <cell r="M1457" t="str">
            <v>Summer</v>
          </cell>
          <cell r="N1457" t="str">
            <v>Off Peak Tier 2</v>
          </cell>
          <cell r="R1457" t="str">
            <v>N/A</v>
          </cell>
          <cell r="V1457">
            <v>0</v>
          </cell>
        </row>
        <row r="1458">
          <cell r="G1458" t="str">
            <v>E-6</v>
          </cell>
          <cell r="J1458" t="str">
            <v>CIA</v>
          </cell>
          <cell r="L1458" t="str">
            <v>Energy</v>
          </cell>
          <cell r="M1458" t="str">
            <v>Summer</v>
          </cell>
          <cell r="N1458" t="str">
            <v>Off Peak Tier 3</v>
          </cell>
          <cell r="R1458" t="str">
            <v>N/A</v>
          </cell>
          <cell r="V1458">
            <v>0</v>
          </cell>
        </row>
        <row r="1459">
          <cell r="G1459" t="str">
            <v>E-6</v>
          </cell>
          <cell r="J1459" t="str">
            <v>CIA</v>
          </cell>
          <cell r="L1459" t="str">
            <v>Energy</v>
          </cell>
          <cell r="M1459" t="str">
            <v>Summer</v>
          </cell>
          <cell r="N1459" t="str">
            <v>Off Peak Tier 4</v>
          </cell>
          <cell r="R1459" t="str">
            <v>N/A</v>
          </cell>
          <cell r="V1459">
            <v>0</v>
          </cell>
        </row>
        <row r="1460">
          <cell r="G1460" t="str">
            <v>E-6</v>
          </cell>
          <cell r="J1460" t="str">
            <v>CIA</v>
          </cell>
          <cell r="L1460" t="str">
            <v>Energy</v>
          </cell>
          <cell r="M1460" t="str">
            <v>Summer</v>
          </cell>
          <cell r="N1460" t="str">
            <v>Off Peak Tier 5</v>
          </cell>
          <cell r="R1460" t="str">
            <v>N/A</v>
          </cell>
          <cell r="V1460">
            <v>0</v>
          </cell>
        </row>
        <row r="1461">
          <cell r="G1461" t="str">
            <v>E-6</v>
          </cell>
          <cell r="J1461" t="str">
            <v>CIA</v>
          </cell>
          <cell r="L1461" t="str">
            <v>Energy</v>
          </cell>
          <cell r="M1461" t="str">
            <v>Summer</v>
          </cell>
          <cell r="N1461" t="str">
            <v>Part Peak Tier 1</v>
          </cell>
          <cell r="R1461" t="str">
            <v>N/A</v>
          </cell>
          <cell r="V1461">
            <v>0</v>
          </cell>
        </row>
        <row r="1462">
          <cell r="G1462" t="str">
            <v>E-6</v>
          </cell>
          <cell r="J1462" t="str">
            <v>CIA</v>
          </cell>
          <cell r="L1462" t="str">
            <v>Energy</v>
          </cell>
          <cell r="M1462" t="str">
            <v>Summer</v>
          </cell>
          <cell r="N1462" t="str">
            <v>Part Peak Tier 2</v>
          </cell>
          <cell r="R1462" t="str">
            <v>N/A</v>
          </cell>
          <cell r="V1462">
            <v>0</v>
          </cell>
        </row>
        <row r="1463">
          <cell r="G1463" t="str">
            <v>E-6</v>
          </cell>
          <cell r="J1463" t="str">
            <v>CIA</v>
          </cell>
          <cell r="L1463" t="str">
            <v>Energy</v>
          </cell>
          <cell r="M1463" t="str">
            <v>Summer</v>
          </cell>
          <cell r="N1463" t="str">
            <v>Part Peak Tier 3</v>
          </cell>
          <cell r="R1463" t="str">
            <v>N/A</v>
          </cell>
          <cell r="V1463">
            <v>0</v>
          </cell>
        </row>
        <row r="1464">
          <cell r="G1464" t="str">
            <v>E-6</v>
          </cell>
          <cell r="J1464" t="str">
            <v>CIA</v>
          </cell>
          <cell r="L1464" t="str">
            <v>Energy</v>
          </cell>
          <cell r="M1464" t="str">
            <v>Summer</v>
          </cell>
          <cell r="N1464" t="str">
            <v>Part Peak Tier 4</v>
          </cell>
          <cell r="R1464" t="str">
            <v>N/A</v>
          </cell>
          <cell r="V1464">
            <v>0</v>
          </cell>
        </row>
        <row r="1465">
          <cell r="G1465" t="str">
            <v>E-6</v>
          </cell>
          <cell r="J1465" t="str">
            <v>CIA</v>
          </cell>
          <cell r="L1465" t="str">
            <v>Energy</v>
          </cell>
          <cell r="M1465" t="str">
            <v>Summer</v>
          </cell>
          <cell r="N1465" t="str">
            <v>Part Peak Tier 5</v>
          </cell>
          <cell r="R1465" t="str">
            <v>N/A</v>
          </cell>
          <cell r="V1465">
            <v>0</v>
          </cell>
        </row>
        <row r="1466">
          <cell r="G1466" t="str">
            <v>E-6</v>
          </cell>
          <cell r="J1466" t="str">
            <v>CIA</v>
          </cell>
          <cell r="L1466" t="str">
            <v>Energy</v>
          </cell>
          <cell r="M1466" t="str">
            <v>Summer</v>
          </cell>
          <cell r="N1466" t="str">
            <v>Peak Tier 1</v>
          </cell>
          <cell r="R1466" t="str">
            <v>N/A</v>
          </cell>
          <cell r="V1466">
            <v>0</v>
          </cell>
        </row>
        <row r="1467">
          <cell r="G1467" t="str">
            <v>E-6</v>
          </cell>
          <cell r="J1467" t="str">
            <v>CIA</v>
          </cell>
          <cell r="L1467" t="str">
            <v>Energy</v>
          </cell>
          <cell r="M1467" t="str">
            <v>Summer</v>
          </cell>
          <cell r="N1467" t="str">
            <v>Peak Tier 2</v>
          </cell>
          <cell r="R1467" t="str">
            <v>N/A</v>
          </cell>
          <cell r="V1467">
            <v>0</v>
          </cell>
        </row>
        <row r="1468">
          <cell r="G1468" t="str">
            <v>E-6</v>
          </cell>
          <cell r="J1468" t="str">
            <v>CIA</v>
          </cell>
          <cell r="L1468" t="str">
            <v>Energy</v>
          </cell>
          <cell r="M1468" t="str">
            <v>Summer</v>
          </cell>
          <cell r="N1468" t="str">
            <v>Peak Tier 3</v>
          </cell>
          <cell r="R1468" t="str">
            <v>N/A</v>
          </cell>
          <cell r="V1468">
            <v>0</v>
          </cell>
        </row>
        <row r="1469">
          <cell r="G1469" t="str">
            <v>E-6</v>
          </cell>
          <cell r="J1469" t="str">
            <v>CIA</v>
          </cell>
          <cell r="L1469" t="str">
            <v>Energy</v>
          </cell>
          <cell r="M1469" t="str">
            <v>Summer</v>
          </cell>
          <cell r="N1469" t="str">
            <v>Peak Tier 4</v>
          </cell>
          <cell r="R1469" t="str">
            <v>N/A</v>
          </cell>
          <cell r="V1469">
            <v>0</v>
          </cell>
        </row>
        <row r="1470">
          <cell r="G1470" t="str">
            <v>E-6</v>
          </cell>
          <cell r="J1470" t="str">
            <v>CIA</v>
          </cell>
          <cell r="L1470" t="str">
            <v>Energy</v>
          </cell>
          <cell r="M1470" t="str">
            <v>Summer</v>
          </cell>
          <cell r="N1470" t="str">
            <v>Peak Tier 5</v>
          </cell>
          <cell r="R1470" t="str">
            <v>N/A</v>
          </cell>
          <cell r="V1470">
            <v>0</v>
          </cell>
        </row>
        <row r="1471">
          <cell r="G1471" t="str">
            <v>E-6</v>
          </cell>
          <cell r="J1471" t="str">
            <v>CIA</v>
          </cell>
          <cell r="L1471" t="str">
            <v>Energy</v>
          </cell>
          <cell r="M1471" t="str">
            <v>Winter</v>
          </cell>
          <cell r="N1471" t="str">
            <v>Off Peak Tier 1</v>
          </cell>
          <cell r="R1471" t="str">
            <v>N/A</v>
          </cell>
          <cell r="V1471">
            <v>0</v>
          </cell>
        </row>
        <row r="1472">
          <cell r="G1472" t="str">
            <v>E-6</v>
          </cell>
          <cell r="J1472" t="str">
            <v>CIA</v>
          </cell>
          <cell r="L1472" t="str">
            <v>Energy</v>
          </cell>
          <cell r="M1472" t="str">
            <v>Winter</v>
          </cell>
          <cell r="N1472" t="str">
            <v>Off Peak Tier 2</v>
          </cell>
          <cell r="R1472" t="str">
            <v>N/A</v>
          </cell>
          <cell r="V1472">
            <v>0</v>
          </cell>
        </row>
        <row r="1473">
          <cell r="G1473" t="str">
            <v>E-6</v>
          </cell>
          <cell r="J1473" t="str">
            <v>CIA</v>
          </cell>
          <cell r="L1473" t="str">
            <v>Energy</v>
          </cell>
          <cell r="M1473" t="str">
            <v>Winter</v>
          </cell>
          <cell r="N1473" t="str">
            <v>Off Peak Tier 3</v>
          </cell>
          <cell r="R1473" t="str">
            <v>N/A</v>
          </cell>
          <cell r="V1473">
            <v>0</v>
          </cell>
        </row>
        <row r="1474">
          <cell r="G1474" t="str">
            <v>E-6</v>
          </cell>
          <cell r="J1474" t="str">
            <v>CIA</v>
          </cell>
          <cell r="L1474" t="str">
            <v>Energy</v>
          </cell>
          <cell r="M1474" t="str">
            <v>Winter</v>
          </cell>
          <cell r="N1474" t="str">
            <v>Off Peak Tier 4</v>
          </cell>
          <cell r="R1474" t="str">
            <v>N/A</v>
          </cell>
          <cell r="V1474">
            <v>0</v>
          </cell>
        </row>
        <row r="1475">
          <cell r="G1475" t="str">
            <v>E-6</v>
          </cell>
          <cell r="J1475" t="str">
            <v>CIA</v>
          </cell>
          <cell r="L1475" t="str">
            <v>Energy</v>
          </cell>
          <cell r="M1475" t="str">
            <v>Winter</v>
          </cell>
          <cell r="N1475" t="str">
            <v>Off Peak Tier 5</v>
          </cell>
          <cell r="R1475" t="str">
            <v>N/A</v>
          </cell>
          <cell r="V1475">
            <v>0</v>
          </cell>
        </row>
        <row r="1476">
          <cell r="G1476" t="str">
            <v>E-6</v>
          </cell>
          <cell r="J1476" t="str">
            <v>CIA</v>
          </cell>
          <cell r="L1476" t="str">
            <v>Energy</v>
          </cell>
          <cell r="M1476" t="str">
            <v>Winter</v>
          </cell>
          <cell r="N1476" t="str">
            <v>Part Peak Tier 1</v>
          </cell>
          <cell r="R1476" t="str">
            <v>N/A</v>
          </cell>
          <cell r="V1476">
            <v>0</v>
          </cell>
        </row>
        <row r="1477">
          <cell r="G1477" t="str">
            <v>E-6</v>
          </cell>
          <cell r="J1477" t="str">
            <v>CIA</v>
          </cell>
          <cell r="L1477" t="str">
            <v>Energy</v>
          </cell>
          <cell r="M1477" t="str">
            <v>Winter</v>
          </cell>
          <cell r="N1477" t="str">
            <v>Part Peak Tier 2</v>
          </cell>
          <cell r="R1477" t="str">
            <v>N/A</v>
          </cell>
          <cell r="V1477">
            <v>0</v>
          </cell>
        </row>
        <row r="1478">
          <cell r="G1478" t="str">
            <v>E-6</v>
          </cell>
          <cell r="J1478" t="str">
            <v>CIA</v>
          </cell>
          <cell r="L1478" t="str">
            <v>Energy</v>
          </cell>
          <cell r="M1478" t="str">
            <v>Winter</v>
          </cell>
          <cell r="N1478" t="str">
            <v>Part Peak Tier 3</v>
          </cell>
          <cell r="R1478" t="str">
            <v>N/A</v>
          </cell>
          <cell r="V1478">
            <v>0</v>
          </cell>
        </row>
        <row r="1479">
          <cell r="G1479" t="str">
            <v>E-6</v>
          </cell>
          <cell r="J1479" t="str">
            <v>CIA</v>
          </cell>
          <cell r="L1479" t="str">
            <v>Energy</v>
          </cell>
          <cell r="M1479" t="str">
            <v>Winter</v>
          </cell>
          <cell r="N1479" t="str">
            <v>Part Peak Tier 4</v>
          </cell>
          <cell r="R1479" t="str">
            <v>N/A</v>
          </cell>
          <cell r="V1479">
            <v>0</v>
          </cell>
        </row>
        <row r="1480">
          <cell r="G1480" t="str">
            <v>E-6</v>
          </cell>
          <cell r="J1480" t="str">
            <v>CIA</v>
          </cell>
          <cell r="L1480" t="str">
            <v>Energy</v>
          </cell>
          <cell r="M1480" t="str">
            <v>Winter</v>
          </cell>
          <cell r="N1480" t="str">
            <v>Part Peak Tier 5</v>
          </cell>
          <cell r="R1480" t="str">
            <v>N/A</v>
          </cell>
          <cell r="V1480">
            <v>0</v>
          </cell>
        </row>
        <row r="1481">
          <cell r="G1481" t="str">
            <v>E-6</v>
          </cell>
          <cell r="J1481" t="str">
            <v>CTC</v>
          </cell>
          <cell r="L1481" t="str">
            <v>Energy</v>
          </cell>
          <cell r="M1481" t="str">
            <v>N/A</v>
          </cell>
          <cell r="N1481" t="str">
            <v>Min Bill kWh</v>
          </cell>
          <cell r="R1481" t="str">
            <v>N/A</v>
          </cell>
          <cell r="V1481">
            <v>0</v>
          </cell>
        </row>
        <row r="1482">
          <cell r="G1482" t="str">
            <v>E-6</v>
          </cell>
          <cell r="J1482" t="str">
            <v>CTC</v>
          </cell>
          <cell r="L1482" t="str">
            <v>Energy</v>
          </cell>
          <cell r="M1482" t="str">
            <v>Summer</v>
          </cell>
          <cell r="N1482" t="str">
            <v>Off Peak Tier 1</v>
          </cell>
          <cell r="R1482" t="str">
            <v>N/A</v>
          </cell>
          <cell r="V1482">
            <v>0</v>
          </cell>
        </row>
        <row r="1483">
          <cell r="G1483" t="str">
            <v>E-6</v>
          </cell>
          <cell r="J1483" t="str">
            <v>CTC</v>
          </cell>
          <cell r="L1483" t="str">
            <v>Energy</v>
          </cell>
          <cell r="M1483" t="str">
            <v>Summer</v>
          </cell>
          <cell r="N1483" t="str">
            <v>Off Peak Tier 2</v>
          </cell>
          <cell r="R1483" t="str">
            <v>N/A</v>
          </cell>
          <cell r="V1483">
            <v>0</v>
          </cell>
        </row>
        <row r="1484">
          <cell r="G1484" t="str">
            <v>E-6</v>
          </cell>
          <cell r="J1484" t="str">
            <v>CTC</v>
          </cell>
          <cell r="L1484" t="str">
            <v>Energy</v>
          </cell>
          <cell r="M1484" t="str">
            <v>Summer</v>
          </cell>
          <cell r="N1484" t="str">
            <v>Off Peak Tier 3</v>
          </cell>
          <cell r="R1484" t="str">
            <v>N/A</v>
          </cell>
          <cell r="V1484">
            <v>0</v>
          </cell>
        </row>
        <row r="1485">
          <cell r="G1485" t="str">
            <v>E-6</v>
          </cell>
          <cell r="J1485" t="str">
            <v>CTC</v>
          </cell>
          <cell r="L1485" t="str">
            <v>Energy</v>
          </cell>
          <cell r="M1485" t="str">
            <v>Summer</v>
          </cell>
          <cell r="N1485" t="str">
            <v>Off Peak Tier 4</v>
          </cell>
          <cell r="R1485" t="str">
            <v>N/A</v>
          </cell>
          <cell r="V1485">
            <v>0</v>
          </cell>
        </row>
        <row r="1486">
          <cell r="G1486" t="str">
            <v>E-6</v>
          </cell>
          <cell r="J1486" t="str">
            <v>CTC</v>
          </cell>
          <cell r="L1486" t="str">
            <v>Energy</v>
          </cell>
          <cell r="M1486" t="str">
            <v>Summer</v>
          </cell>
          <cell r="N1486" t="str">
            <v>Off Peak Tier 5</v>
          </cell>
          <cell r="R1486" t="str">
            <v>N/A</v>
          </cell>
          <cell r="V1486">
            <v>0</v>
          </cell>
        </row>
        <row r="1487">
          <cell r="G1487" t="str">
            <v>E-6</v>
          </cell>
          <cell r="J1487" t="str">
            <v>CTC</v>
          </cell>
          <cell r="L1487" t="str">
            <v>Energy</v>
          </cell>
          <cell r="M1487" t="str">
            <v>Summer</v>
          </cell>
          <cell r="N1487" t="str">
            <v>Part Peak Tier 1</v>
          </cell>
          <cell r="R1487" t="str">
            <v>N/A</v>
          </cell>
          <cell r="V1487">
            <v>0</v>
          </cell>
        </row>
        <row r="1488">
          <cell r="G1488" t="str">
            <v>E-6</v>
          </cell>
          <cell r="J1488" t="str">
            <v>CTC</v>
          </cell>
          <cell r="L1488" t="str">
            <v>Energy</v>
          </cell>
          <cell r="M1488" t="str">
            <v>Summer</v>
          </cell>
          <cell r="N1488" t="str">
            <v>Part Peak Tier 2</v>
          </cell>
          <cell r="R1488" t="str">
            <v>N/A</v>
          </cell>
          <cell r="V1488">
            <v>0</v>
          </cell>
        </row>
        <row r="1489">
          <cell r="G1489" t="str">
            <v>E-6</v>
          </cell>
          <cell r="J1489" t="str">
            <v>CTC</v>
          </cell>
          <cell r="L1489" t="str">
            <v>Energy</v>
          </cell>
          <cell r="M1489" t="str">
            <v>Summer</v>
          </cell>
          <cell r="N1489" t="str">
            <v>Part Peak Tier 3</v>
          </cell>
          <cell r="R1489" t="str">
            <v>N/A</v>
          </cell>
          <cell r="V1489">
            <v>0</v>
          </cell>
        </row>
        <row r="1490">
          <cell r="G1490" t="str">
            <v>E-6</v>
          </cell>
          <cell r="J1490" t="str">
            <v>CTC</v>
          </cell>
          <cell r="L1490" t="str">
            <v>Energy</v>
          </cell>
          <cell r="M1490" t="str">
            <v>Summer</v>
          </cell>
          <cell r="N1490" t="str">
            <v>Part Peak Tier 4</v>
          </cell>
          <cell r="R1490" t="str">
            <v>N/A</v>
          </cell>
          <cell r="V1490">
            <v>0</v>
          </cell>
        </row>
        <row r="1491">
          <cell r="G1491" t="str">
            <v>E-6</v>
          </cell>
          <cell r="J1491" t="str">
            <v>CTC</v>
          </cell>
          <cell r="L1491" t="str">
            <v>Energy</v>
          </cell>
          <cell r="M1491" t="str">
            <v>Summer</v>
          </cell>
          <cell r="N1491" t="str">
            <v>Part Peak Tier 5</v>
          </cell>
          <cell r="R1491" t="str">
            <v>N/A</v>
          </cell>
          <cell r="V1491">
            <v>0</v>
          </cell>
        </row>
        <row r="1492">
          <cell r="G1492" t="str">
            <v>E-6</v>
          </cell>
          <cell r="J1492" t="str">
            <v>CTC</v>
          </cell>
          <cell r="L1492" t="str">
            <v>Energy</v>
          </cell>
          <cell r="M1492" t="str">
            <v>Summer</v>
          </cell>
          <cell r="N1492" t="str">
            <v>Peak Tier 1</v>
          </cell>
          <cell r="R1492" t="str">
            <v>N/A</v>
          </cell>
          <cell r="V1492">
            <v>0</v>
          </cell>
        </row>
        <row r="1493">
          <cell r="G1493" t="str">
            <v>E-6</v>
          </cell>
          <cell r="J1493" t="str">
            <v>CTC</v>
          </cell>
          <cell r="L1493" t="str">
            <v>Energy</v>
          </cell>
          <cell r="M1493" t="str">
            <v>Summer</v>
          </cell>
          <cell r="N1493" t="str">
            <v>Peak Tier 2</v>
          </cell>
          <cell r="R1493" t="str">
            <v>N/A</v>
          </cell>
          <cell r="V1493">
            <v>0</v>
          </cell>
        </row>
        <row r="1494">
          <cell r="G1494" t="str">
            <v>E-6</v>
          </cell>
          <cell r="J1494" t="str">
            <v>CTC</v>
          </cell>
          <cell r="L1494" t="str">
            <v>Energy</v>
          </cell>
          <cell r="M1494" t="str">
            <v>Summer</v>
          </cell>
          <cell r="N1494" t="str">
            <v>Peak Tier 3</v>
          </cell>
          <cell r="R1494" t="str">
            <v>N/A</v>
          </cell>
          <cell r="V1494">
            <v>0</v>
          </cell>
        </row>
        <row r="1495">
          <cell r="G1495" t="str">
            <v>E-6</v>
          </cell>
          <cell r="J1495" t="str">
            <v>CTC</v>
          </cell>
          <cell r="L1495" t="str">
            <v>Energy</v>
          </cell>
          <cell r="M1495" t="str">
            <v>Summer</v>
          </cell>
          <cell r="N1495" t="str">
            <v>Peak Tier 4</v>
          </cell>
          <cell r="R1495" t="str">
            <v>N/A</v>
          </cell>
          <cell r="V1495">
            <v>0</v>
          </cell>
        </row>
        <row r="1496">
          <cell r="G1496" t="str">
            <v>E-6</v>
          </cell>
          <cell r="J1496" t="str">
            <v>CTC</v>
          </cell>
          <cell r="L1496" t="str">
            <v>Energy</v>
          </cell>
          <cell r="M1496" t="str">
            <v>Summer</v>
          </cell>
          <cell r="N1496" t="str">
            <v>Peak Tier 5</v>
          </cell>
          <cell r="R1496" t="str">
            <v>N/A</v>
          </cell>
          <cell r="V1496">
            <v>0</v>
          </cell>
        </row>
        <row r="1497">
          <cell r="G1497" t="str">
            <v>E-6</v>
          </cell>
          <cell r="J1497" t="str">
            <v>CTC</v>
          </cell>
          <cell r="L1497" t="str">
            <v>Energy</v>
          </cell>
          <cell r="M1497" t="str">
            <v>Winter</v>
          </cell>
          <cell r="N1497" t="str">
            <v>Off Peak Tier 1</v>
          </cell>
          <cell r="R1497" t="str">
            <v>N/A</v>
          </cell>
          <cell r="V1497">
            <v>0</v>
          </cell>
        </row>
        <row r="1498">
          <cell r="G1498" t="str">
            <v>E-6</v>
          </cell>
          <cell r="J1498" t="str">
            <v>CTC</v>
          </cell>
          <cell r="L1498" t="str">
            <v>Energy</v>
          </cell>
          <cell r="M1498" t="str">
            <v>Winter</v>
          </cell>
          <cell r="N1498" t="str">
            <v>Off Peak Tier 2</v>
          </cell>
          <cell r="R1498" t="str">
            <v>N/A</v>
          </cell>
          <cell r="V1498">
            <v>0</v>
          </cell>
        </row>
        <row r="1499">
          <cell r="G1499" t="str">
            <v>E-6</v>
          </cell>
          <cell r="J1499" t="str">
            <v>CTC</v>
          </cell>
          <cell r="L1499" t="str">
            <v>Energy</v>
          </cell>
          <cell r="M1499" t="str">
            <v>Winter</v>
          </cell>
          <cell r="N1499" t="str">
            <v>Off Peak Tier 3</v>
          </cell>
          <cell r="R1499" t="str">
            <v>N/A</v>
          </cell>
          <cell r="V1499">
            <v>0</v>
          </cell>
        </row>
        <row r="1500">
          <cell r="G1500" t="str">
            <v>E-6</v>
          </cell>
          <cell r="J1500" t="str">
            <v>CTC</v>
          </cell>
          <cell r="L1500" t="str">
            <v>Energy</v>
          </cell>
          <cell r="M1500" t="str">
            <v>Winter</v>
          </cell>
          <cell r="N1500" t="str">
            <v>Off Peak Tier 4</v>
          </cell>
          <cell r="R1500" t="str">
            <v>N/A</v>
          </cell>
          <cell r="V1500">
            <v>0</v>
          </cell>
        </row>
        <row r="1501">
          <cell r="G1501" t="str">
            <v>E-6</v>
          </cell>
          <cell r="J1501" t="str">
            <v>CTC</v>
          </cell>
          <cell r="L1501" t="str">
            <v>Energy</v>
          </cell>
          <cell r="M1501" t="str">
            <v>Winter</v>
          </cell>
          <cell r="N1501" t="str">
            <v>Off Peak Tier 5</v>
          </cell>
          <cell r="R1501" t="str">
            <v>N/A</v>
          </cell>
          <cell r="V1501">
            <v>0</v>
          </cell>
        </row>
        <row r="1502">
          <cell r="G1502" t="str">
            <v>E-6</v>
          </cell>
          <cell r="J1502" t="str">
            <v>CTC</v>
          </cell>
          <cell r="L1502" t="str">
            <v>Energy</v>
          </cell>
          <cell r="M1502" t="str">
            <v>Winter</v>
          </cell>
          <cell r="N1502" t="str">
            <v>Part Peak Tier 1</v>
          </cell>
          <cell r="R1502" t="str">
            <v>N/A</v>
          </cell>
          <cell r="V1502">
            <v>0</v>
          </cell>
        </row>
        <row r="1503">
          <cell r="G1503" t="str">
            <v>E-6</v>
          </cell>
          <cell r="J1503" t="str">
            <v>CTC</v>
          </cell>
          <cell r="L1503" t="str">
            <v>Energy</v>
          </cell>
          <cell r="M1503" t="str">
            <v>Winter</v>
          </cell>
          <cell r="N1503" t="str">
            <v>Part Peak Tier 2</v>
          </cell>
          <cell r="R1503" t="str">
            <v>N/A</v>
          </cell>
          <cell r="V1503">
            <v>0</v>
          </cell>
        </row>
        <row r="1504">
          <cell r="G1504" t="str">
            <v>E-6</v>
          </cell>
          <cell r="J1504" t="str">
            <v>CTC</v>
          </cell>
          <cell r="L1504" t="str">
            <v>Energy</v>
          </cell>
          <cell r="M1504" t="str">
            <v>Winter</v>
          </cell>
          <cell r="N1504" t="str">
            <v>Part Peak Tier 3</v>
          </cell>
          <cell r="R1504" t="str">
            <v>N/A</v>
          </cell>
          <cell r="V1504">
            <v>0</v>
          </cell>
        </row>
        <row r="1505">
          <cell r="G1505" t="str">
            <v>E-6</v>
          </cell>
          <cell r="J1505" t="str">
            <v>CTC</v>
          </cell>
          <cell r="L1505" t="str">
            <v>Energy</v>
          </cell>
          <cell r="M1505" t="str">
            <v>Winter</v>
          </cell>
          <cell r="N1505" t="str">
            <v>Part Peak Tier 4</v>
          </cell>
          <cell r="R1505" t="str">
            <v>N/A</v>
          </cell>
          <cell r="V1505">
            <v>0</v>
          </cell>
        </row>
        <row r="1506">
          <cell r="G1506" t="str">
            <v>E-6</v>
          </cell>
          <cell r="J1506" t="str">
            <v>CTC</v>
          </cell>
          <cell r="L1506" t="str">
            <v>Energy</v>
          </cell>
          <cell r="M1506" t="str">
            <v>Winter</v>
          </cell>
          <cell r="N1506" t="str">
            <v>Part Peak Tier 5</v>
          </cell>
          <cell r="R1506" t="str">
            <v>N/A</v>
          </cell>
          <cell r="V1506">
            <v>0</v>
          </cell>
        </row>
        <row r="1507">
          <cell r="G1507" t="str">
            <v>E-6</v>
          </cell>
          <cell r="J1507" t="str">
            <v>Distribution</v>
          </cell>
          <cell r="L1507" t="str">
            <v>Energy</v>
          </cell>
          <cell r="M1507" t="str">
            <v>Summer</v>
          </cell>
          <cell r="N1507" t="str">
            <v>Off Peak Tier 1</v>
          </cell>
          <cell r="R1507" t="str">
            <v>N/A</v>
          </cell>
          <cell r="V1507">
            <v>0</v>
          </cell>
        </row>
        <row r="1508">
          <cell r="G1508" t="str">
            <v>E-6</v>
          </cell>
          <cell r="J1508" t="str">
            <v>Distribution</v>
          </cell>
          <cell r="L1508" t="str">
            <v>Energy</v>
          </cell>
          <cell r="M1508" t="str">
            <v>Summer</v>
          </cell>
          <cell r="N1508" t="str">
            <v>Off Peak Tier 2</v>
          </cell>
          <cell r="R1508" t="str">
            <v>N/A</v>
          </cell>
          <cell r="V1508">
            <v>0</v>
          </cell>
        </row>
        <row r="1509">
          <cell r="G1509" t="str">
            <v>E-6</v>
          </cell>
          <cell r="J1509" t="str">
            <v>Distribution</v>
          </cell>
          <cell r="L1509" t="str">
            <v>Energy</v>
          </cell>
          <cell r="M1509" t="str">
            <v>Summer</v>
          </cell>
          <cell r="N1509" t="str">
            <v>Off Peak Tier 3</v>
          </cell>
          <cell r="R1509" t="str">
            <v>N/A</v>
          </cell>
          <cell r="V1509">
            <v>0</v>
          </cell>
        </row>
        <row r="1510">
          <cell r="G1510" t="str">
            <v>E-6</v>
          </cell>
          <cell r="J1510" t="str">
            <v>Distribution</v>
          </cell>
          <cell r="L1510" t="str">
            <v>Energy</v>
          </cell>
          <cell r="M1510" t="str">
            <v>Summer</v>
          </cell>
          <cell r="N1510" t="str">
            <v>Off Peak Tier 4</v>
          </cell>
          <cell r="R1510" t="str">
            <v>N/A</v>
          </cell>
          <cell r="V1510">
            <v>0</v>
          </cell>
        </row>
        <row r="1511">
          <cell r="G1511" t="str">
            <v>E-6</v>
          </cell>
          <cell r="J1511" t="str">
            <v>Distribution</v>
          </cell>
          <cell r="L1511" t="str">
            <v>Energy</v>
          </cell>
          <cell r="M1511" t="str">
            <v>Summer</v>
          </cell>
          <cell r="N1511" t="str">
            <v>Off Peak Tier 5</v>
          </cell>
          <cell r="R1511" t="str">
            <v>N/A</v>
          </cell>
          <cell r="V1511">
            <v>0</v>
          </cell>
        </row>
        <row r="1512">
          <cell r="G1512" t="str">
            <v>E-6</v>
          </cell>
          <cell r="J1512" t="str">
            <v>Distribution</v>
          </cell>
          <cell r="L1512" t="str">
            <v>Energy</v>
          </cell>
          <cell r="M1512" t="str">
            <v>Summer</v>
          </cell>
          <cell r="N1512" t="str">
            <v>Part Peak Tier 1</v>
          </cell>
          <cell r="R1512" t="str">
            <v>N/A</v>
          </cell>
          <cell r="V1512">
            <v>0</v>
          </cell>
        </row>
        <row r="1513">
          <cell r="G1513" t="str">
            <v>E-6</v>
          </cell>
          <cell r="J1513" t="str">
            <v>Distribution</v>
          </cell>
          <cell r="L1513" t="str">
            <v>Energy</v>
          </cell>
          <cell r="M1513" t="str">
            <v>Summer</v>
          </cell>
          <cell r="N1513" t="str">
            <v>Part Peak Tier 2</v>
          </cell>
          <cell r="R1513" t="str">
            <v>N/A</v>
          </cell>
          <cell r="V1513">
            <v>0</v>
          </cell>
        </row>
        <row r="1514">
          <cell r="G1514" t="str">
            <v>E-6</v>
          </cell>
          <cell r="J1514" t="str">
            <v>Distribution</v>
          </cell>
          <cell r="L1514" t="str">
            <v>Energy</v>
          </cell>
          <cell r="M1514" t="str">
            <v>Summer</v>
          </cell>
          <cell r="N1514" t="str">
            <v>Part Peak Tier 3</v>
          </cell>
          <cell r="R1514" t="str">
            <v>N/A</v>
          </cell>
          <cell r="V1514">
            <v>0</v>
          </cell>
        </row>
        <row r="1515">
          <cell r="G1515" t="str">
            <v>E-6</v>
          </cell>
          <cell r="J1515" t="str">
            <v>Distribution</v>
          </cell>
          <cell r="L1515" t="str">
            <v>Energy</v>
          </cell>
          <cell r="M1515" t="str">
            <v>Summer</v>
          </cell>
          <cell r="N1515" t="str">
            <v>Part Peak Tier 4</v>
          </cell>
          <cell r="R1515" t="str">
            <v>N/A</v>
          </cell>
          <cell r="V1515">
            <v>0</v>
          </cell>
        </row>
        <row r="1516">
          <cell r="G1516" t="str">
            <v>E-6</v>
          </cell>
          <cell r="J1516" t="str">
            <v>Distribution</v>
          </cell>
          <cell r="L1516" t="str">
            <v>Energy</v>
          </cell>
          <cell r="M1516" t="str">
            <v>Summer</v>
          </cell>
          <cell r="N1516" t="str">
            <v>Part Peak Tier 5</v>
          </cell>
          <cell r="R1516" t="str">
            <v>N/A</v>
          </cell>
          <cell r="V1516">
            <v>0</v>
          </cell>
        </row>
        <row r="1517">
          <cell r="G1517" t="str">
            <v>E-6</v>
          </cell>
          <cell r="J1517" t="str">
            <v>Distribution</v>
          </cell>
          <cell r="L1517" t="str">
            <v>Energy</v>
          </cell>
          <cell r="M1517" t="str">
            <v>Summer</v>
          </cell>
          <cell r="N1517" t="str">
            <v>Peak Tier 1</v>
          </cell>
          <cell r="R1517" t="str">
            <v>N/A</v>
          </cell>
          <cell r="V1517">
            <v>0</v>
          </cell>
        </row>
        <row r="1518">
          <cell r="G1518" t="str">
            <v>E-6</v>
          </cell>
          <cell r="J1518" t="str">
            <v>Distribution</v>
          </cell>
          <cell r="L1518" t="str">
            <v>Energy</v>
          </cell>
          <cell r="M1518" t="str">
            <v>Summer</v>
          </cell>
          <cell r="N1518" t="str">
            <v>Peak Tier 2</v>
          </cell>
          <cell r="R1518" t="str">
            <v>N/A</v>
          </cell>
          <cell r="V1518">
            <v>0</v>
          </cell>
        </row>
        <row r="1519">
          <cell r="G1519" t="str">
            <v>E-6</v>
          </cell>
          <cell r="J1519" t="str">
            <v>Distribution</v>
          </cell>
          <cell r="L1519" t="str">
            <v>Energy</v>
          </cell>
          <cell r="M1519" t="str">
            <v>Summer</v>
          </cell>
          <cell r="N1519" t="str">
            <v>Peak Tier 3</v>
          </cell>
          <cell r="R1519" t="str">
            <v>N/A</v>
          </cell>
          <cell r="V1519">
            <v>0</v>
          </cell>
        </row>
        <row r="1520">
          <cell r="G1520" t="str">
            <v>E-6</v>
          </cell>
          <cell r="J1520" t="str">
            <v>Distribution</v>
          </cell>
          <cell r="L1520" t="str">
            <v>Energy</v>
          </cell>
          <cell r="M1520" t="str">
            <v>Summer</v>
          </cell>
          <cell r="N1520" t="str">
            <v>Peak Tier 4</v>
          </cell>
          <cell r="R1520" t="str">
            <v>N/A</v>
          </cell>
          <cell r="V1520">
            <v>0</v>
          </cell>
        </row>
        <row r="1521">
          <cell r="G1521" t="str">
            <v>E-6</v>
          </cell>
          <cell r="J1521" t="str">
            <v>Distribution</v>
          </cell>
          <cell r="L1521" t="str">
            <v>Energy</v>
          </cell>
          <cell r="M1521" t="str">
            <v>Summer</v>
          </cell>
          <cell r="N1521" t="str">
            <v>Peak Tier 5</v>
          </cell>
          <cell r="R1521" t="str">
            <v>N/A</v>
          </cell>
          <cell r="V1521">
            <v>0</v>
          </cell>
        </row>
        <row r="1522">
          <cell r="G1522" t="str">
            <v>E-6</v>
          </cell>
          <cell r="J1522" t="str">
            <v>Distribution</v>
          </cell>
          <cell r="L1522" t="str">
            <v>Energy</v>
          </cell>
          <cell r="M1522" t="str">
            <v>Winter</v>
          </cell>
          <cell r="N1522" t="str">
            <v>Off Peak Tier 1</v>
          </cell>
          <cell r="R1522" t="str">
            <v>N/A</v>
          </cell>
          <cell r="V1522">
            <v>0</v>
          </cell>
        </row>
        <row r="1523">
          <cell r="G1523" t="str">
            <v>E-6</v>
          </cell>
          <cell r="J1523" t="str">
            <v>Distribution</v>
          </cell>
          <cell r="L1523" t="str">
            <v>Energy</v>
          </cell>
          <cell r="M1523" t="str">
            <v>Winter</v>
          </cell>
          <cell r="N1523" t="str">
            <v>Off Peak Tier 2</v>
          </cell>
          <cell r="R1523" t="str">
            <v>N/A</v>
          </cell>
          <cell r="V1523">
            <v>0</v>
          </cell>
        </row>
        <row r="1524">
          <cell r="G1524" t="str">
            <v>E-6</v>
          </cell>
          <cell r="J1524" t="str">
            <v>Distribution</v>
          </cell>
          <cell r="L1524" t="str">
            <v>Energy</v>
          </cell>
          <cell r="M1524" t="str">
            <v>Winter</v>
          </cell>
          <cell r="N1524" t="str">
            <v>Off Peak Tier 3</v>
          </cell>
          <cell r="R1524" t="str">
            <v>N/A</v>
          </cell>
          <cell r="V1524">
            <v>0</v>
          </cell>
        </row>
        <row r="1525">
          <cell r="G1525" t="str">
            <v>E-6</v>
          </cell>
          <cell r="J1525" t="str">
            <v>Distribution</v>
          </cell>
          <cell r="L1525" t="str">
            <v>Energy</v>
          </cell>
          <cell r="M1525" t="str">
            <v>Winter</v>
          </cell>
          <cell r="N1525" t="str">
            <v>Off Peak Tier 4</v>
          </cell>
          <cell r="R1525" t="str">
            <v>N/A</v>
          </cell>
          <cell r="V1525">
            <v>0</v>
          </cell>
        </row>
        <row r="1526">
          <cell r="G1526" t="str">
            <v>E-6</v>
          </cell>
          <cell r="J1526" t="str">
            <v>Distribution</v>
          </cell>
          <cell r="L1526" t="str">
            <v>Energy</v>
          </cell>
          <cell r="M1526" t="str">
            <v>Winter</v>
          </cell>
          <cell r="N1526" t="str">
            <v>Off Peak Tier 5</v>
          </cell>
          <cell r="R1526" t="str">
            <v>N/A</v>
          </cell>
          <cell r="V1526">
            <v>0</v>
          </cell>
        </row>
        <row r="1527">
          <cell r="G1527" t="str">
            <v>E-6</v>
          </cell>
          <cell r="J1527" t="str">
            <v>Distribution</v>
          </cell>
          <cell r="L1527" t="str">
            <v>Energy</v>
          </cell>
          <cell r="M1527" t="str">
            <v>Winter</v>
          </cell>
          <cell r="N1527" t="str">
            <v>Part Peak Tier 1</v>
          </cell>
          <cell r="R1527" t="str">
            <v>N/A</v>
          </cell>
          <cell r="V1527">
            <v>0</v>
          </cell>
        </row>
        <row r="1528">
          <cell r="G1528" t="str">
            <v>E-6</v>
          </cell>
          <cell r="J1528" t="str">
            <v>Distribution</v>
          </cell>
          <cell r="L1528" t="str">
            <v>Energy</v>
          </cell>
          <cell r="M1528" t="str">
            <v>Winter</v>
          </cell>
          <cell r="N1528" t="str">
            <v>Part Peak Tier 2</v>
          </cell>
          <cell r="R1528" t="str">
            <v>N/A</v>
          </cell>
          <cell r="V1528">
            <v>0</v>
          </cell>
        </row>
        <row r="1529">
          <cell r="G1529" t="str">
            <v>E-6</v>
          </cell>
          <cell r="J1529" t="str">
            <v>Distribution</v>
          </cell>
          <cell r="L1529" t="str">
            <v>Energy</v>
          </cell>
          <cell r="M1529" t="str">
            <v>Winter</v>
          </cell>
          <cell r="N1529" t="str">
            <v>Part Peak Tier 3</v>
          </cell>
          <cell r="R1529" t="str">
            <v>N/A</v>
          </cell>
          <cell r="V1529">
            <v>0</v>
          </cell>
        </row>
        <row r="1530">
          <cell r="G1530" t="str">
            <v>E-6</v>
          </cell>
          <cell r="J1530" t="str">
            <v>Distribution</v>
          </cell>
          <cell r="L1530" t="str">
            <v>Energy</v>
          </cell>
          <cell r="M1530" t="str">
            <v>Winter</v>
          </cell>
          <cell r="N1530" t="str">
            <v>Part Peak Tier 4</v>
          </cell>
          <cell r="R1530" t="str">
            <v>N/A</v>
          </cell>
          <cell r="V1530">
            <v>0</v>
          </cell>
        </row>
        <row r="1531">
          <cell r="G1531" t="str">
            <v>E-6</v>
          </cell>
          <cell r="J1531" t="str">
            <v>Distribution</v>
          </cell>
          <cell r="L1531" t="str">
            <v>Energy</v>
          </cell>
          <cell r="M1531" t="str">
            <v>Winter</v>
          </cell>
          <cell r="N1531" t="str">
            <v>Part Peak Tier 5</v>
          </cell>
          <cell r="R1531" t="str">
            <v>N/A</v>
          </cell>
          <cell r="V1531">
            <v>0</v>
          </cell>
        </row>
        <row r="1532">
          <cell r="G1532" t="str">
            <v>E-6</v>
          </cell>
          <cell r="J1532" t="str">
            <v>Distribution</v>
          </cell>
          <cell r="L1532" t="str">
            <v>Meter</v>
          </cell>
          <cell r="M1532" t="str">
            <v>N/A</v>
          </cell>
          <cell r="N1532" t="str">
            <v>N/A</v>
          </cell>
          <cell r="R1532" t="str">
            <v>N/A</v>
          </cell>
          <cell r="V1532">
            <v>0</v>
          </cell>
        </row>
        <row r="1533">
          <cell r="G1533" t="str">
            <v>E-6</v>
          </cell>
          <cell r="J1533" t="str">
            <v>WFC</v>
          </cell>
          <cell r="L1533" t="str">
            <v>Energy</v>
          </cell>
          <cell r="M1533" t="str">
            <v>N/A</v>
          </cell>
          <cell r="N1533" t="str">
            <v>Min Bill kWh</v>
          </cell>
          <cell r="R1533" t="str">
            <v>N/A</v>
          </cell>
          <cell r="V1533">
            <v>0</v>
          </cell>
        </row>
        <row r="1534">
          <cell r="G1534" t="str">
            <v>E-6</v>
          </cell>
          <cell r="J1534" t="str">
            <v>WFC</v>
          </cell>
          <cell r="L1534" t="str">
            <v>Energy</v>
          </cell>
          <cell r="M1534" t="str">
            <v>Summer</v>
          </cell>
          <cell r="N1534" t="str">
            <v>Off Peak Tier 1</v>
          </cell>
          <cell r="R1534" t="str">
            <v>N/A</v>
          </cell>
          <cell r="V1534">
            <v>0</v>
          </cell>
        </row>
        <row r="1535">
          <cell r="G1535" t="str">
            <v>E-6</v>
          </cell>
          <cell r="J1535" t="str">
            <v>WFC</v>
          </cell>
          <cell r="L1535" t="str">
            <v>Energy</v>
          </cell>
          <cell r="M1535" t="str">
            <v>Summer</v>
          </cell>
          <cell r="N1535" t="str">
            <v>Off Peak Tier 2</v>
          </cell>
          <cell r="R1535" t="str">
            <v>N/A</v>
          </cell>
          <cell r="V1535">
            <v>0</v>
          </cell>
        </row>
        <row r="1536">
          <cell r="G1536" t="str">
            <v>E-6</v>
          </cell>
          <cell r="J1536" t="str">
            <v>WFC</v>
          </cell>
          <cell r="L1536" t="str">
            <v>Energy</v>
          </cell>
          <cell r="M1536" t="str">
            <v>Summer</v>
          </cell>
          <cell r="N1536" t="str">
            <v>Off Peak Tier 3</v>
          </cell>
          <cell r="R1536" t="str">
            <v>N/A</v>
          </cell>
          <cell r="V1536">
            <v>0</v>
          </cell>
        </row>
        <row r="1537">
          <cell r="G1537" t="str">
            <v>E-6</v>
          </cell>
          <cell r="J1537" t="str">
            <v>WFC</v>
          </cell>
          <cell r="L1537" t="str">
            <v>Energy</v>
          </cell>
          <cell r="M1537" t="str">
            <v>Summer</v>
          </cell>
          <cell r="N1537" t="str">
            <v>Off Peak Tier 4</v>
          </cell>
          <cell r="R1537" t="str">
            <v>N/A</v>
          </cell>
          <cell r="V1537">
            <v>0</v>
          </cell>
        </row>
        <row r="1538">
          <cell r="G1538" t="str">
            <v>E-6</v>
          </cell>
          <cell r="J1538" t="str">
            <v>WFC</v>
          </cell>
          <cell r="L1538" t="str">
            <v>Energy</v>
          </cell>
          <cell r="M1538" t="str">
            <v>Summer</v>
          </cell>
          <cell r="N1538" t="str">
            <v>Off Peak Tier 5</v>
          </cell>
          <cell r="R1538" t="str">
            <v>N/A</v>
          </cell>
          <cell r="V1538">
            <v>0</v>
          </cell>
        </row>
        <row r="1539">
          <cell r="G1539" t="str">
            <v>E-6</v>
          </cell>
          <cell r="J1539" t="str">
            <v>WFC</v>
          </cell>
          <cell r="L1539" t="str">
            <v>Energy</v>
          </cell>
          <cell r="M1539" t="str">
            <v>Summer</v>
          </cell>
          <cell r="N1539" t="str">
            <v>Part Peak Tier 1</v>
          </cell>
          <cell r="R1539" t="str">
            <v>N/A</v>
          </cell>
          <cell r="V1539">
            <v>0</v>
          </cell>
        </row>
        <row r="1540">
          <cell r="G1540" t="str">
            <v>E-6</v>
          </cell>
          <cell r="J1540" t="str">
            <v>WFC</v>
          </cell>
          <cell r="L1540" t="str">
            <v>Energy</v>
          </cell>
          <cell r="M1540" t="str">
            <v>Summer</v>
          </cell>
          <cell r="N1540" t="str">
            <v>Part Peak Tier 2</v>
          </cell>
          <cell r="R1540" t="str">
            <v>N/A</v>
          </cell>
          <cell r="V1540">
            <v>0</v>
          </cell>
        </row>
        <row r="1541">
          <cell r="G1541" t="str">
            <v>E-6</v>
          </cell>
          <cell r="J1541" t="str">
            <v>WFC</v>
          </cell>
          <cell r="L1541" t="str">
            <v>Energy</v>
          </cell>
          <cell r="M1541" t="str">
            <v>Summer</v>
          </cell>
          <cell r="N1541" t="str">
            <v>Part Peak Tier 3</v>
          </cell>
          <cell r="R1541" t="str">
            <v>N/A</v>
          </cell>
          <cell r="V1541">
            <v>0</v>
          </cell>
        </row>
        <row r="1542">
          <cell r="G1542" t="str">
            <v>E-6</v>
          </cell>
          <cell r="J1542" t="str">
            <v>WFC</v>
          </cell>
          <cell r="L1542" t="str">
            <v>Energy</v>
          </cell>
          <cell r="M1542" t="str">
            <v>Summer</v>
          </cell>
          <cell r="N1542" t="str">
            <v>Part Peak Tier 4</v>
          </cell>
          <cell r="R1542" t="str">
            <v>N/A</v>
          </cell>
          <cell r="V1542">
            <v>0</v>
          </cell>
        </row>
        <row r="1543">
          <cell r="G1543" t="str">
            <v>E-6</v>
          </cell>
          <cell r="J1543" t="str">
            <v>WFC</v>
          </cell>
          <cell r="L1543" t="str">
            <v>Energy</v>
          </cell>
          <cell r="M1543" t="str">
            <v>Summer</v>
          </cell>
          <cell r="N1543" t="str">
            <v>Part Peak Tier 5</v>
          </cell>
          <cell r="R1543" t="str">
            <v>N/A</v>
          </cell>
          <cell r="V1543">
            <v>0</v>
          </cell>
        </row>
        <row r="1544">
          <cell r="G1544" t="str">
            <v>E-6</v>
          </cell>
          <cell r="J1544" t="str">
            <v>WFC</v>
          </cell>
          <cell r="L1544" t="str">
            <v>Energy</v>
          </cell>
          <cell r="M1544" t="str">
            <v>Summer</v>
          </cell>
          <cell r="N1544" t="str">
            <v>Peak Tier 1</v>
          </cell>
          <cell r="R1544" t="str">
            <v>N/A</v>
          </cell>
          <cell r="V1544">
            <v>0</v>
          </cell>
        </row>
        <row r="1545">
          <cell r="G1545" t="str">
            <v>E-6</v>
          </cell>
          <cell r="J1545" t="str">
            <v>WFC</v>
          </cell>
          <cell r="L1545" t="str">
            <v>Energy</v>
          </cell>
          <cell r="M1545" t="str">
            <v>Summer</v>
          </cell>
          <cell r="N1545" t="str">
            <v>Peak Tier 2</v>
          </cell>
          <cell r="R1545" t="str">
            <v>N/A</v>
          </cell>
          <cell r="V1545">
            <v>0</v>
          </cell>
        </row>
        <row r="1546">
          <cell r="G1546" t="str">
            <v>E-6</v>
          </cell>
          <cell r="J1546" t="str">
            <v>WFC</v>
          </cell>
          <cell r="L1546" t="str">
            <v>Energy</v>
          </cell>
          <cell r="M1546" t="str">
            <v>Summer</v>
          </cell>
          <cell r="N1546" t="str">
            <v>Peak Tier 3</v>
          </cell>
          <cell r="R1546" t="str">
            <v>N/A</v>
          </cell>
          <cell r="V1546">
            <v>0</v>
          </cell>
        </row>
        <row r="1547">
          <cell r="G1547" t="str">
            <v>E-6</v>
          </cell>
          <cell r="J1547" t="str">
            <v>WFC</v>
          </cell>
          <cell r="L1547" t="str">
            <v>Energy</v>
          </cell>
          <cell r="M1547" t="str">
            <v>Summer</v>
          </cell>
          <cell r="N1547" t="str">
            <v>Peak Tier 4</v>
          </cell>
          <cell r="R1547" t="str">
            <v>N/A</v>
          </cell>
          <cell r="V1547">
            <v>0</v>
          </cell>
        </row>
        <row r="1548">
          <cell r="G1548" t="str">
            <v>E-6</v>
          </cell>
          <cell r="J1548" t="str">
            <v>WFC</v>
          </cell>
          <cell r="L1548" t="str">
            <v>Energy</v>
          </cell>
          <cell r="M1548" t="str">
            <v>Summer</v>
          </cell>
          <cell r="N1548" t="str">
            <v>Peak Tier 5</v>
          </cell>
          <cell r="R1548" t="str">
            <v>N/A</v>
          </cell>
          <cell r="V1548">
            <v>0</v>
          </cell>
        </row>
        <row r="1549">
          <cell r="G1549" t="str">
            <v>E-6</v>
          </cell>
          <cell r="J1549" t="str">
            <v>WFC</v>
          </cell>
          <cell r="L1549" t="str">
            <v>Energy</v>
          </cell>
          <cell r="M1549" t="str">
            <v>Winter</v>
          </cell>
          <cell r="N1549" t="str">
            <v>Off Peak Tier 1</v>
          </cell>
          <cell r="R1549" t="str">
            <v>N/A</v>
          </cell>
          <cell r="V1549">
            <v>0</v>
          </cell>
        </row>
        <row r="1550">
          <cell r="G1550" t="str">
            <v>E-6</v>
          </cell>
          <cell r="J1550" t="str">
            <v>WFC</v>
          </cell>
          <cell r="L1550" t="str">
            <v>Energy</v>
          </cell>
          <cell r="M1550" t="str">
            <v>Winter</v>
          </cell>
          <cell r="N1550" t="str">
            <v>Off Peak Tier 2</v>
          </cell>
          <cell r="R1550" t="str">
            <v>N/A</v>
          </cell>
          <cell r="V1550">
            <v>0</v>
          </cell>
        </row>
        <row r="1551">
          <cell r="G1551" t="str">
            <v>E-6</v>
          </cell>
          <cell r="J1551" t="str">
            <v>WFC</v>
          </cell>
          <cell r="L1551" t="str">
            <v>Energy</v>
          </cell>
          <cell r="M1551" t="str">
            <v>Winter</v>
          </cell>
          <cell r="N1551" t="str">
            <v>Off Peak Tier 3</v>
          </cell>
          <cell r="R1551" t="str">
            <v>N/A</v>
          </cell>
          <cell r="V1551">
            <v>0</v>
          </cell>
        </row>
        <row r="1552">
          <cell r="G1552" t="str">
            <v>E-6</v>
          </cell>
          <cell r="J1552" t="str">
            <v>WFC</v>
          </cell>
          <cell r="L1552" t="str">
            <v>Energy</v>
          </cell>
          <cell r="M1552" t="str">
            <v>Winter</v>
          </cell>
          <cell r="N1552" t="str">
            <v>Off Peak Tier 4</v>
          </cell>
          <cell r="R1552" t="str">
            <v>N/A</v>
          </cell>
          <cell r="V1552">
            <v>0</v>
          </cell>
        </row>
        <row r="1553">
          <cell r="G1553" t="str">
            <v>E-6</v>
          </cell>
          <cell r="J1553" t="str">
            <v>WFC</v>
          </cell>
          <cell r="L1553" t="str">
            <v>Energy</v>
          </cell>
          <cell r="M1553" t="str">
            <v>Winter</v>
          </cell>
          <cell r="N1553" t="str">
            <v>Off Peak Tier 5</v>
          </cell>
          <cell r="R1553" t="str">
            <v>N/A</v>
          </cell>
          <cell r="V1553">
            <v>0</v>
          </cell>
        </row>
        <row r="1554">
          <cell r="G1554" t="str">
            <v>E-6</v>
          </cell>
          <cell r="J1554" t="str">
            <v>WFC</v>
          </cell>
          <cell r="L1554" t="str">
            <v>Energy</v>
          </cell>
          <cell r="M1554" t="str">
            <v>Winter</v>
          </cell>
          <cell r="N1554" t="str">
            <v>Part Peak Tier 1</v>
          </cell>
          <cell r="R1554" t="str">
            <v>N/A</v>
          </cell>
          <cell r="V1554">
            <v>0</v>
          </cell>
        </row>
        <row r="1555">
          <cell r="G1555" t="str">
            <v>E-6</v>
          </cell>
          <cell r="J1555" t="str">
            <v>WFC</v>
          </cell>
          <cell r="L1555" t="str">
            <v>Energy</v>
          </cell>
          <cell r="M1555" t="str">
            <v>Winter</v>
          </cell>
          <cell r="N1555" t="str">
            <v>Part Peak Tier 2</v>
          </cell>
          <cell r="R1555" t="str">
            <v>N/A</v>
          </cell>
          <cell r="V1555">
            <v>0</v>
          </cell>
        </row>
        <row r="1556">
          <cell r="G1556" t="str">
            <v>E-6</v>
          </cell>
          <cell r="J1556" t="str">
            <v>WFC</v>
          </cell>
          <cell r="L1556" t="str">
            <v>Energy</v>
          </cell>
          <cell r="M1556" t="str">
            <v>Winter</v>
          </cell>
          <cell r="N1556" t="str">
            <v>Part Peak Tier 3</v>
          </cell>
          <cell r="R1556" t="str">
            <v>N/A</v>
          </cell>
          <cell r="V1556">
            <v>0</v>
          </cell>
        </row>
        <row r="1557">
          <cell r="G1557" t="str">
            <v>E-6</v>
          </cell>
          <cell r="J1557" t="str">
            <v>WFC</v>
          </cell>
          <cell r="L1557" t="str">
            <v>Energy</v>
          </cell>
          <cell r="M1557" t="str">
            <v>Winter</v>
          </cell>
          <cell r="N1557" t="str">
            <v>Part Peak Tier 4</v>
          </cell>
          <cell r="R1557" t="str">
            <v>N/A</v>
          </cell>
          <cell r="V1557">
            <v>0</v>
          </cell>
        </row>
        <row r="1558">
          <cell r="G1558" t="str">
            <v>E-6</v>
          </cell>
          <cell r="J1558" t="str">
            <v>WFC</v>
          </cell>
          <cell r="L1558" t="str">
            <v>Energy</v>
          </cell>
          <cell r="M1558" t="str">
            <v>Winter</v>
          </cell>
          <cell r="N1558" t="str">
            <v>Part Peak Tier 5</v>
          </cell>
          <cell r="R1558" t="str">
            <v>N/A</v>
          </cell>
          <cell r="V1558">
            <v>0</v>
          </cell>
        </row>
        <row r="1559">
          <cell r="G1559" t="str">
            <v>E-6</v>
          </cell>
          <cell r="J1559" t="str">
            <v>ECRA</v>
          </cell>
          <cell r="L1559" t="str">
            <v>Energy</v>
          </cell>
          <cell r="M1559" t="str">
            <v>N/A</v>
          </cell>
          <cell r="N1559" t="str">
            <v>Min Bill kWh</v>
          </cell>
          <cell r="R1559" t="str">
            <v>N/A</v>
          </cell>
          <cell r="V1559">
            <v>0</v>
          </cell>
        </row>
        <row r="1560">
          <cell r="G1560" t="str">
            <v>E-6</v>
          </cell>
          <cell r="J1560" t="str">
            <v>ECRA</v>
          </cell>
          <cell r="L1560" t="str">
            <v>Energy</v>
          </cell>
          <cell r="M1560" t="str">
            <v>Summer</v>
          </cell>
          <cell r="N1560" t="str">
            <v>Off Peak Tier 1</v>
          </cell>
          <cell r="R1560" t="str">
            <v>N/A</v>
          </cell>
          <cell r="V1560">
            <v>0</v>
          </cell>
        </row>
        <row r="1561">
          <cell r="G1561" t="str">
            <v>E-6</v>
          </cell>
          <cell r="J1561" t="str">
            <v>ECRA</v>
          </cell>
          <cell r="L1561" t="str">
            <v>Energy</v>
          </cell>
          <cell r="M1561" t="str">
            <v>Summer</v>
          </cell>
          <cell r="N1561" t="str">
            <v>Off Peak Tier 2</v>
          </cell>
          <cell r="R1561" t="str">
            <v>N/A</v>
          </cell>
          <cell r="V1561">
            <v>0</v>
          </cell>
        </row>
        <row r="1562">
          <cell r="G1562" t="str">
            <v>E-6</v>
          </cell>
          <cell r="J1562" t="str">
            <v>ECRA</v>
          </cell>
          <cell r="L1562" t="str">
            <v>Energy</v>
          </cell>
          <cell r="M1562" t="str">
            <v>Summer</v>
          </cell>
          <cell r="N1562" t="str">
            <v>Off Peak Tier 3</v>
          </cell>
          <cell r="R1562" t="str">
            <v>N/A</v>
          </cell>
          <cell r="V1562">
            <v>0</v>
          </cell>
        </row>
        <row r="1563">
          <cell r="G1563" t="str">
            <v>E-6</v>
          </cell>
          <cell r="J1563" t="str">
            <v>ECRA</v>
          </cell>
          <cell r="L1563" t="str">
            <v>Energy</v>
          </cell>
          <cell r="M1563" t="str">
            <v>Summer</v>
          </cell>
          <cell r="N1563" t="str">
            <v>Off Peak Tier 4</v>
          </cell>
          <cell r="R1563" t="str">
            <v>N/A</v>
          </cell>
          <cell r="V1563">
            <v>0</v>
          </cell>
        </row>
        <row r="1564">
          <cell r="G1564" t="str">
            <v>E-6</v>
          </cell>
          <cell r="J1564" t="str">
            <v>ECRA</v>
          </cell>
          <cell r="L1564" t="str">
            <v>Energy</v>
          </cell>
          <cell r="M1564" t="str">
            <v>Summer</v>
          </cell>
          <cell r="N1564" t="str">
            <v>Off Peak Tier 5</v>
          </cell>
          <cell r="R1564" t="str">
            <v>N/A</v>
          </cell>
          <cell r="V1564">
            <v>0</v>
          </cell>
        </row>
        <row r="1565">
          <cell r="G1565" t="str">
            <v>E-6</v>
          </cell>
          <cell r="J1565" t="str">
            <v>ECRA</v>
          </cell>
          <cell r="L1565" t="str">
            <v>Energy</v>
          </cell>
          <cell r="M1565" t="str">
            <v>Summer</v>
          </cell>
          <cell r="N1565" t="str">
            <v>Part Peak Tier 1</v>
          </cell>
          <cell r="R1565" t="str">
            <v>N/A</v>
          </cell>
          <cell r="V1565">
            <v>0</v>
          </cell>
        </row>
        <row r="1566">
          <cell r="G1566" t="str">
            <v>E-6</v>
          </cell>
          <cell r="J1566" t="str">
            <v>ECRA</v>
          </cell>
          <cell r="L1566" t="str">
            <v>Energy</v>
          </cell>
          <cell r="M1566" t="str">
            <v>Summer</v>
          </cell>
          <cell r="N1566" t="str">
            <v>Part Peak Tier 2</v>
          </cell>
          <cell r="R1566" t="str">
            <v>N/A</v>
          </cell>
          <cell r="V1566">
            <v>0</v>
          </cell>
        </row>
        <row r="1567">
          <cell r="G1567" t="str">
            <v>E-6</v>
          </cell>
          <cell r="J1567" t="str">
            <v>ECRA</v>
          </cell>
          <cell r="L1567" t="str">
            <v>Energy</v>
          </cell>
          <cell r="M1567" t="str">
            <v>Summer</v>
          </cell>
          <cell r="N1567" t="str">
            <v>Part Peak Tier 3</v>
          </cell>
          <cell r="R1567" t="str">
            <v>N/A</v>
          </cell>
          <cell r="V1567">
            <v>0</v>
          </cell>
        </row>
        <row r="1568">
          <cell r="G1568" t="str">
            <v>E-6</v>
          </cell>
          <cell r="J1568" t="str">
            <v>ECRA</v>
          </cell>
          <cell r="L1568" t="str">
            <v>Energy</v>
          </cell>
          <cell r="M1568" t="str">
            <v>Summer</v>
          </cell>
          <cell r="N1568" t="str">
            <v>Part Peak Tier 4</v>
          </cell>
          <cell r="R1568" t="str">
            <v>N/A</v>
          </cell>
          <cell r="V1568">
            <v>0</v>
          </cell>
        </row>
        <row r="1569">
          <cell r="G1569" t="str">
            <v>E-6</v>
          </cell>
          <cell r="J1569" t="str">
            <v>ECRA</v>
          </cell>
          <cell r="L1569" t="str">
            <v>Energy</v>
          </cell>
          <cell r="M1569" t="str">
            <v>Summer</v>
          </cell>
          <cell r="N1569" t="str">
            <v>Part Peak Tier 5</v>
          </cell>
          <cell r="R1569" t="str">
            <v>N/A</v>
          </cell>
          <cell r="V1569">
            <v>0</v>
          </cell>
        </row>
        <row r="1570">
          <cell r="G1570" t="str">
            <v>E-6</v>
          </cell>
          <cell r="J1570" t="str">
            <v>ECRA</v>
          </cell>
          <cell r="L1570" t="str">
            <v>Energy</v>
          </cell>
          <cell r="M1570" t="str">
            <v>Summer</v>
          </cell>
          <cell r="N1570" t="str">
            <v>Peak Tier 1</v>
          </cell>
          <cell r="R1570" t="str">
            <v>N/A</v>
          </cell>
          <cell r="V1570">
            <v>0</v>
          </cell>
        </row>
        <row r="1571">
          <cell r="G1571" t="str">
            <v>E-6</v>
          </cell>
          <cell r="J1571" t="str">
            <v>ECRA</v>
          </cell>
          <cell r="L1571" t="str">
            <v>Energy</v>
          </cell>
          <cell r="M1571" t="str">
            <v>Summer</v>
          </cell>
          <cell r="N1571" t="str">
            <v>Peak Tier 2</v>
          </cell>
          <cell r="R1571" t="str">
            <v>N/A</v>
          </cell>
          <cell r="V1571">
            <v>0</v>
          </cell>
        </row>
        <row r="1572">
          <cell r="G1572" t="str">
            <v>E-6</v>
          </cell>
          <cell r="J1572" t="str">
            <v>ECRA</v>
          </cell>
          <cell r="L1572" t="str">
            <v>Energy</v>
          </cell>
          <cell r="M1572" t="str">
            <v>Summer</v>
          </cell>
          <cell r="N1572" t="str">
            <v>Peak Tier 3</v>
          </cell>
          <cell r="R1572" t="str">
            <v>N/A</v>
          </cell>
          <cell r="V1572">
            <v>0</v>
          </cell>
        </row>
        <row r="1573">
          <cell r="G1573" t="str">
            <v>E-6</v>
          </cell>
          <cell r="J1573" t="str">
            <v>ECRA</v>
          </cell>
          <cell r="L1573" t="str">
            <v>Energy</v>
          </cell>
          <cell r="M1573" t="str">
            <v>Summer</v>
          </cell>
          <cell r="N1573" t="str">
            <v>Peak Tier 4</v>
          </cell>
          <cell r="R1573" t="str">
            <v>N/A</v>
          </cell>
          <cell r="V1573">
            <v>0</v>
          </cell>
        </row>
        <row r="1574">
          <cell r="G1574" t="str">
            <v>E-6</v>
          </cell>
          <cell r="J1574" t="str">
            <v>ECRA</v>
          </cell>
          <cell r="L1574" t="str">
            <v>Energy</v>
          </cell>
          <cell r="M1574" t="str">
            <v>Summer</v>
          </cell>
          <cell r="N1574" t="str">
            <v>Peak Tier 5</v>
          </cell>
          <cell r="R1574" t="str">
            <v>N/A</v>
          </cell>
          <cell r="V1574">
            <v>0</v>
          </cell>
        </row>
        <row r="1575">
          <cell r="G1575" t="str">
            <v>E-6</v>
          </cell>
          <cell r="J1575" t="str">
            <v>ECRA</v>
          </cell>
          <cell r="L1575" t="str">
            <v>Energy</v>
          </cell>
          <cell r="M1575" t="str">
            <v>Winter</v>
          </cell>
          <cell r="N1575" t="str">
            <v>Off Peak Tier 1</v>
          </cell>
          <cell r="R1575" t="str">
            <v>N/A</v>
          </cell>
          <cell r="V1575">
            <v>0</v>
          </cell>
        </row>
        <row r="1576">
          <cell r="G1576" t="str">
            <v>E-6</v>
          </cell>
          <cell r="J1576" t="str">
            <v>ECRA</v>
          </cell>
          <cell r="L1576" t="str">
            <v>Energy</v>
          </cell>
          <cell r="M1576" t="str">
            <v>Winter</v>
          </cell>
          <cell r="N1576" t="str">
            <v>Off Peak Tier 2</v>
          </cell>
          <cell r="R1576" t="str">
            <v>N/A</v>
          </cell>
          <cell r="V1576">
            <v>0</v>
          </cell>
        </row>
        <row r="1577">
          <cell r="G1577" t="str">
            <v>E-6</v>
          </cell>
          <cell r="J1577" t="str">
            <v>ECRA</v>
          </cell>
          <cell r="L1577" t="str">
            <v>Energy</v>
          </cell>
          <cell r="M1577" t="str">
            <v>Winter</v>
          </cell>
          <cell r="N1577" t="str">
            <v>Off Peak Tier 3</v>
          </cell>
          <cell r="R1577" t="str">
            <v>N/A</v>
          </cell>
          <cell r="V1577">
            <v>0</v>
          </cell>
        </row>
        <row r="1578">
          <cell r="G1578" t="str">
            <v>E-6</v>
          </cell>
          <cell r="J1578" t="str">
            <v>ECRA</v>
          </cell>
          <cell r="L1578" t="str">
            <v>Energy</v>
          </cell>
          <cell r="M1578" t="str">
            <v>Winter</v>
          </cell>
          <cell r="N1578" t="str">
            <v>Off Peak Tier 4</v>
          </cell>
          <cell r="R1578" t="str">
            <v>N/A</v>
          </cell>
          <cell r="V1578">
            <v>0</v>
          </cell>
        </row>
        <row r="1579">
          <cell r="G1579" t="str">
            <v>E-6</v>
          </cell>
          <cell r="J1579" t="str">
            <v>ECRA</v>
          </cell>
          <cell r="L1579" t="str">
            <v>Energy</v>
          </cell>
          <cell r="M1579" t="str">
            <v>Winter</v>
          </cell>
          <cell r="N1579" t="str">
            <v>Off Peak Tier 5</v>
          </cell>
          <cell r="R1579" t="str">
            <v>N/A</v>
          </cell>
          <cell r="V1579">
            <v>0</v>
          </cell>
        </row>
        <row r="1580">
          <cell r="G1580" t="str">
            <v>E-6</v>
          </cell>
          <cell r="J1580" t="str">
            <v>ECRA</v>
          </cell>
          <cell r="L1580" t="str">
            <v>Energy</v>
          </cell>
          <cell r="M1580" t="str">
            <v>Winter</v>
          </cell>
          <cell r="N1580" t="str">
            <v>Part Peak Tier 1</v>
          </cell>
          <cell r="R1580" t="str">
            <v>N/A</v>
          </cell>
          <cell r="V1580">
            <v>0</v>
          </cell>
        </row>
        <row r="1581">
          <cell r="G1581" t="str">
            <v>E-6</v>
          </cell>
          <cell r="J1581" t="str">
            <v>ECRA</v>
          </cell>
          <cell r="L1581" t="str">
            <v>Energy</v>
          </cell>
          <cell r="M1581" t="str">
            <v>Winter</v>
          </cell>
          <cell r="N1581" t="str">
            <v>Part Peak Tier 2</v>
          </cell>
          <cell r="R1581" t="str">
            <v>N/A</v>
          </cell>
          <cell r="V1581">
            <v>0</v>
          </cell>
        </row>
        <row r="1582">
          <cell r="G1582" t="str">
            <v>E-6</v>
          </cell>
          <cell r="J1582" t="str">
            <v>ECRA</v>
          </cell>
          <cell r="L1582" t="str">
            <v>Energy</v>
          </cell>
          <cell r="M1582" t="str">
            <v>Winter</v>
          </cell>
          <cell r="N1582" t="str">
            <v>Part Peak Tier 3</v>
          </cell>
          <cell r="R1582" t="str">
            <v>N/A</v>
          </cell>
          <cell r="V1582">
            <v>0</v>
          </cell>
        </row>
        <row r="1583">
          <cell r="G1583" t="str">
            <v>E-6</v>
          </cell>
          <cell r="J1583" t="str">
            <v>ECRA</v>
          </cell>
          <cell r="L1583" t="str">
            <v>Energy</v>
          </cell>
          <cell r="M1583" t="str">
            <v>Winter</v>
          </cell>
          <cell r="N1583" t="str">
            <v>Part Peak Tier 4</v>
          </cell>
          <cell r="R1583" t="str">
            <v>N/A</v>
          </cell>
          <cell r="V1583">
            <v>0</v>
          </cell>
        </row>
        <row r="1584">
          <cell r="G1584" t="str">
            <v>E-6</v>
          </cell>
          <cell r="J1584" t="str">
            <v>ECRA</v>
          </cell>
          <cell r="L1584" t="str">
            <v>Energy</v>
          </cell>
          <cell r="M1584" t="str">
            <v>Winter</v>
          </cell>
          <cell r="N1584" t="str">
            <v>Part Peak Tier 5</v>
          </cell>
          <cell r="R1584" t="str">
            <v>N/A</v>
          </cell>
          <cell r="V1584">
            <v>0</v>
          </cell>
        </row>
        <row r="1585">
          <cell r="G1585" t="str">
            <v>E-6</v>
          </cell>
          <cell r="J1585" t="str">
            <v>Generation</v>
          </cell>
          <cell r="L1585" t="str">
            <v>Energy</v>
          </cell>
          <cell r="M1585" t="str">
            <v>Summer</v>
          </cell>
          <cell r="N1585" t="str">
            <v>Off Peak Tier 1</v>
          </cell>
          <cell r="R1585" t="str">
            <v>N/A</v>
          </cell>
          <cell r="V1585">
            <v>0</v>
          </cell>
        </row>
        <row r="1586">
          <cell r="G1586" t="str">
            <v>E-6</v>
          </cell>
          <cell r="J1586" t="str">
            <v>Generation</v>
          </cell>
          <cell r="L1586" t="str">
            <v>Energy</v>
          </cell>
          <cell r="M1586" t="str">
            <v>Summer</v>
          </cell>
          <cell r="N1586" t="str">
            <v>Off Peak Tier 2</v>
          </cell>
          <cell r="R1586" t="str">
            <v>N/A</v>
          </cell>
          <cell r="V1586">
            <v>0</v>
          </cell>
        </row>
        <row r="1587">
          <cell r="G1587" t="str">
            <v>E-6</v>
          </cell>
          <cell r="J1587" t="str">
            <v>Generation</v>
          </cell>
          <cell r="L1587" t="str">
            <v>Energy</v>
          </cell>
          <cell r="M1587" t="str">
            <v>Summer</v>
          </cell>
          <cell r="N1587" t="str">
            <v>Off Peak Tier 3</v>
          </cell>
          <cell r="R1587" t="str">
            <v>N/A</v>
          </cell>
          <cell r="V1587">
            <v>0</v>
          </cell>
        </row>
        <row r="1588">
          <cell r="G1588" t="str">
            <v>E-6</v>
          </cell>
          <cell r="J1588" t="str">
            <v>Generation</v>
          </cell>
          <cell r="L1588" t="str">
            <v>Energy</v>
          </cell>
          <cell r="M1588" t="str">
            <v>Summer</v>
          </cell>
          <cell r="N1588" t="str">
            <v>Off Peak Tier 4</v>
          </cell>
          <cell r="R1588" t="str">
            <v>N/A</v>
          </cell>
          <cell r="V1588">
            <v>0</v>
          </cell>
        </row>
        <row r="1589">
          <cell r="G1589" t="str">
            <v>E-6</v>
          </cell>
          <cell r="J1589" t="str">
            <v>Generation</v>
          </cell>
          <cell r="L1589" t="str">
            <v>Energy</v>
          </cell>
          <cell r="M1589" t="str">
            <v>Summer</v>
          </cell>
          <cell r="N1589" t="str">
            <v>Off Peak Tier 5</v>
          </cell>
          <cell r="R1589" t="str">
            <v>N/A</v>
          </cell>
          <cell r="V1589">
            <v>0</v>
          </cell>
        </row>
        <row r="1590">
          <cell r="G1590" t="str">
            <v>E-6</v>
          </cell>
          <cell r="J1590" t="str">
            <v>Generation</v>
          </cell>
          <cell r="L1590" t="str">
            <v>Energy</v>
          </cell>
          <cell r="M1590" t="str">
            <v>Summer</v>
          </cell>
          <cell r="N1590" t="str">
            <v>Part Peak Tier 1</v>
          </cell>
          <cell r="R1590" t="str">
            <v>N/A</v>
          </cell>
          <cell r="V1590">
            <v>0</v>
          </cell>
        </row>
        <row r="1591">
          <cell r="G1591" t="str">
            <v>E-6</v>
          </cell>
          <cell r="J1591" t="str">
            <v>Generation</v>
          </cell>
          <cell r="L1591" t="str">
            <v>Energy</v>
          </cell>
          <cell r="M1591" t="str">
            <v>Summer</v>
          </cell>
          <cell r="N1591" t="str">
            <v>Part Peak Tier 2</v>
          </cell>
          <cell r="R1591" t="str">
            <v>N/A</v>
          </cell>
          <cell r="V1591">
            <v>0</v>
          </cell>
        </row>
        <row r="1592">
          <cell r="G1592" t="str">
            <v>E-6</v>
          </cell>
          <cell r="J1592" t="str">
            <v>Generation</v>
          </cell>
          <cell r="L1592" t="str">
            <v>Energy</v>
          </cell>
          <cell r="M1592" t="str">
            <v>Summer</v>
          </cell>
          <cell r="N1592" t="str">
            <v>Part Peak Tier 3</v>
          </cell>
          <cell r="R1592" t="str">
            <v>N/A</v>
          </cell>
          <cell r="V1592">
            <v>0</v>
          </cell>
        </row>
        <row r="1593">
          <cell r="G1593" t="str">
            <v>E-6</v>
          </cell>
          <cell r="J1593" t="str">
            <v>Generation</v>
          </cell>
          <cell r="L1593" t="str">
            <v>Energy</v>
          </cell>
          <cell r="M1593" t="str">
            <v>Summer</v>
          </cell>
          <cell r="N1593" t="str">
            <v>Part Peak Tier 4</v>
          </cell>
          <cell r="R1593" t="str">
            <v>N/A</v>
          </cell>
          <cell r="V1593">
            <v>0</v>
          </cell>
        </row>
        <row r="1594">
          <cell r="G1594" t="str">
            <v>E-6</v>
          </cell>
          <cell r="J1594" t="str">
            <v>Generation</v>
          </cell>
          <cell r="L1594" t="str">
            <v>Energy</v>
          </cell>
          <cell r="M1594" t="str">
            <v>Summer</v>
          </cell>
          <cell r="N1594" t="str">
            <v>Part Peak Tier 5</v>
          </cell>
          <cell r="R1594" t="str">
            <v>N/A</v>
          </cell>
          <cell r="V1594">
            <v>0</v>
          </cell>
        </row>
        <row r="1595">
          <cell r="G1595" t="str">
            <v>E-6</v>
          </cell>
          <cell r="J1595" t="str">
            <v>Generation</v>
          </cell>
          <cell r="L1595" t="str">
            <v>Energy</v>
          </cell>
          <cell r="M1595" t="str">
            <v>Summer</v>
          </cell>
          <cell r="N1595" t="str">
            <v>Peak Tier 1</v>
          </cell>
          <cell r="R1595" t="str">
            <v>N/A</v>
          </cell>
          <cell r="V1595">
            <v>0</v>
          </cell>
        </row>
        <row r="1596">
          <cell r="G1596" t="str">
            <v>E-6</v>
          </cell>
          <cell r="J1596" t="str">
            <v>Generation</v>
          </cell>
          <cell r="L1596" t="str">
            <v>Energy</v>
          </cell>
          <cell r="M1596" t="str">
            <v>Summer</v>
          </cell>
          <cell r="N1596" t="str">
            <v>Peak Tier 2</v>
          </cell>
          <cell r="R1596" t="str">
            <v>N/A</v>
          </cell>
          <cell r="V1596">
            <v>0</v>
          </cell>
        </row>
        <row r="1597">
          <cell r="G1597" t="str">
            <v>E-6</v>
          </cell>
          <cell r="J1597" t="str">
            <v>Generation</v>
          </cell>
          <cell r="L1597" t="str">
            <v>Energy</v>
          </cell>
          <cell r="M1597" t="str">
            <v>Summer</v>
          </cell>
          <cell r="N1597" t="str">
            <v>Peak Tier 3</v>
          </cell>
          <cell r="R1597" t="str">
            <v>N/A</v>
          </cell>
          <cell r="V1597">
            <v>0</v>
          </cell>
        </row>
        <row r="1598">
          <cell r="G1598" t="str">
            <v>E-6</v>
          </cell>
          <cell r="J1598" t="str">
            <v>Generation</v>
          </cell>
          <cell r="L1598" t="str">
            <v>Energy</v>
          </cell>
          <cell r="M1598" t="str">
            <v>Summer</v>
          </cell>
          <cell r="N1598" t="str">
            <v>Peak Tier 4</v>
          </cell>
          <cell r="R1598" t="str">
            <v>N/A</v>
          </cell>
          <cell r="V1598">
            <v>0</v>
          </cell>
        </row>
        <row r="1599">
          <cell r="G1599" t="str">
            <v>E-6</v>
          </cell>
          <cell r="J1599" t="str">
            <v>Generation</v>
          </cell>
          <cell r="L1599" t="str">
            <v>Energy</v>
          </cell>
          <cell r="M1599" t="str">
            <v>Summer</v>
          </cell>
          <cell r="N1599" t="str">
            <v>Peak Tier 5</v>
          </cell>
          <cell r="R1599" t="str">
            <v>N/A</v>
          </cell>
          <cell r="V1599">
            <v>0</v>
          </cell>
        </row>
        <row r="1600">
          <cell r="G1600" t="str">
            <v>E-6</v>
          </cell>
          <cell r="J1600" t="str">
            <v>Generation</v>
          </cell>
          <cell r="L1600" t="str">
            <v>Energy</v>
          </cell>
          <cell r="M1600" t="str">
            <v>Winter</v>
          </cell>
          <cell r="N1600" t="str">
            <v>Off Peak Tier 1</v>
          </cell>
          <cell r="R1600" t="str">
            <v>N/A</v>
          </cell>
          <cell r="V1600">
            <v>0</v>
          </cell>
        </row>
        <row r="1601">
          <cell r="G1601" t="str">
            <v>E-6</v>
          </cell>
          <cell r="J1601" t="str">
            <v>Generation</v>
          </cell>
          <cell r="L1601" t="str">
            <v>Energy</v>
          </cell>
          <cell r="M1601" t="str">
            <v>Winter</v>
          </cell>
          <cell r="N1601" t="str">
            <v>Off Peak Tier 2</v>
          </cell>
          <cell r="R1601" t="str">
            <v>N/A</v>
          </cell>
          <cell r="V1601">
            <v>0</v>
          </cell>
        </row>
        <row r="1602">
          <cell r="G1602" t="str">
            <v>E-6</v>
          </cell>
          <cell r="J1602" t="str">
            <v>Generation</v>
          </cell>
          <cell r="L1602" t="str">
            <v>Energy</v>
          </cell>
          <cell r="M1602" t="str">
            <v>Winter</v>
          </cell>
          <cell r="N1602" t="str">
            <v>Off Peak Tier 3</v>
          </cell>
          <cell r="R1602" t="str">
            <v>N/A</v>
          </cell>
          <cell r="V1602">
            <v>0</v>
          </cell>
        </row>
        <row r="1603">
          <cell r="G1603" t="str">
            <v>E-6</v>
          </cell>
          <cell r="J1603" t="str">
            <v>Generation</v>
          </cell>
          <cell r="L1603" t="str">
            <v>Energy</v>
          </cell>
          <cell r="M1603" t="str">
            <v>Winter</v>
          </cell>
          <cell r="N1603" t="str">
            <v>Off Peak Tier 4</v>
          </cell>
          <cell r="R1603" t="str">
            <v>N/A</v>
          </cell>
          <cell r="V1603">
            <v>0</v>
          </cell>
        </row>
        <row r="1604">
          <cell r="G1604" t="str">
            <v>E-6</v>
          </cell>
          <cell r="J1604" t="str">
            <v>Generation</v>
          </cell>
          <cell r="L1604" t="str">
            <v>Energy</v>
          </cell>
          <cell r="M1604" t="str">
            <v>Winter</v>
          </cell>
          <cell r="N1604" t="str">
            <v>Off Peak Tier 5</v>
          </cell>
          <cell r="R1604" t="str">
            <v>N/A</v>
          </cell>
          <cell r="V1604">
            <v>0</v>
          </cell>
        </row>
        <row r="1605">
          <cell r="G1605" t="str">
            <v>E-6</v>
          </cell>
          <cell r="J1605" t="str">
            <v>Generation</v>
          </cell>
          <cell r="L1605" t="str">
            <v>Energy</v>
          </cell>
          <cell r="M1605" t="str">
            <v>Winter</v>
          </cell>
          <cell r="N1605" t="str">
            <v>Part Peak Tier 1</v>
          </cell>
          <cell r="R1605" t="str">
            <v>N/A</v>
          </cell>
          <cell r="V1605">
            <v>0</v>
          </cell>
        </row>
        <row r="1606">
          <cell r="G1606" t="str">
            <v>E-6</v>
          </cell>
          <cell r="J1606" t="str">
            <v>Generation</v>
          </cell>
          <cell r="L1606" t="str">
            <v>Energy</v>
          </cell>
          <cell r="M1606" t="str">
            <v>Winter</v>
          </cell>
          <cell r="N1606" t="str">
            <v>Part Peak Tier 2</v>
          </cell>
          <cell r="R1606" t="str">
            <v>N/A</v>
          </cell>
          <cell r="V1606">
            <v>0</v>
          </cell>
        </row>
        <row r="1607">
          <cell r="G1607" t="str">
            <v>E-6</v>
          </cell>
          <cell r="J1607" t="str">
            <v>Generation</v>
          </cell>
          <cell r="L1607" t="str">
            <v>Energy</v>
          </cell>
          <cell r="M1607" t="str">
            <v>Winter</v>
          </cell>
          <cell r="N1607" t="str">
            <v>Part Peak Tier 3</v>
          </cell>
          <cell r="R1607" t="str">
            <v>N/A</v>
          </cell>
          <cell r="V1607">
            <v>0</v>
          </cell>
        </row>
        <row r="1608">
          <cell r="G1608" t="str">
            <v>E-6</v>
          </cell>
          <cell r="J1608" t="str">
            <v>Generation</v>
          </cell>
          <cell r="L1608" t="str">
            <v>Energy</v>
          </cell>
          <cell r="M1608" t="str">
            <v>Winter</v>
          </cell>
          <cell r="N1608" t="str">
            <v>Part Peak Tier 4</v>
          </cell>
          <cell r="R1608" t="str">
            <v>N/A</v>
          </cell>
          <cell r="V1608">
            <v>0</v>
          </cell>
        </row>
        <row r="1609">
          <cell r="G1609" t="str">
            <v>E-6</v>
          </cell>
          <cell r="J1609" t="str">
            <v>Generation</v>
          </cell>
          <cell r="L1609" t="str">
            <v>Energy</v>
          </cell>
          <cell r="M1609" t="str">
            <v>Winter</v>
          </cell>
          <cell r="N1609" t="str">
            <v>Part Peak Tier 5</v>
          </cell>
          <cell r="R1609" t="str">
            <v>N/A</v>
          </cell>
          <cell r="V1609">
            <v>0</v>
          </cell>
        </row>
        <row r="1610">
          <cell r="G1610" t="str">
            <v>E-6</v>
          </cell>
          <cell r="J1610" t="str">
            <v>ND</v>
          </cell>
          <cell r="L1610" t="str">
            <v>Energy</v>
          </cell>
          <cell r="M1610" t="str">
            <v>Summer</v>
          </cell>
          <cell r="N1610" t="str">
            <v>Off Peak Tier 1</v>
          </cell>
          <cell r="R1610" t="str">
            <v>N/A</v>
          </cell>
          <cell r="V1610">
            <v>0</v>
          </cell>
        </row>
        <row r="1611">
          <cell r="G1611" t="str">
            <v>E-6</v>
          </cell>
          <cell r="J1611" t="str">
            <v>ND</v>
          </cell>
          <cell r="L1611" t="str">
            <v>Energy</v>
          </cell>
          <cell r="M1611" t="str">
            <v>Summer</v>
          </cell>
          <cell r="N1611" t="str">
            <v>Off Peak Tier 2</v>
          </cell>
          <cell r="R1611" t="str">
            <v>N/A</v>
          </cell>
          <cell r="V1611">
            <v>0</v>
          </cell>
        </row>
        <row r="1612">
          <cell r="G1612" t="str">
            <v>E-6</v>
          </cell>
          <cell r="J1612" t="str">
            <v>ND</v>
          </cell>
          <cell r="L1612" t="str">
            <v>Energy</v>
          </cell>
          <cell r="M1612" t="str">
            <v>Summer</v>
          </cell>
          <cell r="N1612" t="str">
            <v>Off Peak Tier 3</v>
          </cell>
          <cell r="R1612" t="str">
            <v>N/A</v>
          </cell>
          <cell r="V1612">
            <v>0</v>
          </cell>
        </row>
        <row r="1613">
          <cell r="G1613" t="str">
            <v>E-6</v>
          </cell>
          <cell r="J1613" t="str">
            <v>ND</v>
          </cell>
          <cell r="L1613" t="str">
            <v>Energy</v>
          </cell>
          <cell r="M1613" t="str">
            <v>Summer</v>
          </cell>
          <cell r="N1613" t="str">
            <v>Off Peak Tier 4</v>
          </cell>
          <cell r="R1613" t="str">
            <v>N/A</v>
          </cell>
          <cell r="V1613">
            <v>0</v>
          </cell>
        </row>
        <row r="1614">
          <cell r="G1614" t="str">
            <v>E-6</v>
          </cell>
          <cell r="J1614" t="str">
            <v>ND</v>
          </cell>
          <cell r="L1614" t="str">
            <v>Energy</v>
          </cell>
          <cell r="M1614" t="str">
            <v>Summer</v>
          </cell>
          <cell r="N1614" t="str">
            <v>Off Peak Tier 5</v>
          </cell>
          <cell r="R1614" t="str">
            <v>N/A</v>
          </cell>
          <cell r="V1614">
            <v>0</v>
          </cell>
        </row>
        <row r="1615">
          <cell r="G1615" t="str">
            <v>E-6</v>
          </cell>
          <cell r="J1615" t="str">
            <v>ND</v>
          </cell>
          <cell r="L1615" t="str">
            <v>Energy</v>
          </cell>
          <cell r="M1615" t="str">
            <v>Summer</v>
          </cell>
          <cell r="N1615" t="str">
            <v>Part Peak Tier 1</v>
          </cell>
          <cell r="R1615" t="str">
            <v>N/A</v>
          </cell>
          <cell r="V1615">
            <v>0</v>
          </cell>
        </row>
        <row r="1616">
          <cell r="G1616" t="str">
            <v>E-6</v>
          </cell>
          <cell r="J1616" t="str">
            <v>ND</v>
          </cell>
          <cell r="L1616" t="str">
            <v>Energy</v>
          </cell>
          <cell r="M1616" t="str">
            <v>Summer</v>
          </cell>
          <cell r="N1616" t="str">
            <v>Part Peak Tier 2</v>
          </cell>
          <cell r="R1616" t="str">
            <v>N/A</v>
          </cell>
          <cell r="V1616">
            <v>0</v>
          </cell>
        </row>
        <row r="1617">
          <cell r="G1617" t="str">
            <v>E-6</v>
          </cell>
          <cell r="J1617" t="str">
            <v>ND</v>
          </cell>
          <cell r="L1617" t="str">
            <v>Energy</v>
          </cell>
          <cell r="M1617" t="str">
            <v>Summer</v>
          </cell>
          <cell r="N1617" t="str">
            <v>Part Peak Tier 3</v>
          </cell>
          <cell r="R1617" t="str">
            <v>N/A</v>
          </cell>
          <cell r="V1617">
            <v>0</v>
          </cell>
        </row>
        <row r="1618">
          <cell r="G1618" t="str">
            <v>E-6</v>
          </cell>
          <cell r="J1618" t="str">
            <v>ND</v>
          </cell>
          <cell r="L1618" t="str">
            <v>Energy</v>
          </cell>
          <cell r="M1618" t="str">
            <v>Summer</v>
          </cell>
          <cell r="N1618" t="str">
            <v>Part Peak Tier 4</v>
          </cell>
          <cell r="R1618" t="str">
            <v>N/A</v>
          </cell>
          <cell r="V1618">
            <v>0</v>
          </cell>
        </row>
        <row r="1619">
          <cell r="G1619" t="str">
            <v>E-6</v>
          </cell>
          <cell r="J1619" t="str">
            <v>ND</v>
          </cell>
          <cell r="L1619" t="str">
            <v>Energy</v>
          </cell>
          <cell r="M1619" t="str">
            <v>Summer</v>
          </cell>
          <cell r="N1619" t="str">
            <v>Part Peak Tier 5</v>
          </cell>
          <cell r="R1619" t="str">
            <v>N/A</v>
          </cell>
          <cell r="V1619">
            <v>0</v>
          </cell>
        </row>
        <row r="1620">
          <cell r="G1620" t="str">
            <v>E-6</v>
          </cell>
          <cell r="J1620" t="str">
            <v>ND</v>
          </cell>
          <cell r="L1620" t="str">
            <v>Energy</v>
          </cell>
          <cell r="M1620" t="str">
            <v>Summer</v>
          </cell>
          <cell r="N1620" t="str">
            <v>Peak Tier 1</v>
          </cell>
          <cell r="R1620" t="str">
            <v>N/A</v>
          </cell>
          <cell r="V1620">
            <v>0</v>
          </cell>
        </row>
        <row r="1621">
          <cell r="G1621" t="str">
            <v>E-6</v>
          </cell>
          <cell r="J1621" t="str">
            <v>ND</v>
          </cell>
          <cell r="L1621" t="str">
            <v>Energy</v>
          </cell>
          <cell r="M1621" t="str">
            <v>Summer</v>
          </cell>
          <cell r="N1621" t="str">
            <v>Peak Tier 2</v>
          </cell>
          <cell r="R1621" t="str">
            <v>N/A</v>
          </cell>
          <cell r="V1621">
            <v>0</v>
          </cell>
        </row>
        <row r="1622">
          <cell r="G1622" t="str">
            <v>E-6</v>
          </cell>
          <cell r="J1622" t="str">
            <v>ND</v>
          </cell>
          <cell r="L1622" t="str">
            <v>Energy</v>
          </cell>
          <cell r="M1622" t="str">
            <v>Summer</v>
          </cell>
          <cell r="N1622" t="str">
            <v>Peak Tier 3</v>
          </cell>
          <cell r="R1622" t="str">
            <v>N/A</v>
          </cell>
          <cell r="V1622">
            <v>0</v>
          </cell>
        </row>
        <row r="1623">
          <cell r="G1623" t="str">
            <v>E-6</v>
          </cell>
          <cell r="J1623" t="str">
            <v>ND</v>
          </cell>
          <cell r="L1623" t="str">
            <v>Energy</v>
          </cell>
          <cell r="M1623" t="str">
            <v>Summer</v>
          </cell>
          <cell r="N1623" t="str">
            <v>Peak Tier 4</v>
          </cell>
          <cell r="R1623" t="str">
            <v>N/A</v>
          </cell>
          <cell r="V1623">
            <v>0</v>
          </cell>
        </row>
        <row r="1624">
          <cell r="G1624" t="str">
            <v>E-6</v>
          </cell>
          <cell r="J1624" t="str">
            <v>ND</v>
          </cell>
          <cell r="L1624" t="str">
            <v>Energy</v>
          </cell>
          <cell r="M1624" t="str">
            <v>Summer</v>
          </cell>
          <cell r="N1624" t="str">
            <v>Peak Tier 5</v>
          </cell>
          <cell r="R1624" t="str">
            <v>N/A</v>
          </cell>
          <cell r="V1624">
            <v>0</v>
          </cell>
        </row>
        <row r="1625">
          <cell r="G1625" t="str">
            <v>E-6</v>
          </cell>
          <cell r="J1625" t="str">
            <v>ND</v>
          </cell>
          <cell r="L1625" t="str">
            <v>Energy</v>
          </cell>
          <cell r="M1625" t="str">
            <v>Winter</v>
          </cell>
          <cell r="N1625" t="str">
            <v>Off Peak Tier 1</v>
          </cell>
          <cell r="R1625" t="str">
            <v>N/A</v>
          </cell>
          <cell r="V1625">
            <v>0</v>
          </cell>
        </row>
        <row r="1626">
          <cell r="G1626" t="str">
            <v>E-6</v>
          </cell>
          <cell r="J1626" t="str">
            <v>ND</v>
          </cell>
          <cell r="L1626" t="str">
            <v>Energy</v>
          </cell>
          <cell r="M1626" t="str">
            <v>Winter</v>
          </cell>
          <cell r="N1626" t="str">
            <v>Off Peak Tier 2</v>
          </cell>
          <cell r="R1626" t="str">
            <v>N/A</v>
          </cell>
          <cell r="V1626">
            <v>0</v>
          </cell>
        </row>
        <row r="1627">
          <cell r="G1627" t="str">
            <v>E-6</v>
          </cell>
          <cell r="J1627" t="str">
            <v>ND</v>
          </cell>
          <cell r="L1627" t="str">
            <v>Energy</v>
          </cell>
          <cell r="M1627" t="str">
            <v>Winter</v>
          </cell>
          <cell r="N1627" t="str">
            <v>Off Peak Tier 3</v>
          </cell>
          <cell r="R1627" t="str">
            <v>N/A</v>
          </cell>
          <cell r="V1627">
            <v>0</v>
          </cell>
        </row>
        <row r="1628">
          <cell r="G1628" t="str">
            <v>E-6</v>
          </cell>
          <cell r="J1628" t="str">
            <v>ND</v>
          </cell>
          <cell r="L1628" t="str">
            <v>Energy</v>
          </cell>
          <cell r="M1628" t="str">
            <v>Winter</v>
          </cell>
          <cell r="N1628" t="str">
            <v>Off Peak Tier 4</v>
          </cell>
          <cell r="R1628" t="str">
            <v>N/A</v>
          </cell>
          <cell r="V1628">
            <v>0</v>
          </cell>
        </row>
        <row r="1629">
          <cell r="G1629" t="str">
            <v>E-6</v>
          </cell>
          <cell r="J1629" t="str">
            <v>ND</v>
          </cell>
          <cell r="L1629" t="str">
            <v>Energy</v>
          </cell>
          <cell r="M1629" t="str">
            <v>Winter</v>
          </cell>
          <cell r="N1629" t="str">
            <v>Off Peak Tier 5</v>
          </cell>
          <cell r="R1629" t="str">
            <v>N/A</v>
          </cell>
          <cell r="V1629">
            <v>0</v>
          </cell>
        </row>
        <row r="1630">
          <cell r="G1630" t="str">
            <v>E-6</v>
          </cell>
          <cell r="J1630" t="str">
            <v>ND</v>
          </cell>
          <cell r="L1630" t="str">
            <v>Energy</v>
          </cell>
          <cell r="M1630" t="str">
            <v>Winter</v>
          </cell>
          <cell r="N1630" t="str">
            <v>Part Peak Tier 1</v>
          </cell>
          <cell r="R1630" t="str">
            <v>N/A</v>
          </cell>
          <cell r="V1630">
            <v>0</v>
          </cell>
        </row>
        <row r="1631">
          <cell r="G1631" t="str">
            <v>E-6</v>
          </cell>
          <cell r="J1631" t="str">
            <v>ND</v>
          </cell>
          <cell r="L1631" t="str">
            <v>Energy</v>
          </cell>
          <cell r="M1631" t="str">
            <v>Winter</v>
          </cell>
          <cell r="N1631" t="str">
            <v>Part Peak Tier 2</v>
          </cell>
          <cell r="R1631" t="str">
            <v>N/A</v>
          </cell>
          <cell r="V1631">
            <v>0</v>
          </cell>
        </row>
        <row r="1632">
          <cell r="G1632" t="str">
            <v>E-6</v>
          </cell>
          <cell r="J1632" t="str">
            <v>ND</v>
          </cell>
          <cell r="L1632" t="str">
            <v>Energy</v>
          </cell>
          <cell r="M1632" t="str">
            <v>Winter</v>
          </cell>
          <cell r="N1632" t="str">
            <v>Part Peak Tier 3</v>
          </cell>
          <cell r="R1632" t="str">
            <v>N/A</v>
          </cell>
          <cell r="V1632">
            <v>0</v>
          </cell>
        </row>
        <row r="1633">
          <cell r="G1633" t="str">
            <v>E-6</v>
          </cell>
          <cell r="J1633" t="str">
            <v>ND</v>
          </cell>
          <cell r="L1633" t="str">
            <v>Energy</v>
          </cell>
          <cell r="M1633" t="str">
            <v>Winter</v>
          </cell>
          <cell r="N1633" t="str">
            <v>Part Peak Tier 4</v>
          </cell>
          <cell r="R1633" t="str">
            <v>N/A</v>
          </cell>
          <cell r="V1633">
            <v>0</v>
          </cell>
        </row>
        <row r="1634">
          <cell r="G1634" t="str">
            <v>E-6</v>
          </cell>
          <cell r="J1634" t="str">
            <v>ND</v>
          </cell>
          <cell r="L1634" t="str">
            <v>Energy</v>
          </cell>
          <cell r="M1634" t="str">
            <v>Winter</v>
          </cell>
          <cell r="N1634" t="str">
            <v>Part Peak Tier 5</v>
          </cell>
          <cell r="R1634" t="str">
            <v>N/A</v>
          </cell>
          <cell r="V1634">
            <v>0</v>
          </cell>
        </row>
        <row r="1635">
          <cell r="G1635" t="str">
            <v>E-6</v>
          </cell>
          <cell r="J1635" t="str">
            <v>NSGC</v>
          </cell>
          <cell r="L1635" t="str">
            <v>Energy</v>
          </cell>
          <cell r="M1635" t="str">
            <v>N/A</v>
          </cell>
          <cell r="N1635" t="str">
            <v>Min Bill kWh</v>
          </cell>
          <cell r="R1635" t="str">
            <v>N/A</v>
          </cell>
          <cell r="V1635">
            <v>0</v>
          </cell>
        </row>
        <row r="1636">
          <cell r="G1636" t="str">
            <v>E-6</v>
          </cell>
          <cell r="J1636" t="str">
            <v>NSGC</v>
          </cell>
          <cell r="L1636" t="str">
            <v>Energy</v>
          </cell>
          <cell r="M1636" t="str">
            <v>Summer</v>
          </cell>
          <cell r="N1636" t="str">
            <v>Off Peak Tier 1</v>
          </cell>
          <cell r="R1636" t="str">
            <v>N/A</v>
          </cell>
          <cell r="V1636">
            <v>0</v>
          </cell>
        </row>
        <row r="1637">
          <cell r="G1637" t="str">
            <v>E-6</v>
          </cell>
          <cell r="J1637" t="str">
            <v>NSGC</v>
          </cell>
          <cell r="L1637" t="str">
            <v>Energy</v>
          </cell>
          <cell r="M1637" t="str">
            <v>Summer</v>
          </cell>
          <cell r="N1637" t="str">
            <v>Off Peak Tier 2</v>
          </cell>
          <cell r="R1637" t="str">
            <v>N/A</v>
          </cell>
          <cell r="V1637">
            <v>0</v>
          </cell>
        </row>
        <row r="1638">
          <cell r="G1638" t="str">
            <v>E-6</v>
          </cell>
          <cell r="J1638" t="str">
            <v>NSGC</v>
          </cell>
          <cell r="L1638" t="str">
            <v>Energy</v>
          </cell>
          <cell r="M1638" t="str">
            <v>Summer</v>
          </cell>
          <cell r="N1638" t="str">
            <v>Off Peak Tier 3</v>
          </cell>
          <cell r="R1638" t="str">
            <v>N/A</v>
          </cell>
          <cell r="V1638">
            <v>0</v>
          </cell>
        </row>
        <row r="1639">
          <cell r="G1639" t="str">
            <v>E-6</v>
          </cell>
          <cell r="J1639" t="str">
            <v>NSGC</v>
          </cell>
          <cell r="L1639" t="str">
            <v>Energy</v>
          </cell>
          <cell r="M1639" t="str">
            <v>Summer</v>
          </cell>
          <cell r="N1639" t="str">
            <v>Off Peak Tier 4</v>
          </cell>
          <cell r="R1639" t="str">
            <v>N/A</v>
          </cell>
          <cell r="V1639">
            <v>0</v>
          </cell>
        </row>
        <row r="1640">
          <cell r="G1640" t="str">
            <v>E-6</v>
          </cell>
          <cell r="J1640" t="str">
            <v>NSGC</v>
          </cell>
          <cell r="L1640" t="str">
            <v>Energy</v>
          </cell>
          <cell r="M1640" t="str">
            <v>Summer</v>
          </cell>
          <cell r="N1640" t="str">
            <v>Off Peak Tier 5</v>
          </cell>
          <cell r="R1640" t="str">
            <v>N/A</v>
          </cell>
          <cell r="V1640">
            <v>0</v>
          </cell>
        </row>
        <row r="1641">
          <cell r="G1641" t="str">
            <v>E-6</v>
          </cell>
          <cell r="J1641" t="str">
            <v>NSGC</v>
          </cell>
          <cell r="L1641" t="str">
            <v>Energy</v>
          </cell>
          <cell r="M1641" t="str">
            <v>Summer</v>
          </cell>
          <cell r="N1641" t="str">
            <v>Part Peak Tier 1</v>
          </cell>
          <cell r="R1641" t="str">
            <v>N/A</v>
          </cell>
          <cell r="V1641">
            <v>0</v>
          </cell>
        </row>
        <row r="1642">
          <cell r="G1642" t="str">
            <v>E-6</v>
          </cell>
          <cell r="J1642" t="str">
            <v>NSGC</v>
          </cell>
          <cell r="L1642" t="str">
            <v>Energy</v>
          </cell>
          <cell r="M1642" t="str">
            <v>Summer</v>
          </cell>
          <cell r="N1642" t="str">
            <v>Part Peak Tier 2</v>
          </cell>
          <cell r="R1642" t="str">
            <v>N/A</v>
          </cell>
          <cell r="V1642">
            <v>0</v>
          </cell>
        </row>
        <row r="1643">
          <cell r="G1643" t="str">
            <v>E-6</v>
          </cell>
          <cell r="J1643" t="str">
            <v>NSGC</v>
          </cell>
          <cell r="L1643" t="str">
            <v>Energy</v>
          </cell>
          <cell r="M1643" t="str">
            <v>Summer</v>
          </cell>
          <cell r="N1643" t="str">
            <v>Part Peak Tier 3</v>
          </cell>
          <cell r="R1643" t="str">
            <v>N/A</v>
          </cell>
          <cell r="V1643">
            <v>0</v>
          </cell>
        </row>
        <row r="1644">
          <cell r="G1644" t="str">
            <v>E-6</v>
          </cell>
          <cell r="J1644" t="str">
            <v>NSGC</v>
          </cell>
          <cell r="L1644" t="str">
            <v>Energy</v>
          </cell>
          <cell r="M1644" t="str">
            <v>Summer</v>
          </cell>
          <cell r="N1644" t="str">
            <v>Part Peak Tier 4</v>
          </cell>
          <cell r="R1644" t="str">
            <v>N/A</v>
          </cell>
          <cell r="V1644">
            <v>0</v>
          </cell>
        </row>
        <row r="1645">
          <cell r="G1645" t="str">
            <v>E-6</v>
          </cell>
          <cell r="J1645" t="str">
            <v>NSGC</v>
          </cell>
          <cell r="L1645" t="str">
            <v>Energy</v>
          </cell>
          <cell r="M1645" t="str">
            <v>Summer</v>
          </cell>
          <cell r="N1645" t="str">
            <v>Part Peak Tier 5</v>
          </cell>
          <cell r="R1645" t="str">
            <v>N/A</v>
          </cell>
          <cell r="V1645">
            <v>0</v>
          </cell>
        </row>
        <row r="1646">
          <cell r="G1646" t="str">
            <v>E-6</v>
          </cell>
          <cell r="J1646" t="str">
            <v>NSGC</v>
          </cell>
          <cell r="L1646" t="str">
            <v>Energy</v>
          </cell>
          <cell r="M1646" t="str">
            <v>Summer</v>
          </cell>
          <cell r="N1646" t="str">
            <v>Peak Tier 1</v>
          </cell>
          <cell r="R1646" t="str">
            <v>N/A</v>
          </cell>
          <cell r="V1646">
            <v>0</v>
          </cell>
        </row>
        <row r="1647">
          <cell r="G1647" t="str">
            <v>E-6</v>
          </cell>
          <cell r="J1647" t="str">
            <v>NSGC</v>
          </cell>
          <cell r="L1647" t="str">
            <v>Energy</v>
          </cell>
          <cell r="M1647" t="str">
            <v>Summer</v>
          </cell>
          <cell r="N1647" t="str">
            <v>Peak Tier 2</v>
          </cell>
          <cell r="R1647" t="str">
            <v>N/A</v>
          </cell>
          <cell r="V1647">
            <v>0</v>
          </cell>
        </row>
        <row r="1648">
          <cell r="G1648" t="str">
            <v>E-6</v>
          </cell>
          <cell r="J1648" t="str">
            <v>NSGC</v>
          </cell>
          <cell r="L1648" t="str">
            <v>Energy</v>
          </cell>
          <cell r="M1648" t="str">
            <v>Summer</v>
          </cell>
          <cell r="N1648" t="str">
            <v>Peak Tier 3</v>
          </cell>
          <cell r="R1648" t="str">
            <v>N/A</v>
          </cell>
          <cell r="V1648">
            <v>0</v>
          </cell>
        </row>
        <row r="1649">
          <cell r="G1649" t="str">
            <v>E-6</v>
          </cell>
          <cell r="J1649" t="str">
            <v>NSGC</v>
          </cell>
          <cell r="L1649" t="str">
            <v>Energy</v>
          </cell>
          <cell r="M1649" t="str">
            <v>Summer</v>
          </cell>
          <cell r="N1649" t="str">
            <v>Peak Tier 4</v>
          </cell>
          <cell r="R1649" t="str">
            <v>N/A</v>
          </cell>
          <cell r="V1649">
            <v>0</v>
          </cell>
        </row>
        <row r="1650">
          <cell r="G1650" t="str">
            <v>E-6</v>
          </cell>
          <cell r="J1650" t="str">
            <v>NSGC</v>
          </cell>
          <cell r="L1650" t="str">
            <v>Energy</v>
          </cell>
          <cell r="M1650" t="str">
            <v>Summer</v>
          </cell>
          <cell r="N1650" t="str">
            <v>Peak Tier 5</v>
          </cell>
          <cell r="R1650" t="str">
            <v>N/A</v>
          </cell>
          <cell r="V1650">
            <v>0</v>
          </cell>
        </row>
        <row r="1651">
          <cell r="G1651" t="str">
            <v>E-6</v>
          </cell>
          <cell r="J1651" t="str">
            <v>NSGC</v>
          </cell>
          <cell r="L1651" t="str">
            <v>Energy</v>
          </cell>
          <cell r="M1651" t="str">
            <v>Winter</v>
          </cell>
          <cell r="N1651" t="str">
            <v>Off Peak Tier 1</v>
          </cell>
          <cell r="R1651" t="str">
            <v>N/A</v>
          </cell>
          <cell r="V1651">
            <v>0</v>
          </cell>
        </row>
        <row r="1652">
          <cell r="G1652" t="str">
            <v>E-6</v>
          </cell>
          <cell r="J1652" t="str">
            <v>NSGC</v>
          </cell>
          <cell r="L1652" t="str">
            <v>Energy</v>
          </cell>
          <cell r="M1652" t="str">
            <v>Winter</v>
          </cell>
          <cell r="N1652" t="str">
            <v>Off Peak Tier 2</v>
          </cell>
          <cell r="R1652" t="str">
            <v>N/A</v>
          </cell>
          <cell r="V1652">
            <v>0</v>
          </cell>
        </row>
        <row r="1653">
          <cell r="G1653" t="str">
            <v>E-6</v>
          </cell>
          <cell r="J1653" t="str">
            <v>NSGC</v>
          </cell>
          <cell r="L1653" t="str">
            <v>Energy</v>
          </cell>
          <cell r="M1653" t="str">
            <v>Winter</v>
          </cell>
          <cell r="N1653" t="str">
            <v>Off Peak Tier 3</v>
          </cell>
          <cell r="R1653" t="str">
            <v>N/A</v>
          </cell>
          <cell r="V1653">
            <v>0</v>
          </cell>
        </row>
        <row r="1654">
          <cell r="G1654" t="str">
            <v>E-6</v>
          </cell>
          <cell r="J1654" t="str">
            <v>NSGC</v>
          </cell>
          <cell r="L1654" t="str">
            <v>Energy</v>
          </cell>
          <cell r="M1654" t="str">
            <v>Winter</v>
          </cell>
          <cell r="N1654" t="str">
            <v>Off Peak Tier 4</v>
          </cell>
          <cell r="R1654" t="str">
            <v>N/A</v>
          </cell>
          <cell r="V1654">
            <v>0</v>
          </cell>
        </row>
        <row r="1655">
          <cell r="G1655" t="str">
            <v>E-6</v>
          </cell>
          <cell r="J1655" t="str">
            <v>NSGC</v>
          </cell>
          <cell r="L1655" t="str">
            <v>Energy</v>
          </cell>
          <cell r="M1655" t="str">
            <v>Winter</v>
          </cell>
          <cell r="N1655" t="str">
            <v>Off Peak Tier 5</v>
          </cell>
          <cell r="R1655" t="str">
            <v>N/A</v>
          </cell>
          <cell r="V1655">
            <v>0</v>
          </cell>
        </row>
        <row r="1656">
          <cell r="G1656" t="str">
            <v>E-6</v>
          </cell>
          <cell r="J1656" t="str">
            <v>NSGC</v>
          </cell>
          <cell r="L1656" t="str">
            <v>Energy</v>
          </cell>
          <cell r="M1656" t="str">
            <v>Winter</v>
          </cell>
          <cell r="N1656" t="str">
            <v>Part Peak Tier 1</v>
          </cell>
          <cell r="R1656" t="str">
            <v>N/A</v>
          </cell>
          <cell r="V1656">
            <v>0</v>
          </cell>
        </row>
        <row r="1657">
          <cell r="G1657" t="str">
            <v>E-6</v>
          </cell>
          <cell r="J1657" t="str">
            <v>NSGC</v>
          </cell>
          <cell r="L1657" t="str">
            <v>Energy</v>
          </cell>
          <cell r="M1657" t="str">
            <v>Winter</v>
          </cell>
          <cell r="N1657" t="str">
            <v>Part Peak Tier 2</v>
          </cell>
          <cell r="R1657" t="str">
            <v>N/A</v>
          </cell>
          <cell r="V1657">
            <v>0</v>
          </cell>
        </row>
        <row r="1658">
          <cell r="G1658" t="str">
            <v>E-6</v>
          </cell>
          <cell r="J1658" t="str">
            <v>NSGC</v>
          </cell>
          <cell r="L1658" t="str">
            <v>Energy</v>
          </cell>
          <cell r="M1658" t="str">
            <v>Winter</v>
          </cell>
          <cell r="N1658" t="str">
            <v>Part Peak Tier 3</v>
          </cell>
          <cell r="R1658" t="str">
            <v>N/A</v>
          </cell>
          <cell r="V1658">
            <v>0</v>
          </cell>
        </row>
        <row r="1659">
          <cell r="G1659" t="str">
            <v>E-6</v>
          </cell>
          <cell r="J1659" t="str">
            <v>NSGC</v>
          </cell>
          <cell r="L1659" t="str">
            <v>Energy</v>
          </cell>
          <cell r="M1659" t="str">
            <v>Winter</v>
          </cell>
          <cell r="N1659" t="str">
            <v>Part Peak Tier 4</v>
          </cell>
          <cell r="R1659" t="str">
            <v>N/A</v>
          </cell>
          <cell r="V1659">
            <v>0</v>
          </cell>
        </row>
        <row r="1660">
          <cell r="G1660" t="str">
            <v>E-6</v>
          </cell>
          <cell r="J1660" t="str">
            <v>NSGC</v>
          </cell>
          <cell r="L1660" t="str">
            <v>Energy</v>
          </cell>
          <cell r="M1660" t="str">
            <v>Winter</v>
          </cell>
          <cell r="N1660" t="str">
            <v>Part Peak Tier 5</v>
          </cell>
          <cell r="R1660" t="str">
            <v>N/A</v>
          </cell>
          <cell r="V1660">
            <v>0</v>
          </cell>
        </row>
        <row r="1661">
          <cell r="G1661" t="str">
            <v>E-6</v>
          </cell>
          <cell r="J1661" t="str">
            <v>PPP</v>
          </cell>
          <cell r="L1661" t="str">
            <v>Energy</v>
          </cell>
          <cell r="M1661" t="str">
            <v>N/A</v>
          </cell>
          <cell r="N1661" t="str">
            <v>Min Bill kWh</v>
          </cell>
          <cell r="R1661" t="str">
            <v>N/A</v>
          </cell>
          <cell r="V1661">
            <v>0</v>
          </cell>
        </row>
        <row r="1662">
          <cell r="G1662" t="str">
            <v>E-6</v>
          </cell>
          <cell r="J1662" t="str">
            <v>PPP</v>
          </cell>
          <cell r="L1662" t="str">
            <v>Energy</v>
          </cell>
          <cell r="M1662" t="str">
            <v>Summer</v>
          </cell>
          <cell r="N1662" t="str">
            <v>Off Peak Tier 1</v>
          </cell>
          <cell r="R1662" t="str">
            <v>N/A</v>
          </cell>
          <cell r="V1662">
            <v>0</v>
          </cell>
        </row>
        <row r="1663">
          <cell r="G1663" t="str">
            <v>E-6</v>
          </cell>
          <cell r="J1663" t="str">
            <v>PPP</v>
          </cell>
          <cell r="L1663" t="str">
            <v>Energy</v>
          </cell>
          <cell r="M1663" t="str">
            <v>Summer</v>
          </cell>
          <cell r="N1663" t="str">
            <v>Off Peak Tier 2</v>
          </cell>
          <cell r="R1663" t="str">
            <v>N/A</v>
          </cell>
          <cell r="V1663">
            <v>0</v>
          </cell>
        </row>
        <row r="1664">
          <cell r="G1664" t="str">
            <v>E-6</v>
          </cell>
          <cell r="J1664" t="str">
            <v>PPP</v>
          </cell>
          <cell r="L1664" t="str">
            <v>Energy</v>
          </cell>
          <cell r="M1664" t="str">
            <v>Summer</v>
          </cell>
          <cell r="N1664" t="str">
            <v>Off Peak Tier 3</v>
          </cell>
          <cell r="R1664" t="str">
            <v>N/A</v>
          </cell>
          <cell r="V1664">
            <v>0</v>
          </cell>
        </row>
        <row r="1665">
          <cell r="G1665" t="str">
            <v>E-6</v>
          </cell>
          <cell r="J1665" t="str">
            <v>PPP</v>
          </cell>
          <cell r="L1665" t="str">
            <v>Energy</v>
          </cell>
          <cell r="M1665" t="str">
            <v>Summer</v>
          </cell>
          <cell r="N1665" t="str">
            <v>Off Peak Tier 4</v>
          </cell>
          <cell r="R1665" t="str">
            <v>N/A</v>
          </cell>
          <cell r="V1665">
            <v>0</v>
          </cell>
        </row>
        <row r="1666">
          <cell r="G1666" t="str">
            <v>E-6</v>
          </cell>
          <cell r="J1666" t="str">
            <v>PPP</v>
          </cell>
          <cell r="L1666" t="str">
            <v>Energy</v>
          </cell>
          <cell r="M1666" t="str">
            <v>Summer</v>
          </cell>
          <cell r="N1666" t="str">
            <v>Off Peak Tier 5</v>
          </cell>
          <cell r="R1666" t="str">
            <v>N/A</v>
          </cell>
          <cell r="V1666">
            <v>0</v>
          </cell>
        </row>
        <row r="1667">
          <cell r="G1667" t="str">
            <v>E-6</v>
          </cell>
          <cell r="J1667" t="str">
            <v>PPP</v>
          </cell>
          <cell r="L1667" t="str">
            <v>Energy</v>
          </cell>
          <cell r="M1667" t="str">
            <v>Summer</v>
          </cell>
          <cell r="N1667" t="str">
            <v>Part Peak Tier 1</v>
          </cell>
          <cell r="R1667" t="str">
            <v>N/A</v>
          </cell>
          <cell r="V1667">
            <v>0</v>
          </cell>
        </row>
        <row r="1668">
          <cell r="G1668" t="str">
            <v>E-6</v>
          </cell>
          <cell r="J1668" t="str">
            <v>PPP</v>
          </cell>
          <cell r="L1668" t="str">
            <v>Energy</v>
          </cell>
          <cell r="M1668" t="str">
            <v>Summer</v>
          </cell>
          <cell r="N1668" t="str">
            <v>Part Peak Tier 2</v>
          </cell>
          <cell r="R1668" t="str">
            <v>N/A</v>
          </cell>
          <cell r="V1668">
            <v>0</v>
          </cell>
        </row>
        <row r="1669">
          <cell r="G1669" t="str">
            <v>E-6</v>
          </cell>
          <cell r="J1669" t="str">
            <v>PPP</v>
          </cell>
          <cell r="L1669" t="str">
            <v>Energy</v>
          </cell>
          <cell r="M1669" t="str">
            <v>Summer</v>
          </cell>
          <cell r="N1669" t="str">
            <v>Part Peak Tier 3</v>
          </cell>
          <cell r="R1669" t="str">
            <v>N/A</v>
          </cell>
          <cell r="V1669">
            <v>0</v>
          </cell>
        </row>
        <row r="1670">
          <cell r="G1670" t="str">
            <v>E-6</v>
          </cell>
          <cell r="J1670" t="str">
            <v>PPP</v>
          </cell>
          <cell r="L1670" t="str">
            <v>Energy</v>
          </cell>
          <cell r="M1670" t="str">
            <v>Summer</v>
          </cell>
          <cell r="N1670" t="str">
            <v>Part Peak Tier 4</v>
          </cell>
          <cell r="R1670" t="str">
            <v>N/A</v>
          </cell>
          <cell r="V1670">
            <v>0</v>
          </cell>
        </row>
        <row r="1671">
          <cell r="G1671" t="str">
            <v>E-6</v>
          </cell>
          <cell r="J1671" t="str">
            <v>PPP</v>
          </cell>
          <cell r="L1671" t="str">
            <v>Energy</v>
          </cell>
          <cell r="M1671" t="str">
            <v>Summer</v>
          </cell>
          <cell r="N1671" t="str">
            <v>Part Peak Tier 5</v>
          </cell>
          <cell r="R1671" t="str">
            <v>N/A</v>
          </cell>
          <cell r="V1671">
            <v>0</v>
          </cell>
        </row>
        <row r="1672">
          <cell r="G1672" t="str">
            <v>E-6</v>
          </cell>
          <cell r="J1672" t="str">
            <v>PPP</v>
          </cell>
          <cell r="L1672" t="str">
            <v>Energy</v>
          </cell>
          <cell r="M1672" t="str">
            <v>Summer</v>
          </cell>
          <cell r="N1672" t="str">
            <v>Peak Tier 1</v>
          </cell>
          <cell r="R1672" t="str">
            <v>N/A</v>
          </cell>
          <cell r="V1672">
            <v>0</v>
          </cell>
        </row>
        <row r="1673">
          <cell r="G1673" t="str">
            <v>E-6</v>
          </cell>
          <cell r="J1673" t="str">
            <v>PPP</v>
          </cell>
          <cell r="L1673" t="str">
            <v>Energy</v>
          </cell>
          <cell r="M1673" t="str">
            <v>Summer</v>
          </cell>
          <cell r="N1673" t="str">
            <v>Peak Tier 2</v>
          </cell>
          <cell r="R1673" t="str">
            <v>N/A</v>
          </cell>
          <cell r="V1673">
            <v>0</v>
          </cell>
        </row>
        <row r="1674">
          <cell r="G1674" t="str">
            <v>E-6</v>
          </cell>
          <cell r="J1674" t="str">
            <v>PPP</v>
          </cell>
          <cell r="L1674" t="str">
            <v>Energy</v>
          </cell>
          <cell r="M1674" t="str">
            <v>Summer</v>
          </cell>
          <cell r="N1674" t="str">
            <v>Peak Tier 3</v>
          </cell>
          <cell r="R1674" t="str">
            <v>N/A</v>
          </cell>
          <cell r="V1674">
            <v>0</v>
          </cell>
        </row>
        <row r="1675">
          <cell r="G1675" t="str">
            <v>E-6</v>
          </cell>
          <cell r="J1675" t="str">
            <v>PPP</v>
          </cell>
          <cell r="L1675" t="str">
            <v>Energy</v>
          </cell>
          <cell r="M1675" t="str">
            <v>Summer</v>
          </cell>
          <cell r="N1675" t="str">
            <v>Peak Tier 4</v>
          </cell>
          <cell r="R1675" t="str">
            <v>N/A</v>
          </cell>
          <cell r="V1675">
            <v>0</v>
          </cell>
        </row>
        <row r="1676">
          <cell r="G1676" t="str">
            <v>E-6</v>
          </cell>
          <cell r="J1676" t="str">
            <v>PPP</v>
          </cell>
          <cell r="L1676" t="str">
            <v>Energy</v>
          </cell>
          <cell r="M1676" t="str">
            <v>Summer</v>
          </cell>
          <cell r="N1676" t="str">
            <v>Peak Tier 5</v>
          </cell>
          <cell r="R1676" t="str">
            <v>N/A</v>
          </cell>
          <cell r="V1676">
            <v>0</v>
          </cell>
        </row>
        <row r="1677">
          <cell r="G1677" t="str">
            <v>E-6</v>
          </cell>
          <cell r="J1677" t="str">
            <v>PPP</v>
          </cell>
          <cell r="L1677" t="str">
            <v>Energy</v>
          </cell>
          <cell r="M1677" t="str">
            <v>Winter</v>
          </cell>
          <cell r="N1677" t="str">
            <v>Off Peak Tier 1</v>
          </cell>
          <cell r="R1677" t="str">
            <v>N/A</v>
          </cell>
          <cell r="V1677">
            <v>0</v>
          </cell>
        </row>
        <row r="1678">
          <cell r="G1678" t="str">
            <v>E-6</v>
          </cell>
          <cell r="J1678" t="str">
            <v>PPP</v>
          </cell>
          <cell r="L1678" t="str">
            <v>Energy</v>
          </cell>
          <cell r="M1678" t="str">
            <v>Winter</v>
          </cell>
          <cell r="N1678" t="str">
            <v>Off Peak Tier 2</v>
          </cell>
          <cell r="R1678" t="str">
            <v>N/A</v>
          </cell>
          <cell r="V1678">
            <v>0</v>
          </cell>
        </row>
        <row r="1679">
          <cell r="G1679" t="str">
            <v>E-6</v>
          </cell>
          <cell r="J1679" t="str">
            <v>PPP</v>
          </cell>
          <cell r="L1679" t="str">
            <v>Energy</v>
          </cell>
          <cell r="M1679" t="str">
            <v>Winter</v>
          </cell>
          <cell r="N1679" t="str">
            <v>Off Peak Tier 3</v>
          </cell>
          <cell r="R1679" t="str">
            <v>N/A</v>
          </cell>
          <cell r="V1679">
            <v>0</v>
          </cell>
        </row>
        <row r="1680">
          <cell r="G1680" t="str">
            <v>E-6</v>
          </cell>
          <cell r="J1680" t="str">
            <v>PPP</v>
          </cell>
          <cell r="L1680" t="str">
            <v>Energy</v>
          </cell>
          <cell r="M1680" t="str">
            <v>Winter</v>
          </cell>
          <cell r="N1680" t="str">
            <v>Off Peak Tier 4</v>
          </cell>
          <cell r="R1680" t="str">
            <v>N/A</v>
          </cell>
          <cell r="V1680">
            <v>0</v>
          </cell>
        </row>
        <row r="1681">
          <cell r="G1681" t="str">
            <v>E-6</v>
          </cell>
          <cell r="J1681" t="str">
            <v>PPP</v>
          </cell>
          <cell r="L1681" t="str">
            <v>Energy</v>
          </cell>
          <cell r="M1681" t="str">
            <v>Winter</v>
          </cell>
          <cell r="N1681" t="str">
            <v>Off Peak Tier 5</v>
          </cell>
          <cell r="R1681" t="str">
            <v>N/A</v>
          </cell>
          <cell r="V1681">
            <v>0</v>
          </cell>
        </row>
        <row r="1682">
          <cell r="G1682" t="str">
            <v>E-6</v>
          </cell>
          <cell r="J1682" t="str">
            <v>PPP</v>
          </cell>
          <cell r="L1682" t="str">
            <v>Energy</v>
          </cell>
          <cell r="M1682" t="str">
            <v>Winter</v>
          </cell>
          <cell r="N1682" t="str">
            <v>Part Peak Tier 1</v>
          </cell>
          <cell r="R1682" t="str">
            <v>N/A</v>
          </cell>
          <cell r="V1682">
            <v>0</v>
          </cell>
        </row>
        <row r="1683">
          <cell r="G1683" t="str">
            <v>E-6</v>
          </cell>
          <cell r="J1683" t="str">
            <v>PPP</v>
          </cell>
          <cell r="L1683" t="str">
            <v>Energy</v>
          </cell>
          <cell r="M1683" t="str">
            <v>Winter</v>
          </cell>
          <cell r="N1683" t="str">
            <v>Part Peak Tier 2</v>
          </cell>
          <cell r="R1683" t="str">
            <v>N/A</v>
          </cell>
          <cell r="V1683">
            <v>0</v>
          </cell>
        </row>
        <row r="1684">
          <cell r="G1684" t="str">
            <v>E-6</v>
          </cell>
          <cell r="J1684" t="str">
            <v>PPP</v>
          </cell>
          <cell r="L1684" t="str">
            <v>Energy</v>
          </cell>
          <cell r="M1684" t="str">
            <v>Winter</v>
          </cell>
          <cell r="N1684" t="str">
            <v>Part Peak Tier 3</v>
          </cell>
          <cell r="R1684" t="str">
            <v>N/A</v>
          </cell>
          <cell r="V1684">
            <v>0</v>
          </cell>
        </row>
        <row r="1685">
          <cell r="G1685" t="str">
            <v>E-6</v>
          </cell>
          <cell r="J1685" t="str">
            <v>PPP</v>
          </cell>
          <cell r="L1685" t="str">
            <v>Energy</v>
          </cell>
          <cell r="M1685" t="str">
            <v>Winter</v>
          </cell>
          <cell r="N1685" t="str">
            <v>Part Peak Tier 4</v>
          </cell>
          <cell r="R1685" t="str">
            <v>N/A</v>
          </cell>
          <cell r="V1685">
            <v>0</v>
          </cell>
        </row>
        <row r="1686">
          <cell r="G1686" t="str">
            <v>E-6</v>
          </cell>
          <cell r="J1686" t="str">
            <v>PPP</v>
          </cell>
          <cell r="L1686" t="str">
            <v>Energy</v>
          </cell>
          <cell r="M1686" t="str">
            <v>Winter</v>
          </cell>
          <cell r="N1686" t="str">
            <v>Part Peak Tier 5</v>
          </cell>
          <cell r="R1686" t="str">
            <v>N/A</v>
          </cell>
          <cell r="V1686">
            <v>0</v>
          </cell>
        </row>
        <row r="1687">
          <cell r="G1687" t="str">
            <v>E-6</v>
          </cell>
          <cell r="J1687" t="str">
            <v>PPP</v>
          </cell>
          <cell r="L1687" t="str">
            <v>Energy</v>
          </cell>
          <cell r="M1687" t="str">
            <v>N/A</v>
          </cell>
          <cell r="N1687" t="str">
            <v>Min Bill kWh</v>
          </cell>
          <cell r="R1687" t="str">
            <v>N/A</v>
          </cell>
          <cell r="V1687">
            <v>0</v>
          </cell>
        </row>
        <row r="1688">
          <cell r="G1688" t="str">
            <v>E-6</v>
          </cell>
          <cell r="J1688" t="str">
            <v>PPP</v>
          </cell>
          <cell r="L1688" t="str">
            <v>Energy</v>
          </cell>
          <cell r="M1688" t="str">
            <v>Summer</v>
          </cell>
          <cell r="N1688" t="str">
            <v>Off Peak Tier 1</v>
          </cell>
          <cell r="R1688" t="str">
            <v>N/A</v>
          </cell>
          <cell r="V1688">
            <v>0</v>
          </cell>
        </row>
        <row r="1689">
          <cell r="G1689" t="str">
            <v>E-6</v>
          </cell>
          <cell r="J1689" t="str">
            <v>PPP</v>
          </cell>
          <cell r="L1689" t="str">
            <v>Energy</v>
          </cell>
          <cell r="M1689" t="str">
            <v>Summer</v>
          </cell>
          <cell r="N1689" t="str">
            <v>Off Peak Tier 2</v>
          </cell>
          <cell r="R1689" t="str">
            <v>N/A</v>
          </cell>
          <cell r="V1689">
            <v>0</v>
          </cell>
        </row>
        <row r="1690">
          <cell r="G1690" t="str">
            <v>E-6</v>
          </cell>
          <cell r="J1690" t="str">
            <v>PPP</v>
          </cell>
          <cell r="L1690" t="str">
            <v>Energy</v>
          </cell>
          <cell r="M1690" t="str">
            <v>Summer</v>
          </cell>
          <cell r="N1690" t="str">
            <v>Off Peak Tier 3</v>
          </cell>
          <cell r="R1690" t="str">
            <v>N/A</v>
          </cell>
          <cell r="V1690">
            <v>0</v>
          </cell>
        </row>
        <row r="1691">
          <cell r="G1691" t="str">
            <v>E-6</v>
          </cell>
          <cell r="J1691" t="str">
            <v>PPP</v>
          </cell>
          <cell r="L1691" t="str">
            <v>Energy</v>
          </cell>
          <cell r="M1691" t="str">
            <v>Summer</v>
          </cell>
          <cell r="N1691" t="str">
            <v>Off Peak Tier 4</v>
          </cell>
          <cell r="R1691" t="str">
            <v>N/A</v>
          </cell>
          <cell r="V1691">
            <v>0</v>
          </cell>
        </row>
        <row r="1692">
          <cell r="G1692" t="str">
            <v>E-6</v>
          </cell>
          <cell r="J1692" t="str">
            <v>PPP</v>
          </cell>
          <cell r="L1692" t="str">
            <v>Energy</v>
          </cell>
          <cell r="M1692" t="str">
            <v>Summer</v>
          </cell>
          <cell r="N1692" t="str">
            <v>Off Peak Tier 5</v>
          </cell>
          <cell r="R1692" t="str">
            <v>N/A</v>
          </cell>
          <cell r="V1692">
            <v>0</v>
          </cell>
        </row>
        <row r="1693">
          <cell r="G1693" t="str">
            <v>E-6</v>
          </cell>
          <cell r="J1693" t="str">
            <v>PPP</v>
          </cell>
          <cell r="L1693" t="str">
            <v>Energy</v>
          </cell>
          <cell r="M1693" t="str">
            <v>Summer</v>
          </cell>
          <cell r="N1693" t="str">
            <v>Part Peak Tier 1</v>
          </cell>
          <cell r="R1693" t="str">
            <v>N/A</v>
          </cell>
          <cell r="V1693">
            <v>0</v>
          </cell>
        </row>
        <row r="1694">
          <cell r="G1694" t="str">
            <v>E-6</v>
          </cell>
          <cell r="J1694" t="str">
            <v>PPP</v>
          </cell>
          <cell r="L1694" t="str">
            <v>Energy</v>
          </cell>
          <cell r="M1694" t="str">
            <v>Summer</v>
          </cell>
          <cell r="N1694" t="str">
            <v>Part Peak Tier 2</v>
          </cell>
          <cell r="R1694" t="str">
            <v>N/A</v>
          </cell>
          <cell r="V1694">
            <v>0</v>
          </cell>
        </row>
        <row r="1695">
          <cell r="G1695" t="str">
            <v>E-6</v>
          </cell>
          <cell r="J1695" t="str">
            <v>PPP</v>
          </cell>
          <cell r="L1695" t="str">
            <v>Energy</v>
          </cell>
          <cell r="M1695" t="str">
            <v>Summer</v>
          </cell>
          <cell r="N1695" t="str">
            <v>Part Peak Tier 3</v>
          </cell>
          <cell r="R1695" t="str">
            <v>N/A</v>
          </cell>
          <cell r="V1695">
            <v>0</v>
          </cell>
        </row>
        <row r="1696">
          <cell r="G1696" t="str">
            <v>E-6</v>
          </cell>
          <cell r="J1696" t="str">
            <v>PPP</v>
          </cell>
          <cell r="L1696" t="str">
            <v>Energy</v>
          </cell>
          <cell r="M1696" t="str">
            <v>Summer</v>
          </cell>
          <cell r="N1696" t="str">
            <v>Part Peak Tier 4</v>
          </cell>
          <cell r="R1696" t="str">
            <v>N/A</v>
          </cell>
          <cell r="V1696">
            <v>0</v>
          </cell>
        </row>
        <row r="1697">
          <cell r="G1697" t="str">
            <v>E-6</v>
          </cell>
          <cell r="J1697" t="str">
            <v>PPP</v>
          </cell>
          <cell r="L1697" t="str">
            <v>Energy</v>
          </cell>
          <cell r="M1697" t="str">
            <v>Summer</v>
          </cell>
          <cell r="N1697" t="str">
            <v>Part Peak Tier 5</v>
          </cell>
          <cell r="R1697" t="str">
            <v>N/A</v>
          </cell>
          <cell r="V1697">
            <v>0</v>
          </cell>
        </row>
        <row r="1698">
          <cell r="G1698" t="str">
            <v>E-6</v>
          </cell>
          <cell r="J1698" t="str">
            <v>PPP</v>
          </cell>
          <cell r="L1698" t="str">
            <v>Energy</v>
          </cell>
          <cell r="M1698" t="str">
            <v>Summer</v>
          </cell>
          <cell r="N1698" t="str">
            <v>Peak Tier 1</v>
          </cell>
          <cell r="R1698" t="str">
            <v>N/A</v>
          </cell>
          <cell r="V1698">
            <v>0</v>
          </cell>
        </row>
        <row r="1699">
          <cell r="G1699" t="str">
            <v>E-6</v>
          </cell>
          <cell r="J1699" t="str">
            <v>PPP</v>
          </cell>
          <cell r="L1699" t="str">
            <v>Energy</v>
          </cell>
          <cell r="M1699" t="str">
            <v>Summer</v>
          </cell>
          <cell r="N1699" t="str">
            <v>Peak Tier 2</v>
          </cell>
          <cell r="R1699" t="str">
            <v>N/A</v>
          </cell>
          <cell r="V1699">
            <v>0</v>
          </cell>
        </row>
        <row r="1700">
          <cell r="G1700" t="str">
            <v>E-6</v>
          </cell>
          <cell r="J1700" t="str">
            <v>PPP</v>
          </cell>
          <cell r="L1700" t="str">
            <v>Energy</v>
          </cell>
          <cell r="M1700" t="str">
            <v>Summer</v>
          </cell>
          <cell r="N1700" t="str">
            <v>Peak Tier 3</v>
          </cell>
          <cell r="R1700" t="str">
            <v>N/A</v>
          </cell>
          <cell r="V1700">
            <v>0</v>
          </cell>
        </row>
        <row r="1701">
          <cell r="G1701" t="str">
            <v>E-6</v>
          </cell>
          <cell r="J1701" t="str">
            <v>PPP</v>
          </cell>
          <cell r="L1701" t="str">
            <v>Energy</v>
          </cell>
          <cell r="M1701" t="str">
            <v>Summer</v>
          </cell>
          <cell r="N1701" t="str">
            <v>Peak Tier 4</v>
          </cell>
          <cell r="R1701" t="str">
            <v>N/A</v>
          </cell>
          <cell r="V1701">
            <v>0</v>
          </cell>
        </row>
        <row r="1702">
          <cell r="G1702" t="str">
            <v>E-6</v>
          </cell>
          <cell r="J1702" t="str">
            <v>PPP</v>
          </cell>
          <cell r="L1702" t="str">
            <v>Energy</v>
          </cell>
          <cell r="M1702" t="str">
            <v>Summer</v>
          </cell>
          <cell r="N1702" t="str">
            <v>Peak Tier 5</v>
          </cell>
          <cell r="R1702" t="str">
            <v>N/A</v>
          </cell>
          <cell r="V1702">
            <v>0</v>
          </cell>
        </row>
        <row r="1703">
          <cell r="G1703" t="str">
            <v>E-6</v>
          </cell>
          <cell r="J1703" t="str">
            <v>PPP</v>
          </cell>
          <cell r="L1703" t="str">
            <v>Energy</v>
          </cell>
          <cell r="M1703" t="str">
            <v>Winter</v>
          </cell>
          <cell r="N1703" t="str">
            <v>Off Peak Tier 1</v>
          </cell>
          <cell r="R1703" t="str">
            <v>N/A</v>
          </cell>
          <cell r="V1703">
            <v>0</v>
          </cell>
        </row>
        <row r="1704">
          <cell r="G1704" t="str">
            <v>E-6</v>
          </cell>
          <cell r="J1704" t="str">
            <v>PPP</v>
          </cell>
          <cell r="L1704" t="str">
            <v>Energy</v>
          </cell>
          <cell r="M1704" t="str">
            <v>Winter</v>
          </cell>
          <cell r="N1704" t="str">
            <v>Off Peak Tier 2</v>
          </cell>
          <cell r="R1704" t="str">
            <v>N/A</v>
          </cell>
          <cell r="V1704">
            <v>0</v>
          </cell>
        </row>
        <row r="1705">
          <cell r="G1705" t="str">
            <v>E-6</v>
          </cell>
          <cell r="J1705" t="str">
            <v>PPP</v>
          </cell>
          <cell r="L1705" t="str">
            <v>Energy</v>
          </cell>
          <cell r="M1705" t="str">
            <v>Winter</v>
          </cell>
          <cell r="N1705" t="str">
            <v>Off Peak Tier 3</v>
          </cell>
          <cell r="R1705" t="str">
            <v>N/A</v>
          </cell>
          <cell r="V1705">
            <v>0</v>
          </cell>
        </row>
        <row r="1706">
          <cell r="G1706" t="str">
            <v>E-6</v>
          </cell>
          <cell r="J1706" t="str">
            <v>PPP</v>
          </cell>
          <cell r="L1706" t="str">
            <v>Energy</v>
          </cell>
          <cell r="M1706" t="str">
            <v>Winter</v>
          </cell>
          <cell r="N1706" t="str">
            <v>Off Peak Tier 4</v>
          </cell>
          <cell r="R1706" t="str">
            <v>N/A</v>
          </cell>
          <cell r="V1706">
            <v>0</v>
          </cell>
        </row>
        <row r="1707">
          <cell r="G1707" t="str">
            <v>E-6</v>
          </cell>
          <cell r="J1707" t="str">
            <v>PPP</v>
          </cell>
          <cell r="L1707" t="str">
            <v>Energy</v>
          </cell>
          <cell r="M1707" t="str">
            <v>Winter</v>
          </cell>
          <cell r="N1707" t="str">
            <v>Off Peak Tier 5</v>
          </cell>
          <cell r="R1707" t="str">
            <v>N/A</v>
          </cell>
          <cell r="V1707">
            <v>0</v>
          </cell>
        </row>
        <row r="1708">
          <cell r="G1708" t="str">
            <v>E-6</v>
          </cell>
          <cell r="J1708" t="str">
            <v>PPP</v>
          </cell>
          <cell r="L1708" t="str">
            <v>Energy</v>
          </cell>
          <cell r="M1708" t="str">
            <v>Winter</v>
          </cell>
          <cell r="N1708" t="str">
            <v>Part Peak Tier 1</v>
          </cell>
          <cell r="R1708" t="str">
            <v>N/A</v>
          </cell>
          <cell r="V1708">
            <v>0</v>
          </cell>
        </row>
        <row r="1709">
          <cell r="G1709" t="str">
            <v>E-6</v>
          </cell>
          <cell r="J1709" t="str">
            <v>PPP</v>
          </cell>
          <cell r="L1709" t="str">
            <v>Energy</v>
          </cell>
          <cell r="M1709" t="str">
            <v>Winter</v>
          </cell>
          <cell r="N1709" t="str">
            <v>Part Peak Tier 2</v>
          </cell>
          <cell r="R1709" t="str">
            <v>N/A</v>
          </cell>
          <cell r="V1709">
            <v>0</v>
          </cell>
        </row>
        <row r="1710">
          <cell r="G1710" t="str">
            <v>E-6</v>
          </cell>
          <cell r="J1710" t="str">
            <v>PPP</v>
          </cell>
          <cell r="L1710" t="str">
            <v>Energy</v>
          </cell>
          <cell r="M1710" t="str">
            <v>Winter</v>
          </cell>
          <cell r="N1710" t="str">
            <v>Part Peak Tier 3</v>
          </cell>
          <cell r="R1710" t="str">
            <v>N/A</v>
          </cell>
          <cell r="V1710">
            <v>0</v>
          </cell>
        </row>
        <row r="1711">
          <cell r="G1711" t="str">
            <v>E-6</v>
          </cell>
          <cell r="J1711" t="str">
            <v>PPP</v>
          </cell>
          <cell r="L1711" t="str">
            <v>Energy</v>
          </cell>
          <cell r="M1711" t="str">
            <v>Winter</v>
          </cell>
          <cell r="N1711" t="str">
            <v>Part Peak Tier 4</v>
          </cell>
          <cell r="R1711" t="str">
            <v>N/A</v>
          </cell>
          <cell r="V1711">
            <v>0</v>
          </cell>
        </row>
        <row r="1712">
          <cell r="G1712" t="str">
            <v>E-6</v>
          </cell>
          <cell r="J1712" t="str">
            <v>PPP</v>
          </cell>
          <cell r="L1712" t="str">
            <v>Energy</v>
          </cell>
          <cell r="M1712" t="str">
            <v>Winter</v>
          </cell>
          <cell r="N1712" t="str">
            <v>Part Peak Tier 5</v>
          </cell>
          <cell r="R1712" t="str">
            <v>N/A</v>
          </cell>
          <cell r="V1712">
            <v>0</v>
          </cell>
        </row>
        <row r="1713">
          <cell r="G1713" t="str">
            <v>E-6</v>
          </cell>
          <cell r="J1713" t="str">
            <v>RS</v>
          </cell>
          <cell r="L1713" t="str">
            <v>Energy</v>
          </cell>
          <cell r="M1713" t="str">
            <v>Summer</v>
          </cell>
          <cell r="N1713" t="str">
            <v>Peak Tier 1</v>
          </cell>
          <cell r="R1713" t="str">
            <v>N/A</v>
          </cell>
          <cell r="V1713">
            <v>0</v>
          </cell>
        </row>
        <row r="1714">
          <cell r="G1714" t="str">
            <v>E-6</v>
          </cell>
          <cell r="J1714" t="str">
            <v>RS</v>
          </cell>
          <cell r="L1714" t="str">
            <v>Energy</v>
          </cell>
          <cell r="M1714" t="str">
            <v>Summer</v>
          </cell>
          <cell r="N1714" t="str">
            <v>Peak Tier 2</v>
          </cell>
          <cell r="R1714" t="str">
            <v>N/A</v>
          </cell>
          <cell r="V1714">
            <v>0</v>
          </cell>
        </row>
        <row r="1715">
          <cell r="G1715" t="str">
            <v>E-6</v>
          </cell>
          <cell r="J1715" t="str">
            <v>RS</v>
          </cell>
          <cell r="L1715" t="str">
            <v>Energy</v>
          </cell>
          <cell r="M1715" t="str">
            <v>Summer</v>
          </cell>
          <cell r="N1715" t="str">
            <v>Peak Tier 3</v>
          </cell>
          <cell r="R1715" t="str">
            <v>N/A</v>
          </cell>
          <cell r="V1715">
            <v>0</v>
          </cell>
        </row>
        <row r="1716">
          <cell r="G1716" t="str">
            <v>E-6</v>
          </cell>
          <cell r="J1716" t="str">
            <v>RS</v>
          </cell>
          <cell r="L1716" t="str">
            <v>Energy</v>
          </cell>
          <cell r="M1716" t="str">
            <v>Summer</v>
          </cell>
          <cell r="N1716" t="str">
            <v>Peak Tier 4</v>
          </cell>
          <cell r="R1716" t="str">
            <v>N/A</v>
          </cell>
          <cell r="V1716">
            <v>0</v>
          </cell>
        </row>
        <row r="1717">
          <cell r="G1717" t="str">
            <v>E-6</v>
          </cell>
          <cell r="J1717" t="str">
            <v>RS</v>
          </cell>
          <cell r="L1717" t="str">
            <v>Energy</v>
          </cell>
          <cell r="M1717" t="str">
            <v>Summer</v>
          </cell>
          <cell r="N1717" t="str">
            <v>Peak Tier 5</v>
          </cell>
          <cell r="R1717" t="str">
            <v>N/A</v>
          </cell>
          <cell r="V1717">
            <v>0</v>
          </cell>
        </row>
        <row r="1718">
          <cell r="G1718" t="str">
            <v>E-6</v>
          </cell>
          <cell r="J1718" t="str">
            <v>RS</v>
          </cell>
          <cell r="L1718" t="str">
            <v>Energy</v>
          </cell>
          <cell r="M1718" t="str">
            <v>Summer</v>
          </cell>
          <cell r="N1718" t="str">
            <v>Part Peak Tier 1</v>
          </cell>
          <cell r="R1718" t="str">
            <v>N/A</v>
          </cell>
          <cell r="V1718">
            <v>0</v>
          </cell>
        </row>
        <row r="1719">
          <cell r="G1719" t="str">
            <v>E-6</v>
          </cell>
          <cell r="J1719" t="str">
            <v>RS</v>
          </cell>
          <cell r="L1719" t="str">
            <v>Energy</v>
          </cell>
          <cell r="M1719" t="str">
            <v>Summer</v>
          </cell>
          <cell r="N1719" t="str">
            <v>Part Peak Tier 2</v>
          </cell>
          <cell r="R1719" t="str">
            <v>N/A</v>
          </cell>
          <cell r="V1719">
            <v>0</v>
          </cell>
        </row>
        <row r="1720">
          <cell r="G1720" t="str">
            <v>E-6</v>
          </cell>
          <cell r="J1720" t="str">
            <v>RS</v>
          </cell>
          <cell r="L1720" t="str">
            <v>Energy</v>
          </cell>
          <cell r="M1720" t="str">
            <v>Summer</v>
          </cell>
          <cell r="N1720" t="str">
            <v>Part Peak Tier 3</v>
          </cell>
          <cell r="R1720" t="str">
            <v>N/A</v>
          </cell>
          <cell r="V1720">
            <v>0</v>
          </cell>
        </row>
        <row r="1721">
          <cell r="G1721" t="str">
            <v>E-6</v>
          </cell>
          <cell r="J1721" t="str">
            <v>RS</v>
          </cell>
          <cell r="L1721" t="str">
            <v>Energy</v>
          </cell>
          <cell r="M1721" t="str">
            <v>Summer</v>
          </cell>
          <cell r="N1721" t="str">
            <v>Part Peak Tier 4</v>
          </cell>
          <cell r="R1721" t="str">
            <v>N/A</v>
          </cell>
          <cell r="V1721">
            <v>0</v>
          </cell>
        </row>
        <row r="1722">
          <cell r="G1722" t="str">
            <v>E-6</v>
          </cell>
          <cell r="J1722" t="str">
            <v>RS</v>
          </cell>
          <cell r="L1722" t="str">
            <v>Energy</v>
          </cell>
          <cell r="M1722" t="str">
            <v>Summer</v>
          </cell>
          <cell r="N1722" t="str">
            <v>Part Peak Tier 5</v>
          </cell>
          <cell r="R1722" t="str">
            <v>N/A</v>
          </cell>
          <cell r="V1722">
            <v>0</v>
          </cell>
        </row>
        <row r="1723">
          <cell r="G1723" t="str">
            <v>E-6</v>
          </cell>
          <cell r="J1723" t="str">
            <v>RS</v>
          </cell>
          <cell r="L1723" t="str">
            <v>Energy</v>
          </cell>
          <cell r="M1723" t="str">
            <v>Summer</v>
          </cell>
          <cell r="N1723" t="str">
            <v>Off Peak Tier 1</v>
          </cell>
          <cell r="R1723" t="str">
            <v>N/A</v>
          </cell>
          <cell r="V1723">
            <v>0</v>
          </cell>
        </row>
        <row r="1724">
          <cell r="G1724" t="str">
            <v>E-6</v>
          </cell>
          <cell r="J1724" t="str">
            <v>RS</v>
          </cell>
          <cell r="L1724" t="str">
            <v>Energy</v>
          </cell>
          <cell r="M1724" t="str">
            <v>Summer</v>
          </cell>
          <cell r="N1724" t="str">
            <v>Off Peak Tier 2</v>
          </cell>
          <cell r="R1724" t="str">
            <v>N/A</v>
          </cell>
          <cell r="V1724">
            <v>0</v>
          </cell>
        </row>
        <row r="1725">
          <cell r="G1725" t="str">
            <v>E-6</v>
          </cell>
          <cell r="J1725" t="str">
            <v>RS</v>
          </cell>
          <cell r="L1725" t="str">
            <v>Energy</v>
          </cell>
          <cell r="M1725" t="str">
            <v>Summer</v>
          </cell>
          <cell r="N1725" t="str">
            <v>Off Peak Tier 3</v>
          </cell>
          <cell r="R1725" t="str">
            <v>N/A</v>
          </cell>
          <cell r="V1725">
            <v>0</v>
          </cell>
        </row>
        <row r="1726">
          <cell r="G1726" t="str">
            <v>E-6</v>
          </cell>
          <cell r="J1726" t="str">
            <v>RS</v>
          </cell>
          <cell r="L1726" t="str">
            <v>Energy</v>
          </cell>
          <cell r="M1726" t="str">
            <v>Summer</v>
          </cell>
          <cell r="N1726" t="str">
            <v>Off Peak Tier 4</v>
          </cell>
          <cell r="R1726" t="str">
            <v>N/A</v>
          </cell>
          <cell r="V1726">
            <v>0</v>
          </cell>
        </row>
        <row r="1727">
          <cell r="G1727" t="str">
            <v>E-6</v>
          </cell>
          <cell r="J1727" t="str">
            <v>RS</v>
          </cell>
          <cell r="L1727" t="str">
            <v>Energy</v>
          </cell>
          <cell r="M1727" t="str">
            <v>Summer</v>
          </cell>
          <cell r="N1727" t="str">
            <v>Off Peak Tier 5</v>
          </cell>
          <cell r="R1727" t="str">
            <v>N/A</v>
          </cell>
          <cell r="V1727">
            <v>0</v>
          </cell>
        </row>
        <row r="1728">
          <cell r="G1728" t="str">
            <v>E-6</v>
          </cell>
          <cell r="J1728" t="str">
            <v>RS</v>
          </cell>
          <cell r="L1728" t="str">
            <v>Energy</v>
          </cell>
          <cell r="M1728" t="str">
            <v>Winter</v>
          </cell>
          <cell r="N1728" t="str">
            <v>Part Peak Tier 1</v>
          </cell>
          <cell r="R1728" t="str">
            <v>N/A</v>
          </cell>
          <cell r="V1728">
            <v>0</v>
          </cell>
        </row>
        <row r="1729">
          <cell r="G1729" t="str">
            <v>E-6</v>
          </cell>
          <cell r="J1729" t="str">
            <v>RS</v>
          </cell>
          <cell r="L1729" t="str">
            <v>Energy</v>
          </cell>
          <cell r="M1729" t="str">
            <v>Winter</v>
          </cell>
          <cell r="N1729" t="str">
            <v>Part Peak Tier 2</v>
          </cell>
          <cell r="R1729" t="str">
            <v>N/A</v>
          </cell>
          <cell r="V1729">
            <v>0</v>
          </cell>
        </row>
        <row r="1730">
          <cell r="G1730" t="str">
            <v>E-6</v>
          </cell>
          <cell r="J1730" t="str">
            <v>RS</v>
          </cell>
          <cell r="L1730" t="str">
            <v>Energy</v>
          </cell>
          <cell r="M1730" t="str">
            <v>Winter</v>
          </cell>
          <cell r="N1730" t="str">
            <v>Part Peak Tier 3</v>
          </cell>
          <cell r="R1730" t="str">
            <v>N/A</v>
          </cell>
          <cell r="V1730">
            <v>0</v>
          </cell>
        </row>
        <row r="1731">
          <cell r="G1731" t="str">
            <v>E-6</v>
          </cell>
          <cell r="J1731" t="str">
            <v>RS</v>
          </cell>
          <cell r="L1731" t="str">
            <v>Energy</v>
          </cell>
          <cell r="M1731" t="str">
            <v>Winter</v>
          </cell>
          <cell r="N1731" t="str">
            <v>Part Peak Tier 4</v>
          </cell>
          <cell r="R1731" t="str">
            <v>N/A</v>
          </cell>
          <cell r="V1731">
            <v>0</v>
          </cell>
        </row>
        <row r="1732">
          <cell r="G1732" t="str">
            <v>E-6</v>
          </cell>
          <cell r="J1732" t="str">
            <v>RS</v>
          </cell>
          <cell r="L1732" t="str">
            <v>Energy</v>
          </cell>
          <cell r="M1732" t="str">
            <v>Winter</v>
          </cell>
          <cell r="N1732" t="str">
            <v>Part Peak Tier 5</v>
          </cell>
          <cell r="R1732" t="str">
            <v>N/A</v>
          </cell>
          <cell r="V1732">
            <v>0</v>
          </cell>
        </row>
        <row r="1733">
          <cell r="G1733" t="str">
            <v>E-6</v>
          </cell>
          <cell r="J1733" t="str">
            <v>RS</v>
          </cell>
          <cell r="L1733" t="str">
            <v>Energy</v>
          </cell>
          <cell r="M1733" t="str">
            <v>Winter</v>
          </cell>
          <cell r="N1733" t="str">
            <v>Off Peak Tier 1</v>
          </cell>
          <cell r="R1733" t="str">
            <v>N/A</v>
          </cell>
          <cell r="V1733">
            <v>0</v>
          </cell>
        </row>
        <row r="1734">
          <cell r="G1734" t="str">
            <v>E-6</v>
          </cell>
          <cell r="J1734" t="str">
            <v>RS</v>
          </cell>
          <cell r="L1734" t="str">
            <v>Energy</v>
          </cell>
          <cell r="M1734" t="str">
            <v>Winter</v>
          </cell>
          <cell r="N1734" t="str">
            <v>Off Peak Tier 2</v>
          </cell>
          <cell r="R1734" t="str">
            <v>N/A</v>
          </cell>
          <cell r="V1734">
            <v>0</v>
          </cell>
        </row>
        <row r="1735">
          <cell r="G1735" t="str">
            <v>E-6</v>
          </cell>
          <cell r="J1735" t="str">
            <v>RS</v>
          </cell>
          <cell r="L1735" t="str">
            <v>Energy</v>
          </cell>
          <cell r="M1735" t="str">
            <v>Winter</v>
          </cell>
          <cell r="N1735" t="str">
            <v>Off Peak Tier 3</v>
          </cell>
          <cell r="R1735" t="str">
            <v>N/A</v>
          </cell>
          <cell r="V1735">
            <v>0</v>
          </cell>
        </row>
        <row r="1736">
          <cell r="G1736" t="str">
            <v>E-6</v>
          </cell>
          <cell r="J1736" t="str">
            <v>RS</v>
          </cell>
          <cell r="L1736" t="str">
            <v>Energy</v>
          </cell>
          <cell r="M1736" t="str">
            <v>Winter</v>
          </cell>
          <cell r="N1736" t="str">
            <v>Off Peak Tier 4</v>
          </cell>
          <cell r="R1736" t="str">
            <v>N/A</v>
          </cell>
          <cell r="V1736">
            <v>0</v>
          </cell>
        </row>
        <row r="1737">
          <cell r="G1737" t="str">
            <v>E-6</v>
          </cell>
          <cell r="J1737" t="str">
            <v>RS</v>
          </cell>
          <cell r="L1737" t="str">
            <v>Energy</v>
          </cell>
          <cell r="M1737" t="str">
            <v>Winter</v>
          </cell>
          <cell r="N1737" t="str">
            <v>Off Peak Tier 5</v>
          </cell>
          <cell r="R1737" t="str">
            <v>N/A</v>
          </cell>
          <cell r="V1737">
            <v>0</v>
          </cell>
        </row>
        <row r="1738">
          <cell r="G1738" t="str">
            <v>E-6</v>
          </cell>
          <cell r="J1738" t="str">
            <v>RS</v>
          </cell>
          <cell r="L1738" t="str">
            <v>Energy</v>
          </cell>
          <cell r="M1738" t="str">
            <v>N/A</v>
          </cell>
          <cell r="N1738" t="str">
            <v>Min Bill kWh</v>
          </cell>
          <cell r="R1738" t="str">
            <v>N/A</v>
          </cell>
          <cell r="V1738">
            <v>0</v>
          </cell>
        </row>
        <row r="1739">
          <cell r="G1739" t="str">
            <v>E-6</v>
          </cell>
          <cell r="J1739" t="str">
            <v>TRA</v>
          </cell>
          <cell r="L1739" t="str">
            <v>Energy</v>
          </cell>
          <cell r="M1739" t="str">
            <v>N/A</v>
          </cell>
          <cell r="N1739" t="str">
            <v>Min Bill kWh</v>
          </cell>
          <cell r="R1739" t="str">
            <v>N/A</v>
          </cell>
          <cell r="V1739">
            <v>0</v>
          </cell>
        </row>
        <row r="1740">
          <cell r="G1740" t="str">
            <v>E-6</v>
          </cell>
          <cell r="J1740" t="str">
            <v>TRA</v>
          </cell>
          <cell r="L1740" t="str">
            <v>Energy</v>
          </cell>
          <cell r="M1740" t="str">
            <v>Summer</v>
          </cell>
          <cell r="N1740" t="str">
            <v>Off Peak Tier 1</v>
          </cell>
          <cell r="R1740" t="str">
            <v>N/A</v>
          </cell>
          <cell r="V1740">
            <v>0</v>
          </cell>
        </row>
        <row r="1741">
          <cell r="G1741" t="str">
            <v>E-6</v>
          </cell>
          <cell r="J1741" t="str">
            <v>TRA</v>
          </cell>
          <cell r="L1741" t="str">
            <v>Energy</v>
          </cell>
          <cell r="M1741" t="str">
            <v>Summer</v>
          </cell>
          <cell r="N1741" t="str">
            <v>Off Peak Tier 2</v>
          </cell>
          <cell r="R1741" t="str">
            <v>N/A</v>
          </cell>
          <cell r="V1741">
            <v>0</v>
          </cell>
        </row>
        <row r="1742">
          <cell r="G1742" t="str">
            <v>E-6</v>
          </cell>
          <cell r="J1742" t="str">
            <v>TRA</v>
          </cell>
          <cell r="L1742" t="str">
            <v>Energy</v>
          </cell>
          <cell r="M1742" t="str">
            <v>Summer</v>
          </cell>
          <cell r="N1742" t="str">
            <v>Off Peak Tier 3</v>
          </cell>
          <cell r="R1742" t="str">
            <v>N/A</v>
          </cell>
          <cell r="V1742">
            <v>0</v>
          </cell>
        </row>
        <row r="1743">
          <cell r="G1743" t="str">
            <v>E-6</v>
          </cell>
          <cell r="J1743" t="str">
            <v>TRA</v>
          </cell>
          <cell r="L1743" t="str">
            <v>Energy</v>
          </cell>
          <cell r="M1743" t="str">
            <v>Summer</v>
          </cell>
          <cell r="N1743" t="str">
            <v>Off Peak Tier 4</v>
          </cell>
          <cell r="R1743" t="str">
            <v>N/A</v>
          </cell>
          <cell r="V1743">
            <v>0</v>
          </cell>
        </row>
        <row r="1744">
          <cell r="G1744" t="str">
            <v>E-6</v>
          </cell>
          <cell r="J1744" t="str">
            <v>TRA</v>
          </cell>
          <cell r="L1744" t="str">
            <v>Energy</v>
          </cell>
          <cell r="M1744" t="str">
            <v>Summer</v>
          </cell>
          <cell r="N1744" t="str">
            <v>Off Peak Tier 5</v>
          </cell>
          <cell r="R1744" t="str">
            <v>N/A</v>
          </cell>
          <cell r="V1744">
            <v>0</v>
          </cell>
        </row>
        <row r="1745">
          <cell r="G1745" t="str">
            <v>E-6</v>
          </cell>
          <cell r="J1745" t="str">
            <v>TRA</v>
          </cell>
          <cell r="L1745" t="str">
            <v>Energy</v>
          </cell>
          <cell r="M1745" t="str">
            <v>Summer</v>
          </cell>
          <cell r="N1745" t="str">
            <v>Part Peak Tier 1</v>
          </cell>
          <cell r="R1745" t="str">
            <v>N/A</v>
          </cell>
          <cell r="V1745">
            <v>0</v>
          </cell>
        </row>
        <row r="1746">
          <cell r="G1746" t="str">
            <v>E-6</v>
          </cell>
          <cell r="J1746" t="str">
            <v>TRA</v>
          </cell>
          <cell r="L1746" t="str">
            <v>Energy</v>
          </cell>
          <cell r="M1746" t="str">
            <v>Summer</v>
          </cell>
          <cell r="N1746" t="str">
            <v>Part Peak Tier 2</v>
          </cell>
          <cell r="R1746" t="str">
            <v>N/A</v>
          </cell>
          <cell r="V1746">
            <v>0</v>
          </cell>
        </row>
        <row r="1747">
          <cell r="G1747" t="str">
            <v>E-6</v>
          </cell>
          <cell r="J1747" t="str">
            <v>TRA</v>
          </cell>
          <cell r="L1747" t="str">
            <v>Energy</v>
          </cell>
          <cell r="M1747" t="str">
            <v>Summer</v>
          </cell>
          <cell r="N1747" t="str">
            <v>Part Peak Tier 3</v>
          </cell>
          <cell r="R1747" t="str">
            <v>N/A</v>
          </cell>
          <cell r="V1747">
            <v>0</v>
          </cell>
        </row>
        <row r="1748">
          <cell r="G1748" t="str">
            <v>E-6</v>
          </cell>
          <cell r="J1748" t="str">
            <v>TRA</v>
          </cell>
          <cell r="L1748" t="str">
            <v>Energy</v>
          </cell>
          <cell r="M1748" t="str">
            <v>Summer</v>
          </cell>
          <cell r="N1748" t="str">
            <v>Part Peak Tier 4</v>
          </cell>
          <cell r="R1748" t="str">
            <v>N/A</v>
          </cell>
          <cell r="V1748">
            <v>0</v>
          </cell>
        </row>
        <row r="1749">
          <cell r="G1749" t="str">
            <v>E-6</v>
          </cell>
          <cell r="J1749" t="str">
            <v>TRA</v>
          </cell>
          <cell r="L1749" t="str">
            <v>Energy</v>
          </cell>
          <cell r="M1749" t="str">
            <v>Summer</v>
          </cell>
          <cell r="N1749" t="str">
            <v>Part Peak Tier 5</v>
          </cell>
          <cell r="R1749" t="str">
            <v>N/A</v>
          </cell>
          <cell r="V1749">
            <v>0</v>
          </cell>
        </row>
        <row r="1750">
          <cell r="G1750" t="str">
            <v>E-6</v>
          </cell>
          <cell r="J1750" t="str">
            <v>TRA</v>
          </cell>
          <cell r="L1750" t="str">
            <v>Energy</v>
          </cell>
          <cell r="M1750" t="str">
            <v>Summer</v>
          </cell>
          <cell r="N1750" t="str">
            <v>Peak Tier 1</v>
          </cell>
          <cell r="R1750" t="str">
            <v>N/A</v>
          </cell>
          <cell r="V1750">
            <v>0</v>
          </cell>
        </row>
        <row r="1751">
          <cell r="G1751" t="str">
            <v>E-6</v>
          </cell>
          <cell r="J1751" t="str">
            <v>TRA</v>
          </cell>
          <cell r="L1751" t="str">
            <v>Energy</v>
          </cell>
          <cell r="M1751" t="str">
            <v>Summer</v>
          </cell>
          <cell r="N1751" t="str">
            <v>Peak Tier 2</v>
          </cell>
          <cell r="R1751" t="str">
            <v>N/A</v>
          </cell>
          <cell r="V1751">
            <v>0</v>
          </cell>
        </row>
        <row r="1752">
          <cell r="G1752" t="str">
            <v>E-6</v>
          </cell>
          <cell r="J1752" t="str">
            <v>TRA</v>
          </cell>
          <cell r="L1752" t="str">
            <v>Energy</v>
          </cell>
          <cell r="M1752" t="str">
            <v>Summer</v>
          </cell>
          <cell r="N1752" t="str">
            <v>Peak Tier 3</v>
          </cell>
          <cell r="R1752" t="str">
            <v>N/A</v>
          </cell>
          <cell r="V1752">
            <v>0</v>
          </cell>
        </row>
        <row r="1753">
          <cell r="G1753" t="str">
            <v>E-6</v>
          </cell>
          <cell r="J1753" t="str">
            <v>TRA</v>
          </cell>
          <cell r="L1753" t="str">
            <v>Energy</v>
          </cell>
          <cell r="M1753" t="str">
            <v>Summer</v>
          </cell>
          <cell r="N1753" t="str">
            <v>Peak Tier 4</v>
          </cell>
          <cell r="R1753" t="str">
            <v>N/A</v>
          </cell>
          <cell r="V1753">
            <v>0</v>
          </cell>
        </row>
        <row r="1754">
          <cell r="G1754" t="str">
            <v>E-6</v>
          </cell>
          <cell r="J1754" t="str">
            <v>TRA</v>
          </cell>
          <cell r="L1754" t="str">
            <v>Energy</v>
          </cell>
          <cell r="M1754" t="str">
            <v>Summer</v>
          </cell>
          <cell r="N1754" t="str">
            <v>Peak Tier 5</v>
          </cell>
          <cell r="R1754" t="str">
            <v>N/A</v>
          </cell>
          <cell r="V1754">
            <v>0</v>
          </cell>
        </row>
        <row r="1755">
          <cell r="G1755" t="str">
            <v>E-6</v>
          </cell>
          <cell r="J1755" t="str">
            <v>TRA</v>
          </cell>
          <cell r="L1755" t="str">
            <v>Energy</v>
          </cell>
          <cell r="M1755" t="str">
            <v>Winter</v>
          </cell>
          <cell r="N1755" t="str">
            <v>Off Peak Tier 1</v>
          </cell>
          <cell r="R1755" t="str">
            <v>N/A</v>
          </cell>
          <cell r="V1755">
            <v>0</v>
          </cell>
        </row>
        <row r="1756">
          <cell r="G1756" t="str">
            <v>E-6</v>
          </cell>
          <cell r="J1756" t="str">
            <v>TRA</v>
          </cell>
          <cell r="L1756" t="str">
            <v>Energy</v>
          </cell>
          <cell r="M1756" t="str">
            <v>Winter</v>
          </cell>
          <cell r="N1756" t="str">
            <v>Off Peak Tier 2</v>
          </cell>
          <cell r="R1756" t="str">
            <v>N/A</v>
          </cell>
          <cell r="V1756">
            <v>0</v>
          </cell>
        </row>
        <row r="1757">
          <cell r="G1757" t="str">
            <v>E-6</v>
          </cell>
          <cell r="J1757" t="str">
            <v>TRA</v>
          </cell>
          <cell r="L1757" t="str">
            <v>Energy</v>
          </cell>
          <cell r="M1757" t="str">
            <v>Winter</v>
          </cell>
          <cell r="N1757" t="str">
            <v>Off Peak Tier 3</v>
          </cell>
          <cell r="R1757" t="str">
            <v>N/A</v>
          </cell>
          <cell r="V1757">
            <v>0</v>
          </cell>
        </row>
        <row r="1758">
          <cell r="G1758" t="str">
            <v>E-6</v>
          </cell>
          <cell r="J1758" t="str">
            <v>TRA</v>
          </cell>
          <cell r="L1758" t="str">
            <v>Energy</v>
          </cell>
          <cell r="M1758" t="str">
            <v>Winter</v>
          </cell>
          <cell r="N1758" t="str">
            <v>Off Peak Tier 4</v>
          </cell>
          <cell r="R1758" t="str">
            <v>N/A</v>
          </cell>
          <cell r="V1758">
            <v>0</v>
          </cell>
        </row>
        <row r="1759">
          <cell r="G1759" t="str">
            <v>E-6</v>
          </cell>
          <cell r="J1759" t="str">
            <v>TRA</v>
          </cell>
          <cell r="L1759" t="str">
            <v>Energy</v>
          </cell>
          <cell r="M1759" t="str">
            <v>Winter</v>
          </cell>
          <cell r="N1759" t="str">
            <v>Off Peak Tier 5</v>
          </cell>
          <cell r="R1759" t="str">
            <v>N/A</v>
          </cell>
          <cell r="V1759">
            <v>0</v>
          </cell>
        </row>
        <row r="1760">
          <cell r="G1760" t="str">
            <v>E-6</v>
          </cell>
          <cell r="J1760" t="str">
            <v>TRA</v>
          </cell>
          <cell r="L1760" t="str">
            <v>Energy</v>
          </cell>
          <cell r="M1760" t="str">
            <v>Winter</v>
          </cell>
          <cell r="N1760" t="str">
            <v>Part Peak Tier 1</v>
          </cell>
          <cell r="R1760" t="str">
            <v>N/A</v>
          </cell>
          <cell r="V1760">
            <v>0</v>
          </cell>
        </row>
        <row r="1761">
          <cell r="G1761" t="str">
            <v>E-6</v>
          </cell>
          <cell r="J1761" t="str">
            <v>TRA</v>
          </cell>
          <cell r="L1761" t="str">
            <v>Energy</v>
          </cell>
          <cell r="M1761" t="str">
            <v>Winter</v>
          </cell>
          <cell r="N1761" t="str">
            <v>Part Peak Tier 2</v>
          </cell>
          <cell r="R1761" t="str">
            <v>N/A</v>
          </cell>
          <cell r="V1761">
            <v>0</v>
          </cell>
        </row>
        <row r="1762">
          <cell r="G1762" t="str">
            <v>E-6</v>
          </cell>
          <cell r="J1762" t="str">
            <v>TRA</v>
          </cell>
          <cell r="L1762" t="str">
            <v>Energy</v>
          </cell>
          <cell r="M1762" t="str">
            <v>Winter</v>
          </cell>
          <cell r="N1762" t="str">
            <v>Part Peak Tier 3</v>
          </cell>
          <cell r="R1762" t="str">
            <v>N/A</v>
          </cell>
          <cell r="V1762">
            <v>0</v>
          </cell>
        </row>
        <row r="1763">
          <cell r="G1763" t="str">
            <v>E-6</v>
          </cell>
          <cell r="J1763" t="str">
            <v>TRA</v>
          </cell>
          <cell r="L1763" t="str">
            <v>Energy</v>
          </cell>
          <cell r="M1763" t="str">
            <v>Winter</v>
          </cell>
          <cell r="N1763" t="str">
            <v>Part Peak Tier 4</v>
          </cell>
          <cell r="R1763" t="str">
            <v>N/A</v>
          </cell>
          <cell r="V1763">
            <v>0</v>
          </cell>
        </row>
        <row r="1764">
          <cell r="G1764" t="str">
            <v>E-6</v>
          </cell>
          <cell r="J1764" t="str">
            <v>TRA</v>
          </cell>
          <cell r="L1764" t="str">
            <v>Energy</v>
          </cell>
          <cell r="M1764" t="str">
            <v>Winter</v>
          </cell>
          <cell r="N1764" t="str">
            <v>Part Peak Tier 5</v>
          </cell>
          <cell r="R1764" t="str">
            <v>N/A</v>
          </cell>
          <cell r="V1764">
            <v>0</v>
          </cell>
        </row>
        <row r="1765">
          <cell r="G1765" t="str">
            <v>E-6</v>
          </cell>
          <cell r="J1765" t="str">
            <v>TRA</v>
          </cell>
          <cell r="L1765" t="str">
            <v>Energy</v>
          </cell>
          <cell r="M1765" t="str">
            <v>N/A</v>
          </cell>
          <cell r="N1765" t="str">
            <v>Min Bill kWh</v>
          </cell>
          <cell r="R1765" t="str">
            <v>N/A</v>
          </cell>
          <cell r="V1765">
            <v>0</v>
          </cell>
        </row>
        <row r="1766">
          <cell r="G1766" t="str">
            <v>E-6</v>
          </cell>
          <cell r="J1766" t="str">
            <v>TRA</v>
          </cell>
          <cell r="L1766" t="str">
            <v>Energy</v>
          </cell>
          <cell r="M1766" t="str">
            <v>Summer</v>
          </cell>
          <cell r="N1766" t="str">
            <v>Off Peak Tier 1</v>
          </cell>
          <cell r="R1766" t="str">
            <v>N/A</v>
          </cell>
          <cell r="V1766">
            <v>0</v>
          </cell>
        </row>
        <row r="1767">
          <cell r="G1767" t="str">
            <v>E-6</v>
          </cell>
          <cell r="J1767" t="str">
            <v>TRA</v>
          </cell>
          <cell r="L1767" t="str">
            <v>Energy</v>
          </cell>
          <cell r="M1767" t="str">
            <v>Summer</v>
          </cell>
          <cell r="N1767" t="str">
            <v>Off Peak Tier 2</v>
          </cell>
          <cell r="R1767" t="str">
            <v>N/A</v>
          </cell>
          <cell r="V1767">
            <v>0</v>
          </cell>
        </row>
        <row r="1768">
          <cell r="G1768" t="str">
            <v>E-6</v>
          </cell>
          <cell r="J1768" t="str">
            <v>TRA</v>
          </cell>
          <cell r="L1768" t="str">
            <v>Energy</v>
          </cell>
          <cell r="M1768" t="str">
            <v>Summer</v>
          </cell>
          <cell r="N1768" t="str">
            <v>Off Peak Tier 3</v>
          </cell>
          <cell r="R1768" t="str">
            <v>N/A</v>
          </cell>
          <cell r="V1768">
            <v>0</v>
          </cell>
        </row>
        <row r="1769">
          <cell r="G1769" t="str">
            <v>E-6</v>
          </cell>
          <cell r="J1769" t="str">
            <v>TRA</v>
          </cell>
          <cell r="L1769" t="str">
            <v>Energy</v>
          </cell>
          <cell r="M1769" t="str">
            <v>Summer</v>
          </cell>
          <cell r="N1769" t="str">
            <v>Off Peak Tier 4</v>
          </cell>
          <cell r="R1769" t="str">
            <v>N/A</v>
          </cell>
          <cell r="V1769">
            <v>0</v>
          </cell>
        </row>
        <row r="1770">
          <cell r="G1770" t="str">
            <v>E-6</v>
          </cell>
          <cell r="J1770" t="str">
            <v>TRA</v>
          </cell>
          <cell r="L1770" t="str">
            <v>Energy</v>
          </cell>
          <cell r="M1770" t="str">
            <v>Summer</v>
          </cell>
          <cell r="N1770" t="str">
            <v>Off Peak Tier 5</v>
          </cell>
          <cell r="R1770" t="str">
            <v>N/A</v>
          </cell>
          <cell r="V1770">
            <v>0</v>
          </cell>
        </row>
        <row r="1771">
          <cell r="G1771" t="str">
            <v>E-6</v>
          </cell>
          <cell r="J1771" t="str">
            <v>TRA</v>
          </cell>
          <cell r="L1771" t="str">
            <v>Energy</v>
          </cell>
          <cell r="M1771" t="str">
            <v>Summer</v>
          </cell>
          <cell r="N1771" t="str">
            <v>Part Peak Tier 1</v>
          </cell>
          <cell r="R1771" t="str">
            <v>N/A</v>
          </cell>
          <cell r="V1771">
            <v>0</v>
          </cell>
        </row>
        <row r="1772">
          <cell r="G1772" t="str">
            <v>E-6</v>
          </cell>
          <cell r="J1772" t="str">
            <v>TRA</v>
          </cell>
          <cell r="L1772" t="str">
            <v>Energy</v>
          </cell>
          <cell r="M1772" t="str">
            <v>Summer</v>
          </cell>
          <cell r="N1772" t="str">
            <v>Part Peak Tier 2</v>
          </cell>
          <cell r="R1772" t="str">
            <v>N/A</v>
          </cell>
          <cell r="V1772">
            <v>0</v>
          </cell>
        </row>
        <row r="1773">
          <cell r="G1773" t="str">
            <v>E-6</v>
          </cell>
          <cell r="J1773" t="str">
            <v>TRA</v>
          </cell>
          <cell r="L1773" t="str">
            <v>Energy</v>
          </cell>
          <cell r="M1773" t="str">
            <v>Summer</v>
          </cell>
          <cell r="N1773" t="str">
            <v>Part Peak Tier 3</v>
          </cell>
          <cell r="R1773" t="str">
            <v>N/A</v>
          </cell>
          <cell r="V1773">
            <v>0</v>
          </cell>
        </row>
        <row r="1774">
          <cell r="G1774" t="str">
            <v>E-6</v>
          </cell>
          <cell r="J1774" t="str">
            <v>TRA</v>
          </cell>
          <cell r="L1774" t="str">
            <v>Energy</v>
          </cell>
          <cell r="M1774" t="str">
            <v>Summer</v>
          </cell>
          <cell r="N1774" t="str">
            <v>Part Peak Tier 4</v>
          </cell>
          <cell r="R1774" t="str">
            <v>N/A</v>
          </cell>
          <cell r="V1774">
            <v>0</v>
          </cell>
        </row>
        <row r="1775">
          <cell r="G1775" t="str">
            <v>E-6</v>
          </cell>
          <cell r="J1775" t="str">
            <v>TRA</v>
          </cell>
          <cell r="L1775" t="str">
            <v>Energy</v>
          </cell>
          <cell r="M1775" t="str">
            <v>Summer</v>
          </cell>
          <cell r="N1775" t="str">
            <v>Part Peak Tier 5</v>
          </cell>
          <cell r="R1775" t="str">
            <v>N/A</v>
          </cell>
          <cell r="V1775">
            <v>0</v>
          </cell>
        </row>
        <row r="1776">
          <cell r="G1776" t="str">
            <v>E-6</v>
          </cell>
          <cell r="J1776" t="str">
            <v>TRA</v>
          </cell>
          <cell r="L1776" t="str">
            <v>Energy</v>
          </cell>
          <cell r="M1776" t="str">
            <v>Summer</v>
          </cell>
          <cell r="N1776" t="str">
            <v>Peak Tier 1</v>
          </cell>
          <cell r="R1776" t="str">
            <v>N/A</v>
          </cell>
          <cell r="V1776">
            <v>0</v>
          </cell>
        </row>
        <row r="1777">
          <cell r="G1777" t="str">
            <v>E-6</v>
          </cell>
          <cell r="J1777" t="str">
            <v>TRA</v>
          </cell>
          <cell r="L1777" t="str">
            <v>Energy</v>
          </cell>
          <cell r="M1777" t="str">
            <v>Summer</v>
          </cell>
          <cell r="N1777" t="str">
            <v>Peak Tier 2</v>
          </cell>
          <cell r="R1777" t="str">
            <v>N/A</v>
          </cell>
          <cell r="V1777">
            <v>0</v>
          </cell>
        </row>
        <row r="1778">
          <cell r="G1778" t="str">
            <v>E-6</v>
          </cell>
          <cell r="J1778" t="str">
            <v>TRA</v>
          </cell>
          <cell r="L1778" t="str">
            <v>Energy</v>
          </cell>
          <cell r="M1778" t="str">
            <v>Summer</v>
          </cell>
          <cell r="N1778" t="str">
            <v>Peak Tier 3</v>
          </cell>
          <cell r="R1778" t="str">
            <v>N/A</v>
          </cell>
          <cell r="V1778">
            <v>0</v>
          </cell>
        </row>
        <row r="1779">
          <cell r="G1779" t="str">
            <v>E-6</v>
          </cell>
          <cell r="J1779" t="str">
            <v>TRA</v>
          </cell>
          <cell r="L1779" t="str">
            <v>Energy</v>
          </cell>
          <cell r="M1779" t="str">
            <v>Summer</v>
          </cell>
          <cell r="N1779" t="str">
            <v>Peak Tier 4</v>
          </cell>
          <cell r="R1779" t="str">
            <v>N/A</v>
          </cell>
          <cell r="V1779">
            <v>0</v>
          </cell>
        </row>
        <row r="1780">
          <cell r="G1780" t="str">
            <v>E-6</v>
          </cell>
          <cell r="J1780" t="str">
            <v>TRA</v>
          </cell>
          <cell r="L1780" t="str">
            <v>Energy</v>
          </cell>
          <cell r="M1780" t="str">
            <v>Summer</v>
          </cell>
          <cell r="N1780" t="str">
            <v>Peak Tier 5</v>
          </cell>
          <cell r="R1780" t="str">
            <v>N/A</v>
          </cell>
          <cell r="V1780">
            <v>0</v>
          </cell>
        </row>
        <row r="1781">
          <cell r="G1781" t="str">
            <v>E-6</v>
          </cell>
          <cell r="J1781" t="str">
            <v>TRA</v>
          </cell>
          <cell r="L1781" t="str">
            <v>Energy</v>
          </cell>
          <cell r="M1781" t="str">
            <v>Winter</v>
          </cell>
          <cell r="N1781" t="str">
            <v>Off Peak Tier 1</v>
          </cell>
          <cell r="R1781" t="str">
            <v>N/A</v>
          </cell>
          <cell r="V1781">
            <v>0</v>
          </cell>
        </row>
        <row r="1782">
          <cell r="G1782" t="str">
            <v>E-6</v>
          </cell>
          <cell r="J1782" t="str">
            <v>TRA</v>
          </cell>
          <cell r="L1782" t="str">
            <v>Energy</v>
          </cell>
          <cell r="M1782" t="str">
            <v>Winter</v>
          </cell>
          <cell r="N1782" t="str">
            <v>Off Peak Tier 2</v>
          </cell>
          <cell r="R1782" t="str">
            <v>N/A</v>
          </cell>
          <cell r="V1782">
            <v>0</v>
          </cell>
        </row>
        <row r="1783">
          <cell r="G1783" t="str">
            <v>E-6</v>
          </cell>
          <cell r="J1783" t="str">
            <v>TRA</v>
          </cell>
          <cell r="L1783" t="str">
            <v>Energy</v>
          </cell>
          <cell r="M1783" t="str">
            <v>Winter</v>
          </cell>
          <cell r="N1783" t="str">
            <v>Off Peak Tier 3</v>
          </cell>
          <cell r="R1783" t="str">
            <v>N/A</v>
          </cell>
          <cell r="V1783">
            <v>0</v>
          </cell>
        </row>
        <row r="1784">
          <cell r="G1784" t="str">
            <v>E-6</v>
          </cell>
          <cell r="J1784" t="str">
            <v>TRA</v>
          </cell>
          <cell r="L1784" t="str">
            <v>Energy</v>
          </cell>
          <cell r="M1784" t="str">
            <v>Winter</v>
          </cell>
          <cell r="N1784" t="str">
            <v>Off Peak Tier 4</v>
          </cell>
          <cell r="R1784" t="str">
            <v>N/A</v>
          </cell>
          <cell r="V1784">
            <v>0</v>
          </cell>
        </row>
        <row r="1785">
          <cell r="G1785" t="str">
            <v>E-6</v>
          </cell>
          <cell r="J1785" t="str">
            <v>TRA</v>
          </cell>
          <cell r="L1785" t="str">
            <v>Energy</v>
          </cell>
          <cell r="M1785" t="str">
            <v>Winter</v>
          </cell>
          <cell r="N1785" t="str">
            <v>Off Peak Tier 5</v>
          </cell>
          <cell r="R1785" t="str">
            <v>N/A</v>
          </cell>
          <cell r="V1785">
            <v>0</v>
          </cell>
        </row>
        <row r="1786">
          <cell r="G1786" t="str">
            <v>E-6</v>
          </cell>
          <cell r="J1786" t="str">
            <v>TRA</v>
          </cell>
          <cell r="L1786" t="str">
            <v>Energy</v>
          </cell>
          <cell r="M1786" t="str">
            <v>Winter</v>
          </cell>
          <cell r="N1786" t="str">
            <v>Part Peak Tier 1</v>
          </cell>
          <cell r="R1786" t="str">
            <v>N/A</v>
          </cell>
          <cell r="V1786">
            <v>0</v>
          </cell>
        </row>
        <row r="1787">
          <cell r="G1787" t="str">
            <v>E-6</v>
          </cell>
          <cell r="J1787" t="str">
            <v>TRA</v>
          </cell>
          <cell r="L1787" t="str">
            <v>Energy</v>
          </cell>
          <cell r="M1787" t="str">
            <v>Winter</v>
          </cell>
          <cell r="N1787" t="str">
            <v>Part Peak Tier 2</v>
          </cell>
          <cell r="R1787" t="str">
            <v>N/A</v>
          </cell>
          <cell r="V1787">
            <v>0</v>
          </cell>
        </row>
        <row r="1788">
          <cell r="G1788" t="str">
            <v>E-6</v>
          </cell>
          <cell r="J1788" t="str">
            <v>TRA</v>
          </cell>
          <cell r="L1788" t="str">
            <v>Energy</v>
          </cell>
          <cell r="M1788" t="str">
            <v>Winter</v>
          </cell>
          <cell r="N1788" t="str">
            <v>Part Peak Tier 3</v>
          </cell>
          <cell r="R1788" t="str">
            <v>N/A</v>
          </cell>
          <cell r="V1788">
            <v>0</v>
          </cell>
        </row>
        <row r="1789">
          <cell r="G1789" t="str">
            <v>E-6</v>
          </cell>
          <cell r="J1789" t="str">
            <v>TRA</v>
          </cell>
          <cell r="L1789" t="str">
            <v>Energy</v>
          </cell>
          <cell r="M1789" t="str">
            <v>Winter</v>
          </cell>
          <cell r="N1789" t="str">
            <v>Part Peak Tier 4</v>
          </cell>
          <cell r="R1789" t="str">
            <v>N/A</v>
          </cell>
          <cell r="V1789">
            <v>0</v>
          </cell>
        </row>
        <row r="1790">
          <cell r="G1790" t="str">
            <v>E-6</v>
          </cell>
          <cell r="J1790" t="str">
            <v>TRA</v>
          </cell>
          <cell r="L1790" t="str">
            <v>Energy</v>
          </cell>
          <cell r="M1790" t="str">
            <v>Winter</v>
          </cell>
          <cell r="N1790" t="str">
            <v>Part Peak Tier 5</v>
          </cell>
          <cell r="R1790" t="str">
            <v>N/A</v>
          </cell>
          <cell r="V1790">
            <v>0</v>
          </cell>
        </row>
        <row r="1791">
          <cell r="G1791" t="str">
            <v>E-6</v>
          </cell>
          <cell r="J1791" t="str">
            <v>TRA</v>
          </cell>
          <cell r="L1791" t="str">
            <v>Energy</v>
          </cell>
          <cell r="M1791" t="str">
            <v>N/A</v>
          </cell>
          <cell r="N1791" t="str">
            <v>Min Bill kWh</v>
          </cell>
          <cell r="R1791" t="str">
            <v>N/A</v>
          </cell>
          <cell r="V1791">
            <v>0</v>
          </cell>
        </row>
        <row r="1792">
          <cell r="G1792" t="str">
            <v>E-6</v>
          </cell>
          <cell r="J1792" t="str">
            <v>TRA</v>
          </cell>
          <cell r="L1792" t="str">
            <v>Energy</v>
          </cell>
          <cell r="M1792" t="str">
            <v>Summer</v>
          </cell>
          <cell r="N1792" t="str">
            <v>Off Peak Tier 1</v>
          </cell>
          <cell r="R1792" t="str">
            <v>N/A</v>
          </cell>
          <cell r="V1792">
            <v>0</v>
          </cell>
        </row>
        <row r="1793">
          <cell r="G1793" t="str">
            <v>E-6</v>
          </cell>
          <cell r="J1793" t="str">
            <v>TRA</v>
          </cell>
          <cell r="L1793" t="str">
            <v>Energy</v>
          </cell>
          <cell r="M1793" t="str">
            <v>Summer</v>
          </cell>
          <cell r="N1793" t="str">
            <v>Off Peak Tier 2</v>
          </cell>
          <cell r="R1793" t="str">
            <v>N/A</v>
          </cell>
          <cell r="V1793">
            <v>0</v>
          </cell>
        </row>
        <row r="1794">
          <cell r="G1794" t="str">
            <v>E-6</v>
          </cell>
          <cell r="J1794" t="str">
            <v>TRA</v>
          </cell>
          <cell r="L1794" t="str">
            <v>Energy</v>
          </cell>
          <cell r="M1794" t="str">
            <v>Summer</v>
          </cell>
          <cell r="N1794" t="str">
            <v>Off Peak Tier 3</v>
          </cell>
          <cell r="R1794" t="str">
            <v>N/A</v>
          </cell>
          <cell r="V1794">
            <v>0</v>
          </cell>
        </row>
        <row r="1795">
          <cell r="G1795" t="str">
            <v>E-6</v>
          </cell>
          <cell r="J1795" t="str">
            <v>TRA</v>
          </cell>
          <cell r="L1795" t="str">
            <v>Energy</v>
          </cell>
          <cell r="M1795" t="str">
            <v>Summer</v>
          </cell>
          <cell r="N1795" t="str">
            <v>Off Peak Tier 4</v>
          </cell>
          <cell r="R1795" t="str">
            <v>N/A</v>
          </cell>
          <cell r="V1795">
            <v>0</v>
          </cell>
        </row>
        <row r="1796">
          <cell r="G1796" t="str">
            <v>E-6</v>
          </cell>
          <cell r="J1796" t="str">
            <v>TRA</v>
          </cell>
          <cell r="L1796" t="str">
            <v>Energy</v>
          </cell>
          <cell r="M1796" t="str">
            <v>Summer</v>
          </cell>
          <cell r="N1796" t="str">
            <v>Off Peak Tier 5</v>
          </cell>
          <cell r="R1796" t="str">
            <v>N/A</v>
          </cell>
          <cell r="V1796">
            <v>0</v>
          </cell>
        </row>
        <row r="1797">
          <cell r="G1797" t="str">
            <v>E-6</v>
          </cell>
          <cell r="J1797" t="str">
            <v>TRA</v>
          </cell>
          <cell r="L1797" t="str">
            <v>Energy</v>
          </cell>
          <cell r="M1797" t="str">
            <v>Summer</v>
          </cell>
          <cell r="N1797" t="str">
            <v>Part Peak Tier 1</v>
          </cell>
          <cell r="R1797" t="str">
            <v>N/A</v>
          </cell>
          <cell r="V1797">
            <v>0</v>
          </cell>
        </row>
        <row r="1798">
          <cell r="G1798" t="str">
            <v>E-6</v>
          </cell>
          <cell r="J1798" t="str">
            <v>TRA</v>
          </cell>
          <cell r="L1798" t="str">
            <v>Energy</v>
          </cell>
          <cell r="M1798" t="str">
            <v>Summer</v>
          </cell>
          <cell r="N1798" t="str">
            <v>Part Peak Tier 2</v>
          </cell>
          <cell r="R1798" t="str">
            <v>N/A</v>
          </cell>
          <cell r="V1798">
            <v>0</v>
          </cell>
        </row>
        <row r="1799">
          <cell r="G1799" t="str">
            <v>E-6</v>
          </cell>
          <cell r="J1799" t="str">
            <v>TRA</v>
          </cell>
          <cell r="L1799" t="str">
            <v>Energy</v>
          </cell>
          <cell r="M1799" t="str">
            <v>Summer</v>
          </cell>
          <cell r="N1799" t="str">
            <v>Part Peak Tier 3</v>
          </cell>
          <cell r="R1799" t="str">
            <v>N/A</v>
          </cell>
          <cell r="V1799">
            <v>0</v>
          </cell>
        </row>
        <row r="1800">
          <cell r="G1800" t="str">
            <v>E-6</v>
          </cell>
          <cell r="J1800" t="str">
            <v>TRA</v>
          </cell>
          <cell r="L1800" t="str">
            <v>Energy</v>
          </cell>
          <cell r="M1800" t="str">
            <v>Summer</v>
          </cell>
          <cell r="N1800" t="str">
            <v>Part Peak Tier 4</v>
          </cell>
          <cell r="R1800" t="str">
            <v>N/A</v>
          </cell>
          <cell r="V1800">
            <v>0</v>
          </cell>
        </row>
        <row r="1801">
          <cell r="G1801" t="str">
            <v>E-6</v>
          </cell>
          <cell r="J1801" t="str">
            <v>TRA</v>
          </cell>
          <cell r="L1801" t="str">
            <v>Energy</v>
          </cell>
          <cell r="M1801" t="str">
            <v>Summer</v>
          </cell>
          <cell r="N1801" t="str">
            <v>Part Peak Tier 5</v>
          </cell>
          <cell r="R1801" t="str">
            <v>N/A</v>
          </cell>
          <cell r="V1801">
            <v>0</v>
          </cell>
        </row>
        <row r="1802">
          <cell r="G1802" t="str">
            <v>E-6</v>
          </cell>
          <cell r="J1802" t="str">
            <v>TRA</v>
          </cell>
          <cell r="L1802" t="str">
            <v>Energy</v>
          </cell>
          <cell r="M1802" t="str">
            <v>Summer</v>
          </cell>
          <cell r="N1802" t="str">
            <v>Peak Tier 1</v>
          </cell>
          <cell r="R1802" t="str">
            <v>N/A</v>
          </cell>
          <cell r="V1802">
            <v>0</v>
          </cell>
        </row>
        <row r="1803">
          <cell r="G1803" t="str">
            <v>E-6</v>
          </cell>
          <cell r="J1803" t="str">
            <v>TRA</v>
          </cell>
          <cell r="L1803" t="str">
            <v>Energy</v>
          </cell>
          <cell r="M1803" t="str">
            <v>Summer</v>
          </cell>
          <cell r="N1803" t="str">
            <v>Peak Tier 2</v>
          </cell>
          <cell r="R1803" t="str">
            <v>N/A</v>
          </cell>
          <cell r="V1803">
            <v>0</v>
          </cell>
        </row>
        <row r="1804">
          <cell r="G1804" t="str">
            <v>E-6</v>
          </cell>
          <cell r="J1804" t="str">
            <v>TRA</v>
          </cell>
          <cell r="L1804" t="str">
            <v>Energy</v>
          </cell>
          <cell r="M1804" t="str">
            <v>Summer</v>
          </cell>
          <cell r="N1804" t="str">
            <v>Peak Tier 3</v>
          </cell>
          <cell r="R1804" t="str">
            <v>N/A</v>
          </cell>
          <cell r="V1804">
            <v>0</v>
          </cell>
        </row>
        <row r="1805">
          <cell r="G1805" t="str">
            <v>E-6</v>
          </cell>
          <cell r="J1805" t="str">
            <v>TRA</v>
          </cell>
          <cell r="L1805" t="str">
            <v>Energy</v>
          </cell>
          <cell r="M1805" t="str">
            <v>Summer</v>
          </cell>
          <cell r="N1805" t="str">
            <v>Peak Tier 4</v>
          </cell>
          <cell r="R1805" t="str">
            <v>N/A</v>
          </cell>
          <cell r="V1805">
            <v>0</v>
          </cell>
        </row>
        <row r="1806">
          <cell r="G1806" t="str">
            <v>E-6</v>
          </cell>
          <cell r="J1806" t="str">
            <v>TRA</v>
          </cell>
          <cell r="L1806" t="str">
            <v>Energy</v>
          </cell>
          <cell r="M1806" t="str">
            <v>Summer</v>
          </cell>
          <cell r="N1806" t="str">
            <v>Peak Tier 5</v>
          </cell>
          <cell r="R1806" t="str">
            <v>N/A</v>
          </cell>
          <cell r="V1806">
            <v>0</v>
          </cell>
        </row>
        <row r="1807">
          <cell r="G1807" t="str">
            <v>E-6</v>
          </cell>
          <cell r="J1807" t="str">
            <v>TRA</v>
          </cell>
          <cell r="L1807" t="str">
            <v>Energy</v>
          </cell>
          <cell r="M1807" t="str">
            <v>Winter</v>
          </cell>
          <cell r="N1807" t="str">
            <v>Off Peak Tier 1</v>
          </cell>
          <cell r="R1807" t="str">
            <v>N/A</v>
          </cell>
          <cell r="V1807">
            <v>0</v>
          </cell>
        </row>
        <row r="1808">
          <cell r="G1808" t="str">
            <v>E-6</v>
          </cell>
          <cell r="J1808" t="str">
            <v>TRA</v>
          </cell>
          <cell r="L1808" t="str">
            <v>Energy</v>
          </cell>
          <cell r="M1808" t="str">
            <v>Winter</v>
          </cell>
          <cell r="N1808" t="str">
            <v>Off Peak Tier 2</v>
          </cell>
          <cell r="R1808" t="str">
            <v>N/A</v>
          </cell>
          <cell r="V1808">
            <v>0</v>
          </cell>
        </row>
        <row r="1809">
          <cell r="G1809" t="str">
            <v>E-6</v>
          </cell>
          <cell r="J1809" t="str">
            <v>TRA</v>
          </cell>
          <cell r="L1809" t="str">
            <v>Energy</v>
          </cell>
          <cell r="M1809" t="str">
            <v>Winter</v>
          </cell>
          <cell r="N1809" t="str">
            <v>Off Peak Tier 3</v>
          </cell>
          <cell r="R1809" t="str">
            <v>N/A</v>
          </cell>
          <cell r="V1809">
            <v>0</v>
          </cell>
        </row>
        <row r="1810">
          <cell r="G1810" t="str">
            <v>E-6</v>
          </cell>
          <cell r="J1810" t="str">
            <v>TRA</v>
          </cell>
          <cell r="L1810" t="str">
            <v>Energy</v>
          </cell>
          <cell r="M1810" t="str">
            <v>Winter</v>
          </cell>
          <cell r="N1810" t="str">
            <v>Off Peak Tier 4</v>
          </cell>
          <cell r="R1810" t="str">
            <v>N/A</v>
          </cell>
          <cell r="V1810">
            <v>0</v>
          </cell>
        </row>
        <row r="1811">
          <cell r="G1811" t="str">
            <v>E-6</v>
          </cell>
          <cell r="J1811" t="str">
            <v>TRA</v>
          </cell>
          <cell r="L1811" t="str">
            <v>Energy</v>
          </cell>
          <cell r="M1811" t="str">
            <v>Winter</v>
          </cell>
          <cell r="N1811" t="str">
            <v>Off Peak Tier 5</v>
          </cell>
          <cell r="R1811" t="str">
            <v>N/A</v>
          </cell>
          <cell r="V1811">
            <v>0</v>
          </cell>
        </row>
        <row r="1812">
          <cell r="G1812" t="str">
            <v>E-6</v>
          </cell>
          <cell r="J1812" t="str">
            <v>TRA</v>
          </cell>
          <cell r="L1812" t="str">
            <v>Energy</v>
          </cell>
          <cell r="M1812" t="str">
            <v>Winter</v>
          </cell>
          <cell r="N1812" t="str">
            <v>Part Peak Tier 1</v>
          </cell>
          <cell r="R1812" t="str">
            <v>N/A</v>
          </cell>
          <cell r="V1812">
            <v>0</v>
          </cell>
        </row>
        <row r="1813">
          <cell r="G1813" t="str">
            <v>E-6</v>
          </cell>
          <cell r="J1813" t="str">
            <v>TRA</v>
          </cell>
          <cell r="L1813" t="str">
            <v>Energy</v>
          </cell>
          <cell r="M1813" t="str">
            <v>Winter</v>
          </cell>
          <cell r="N1813" t="str">
            <v>Part Peak Tier 2</v>
          </cell>
          <cell r="R1813" t="str">
            <v>N/A</v>
          </cell>
          <cell r="V1813">
            <v>0</v>
          </cell>
        </row>
        <row r="1814">
          <cell r="G1814" t="str">
            <v>E-6</v>
          </cell>
          <cell r="J1814" t="str">
            <v>TRA</v>
          </cell>
          <cell r="L1814" t="str">
            <v>Energy</v>
          </cell>
          <cell r="M1814" t="str">
            <v>Winter</v>
          </cell>
          <cell r="N1814" t="str">
            <v>Part Peak Tier 3</v>
          </cell>
          <cell r="R1814" t="str">
            <v>N/A</v>
          </cell>
          <cell r="V1814">
            <v>0</v>
          </cell>
        </row>
        <row r="1815">
          <cell r="G1815" t="str">
            <v>E-6</v>
          </cell>
          <cell r="J1815" t="str">
            <v>TRA</v>
          </cell>
          <cell r="L1815" t="str">
            <v>Energy</v>
          </cell>
          <cell r="M1815" t="str">
            <v>Winter</v>
          </cell>
          <cell r="N1815" t="str">
            <v>Part Peak Tier 4</v>
          </cell>
          <cell r="R1815" t="str">
            <v>N/A</v>
          </cell>
          <cell r="V1815">
            <v>0</v>
          </cell>
        </row>
        <row r="1816">
          <cell r="G1816" t="str">
            <v>E-6</v>
          </cell>
          <cell r="J1816" t="str">
            <v>TRA</v>
          </cell>
          <cell r="L1816" t="str">
            <v>Energy</v>
          </cell>
          <cell r="M1816" t="str">
            <v>Winter</v>
          </cell>
          <cell r="N1816" t="str">
            <v>Part Peak Tier 5</v>
          </cell>
          <cell r="R1816" t="str">
            <v>N/A</v>
          </cell>
          <cell r="V1816">
            <v>0</v>
          </cell>
        </row>
        <row r="1817">
          <cell r="G1817" t="str">
            <v>E-6</v>
          </cell>
          <cell r="J1817" t="str">
            <v>TRA</v>
          </cell>
          <cell r="L1817" t="str">
            <v>Energy</v>
          </cell>
          <cell r="M1817" t="str">
            <v>N/A</v>
          </cell>
          <cell r="N1817" t="str">
            <v>Min Bill kWh</v>
          </cell>
          <cell r="R1817" t="str">
            <v>N/A</v>
          </cell>
          <cell r="V1817">
            <v>0</v>
          </cell>
        </row>
        <row r="1818">
          <cell r="G1818" t="str">
            <v>E-6</v>
          </cell>
          <cell r="J1818" t="str">
            <v>TRA</v>
          </cell>
          <cell r="L1818" t="str">
            <v>Energy</v>
          </cell>
          <cell r="M1818" t="str">
            <v>Summer</v>
          </cell>
          <cell r="N1818" t="str">
            <v>Off Peak Tier 1</v>
          </cell>
          <cell r="R1818" t="str">
            <v>N/A</v>
          </cell>
          <cell r="V1818">
            <v>0</v>
          </cell>
        </row>
        <row r="1819">
          <cell r="G1819" t="str">
            <v>E-6</v>
          </cell>
          <cell r="J1819" t="str">
            <v>TRA</v>
          </cell>
          <cell r="L1819" t="str">
            <v>Energy</v>
          </cell>
          <cell r="M1819" t="str">
            <v>Summer</v>
          </cell>
          <cell r="N1819" t="str">
            <v>Off Peak Tier 2</v>
          </cell>
          <cell r="R1819" t="str">
            <v>N/A</v>
          </cell>
          <cell r="V1819">
            <v>0</v>
          </cell>
        </row>
        <row r="1820">
          <cell r="G1820" t="str">
            <v>E-6</v>
          </cell>
          <cell r="J1820" t="str">
            <v>TRA</v>
          </cell>
          <cell r="L1820" t="str">
            <v>Energy</v>
          </cell>
          <cell r="M1820" t="str">
            <v>Summer</v>
          </cell>
          <cell r="N1820" t="str">
            <v>Off Peak Tier 3</v>
          </cell>
          <cell r="R1820" t="str">
            <v>N/A</v>
          </cell>
          <cell r="V1820">
            <v>0</v>
          </cell>
        </row>
        <row r="1821">
          <cell r="G1821" t="str">
            <v>E-6</v>
          </cell>
          <cell r="J1821" t="str">
            <v>TRA</v>
          </cell>
          <cell r="L1821" t="str">
            <v>Energy</v>
          </cell>
          <cell r="M1821" t="str">
            <v>Summer</v>
          </cell>
          <cell r="N1821" t="str">
            <v>Off Peak Tier 4</v>
          </cell>
          <cell r="R1821" t="str">
            <v>N/A</v>
          </cell>
          <cell r="V1821">
            <v>0</v>
          </cell>
        </row>
        <row r="1822">
          <cell r="G1822" t="str">
            <v>E-6</v>
          </cell>
          <cell r="J1822" t="str">
            <v>TRA</v>
          </cell>
          <cell r="L1822" t="str">
            <v>Energy</v>
          </cell>
          <cell r="M1822" t="str">
            <v>Summer</v>
          </cell>
          <cell r="N1822" t="str">
            <v>Off Peak Tier 5</v>
          </cell>
          <cell r="R1822" t="str">
            <v>N/A</v>
          </cell>
          <cell r="V1822">
            <v>0</v>
          </cell>
        </row>
        <row r="1823">
          <cell r="G1823" t="str">
            <v>E-6</v>
          </cell>
          <cell r="J1823" t="str">
            <v>TRA</v>
          </cell>
          <cell r="L1823" t="str">
            <v>Energy</v>
          </cell>
          <cell r="M1823" t="str">
            <v>Summer</v>
          </cell>
          <cell r="N1823" t="str">
            <v>Part Peak Tier 1</v>
          </cell>
          <cell r="R1823" t="str">
            <v>N/A</v>
          </cell>
          <cell r="V1823">
            <v>0</v>
          </cell>
        </row>
        <row r="1824">
          <cell r="G1824" t="str">
            <v>E-6</v>
          </cell>
          <cell r="J1824" t="str">
            <v>TRA</v>
          </cell>
          <cell r="L1824" t="str">
            <v>Energy</v>
          </cell>
          <cell r="M1824" t="str">
            <v>Summer</v>
          </cell>
          <cell r="N1824" t="str">
            <v>Part Peak Tier 2</v>
          </cell>
          <cell r="R1824" t="str">
            <v>N/A</v>
          </cell>
          <cell r="V1824">
            <v>0</v>
          </cell>
        </row>
        <row r="1825">
          <cell r="G1825" t="str">
            <v>E-6</v>
          </cell>
          <cell r="J1825" t="str">
            <v>TRA</v>
          </cell>
          <cell r="L1825" t="str">
            <v>Energy</v>
          </cell>
          <cell r="M1825" t="str">
            <v>Summer</v>
          </cell>
          <cell r="N1825" t="str">
            <v>Part Peak Tier 3</v>
          </cell>
          <cell r="R1825" t="str">
            <v>N/A</v>
          </cell>
          <cell r="V1825">
            <v>0</v>
          </cell>
        </row>
        <row r="1826">
          <cell r="G1826" t="str">
            <v>E-6</v>
          </cell>
          <cell r="J1826" t="str">
            <v>TRA</v>
          </cell>
          <cell r="L1826" t="str">
            <v>Energy</v>
          </cell>
          <cell r="M1826" t="str">
            <v>Summer</v>
          </cell>
          <cell r="N1826" t="str">
            <v>Part Peak Tier 4</v>
          </cell>
          <cell r="R1826" t="str">
            <v>N/A</v>
          </cell>
          <cell r="V1826">
            <v>0</v>
          </cell>
        </row>
        <row r="1827">
          <cell r="G1827" t="str">
            <v>E-6</v>
          </cell>
          <cell r="J1827" t="str">
            <v>TRA</v>
          </cell>
          <cell r="L1827" t="str">
            <v>Energy</v>
          </cell>
          <cell r="M1827" t="str">
            <v>Summer</v>
          </cell>
          <cell r="N1827" t="str">
            <v>Part Peak Tier 5</v>
          </cell>
          <cell r="R1827" t="str">
            <v>N/A</v>
          </cell>
          <cell r="V1827">
            <v>0</v>
          </cell>
        </row>
        <row r="1828">
          <cell r="G1828" t="str">
            <v>E-6</v>
          </cell>
          <cell r="J1828" t="str">
            <v>TRA</v>
          </cell>
          <cell r="L1828" t="str">
            <v>Energy</v>
          </cell>
          <cell r="M1828" t="str">
            <v>Summer</v>
          </cell>
          <cell r="N1828" t="str">
            <v>Peak Tier 1</v>
          </cell>
          <cell r="R1828" t="str">
            <v>N/A</v>
          </cell>
          <cell r="V1828">
            <v>0</v>
          </cell>
        </row>
        <row r="1829">
          <cell r="G1829" t="str">
            <v>E-6</v>
          </cell>
          <cell r="J1829" t="str">
            <v>TRA</v>
          </cell>
          <cell r="L1829" t="str">
            <v>Energy</v>
          </cell>
          <cell r="M1829" t="str">
            <v>Summer</v>
          </cell>
          <cell r="N1829" t="str">
            <v>Peak Tier 2</v>
          </cell>
          <cell r="R1829" t="str">
            <v>N/A</v>
          </cell>
          <cell r="V1829">
            <v>0</v>
          </cell>
        </row>
        <row r="1830">
          <cell r="G1830" t="str">
            <v>E-6</v>
          </cell>
          <cell r="J1830" t="str">
            <v>TRA</v>
          </cell>
          <cell r="L1830" t="str">
            <v>Energy</v>
          </cell>
          <cell r="M1830" t="str">
            <v>Summer</v>
          </cell>
          <cell r="N1830" t="str">
            <v>Peak Tier 3</v>
          </cell>
          <cell r="R1830" t="str">
            <v>N/A</v>
          </cell>
          <cell r="V1830">
            <v>0</v>
          </cell>
        </row>
        <row r="1831">
          <cell r="G1831" t="str">
            <v>E-6</v>
          </cell>
          <cell r="J1831" t="str">
            <v>TRA</v>
          </cell>
          <cell r="L1831" t="str">
            <v>Energy</v>
          </cell>
          <cell r="M1831" t="str">
            <v>Summer</v>
          </cell>
          <cell r="N1831" t="str">
            <v>Peak Tier 4</v>
          </cell>
          <cell r="R1831" t="str">
            <v>N/A</v>
          </cell>
          <cell r="V1831">
            <v>0</v>
          </cell>
        </row>
        <row r="1832">
          <cell r="G1832" t="str">
            <v>E-6</v>
          </cell>
          <cell r="J1832" t="str">
            <v>TRA</v>
          </cell>
          <cell r="L1832" t="str">
            <v>Energy</v>
          </cell>
          <cell r="M1832" t="str">
            <v>Summer</v>
          </cell>
          <cell r="N1832" t="str">
            <v>Peak Tier 5</v>
          </cell>
          <cell r="R1832" t="str">
            <v>N/A</v>
          </cell>
          <cell r="V1832">
            <v>0</v>
          </cell>
        </row>
        <row r="1833">
          <cell r="G1833" t="str">
            <v>E-6</v>
          </cell>
          <cell r="J1833" t="str">
            <v>TRA</v>
          </cell>
          <cell r="L1833" t="str">
            <v>Energy</v>
          </cell>
          <cell r="M1833" t="str">
            <v>Winter</v>
          </cell>
          <cell r="N1833" t="str">
            <v>Off Peak Tier 1</v>
          </cell>
          <cell r="R1833" t="str">
            <v>N/A</v>
          </cell>
          <cell r="V1833">
            <v>0</v>
          </cell>
        </row>
        <row r="1834">
          <cell r="G1834" t="str">
            <v>E-6</v>
          </cell>
          <cell r="J1834" t="str">
            <v>TRA</v>
          </cell>
          <cell r="L1834" t="str">
            <v>Energy</v>
          </cell>
          <cell r="M1834" t="str">
            <v>Winter</v>
          </cell>
          <cell r="N1834" t="str">
            <v>Off Peak Tier 2</v>
          </cell>
          <cell r="R1834" t="str">
            <v>N/A</v>
          </cell>
          <cell r="V1834">
            <v>0</v>
          </cell>
        </row>
        <row r="1835">
          <cell r="G1835" t="str">
            <v>E-6</v>
          </cell>
          <cell r="J1835" t="str">
            <v>TRA</v>
          </cell>
          <cell r="L1835" t="str">
            <v>Energy</v>
          </cell>
          <cell r="M1835" t="str">
            <v>Winter</v>
          </cell>
          <cell r="N1835" t="str">
            <v>Off Peak Tier 3</v>
          </cell>
          <cell r="R1835" t="str">
            <v>N/A</v>
          </cell>
          <cell r="V1835">
            <v>0</v>
          </cell>
        </row>
        <row r="1836">
          <cell r="G1836" t="str">
            <v>E-6</v>
          </cell>
          <cell r="J1836" t="str">
            <v>TRA</v>
          </cell>
          <cell r="L1836" t="str">
            <v>Energy</v>
          </cell>
          <cell r="M1836" t="str">
            <v>Winter</v>
          </cell>
          <cell r="N1836" t="str">
            <v>Off Peak Tier 4</v>
          </cell>
          <cell r="R1836" t="str">
            <v>N/A</v>
          </cell>
          <cell r="V1836">
            <v>0</v>
          </cell>
        </row>
        <row r="1837">
          <cell r="G1837" t="str">
            <v>E-6</v>
          </cell>
          <cell r="J1837" t="str">
            <v>TRA</v>
          </cell>
          <cell r="L1837" t="str">
            <v>Energy</v>
          </cell>
          <cell r="M1837" t="str">
            <v>Winter</v>
          </cell>
          <cell r="N1837" t="str">
            <v>Off Peak Tier 5</v>
          </cell>
          <cell r="R1837" t="str">
            <v>N/A</v>
          </cell>
          <cell r="V1837">
            <v>0</v>
          </cell>
        </row>
        <row r="1838">
          <cell r="G1838" t="str">
            <v>E-6</v>
          </cell>
          <cell r="J1838" t="str">
            <v>TRA</v>
          </cell>
          <cell r="L1838" t="str">
            <v>Energy</v>
          </cell>
          <cell r="M1838" t="str">
            <v>Winter</v>
          </cell>
          <cell r="N1838" t="str">
            <v>Part Peak Tier 1</v>
          </cell>
          <cell r="R1838" t="str">
            <v>N/A</v>
          </cell>
          <cell r="V1838">
            <v>0</v>
          </cell>
        </row>
        <row r="1839">
          <cell r="G1839" t="str">
            <v>E-6</v>
          </cell>
          <cell r="J1839" t="str">
            <v>TRA</v>
          </cell>
          <cell r="L1839" t="str">
            <v>Energy</v>
          </cell>
          <cell r="M1839" t="str">
            <v>Winter</v>
          </cell>
          <cell r="N1839" t="str">
            <v>Part Peak Tier 2</v>
          </cell>
          <cell r="R1839" t="str">
            <v>N/A</v>
          </cell>
          <cell r="V1839">
            <v>0</v>
          </cell>
        </row>
        <row r="1840">
          <cell r="G1840" t="str">
            <v>E-6</v>
          </cell>
          <cell r="J1840" t="str">
            <v>TRA</v>
          </cell>
          <cell r="L1840" t="str">
            <v>Energy</v>
          </cell>
          <cell r="M1840" t="str">
            <v>Winter</v>
          </cell>
          <cell r="N1840" t="str">
            <v>Part Peak Tier 3</v>
          </cell>
          <cell r="R1840" t="str">
            <v>N/A</v>
          </cell>
          <cell r="V1840">
            <v>0</v>
          </cell>
        </row>
        <row r="1841">
          <cell r="G1841" t="str">
            <v>E-6</v>
          </cell>
          <cell r="J1841" t="str">
            <v>TRA</v>
          </cell>
          <cell r="L1841" t="str">
            <v>Energy</v>
          </cell>
          <cell r="M1841" t="str">
            <v>Winter</v>
          </cell>
          <cell r="N1841" t="str">
            <v>Part Peak Tier 4</v>
          </cell>
          <cell r="R1841" t="str">
            <v>N/A</v>
          </cell>
          <cell r="V1841">
            <v>0</v>
          </cell>
        </row>
        <row r="1842">
          <cell r="G1842" t="str">
            <v>E-6</v>
          </cell>
          <cell r="J1842" t="str">
            <v>TRA</v>
          </cell>
          <cell r="L1842" t="str">
            <v>Energy</v>
          </cell>
          <cell r="M1842" t="str">
            <v>Winter</v>
          </cell>
          <cell r="N1842" t="str">
            <v>Part Peak Tier 5</v>
          </cell>
          <cell r="R1842" t="str">
            <v>N/A</v>
          </cell>
          <cell r="V1842">
            <v>0</v>
          </cell>
        </row>
        <row r="1843">
          <cell r="G1843" t="str">
            <v>E-6</v>
          </cell>
          <cell r="J1843" t="str">
            <v>Trans</v>
          </cell>
          <cell r="L1843" t="str">
            <v>Energy</v>
          </cell>
          <cell r="M1843" t="str">
            <v>N/A</v>
          </cell>
          <cell r="N1843" t="str">
            <v>Min Bill kWh</v>
          </cell>
          <cell r="R1843" t="str">
            <v>N/A</v>
          </cell>
          <cell r="V1843">
            <v>0</v>
          </cell>
        </row>
        <row r="1844">
          <cell r="G1844" t="str">
            <v>E-6</v>
          </cell>
          <cell r="J1844" t="str">
            <v>Trans</v>
          </cell>
          <cell r="L1844" t="str">
            <v>Energy</v>
          </cell>
          <cell r="M1844" t="str">
            <v>Summer</v>
          </cell>
          <cell r="N1844" t="str">
            <v>Off Peak Tier 1</v>
          </cell>
          <cell r="R1844" t="str">
            <v>N/A</v>
          </cell>
          <cell r="V1844">
            <v>0</v>
          </cell>
        </row>
        <row r="1845">
          <cell r="G1845" t="str">
            <v>E-6</v>
          </cell>
          <cell r="J1845" t="str">
            <v>Trans</v>
          </cell>
          <cell r="L1845" t="str">
            <v>Energy</v>
          </cell>
          <cell r="M1845" t="str">
            <v>Summer</v>
          </cell>
          <cell r="N1845" t="str">
            <v>Off Peak Tier 2</v>
          </cell>
          <cell r="R1845" t="str">
            <v>N/A</v>
          </cell>
          <cell r="V1845">
            <v>0</v>
          </cell>
        </row>
        <row r="1846">
          <cell r="G1846" t="str">
            <v>E-6</v>
          </cell>
          <cell r="J1846" t="str">
            <v>Trans</v>
          </cell>
          <cell r="L1846" t="str">
            <v>Energy</v>
          </cell>
          <cell r="M1846" t="str">
            <v>Summer</v>
          </cell>
          <cell r="N1846" t="str">
            <v>Off Peak Tier 3</v>
          </cell>
          <cell r="R1846" t="str">
            <v>N/A</v>
          </cell>
          <cell r="V1846">
            <v>0</v>
          </cell>
        </row>
        <row r="1847">
          <cell r="G1847" t="str">
            <v>E-6</v>
          </cell>
          <cell r="J1847" t="str">
            <v>Trans</v>
          </cell>
          <cell r="L1847" t="str">
            <v>Energy</v>
          </cell>
          <cell r="M1847" t="str">
            <v>Summer</v>
          </cell>
          <cell r="N1847" t="str">
            <v>Off Peak Tier 4</v>
          </cell>
          <cell r="R1847" t="str">
            <v>N/A</v>
          </cell>
          <cell r="V1847">
            <v>0</v>
          </cell>
        </row>
        <row r="1848">
          <cell r="G1848" t="str">
            <v>E-6</v>
          </cell>
          <cell r="J1848" t="str">
            <v>Trans</v>
          </cell>
          <cell r="L1848" t="str">
            <v>Energy</v>
          </cell>
          <cell r="M1848" t="str">
            <v>Summer</v>
          </cell>
          <cell r="N1848" t="str">
            <v>Off Peak Tier 5</v>
          </cell>
          <cell r="R1848" t="str">
            <v>N/A</v>
          </cell>
          <cell r="V1848">
            <v>0</v>
          </cell>
        </row>
        <row r="1849">
          <cell r="G1849" t="str">
            <v>E-6</v>
          </cell>
          <cell r="J1849" t="str">
            <v>Trans</v>
          </cell>
          <cell r="L1849" t="str">
            <v>Energy</v>
          </cell>
          <cell r="M1849" t="str">
            <v>Summer</v>
          </cell>
          <cell r="N1849" t="str">
            <v>Part Peak Tier 1</v>
          </cell>
          <cell r="R1849" t="str">
            <v>N/A</v>
          </cell>
          <cell r="V1849">
            <v>0</v>
          </cell>
        </row>
        <row r="1850">
          <cell r="G1850" t="str">
            <v>E-6</v>
          </cell>
          <cell r="J1850" t="str">
            <v>Trans</v>
          </cell>
          <cell r="L1850" t="str">
            <v>Energy</v>
          </cell>
          <cell r="M1850" t="str">
            <v>Summer</v>
          </cell>
          <cell r="N1850" t="str">
            <v>Part Peak Tier 2</v>
          </cell>
          <cell r="R1850" t="str">
            <v>N/A</v>
          </cell>
          <cell r="V1850">
            <v>0</v>
          </cell>
        </row>
        <row r="1851">
          <cell r="G1851" t="str">
            <v>E-6</v>
          </cell>
          <cell r="J1851" t="str">
            <v>Trans</v>
          </cell>
          <cell r="L1851" t="str">
            <v>Energy</v>
          </cell>
          <cell r="M1851" t="str">
            <v>Summer</v>
          </cell>
          <cell r="N1851" t="str">
            <v>Part Peak Tier 3</v>
          </cell>
          <cell r="R1851" t="str">
            <v>N/A</v>
          </cell>
          <cell r="V1851">
            <v>0</v>
          </cell>
        </row>
        <row r="1852">
          <cell r="G1852" t="str">
            <v>E-6</v>
          </cell>
          <cell r="J1852" t="str">
            <v>Trans</v>
          </cell>
          <cell r="L1852" t="str">
            <v>Energy</v>
          </cell>
          <cell r="M1852" t="str">
            <v>Summer</v>
          </cell>
          <cell r="N1852" t="str">
            <v>Part Peak Tier 4</v>
          </cell>
          <cell r="R1852" t="str">
            <v>N/A</v>
          </cell>
          <cell r="V1852">
            <v>0</v>
          </cell>
        </row>
        <row r="1853">
          <cell r="G1853" t="str">
            <v>E-6</v>
          </cell>
          <cell r="J1853" t="str">
            <v>Trans</v>
          </cell>
          <cell r="L1853" t="str">
            <v>Energy</v>
          </cell>
          <cell r="M1853" t="str">
            <v>Summer</v>
          </cell>
          <cell r="N1853" t="str">
            <v>Part Peak Tier 5</v>
          </cell>
          <cell r="R1853" t="str">
            <v>N/A</v>
          </cell>
          <cell r="V1853">
            <v>0</v>
          </cell>
        </row>
        <row r="1854">
          <cell r="G1854" t="str">
            <v>E-6</v>
          </cell>
          <cell r="J1854" t="str">
            <v>Trans</v>
          </cell>
          <cell r="L1854" t="str">
            <v>Energy</v>
          </cell>
          <cell r="M1854" t="str">
            <v>Summer</v>
          </cell>
          <cell r="N1854" t="str">
            <v>Peak Tier 1</v>
          </cell>
          <cell r="R1854" t="str">
            <v>N/A</v>
          </cell>
          <cell r="V1854">
            <v>0</v>
          </cell>
        </row>
        <row r="1855">
          <cell r="G1855" t="str">
            <v>E-6</v>
          </cell>
          <cell r="J1855" t="str">
            <v>Trans</v>
          </cell>
          <cell r="L1855" t="str">
            <v>Energy</v>
          </cell>
          <cell r="M1855" t="str">
            <v>Summer</v>
          </cell>
          <cell r="N1855" t="str">
            <v>Peak Tier 2</v>
          </cell>
          <cell r="R1855" t="str">
            <v>N/A</v>
          </cell>
          <cell r="V1855">
            <v>0</v>
          </cell>
        </row>
        <row r="1856">
          <cell r="G1856" t="str">
            <v>E-6</v>
          </cell>
          <cell r="J1856" t="str">
            <v>Trans</v>
          </cell>
          <cell r="L1856" t="str">
            <v>Energy</v>
          </cell>
          <cell r="M1856" t="str">
            <v>Summer</v>
          </cell>
          <cell r="N1856" t="str">
            <v>Peak Tier 3</v>
          </cell>
          <cell r="R1856" t="str">
            <v>N/A</v>
          </cell>
          <cell r="V1856">
            <v>0</v>
          </cell>
        </row>
        <row r="1857">
          <cell r="G1857" t="str">
            <v>E-6</v>
          </cell>
          <cell r="J1857" t="str">
            <v>Trans</v>
          </cell>
          <cell r="L1857" t="str">
            <v>Energy</v>
          </cell>
          <cell r="M1857" t="str">
            <v>Summer</v>
          </cell>
          <cell r="N1857" t="str">
            <v>Peak Tier 4</v>
          </cell>
          <cell r="R1857" t="str">
            <v>N/A</v>
          </cell>
          <cell r="V1857">
            <v>0</v>
          </cell>
        </row>
        <row r="1858">
          <cell r="G1858" t="str">
            <v>E-6</v>
          </cell>
          <cell r="J1858" t="str">
            <v>Trans</v>
          </cell>
          <cell r="L1858" t="str">
            <v>Energy</v>
          </cell>
          <cell r="M1858" t="str">
            <v>Summer</v>
          </cell>
          <cell r="N1858" t="str">
            <v>Peak Tier 5</v>
          </cell>
          <cell r="R1858" t="str">
            <v>N/A</v>
          </cell>
          <cell r="V1858">
            <v>0</v>
          </cell>
        </row>
        <row r="1859">
          <cell r="G1859" t="str">
            <v>E-6</v>
          </cell>
          <cell r="J1859" t="str">
            <v>Trans</v>
          </cell>
          <cell r="L1859" t="str">
            <v>Energy</v>
          </cell>
          <cell r="M1859" t="str">
            <v>Winter</v>
          </cell>
          <cell r="N1859" t="str">
            <v>Off Peak Tier 1</v>
          </cell>
          <cell r="R1859" t="str">
            <v>N/A</v>
          </cell>
          <cell r="V1859">
            <v>0</v>
          </cell>
        </row>
        <row r="1860">
          <cell r="G1860" t="str">
            <v>E-6</v>
          </cell>
          <cell r="J1860" t="str">
            <v>Trans</v>
          </cell>
          <cell r="L1860" t="str">
            <v>Energy</v>
          </cell>
          <cell r="M1860" t="str">
            <v>Winter</v>
          </cell>
          <cell r="N1860" t="str">
            <v>Off Peak Tier 2</v>
          </cell>
          <cell r="R1860" t="str">
            <v>N/A</v>
          </cell>
          <cell r="V1860">
            <v>0</v>
          </cell>
        </row>
        <row r="1861">
          <cell r="G1861" t="str">
            <v>E-6</v>
          </cell>
          <cell r="J1861" t="str">
            <v>Trans</v>
          </cell>
          <cell r="L1861" t="str">
            <v>Energy</v>
          </cell>
          <cell r="M1861" t="str">
            <v>Winter</v>
          </cell>
          <cell r="N1861" t="str">
            <v>Off Peak Tier 3</v>
          </cell>
          <cell r="R1861" t="str">
            <v>N/A</v>
          </cell>
          <cell r="V1861">
            <v>0</v>
          </cell>
        </row>
        <row r="1862">
          <cell r="G1862" t="str">
            <v>E-6</v>
          </cell>
          <cell r="J1862" t="str">
            <v>Trans</v>
          </cell>
          <cell r="L1862" t="str">
            <v>Energy</v>
          </cell>
          <cell r="M1862" t="str">
            <v>Winter</v>
          </cell>
          <cell r="N1862" t="str">
            <v>Off Peak Tier 4</v>
          </cell>
          <cell r="R1862" t="str">
            <v>N/A</v>
          </cell>
          <cell r="V1862">
            <v>0</v>
          </cell>
        </row>
        <row r="1863">
          <cell r="G1863" t="str">
            <v>E-6</v>
          </cell>
          <cell r="J1863" t="str">
            <v>Trans</v>
          </cell>
          <cell r="L1863" t="str">
            <v>Energy</v>
          </cell>
          <cell r="M1863" t="str">
            <v>Winter</v>
          </cell>
          <cell r="N1863" t="str">
            <v>Off Peak Tier 5</v>
          </cell>
          <cell r="R1863" t="str">
            <v>N/A</v>
          </cell>
          <cell r="V1863">
            <v>0</v>
          </cell>
        </row>
        <row r="1864">
          <cell r="G1864" t="str">
            <v>E-6</v>
          </cell>
          <cell r="J1864" t="str">
            <v>Trans</v>
          </cell>
          <cell r="L1864" t="str">
            <v>Energy</v>
          </cell>
          <cell r="M1864" t="str">
            <v>Winter</v>
          </cell>
          <cell r="N1864" t="str">
            <v>Part Peak Tier 1</v>
          </cell>
          <cell r="R1864" t="str">
            <v>N/A</v>
          </cell>
          <cell r="V1864">
            <v>0</v>
          </cell>
        </row>
        <row r="1865">
          <cell r="G1865" t="str">
            <v>E-6</v>
          </cell>
          <cell r="J1865" t="str">
            <v>Trans</v>
          </cell>
          <cell r="L1865" t="str">
            <v>Energy</v>
          </cell>
          <cell r="M1865" t="str">
            <v>Winter</v>
          </cell>
          <cell r="N1865" t="str">
            <v>Part Peak Tier 2</v>
          </cell>
          <cell r="R1865" t="str">
            <v>N/A</v>
          </cell>
          <cell r="V1865">
            <v>0</v>
          </cell>
        </row>
        <row r="1866">
          <cell r="G1866" t="str">
            <v>E-6</v>
          </cell>
          <cell r="J1866" t="str">
            <v>Trans</v>
          </cell>
          <cell r="L1866" t="str">
            <v>Energy</v>
          </cell>
          <cell r="M1866" t="str">
            <v>Winter</v>
          </cell>
          <cell r="N1866" t="str">
            <v>Part Peak Tier 3</v>
          </cell>
          <cell r="R1866" t="str">
            <v>N/A</v>
          </cell>
          <cell r="V1866">
            <v>0</v>
          </cell>
        </row>
        <row r="1867">
          <cell r="G1867" t="str">
            <v>E-6</v>
          </cell>
          <cell r="J1867" t="str">
            <v>Trans</v>
          </cell>
          <cell r="L1867" t="str">
            <v>Energy</v>
          </cell>
          <cell r="M1867" t="str">
            <v>Winter</v>
          </cell>
          <cell r="N1867" t="str">
            <v>Part Peak Tier 4</v>
          </cell>
          <cell r="R1867" t="str">
            <v>N/A</v>
          </cell>
          <cell r="V1867">
            <v>0</v>
          </cell>
        </row>
        <row r="1868">
          <cell r="G1868" t="str">
            <v>E-6</v>
          </cell>
          <cell r="J1868" t="str">
            <v>Trans</v>
          </cell>
          <cell r="L1868" t="str">
            <v>Energy</v>
          </cell>
          <cell r="M1868" t="str">
            <v>Winter</v>
          </cell>
          <cell r="N1868" t="str">
            <v>Part Peak Tier 5</v>
          </cell>
          <cell r="R1868" t="str">
            <v>N/A</v>
          </cell>
          <cell r="V1868">
            <v>0</v>
          </cell>
        </row>
        <row r="1869">
          <cell r="G1869" t="str">
            <v>EL-6</v>
          </cell>
          <cell r="J1869" t="str">
            <v>AB32 Credit</v>
          </cell>
          <cell r="L1869" t="str">
            <v>Energy</v>
          </cell>
          <cell r="M1869" t="str">
            <v>N/A</v>
          </cell>
          <cell r="N1869" t="str">
            <v>Min Bill kWh</v>
          </cell>
          <cell r="R1869" t="str">
            <v>C</v>
          </cell>
          <cell r="V1869">
            <v>0</v>
          </cell>
        </row>
        <row r="1870">
          <cell r="G1870" t="str">
            <v>EL-6</v>
          </cell>
          <cell r="J1870" t="str">
            <v>AB32 Credit</v>
          </cell>
          <cell r="L1870" t="str">
            <v>Energy</v>
          </cell>
          <cell r="M1870" t="str">
            <v>Summer</v>
          </cell>
          <cell r="N1870" t="str">
            <v>Off Peak Tier 1</v>
          </cell>
          <cell r="R1870" t="str">
            <v>C</v>
          </cell>
          <cell r="V1870">
            <v>0</v>
          </cell>
        </row>
        <row r="1871">
          <cell r="G1871" t="str">
            <v>EL-6</v>
          </cell>
          <cell r="J1871" t="str">
            <v>AB32 Credit</v>
          </cell>
          <cell r="L1871" t="str">
            <v>Energy</v>
          </cell>
          <cell r="M1871" t="str">
            <v>Summer</v>
          </cell>
          <cell r="N1871" t="str">
            <v>Off Peak Tier 2</v>
          </cell>
          <cell r="R1871" t="str">
            <v>C</v>
          </cell>
          <cell r="V1871">
            <v>0</v>
          </cell>
        </row>
        <row r="1872">
          <cell r="G1872" t="str">
            <v>EL-6</v>
          </cell>
          <cell r="J1872" t="str">
            <v>AB32 Credit</v>
          </cell>
          <cell r="L1872" t="str">
            <v>Energy</v>
          </cell>
          <cell r="M1872" t="str">
            <v>Summer</v>
          </cell>
          <cell r="N1872" t="str">
            <v>Off Peak Tier 3</v>
          </cell>
          <cell r="R1872" t="str">
            <v>C</v>
          </cell>
          <cell r="V1872">
            <v>0</v>
          </cell>
        </row>
        <row r="1873">
          <cell r="G1873" t="str">
            <v>EL-6</v>
          </cell>
          <cell r="J1873" t="str">
            <v>AB32 Credit</v>
          </cell>
          <cell r="L1873" t="str">
            <v>Energy</v>
          </cell>
          <cell r="M1873" t="str">
            <v>Summer</v>
          </cell>
          <cell r="N1873" t="str">
            <v>Off Peak Tier 4</v>
          </cell>
          <cell r="R1873" t="str">
            <v>C</v>
          </cell>
          <cell r="V1873">
            <v>0</v>
          </cell>
        </row>
        <row r="1874">
          <cell r="G1874" t="str">
            <v>EL-6</v>
          </cell>
          <cell r="J1874" t="str">
            <v>AB32 Credit</v>
          </cell>
          <cell r="L1874" t="str">
            <v>Energy</v>
          </cell>
          <cell r="M1874" t="str">
            <v>Summer</v>
          </cell>
          <cell r="N1874" t="str">
            <v>Off Peak Tier 5</v>
          </cell>
          <cell r="R1874" t="str">
            <v>C</v>
          </cell>
          <cell r="V1874">
            <v>0</v>
          </cell>
        </row>
        <row r="1875">
          <cell r="G1875" t="str">
            <v>EL-6</v>
          </cell>
          <cell r="J1875" t="str">
            <v>AB32 Credit</v>
          </cell>
          <cell r="L1875" t="str">
            <v>Energy</v>
          </cell>
          <cell r="M1875" t="str">
            <v>Summer</v>
          </cell>
          <cell r="N1875" t="str">
            <v>Part Peak Tier 1</v>
          </cell>
          <cell r="R1875" t="str">
            <v>C</v>
          </cell>
          <cell r="V1875">
            <v>0</v>
          </cell>
        </row>
        <row r="1876">
          <cell r="G1876" t="str">
            <v>EL-6</v>
          </cell>
          <cell r="J1876" t="str">
            <v>AB32 Credit</v>
          </cell>
          <cell r="L1876" t="str">
            <v>Energy</v>
          </cell>
          <cell r="M1876" t="str">
            <v>Summer</v>
          </cell>
          <cell r="N1876" t="str">
            <v>Part Peak Tier 2</v>
          </cell>
          <cell r="R1876" t="str">
            <v>C</v>
          </cell>
          <cell r="V1876">
            <v>0</v>
          </cell>
        </row>
        <row r="1877">
          <cell r="G1877" t="str">
            <v>EL-6</v>
          </cell>
          <cell r="J1877" t="str">
            <v>AB32 Credit</v>
          </cell>
          <cell r="L1877" t="str">
            <v>Energy</v>
          </cell>
          <cell r="M1877" t="str">
            <v>Summer</v>
          </cell>
          <cell r="N1877" t="str">
            <v>Part Peak Tier 3</v>
          </cell>
          <cell r="R1877" t="str">
            <v>C</v>
          </cell>
          <cell r="V1877">
            <v>0</v>
          </cell>
        </row>
        <row r="1878">
          <cell r="G1878" t="str">
            <v>EL-6</v>
          </cell>
          <cell r="J1878" t="str">
            <v>AB32 Credit</v>
          </cell>
          <cell r="L1878" t="str">
            <v>Energy</v>
          </cell>
          <cell r="M1878" t="str">
            <v>Summer</v>
          </cell>
          <cell r="N1878" t="str">
            <v>Part Peak Tier 4</v>
          </cell>
          <cell r="R1878" t="str">
            <v>C</v>
          </cell>
          <cell r="V1878">
            <v>0</v>
          </cell>
        </row>
        <row r="1879">
          <cell r="G1879" t="str">
            <v>EL-6</v>
          </cell>
          <cell r="J1879" t="str">
            <v>AB32 Credit</v>
          </cell>
          <cell r="L1879" t="str">
            <v>Energy</v>
          </cell>
          <cell r="M1879" t="str">
            <v>Summer</v>
          </cell>
          <cell r="N1879" t="str">
            <v>Part Peak Tier 5</v>
          </cell>
          <cell r="R1879" t="str">
            <v>C</v>
          </cell>
          <cell r="V1879">
            <v>0</v>
          </cell>
        </row>
        <row r="1880">
          <cell r="G1880" t="str">
            <v>EL-6</v>
          </cell>
          <cell r="J1880" t="str">
            <v>AB32 Credit</v>
          </cell>
          <cell r="L1880" t="str">
            <v>Energy</v>
          </cell>
          <cell r="M1880" t="str">
            <v>Summer</v>
          </cell>
          <cell r="N1880" t="str">
            <v>Peak Tier 1</v>
          </cell>
          <cell r="R1880" t="str">
            <v>C</v>
          </cell>
          <cell r="V1880">
            <v>0</v>
          </cell>
        </row>
        <row r="1881">
          <cell r="G1881" t="str">
            <v>EL-6</v>
          </cell>
          <cell r="J1881" t="str">
            <v>AB32 Credit</v>
          </cell>
          <cell r="L1881" t="str">
            <v>Energy</v>
          </cell>
          <cell r="M1881" t="str">
            <v>Summer</v>
          </cell>
          <cell r="N1881" t="str">
            <v>Peak Tier 2</v>
          </cell>
          <cell r="R1881" t="str">
            <v>C</v>
          </cell>
          <cell r="V1881">
            <v>0</v>
          </cell>
        </row>
        <row r="1882">
          <cell r="G1882" t="str">
            <v>EL-6</v>
          </cell>
          <cell r="J1882" t="str">
            <v>AB32 Credit</v>
          </cell>
          <cell r="L1882" t="str">
            <v>Energy</v>
          </cell>
          <cell r="M1882" t="str">
            <v>Summer</v>
          </cell>
          <cell r="N1882" t="str">
            <v>Peak Tier 3</v>
          </cell>
          <cell r="R1882" t="str">
            <v>C</v>
          </cell>
          <cell r="V1882">
            <v>0</v>
          </cell>
        </row>
        <row r="1883">
          <cell r="G1883" t="str">
            <v>EL-6</v>
          </cell>
          <cell r="J1883" t="str">
            <v>AB32 Credit</v>
          </cell>
          <cell r="L1883" t="str">
            <v>Energy</v>
          </cell>
          <cell r="M1883" t="str">
            <v>Summer</v>
          </cell>
          <cell r="N1883" t="str">
            <v>Peak Tier 4</v>
          </cell>
          <cell r="R1883" t="str">
            <v>C</v>
          </cell>
          <cell r="V1883">
            <v>0</v>
          </cell>
        </row>
        <row r="1884">
          <cell r="G1884" t="str">
            <v>EL-6</v>
          </cell>
          <cell r="J1884" t="str">
            <v>AB32 Credit</v>
          </cell>
          <cell r="L1884" t="str">
            <v>Energy</v>
          </cell>
          <cell r="M1884" t="str">
            <v>Summer</v>
          </cell>
          <cell r="N1884" t="str">
            <v>Peak Tier 5</v>
          </cell>
          <cell r="R1884" t="str">
            <v>C</v>
          </cell>
          <cell r="V1884">
            <v>0</v>
          </cell>
        </row>
        <row r="1885">
          <cell r="G1885" t="str">
            <v>EL-6</v>
          </cell>
          <cell r="J1885" t="str">
            <v>AB32 Credit</v>
          </cell>
          <cell r="L1885" t="str">
            <v>Energy</v>
          </cell>
          <cell r="M1885" t="str">
            <v>Winter</v>
          </cell>
          <cell r="N1885" t="str">
            <v>Off Peak Tier 1</v>
          </cell>
          <cell r="R1885" t="str">
            <v>C</v>
          </cell>
          <cell r="V1885">
            <v>0</v>
          </cell>
        </row>
        <row r="1886">
          <cell r="G1886" t="str">
            <v>EL-6</v>
          </cell>
          <cell r="J1886" t="str">
            <v>AB32 Credit</v>
          </cell>
          <cell r="L1886" t="str">
            <v>Energy</v>
          </cell>
          <cell r="M1886" t="str">
            <v>Winter</v>
          </cell>
          <cell r="N1886" t="str">
            <v>Off Peak Tier 2</v>
          </cell>
          <cell r="R1886" t="str">
            <v>C</v>
          </cell>
          <cell r="V1886">
            <v>0</v>
          </cell>
        </row>
        <row r="1887">
          <cell r="G1887" t="str">
            <v>EL-6</v>
          </cell>
          <cell r="J1887" t="str">
            <v>AB32 Credit</v>
          </cell>
          <cell r="L1887" t="str">
            <v>Energy</v>
          </cell>
          <cell r="M1887" t="str">
            <v>Winter</v>
          </cell>
          <cell r="N1887" t="str">
            <v>Off Peak Tier 3</v>
          </cell>
          <cell r="R1887" t="str">
            <v>C</v>
          </cell>
          <cell r="V1887">
            <v>0</v>
          </cell>
        </row>
        <row r="1888">
          <cell r="G1888" t="str">
            <v>EL-6</v>
          </cell>
          <cell r="J1888" t="str">
            <v>AB32 Credit</v>
          </cell>
          <cell r="L1888" t="str">
            <v>Energy</v>
          </cell>
          <cell r="M1888" t="str">
            <v>Winter</v>
          </cell>
          <cell r="N1888" t="str">
            <v>Off Peak Tier 4</v>
          </cell>
          <cell r="R1888" t="str">
            <v>C</v>
          </cell>
          <cell r="V1888">
            <v>0</v>
          </cell>
        </row>
        <row r="1889">
          <cell r="G1889" t="str">
            <v>EL-6</v>
          </cell>
          <cell r="J1889" t="str">
            <v>AB32 Credit</v>
          </cell>
          <cell r="L1889" t="str">
            <v>Energy</v>
          </cell>
          <cell r="M1889" t="str">
            <v>Winter</v>
          </cell>
          <cell r="N1889" t="str">
            <v>Off Peak Tier 5</v>
          </cell>
          <cell r="R1889" t="str">
            <v>C</v>
          </cell>
          <cell r="V1889">
            <v>0</v>
          </cell>
        </row>
        <row r="1890">
          <cell r="G1890" t="str">
            <v>EL-6</v>
          </cell>
          <cell r="J1890" t="str">
            <v>AB32 Credit</v>
          </cell>
          <cell r="L1890" t="str">
            <v>Energy</v>
          </cell>
          <cell r="M1890" t="str">
            <v>Winter</v>
          </cell>
          <cell r="N1890" t="str">
            <v>Part Peak Tier 1</v>
          </cell>
          <cell r="R1890" t="str">
            <v>C</v>
          </cell>
          <cell r="V1890">
            <v>0</v>
          </cell>
        </row>
        <row r="1891">
          <cell r="G1891" t="str">
            <v>EL-6</v>
          </cell>
          <cell r="J1891" t="str">
            <v>AB32 Credit</v>
          </cell>
          <cell r="L1891" t="str">
            <v>Energy</v>
          </cell>
          <cell r="M1891" t="str">
            <v>Winter</v>
          </cell>
          <cell r="N1891" t="str">
            <v>Part Peak Tier 2</v>
          </cell>
          <cell r="R1891" t="str">
            <v>C</v>
          </cell>
          <cell r="V1891">
            <v>0</v>
          </cell>
        </row>
        <row r="1892">
          <cell r="G1892" t="str">
            <v>EL-6</v>
          </cell>
          <cell r="J1892" t="str">
            <v>AB32 Credit</v>
          </cell>
          <cell r="L1892" t="str">
            <v>Energy</v>
          </cell>
          <cell r="M1892" t="str">
            <v>Winter</v>
          </cell>
          <cell r="N1892" t="str">
            <v>Part Peak Tier 3</v>
          </cell>
          <cell r="R1892" t="str">
            <v>C</v>
          </cell>
          <cell r="V1892">
            <v>0</v>
          </cell>
        </row>
        <row r="1893">
          <cell r="G1893" t="str">
            <v>EL-6</v>
          </cell>
          <cell r="J1893" t="str">
            <v>AB32 Credit</v>
          </cell>
          <cell r="L1893" t="str">
            <v>Energy</v>
          </cell>
          <cell r="M1893" t="str">
            <v>Winter</v>
          </cell>
          <cell r="N1893" t="str">
            <v>Part Peak Tier 4</v>
          </cell>
          <cell r="R1893" t="str">
            <v>C</v>
          </cell>
          <cell r="V1893">
            <v>0</v>
          </cell>
        </row>
        <row r="1894">
          <cell r="G1894" t="str">
            <v>EL-6</v>
          </cell>
          <cell r="J1894" t="str">
            <v>AB32 Credit</v>
          </cell>
          <cell r="L1894" t="str">
            <v>Energy</v>
          </cell>
          <cell r="M1894" t="str">
            <v>Winter</v>
          </cell>
          <cell r="N1894" t="str">
            <v>Part Peak Tier 5</v>
          </cell>
          <cell r="R1894" t="str">
            <v>C</v>
          </cell>
          <cell r="V1894">
            <v>0</v>
          </cell>
        </row>
        <row r="1895">
          <cell r="G1895" t="str">
            <v>EL-6</v>
          </cell>
          <cell r="J1895" t="str">
            <v>CIA</v>
          </cell>
          <cell r="L1895" t="str">
            <v>Energy</v>
          </cell>
          <cell r="M1895" t="str">
            <v>N/A</v>
          </cell>
          <cell r="N1895" t="str">
            <v>Min Bill kWh</v>
          </cell>
          <cell r="R1895" t="str">
            <v>C</v>
          </cell>
          <cell r="V1895">
            <v>0</v>
          </cell>
        </row>
        <row r="1896">
          <cell r="G1896" t="str">
            <v>EL-6</v>
          </cell>
          <cell r="J1896" t="str">
            <v>CIA</v>
          </cell>
          <cell r="L1896" t="str">
            <v>Energy</v>
          </cell>
          <cell r="M1896" t="str">
            <v>Summer</v>
          </cell>
          <cell r="N1896" t="str">
            <v>Off Peak Tier 1</v>
          </cell>
          <cell r="R1896" t="str">
            <v>C</v>
          </cell>
          <cell r="V1896">
            <v>0</v>
          </cell>
        </row>
        <row r="1897">
          <cell r="G1897" t="str">
            <v>EL-6</v>
          </cell>
          <cell r="J1897" t="str">
            <v>CIA</v>
          </cell>
          <cell r="L1897" t="str">
            <v>Energy</v>
          </cell>
          <cell r="M1897" t="str">
            <v>Summer</v>
          </cell>
          <cell r="N1897" t="str">
            <v>Off Peak Tier 2</v>
          </cell>
          <cell r="R1897" t="str">
            <v>C</v>
          </cell>
          <cell r="V1897">
            <v>0</v>
          </cell>
        </row>
        <row r="1898">
          <cell r="G1898" t="str">
            <v>EL-6</v>
          </cell>
          <cell r="J1898" t="str">
            <v>CIA</v>
          </cell>
          <cell r="L1898" t="str">
            <v>Energy</v>
          </cell>
          <cell r="M1898" t="str">
            <v>Summer</v>
          </cell>
          <cell r="N1898" t="str">
            <v>Off Peak Tier 3</v>
          </cell>
          <cell r="R1898" t="str">
            <v>C</v>
          </cell>
          <cell r="V1898">
            <v>0</v>
          </cell>
        </row>
        <row r="1899">
          <cell r="G1899" t="str">
            <v>EL-6</v>
          </cell>
          <cell r="J1899" t="str">
            <v>CIA</v>
          </cell>
          <cell r="L1899" t="str">
            <v>Energy</v>
          </cell>
          <cell r="M1899" t="str">
            <v>Summer</v>
          </cell>
          <cell r="N1899" t="str">
            <v>Off Peak Tier 4</v>
          </cell>
          <cell r="R1899" t="str">
            <v>C</v>
          </cell>
          <cell r="V1899">
            <v>0</v>
          </cell>
        </row>
        <row r="1900">
          <cell r="G1900" t="str">
            <v>EL-6</v>
          </cell>
          <cell r="J1900" t="str">
            <v>CIA</v>
          </cell>
          <cell r="L1900" t="str">
            <v>Energy</v>
          </cell>
          <cell r="M1900" t="str">
            <v>Summer</v>
          </cell>
          <cell r="N1900" t="str">
            <v>Off Peak Tier 5</v>
          </cell>
          <cell r="R1900" t="str">
            <v>C</v>
          </cell>
          <cell r="V1900">
            <v>0</v>
          </cell>
        </row>
        <row r="1901">
          <cell r="G1901" t="str">
            <v>EL-6</v>
          </cell>
          <cell r="J1901" t="str">
            <v>CIA</v>
          </cell>
          <cell r="L1901" t="str">
            <v>Energy</v>
          </cell>
          <cell r="M1901" t="str">
            <v>Summer</v>
          </cell>
          <cell r="N1901" t="str">
            <v>Part Peak Tier 1</v>
          </cell>
          <cell r="R1901" t="str">
            <v>C</v>
          </cell>
          <cell r="V1901">
            <v>0</v>
          </cell>
        </row>
        <row r="1902">
          <cell r="G1902" t="str">
            <v>EL-6</v>
          </cell>
          <cell r="J1902" t="str">
            <v>CIA</v>
          </cell>
          <cell r="L1902" t="str">
            <v>Energy</v>
          </cell>
          <cell r="M1902" t="str">
            <v>Summer</v>
          </cell>
          <cell r="N1902" t="str">
            <v>Part Peak Tier 2</v>
          </cell>
          <cell r="R1902" t="str">
            <v>C</v>
          </cell>
          <cell r="V1902">
            <v>0</v>
          </cell>
        </row>
        <row r="1903">
          <cell r="G1903" t="str">
            <v>EL-6</v>
          </cell>
          <cell r="J1903" t="str">
            <v>CIA</v>
          </cell>
          <cell r="L1903" t="str">
            <v>Energy</v>
          </cell>
          <cell r="M1903" t="str">
            <v>Summer</v>
          </cell>
          <cell r="N1903" t="str">
            <v>Part Peak Tier 3</v>
          </cell>
          <cell r="R1903" t="str">
            <v>C</v>
          </cell>
          <cell r="V1903">
            <v>0</v>
          </cell>
        </row>
        <row r="1904">
          <cell r="G1904" t="str">
            <v>EL-6</v>
          </cell>
          <cell r="J1904" t="str">
            <v>CIA</v>
          </cell>
          <cell r="L1904" t="str">
            <v>Energy</v>
          </cell>
          <cell r="M1904" t="str">
            <v>Summer</v>
          </cell>
          <cell r="N1904" t="str">
            <v>Part Peak Tier 4</v>
          </cell>
          <cell r="R1904" t="str">
            <v>C</v>
          </cell>
          <cell r="V1904">
            <v>0</v>
          </cell>
        </row>
        <row r="1905">
          <cell r="G1905" t="str">
            <v>EL-6</v>
          </cell>
          <cell r="J1905" t="str">
            <v>CIA</v>
          </cell>
          <cell r="L1905" t="str">
            <v>Energy</v>
          </cell>
          <cell r="M1905" t="str">
            <v>Summer</v>
          </cell>
          <cell r="N1905" t="str">
            <v>Part Peak Tier 5</v>
          </cell>
          <cell r="R1905" t="str">
            <v>C</v>
          </cell>
          <cell r="V1905">
            <v>0</v>
          </cell>
        </row>
        <row r="1906">
          <cell r="G1906" t="str">
            <v>EL-6</v>
          </cell>
          <cell r="J1906" t="str">
            <v>CIA</v>
          </cell>
          <cell r="L1906" t="str">
            <v>Energy</v>
          </cell>
          <cell r="M1906" t="str">
            <v>Summer</v>
          </cell>
          <cell r="N1906" t="str">
            <v>Peak Tier 1</v>
          </cell>
          <cell r="R1906" t="str">
            <v>C</v>
          </cell>
          <cell r="V1906">
            <v>0</v>
          </cell>
        </row>
        <row r="1907">
          <cell r="G1907" t="str">
            <v>EL-6</v>
          </cell>
          <cell r="J1907" t="str">
            <v>CIA</v>
          </cell>
          <cell r="L1907" t="str">
            <v>Energy</v>
          </cell>
          <cell r="M1907" t="str">
            <v>Summer</v>
          </cell>
          <cell r="N1907" t="str">
            <v>Peak Tier 2</v>
          </cell>
          <cell r="R1907" t="str">
            <v>C</v>
          </cell>
          <cell r="V1907">
            <v>0</v>
          </cell>
        </row>
        <row r="1908">
          <cell r="G1908" t="str">
            <v>EL-6</v>
          </cell>
          <cell r="J1908" t="str">
            <v>CIA</v>
          </cell>
          <cell r="L1908" t="str">
            <v>Energy</v>
          </cell>
          <cell r="M1908" t="str">
            <v>Summer</v>
          </cell>
          <cell r="N1908" t="str">
            <v>Peak Tier 3</v>
          </cell>
          <cell r="R1908" t="str">
            <v>C</v>
          </cell>
          <cell r="V1908">
            <v>0</v>
          </cell>
        </row>
        <row r="1909">
          <cell r="G1909" t="str">
            <v>EL-6</v>
          </cell>
          <cell r="J1909" t="str">
            <v>CIA</v>
          </cell>
          <cell r="L1909" t="str">
            <v>Energy</v>
          </cell>
          <cell r="M1909" t="str">
            <v>Summer</v>
          </cell>
          <cell r="N1909" t="str">
            <v>Peak Tier 4</v>
          </cell>
          <cell r="R1909" t="str">
            <v>C</v>
          </cell>
          <cell r="V1909">
            <v>0</v>
          </cell>
        </row>
        <row r="1910">
          <cell r="G1910" t="str">
            <v>EL-6</v>
          </cell>
          <cell r="J1910" t="str">
            <v>CIA</v>
          </cell>
          <cell r="L1910" t="str">
            <v>Energy</v>
          </cell>
          <cell r="M1910" t="str">
            <v>Summer</v>
          </cell>
          <cell r="N1910" t="str">
            <v>Peak Tier 5</v>
          </cell>
          <cell r="R1910" t="str">
            <v>C</v>
          </cell>
          <cell r="V1910">
            <v>0</v>
          </cell>
        </row>
        <row r="1911">
          <cell r="G1911" t="str">
            <v>EL-6</v>
          </cell>
          <cell r="J1911" t="str">
            <v>CIA</v>
          </cell>
          <cell r="L1911" t="str">
            <v>Energy</v>
          </cell>
          <cell r="M1911" t="str">
            <v>Winter</v>
          </cell>
          <cell r="N1911" t="str">
            <v>Off Peak Tier 1</v>
          </cell>
          <cell r="R1911" t="str">
            <v>C</v>
          </cell>
          <cell r="V1911">
            <v>0</v>
          </cell>
        </row>
        <row r="1912">
          <cell r="G1912" t="str">
            <v>EL-6</v>
          </cell>
          <cell r="J1912" t="str">
            <v>CIA</v>
          </cell>
          <cell r="L1912" t="str">
            <v>Energy</v>
          </cell>
          <cell r="M1912" t="str">
            <v>Winter</v>
          </cell>
          <cell r="N1912" t="str">
            <v>Off Peak Tier 2</v>
          </cell>
          <cell r="R1912" t="str">
            <v>C</v>
          </cell>
          <cell r="V1912">
            <v>0</v>
          </cell>
        </row>
        <row r="1913">
          <cell r="G1913" t="str">
            <v>EL-6</v>
          </cell>
          <cell r="J1913" t="str">
            <v>CIA</v>
          </cell>
          <cell r="L1913" t="str">
            <v>Energy</v>
          </cell>
          <cell r="M1913" t="str">
            <v>Winter</v>
          </cell>
          <cell r="N1913" t="str">
            <v>Off Peak Tier 3</v>
          </cell>
          <cell r="R1913" t="str">
            <v>C</v>
          </cell>
          <cell r="V1913">
            <v>0</v>
          </cell>
        </row>
        <row r="1914">
          <cell r="G1914" t="str">
            <v>EL-6</v>
          </cell>
          <cell r="J1914" t="str">
            <v>CIA</v>
          </cell>
          <cell r="L1914" t="str">
            <v>Energy</v>
          </cell>
          <cell r="M1914" t="str">
            <v>Winter</v>
          </cell>
          <cell r="N1914" t="str">
            <v>Off Peak Tier 4</v>
          </cell>
          <cell r="R1914" t="str">
            <v>C</v>
          </cell>
          <cell r="V1914">
            <v>0</v>
          </cell>
        </row>
        <row r="1915">
          <cell r="G1915" t="str">
            <v>EL-6</v>
          </cell>
          <cell r="J1915" t="str">
            <v>CIA</v>
          </cell>
          <cell r="L1915" t="str">
            <v>Energy</v>
          </cell>
          <cell r="M1915" t="str">
            <v>Winter</v>
          </cell>
          <cell r="N1915" t="str">
            <v>Off Peak Tier 5</v>
          </cell>
          <cell r="R1915" t="str">
            <v>C</v>
          </cell>
          <cell r="V1915">
            <v>0</v>
          </cell>
        </row>
        <row r="1916">
          <cell r="G1916" t="str">
            <v>EL-6</v>
          </cell>
          <cell r="J1916" t="str">
            <v>CIA</v>
          </cell>
          <cell r="L1916" t="str">
            <v>Energy</v>
          </cell>
          <cell r="M1916" t="str">
            <v>Winter</v>
          </cell>
          <cell r="N1916" t="str">
            <v>Part Peak Tier 1</v>
          </cell>
          <cell r="R1916" t="str">
            <v>C</v>
          </cell>
          <cell r="V1916">
            <v>0</v>
          </cell>
        </row>
        <row r="1917">
          <cell r="G1917" t="str">
            <v>EL-6</v>
          </cell>
          <cell r="J1917" t="str">
            <v>CIA</v>
          </cell>
          <cell r="L1917" t="str">
            <v>Energy</v>
          </cell>
          <cell r="M1917" t="str">
            <v>Winter</v>
          </cell>
          <cell r="N1917" t="str">
            <v>Part Peak Tier 2</v>
          </cell>
          <cell r="R1917" t="str">
            <v>C</v>
          </cell>
          <cell r="V1917">
            <v>0</v>
          </cell>
        </row>
        <row r="1918">
          <cell r="G1918" t="str">
            <v>EL-6</v>
          </cell>
          <cell r="J1918" t="str">
            <v>CIA</v>
          </cell>
          <cell r="L1918" t="str">
            <v>Energy</v>
          </cell>
          <cell r="M1918" t="str">
            <v>Winter</v>
          </cell>
          <cell r="N1918" t="str">
            <v>Part Peak Tier 3</v>
          </cell>
          <cell r="R1918" t="str">
            <v>C</v>
          </cell>
          <cell r="V1918">
            <v>0</v>
          </cell>
        </row>
        <row r="1919">
          <cell r="G1919" t="str">
            <v>EL-6</v>
          </cell>
          <cell r="J1919" t="str">
            <v>CIA</v>
          </cell>
          <cell r="L1919" t="str">
            <v>Energy</v>
          </cell>
          <cell r="M1919" t="str">
            <v>Winter</v>
          </cell>
          <cell r="N1919" t="str">
            <v>Part Peak Tier 4</v>
          </cell>
          <cell r="R1919" t="str">
            <v>C</v>
          </cell>
          <cell r="V1919">
            <v>0</v>
          </cell>
        </row>
        <row r="1920">
          <cell r="G1920" t="str">
            <v>EL-6</v>
          </cell>
          <cell r="J1920" t="str">
            <v>CIA</v>
          </cell>
          <cell r="L1920" t="str">
            <v>Energy</v>
          </cell>
          <cell r="M1920" t="str">
            <v>Winter</v>
          </cell>
          <cell r="N1920" t="str">
            <v>Part Peak Tier 5</v>
          </cell>
          <cell r="R1920" t="str">
            <v>C</v>
          </cell>
          <cell r="V1920">
            <v>0</v>
          </cell>
        </row>
        <row r="1921">
          <cell r="G1921" t="str">
            <v>EL-6</v>
          </cell>
          <cell r="J1921" t="str">
            <v>CTC</v>
          </cell>
          <cell r="L1921" t="str">
            <v>Energy</v>
          </cell>
          <cell r="M1921" t="str">
            <v>N/A</v>
          </cell>
          <cell r="N1921" t="str">
            <v>Min Bill kWh</v>
          </cell>
          <cell r="R1921" t="str">
            <v>C</v>
          </cell>
          <cell r="V1921">
            <v>0</v>
          </cell>
        </row>
        <row r="1922">
          <cell r="G1922" t="str">
            <v>EL-6</v>
          </cell>
          <cell r="J1922" t="str">
            <v>CTC</v>
          </cell>
          <cell r="L1922" t="str">
            <v>Energy</v>
          </cell>
          <cell r="M1922" t="str">
            <v>Summer</v>
          </cell>
          <cell r="N1922" t="str">
            <v>Off Peak Tier 1</v>
          </cell>
          <cell r="R1922" t="str">
            <v>C</v>
          </cell>
          <cell r="V1922">
            <v>0</v>
          </cell>
        </row>
        <row r="1923">
          <cell r="G1923" t="str">
            <v>EL-6</v>
          </cell>
          <cell r="J1923" t="str">
            <v>CTC</v>
          </cell>
          <cell r="L1923" t="str">
            <v>Energy</v>
          </cell>
          <cell r="M1923" t="str">
            <v>Summer</v>
          </cell>
          <cell r="N1923" t="str">
            <v>Off Peak Tier 2</v>
          </cell>
          <cell r="R1923" t="str">
            <v>C</v>
          </cell>
          <cell r="V1923">
            <v>0</v>
          </cell>
        </row>
        <row r="1924">
          <cell r="G1924" t="str">
            <v>EL-6</v>
          </cell>
          <cell r="J1924" t="str">
            <v>CTC</v>
          </cell>
          <cell r="L1924" t="str">
            <v>Energy</v>
          </cell>
          <cell r="M1924" t="str">
            <v>Summer</v>
          </cell>
          <cell r="N1924" t="str">
            <v>Off Peak Tier 3</v>
          </cell>
          <cell r="R1924" t="str">
            <v>C</v>
          </cell>
          <cell r="V1924">
            <v>0</v>
          </cell>
        </row>
        <row r="1925">
          <cell r="G1925" t="str">
            <v>EL-6</v>
          </cell>
          <cell r="J1925" t="str">
            <v>CTC</v>
          </cell>
          <cell r="L1925" t="str">
            <v>Energy</v>
          </cell>
          <cell r="M1925" t="str">
            <v>Summer</v>
          </cell>
          <cell r="N1925" t="str">
            <v>Off Peak Tier 4</v>
          </cell>
          <cell r="R1925" t="str">
            <v>C</v>
          </cell>
          <cell r="V1925">
            <v>0</v>
          </cell>
        </row>
        <row r="1926">
          <cell r="G1926" t="str">
            <v>EL-6</v>
          </cell>
          <cell r="J1926" t="str">
            <v>CTC</v>
          </cell>
          <cell r="L1926" t="str">
            <v>Energy</v>
          </cell>
          <cell r="M1926" t="str">
            <v>Summer</v>
          </cell>
          <cell r="N1926" t="str">
            <v>Off Peak Tier 5</v>
          </cell>
          <cell r="R1926" t="str">
            <v>C</v>
          </cell>
          <cell r="V1926">
            <v>0</v>
          </cell>
        </row>
        <row r="1927">
          <cell r="G1927" t="str">
            <v>EL-6</v>
          </cell>
          <cell r="J1927" t="str">
            <v>CTC</v>
          </cell>
          <cell r="L1927" t="str">
            <v>Energy</v>
          </cell>
          <cell r="M1927" t="str">
            <v>Summer</v>
          </cell>
          <cell r="N1927" t="str">
            <v>Part Peak Tier 1</v>
          </cell>
          <cell r="R1927" t="str">
            <v>C</v>
          </cell>
          <cell r="V1927">
            <v>0</v>
          </cell>
        </row>
        <row r="1928">
          <cell r="G1928" t="str">
            <v>EL-6</v>
          </cell>
          <cell r="J1928" t="str">
            <v>CTC</v>
          </cell>
          <cell r="L1928" t="str">
            <v>Energy</v>
          </cell>
          <cell r="M1928" t="str">
            <v>Summer</v>
          </cell>
          <cell r="N1928" t="str">
            <v>Part Peak Tier 2</v>
          </cell>
          <cell r="R1928" t="str">
            <v>C</v>
          </cell>
          <cell r="V1928">
            <v>0</v>
          </cell>
        </row>
        <row r="1929">
          <cell r="G1929" t="str">
            <v>EL-6</v>
          </cell>
          <cell r="J1929" t="str">
            <v>CTC</v>
          </cell>
          <cell r="L1929" t="str">
            <v>Energy</v>
          </cell>
          <cell r="M1929" t="str">
            <v>Summer</v>
          </cell>
          <cell r="N1929" t="str">
            <v>Part Peak Tier 3</v>
          </cell>
          <cell r="R1929" t="str">
            <v>C</v>
          </cell>
          <cell r="V1929">
            <v>0</v>
          </cell>
        </row>
        <row r="1930">
          <cell r="G1930" t="str">
            <v>EL-6</v>
          </cell>
          <cell r="J1930" t="str">
            <v>CTC</v>
          </cell>
          <cell r="L1930" t="str">
            <v>Energy</v>
          </cell>
          <cell r="M1930" t="str">
            <v>Summer</v>
          </cell>
          <cell r="N1930" t="str">
            <v>Part Peak Tier 4</v>
          </cell>
          <cell r="R1930" t="str">
            <v>C</v>
          </cell>
          <cell r="V1930">
            <v>0</v>
          </cell>
        </row>
        <row r="1931">
          <cell r="G1931" t="str">
            <v>EL-6</v>
          </cell>
          <cell r="J1931" t="str">
            <v>CTC</v>
          </cell>
          <cell r="L1931" t="str">
            <v>Energy</v>
          </cell>
          <cell r="M1931" t="str">
            <v>Summer</v>
          </cell>
          <cell r="N1931" t="str">
            <v>Part Peak Tier 5</v>
          </cell>
          <cell r="R1931" t="str">
            <v>C</v>
          </cell>
          <cell r="V1931">
            <v>0</v>
          </cell>
        </row>
        <row r="1932">
          <cell r="G1932" t="str">
            <v>EL-6</v>
          </cell>
          <cell r="J1932" t="str">
            <v>CTC</v>
          </cell>
          <cell r="L1932" t="str">
            <v>Energy</v>
          </cell>
          <cell r="M1932" t="str">
            <v>Summer</v>
          </cell>
          <cell r="N1932" t="str">
            <v>Peak Tier 1</v>
          </cell>
          <cell r="R1932" t="str">
            <v>C</v>
          </cell>
          <cell r="V1932">
            <v>0</v>
          </cell>
        </row>
        <row r="1933">
          <cell r="G1933" t="str">
            <v>EL-6</v>
          </cell>
          <cell r="J1933" t="str">
            <v>CTC</v>
          </cell>
          <cell r="L1933" t="str">
            <v>Energy</v>
          </cell>
          <cell r="M1933" t="str">
            <v>Summer</v>
          </cell>
          <cell r="N1933" t="str">
            <v>Peak Tier 2</v>
          </cell>
          <cell r="R1933" t="str">
            <v>C</v>
          </cell>
          <cell r="V1933">
            <v>0</v>
          </cell>
        </row>
        <row r="1934">
          <cell r="G1934" t="str">
            <v>EL-6</v>
          </cell>
          <cell r="J1934" t="str">
            <v>CTC</v>
          </cell>
          <cell r="L1934" t="str">
            <v>Energy</v>
          </cell>
          <cell r="M1934" t="str">
            <v>Summer</v>
          </cell>
          <cell r="N1934" t="str">
            <v>Peak Tier 3</v>
          </cell>
          <cell r="R1934" t="str">
            <v>C</v>
          </cell>
          <cell r="V1934">
            <v>0</v>
          </cell>
        </row>
        <row r="1935">
          <cell r="G1935" t="str">
            <v>EL-6</v>
          </cell>
          <cell r="J1935" t="str">
            <v>CTC</v>
          </cell>
          <cell r="L1935" t="str">
            <v>Energy</v>
          </cell>
          <cell r="M1935" t="str">
            <v>Summer</v>
          </cell>
          <cell r="N1935" t="str">
            <v>Peak Tier 4</v>
          </cell>
          <cell r="R1935" t="str">
            <v>C</v>
          </cell>
          <cell r="V1935">
            <v>0</v>
          </cell>
        </row>
        <row r="1936">
          <cell r="G1936" t="str">
            <v>EL-6</v>
          </cell>
          <cell r="J1936" t="str">
            <v>CTC</v>
          </cell>
          <cell r="L1936" t="str">
            <v>Energy</v>
          </cell>
          <cell r="M1936" t="str">
            <v>Summer</v>
          </cell>
          <cell r="N1936" t="str">
            <v>Peak Tier 5</v>
          </cell>
          <cell r="R1936" t="str">
            <v>C</v>
          </cell>
          <cell r="V1936">
            <v>0</v>
          </cell>
        </row>
        <row r="1937">
          <cell r="G1937" t="str">
            <v>EL-6</v>
          </cell>
          <cell r="J1937" t="str">
            <v>CTC</v>
          </cell>
          <cell r="L1937" t="str">
            <v>Energy</v>
          </cell>
          <cell r="M1937" t="str">
            <v>Winter</v>
          </cell>
          <cell r="N1937" t="str">
            <v>Off Peak Tier 1</v>
          </cell>
          <cell r="R1937" t="str">
            <v>C</v>
          </cell>
          <cell r="V1937">
            <v>0</v>
          </cell>
        </row>
        <row r="1938">
          <cell r="G1938" t="str">
            <v>EL-6</v>
          </cell>
          <cell r="J1938" t="str">
            <v>CTC</v>
          </cell>
          <cell r="L1938" t="str">
            <v>Energy</v>
          </cell>
          <cell r="M1938" t="str">
            <v>Winter</v>
          </cell>
          <cell r="N1938" t="str">
            <v>Off Peak Tier 2</v>
          </cell>
          <cell r="R1938" t="str">
            <v>C</v>
          </cell>
          <cell r="V1938">
            <v>0</v>
          </cell>
        </row>
        <row r="1939">
          <cell r="G1939" t="str">
            <v>EL-6</v>
          </cell>
          <cell r="J1939" t="str">
            <v>CTC</v>
          </cell>
          <cell r="L1939" t="str">
            <v>Energy</v>
          </cell>
          <cell r="M1939" t="str">
            <v>Winter</v>
          </cell>
          <cell r="N1939" t="str">
            <v>Off Peak Tier 3</v>
          </cell>
          <cell r="R1939" t="str">
            <v>C</v>
          </cell>
          <cell r="V1939">
            <v>0</v>
          </cell>
        </row>
        <row r="1940">
          <cell r="G1940" t="str">
            <v>EL-6</v>
          </cell>
          <cell r="J1940" t="str">
            <v>CTC</v>
          </cell>
          <cell r="L1940" t="str">
            <v>Energy</v>
          </cell>
          <cell r="M1940" t="str">
            <v>Winter</v>
          </cell>
          <cell r="N1940" t="str">
            <v>Off Peak Tier 4</v>
          </cell>
          <cell r="R1940" t="str">
            <v>C</v>
          </cell>
          <cell r="V1940">
            <v>0</v>
          </cell>
        </row>
        <row r="1941">
          <cell r="G1941" t="str">
            <v>EL-6</v>
          </cell>
          <cell r="J1941" t="str">
            <v>CTC</v>
          </cell>
          <cell r="L1941" t="str">
            <v>Energy</v>
          </cell>
          <cell r="M1941" t="str">
            <v>Winter</v>
          </cell>
          <cell r="N1941" t="str">
            <v>Off Peak Tier 5</v>
          </cell>
          <cell r="R1941" t="str">
            <v>C</v>
          </cell>
          <cell r="V1941">
            <v>0</v>
          </cell>
        </row>
        <row r="1942">
          <cell r="G1942" t="str">
            <v>EL-6</v>
          </cell>
          <cell r="J1942" t="str">
            <v>CTC</v>
          </cell>
          <cell r="L1942" t="str">
            <v>Energy</v>
          </cell>
          <cell r="M1942" t="str">
            <v>Winter</v>
          </cell>
          <cell r="N1942" t="str">
            <v>Part Peak Tier 1</v>
          </cell>
          <cell r="R1942" t="str">
            <v>C</v>
          </cell>
          <cell r="V1942">
            <v>0</v>
          </cell>
        </row>
        <row r="1943">
          <cell r="G1943" t="str">
            <v>EL-6</v>
          </cell>
          <cell r="J1943" t="str">
            <v>CTC</v>
          </cell>
          <cell r="L1943" t="str">
            <v>Energy</v>
          </cell>
          <cell r="M1943" t="str">
            <v>Winter</v>
          </cell>
          <cell r="N1943" t="str">
            <v>Part Peak Tier 2</v>
          </cell>
          <cell r="R1943" t="str">
            <v>C</v>
          </cell>
          <cell r="V1943">
            <v>0</v>
          </cell>
        </row>
        <row r="1944">
          <cell r="G1944" t="str">
            <v>EL-6</v>
          </cell>
          <cell r="J1944" t="str">
            <v>CTC</v>
          </cell>
          <cell r="L1944" t="str">
            <v>Energy</v>
          </cell>
          <cell r="M1944" t="str">
            <v>Winter</v>
          </cell>
          <cell r="N1944" t="str">
            <v>Part Peak Tier 3</v>
          </cell>
          <cell r="R1944" t="str">
            <v>C</v>
          </cell>
          <cell r="V1944">
            <v>0</v>
          </cell>
        </row>
        <row r="1945">
          <cell r="G1945" t="str">
            <v>EL-6</v>
          </cell>
          <cell r="J1945" t="str">
            <v>CTC</v>
          </cell>
          <cell r="L1945" t="str">
            <v>Energy</v>
          </cell>
          <cell r="M1945" t="str">
            <v>Winter</v>
          </cell>
          <cell r="N1945" t="str">
            <v>Part Peak Tier 4</v>
          </cell>
          <cell r="R1945" t="str">
            <v>C</v>
          </cell>
          <cell r="V1945">
            <v>0</v>
          </cell>
        </row>
        <row r="1946">
          <cell r="G1946" t="str">
            <v>EL-6</v>
          </cell>
          <cell r="J1946" t="str">
            <v>CTC</v>
          </cell>
          <cell r="L1946" t="str">
            <v>Energy</v>
          </cell>
          <cell r="M1946" t="str">
            <v>Winter</v>
          </cell>
          <cell r="N1946" t="str">
            <v>Part Peak Tier 5</v>
          </cell>
          <cell r="R1946" t="str">
            <v>C</v>
          </cell>
          <cell r="V1946">
            <v>0</v>
          </cell>
        </row>
        <row r="1947">
          <cell r="G1947" t="str">
            <v>EL-6</v>
          </cell>
          <cell r="J1947" t="str">
            <v>Distribution</v>
          </cell>
          <cell r="L1947" t="str">
            <v>Energy</v>
          </cell>
          <cell r="M1947" t="str">
            <v>Summer</v>
          </cell>
          <cell r="N1947" t="str">
            <v>Off Peak Tier 1</v>
          </cell>
          <cell r="R1947" t="str">
            <v>C</v>
          </cell>
          <cell r="V1947">
            <v>0</v>
          </cell>
        </row>
        <row r="1948">
          <cell r="G1948" t="str">
            <v>EL-6</v>
          </cell>
          <cell r="J1948" t="str">
            <v>Distribution</v>
          </cell>
          <cell r="L1948" t="str">
            <v>Energy</v>
          </cell>
          <cell r="M1948" t="str">
            <v>Summer</v>
          </cell>
          <cell r="N1948" t="str">
            <v>Off Peak Tier 2</v>
          </cell>
          <cell r="R1948" t="str">
            <v>C</v>
          </cell>
          <cell r="V1948">
            <v>0</v>
          </cell>
        </row>
        <row r="1949">
          <cell r="G1949" t="str">
            <v>EL-6</v>
          </cell>
          <cell r="J1949" t="str">
            <v>Distribution</v>
          </cell>
          <cell r="L1949" t="str">
            <v>Energy</v>
          </cell>
          <cell r="M1949" t="str">
            <v>Summer</v>
          </cell>
          <cell r="N1949" t="str">
            <v>Off Peak Tier 3</v>
          </cell>
          <cell r="R1949" t="str">
            <v>C</v>
          </cell>
          <cell r="V1949">
            <v>0</v>
          </cell>
        </row>
        <row r="1950">
          <cell r="G1950" t="str">
            <v>EL-6</v>
          </cell>
          <cell r="J1950" t="str">
            <v>Distribution</v>
          </cell>
          <cell r="L1950" t="str">
            <v>Energy</v>
          </cell>
          <cell r="M1950" t="str">
            <v>Summer</v>
          </cell>
          <cell r="N1950" t="str">
            <v>Off Peak Tier 4</v>
          </cell>
          <cell r="R1950" t="str">
            <v>C</v>
          </cell>
          <cell r="V1950">
            <v>0</v>
          </cell>
        </row>
        <row r="1951">
          <cell r="G1951" t="str">
            <v>EL-6</v>
          </cell>
          <cell r="J1951" t="str">
            <v>Distribution</v>
          </cell>
          <cell r="L1951" t="str">
            <v>Energy</v>
          </cell>
          <cell r="M1951" t="str">
            <v>Summer</v>
          </cell>
          <cell r="N1951" t="str">
            <v>Off Peak Tier 5</v>
          </cell>
          <cell r="R1951" t="str">
            <v>C</v>
          </cell>
          <cell r="V1951">
            <v>0</v>
          </cell>
        </row>
        <row r="1952">
          <cell r="G1952" t="str">
            <v>EL-6</v>
          </cell>
          <cell r="J1952" t="str">
            <v>Distribution</v>
          </cell>
          <cell r="L1952" t="str">
            <v>Energy</v>
          </cell>
          <cell r="M1952" t="str">
            <v>Summer</v>
          </cell>
          <cell r="N1952" t="str">
            <v>Part Peak Tier 1</v>
          </cell>
          <cell r="R1952" t="str">
            <v>C</v>
          </cell>
          <cell r="V1952">
            <v>0</v>
          </cell>
        </row>
        <row r="1953">
          <cell r="G1953" t="str">
            <v>EL-6</v>
          </cell>
          <cell r="J1953" t="str">
            <v>Distribution</v>
          </cell>
          <cell r="L1953" t="str">
            <v>Energy</v>
          </cell>
          <cell r="M1953" t="str">
            <v>Summer</v>
          </cell>
          <cell r="N1953" t="str">
            <v>Part Peak Tier 2</v>
          </cell>
          <cell r="R1953" t="str">
            <v>C</v>
          </cell>
          <cell r="V1953">
            <v>0</v>
          </cell>
        </row>
        <row r="1954">
          <cell r="G1954" t="str">
            <v>EL-6</v>
          </cell>
          <cell r="J1954" t="str">
            <v>Distribution</v>
          </cell>
          <cell r="L1954" t="str">
            <v>Energy</v>
          </cell>
          <cell r="M1954" t="str">
            <v>Summer</v>
          </cell>
          <cell r="N1954" t="str">
            <v>Part Peak Tier 3</v>
          </cell>
          <cell r="R1954" t="str">
            <v>C</v>
          </cell>
          <cell r="V1954">
            <v>0</v>
          </cell>
        </row>
        <row r="1955">
          <cell r="G1955" t="str">
            <v>EL-6</v>
          </cell>
          <cell r="J1955" t="str">
            <v>Distribution</v>
          </cell>
          <cell r="L1955" t="str">
            <v>Energy</v>
          </cell>
          <cell r="M1955" t="str">
            <v>Summer</v>
          </cell>
          <cell r="N1955" t="str">
            <v>Part Peak Tier 4</v>
          </cell>
          <cell r="R1955" t="str">
            <v>C</v>
          </cell>
          <cell r="V1955">
            <v>0</v>
          </cell>
        </row>
        <row r="1956">
          <cell r="G1956" t="str">
            <v>EL-6</v>
          </cell>
          <cell r="J1956" t="str">
            <v>Distribution</v>
          </cell>
          <cell r="L1956" t="str">
            <v>Energy</v>
          </cell>
          <cell r="M1956" t="str">
            <v>Summer</v>
          </cell>
          <cell r="N1956" t="str">
            <v>Part Peak Tier 5</v>
          </cell>
          <cell r="R1956" t="str">
            <v>C</v>
          </cell>
          <cell r="V1956">
            <v>0</v>
          </cell>
        </row>
        <row r="1957">
          <cell r="G1957" t="str">
            <v>EL-6</v>
          </cell>
          <cell r="J1957" t="str">
            <v>Distribution</v>
          </cell>
          <cell r="L1957" t="str">
            <v>Energy</v>
          </cell>
          <cell r="M1957" t="str">
            <v>Summer</v>
          </cell>
          <cell r="N1957" t="str">
            <v>Peak Tier 1</v>
          </cell>
          <cell r="R1957" t="str">
            <v>C</v>
          </cell>
          <cell r="V1957">
            <v>0</v>
          </cell>
        </row>
        <row r="1958">
          <cell r="G1958" t="str">
            <v>EL-6</v>
          </cell>
          <cell r="J1958" t="str">
            <v>Distribution</v>
          </cell>
          <cell r="L1958" t="str">
            <v>Energy</v>
          </cell>
          <cell r="M1958" t="str">
            <v>Summer</v>
          </cell>
          <cell r="N1958" t="str">
            <v>Peak Tier 2</v>
          </cell>
          <cell r="R1958" t="str">
            <v>C</v>
          </cell>
          <cell r="V1958">
            <v>0</v>
          </cell>
        </row>
        <row r="1959">
          <cell r="G1959" t="str">
            <v>EL-6</v>
          </cell>
          <cell r="J1959" t="str">
            <v>Distribution</v>
          </cell>
          <cell r="L1959" t="str">
            <v>Energy</v>
          </cell>
          <cell r="M1959" t="str">
            <v>Summer</v>
          </cell>
          <cell r="N1959" t="str">
            <v>Peak Tier 3</v>
          </cell>
          <cell r="R1959" t="str">
            <v>C</v>
          </cell>
          <cell r="V1959">
            <v>0</v>
          </cell>
        </row>
        <row r="1960">
          <cell r="G1960" t="str">
            <v>EL-6</v>
          </cell>
          <cell r="J1960" t="str">
            <v>Distribution</v>
          </cell>
          <cell r="L1960" t="str">
            <v>Energy</v>
          </cell>
          <cell r="M1960" t="str">
            <v>Summer</v>
          </cell>
          <cell r="N1960" t="str">
            <v>Peak Tier 4</v>
          </cell>
          <cell r="R1960" t="str">
            <v>C</v>
          </cell>
          <cell r="V1960">
            <v>0</v>
          </cell>
        </row>
        <row r="1961">
          <cell r="G1961" t="str">
            <v>EL-6</v>
          </cell>
          <cell r="J1961" t="str">
            <v>Distribution</v>
          </cell>
          <cell r="L1961" t="str">
            <v>Energy</v>
          </cell>
          <cell r="M1961" t="str">
            <v>Summer</v>
          </cell>
          <cell r="N1961" t="str">
            <v>Peak Tier 5</v>
          </cell>
          <cell r="R1961" t="str">
            <v>C</v>
          </cell>
          <cell r="V1961">
            <v>0</v>
          </cell>
        </row>
        <row r="1962">
          <cell r="G1962" t="str">
            <v>EL-6</v>
          </cell>
          <cell r="J1962" t="str">
            <v>Distribution</v>
          </cell>
          <cell r="L1962" t="str">
            <v>Energy</v>
          </cell>
          <cell r="M1962" t="str">
            <v>Winter</v>
          </cell>
          <cell r="N1962" t="str">
            <v>Off Peak Tier 1</v>
          </cell>
          <cell r="R1962" t="str">
            <v>C</v>
          </cell>
          <cell r="V1962">
            <v>0</v>
          </cell>
        </row>
        <row r="1963">
          <cell r="G1963" t="str">
            <v>EL-6</v>
          </cell>
          <cell r="J1963" t="str">
            <v>Distribution</v>
          </cell>
          <cell r="L1963" t="str">
            <v>Energy</v>
          </cell>
          <cell r="M1963" t="str">
            <v>Winter</v>
          </cell>
          <cell r="N1963" t="str">
            <v>Off Peak Tier 2</v>
          </cell>
          <cell r="R1963" t="str">
            <v>C</v>
          </cell>
          <cell r="V1963">
            <v>0</v>
          </cell>
        </row>
        <row r="1964">
          <cell r="G1964" t="str">
            <v>EL-6</v>
          </cell>
          <cell r="J1964" t="str">
            <v>Distribution</v>
          </cell>
          <cell r="L1964" t="str">
            <v>Energy</v>
          </cell>
          <cell r="M1964" t="str">
            <v>Winter</v>
          </cell>
          <cell r="N1964" t="str">
            <v>Off Peak Tier 3</v>
          </cell>
          <cell r="R1964" t="str">
            <v>C</v>
          </cell>
          <cell r="V1964">
            <v>0</v>
          </cell>
        </row>
        <row r="1965">
          <cell r="G1965" t="str">
            <v>EL-6</v>
          </cell>
          <cell r="J1965" t="str">
            <v>Distribution</v>
          </cell>
          <cell r="L1965" t="str">
            <v>Energy</v>
          </cell>
          <cell r="M1965" t="str">
            <v>Winter</v>
          </cell>
          <cell r="N1965" t="str">
            <v>Off Peak Tier 4</v>
          </cell>
          <cell r="R1965" t="str">
            <v>C</v>
          </cell>
          <cell r="V1965">
            <v>0</v>
          </cell>
        </row>
        <row r="1966">
          <cell r="G1966" t="str">
            <v>EL-6</v>
          </cell>
          <cell r="J1966" t="str">
            <v>Distribution</v>
          </cell>
          <cell r="L1966" t="str">
            <v>Energy</v>
          </cell>
          <cell r="M1966" t="str">
            <v>Winter</v>
          </cell>
          <cell r="N1966" t="str">
            <v>Off Peak Tier 5</v>
          </cell>
          <cell r="R1966" t="str">
            <v>C</v>
          </cell>
          <cell r="V1966">
            <v>0</v>
          </cell>
        </row>
        <row r="1967">
          <cell r="G1967" t="str">
            <v>EL-6</v>
          </cell>
          <cell r="J1967" t="str">
            <v>Distribution</v>
          </cell>
          <cell r="L1967" t="str">
            <v>Energy</v>
          </cell>
          <cell r="M1967" t="str">
            <v>Winter</v>
          </cell>
          <cell r="N1967" t="str">
            <v>Part Peak Tier 1</v>
          </cell>
          <cell r="R1967" t="str">
            <v>C</v>
          </cell>
          <cell r="V1967">
            <v>0</v>
          </cell>
        </row>
        <row r="1968">
          <cell r="G1968" t="str">
            <v>EL-6</v>
          </cell>
          <cell r="J1968" t="str">
            <v>Distribution</v>
          </cell>
          <cell r="L1968" t="str">
            <v>Energy</v>
          </cell>
          <cell r="M1968" t="str">
            <v>Winter</v>
          </cell>
          <cell r="N1968" t="str">
            <v>Part Peak Tier 2</v>
          </cell>
          <cell r="R1968" t="str">
            <v>C</v>
          </cell>
          <cell r="V1968">
            <v>0</v>
          </cell>
        </row>
        <row r="1969">
          <cell r="G1969" t="str">
            <v>EL-6</v>
          </cell>
          <cell r="J1969" t="str">
            <v>Distribution</v>
          </cell>
          <cell r="L1969" t="str">
            <v>Energy</v>
          </cell>
          <cell r="M1969" t="str">
            <v>Winter</v>
          </cell>
          <cell r="N1969" t="str">
            <v>Part Peak Tier 3</v>
          </cell>
          <cell r="R1969" t="str">
            <v>C</v>
          </cell>
          <cell r="V1969">
            <v>0</v>
          </cell>
        </row>
        <row r="1970">
          <cell r="G1970" t="str">
            <v>EL-6</v>
          </cell>
          <cell r="J1970" t="str">
            <v>Distribution</v>
          </cell>
          <cell r="L1970" t="str">
            <v>Energy</v>
          </cell>
          <cell r="M1970" t="str">
            <v>Winter</v>
          </cell>
          <cell r="N1970" t="str">
            <v>Part Peak Tier 4</v>
          </cell>
          <cell r="R1970" t="str">
            <v>C</v>
          </cell>
          <cell r="V1970">
            <v>0</v>
          </cell>
        </row>
        <row r="1971">
          <cell r="G1971" t="str">
            <v>EL-6</v>
          </cell>
          <cell r="J1971" t="str">
            <v>Distribution</v>
          </cell>
          <cell r="L1971" t="str">
            <v>Energy</v>
          </cell>
          <cell r="M1971" t="str">
            <v>Winter</v>
          </cell>
          <cell r="N1971" t="str">
            <v>Part Peak Tier 5</v>
          </cell>
          <cell r="R1971" t="str">
            <v>C</v>
          </cell>
          <cell r="V1971">
            <v>0</v>
          </cell>
        </row>
        <row r="1972">
          <cell r="G1972" t="str">
            <v>EL-6</v>
          </cell>
          <cell r="J1972" t="str">
            <v>Distribution</v>
          </cell>
          <cell r="L1972" t="str">
            <v>Meter</v>
          </cell>
          <cell r="M1972" t="str">
            <v>N/A</v>
          </cell>
          <cell r="N1972" t="str">
            <v>N/A</v>
          </cell>
          <cell r="R1972" t="str">
            <v>C</v>
          </cell>
          <cell r="V1972">
            <v>0</v>
          </cell>
        </row>
        <row r="1973">
          <cell r="G1973" t="str">
            <v>EL-6</v>
          </cell>
          <cell r="J1973" t="str">
            <v>WFC</v>
          </cell>
          <cell r="L1973" t="str">
            <v>Energy</v>
          </cell>
          <cell r="M1973" t="str">
            <v>N/A</v>
          </cell>
          <cell r="N1973" t="str">
            <v>Min Bill kWh</v>
          </cell>
          <cell r="R1973" t="str">
            <v>C</v>
          </cell>
          <cell r="V1973">
            <v>0</v>
          </cell>
        </row>
        <row r="1974">
          <cell r="G1974" t="str">
            <v>EL-6</v>
          </cell>
          <cell r="J1974" t="str">
            <v>WFC</v>
          </cell>
          <cell r="L1974" t="str">
            <v>Energy</v>
          </cell>
          <cell r="M1974" t="str">
            <v>Summer</v>
          </cell>
          <cell r="N1974" t="str">
            <v>Off Peak Tier 1</v>
          </cell>
          <cell r="R1974" t="str">
            <v>C</v>
          </cell>
          <cell r="V1974">
            <v>0</v>
          </cell>
        </row>
        <row r="1975">
          <cell r="G1975" t="str">
            <v>EL-6</v>
          </cell>
          <cell r="J1975" t="str">
            <v>WFC</v>
          </cell>
          <cell r="L1975" t="str">
            <v>Energy</v>
          </cell>
          <cell r="M1975" t="str">
            <v>Summer</v>
          </cell>
          <cell r="N1975" t="str">
            <v>Off Peak Tier 2</v>
          </cell>
          <cell r="R1975" t="str">
            <v>C</v>
          </cell>
          <cell r="V1975">
            <v>0</v>
          </cell>
        </row>
        <row r="1976">
          <cell r="G1976" t="str">
            <v>EL-6</v>
          </cell>
          <cell r="J1976" t="str">
            <v>WFC</v>
          </cell>
          <cell r="L1976" t="str">
            <v>Energy</v>
          </cell>
          <cell r="M1976" t="str">
            <v>Summer</v>
          </cell>
          <cell r="N1976" t="str">
            <v>Off Peak Tier 3</v>
          </cell>
          <cell r="R1976" t="str">
            <v>C</v>
          </cell>
          <cell r="V1976">
            <v>0</v>
          </cell>
        </row>
        <row r="1977">
          <cell r="G1977" t="str">
            <v>EL-6</v>
          </cell>
          <cell r="J1977" t="str">
            <v>WFC</v>
          </cell>
          <cell r="L1977" t="str">
            <v>Energy</v>
          </cell>
          <cell r="M1977" t="str">
            <v>Summer</v>
          </cell>
          <cell r="N1977" t="str">
            <v>Off Peak Tier 4</v>
          </cell>
          <cell r="R1977" t="str">
            <v>C</v>
          </cell>
          <cell r="V1977">
            <v>0</v>
          </cell>
        </row>
        <row r="1978">
          <cell r="G1978" t="str">
            <v>EL-6</v>
          </cell>
          <cell r="J1978" t="str">
            <v>WFC</v>
          </cell>
          <cell r="L1978" t="str">
            <v>Energy</v>
          </cell>
          <cell r="M1978" t="str">
            <v>Summer</v>
          </cell>
          <cell r="N1978" t="str">
            <v>Off Peak Tier 5</v>
          </cell>
          <cell r="R1978" t="str">
            <v>C</v>
          </cell>
          <cell r="V1978">
            <v>0</v>
          </cell>
        </row>
        <row r="1979">
          <cell r="G1979" t="str">
            <v>EL-6</v>
          </cell>
          <cell r="J1979" t="str">
            <v>WFC</v>
          </cell>
          <cell r="L1979" t="str">
            <v>Energy</v>
          </cell>
          <cell r="M1979" t="str">
            <v>Summer</v>
          </cell>
          <cell r="N1979" t="str">
            <v>Part Peak Tier 1</v>
          </cell>
          <cell r="R1979" t="str">
            <v>C</v>
          </cell>
          <cell r="V1979">
            <v>0</v>
          </cell>
        </row>
        <row r="1980">
          <cell r="G1980" t="str">
            <v>EL-6</v>
          </cell>
          <cell r="J1980" t="str">
            <v>WFC</v>
          </cell>
          <cell r="L1980" t="str">
            <v>Energy</v>
          </cell>
          <cell r="M1980" t="str">
            <v>Summer</v>
          </cell>
          <cell r="N1980" t="str">
            <v>Part Peak Tier 2</v>
          </cell>
          <cell r="R1980" t="str">
            <v>C</v>
          </cell>
          <cell r="V1980">
            <v>0</v>
          </cell>
        </row>
        <row r="1981">
          <cell r="G1981" t="str">
            <v>EL-6</v>
          </cell>
          <cell r="J1981" t="str">
            <v>WFC</v>
          </cell>
          <cell r="L1981" t="str">
            <v>Energy</v>
          </cell>
          <cell r="M1981" t="str">
            <v>Summer</v>
          </cell>
          <cell r="N1981" t="str">
            <v>Part Peak Tier 3</v>
          </cell>
          <cell r="R1981" t="str">
            <v>C</v>
          </cell>
          <cell r="V1981">
            <v>0</v>
          </cell>
        </row>
        <row r="1982">
          <cell r="G1982" t="str">
            <v>EL-6</v>
          </cell>
          <cell r="J1982" t="str">
            <v>WFC</v>
          </cell>
          <cell r="L1982" t="str">
            <v>Energy</v>
          </cell>
          <cell r="M1982" t="str">
            <v>Summer</v>
          </cell>
          <cell r="N1982" t="str">
            <v>Part Peak Tier 4</v>
          </cell>
          <cell r="R1982" t="str">
            <v>C</v>
          </cell>
          <cell r="V1982">
            <v>0</v>
          </cell>
        </row>
        <row r="1983">
          <cell r="G1983" t="str">
            <v>EL-6</v>
          </cell>
          <cell r="J1983" t="str">
            <v>WFC</v>
          </cell>
          <cell r="L1983" t="str">
            <v>Energy</v>
          </cell>
          <cell r="M1983" t="str">
            <v>Summer</v>
          </cell>
          <cell r="N1983" t="str">
            <v>Part Peak Tier 5</v>
          </cell>
          <cell r="R1983" t="str">
            <v>C</v>
          </cell>
          <cell r="V1983">
            <v>0</v>
          </cell>
        </row>
        <row r="1984">
          <cell r="G1984" t="str">
            <v>EL-6</v>
          </cell>
          <cell r="J1984" t="str">
            <v>WFC</v>
          </cell>
          <cell r="L1984" t="str">
            <v>Energy</v>
          </cell>
          <cell r="M1984" t="str">
            <v>Summer</v>
          </cell>
          <cell r="N1984" t="str">
            <v>Peak Tier 1</v>
          </cell>
          <cell r="R1984" t="str">
            <v>C</v>
          </cell>
          <cell r="V1984">
            <v>0</v>
          </cell>
        </row>
        <row r="1985">
          <cell r="G1985" t="str">
            <v>EL-6</v>
          </cell>
          <cell r="J1985" t="str">
            <v>WFC</v>
          </cell>
          <cell r="L1985" t="str">
            <v>Energy</v>
          </cell>
          <cell r="M1985" t="str">
            <v>Summer</v>
          </cell>
          <cell r="N1985" t="str">
            <v>Peak Tier 2</v>
          </cell>
          <cell r="R1985" t="str">
            <v>C</v>
          </cell>
          <cell r="V1985">
            <v>0</v>
          </cell>
        </row>
        <row r="1986">
          <cell r="G1986" t="str">
            <v>EL-6</v>
          </cell>
          <cell r="J1986" t="str">
            <v>WFC</v>
          </cell>
          <cell r="L1986" t="str">
            <v>Energy</v>
          </cell>
          <cell r="M1986" t="str">
            <v>Summer</v>
          </cell>
          <cell r="N1986" t="str">
            <v>Peak Tier 3</v>
          </cell>
          <cell r="R1986" t="str">
            <v>C</v>
          </cell>
          <cell r="V1986">
            <v>0</v>
          </cell>
        </row>
        <row r="1987">
          <cell r="G1987" t="str">
            <v>EL-6</v>
          </cell>
          <cell r="J1987" t="str">
            <v>WFC</v>
          </cell>
          <cell r="L1987" t="str">
            <v>Energy</v>
          </cell>
          <cell r="M1987" t="str">
            <v>Summer</v>
          </cell>
          <cell r="N1987" t="str">
            <v>Peak Tier 4</v>
          </cell>
          <cell r="R1987" t="str">
            <v>C</v>
          </cell>
          <cell r="V1987">
            <v>0</v>
          </cell>
        </row>
        <row r="1988">
          <cell r="G1988" t="str">
            <v>EL-6</v>
          </cell>
          <cell r="J1988" t="str">
            <v>WFC</v>
          </cell>
          <cell r="L1988" t="str">
            <v>Energy</v>
          </cell>
          <cell r="M1988" t="str">
            <v>Summer</v>
          </cell>
          <cell r="N1988" t="str">
            <v>Peak Tier 5</v>
          </cell>
          <cell r="R1988" t="str">
            <v>C</v>
          </cell>
          <cell r="V1988">
            <v>0</v>
          </cell>
        </row>
        <row r="1989">
          <cell r="G1989" t="str">
            <v>EL-6</v>
          </cell>
          <cell r="J1989" t="str">
            <v>WFC</v>
          </cell>
          <cell r="L1989" t="str">
            <v>Energy</v>
          </cell>
          <cell r="M1989" t="str">
            <v>Winter</v>
          </cell>
          <cell r="N1989" t="str">
            <v>Off Peak Tier 1</v>
          </cell>
          <cell r="R1989" t="str">
            <v>C</v>
          </cell>
          <cell r="V1989">
            <v>0</v>
          </cell>
        </row>
        <row r="1990">
          <cell r="G1990" t="str">
            <v>EL-6</v>
          </cell>
          <cell r="J1990" t="str">
            <v>WFC</v>
          </cell>
          <cell r="L1990" t="str">
            <v>Energy</v>
          </cell>
          <cell r="M1990" t="str">
            <v>Winter</v>
          </cell>
          <cell r="N1990" t="str">
            <v>Off Peak Tier 2</v>
          </cell>
          <cell r="R1990" t="str">
            <v>C</v>
          </cell>
          <cell r="V1990">
            <v>0</v>
          </cell>
        </row>
        <row r="1991">
          <cell r="G1991" t="str">
            <v>EL-6</v>
          </cell>
          <cell r="J1991" t="str">
            <v>WFC</v>
          </cell>
          <cell r="L1991" t="str">
            <v>Energy</v>
          </cell>
          <cell r="M1991" t="str">
            <v>Winter</v>
          </cell>
          <cell r="N1991" t="str">
            <v>Off Peak Tier 3</v>
          </cell>
          <cell r="R1991" t="str">
            <v>C</v>
          </cell>
          <cell r="V1991">
            <v>0</v>
          </cell>
        </row>
        <row r="1992">
          <cell r="G1992" t="str">
            <v>EL-6</v>
          </cell>
          <cell r="J1992" t="str">
            <v>WFC</v>
          </cell>
          <cell r="L1992" t="str">
            <v>Energy</v>
          </cell>
          <cell r="M1992" t="str">
            <v>Winter</v>
          </cell>
          <cell r="N1992" t="str">
            <v>Off Peak Tier 4</v>
          </cell>
          <cell r="R1992" t="str">
            <v>C</v>
          </cell>
          <cell r="V1992">
            <v>0</v>
          </cell>
        </row>
        <row r="1993">
          <cell r="G1993" t="str">
            <v>EL-6</v>
          </cell>
          <cell r="J1993" t="str">
            <v>WFC</v>
          </cell>
          <cell r="L1993" t="str">
            <v>Energy</v>
          </cell>
          <cell r="M1993" t="str">
            <v>Winter</v>
          </cell>
          <cell r="N1993" t="str">
            <v>Off Peak Tier 5</v>
          </cell>
          <cell r="R1993" t="str">
            <v>C</v>
          </cell>
          <cell r="V1993">
            <v>0</v>
          </cell>
        </row>
        <row r="1994">
          <cell r="G1994" t="str">
            <v>EL-6</v>
          </cell>
          <cell r="J1994" t="str">
            <v>WFC</v>
          </cell>
          <cell r="L1994" t="str">
            <v>Energy</v>
          </cell>
          <cell r="M1994" t="str">
            <v>Winter</v>
          </cell>
          <cell r="N1994" t="str">
            <v>Part Peak Tier 1</v>
          </cell>
          <cell r="R1994" t="str">
            <v>C</v>
          </cell>
          <cell r="V1994">
            <v>0</v>
          </cell>
        </row>
        <row r="1995">
          <cell r="G1995" t="str">
            <v>EL-6</v>
          </cell>
          <cell r="J1995" t="str">
            <v>WFC</v>
          </cell>
          <cell r="L1995" t="str">
            <v>Energy</v>
          </cell>
          <cell r="M1995" t="str">
            <v>Winter</v>
          </cell>
          <cell r="N1995" t="str">
            <v>Part Peak Tier 2</v>
          </cell>
          <cell r="R1995" t="str">
            <v>C</v>
          </cell>
          <cell r="V1995">
            <v>0</v>
          </cell>
        </row>
        <row r="1996">
          <cell r="G1996" t="str">
            <v>EL-6</v>
          </cell>
          <cell r="J1996" t="str">
            <v>WFC</v>
          </cell>
          <cell r="L1996" t="str">
            <v>Energy</v>
          </cell>
          <cell r="M1996" t="str">
            <v>Winter</v>
          </cell>
          <cell r="N1996" t="str">
            <v>Part Peak Tier 3</v>
          </cell>
          <cell r="R1996" t="str">
            <v>C</v>
          </cell>
          <cell r="V1996">
            <v>0</v>
          </cell>
        </row>
        <row r="1997">
          <cell r="G1997" t="str">
            <v>EL-6</v>
          </cell>
          <cell r="J1997" t="str">
            <v>WFC</v>
          </cell>
          <cell r="L1997" t="str">
            <v>Energy</v>
          </cell>
          <cell r="M1997" t="str">
            <v>Winter</v>
          </cell>
          <cell r="N1997" t="str">
            <v>Part Peak Tier 4</v>
          </cell>
          <cell r="R1997" t="str">
            <v>C</v>
          </cell>
          <cell r="V1997">
            <v>0</v>
          </cell>
        </row>
        <row r="1998">
          <cell r="G1998" t="str">
            <v>EL-6</v>
          </cell>
          <cell r="J1998" t="str">
            <v>WFC</v>
          </cell>
          <cell r="L1998" t="str">
            <v>Energy</v>
          </cell>
          <cell r="M1998" t="str">
            <v>Winter</v>
          </cell>
          <cell r="N1998" t="str">
            <v>Part Peak Tier 5</v>
          </cell>
          <cell r="R1998" t="str">
            <v>C</v>
          </cell>
          <cell r="V1998">
            <v>0</v>
          </cell>
        </row>
        <row r="1999">
          <cell r="G1999" t="str">
            <v>EL-6</v>
          </cell>
          <cell r="J1999" t="str">
            <v>ECRA</v>
          </cell>
          <cell r="L1999" t="str">
            <v>Energy</v>
          </cell>
          <cell r="M1999" t="str">
            <v>N/A</v>
          </cell>
          <cell r="N1999" t="str">
            <v>Min Bill kWh</v>
          </cell>
          <cell r="R1999" t="str">
            <v>C</v>
          </cell>
          <cell r="V1999">
            <v>0</v>
          </cell>
        </row>
        <row r="2000">
          <cell r="G2000" t="str">
            <v>EL-6</v>
          </cell>
          <cell r="J2000" t="str">
            <v>ECRA</v>
          </cell>
          <cell r="L2000" t="str">
            <v>Energy</v>
          </cell>
          <cell r="M2000" t="str">
            <v>Summer</v>
          </cell>
          <cell r="N2000" t="str">
            <v>Off Peak Tier 1</v>
          </cell>
          <cell r="R2000" t="str">
            <v>C</v>
          </cell>
          <cell r="V2000">
            <v>0</v>
          </cell>
        </row>
        <row r="2001">
          <cell r="G2001" t="str">
            <v>EL-6</v>
          </cell>
          <cell r="J2001" t="str">
            <v>ECRA</v>
          </cell>
          <cell r="L2001" t="str">
            <v>Energy</v>
          </cell>
          <cell r="M2001" t="str">
            <v>Summer</v>
          </cell>
          <cell r="N2001" t="str">
            <v>Off Peak Tier 2</v>
          </cell>
          <cell r="R2001" t="str">
            <v>C</v>
          </cell>
          <cell r="V2001">
            <v>0</v>
          </cell>
        </row>
        <row r="2002">
          <cell r="G2002" t="str">
            <v>EL-6</v>
          </cell>
          <cell r="J2002" t="str">
            <v>ECRA</v>
          </cell>
          <cell r="L2002" t="str">
            <v>Energy</v>
          </cell>
          <cell r="M2002" t="str">
            <v>Summer</v>
          </cell>
          <cell r="N2002" t="str">
            <v>Off Peak Tier 3</v>
          </cell>
          <cell r="R2002" t="str">
            <v>C</v>
          </cell>
          <cell r="V2002">
            <v>0</v>
          </cell>
        </row>
        <row r="2003">
          <cell r="G2003" t="str">
            <v>EL-6</v>
          </cell>
          <cell r="J2003" t="str">
            <v>ECRA</v>
          </cell>
          <cell r="L2003" t="str">
            <v>Energy</v>
          </cell>
          <cell r="M2003" t="str">
            <v>Summer</v>
          </cell>
          <cell r="N2003" t="str">
            <v>Off Peak Tier 4</v>
          </cell>
          <cell r="R2003" t="str">
            <v>C</v>
          </cell>
          <cell r="V2003">
            <v>0</v>
          </cell>
        </row>
        <row r="2004">
          <cell r="G2004" t="str">
            <v>EL-6</v>
          </cell>
          <cell r="J2004" t="str">
            <v>ECRA</v>
          </cell>
          <cell r="L2004" t="str">
            <v>Energy</v>
          </cell>
          <cell r="M2004" t="str">
            <v>Summer</v>
          </cell>
          <cell r="N2004" t="str">
            <v>Off Peak Tier 5</v>
          </cell>
          <cell r="R2004" t="str">
            <v>C</v>
          </cell>
          <cell r="V2004">
            <v>0</v>
          </cell>
        </row>
        <row r="2005">
          <cell r="G2005" t="str">
            <v>EL-6</v>
          </cell>
          <cell r="J2005" t="str">
            <v>ECRA</v>
          </cell>
          <cell r="L2005" t="str">
            <v>Energy</v>
          </cell>
          <cell r="M2005" t="str">
            <v>Summer</v>
          </cell>
          <cell r="N2005" t="str">
            <v>Part Peak Tier 1</v>
          </cell>
          <cell r="R2005" t="str">
            <v>C</v>
          </cell>
          <cell r="V2005">
            <v>0</v>
          </cell>
        </row>
        <row r="2006">
          <cell r="G2006" t="str">
            <v>EL-6</v>
          </cell>
          <cell r="J2006" t="str">
            <v>ECRA</v>
          </cell>
          <cell r="L2006" t="str">
            <v>Energy</v>
          </cell>
          <cell r="M2006" t="str">
            <v>Summer</v>
          </cell>
          <cell r="N2006" t="str">
            <v>Part Peak Tier 2</v>
          </cell>
          <cell r="R2006" t="str">
            <v>C</v>
          </cell>
          <cell r="V2006">
            <v>0</v>
          </cell>
        </row>
        <row r="2007">
          <cell r="G2007" t="str">
            <v>EL-6</v>
          </cell>
          <cell r="J2007" t="str">
            <v>ECRA</v>
          </cell>
          <cell r="L2007" t="str">
            <v>Energy</v>
          </cell>
          <cell r="M2007" t="str">
            <v>Summer</v>
          </cell>
          <cell r="N2007" t="str">
            <v>Part Peak Tier 3</v>
          </cell>
          <cell r="R2007" t="str">
            <v>C</v>
          </cell>
          <cell r="V2007">
            <v>0</v>
          </cell>
        </row>
        <row r="2008">
          <cell r="G2008" t="str">
            <v>EL-6</v>
          </cell>
          <cell r="J2008" t="str">
            <v>ECRA</v>
          </cell>
          <cell r="L2008" t="str">
            <v>Energy</v>
          </cell>
          <cell r="M2008" t="str">
            <v>Summer</v>
          </cell>
          <cell r="N2008" t="str">
            <v>Part Peak Tier 4</v>
          </cell>
          <cell r="R2008" t="str">
            <v>C</v>
          </cell>
          <cell r="V2008">
            <v>0</v>
          </cell>
        </row>
        <row r="2009">
          <cell r="G2009" t="str">
            <v>EL-6</v>
          </cell>
          <cell r="J2009" t="str">
            <v>ECRA</v>
          </cell>
          <cell r="L2009" t="str">
            <v>Energy</v>
          </cell>
          <cell r="M2009" t="str">
            <v>Summer</v>
          </cell>
          <cell r="N2009" t="str">
            <v>Part Peak Tier 5</v>
          </cell>
          <cell r="R2009" t="str">
            <v>C</v>
          </cell>
          <cell r="V2009">
            <v>0</v>
          </cell>
        </row>
        <row r="2010">
          <cell r="G2010" t="str">
            <v>EL-6</v>
          </cell>
          <cell r="J2010" t="str">
            <v>ECRA</v>
          </cell>
          <cell r="L2010" t="str">
            <v>Energy</v>
          </cell>
          <cell r="M2010" t="str">
            <v>Summer</v>
          </cell>
          <cell r="N2010" t="str">
            <v>Peak Tier 1</v>
          </cell>
          <cell r="R2010" t="str">
            <v>C</v>
          </cell>
          <cell r="V2010">
            <v>0</v>
          </cell>
        </row>
        <row r="2011">
          <cell r="G2011" t="str">
            <v>EL-6</v>
          </cell>
          <cell r="J2011" t="str">
            <v>ECRA</v>
          </cell>
          <cell r="L2011" t="str">
            <v>Energy</v>
          </cell>
          <cell r="M2011" t="str">
            <v>Summer</v>
          </cell>
          <cell r="N2011" t="str">
            <v>Peak Tier 2</v>
          </cell>
          <cell r="R2011" t="str">
            <v>C</v>
          </cell>
          <cell r="V2011">
            <v>0</v>
          </cell>
        </row>
        <row r="2012">
          <cell r="G2012" t="str">
            <v>EL-6</v>
          </cell>
          <cell r="J2012" t="str">
            <v>ECRA</v>
          </cell>
          <cell r="L2012" t="str">
            <v>Energy</v>
          </cell>
          <cell r="M2012" t="str">
            <v>Summer</v>
          </cell>
          <cell r="N2012" t="str">
            <v>Peak Tier 3</v>
          </cell>
          <cell r="R2012" t="str">
            <v>C</v>
          </cell>
          <cell r="V2012">
            <v>0</v>
          </cell>
        </row>
        <row r="2013">
          <cell r="G2013" t="str">
            <v>EL-6</v>
          </cell>
          <cell r="J2013" t="str">
            <v>ECRA</v>
          </cell>
          <cell r="L2013" t="str">
            <v>Energy</v>
          </cell>
          <cell r="M2013" t="str">
            <v>Summer</v>
          </cell>
          <cell r="N2013" t="str">
            <v>Peak Tier 4</v>
          </cell>
          <cell r="R2013" t="str">
            <v>C</v>
          </cell>
          <cell r="V2013">
            <v>0</v>
          </cell>
        </row>
        <row r="2014">
          <cell r="G2014" t="str">
            <v>EL-6</v>
          </cell>
          <cell r="J2014" t="str">
            <v>ECRA</v>
          </cell>
          <cell r="L2014" t="str">
            <v>Energy</v>
          </cell>
          <cell r="M2014" t="str">
            <v>Summer</v>
          </cell>
          <cell r="N2014" t="str">
            <v>Peak Tier 5</v>
          </cell>
          <cell r="R2014" t="str">
            <v>C</v>
          </cell>
          <cell r="V2014">
            <v>0</v>
          </cell>
        </row>
        <row r="2015">
          <cell r="G2015" t="str">
            <v>EL-6</v>
          </cell>
          <cell r="J2015" t="str">
            <v>ECRA</v>
          </cell>
          <cell r="L2015" t="str">
            <v>Energy</v>
          </cell>
          <cell r="M2015" t="str">
            <v>Winter</v>
          </cell>
          <cell r="N2015" t="str">
            <v>Off Peak Tier 1</v>
          </cell>
          <cell r="R2015" t="str">
            <v>C</v>
          </cell>
          <cell r="V2015">
            <v>0</v>
          </cell>
        </row>
        <row r="2016">
          <cell r="G2016" t="str">
            <v>EL-6</v>
          </cell>
          <cell r="J2016" t="str">
            <v>ECRA</v>
          </cell>
          <cell r="L2016" t="str">
            <v>Energy</v>
          </cell>
          <cell r="M2016" t="str">
            <v>Winter</v>
          </cell>
          <cell r="N2016" t="str">
            <v>Off Peak Tier 2</v>
          </cell>
          <cell r="R2016" t="str">
            <v>C</v>
          </cell>
          <cell r="V2016">
            <v>0</v>
          </cell>
        </row>
        <row r="2017">
          <cell r="G2017" t="str">
            <v>EL-6</v>
          </cell>
          <cell r="J2017" t="str">
            <v>ECRA</v>
          </cell>
          <cell r="L2017" t="str">
            <v>Energy</v>
          </cell>
          <cell r="M2017" t="str">
            <v>Winter</v>
          </cell>
          <cell r="N2017" t="str">
            <v>Off Peak Tier 3</v>
          </cell>
          <cell r="R2017" t="str">
            <v>C</v>
          </cell>
          <cell r="V2017">
            <v>0</v>
          </cell>
        </row>
        <row r="2018">
          <cell r="G2018" t="str">
            <v>EL-6</v>
          </cell>
          <cell r="J2018" t="str">
            <v>ECRA</v>
          </cell>
          <cell r="L2018" t="str">
            <v>Energy</v>
          </cell>
          <cell r="M2018" t="str">
            <v>Winter</v>
          </cell>
          <cell r="N2018" t="str">
            <v>Off Peak Tier 4</v>
          </cell>
          <cell r="R2018" t="str">
            <v>C</v>
          </cell>
          <cell r="V2018">
            <v>0</v>
          </cell>
        </row>
        <row r="2019">
          <cell r="G2019" t="str">
            <v>EL-6</v>
          </cell>
          <cell r="J2019" t="str">
            <v>ECRA</v>
          </cell>
          <cell r="L2019" t="str">
            <v>Energy</v>
          </cell>
          <cell r="M2019" t="str">
            <v>Winter</v>
          </cell>
          <cell r="N2019" t="str">
            <v>Off Peak Tier 5</v>
          </cell>
          <cell r="R2019" t="str">
            <v>C</v>
          </cell>
          <cell r="V2019">
            <v>0</v>
          </cell>
        </row>
        <row r="2020">
          <cell r="G2020" t="str">
            <v>EL-6</v>
          </cell>
          <cell r="J2020" t="str">
            <v>ECRA</v>
          </cell>
          <cell r="L2020" t="str">
            <v>Energy</v>
          </cell>
          <cell r="M2020" t="str">
            <v>Winter</v>
          </cell>
          <cell r="N2020" t="str">
            <v>Part Peak Tier 1</v>
          </cell>
          <cell r="R2020" t="str">
            <v>C</v>
          </cell>
          <cell r="V2020">
            <v>0</v>
          </cell>
        </row>
        <row r="2021">
          <cell r="G2021" t="str">
            <v>EL-6</v>
          </cell>
          <cell r="J2021" t="str">
            <v>ECRA</v>
          </cell>
          <cell r="L2021" t="str">
            <v>Energy</v>
          </cell>
          <cell r="M2021" t="str">
            <v>Winter</v>
          </cell>
          <cell r="N2021" t="str">
            <v>Part Peak Tier 2</v>
          </cell>
          <cell r="R2021" t="str">
            <v>C</v>
          </cell>
          <cell r="V2021">
            <v>0</v>
          </cell>
        </row>
        <row r="2022">
          <cell r="G2022" t="str">
            <v>EL-6</v>
          </cell>
          <cell r="J2022" t="str">
            <v>ECRA</v>
          </cell>
          <cell r="L2022" t="str">
            <v>Energy</v>
          </cell>
          <cell r="M2022" t="str">
            <v>Winter</v>
          </cell>
          <cell r="N2022" t="str">
            <v>Part Peak Tier 3</v>
          </cell>
          <cell r="R2022" t="str">
            <v>C</v>
          </cell>
          <cell r="V2022">
            <v>0</v>
          </cell>
        </row>
        <row r="2023">
          <cell r="G2023" t="str">
            <v>EL-6</v>
          </cell>
          <cell r="J2023" t="str">
            <v>ECRA</v>
          </cell>
          <cell r="L2023" t="str">
            <v>Energy</v>
          </cell>
          <cell r="M2023" t="str">
            <v>Winter</v>
          </cell>
          <cell r="N2023" t="str">
            <v>Part Peak Tier 4</v>
          </cell>
          <cell r="R2023" t="str">
            <v>C</v>
          </cell>
          <cell r="V2023">
            <v>0</v>
          </cell>
        </row>
        <row r="2024">
          <cell r="G2024" t="str">
            <v>EL-6</v>
          </cell>
          <cell r="J2024" t="str">
            <v>ECRA</v>
          </cell>
          <cell r="L2024" t="str">
            <v>Energy</v>
          </cell>
          <cell r="M2024" t="str">
            <v>Winter</v>
          </cell>
          <cell r="N2024" t="str">
            <v>Part Peak Tier 5</v>
          </cell>
          <cell r="R2024" t="str">
            <v>C</v>
          </cell>
          <cell r="V2024">
            <v>0</v>
          </cell>
        </row>
        <row r="2025">
          <cell r="G2025" t="str">
            <v>EL-6</v>
          </cell>
          <cell r="J2025" t="str">
            <v>Generation</v>
          </cell>
          <cell r="L2025" t="str">
            <v>Energy</v>
          </cell>
          <cell r="M2025" t="str">
            <v>Summer</v>
          </cell>
          <cell r="N2025" t="str">
            <v>Off Peak Tier 1</v>
          </cell>
          <cell r="R2025" t="str">
            <v>C</v>
          </cell>
          <cell r="V2025">
            <v>0</v>
          </cell>
        </row>
        <row r="2026">
          <cell r="G2026" t="str">
            <v>EL-6</v>
          </cell>
          <cell r="J2026" t="str">
            <v>Generation</v>
          </cell>
          <cell r="L2026" t="str">
            <v>Energy</v>
          </cell>
          <cell r="M2026" t="str">
            <v>Summer</v>
          </cell>
          <cell r="N2026" t="str">
            <v>Off Peak Tier 2</v>
          </cell>
          <cell r="R2026" t="str">
            <v>C</v>
          </cell>
          <cell r="V2026">
            <v>0</v>
          </cell>
        </row>
        <row r="2027">
          <cell r="G2027" t="str">
            <v>EL-6</v>
          </cell>
          <cell r="J2027" t="str">
            <v>Generation</v>
          </cell>
          <cell r="L2027" t="str">
            <v>Energy</v>
          </cell>
          <cell r="M2027" t="str">
            <v>Summer</v>
          </cell>
          <cell r="N2027" t="str">
            <v>Off Peak Tier 3</v>
          </cell>
          <cell r="R2027" t="str">
            <v>C</v>
          </cell>
          <cell r="V2027">
            <v>0</v>
          </cell>
        </row>
        <row r="2028">
          <cell r="G2028" t="str">
            <v>EL-6</v>
          </cell>
          <cell r="J2028" t="str">
            <v>Generation</v>
          </cell>
          <cell r="L2028" t="str">
            <v>Energy</v>
          </cell>
          <cell r="M2028" t="str">
            <v>Summer</v>
          </cell>
          <cell r="N2028" t="str">
            <v>Off Peak Tier 4</v>
          </cell>
          <cell r="R2028" t="str">
            <v>C</v>
          </cell>
          <cell r="V2028">
            <v>0</v>
          </cell>
        </row>
        <row r="2029">
          <cell r="G2029" t="str">
            <v>EL-6</v>
          </cell>
          <cell r="J2029" t="str">
            <v>Generation</v>
          </cell>
          <cell r="L2029" t="str">
            <v>Energy</v>
          </cell>
          <cell r="M2029" t="str">
            <v>Summer</v>
          </cell>
          <cell r="N2029" t="str">
            <v>Off Peak Tier 5</v>
          </cell>
          <cell r="R2029" t="str">
            <v>C</v>
          </cell>
          <cell r="V2029">
            <v>0</v>
          </cell>
        </row>
        <row r="2030">
          <cell r="G2030" t="str">
            <v>EL-6</v>
          </cell>
          <cell r="J2030" t="str">
            <v>Generation</v>
          </cell>
          <cell r="L2030" t="str">
            <v>Energy</v>
          </cell>
          <cell r="M2030" t="str">
            <v>Summer</v>
          </cell>
          <cell r="N2030" t="str">
            <v>Part Peak Tier 1</v>
          </cell>
          <cell r="R2030" t="str">
            <v>C</v>
          </cell>
          <cell r="V2030">
            <v>0</v>
          </cell>
        </row>
        <row r="2031">
          <cell r="G2031" t="str">
            <v>EL-6</v>
          </cell>
          <cell r="J2031" t="str">
            <v>Generation</v>
          </cell>
          <cell r="L2031" t="str">
            <v>Energy</v>
          </cell>
          <cell r="M2031" t="str">
            <v>Summer</v>
          </cell>
          <cell r="N2031" t="str">
            <v>Part Peak Tier 2</v>
          </cell>
          <cell r="R2031" t="str">
            <v>C</v>
          </cell>
          <cell r="V2031">
            <v>0</v>
          </cell>
        </row>
        <row r="2032">
          <cell r="G2032" t="str">
            <v>EL-6</v>
          </cell>
          <cell r="J2032" t="str">
            <v>Generation</v>
          </cell>
          <cell r="L2032" t="str">
            <v>Energy</v>
          </cell>
          <cell r="M2032" t="str">
            <v>Summer</v>
          </cell>
          <cell r="N2032" t="str">
            <v>Part Peak Tier 3</v>
          </cell>
          <cell r="R2032" t="str">
            <v>C</v>
          </cell>
          <cell r="V2032">
            <v>0</v>
          </cell>
        </row>
        <row r="2033">
          <cell r="G2033" t="str">
            <v>EL-6</v>
          </cell>
          <cell r="J2033" t="str">
            <v>Generation</v>
          </cell>
          <cell r="L2033" t="str">
            <v>Energy</v>
          </cell>
          <cell r="M2033" t="str">
            <v>Summer</v>
          </cell>
          <cell r="N2033" t="str">
            <v>Part Peak Tier 4</v>
          </cell>
          <cell r="R2033" t="str">
            <v>C</v>
          </cell>
          <cell r="V2033">
            <v>0</v>
          </cell>
        </row>
        <row r="2034">
          <cell r="G2034" t="str">
            <v>EL-6</v>
          </cell>
          <cell r="J2034" t="str">
            <v>Generation</v>
          </cell>
          <cell r="L2034" t="str">
            <v>Energy</v>
          </cell>
          <cell r="M2034" t="str">
            <v>Summer</v>
          </cell>
          <cell r="N2034" t="str">
            <v>Part Peak Tier 5</v>
          </cell>
          <cell r="R2034" t="str">
            <v>C</v>
          </cell>
          <cell r="V2034">
            <v>0</v>
          </cell>
        </row>
        <row r="2035">
          <cell r="G2035" t="str">
            <v>EL-6</v>
          </cell>
          <cell r="J2035" t="str">
            <v>Generation</v>
          </cell>
          <cell r="L2035" t="str">
            <v>Energy</v>
          </cell>
          <cell r="M2035" t="str">
            <v>Summer</v>
          </cell>
          <cell r="N2035" t="str">
            <v>Peak Tier 1</v>
          </cell>
          <cell r="R2035" t="str">
            <v>C</v>
          </cell>
          <cell r="V2035">
            <v>0</v>
          </cell>
        </row>
        <row r="2036">
          <cell r="G2036" t="str">
            <v>EL-6</v>
          </cell>
          <cell r="J2036" t="str">
            <v>Generation</v>
          </cell>
          <cell r="L2036" t="str">
            <v>Energy</v>
          </cell>
          <cell r="M2036" t="str">
            <v>Summer</v>
          </cell>
          <cell r="N2036" t="str">
            <v>Peak Tier 2</v>
          </cell>
          <cell r="R2036" t="str">
            <v>C</v>
          </cell>
          <cell r="V2036">
            <v>0</v>
          </cell>
        </row>
        <row r="2037">
          <cell r="G2037" t="str">
            <v>EL-6</v>
          </cell>
          <cell r="J2037" t="str">
            <v>Generation</v>
          </cell>
          <cell r="L2037" t="str">
            <v>Energy</v>
          </cell>
          <cell r="M2037" t="str">
            <v>Summer</v>
          </cell>
          <cell r="N2037" t="str">
            <v>Peak Tier 3</v>
          </cell>
          <cell r="R2037" t="str">
            <v>C</v>
          </cell>
          <cell r="V2037">
            <v>0</v>
          </cell>
        </row>
        <row r="2038">
          <cell r="G2038" t="str">
            <v>EL-6</v>
          </cell>
          <cell r="J2038" t="str">
            <v>Generation</v>
          </cell>
          <cell r="L2038" t="str">
            <v>Energy</v>
          </cell>
          <cell r="M2038" t="str">
            <v>Summer</v>
          </cell>
          <cell r="N2038" t="str">
            <v>Peak Tier 4</v>
          </cell>
          <cell r="R2038" t="str">
            <v>C</v>
          </cell>
          <cell r="V2038">
            <v>0</v>
          </cell>
        </row>
        <row r="2039">
          <cell r="G2039" t="str">
            <v>EL-6</v>
          </cell>
          <cell r="J2039" t="str">
            <v>Generation</v>
          </cell>
          <cell r="L2039" t="str">
            <v>Energy</v>
          </cell>
          <cell r="M2039" t="str">
            <v>Summer</v>
          </cell>
          <cell r="N2039" t="str">
            <v>Peak Tier 5</v>
          </cell>
          <cell r="R2039" t="str">
            <v>C</v>
          </cell>
          <cell r="V2039">
            <v>0</v>
          </cell>
        </row>
        <row r="2040">
          <cell r="G2040" t="str">
            <v>EL-6</v>
          </cell>
          <cell r="J2040" t="str">
            <v>Generation</v>
          </cell>
          <cell r="L2040" t="str">
            <v>Energy</v>
          </cell>
          <cell r="M2040" t="str">
            <v>Winter</v>
          </cell>
          <cell r="N2040" t="str">
            <v>Off Peak Tier 1</v>
          </cell>
          <cell r="R2040" t="str">
            <v>C</v>
          </cell>
          <cell r="V2040">
            <v>0</v>
          </cell>
        </row>
        <row r="2041">
          <cell r="G2041" t="str">
            <v>EL-6</v>
          </cell>
          <cell r="J2041" t="str">
            <v>Generation</v>
          </cell>
          <cell r="L2041" t="str">
            <v>Energy</v>
          </cell>
          <cell r="M2041" t="str">
            <v>Winter</v>
          </cell>
          <cell r="N2041" t="str">
            <v>Off Peak Tier 2</v>
          </cell>
          <cell r="R2041" t="str">
            <v>C</v>
          </cell>
          <cell r="V2041">
            <v>0</v>
          </cell>
        </row>
        <row r="2042">
          <cell r="G2042" t="str">
            <v>EL-6</v>
          </cell>
          <cell r="J2042" t="str">
            <v>Generation</v>
          </cell>
          <cell r="L2042" t="str">
            <v>Energy</v>
          </cell>
          <cell r="M2042" t="str">
            <v>Winter</v>
          </cell>
          <cell r="N2042" t="str">
            <v>Off Peak Tier 3</v>
          </cell>
          <cell r="R2042" t="str">
            <v>C</v>
          </cell>
          <cell r="V2042">
            <v>0</v>
          </cell>
        </row>
        <row r="2043">
          <cell r="G2043" t="str">
            <v>EL-6</v>
          </cell>
          <cell r="J2043" t="str">
            <v>Generation</v>
          </cell>
          <cell r="L2043" t="str">
            <v>Energy</v>
          </cell>
          <cell r="M2043" t="str">
            <v>Winter</v>
          </cell>
          <cell r="N2043" t="str">
            <v>Off Peak Tier 4</v>
          </cell>
          <cell r="R2043" t="str">
            <v>C</v>
          </cell>
          <cell r="V2043">
            <v>0</v>
          </cell>
        </row>
        <row r="2044">
          <cell r="G2044" t="str">
            <v>EL-6</v>
          </cell>
          <cell r="J2044" t="str">
            <v>Generation</v>
          </cell>
          <cell r="L2044" t="str">
            <v>Energy</v>
          </cell>
          <cell r="M2044" t="str">
            <v>Winter</v>
          </cell>
          <cell r="N2044" t="str">
            <v>Off Peak Tier 5</v>
          </cell>
          <cell r="R2044" t="str">
            <v>C</v>
          </cell>
          <cell r="V2044">
            <v>0</v>
          </cell>
        </row>
        <row r="2045">
          <cell r="G2045" t="str">
            <v>EL-6</v>
          </cell>
          <cell r="J2045" t="str">
            <v>Generation</v>
          </cell>
          <cell r="L2045" t="str">
            <v>Energy</v>
          </cell>
          <cell r="M2045" t="str">
            <v>Winter</v>
          </cell>
          <cell r="N2045" t="str">
            <v>Part Peak Tier 1</v>
          </cell>
          <cell r="R2045" t="str">
            <v>C</v>
          </cell>
          <cell r="V2045">
            <v>0</v>
          </cell>
        </row>
        <row r="2046">
          <cell r="G2046" t="str">
            <v>EL-6</v>
          </cell>
          <cell r="J2046" t="str">
            <v>Generation</v>
          </cell>
          <cell r="L2046" t="str">
            <v>Energy</v>
          </cell>
          <cell r="M2046" t="str">
            <v>Winter</v>
          </cell>
          <cell r="N2046" t="str">
            <v>Part Peak Tier 2</v>
          </cell>
          <cell r="R2046" t="str">
            <v>C</v>
          </cell>
          <cell r="V2046">
            <v>0</v>
          </cell>
        </row>
        <row r="2047">
          <cell r="G2047" t="str">
            <v>EL-6</v>
          </cell>
          <cell r="J2047" t="str">
            <v>Generation</v>
          </cell>
          <cell r="L2047" t="str">
            <v>Energy</v>
          </cell>
          <cell r="M2047" t="str">
            <v>Winter</v>
          </cell>
          <cell r="N2047" t="str">
            <v>Part Peak Tier 3</v>
          </cell>
          <cell r="R2047" t="str">
            <v>C</v>
          </cell>
          <cell r="V2047">
            <v>0</v>
          </cell>
        </row>
        <row r="2048">
          <cell r="G2048" t="str">
            <v>EL-6</v>
          </cell>
          <cell r="J2048" t="str">
            <v>Generation</v>
          </cell>
          <cell r="L2048" t="str">
            <v>Energy</v>
          </cell>
          <cell r="M2048" t="str">
            <v>Winter</v>
          </cell>
          <cell r="N2048" t="str">
            <v>Part Peak Tier 4</v>
          </cell>
          <cell r="R2048" t="str">
            <v>C</v>
          </cell>
          <cell r="V2048">
            <v>0</v>
          </cell>
        </row>
        <row r="2049">
          <cell r="G2049" t="str">
            <v>EL-6</v>
          </cell>
          <cell r="J2049" t="str">
            <v>Generation</v>
          </cell>
          <cell r="L2049" t="str">
            <v>Energy</v>
          </cell>
          <cell r="M2049" t="str">
            <v>Winter</v>
          </cell>
          <cell r="N2049" t="str">
            <v>Part Peak Tier 5</v>
          </cell>
          <cell r="R2049" t="str">
            <v>C</v>
          </cell>
          <cell r="V2049">
            <v>0</v>
          </cell>
        </row>
        <row r="2050">
          <cell r="G2050" t="str">
            <v>EL-6</v>
          </cell>
          <cell r="J2050" t="str">
            <v>ND</v>
          </cell>
          <cell r="L2050" t="str">
            <v>Energy</v>
          </cell>
          <cell r="M2050" t="str">
            <v>Summer</v>
          </cell>
          <cell r="N2050" t="str">
            <v>Off Peak Tier 1</v>
          </cell>
          <cell r="R2050" t="str">
            <v>C</v>
          </cell>
          <cell r="V2050">
            <v>0</v>
          </cell>
        </row>
        <row r="2051">
          <cell r="G2051" t="str">
            <v>EL-6</v>
          </cell>
          <cell r="J2051" t="str">
            <v>ND</v>
          </cell>
          <cell r="L2051" t="str">
            <v>Energy</v>
          </cell>
          <cell r="M2051" t="str">
            <v>Summer</v>
          </cell>
          <cell r="N2051" t="str">
            <v>Off Peak Tier 2</v>
          </cell>
          <cell r="R2051" t="str">
            <v>C</v>
          </cell>
          <cell r="V2051">
            <v>0</v>
          </cell>
        </row>
        <row r="2052">
          <cell r="G2052" t="str">
            <v>EL-6</v>
          </cell>
          <cell r="J2052" t="str">
            <v>ND</v>
          </cell>
          <cell r="L2052" t="str">
            <v>Energy</v>
          </cell>
          <cell r="M2052" t="str">
            <v>Summer</v>
          </cell>
          <cell r="N2052" t="str">
            <v>Off Peak Tier 3</v>
          </cell>
          <cell r="R2052" t="str">
            <v>C</v>
          </cell>
          <cell r="V2052">
            <v>0</v>
          </cell>
        </row>
        <row r="2053">
          <cell r="G2053" t="str">
            <v>EL-6</v>
          </cell>
          <cell r="J2053" t="str">
            <v>ND</v>
          </cell>
          <cell r="L2053" t="str">
            <v>Energy</v>
          </cell>
          <cell r="M2053" t="str">
            <v>Summer</v>
          </cell>
          <cell r="N2053" t="str">
            <v>Off Peak Tier 4</v>
          </cell>
          <cell r="R2053" t="str">
            <v>C</v>
          </cell>
          <cell r="V2053">
            <v>0</v>
          </cell>
        </row>
        <row r="2054">
          <cell r="G2054" t="str">
            <v>EL-6</v>
          </cell>
          <cell r="J2054" t="str">
            <v>ND</v>
          </cell>
          <cell r="L2054" t="str">
            <v>Energy</v>
          </cell>
          <cell r="M2054" t="str">
            <v>Summer</v>
          </cell>
          <cell r="N2054" t="str">
            <v>Off Peak Tier 5</v>
          </cell>
          <cell r="R2054" t="str">
            <v>C</v>
          </cell>
          <cell r="V2054">
            <v>0</v>
          </cell>
        </row>
        <row r="2055">
          <cell r="G2055" t="str">
            <v>EL-6</v>
          </cell>
          <cell r="J2055" t="str">
            <v>ND</v>
          </cell>
          <cell r="L2055" t="str">
            <v>Energy</v>
          </cell>
          <cell r="M2055" t="str">
            <v>Summer</v>
          </cell>
          <cell r="N2055" t="str">
            <v>Part Peak Tier 1</v>
          </cell>
          <cell r="R2055" t="str">
            <v>C</v>
          </cell>
          <cell r="V2055">
            <v>0</v>
          </cell>
        </row>
        <row r="2056">
          <cell r="G2056" t="str">
            <v>EL-6</v>
          </cell>
          <cell r="J2056" t="str">
            <v>ND</v>
          </cell>
          <cell r="L2056" t="str">
            <v>Energy</v>
          </cell>
          <cell r="M2056" t="str">
            <v>Summer</v>
          </cell>
          <cell r="N2056" t="str">
            <v>Part Peak Tier 2</v>
          </cell>
          <cell r="R2056" t="str">
            <v>C</v>
          </cell>
          <cell r="V2056">
            <v>0</v>
          </cell>
        </row>
        <row r="2057">
          <cell r="G2057" t="str">
            <v>EL-6</v>
          </cell>
          <cell r="J2057" t="str">
            <v>ND</v>
          </cell>
          <cell r="L2057" t="str">
            <v>Energy</v>
          </cell>
          <cell r="M2057" t="str">
            <v>Summer</v>
          </cell>
          <cell r="N2057" t="str">
            <v>Part Peak Tier 3</v>
          </cell>
          <cell r="R2057" t="str">
            <v>C</v>
          </cell>
          <cell r="V2057">
            <v>0</v>
          </cell>
        </row>
        <row r="2058">
          <cell r="G2058" t="str">
            <v>EL-6</v>
          </cell>
          <cell r="J2058" t="str">
            <v>ND</v>
          </cell>
          <cell r="L2058" t="str">
            <v>Energy</v>
          </cell>
          <cell r="M2058" t="str">
            <v>Summer</v>
          </cell>
          <cell r="N2058" t="str">
            <v>Part Peak Tier 4</v>
          </cell>
          <cell r="R2058" t="str">
            <v>C</v>
          </cell>
          <cell r="V2058">
            <v>0</v>
          </cell>
        </row>
        <row r="2059">
          <cell r="G2059" t="str">
            <v>EL-6</v>
          </cell>
          <cell r="J2059" t="str">
            <v>ND</v>
          </cell>
          <cell r="L2059" t="str">
            <v>Energy</v>
          </cell>
          <cell r="M2059" t="str">
            <v>Summer</v>
          </cell>
          <cell r="N2059" t="str">
            <v>Part Peak Tier 5</v>
          </cell>
          <cell r="R2059" t="str">
            <v>C</v>
          </cell>
          <cell r="V2059">
            <v>0</v>
          </cell>
        </row>
        <row r="2060">
          <cell r="G2060" t="str">
            <v>EL-6</v>
          </cell>
          <cell r="J2060" t="str">
            <v>ND</v>
          </cell>
          <cell r="L2060" t="str">
            <v>Energy</v>
          </cell>
          <cell r="M2060" t="str">
            <v>Summer</v>
          </cell>
          <cell r="N2060" t="str">
            <v>Peak Tier 1</v>
          </cell>
          <cell r="R2060" t="str">
            <v>C</v>
          </cell>
          <cell r="V2060">
            <v>0</v>
          </cell>
        </row>
        <row r="2061">
          <cell r="G2061" t="str">
            <v>EL-6</v>
          </cell>
          <cell r="J2061" t="str">
            <v>ND</v>
          </cell>
          <cell r="L2061" t="str">
            <v>Energy</v>
          </cell>
          <cell r="M2061" t="str">
            <v>Summer</v>
          </cell>
          <cell r="N2061" t="str">
            <v>Peak Tier 2</v>
          </cell>
          <cell r="R2061" t="str">
            <v>C</v>
          </cell>
          <cell r="V2061">
            <v>0</v>
          </cell>
        </row>
        <row r="2062">
          <cell r="G2062" t="str">
            <v>EL-6</v>
          </cell>
          <cell r="J2062" t="str">
            <v>ND</v>
          </cell>
          <cell r="L2062" t="str">
            <v>Energy</v>
          </cell>
          <cell r="M2062" t="str">
            <v>Summer</v>
          </cell>
          <cell r="N2062" t="str">
            <v>Peak Tier 3</v>
          </cell>
          <cell r="R2062" t="str">
            <v>C</v>
          </cell>
          <cell r="V2062">
            <v>0</v>
          </cell>
        </row>
        <row r="2063">
          <cell r="G2063" t="str">
            <v>EL-6</v>
          </cell>
          <cell r="J2063" t="str">
            <v>ND</v>
          </cell>
          <cell r="L2063" t="str">
            <v>Energy</v>
          </cell>
          <cell r="M2063" t="str">
            <v>Summer</v>
          </cell>
          <cell r="N2063" t="str">
            <v>Peak Tier 4</v>
          </cell>
          <cell r="R2063" t="str">
            <v>C</v>
          </cell>
          <cell r="V2063">
            <v>0</v>
          </cell>
        </row>
        <row r="2064">
          <cell r="G2064" t="str">
            <v>EL-6</v>
          </cell>
          <cell r="J2064" t="str">
            <v>ND</v>
          </cell>
          <cell r="L2064" t="str">
            <v>Energy</v>
          </cell>
          <cell r="M2064" t="str">
            <v>Summer</v>
          </cell>
          <cell r="N2064" t="str">
            <v>Peak Tier 5</v>
          </cell>
          <cell r="R2064" t="str">
            <v>C</v>
          </cell>
          <cell r="V2064">
            <v>0</v>
          </cell>
        </row>
        <row r="2065">
          <cell r="G2065" t="str">
            <v>EL-6</v>
          </cell>
          <cell r="J2065" t="str">
            <v>ND</v>
          </cell>
          <cell r="L2065" t="str">
            <v>Energy</v>
          </cell>
          <cell r="M2065" t="str">
            <v>Winter</v>
          </cell>
          <cell r="N2065" t="str">
            <v>Off Peak Tier 1</v>
          </cell>
          <cell r="R2065" t="str">
            <v>C</v>
          </cell>
          <cell r="V2065">
            <v>0</v>
          </cell>
        </row>
        <row r="2066">
          <cell r="G2066" t="str">
            <v>EL-6</v>
          </cell>
          <cell r="J2066" t="str">
            <v>ND</v>
          </cell>
          <cell r="L2066" t="str">
            <v>Energy</v>
          </cell>
          <cell r="M2066" t="str">
            <v>Winter</v>
          </cell>
          <cell r="N2066" t="str">
            <v>Off Peak Tier 2</v>
          </cell>
          <cell r="R2066" t="str">
            <v>C</v>
          </cell>
          <cell r="V2066">
            <v>0</v>
          </cell>
        </row>
        <row r="2067">
          <cell r="G2067" t="str">
            <v>EL-6</v>
          </cell>
          <cell r="J2067" t="str">
            <v>ND</v>
          </cell>
          <cell r="L2067" t="str">
            <v>Energy</v>
          </cell>
          <cell r="M2067" t="str">
            <v>Winter</v>
          </cell>
          <cell r="N2067" t="str">
            <v>Off Peak Tier 3</v>
          </cell>
          <cell r="R2067" t="str">
            <v>C</v>
          </cell>
          <cell r="V2067">
            <v>0</v>
          </cell>
        </row>
        <row r="2068">
          <cell r="G2068" t="str">
            <v>EL-6</v>
          </cell>
          <cell r="J2068" t="str">
            <v>ND</v>
          </cell>
          <cell r="L2068" t="str">
            <v>Energy</v>
          </cell>
          <cell r="M2068" t="str">
            <v>Winter</v>
          </cell>
          <cell r="N2068" t="str">
            <v>Off Peak Tier 4</v>
          </cell>
          <cell r="R2068" t="str">
            <v>C</v>
          </cell>
          <cell r="V2068">
            <v>0</v>
          </cell>
        </row>
        <row r="2069">
          <cell r="G2069" t="str">
            <v>EL-6</v>
          </cell>
          <cell r="J2069" t="str">
            <v>ND</v>
          </cell>
          <cell r="L2069" t="str">
            <v>Energy</v>
          </cell>
          <cell r="M2069" t="str">
            <v>Winter</v>
          </cell>
          <cell r="N2069" t="str">
            <v>Off Peak Tier 5</v>
          </cell>
          <cell r="R2069" t="str">
            <v>C</v>
          </cell>
          <cell r="V2069">
            <v>0</v>
          </cell>
        </row>
        <row r="2070">
          <cell r="G2070" t="str">
            <v>EL-6</v>
          </cell>
          <cell r="J2070" t="str">
            <v>ND</v>
          </cell>
          <cell r="L2070" t="str">
            <v>Energy</v>
          </cell>
          <cell r="M2070" t="str">
            <v>Winter</v>
          </cell>
          <cell r="N2070" t="str">
            <v>Part Peak Tier 1</v>
          </cell>
          <cell r="R2070" t="str">
            <v>C</v>
          </cell>
          <cell r="V2070">
            <v>0</v>
          </cell>
        </row>
        <row r="2071">
          <cell r="G2071" t="str">
            <v>EL-6</v>
          </cell>
          <cell r="J2071" t="str">
            <v>ND</v>
          </cell>
          <cell r="L2071" t="str">
            <v>Energy</v>
          </cell>
          <cell r="M2071" t="str">
            <v>Winter</v>
          </cell>
          <cell r="N2071" t="str">
            <v>Part Peak Tier 2</v>
          </cell>
          <cell r="R2071" t="str">
            <v>C</v>
          </cell>
          <cell r="V2071">
            <v>0</v>
          </cell>
        </row>
        <row r="2072">
          <cell r="G2072" t="str">
            <v>EL-6</v>
          </cell>
          <cell r="J2072" t="str">
            <v>ND</v>
          </cell>
          <cell r="L2072" t="str">
            <v>Energy</v>
          </cell>
          <cell r="M2072" t="str">
            <v>Winter</v>
          </cell>
          <cell r="N2072" t="str">
            <v>Part Peak Tier 3</v>
          </cell>
          <cell r="R2072" t="str">
            <v>C</v>
          </cell>
          <cell r="V2072">
            <v>0</v>
          </cell>
        </row>
        <row r="2073">
          <cell r="G2073" t="str">
            <v>EL-6</v>
          </cell>
          <cell r="J2073" t="str">
            <v>ND</v>
          </cell>
          <cell r="L2073" t="str">
            <v>Energy</v>
          </cell>
          <cell r="M2073" t="str">
            <v>Winter</v>
          </cell>
          <cell r="N2073" t="str">
            <v>Part Peak Tier 4</v>
          </cell>
          <cell r="R2073" t="str">
            <v>C</v>
          </cell>
          <cell r="V2073">
            <v>0</v>
          </cell>
        </row>
        <row r="2074">
          <cell r="G2074" t="str">
            <v>EL-6</v>
          </cell>
          <cell r="J2074" t="str">
            <v>ND</v>
          </cell>
          <cell r="L2074" t="str">
            <v>Energy</v>
          </cell>
          <cell r="M2074" t="str">
            <v>Winter</v>
          </cell>
          <cell r="N2074" t="str">
            <v>Part Peak Tier 5</v>
          </cell>
          <cell r="R2074" t="str">
            <v>C</v>
          </cell>
          <cell r="V2074">
            <v>0</v>
          </cell>
        </row>
        <row r="2075">
          <cell r="G2075" t="str">
            <v>EL-6</v>
          </cell>
          <cell r="J2075" t="str">
            <v>NSGC</v>
          </cell>
          <cell r="L2075" t="str">
            <v>Energy</v>
          </cell>
          <cell r="M2075" t="str">
            <v>N/A</v>
          </cell>
          <cell r="N2075" t="str">
            <v>Min Bill kWh</v>
          </cell>
          <cell r="R2075" t="str">
            <v>C</v>
          </cell>
          <cell r="V2075">
            <v>0</v>
          </cell>
        </row>
        <row r="2076">
          <cell r="G2076" t="str">
            <v>EL-6</v>
          </cell>
          <cell r="J2076" t="str">
            <v>NSGC</v>
          </cell>
          <cell r="L2076" t="str">
            <v>Energy</v>
          </cell>
          <cell r="M2076" t="str">
            <v>Summer</v>
          </cell>
          <cell r="N2076" t="str">
            <v>Off Peak Tier 1</v>
          </cell>
          <cell r="R2076" t="str">
            <v>C</v>
          </cell>
          <cell r="V2076">
            <v>0</v>
          </cell>
        </row>
        <row r="2077">
          <cell r="G2077" t="str">
            <v>EL-6</v>
          </cell>
          <cell r="J2077" t="str">
            <v>NSGC</v>
          </cell>
          <cell r="L2077" t="str">
            <v>Energy</v>
          </cell>
          <cell r="M2077" t="str">
            <v>Summer</v>
          </cell>
          <cell r="N2077" t="str">
            <v>Off Peak Tier 2</v>
          </cell>
          <cell r="R2077" t="str">
            <v>C</v>
          </cell>
          <cell r="V2077">
            <v>0</v>
          </cell>
        </row>
        <row r="2078">
          <cell r="G2078" t="str">
            <v>EL-6</v>
          </cell>
          <cell r="J2078" t="str">
            <v>NSGC</v>
          </cell>
          <cell r="L2078" t="str">
            <v>Energy</v>
          </cell>
          <cell r="M2078" t="str">
            <v>Summer</v>
          </cell>
          <cell r="N2078" t="str">
            <v>Off Peak Tier 3</v>
          </cell>
          <cell r="R2078" t="str">
            <v>C</v>
          </cell>
          <cell r="V2078">
            <v>0</v>
          </cell>
        </row>
        <row r="2079">
          <cell r="G2079" t="str">
            <v>EL-6</v>
          </cell>
          <cell r="J2079" t="str">
            <v>NSGC</v>
          </cell>
          <cell r="L2079" t="str">
            <v>Energy</v>
          </cell>
          <cell r="M2079" t="str">
            <v>Summer</v>
          </cell>
          <cell r="N2079" t="str">
            <v>Off Peak Tier 4</v>
          </cell>
          <cell r="R2079" t="str">
            <v>C</v>
          </cell>
          <cell r="V2079">
            <v>0</v>
          </cell>
        </row>
        <row r="2080">
          <cell r="G2080" t="str">
            <v>EL-6</v>
          </cell>
          <cell r="J2080" t="str">
            <v>NSGC</v>
          </cell>
          <cell r="L2080" t="str">
            <v>Energy</v>
          </cell>
          <cell r="M2080" t="str">
            <v>Summer</v>
          </cell>
          <cell r="N2080" t="str">
            <v>Off Peak Tier 5</v>
          </cell>
          <cell r="R2080" t="str">
            <v>C</v>
          </cell>
          <cell r="V2080">
            <v>0</v>
          </cell>
        </row>
        <row r="2081">
          <cell r="G2081" t="str">
            <v>EL-6</v>
          </cell>
          <cell r="J2081" t="str">
            <v>NSGC</v>
          </cell>
          <cell r="L2081" t="str">
            <v>Energy</v>
          </cell>
          <cell r="M2081" t="str">
            <v>Summer</v>
          </cell>
          <cell r="N2081" t="str">
            <v>Part Peak Tier 1</v>
          </cell>
          <cell r="R2081" t="str">
            <v>C</v>
          </cell>
          <cell r="V2081">
            <v>0</v>
          </cell>
        </row>
        <row r="2082">
          <cell r="G2082" t="str">
            <v>EL-6</v>
          </cell>
          <cell r="J2082" t="str">
            <v>NSGC</v>
          </cell>
          <cell r="L2082" t="str">
            <v>Energy</v>
          </cell>
          <cell r="M2082" t="str">
            <v>Summer</v>
          </cell>
          <cell r="N2082" t="str">
            <v>Part Peak Tier 2</v>
          </cell>
          <cell r="R2082" t="str">
            <v>C</v>
          </cell>
          <cell r="V2082">
            <v>0</v>
          </cell>
        </row>
        <row r="2083">
          <cell r="G2083" t="str">
            <v>EL-6</v>
          </cell>
          <cell r="J2083" t="str">
            <v>NSGC</v>
          </cell>
          <cell r="L2083" t="str">
            <v>Energy</v>
          </cell>
          <cell r="M2083" t="str">
            <v>Summer</v>
          </cell>
          <cell r="N2083" t="str">
            <v>Part Peak Tier 3</v>
          </cell>
          <cell r="R2083" t="str">
            <v>C</v>
          </cell>
          <cell r="V2083">
            <v>0</v>
          </cell>
        </row>
        <row r="2084">
          <cell r="G2084" t="str">
            <v>EL-6</v>
          </cell>
          <cell r="J2084" t="str">
            <v>NSGC</v>
          </cell>
          <cell r="L2084" t="str">
            <v>Energy</v>
          </cell>
          <cell r="M2084" t="str">
            <v>Summer</v>
          </cell>
          <cell r="N2084" t="str">
            <v>Part Peak Tier 4</v>
          </cell>
          <cell r="R2084" t="str">
            <v>C</v>
          </cell>
          <cell r="V2084">
            <v>0</v>
          </cell>
        </row>
        <row r="2085">
          <cell r="G2085" t="str">
            <v>EL-6</v>
          </cell>
          <cell r="J2085" t="str">
            <v>NSGC</v>
          </cell>
          <cell r="L2085" t="str">
            <v>Energy</v>
          </cell>
          <cell r="M2085" t="str">
            <v>Summer</v>
          </cell>
          <cell r="N2085" t="str">
            <v>Part Peak Tier 5</v>
          </cell>
          <cell r="R2085" t="str">
            <v>C</v>
          </cell>
          <cell r="V2085">
            <v>0</v>
          </cell>
        </row>
        <row r="2086">
          <cell r="G2086" t="str">
            <v>EL-6</v>
          </cell>
          <cell r="J2086" t="str">
            <v>NSGC</v>
          </cell>
          <cell r="L2086" t="str">
            <v>Energy</v>
          </cell>
          <cell r="M2086" t="str">
            <v>Summer</v>
          </cell>
          <cell r="N2086" t="str">
            <v>Peak Tier 1</v>
          </cell>
          <cell r="R2086" t="str">
            <v>C</v>
          </cell>
          <cell r="V2086">
            <v>0</v>
          </cell>
        </row>
        <row r="2087">
          <cell r="G2087" t="str">
            <v>EL-6</v>
          </cell>
          <cell r="J2087" t="str">
            <v>NSGC</v>
          </cell>
          <cell r="L2087" t="str">
            <v>Energy</v>
          </cell>
          <cell r="M2087" t="str">
            <v>Summer</v>
          </cell>
          <cell r="N2087" t="str">
            <v>Peak Tier 2</v>
          </cell>
          <cell r="R2087" t="str">
            <v>C</v>
          </cell>
          <cell r="V2087">
            <v>0</v>
          </cell>
        </row>
        <row r="2088">
          <cell r="G2088" t="str">
            <v>EL-6</v>
          </cell>
          <cell r="J2088" t="str">
            <v>NSGC</v>
          </cell>
          <cell r="L2088" t="str">
            <v>Energy</v>
          </cell>
          <cell r="M2088" t="str">
            <v>Summer</v>
          </cell>
          <cell r="N2088" t="str">
            <v>Peak Tier 3</v>
          </cell>
          <cell r="R2088" t="str">
            <v>C</v>
          </cell>
          <cell r="V2088">
            <v>0</v>
          </cell>
        </row>
        <row r="2089">
          <cell r="G2089" t="str">
            <v>EL-6</v>
          </cell>
          <cell r="J2089" t="str">
            <v>NSGC</v>
          </cell>
          <cell r="L2089" t="str">
            <v>Energy</v>
          </cell>
          <cell r="M2089" t="str">
            <v>Summer</v>
          </cell>
          <cell r="N2089" t="str">
            <v>Peak Tier 4</v>
          </cell>
          <cell r="R2089" t="str">
            <v>C</v>
          </cell>
          <cell r="V2089">
            <v>0</v>
          </cell>
        </row>
        <row r="2090">
          <cell r="G2090" t="str">
            <v>EL-6</v>
          </cell>
          <cell r="J2090" t="str">
            <v>NSGC</v>
          </cell>
          <cell r="L2090" t="str">
            <v>Energy</v>
          </cell>
          <cell r="M2090" t="str">
            <v>Summer</v>
          </cell>
          <cell r="N2090" t="str">
            <v>Peak Tier 5</v>
          </cell>
          <cell r="R2090" t="str">
            <v>C</v>
          </cell>
          <cell r="V2090">
            <v>0</v>
          </cell>
        </row>
        <row r="2091">
          <cell r="G2091" t="str">
            <v>EL-6</v>
          </cell>
          <cell r="J2091" t="str">
            <v>NSGC</v>
          </cell>
          <cell r="L2091" t="str">
            <v>Energy</v>
          </cell>
          <cell r="M2091" t="str">
            <v>Winter</v>
          </cell>
          <cell r="N2091" t="str">
            <v>Off Peak Tier 1</v>
          </cell>
          <cell r="R2091" t="str">
            <v>C</v>
          </cell>
          <cell r="V2091">
            <v>0</v>
          </cell>
        </row>
        <row r="2092">
          <cell r="G2092" t="str">
            <v>EL-6</v>
          </cell>
          <cell r="J2092" t="str">
            <v>NSGC</v>
          </cell>
          <cell r="L2092" t="str">
            <v>Energy</v>
          </cell>
          <cell r="M2092" t="str">
            <v>Winter</v>
          </cell>
          <cell r="N2092" t="str">
            <v>Off Peak Tier 2</v>
          </cell>
          <cell r="R2092" t="str">
            <v>C</v>
          </cell>
          <cell r="V2092">
            <v>0</v>
          </cell>
        </row>
        <row r="2093">
          <cell r="G2093" t="str">
            <v>EL-6</v>
          </cell>
          <cell r="J2093" t="str">
            <v>NSGC</v>
          </cell>
          <cell r="L2093" t="str">
            <v>Energy</v>
          </cell>
          <cell r="M2093" t="str">
            <v>Winter</v>
          </cell>
          <cell r="N2093" t="str">
            <v>Off Peak Tier 3</v>
          </cell>
          <cell r="R2093" t="str">
            <v>C</v>
          </cell>
          <cell r="V2093">
            <v>0</v>
          </cell>
        </row>
        <row r="2094">
          <cell r="G2094" t="str">
            <v>EL-6</v>
          </cell>
          <cell r="J2094" t="str">
            <v>NSGC</v>
          </cell>
          <cell r="L2094" t="str">
            <v>Energy</v>
          </cell>
          <cell r="M2094" t="str">
            <v>Winter</v>
          </cell>
          <cell r="N2094" t="str">
            <v>Off Peak Tier 4</v>
          </cell>
          <cell r="R2094" t="str">
            <v>C</v>
          </cell>
          <cell r="V2094">
            <v>0</v>
          </cell>
        </row>
        <row r="2095">
          <cell r="G2095" t="str">
            <v>EL-6</v>
          </cell>
          <cell r="J2095" t="str">
            <v>NSGC</v>
          </cell>
          <cell r="L2095" t="str">
            <v>Energy</v>
          </cell>
          <cell r="M2095" t="str">
            <v>Winter</v>
          </cell>
          <cell r="N2095" t="str">
            <v>Off Peak Tier 5</v>
          </cell>
          <cell r="R2095" t="str">
            <v>C</v>
          </cell>
          <cell r="V2095">
            <v>0</v>
          </cell>
        </row>
        <row r="2096">
          <cell r="G2096" t="str">
            <v>EL-6</v>
          </cell>
          <cell r="J2096" t="str">
            <v>NSGC</v>
          </cell>
          <cell r="L2096" t="str">
            <v>Energy</v>
          </cell>
          <cell r="M2096" t="str">
            <v>Winter</v>
          </cell>
          <cell r="N2096" t="str">
            <v>Part Peak Tier 1</v>
          </cell>
          <cell r="R2096" t="str">
            <v>C</v>
          </cell>
          <cell r="V2096">
            <v>0</v>
          </cell>
        </row>
        <row r="2097">
          <cell r="G2097" t="str">
            <v>EL-6</v>
          </cell>
          <cell r="J2097" t="str">
            <v>NSGC</v>
          </cell>
          <cell r="L2097" t="str">
            <v>Energy</v>
          </cell>
          <cell r="M2097" t="str">
            <v>Winter</v>
          </cell>
          <cell r="N2097" t="str">
            <v>Part Peak Tier 2</v>
          </cell>
          <cell r="R2097" t="str">
            <v>C</v>
          </cell>
          <cell r="V2097">
            <v>0</v>
          </cell>
        </row>
        <row r="2098">
          <cell r="G2098" t="str">
            <v>EL-6</v>
          </cell>
          <cell r="J2098" t="str">
            <v>NSGC</v>
          </cell>
          <cell r="L2098" t="str">
            <v>Energy</v>
          </cell>
          <cell r="M2098" t="str">
            <v>Winter</v>
          </cell>
          <cell r="N2098" t="str">
            <v>Part Peak Tier 3</v>
          </cell>
          <cell r="R2098" t="str">
            <v>C</v>
          </cell>
          <cell r="V2098">
            <v>0</v>
          </cell>
        </row>
        <row r="2099">
          <cell r="G2099" t="str">
            <v>EL-6</v>
          </cell>
          <cell r="J2099" t="str">
            <v>NSGC</v>
          </cell>
          <cell r="L2099" t="str">
            <v>Energy</v>
          </cell>
          <cell r="M2099" t="str">
            <v>Winter</v>
          </cell>
          <cell r="N2099" t="str">
            <v>Part Peak Tier 4</v>
          </cell>
          <cell r="R2099" t="str">
            <v>C</v>
          </cell>
          <cell r="V2099">
            <v>0</v>
          </cell>
        </row>
        <row r="2100">
          <cell r="G2100" t="str">
            <v>EL-6</v>
          </cell>
          <cell r="J2100" t="str">
            <v>NSGC</v>
          </cell>
          <cell r="L2100" t="str">
            <v>Energy</v>
          </cell>
          <cell r="M2100" t="str">
            <v>Winter</v>
          </cell>
          <cell r="N2100" t="str">
            <v>Part Peak Tier 5</v>
          </cell>
          <cell r="R2100" t="str">
            <v>C</v>
          </cell>
          <cell r="V2100">
            <v>0</v>
          </cell>
        </row>
        <row r="2101">
          <cell r="G2101" t="str">
            <v>EL-6</v>
          </cell>
          <cell r="J2101" t="str">
            <v>PPP</v>
          </cell>
          <cell r="L2101" t="str">
            <v>Energy</v>
          </cell>
          <cell r="M2101" t="str">
            <v>N/A</v>
          </cell>
          <cell r="N2101" t="str">
            <v>Min Bill kWh</v>
          </cell>
          <cell r="R2101" t="str">
            <v>C</v>
          </cell>
          <cell r="V2101">
            <v>0</v>
          </cell>
        </row>
        <row r="2102">
          <cell r="G2102" t="str">
            <v>EL-6</v>
          </cell>
          <cell r="J2102" t="str">
            <v>PPP</v>
          </cell>
          <cell r="L2102" t="str">
            <v>Energy</v>
          </cell>
          <cell r="M2102" t="str">
            <v>Summer</v>
          </cell>
          <cell r="N2102" t="str">
            <v>Off Peak Tier 1</v>
          </cell>
          <cell r="R2102" t="str">
            <v>C</v>
          </cell>
          <cell r="V2102">
            <v>0</v>
          </cell>
        </row>
        <row r="2103">
          <cell r="G2103" t="str">
            <v>EL-6</v>
          </cell>
          <cell r="J2103" t="str">
            <v>PPP</v>
          </cell>
          <cell r="L2103" t="str">
            <v>Energy</v>
          </cell>
          <cell r="M2103" t="str">
            <v>Summer</v>
          </cell>
          <cell r="N2103" t="str">
            <v>Off Peak Tier 2</v>
          </cell>
          <cell r="R2103" t="str">
            <v>C</v>
          </cell>
          <cell r="V2103">
            <v>0</v>
          </cell>
        </row>
        <row r="2104">
          <cell r="G2104" t="str">
            <v>EL-6</v>
          </cell>
          <cell r="J2104" t="str">
            <v>PPP</v>
          </cell>
          <cell r="L2104" t="str">
            <v>Energy</v>
          </cell>
          <cell r="M2104" t="str">
            <v>Summer</v>
          </cell>
          <cell r="N2104" t="str">
            <v>Off Peak Tier 3</v>
          </cell>
          <cell r="R2104" t="str">
            <v>C</v>
          </cell>
          <cell r="V2104">
            <v>0</v>
          </cell>
        </row>
        <row r="2105">
          <cell r="G2105" t="str">
            <v>EL-6</v>
          </cell>
          <cell r="J2105" t="str">
            <v>PPP</v>
          </cell>
          <cell r="L2105" t="str">
            <v>Energy</v>
          </cell>
          <cell r="M2105" t="str">
            <v>Summer</v>
          </cell>
          <cell r="N2105" t="str">
            <v>Off Peak Tier 4</v>
          </cell>
          <cell r="R2105" t="str">
            <v>C</v>
          </cell>
          <cell r="V2105">
            <v>0</v>
          </cell>
        </row>
        <row r="2106">
          <cell r="G2106" t="str">
            <v>EL-6</v>
          </cell>
          <cell r="J2106" t="str">
            <v>PPP</v>
          </cell>
          <cell r="L2106" t="str">
            <v>Energy</v>
          </cell>
          <cell r="M2106" t="str">
            <v>Summer</v>
          </cell>
          <cell r="N2106" t="str">
            <v>Off Peak Tier 5</v>
          </cell>
          <cell r="R2106" t="str">
            <v>C</v>
          </cell>
          <cell r="V2106">
            <v>0</v>
          </cell>
        </row>
        <row r="2107">
          <cell r="G2107" t="str">
            <v>EL-6</v>
          </cell>
          <cell r="J2107" t="str">
            <v>PPP</v>
          </cell>
          <cell r="L2107" t="str">
            <v>Energy</v>
          </cell>
          <cell r="M2107" t="str">
            <v>Summer</v>
          </cell>
          <cell r="N2107" t="str">
            <v>Part Peak Tier 1</v>
          </cell>
          <cell r="R2107" t="str">
            <v>C</v>
          </cell>
          <cell r="V2107">
            <v>0</v>
          </cell>
        </row>
        <row r="2108">
          <cell r="G2108" t="str">
            <v>EL-6</v>
          </cell>
          <cell r="J2108" t="str">
            <v>PPP</v>
          </cell>
          <cell r="L2108" t="str">
            <v>Energy</v>
          </cell>
          <cell r="M2108" t="str">
            <v>Summer</v>
          </cell>
          <cell r="N2108" t="str">
            <v>Part Peak Tier 2</v>
          </cell>
          <cell r="R2108" t="str">
            <v>C</v>
          </cell>
          <cell r="V2108">
            <v>0</v>
          </cell>
        </row>
        <row r="2109">
          <cell r="G2109" t="str">
            <v>EL-6</v>
          </cell>
          <cell r="J2109" t="str">
            <v>PPP</v>
          </cell>
          <cell r="L2109" t="str">
            <v>Energy</v>
          </cell>
          <cell r="M2109" t="str">
            <v>Summer</v>
          </cell>
          <cell r="N2109" t="str">
            <v>Part Peak Tier 3</v>
          </cell>
          <cell r="R2109" t="str">
            <v>C</v>
          </cell>
          <cell r="V2109">
            <v>0</v>
          </cell>
        </row>
        <row r="2110">
          <cell r="G2110" t="str">
            <v>EL-6</v>
          </cell>
          <cell r="J2110" t="str">
            <v>PPP</v>
          </cell>
          <cell r="L2110" t="str">
            <v>Energy</v>
          </cell>
          <cell r="M2110" t="str">
            <v>Summer</v>
          </cell>
          <cell r="N2110" t="str">
            <v>Part Peak Tier 4</v>
          </cell>
          <cell r="R2110" t="str">
            <v>C</v>
          </cell>
          <cell r="V2110">
            <v>0</v>
          </cell>
        </row>
        <row r="2111">
          <cell r="G2111" t="str">
            <v>EL-6</v>
          </cell>
          <cell r="J2111" t="str">
            <v>PPP</v>
          </cell>
          <cell r="L2111" t="str">
            <v>Energy</v>
          </cell>
          <cell r="M2111" t="str">
            <v>Summer</v>
          </cell>
          <cell r="N2111" t="str">
            <v>Part Peak Tier 5</v>
          </cell>
          <cell r="R2111" t="str">
            <v>C</v>
          </cell>
          <cell r="V2111">
            <v>0</v>
          </cell>
        </row>
        <row r="2112">
          <cell r="G2112" t="str">
            <v>EL-6</v>
          </cell>
          <cell r="J2112" t="str">
            <v>PPP</v>
          </cell>
          <cell r="L2112" t="str">
            <v>Energy</v>
          </cell>
          <cell r="M2112" t="str">
            <v>Summer</v>
          </cell>
          <cell r="N2112" t="str">
            <v>Peak Tier 1</v>
          </cell>
          <cell r="R2112" t="str">
            <v>C</v>
          </cell>
          <cell r="V2112">
            <v>0</v>
          </cell>
        </row>
        <row r="2113">
          <cell r="G2113" t="str">
            <v>EL-6</v>
          </cell>
          <cell r="J2113" t="str">
            <v>PPP</v>
          </cell>
          <cell r="L2113" t="str">
            <v>Energy</v>
          </cell>
          <cell r="M2113" t="str">
            <v>Summer</v>
          </cell>
          <cell r="N2113" t="str">
            <v>Peak Tier 2</v>
          </cell>
          <cell r="R2113" t="str">
            <v>C</v>
          </cell>
          <cell r="V2113">
            <v>0</v>
          </cell>
        </row>
        <row r="2114">
          <cell r="G2114" t="str">
            <v>EL-6</v>
          </cell>
          <cell r="J2114" t="str">
            <v>PPP</v>
          </cell>
          <cell r="L2114" t="str">
            <v>Energy</v>
          </cell>
          <cell r="M2114" t="str">
            <v>Summer</v>
          </cell>
          <cell r="N2114" t="str">
            <v>Peak Tier 3</v>
          </cell>
          <cell r="R2114" t="str">
            <v>C</v>
          </cell>
          <cell r="V2114">
            <v>0</v>
          </cell>
        </row>
        <row r="2115">
          <cell r="G2115" t="str">
            <v>EL-6</v>
          </cell>
          <cell r="J2115" t="str">
            <v>PPP</v>
          </cell>
          <cell r="L2115" t="str">
            <v>Energy</v>
          </cell>
          <cell r="M2115" t="str">
            <v>Summer</v>
          </cell>
          <cell r="N2115" t="str">
            <v>Peak Tier 4</v>
          </cell>
          <cell r="R2115" t="str">
            <v>C</v>
          </cell>
          <cell r="V2115">
            <v>0</v>
          </cell>
        </row>
        <row r="2116">
          <cell r="G2116" t="str">
            <v>EL-6</v>
          </cell>
          <cell r="J2116" t="str">
            <v>PPP</v>
          </cell>
          <cell r="L2116" t="str">
            <v>Energy</v>
          </cell>
          <cell r="M2116" t="str">
            <v>Summer</v>
          </cell>
          <cell r="N2116" t="str">
            <v>Peak Tier 5</v>
          </cell>
          <cell r="R2116" t="str">
            <v>C</v>
          </cell>
          <cell r="V2116">
            <v>0</v>
          </cell>
        </row>
        <row r="2117">
          <cell r="G2117" t="str">
            <v>EL-6</v>
          </cell>
          <cell r="J2117" t="str">
            <v>PPP</v>
          </cell>
          <cell r="L2117" t="str">
            <v>Energy</v>
          </cell>
          <cell r="M2117" t="str">
            <v>Winter</v>
          </cell>
          <cell r="N2117" t="str">
            <v>Off Peak Tier 1</v>
          </cell>
          <cell r="R2117" t="str">
            <v>C</v>
          </cell>
          <cell r="V2117">
            <v>0</v>
          </cell>
        </row>
        <row r="2118">
          <cell r="G2118" t="str">
            <v>EL-6</v>
          </cell>
          <cell r="J2118" t="str">
            <v>PPP</v>
          </cell>
          <cell r="L2118" t="str">
            <v>Energy</v>
          </cell>
          <cell r="M2118" t="str">
            <v>Winter</v>
          </cell>
          <cell r="N2118" t="str">
            <v>Off Peak Tier 2</v>
          </cell>
          <cell r="R2118" t="str">
            <v>C</v>
          </cell>
          <cell r="V2118">
            <v>0</v>
          </cell>
        </row>
        <row r="2119">
          <cell r="G2119" t="str">
            <v>EL-6</v>
          </cell>
          <cell r="J2119" t="str">
            <v>PPP</v>
          </cell>
          <cell r="L2119" t="str">
            <v>Energy</v>
          </cell>
          <cell r="M2119" t="str">
            <v>Winter</v>
          </cell>
          <cell r="N2119" t="str">
            <v>Off Peak Tier 3</v>
          </cell>
          <cell r="R2119" t="str">
            <v>C</v>
          </cell>
          <cell r="V2119">
            <v>0</v>
          </cell>
        </row>
        <row r="2120">
          <cell r="G2120" t="str">
            <v>EL-6</v>
          </cell>
          <cell r="J2120" t="str">
            <v>PPP</v>
          </cell>
          <cell r="L2120" t="str">
            <v>Energy</v>
          </cell>
          <cell r="M2120" t="str">
            <v>Winter</v>
          </cell>
          <cell r="N2120" t="str">
            <v>Off Peak Tier 4</v>
          </cell>
          <cell r="R2120" t="str">
            <v>C</v>
          </cell>
          <cell r="V2120">
            <v>0</v>
          </cell>
        </row>
        <row r="2121">
          <cell r="G2121" t="str">
            <v>EL-6</v>
          </cell>
          <cell r="J2121" t="str">
            <v>PPP</v>
          </cell>
          <cell r="L2121" t="str">
            <v>Energy</v>
          </cell>
          <cell r="M2121" t="str">
            <v>Winter</v>
          </cell>
          <cell r="N2121" t="str">
            <v>Off Peak Tier 5</v>
          </cell>
          <cell r="R2121" t="str">
            <v>C</v>
          </cell>
          <cell r="V2121">
            <v>0</v>
          </cell>
        </row>
        <row r="2122">
          <cell r="G2122" t="str">
            <v>EL-6</v>
          </cell>
          <cell r="J2122" t="str">
            <v>PPP</v>
          </cell>
          <cell r="L2122" t="str">
            <v>Energy</v>
          </cell>
          <cell r="M2122" t="str">
            <v>Winter</v>
          </cell>
          <cell r="N2122" t="str">
            <v>Part Peak Tier 1</v>
          </cell>
          <cell r="R2122" t="str">
            <v>C</v>
          </cell>
          <cell r="V2122">
            <v>0</v>
          </cell>
        </row>
        <row r="2123">
          <cell r="G2123" t="str">
            <v>EL-6</v>
          </cell>
          <cell r="J2123" t="str">
            <v>PPP</v>
          </cell>
          <cell r="L2123" t="str">
            <v>Energy</v>
          </cell>
          <cell r="M2123" t="str">
            <v>Winter</v>
          </cell>
          <cell r="N2123" t="str">
            <v>Part Peak Tier 2</v>
          </cell>
          <cell r="R2123" t="str">
            <v>C</v>
          </cell>
          <cell r="V2123">
            <v>0</v>
          </cell>
        </row>
        <row r="2124">
          <cell r="G2124" t="str">
            <v>EL-6</v>
          </cell>
          <cell r="J2124" t="str">
            <v>PPP</v>
          </cell>
          <cell r="L2124" t="str">
            <v>Energy</v>
          </cell>
          <cell r="M2124" t="str">
            <v>Winter</v>
          </cell>
          <cell r="N2124" t="str">
            <v>Part Peak Tier 3</v>
          </cell>
          <cell r="R2124" t="str">
            <v>C</v>
          </cell>
          <cell r="V2124">
            <v>0</v>
          </cell>
        </row>
        <row r="2125">
          <cell r="G2125" t="str">
            <v>EL-6</v>
          </cell>
          <cell r="J2125" t="str">
            <v>PPP</v>
          </cell>
          <cell r="L2125" t="str">
            <v>Energy</v>
          </cell>
          <cell r="M2125" t="str">
            <v>Winter</v>
          </cell>
          <cell r="N2125" t="str">
            <v>Part Peak Tier 4</v>
          </cell>
          <cell r="R2125" t="str">
            <v>C</v>
          </cell>
          <cell r="V2125">
            <v>0</v>
          </cell>
        </row>
        <row r="2126">
          <cell r="G2126" t="str">
            <v>EL-6</v>
          </cell>
          <cell r="J2126" t="str">
            <v>PPP</v>
          </cell>
          <cell r="L2126" t="str">
            <v>Energy</v>
          </cell>
          <cell r="M2126" t="str">
            <v>Winter</v>
          </cell>
          <cell r="N2126" t="str">
            <v>Part Peak Tier 5</v>
          </cell>
          <cell r="R2126" t="str">
            <v>C</v>
          </cell>
          <cell r="V2126">
            <v>0</v>
          </cell>
        </row>
        <row r="2127">
          <cell r="G2127" t="str">
            <v>EL-6</v>
          </cell>
          <cell r="J2127" t="str">
            <v>PPP</v>
          </cell>
          <cell r="L2127" t="str">
            <v>Energy</v>
          </cell>
          <cell r="M2127" t="str">
            <v>N/A</v>
          </cell>
          <cell r="N2127" t="str">
            <v>Min Bill kWh</v>
          </cell>
          <cell r="R2127" t="str">
            <v>C</v>
          </cell>
          <cell r="V2127">
            <v>0</v>
          </cell>
        </row>
        <row r="2128">
          <cell r="G2128" t="str">
            <v>EL-6</v>
          </cell>
          <cell r="J2128" t="str">
            <v>PPP</v>
          </cell>
          <cell r="L2128" t="str">
            <v>Energy</v>
          </cell>
          <cell r="M2128" t="str">
            <v>Summer</v>
          </cell>
          <cell r="N2128" t="str">
            <v>Off Peak Tier 1</v>
          </cell>
          <cell r="R2128" t="str">
            <v>C</v>
          </cell>
          <cell r="V2128">
            <v>0</v>
          </cell>
        </row>
        <row r="2129">
          <cell r="G2129" t="str">
            <v>EL-6</v>
          </cell>
          <cell r="J2129" t="str">
            <v>PPP</v>
          </cell>
          <cell r="L2129" t="str">
            <v>Energy</v>
          </cell>
          <cell r="M2129" t="str">
            <v>Summer</v>
          </cell>
          <cell r="N2129" t="str">
            <v>Off Peak Tier 2</v>
          </cell>
          <cell r="R2129" t="str">
            <v>C</v>
          </cell>
          <cell r="V2129">
            <v>0</v>
          </cell>
        </row>
        <row r="2130">
          <cell r="G2130" t="str">
            <v>EL-6</v>
          </cell>
          <cell r="J2130" t="str">
            <v>PPP</v>
          </cell>
          <cell r="L2130" t="str">
            <v>Energy</v>
          </cell>
          <cell r="M2130" t="str">
            <v>Summer</v>
          </cell>
          <cell r="N2130" t="str">
            <v>Off Peak Tier 3</v>
          </cell>
          <cell r="R2130" t="str">
            <v>C</v>
          </cell>
          <cell r="V2130">
            <v>0</v>
          </cell>
        </row>
        <row r="2131">
          <cell r="G2131" t="str">
            <v>EL-6</v>
          </cell>
          <cell r="J2131" t="str">
            <v>PPP</v>
          </cell>
          <cell r="L2131" t="str">
            <v>Energy</v>
          </cell>
          <cell r="M2131" t="str">
            <v>Summer</v>
          </cell>
          <cell r="N2131" t="str">
            <v>Off Peak Tier 4</v>
          </cell>
          <cell r="R2131" t="str">
            <v>C</v>
          </cell>
          <cell r="V2131">
            <v>0</v>
          </cell>
        </row>
        <row r="2132">
          <cell r="G2132" t="str">
            <v>EL-6</v>
          </cell>
          <cell r="J2132" t="str">
            <v>PPP</v>
          </cell>
          <cell r="L2132" t="str">
            <v>Energy</v>
          </cell>
          <cell r="M2132" t="str">
            <v>Summer</v>
          </cell>
          <cell r="N2132" t="str">
            <v>Off Peak Tier 5</v>
          </cell>
          <cell r="R2132" t="str">
            <v>C</v>
          </cell>
          <cell r="V2132">
            <v>0</v>
          </cell>
        </row>
        <row r="2133">
          <cell r="G2133" t="str">
            <v>EL-6</v>
          </cell>
          <cell r="J2133" t="str">
            <v>PPP</v>
          </cell>
          <cell r="L2133" t="str">
            <v>Energy</v>
          </cell>
          <cell r="M2133" t="str">
            <v>Summer</v>
          </cell>
          <cell r="N2133" t="str">
            <v>Part Peak Tier 1</v>
          </cell>
          <cell r="R2133" t="str">
            <v>C</v>
          </cell>
          <cell r="V2133">
            <v>0</v>
          </cell>
        </row>
        <row r="2134">
          <cell r="G2134" t="str">
            <v>EL-6</v>
          </cell>
          <cell r="J2134" t="str">
            <v>PPP</v>
          </cell>
          <cell r="L2134" t="str">
            <v>Energy</v>
          </cell>
          <cell r="M2134" t="str">
            <v>Summer</v>
          </cell>
          <cell r="N2134" t="str">
            <v>Part Peak Tier 2</v>
          </cell>
          <cell r="R2134" t="str">
            <v>C</v>
          </cell>
          <cell r="V2134">
            <v>0</v>
          </cell>
        </row>
        <row r="2135">
          <cell r="G2135" t="str">
            <v>EL-6</v>
          </cell>
          <cell r="J2135" t="str">
            <v>PPP</v>
          </cell>
          <cell r="L2135" t="str">
            <v>Energy</v>
          </cell>
          <cell r="M2135" t="str">
            <v>Summer</v>
          </cell>
          <cell r="N2135" t="str">
            <v>Part Peak Tier 3</v>
          </cell>
          <cell r="R2135" t="str">
            <v>C</v>
          </cell>
          <cell r="V2135">
            <v>0</v>
          </cell>
        </row>
        <row r="2136">
          <cell r="G2136" t="str">
            <v>EL-6</v>
          </cell>
          <cell r="J2136" t="str">
            <v>PPP</v>
          </cell>
          <cell r="L2136" t="str">
            <v>Energy</v>
          </cell>
          <cell r="M2136" t="str">
            <v>Summer</v>
          </cell>
          <cell r="N2136" t="str">
            <v>Part Peak Tier 4</v>
          </cell>
          <cell r="R2136" t="str">
            <v>C</v>
          </cell>
          <cell r="V2136">
            <v>0</v>
          </cell>
        </row>
        <row r="2137">
          <cell r="G2137" t="str">
            <v>EL-6</v>
          </cell>
          <cell r="J2137" t="str">
            <v>PPP</v>
          </cell>
          <cell r="L2137" t="str">
            <v>Energy</v>
          </cell>
          <cell r="M2137" t="str">
            <v>Summer</v>
          </cell>
          <cell r="N2137" t="str">
            <v>Part Peak Tier 5</v>
          </cell>
          <cell r="R2137" t="str">
            <v>C</v>
          </cell>
          <cell r="V2137">
            <v>0</v>
          </cell>
        </row>
        <row r="2138">
          <cell r="G2138" t="str">
            <v>EL-6</v>
          </cell>
          <cell r="J2138" t="str">
            <v>PPP</v>
          </cell>
          <cell r="L2138" t="str">
            <v>Energy</v>
          </cell>
          <cell r="M2138" t="str">
            <v>Summer</v>
          </cell>
          <cell r="N2138" t="str">
            <v>Peak Tier 1</v>
          </cell>
          <cell r="R2138" t="str">
            <v>C</v>
          </cell>
          <cell r="V2138">
            <v>0</v>
          </cell>
        </row>
        <row r="2139">
          <cell r="G2139" t="str">
            <v>EL-6</v>
          </cell>
          <cell r="J2139" t="str">
            <v>PPP</v>
          </cell>
          <cell r="L2139" t="str">
            <v>Energy</v>
          </cell>
          <cell r="M2139" t="str">
            <v>Summer</v>
          </cell>
          <cell r="N2139" t="str">
            <v>Peak Tier 2</v>
          </cell>
          <cell r="R2139" t="str">
            <v>C</v>
          </cell>
          <cell r="V2139">
            <v>0</v>
          </cell>
        </row>
        <row r="2140">
          <cell r="G2140" t="str">
            <v>EL-6</v>
          </cell>
          <cell r="J2140" t="str">
            <v>PPP</v>
          </cell>
          <cell r="L2140" t="str">
            <v>Energy</v>
          </cell>
          <cell r="M2140" t="str">
            <v>Summer</v>
          </cell>
          <cell r="N2140" t="str">
            <v>Peak Tier 3</v>
          </cell>
          <cell r="R2140" t="str">
            <v>C</v>
          </cell>
          <cell r="V2140">
            <v>0</v>
          </cell>
        </row>
        <row r="2141">
          <cell r="G2141" t="str">
            <v>EL-6</v>
          </cell>
          <cell r="J2141" t="str">
            <v>PPP</v>
          </cell>
          <cell r="L2141" t="str">
            <v>Energy</v>
          </cell>
          <cell r="M2141" t="str">
            <v>Summer</v>
          </cell>
          <cell r="N2141" t="str">
            <v>Peak Tier 4</v>
          </cell>
          <cell r="R2141" t="str">
            <v>C</v>
          </cell>
          <cell r="V2141">
            <v>0</v>
          </cell>
        </row>
        <row r="2142">
          <cell r="G2142" t="str">
            <v>EL-6</v>
          </cell>
          <cell r="J2142" t="str">
            <v>PPP</v>
          </cell>
          <cell r="L2142" t="str">
            <v>Energy</v>
          </cell>
          <cell r="M2142" t="str">
            <v>Summer</v>
          </cell>
          <cell r="N2142" t="str">
            <v>Peak Tier 5</v>
          </cell>
          <cell r="R2142" t="str">
            <v>C</v>
          </cell>
          <cell r="V2142">
            <v>0</v>
          </cell>
        </row>
        <row r="2143">
          <cell r="G2143" t="str">
            <v>EL-6</v>
          </cell>
          <cell r="J2143" t="str">
            <v>PPP</v>
          </cell>
          <cell r="L2143" t="str">
            <v>Energy</v>
          </cell>
          <cell r="M2143" t="str">
            <v>Winter</v>
          </cell>
          <cell r="N2143" t="str">
            <v>Off Peak Tier 1</v>
          </cell>
          <cell r="R2143" t="str">
            <v>C</v>
          </cell>
          <cell r="V2143">
            <v>0</v>
          </cell>
        </row>
        <row r="2144">
          <cell r="G2144" t="str">
            <v>EL-6</v>
          </cell>
          <cell r="J2144" t="str">
            <v>PPP</v>
          </cell>
          <cell r="L2144" t="str">
            <v>Energy</v>
          </cell>
          <cell r="M2144" t="str">
            <v>Winter</v>
          </cell>
          <cell r="N2144" t="str">
            <v>Off Peak Tier 2</v>
          </cell>
          <cell r="R2144" t="str">
            <v>C</v>
          </cell>
          <cell r="V2144">
            <v>0</v>
          </cell>
        </row>
        <row r="2145">
          <cell r="G2145" t="str">
            <v>EL-6</v>
          </cell>
          <cell r="J2145" t="str">
            <v>PPP</v>
          </cell>
          <cell r="L2145" t="str">
            <v>Energy</v>
          </cell>
          <cell r="M2145" t="str">
            <v>Winter</v>
          </cell>
          <cell r="N2145" t="str">
            <v>Off Peak Tier 3</v>
          </cell>
          <cell r="R2145" t="str">
            <v>C</v>
          </cell>
          <cell r="V2145">
            <v>0</v>
          </cell>
        </row>
        <row r="2146">
          <cell r="G2146" t="str">
            <v>EL-6</v>
          </cell>
          <cell r="J2146" t="str">
            <v>PPP</v>
          </cell>
          <cell r="L2146" t="str">
            <v>Energy</v>
          </cell>
          <cell r="M2146" t="str">
            <v>Winter</v>
          </cell>
          <cell r="N2146" t="str">
            <v>Off Peak Tier 4</v>
          </cell>
          <cell r="R2146" t="str">
            <v>C</v>
          </cell>
          <cell r="V2146">
            <v>0</v>
          </cell>
        </row>
        <row r="2147">
          <cell r="G2147" t="str">
            <v>EL-6</v>
          </cell>
          <cell r="J2147" t="str">
            <v>PPP</v>
          </cell>
          <cell r="L2147" t="str">
            <v>Energy</v>
          </cell>
          <cell r="M2147" t="str">
            <v>Winter</v>
          </cell>
          <cell r="N2147" t="str">
            <v>Off Peak Tier 5</v>
          </cell>
          <cell r="R2147" t="str">
            <v>C</v>
          </cell>
          <cell r="V2147">
            <v>0</v>
          </cell>
        </row>
        <row r="2148">
          <cell r="G2148" t="str">
            <v>EL-6</v>
          </cell>
          <cell r="J2148" t="str">
            <v>PPP</v>
          </cell>
          <cell r="L2148" t="str">
            <v>Energy</v>
          </cell>
          <cell r="M2148" t="str">
            <v>Winter</v>
          </cell>
          <cell r="N2148" t="str">
            <v>Part Peak Tier 1</v>
          </cell>
          <cell r="R2148" t="str">
            <v>C</v>
          </cell>
          <cell r="V2148">
            <v>0</v>
          </cell>
        </row>
        <row r="2149">
          <cell r="G2149" t="str">
            <v>EL-6</v>
          </cell>
          <cell r="J2149" t="str">
            <v>PPP</v>
          </cell>
          <cell r="L2149" t="str">
            <v>Energy</v>
          </cell>
          <cell r="M2149" t="str">
            <v>Winter</v>
          </cell>
          <cell r="N2149" t="str">
            <v>Part Peak Tier 2</v>
          </cell>
          <cell r="R2149" t="str">
            <v>C</v>
          </cell>
          <cell r="V2149">
            <v>0</v>
          </cell>
        </row>
        <row r="2150">
          <cell r="G2150" t="str">
            <v>EL-6</v>
          </cell>
          <cell r="J2150" t="str">
            <v>PPP</v>
          </cell>
          <cell r="L2150" t="str">
            <v>Energy</v>
          </cell>
          <cell r="M2150" t="str">
            <v>Winter</v>
          </cell>
          <cell r="N2150" t="str">
            <v>Part Peak Tier 3</v>
          </cell>
          <cell r="R2150" t="str">
            <v>C</v>
          </cell>
          <cell r="V2150">
            <v>0</v>
          </cell>
        </row>
        <row r="2151">
          <cell r="G2151" t="str">
            <v>EL-6</v>
          </cell>
          <cell r="J2151" t="str">
            <v>PPP</v>
          </cell>
          <cell r="L2151" t="str">
            <v>Energy</v>
          </cell>
          <cell r="M2151" t="str">
            <v>Winter</v>
          </cell>
          <cell r="N2151" t="str">
            <v>Part Peak Tier 4</v>
          </cell>
          <cell r="R2151" t="str">
            <v>C</v>
          </cell>
          <cell r="V2151">
            <v>0</v>
          </cell>
        </row>
        <row r="2152">
          <cell r="G2152" t="str">
            <v>EL-6</v>
          </cell>
          <cell r="J2152" t="str">
            <v>PPP</v>
          </cell>
          <cell r="L2152" t="str">
            <v>Energy</v>
          </cell>
          <cell r="M2152" t="str">
            <v>Winter</v>
          </cell>
          <cell r="N2152" t="str">
            <v>Part Peak Tier 5</v>
          </cell>
          <cell r="R2152" t="str">
            <v>C</v>
          </cell>
          <cell r="V2152">
            <v>0</v>
          </cell>
        </row>
        <row r="2153">
          <cell r="G2153" t="str">
            <v>EL-6</v>
          </cell>
          <cell r="J2153" t="str">
            <v>RS</v>
          </cell>
          <cell r="L2153" t="str">
            <v>Energy</v>
          </cell>
          <cell r="M2153" t="str">
            <v>Summer</v>
          </cell>
          <cell r="N2153" t="str">
            <v>Peak Tier 1</v>
          </cell>
          <cell r="R2153" t="str">
            <v>C</v>
          </cell>
          <cell r="V2153">
            <v>0</v>
          </cell>
        </row>
        <row r="2154">
          <cell r="G2154" t="str">
            <v>EL-6</v>
          </cell>
          <cell r="J2154" t="str">
            <v>RS</v>
          </cell>
          <cell r="L2154" t="str">
            <v>Energy</v>
          </cell>
          <cell r="M2154" t="str">
            <v>Summer</v>
          </cell>
          <cell r="N2154" t="str">
            <v>Peak Tier 2</v>
          </cell>
          <cell r="R2154" t="str">
            <v>C</v>
          </cell>
          <cell r="V2154">
            <v>0</v>
          </cell>
        </row>
        <row r="2155">
          <cell r="G2155" t="str">
            <v>EL-6</v>
          </cell>
          <cell r="J2155" t="str">
            <v>RS</v>
          </cell>
          <cell r="L2155" t="str">
            <v>Energy</v>
          </cell>
          <cell r="M2155" t="str">
            <v>Summer</v>
          </cell>
          <cell r="N2155" t="str">
            <v>Peak Tier 3</v>
          </cell>
          <cell r="R2155" t="str">
            <v>C</v>
          </cell>
          <cell r="V2155">
            <v>0</v>
          </cell>
        </row>
        <row r="2156">
          <cell r="G2156" t="str">
            <v>EL-6</v>
          </cell>
          <cell r="J2156" t="str">
            <v>RS</v>
          </cell>
          <cell r="L2156" t="str">
            <v>Energy</v>
          </cell>
          <cell r="M2156" t="str">
            <v>Summer</v>
          </cell>
          <cell r="N2156" t="str">
            <v>Peak Tier 4</v>
          </cell>
          <cell r="R2156" t="str">
            <v>C</v>
          </cell>
          <cell r="V2156">
            <v>0</v>
          </cell>
        </row>
        <row r="2157">
          <cell r="G2157" t="str">
            <v>EL-6</v>
          </cell>
          <cell r="J2157" t="str">
            <v>RS</v>
          </cell>
          <cell r="L2157" t="str">
            <v>Energy</v>
          </cell>
          <cell r="M2157" t="str">
            <v>Summer</v>
          </cell>
          <cell r="N2157" t="str">
            <v>Peak Tier 5</v>
          </cell>
          <cell r="R2157" t="str">
            <v>C</v>
          </cell>
          <cell r="V2157">
            <v>0</v>
          </cell>
        </row>
        <row r="2158">
          <cell r="G2158" t="str">
            <v>EL-6</v>
          </cell>
          <cell r="J2158" t="str">
            <v>RS</v>
          </cell>
          <cell r="L2158" t="str">
            <v>Energy</v>
          </cell>
          <cell r="M2158" t="str">
            <v>Summer</v>
          </cell>
          <cell r="N2158" t="str">
            <v>Part Peak Tier 1</v>
          </cell>
          <cell r="R2158" t="str">
            <v>C</v>
          </cell>
          <cell r="V2158">
            <v>0</v>
          </cell>
        </row>
        <row r="2159">
          <cell r="G2159" t="str">
            <v>EL-6</v>
          </cell>
          <cell r="J2159" t="str">
            <v>RS</v>
          </cell>
          <cell r="L2159" t="str">
            <v>Energy</v>
          </cell>
          <cell r="M2159" t="str">
            <v>Summer</v>
          </cell>
          <cell r="N2159" t="str">
            <v>Part Peak Tier 2</v>
          </cell>
          <cell r="R2159" t="str">
            <v>C</v>
          </cell>
          <cell r="V2159">
            <v>0</v>
          </cell>
        </row>
        <row r="2160">
          <cell r="G2160" t="str">
            <v>EL-6</v>
          </cell>
          <cell r="J2160" t="str">
            <v>RS</v>
          </cell>
          <cell r="L2160" t="str">
            <v>Energy</v>
          </cell>
          <cell r="M2160" t="str">
            <v>Summer</v>
          </cell>
          <cell r="N2160" t="str">
            <v>Part Peak Tier 3</v>
          </cell>
          <cell r="R2160" t="str">
            <v>C</v>
          </cell>
          <cell r="V2160">
            <v>0</v>
          </cell>
        </row>
        <row r="2161">
          <cell r="G2161" t="str">
            <v>EL-6</v>
          </cell>
          <cell r="J2161" t="str">
            <v>RS</v>
          </cell>
          <cell r="L2161" t="str">
            <v>Energy</v>
          </cell>
          <cell r="M2161" t="str">
            <v>Summer</v>
          </cell>
          <cell r="N2161" t="str">
            <v>Part Peak Tier 4</v>
          </cell>
          <cell r="R2161" t="str">
            <v>C</v>
          </cell>
          <cell r="V2161">
            <v>0</v>
          </cell>
        </row>
        <row r="2162">
          <cell r="G2162" t="str">
            <v>EL-6</v>
          </cell>
          <cell r="J2162" t="str">
            <v>RS</v>
          </cell>
          <cell r="L2162" t="str">
            <v>Energy</v>
          </cell>
          <cell r="M2162" t="str">
            <v>Summer</v>
          </cell>
          <cell r="N2162" t="str">
            <v>Part Peak Tier 5</v>
          </cell>
          <cell r="R2162" t="str">
            <v>C</v>
          </cell>
          <cell r="V2162">
            <v>0</v>
          </cell>
        </row>
        <row r="2163">
          <cell r="G2163" t="str">
            <v>EL-6</v>
          </cell>
          <cell r="J2163" t="str">
            <v>RS</v>
          </cell>
          <cell r="L2163" t="str">
            <v>Energy</v>
          </cell>
          <cell r="M2163" t="str">
            <v>Summer</v>
          </cell>
          <cell r="N2163" t="str">
            <v>Off Peak Tier 1</v>
          </cell>
          <cell r="R2163" t="str">
            <v>C</v>
          </cell>
          <cell r="V2163">
            <v>0</v>
          </cell>
        </row>
        <row r="2164">
          <cell r="G2164" t="str">
            <v>EL-6</v>
          </cell>
          <cell r="J2164" t="str">
            <v>RS</v>
          </cell>
          <cell r="L2164" t="str">
            <v>Energy</v>
          </cell>
          <cell r="M2164" t="str">
            <v>Summer</v>
          </cell>
          <cell r="N2164" t="str">
            <v>Off Peak Tier 2</v>
          </cell>
          <cell r="R2164" t="str">
            <v>C</v>
          </cell>
          <cell r="V2164">
            <v>0</v>
          </cell>
        </row>
        <row r="2165">
          <cell r="G2165" t="str">
            <v>EL-6</v>
          </cell>
          <cell r="J2165" t="str">
            <v>RS</v>
          </cell>
          <cell r="L2165" t="str">
            <v>Energy</v>
          </cell>
          <cell r="M2165" t="str">
            <v>Summer</v>
          </cell>
          <cell r="N2165" t="str">
            <v>Off Peak Tier 3</v>
          </cell>
          <cell r="R2165" t="str">
            <v>C</v>
          </cell>
          <cell r="V2165">
            <v>0</v>
          </cell>
        </row>
        <row r="2166">
          <cell r="G2166" t="str">
            <v>EL-6</v>
          </cell>
          <cell r="J2166" t="str">
            <v>RS</v>
          </cell>
          <cell r="L2166" t="str">
            <v>Energy</v>
          </cell>
          <cell r="M2166" t="str">
            <v>Summer</v>
          </cell>
          <cell r="N2166" t="str">
            <v>Off Peak Tier 4</v>
          </cell>
          <cell r="R2166" t="str">
            <v>C</v>
          </cell>
          <cell r="V2166">
            <v>0</v>
          </cell>
        </row>
        <row r="2167">
          <cell r="G2167" t="str">
            <v>EL-6</v>
          </cell>
          <cell r="J2167" t="str">
            <v>RS</v>
          </cell>
          <cell r="L2167" t="str">
            <v>Energy</v>
          </cell>
          <cell r="M2167" t="str">
            <v>Summer</v>
          </cell>
          <cell r="N2167" t="str">
            <v>Off Peak Tier 5</v>
          </cell>
          <cell r="R2167" t="str">
            <v>C</v>
          </cell>
          <cell r="V2167">
            <v>0</v>
          </cell>
        </row>
        <row r="2168">
          <cell r="G2168" t="str">
            <v>EL-6</v>
          </cell>
          <cell r="J2168" t="str">
            <v>RS</v>
          </cell>
          <cell r="L2168" t="str">
            <v>Energy</v>
          </cell>
          <cell r="M2168" t="str">
            <v>Winter</v>
          </cell>
          <cell r="N2168" t="str">
            <v>Part Peak Tier 1</v>
          </cell>
          <cell r="R2168" t="str">
            <v>C</v>
          </cell>
          <cell r="V2168">
            <v>0</v>
          </cell>
        </row>
        <row r="2169">
          <cell r="G2169" t="str">
            <v>EL-6</v>
          </cell>
          <cell r="J2169" t="str">
            <v>RS</v>
          </cell>
          <cell r="L2169" t="str">
            <v>Energy</v>
          </cell>
          <cell r="M2169" t="str">
            <v>Winter</v>
          </cell>
          <cell r="N2169" t="str">
            <v>Part Peak Tier 2</v>
          </cell>
          <cell r="R2169" t="str">
            <v>C</v>
          </cell>
          <cell r="V2169">
            <v>0</v>
          </cell>
        </row>
        <row r="2170">
          <cell r="G2170" t="str">
            <v>EL-6</v>
          </cell>
          <cell r="J2170" t="str">
            <v>RS</v>
          </cell>
          <cell r="L2170" t="str">
            <v>Energy</v>
          </cell>
          <cell r="M2170" t="str">
            <v>Winter</v>
          </cell>
          <cell r="N2170" t="str">
            <v>Part Peak Tier 3</v>
          </cell>
          <cell r="R2170" t="str">
            <v>C</v>
          </cell>
          <cell r="V2170">
            <v>0</v>
          </cell>
        </row>
        <row r="2171">
          <cell r="G2171" t="str">
            <v>EL-6</v>
          </cell>
          <cell r="J2171" t="str">
            <v>RS</v>
          </cell>
          <cell r="L2171" t="str">
            <v>Energy</v>
          </cell>
          <cell r="M2171" t="str">
            <v>Winter</v>
          </cell>
          <cell r="N2171" t="str">
            <v>Part Peak Tier 4</v>
          </cell>
          <cell r="R2171" t="str">
            <v>C</v>
          </cell>
          <cell r="V2171">
            <v>0</v>
          </cell>
        </row>
        <row r="2172">
          <cell r="G2172" t="str">
            <v>EL-6</v>
          </cell>
          <cell r="J2172" t="str">
            <v>RS</v>
          </cell>
          <cell r="L2172" t="str">
            <v>Energy</v>
          </cell>
          <cell r="M2172" t="str">
            <v>Winter</v>
          </cell>
          <cell r="N2172" t="str">
            <v>Part Peak Tier 5</v>
          </cell>
          <cell r="R2172" t="str">
            <v>C</v>
          </cell>
          <cell r="V2172">
            <v>0</v>
          </cell>
        </row>
        <row r="2173">
          <cell r="G2173" t="str">
            <v>EL-6</v>
          </cell>
          <cell r="J2173" t="str">
            <v>RS</v>
          </cell>
          <cell r="L2173" t="str">
            <v>Energy</v>
          </cell>
          <cell r="M2173" t="str">
            <v>Winter</v>
          </cell>
          <cell r="N2173" t="str">
            <v>Off Peak Tier 1</v>
          </cell>
          <cell r="R2173" t="str">
            <v>C</v>
          </cell>
          <cell r="V2173">
            <v>0</v>
          </cell>
        </row>
        <row r="2174">
          <cell r="G2174" t="str">
            <v>EL-6</v>
          </cell>
          <cell r="J2174" t="str">
            <v>RS</v>
          </cell>
          <cell r="L2174" t="str">
            <v>Energy</v>
          </cell>
          <cell r="M2174" t="str">
            <v>Winter</v>
          </cell>
          <cell r="N2174" t="str">
            <v>Off Peak Tier 2</v>
          </cell>
          <cell r="R2174" t="str">
            <v>C</v>
          </cell>
          <cell r="V2174">
            <v>0</v>
          </cell>
        </row>
        <row r="2175">
          <cell r="G2175" t="str">
            <v>EL-6</v>
          </cell>
          <cell r="J2175" t="str">
            <v>RS</v>
          </cell>
          <cell r="L2175" t="str">
            <v>Energy</v>
          </cell>
          <cell r="M2175" t="str">
            <v>Winter</v>
          </cell>
          <cell r="N2175" t="str">
            <v>Off Peak Tier 3</v>
          </cell>
          <cell r="R2175" t="str">
            <v>C</v>
          </cell>
          <cell r="V2175">
            <v>0</v>
          </cell>
        </row>
        <row r="2176">
          <cell r="G2176" t="str">
            <v>EL-6</v>
          </cell>
          <cell r="J2176" t="str">
            <v>RS</v>
          </cell>
          <cell r="L2176" t="str">
            <v>Energy</v>
          </cell>
          <cell r="M2176" t="str">
            <v>Winter</v>
          </cell>
          <cell r="N2176" t="str">
            <v>Off Peak Tier 4</v>
          </cell>
          <cell r="R2176" t="str">
            <v>C</v>
          </cell>
          <cell r="V2176">
            <v>0</v>
          </cell>
        </row>
        <row r="2177">
          <cell r="G2177" t="str">
            <v>EL-6</v>
          </cell>
          <cell r="J2177" t="str">
            <v>RS</v>
          </cell>
          <cell r="L2177" t="str">
            <v>Energy</v>
          </cell>
          <cell r="M2177" t="str">
            <v>Winter</v>
          </cell>
          <cell r="N2177" t="str">
            <v>Off Peak Tier 5</v>
          </cell>
          <cell r="R2177" t="str">
            <v>C</v>
          </cell>
          <cell r="V2177">
            <v>0</v>
          </cell>
        </row>
        <row r="2178">
          <cell r="G2178" t="str">
            <v>EL-6</v>
          </cell>
          <cell r="J2178" t="str">
            <v>RS</v>
          </cell>
          <cell r="L2178" t="str">
            <v>Energy</v>
          </cell>
          <cell r="M2178" t="str">
            <v>N/A</v>
          </cell>
          <cell r="N2178" t="str">
            <v>Min Bill kWh</v>
          </cell>
          <cell r="R2178" t="str">
            <v>C</v>
          </cell>
          <cell r="V2178">
            <v>0</v>
          </cell>
        </row>
        <row r="2179">
          <cell r="G2179" t="str">
            <v>EL-6</v>
          </cell>
          <cell r="J2179" t="str">
            <v>TRA</v>
          </cell>
          <cell r="L2179" t="str">
            <v>Energy</v>
          </cell>
          <cell r="M2179" t="str">
            <v>N/A</v>
          </cell>
          <cell r="N2179" t="str">
            <v>Min Bill kWh</v>
          </cell>
          <cell r="R2179" t="str">
            <v>C</v>
          </cell>
          <cell r="V2179">
            <v>0</v>
          </cell>
        </row>
        <row r="2180">
          <cell r="G2180" t="str">
            <v>EL-6</v>
          </cell>
          <cell r="J2180" t="str">
            <v>TRA</v>
          </cell>
          <cell r="L2180" t="str">
            <v>Energy</v>
          </cell>
          <cell r="M2180" t="str">
            <v>Summer</v>
          </cell>
          <cell r="N2180" t="str">
            <v>Off Peak Tier 1</v>
          </cell>
          <cell r="R2180" t="str">
            <v>C</v>
          </cell>
          <cell r="V2180">
            <v>0</v>
          </cell>
        </row>
        <row r="2181">
          <cell r="G2181" t="str">
            <v>EL-6</v>
          </cell>
          <cell r="J2181" t="str">
            <v>TRA</v>
          </cell>
          <cell r="L2181" t="str">
            <v>Energy</v>
          </cell>
          <cell r="M2181" t="str">
            <v>Summer</v>
          </cell>
          <cell r="N2181" t="str">
            <v>Off Peak Tier 2</v>
          </cell>
          <cell r="R2181" t="str">
            <v>C</v>
          </cell>
          <cell r="V2181">
            <v>0</v>
          </cell>
        </row>
        <row r="2182">
          <cell r="G2182" t="str">
            <v>EL-6</v>
          </cell>
          <cell r="J2182" t="str">
            <v>TRA</v>
          </cell>
          <cell r="L2182" t="str">
            <v>Energy</v>
          </cell>
          <cell r="M2182" t="str">
            <v>Summer</v>
          </cell>
          <cell r="N2182" t="str">
            <v>Off Peak Tier 3</v>
          </cell>
          <cell r="R2182" t="str">
            <v>C</v>
          </cell>
          <cell r="V2182">
            <v>0</v>
          </cell>
        </row>
        <row r="2183">
          <cell r="G2183" t="str">
            <v>EL-6</v>
          </cell>
          <cell r="J2183" t="str">
            <v>TRA</v>
          </cell>
          <cell r="L2183" t="str">
            <v>Energy</v>
          </cell>
          <cell r="M2183" t="str">
            <v>Summer</v>
          </cell>
          <cell r="N2183" t="str">
            <v>Off Peak Tier 4</v>
          </cell>
          <cell r="R2183" t="str">
            <v>C</v>
          </cell>
          <cell r="V2183">
            <v>0</v>
          </cell>
        </row>
        <row r="2184">
          <cell r="G2184" t="str">
            <v>EL-6</v>
          </cell>
          <cell r="J2184" t="str">
            <v>TRA</v>
          </cell>
          <cell r="L2184" t="str">
            <v>Energy</v>
          </cell>
          <cell r="M2184" t="str">
            <v>Summer</v>
          </cell>
          <cell r="N2184" t="str">
            <v>Off Peak Tier 5</v>
          </cell>
          <cell r="R2184" t="str">
            <v>C</v>
          </cell>
          <cell r="V2184">
            <v>0</v>
          </cell>
        </row>
        <row r="2185">
          <cell r="G2185" t="str">
            <v>EL-6</v>
          </cell>
          <cell r="J2185" t="str">
            <v>TRA</v>
          </cell>
          <cell r="L2185" t="str">
            <v>Energy</v>
          </cell>
          <cell r="M2185" t="str">
            <v>Summer</v>
          </cell>
          <cell r="N2185" t="str">
            <v>Part Peak Tier 1</v>
          </cell>
          <cell r="R2185" t="str">
            <v>C</v>
          </cell>
          <cell r="V2185">
            <v>0</v>
          </cell>
        </row>
        <row r="2186">
          <cell r="G2186" t="str">
            <v>EL-6</v>
          </cell>
          <cell r="J2186" t="str">
            <v>TRA</v>
          </cell>
          <cell r="L2186" t="str">
            <v>Energy</v>
          </cell>
          <cell r="M2186" t="str">
            <v>Summer</v>
          </cell>
          <cell r="N2186" t="str">
            <v>Part Peak Tier 2</v>
          </cell>
          <cell r="R2186" t="str">
            <v>C</v>
          </cell>
          <cell r="V2186">
            <v>0</v>
          </cell>
        </row>
        <row r="2187">
          <cell r="G2187" t="str">
            <v>EL-6</v>
          </cell>
          <cell r="J2187" t="str">
            <v>TRA</v>
          </cell>
          <cell r="L2187" t="str">
            <v>Energy</v>
          </cell>
          <cell r="M2187" t="str">
            <v>Summer</v>
          </cell>
          <cell r="N2187" t="str">
            <v>Part Peak Tier 3</v>
          </cell>
          <cell r="R2187" t="str">
            <v>C</v>
          </cell>
          <cell r="V2187">
            <v>0</v>
          </cell>
        </row>
        <row r="2188">
          <cell r="G2188" t="str">
            <v>EL-6</v>
          </cell>
          <cell r="J2188" t="str">
            <v>TRA</v>
          </cell>
          <cell r="L2188" t="str">
            <v>Energy</v>
          </cell>
          <cell r="M2188" t="str">
            <v>Summer</v>
          </cell>
          <cell r="N2188" t="str">
            <v>Part Peak Tier 4</v>
          </cell>
          <cell r="R2188" t="str">
            <v>C</v>
          </cell>
          <cell r="V2188">
            <v>0</v>
          </cell>
        </row>
        <row r="2189">
          <cell r="G2189" t="str">
            <v>EL-6</v>
          </cell>
          <cell r="J2189" t="str">
            <v>TRA</v>
          </cell>
          <cell r="L2189" t="str">
            <v>Energy</v>
          </cell>
          <cell r="M2189" t="str">
            <v>Summer</v>
          </cell>
          <cell r="N2189" t="str">
            <v>Part Peak Tier 5</v>
          </cell>
          <cell r="R2189" t="str">
            <v>C</v>
          </cell>
          <cell r="V2189">
            <v>0</v>
          </cell>
        </row>
        <row r="2190">
          <cell r="G2190" t="str">
            <v>EL-6</v>
          </cell>
          <cell r="J2190" t="str">
            <v>TRA</v>
          </cell>
          <cell r="L2190" t="str">
            <v>Energy</v>
          </cell>
          <cell r="M2190" t="str">
            <v>Summer</v>
          </cell>
          <cell r="N2190" t="str">
            <v>Peak Tier 1</v>
          </cell>
          <cell r="R2190" t="str">
            <v>C</v>
          </cell>
          <cell r="V2190">
            <v>0</v>
          </cell>
        </row>
        <row r="2191">
          <cell r="G2191" t="str">
            <v>EL-6</v>
          </cell>
          <cell r="J2191" t="str">
            <v>TRA</v>
          </cell>
          <cell r="L2191" t="str">
            <v>Energy</v>
          </cell>
          <cell r="M2191" t="str">
            <v>Summer</v>
          </cell>
          <cell r="N2191" t="str">
            <v>Peak Tier 2</v>
          </cell>
          <cell r="R2191" t="str">
            <v>C</v>
          </cell>
          <cell r="V2191">
            <v>0</v>
          </cell>
        </row>
        <row r="2192">
          <cell r="G2192" t="str">
            <v>EL-6</v>
          </cell>
          <cell r="J2192" t="str">
            <v>TRA</v>
          </cell>
          <cell r="L2192" t="str">
            <v>Energy</v>
          </cell>
          <cell r="M2192" t="str">
            <v>Summer</v>
          </cell>
          <cell r="N2192" t="str">
            <v>Peak Tier 3</v>
          </cell>
          <cell r="R2192" t="str">
            <v>C</v>
          </cell>
          <cell r="V2192">
            <v>0</v>
          </cell>
        </row>
        <row r="2193">
          <cell r="G2193" t="str">
            <v>EL-6</v>
          </cell>
          <cell r="J2193" t="str">
            <v>TRA</v>
          </cell>
          <cell r="L2193" t="str">
            <v>Energy</v>
          </cell>
          <cell r="M2193" t="str">
            <v>Summer</v>
          </cell>
          <cell r="N2193" t="str">
            <v>Peak Tier 4</v>
          </cell>
          <cell r="R2193" t="str">
            <v>C</v>
          </cell>
          <cell r="V2193">
            <v>0</v>
          </cell>
        </row>
        <row r="2194">
          <cell r="G2194" t="str">
            <v>EL-6</v>
          </cell>
          <cell r="J2194" t="str">
            <v>TRA</v>
          </cell>
          <cell r="L2194" t="str">
            <v>Energy</v>
          </cell>
          <cell r="M2194" t="str">
            <v>Summer</v>
          </cell>
          <cell r="N2194" t="str">
            <v>Peak Tier 5</v>
          </cell>
          <cell r="R2194" t="str">
            <v>C</v>
          </cell>
          <cell r="V2194">
            <v>0</v>
          </cell>
        </row>
        <row r="2195">
          <cell r="G2195" t="str">
            <v>EL-6</v>
          </cell>
          <cell r="J2195" t="str">
            <v>TRA</v>
          </cell>
          <cell r="L2195" t="str">
            <v>Energy</v>
          </cell>
          <cell r="M2195" t="str">
            <v>Winter</v>
          </cell>
          <cell r="N2195" t="str">
            <v>Off Peak Tier 1</v>
          </cell>
          <cell r="R2195" t="str">
            <v>C</v>
          </cell>
          <cell r="V2195">
            <v>0</v>
          </cell>
        </row>
        <row r="2196">
          <cell r="G2196" t="str">
            <v>EL-6</v>
          </cell>
          <cell r="J2196" t="str">
            <v>TRA</v>
          </cell>
          <cell r="L2196" t="str">
            <v>Energy</v>
          </cell>
          <cell r="M2196" t="str">
            <v>Winter</v>
          </cell>
          <cell r="N2196" t="str">
            <v>Off Peak Tier 2</v>
          </cell>
          <cell r="R2196" t="str">
            <v>C</v>
          </cell>
          <cell r="V2196">
            <v>0</v>
          </cell>
        </row>
        <row r="2197">
          <cell r="G2197" t="str">
            <v>EL-6</v>
          </cell>
          <cell r="J2197" t="str">
            <v>TRA</v>
          </cell>
          <cell r="L2197" t="str">
            <v>Energy</v>
          </cell>
          <cell r="M2197" t="str">
            <v>Winter</v>
          </cell>
          <cell r="N2197" t="str">
            <v>Off Peak Tier 3</v>
          </cell>
          <cell r="R2197" t="str">
            <v>C</v>
          </cell>
          <cell r="V2197">
            <v>0</v>
          </cell>
        </row>
        <row r="2198">
          <cell r="G2198" t="str">
            <v>EL-6</v>
          </cell>
          <cell r="J2198" t="str">
            <v>TRA</v>
          </cell>
          <cell r="L2198" t="str">
            <v>Energy</v>
          </cell>
          <cell r="M2198" t="str">
            <v>Winter</v>
          </cell>
          <cell r="N2198" t="str">
            <v>Off Peak Tier 4</v>
          </cell>
          <cell r="R2198" t="str">
            <v>C</v>
          </cell>
          <cell r="V2198">
            <v>0</v>
          </cell>
        </row>
        <row r="2199">
          <cell r="G2199" t="str">
            <v>EL-6</v>
          </cell>
          <cell r="J2199" t="str">
            <v>TRA</v>
          </cell>
          <cell r="L2199" t="str">
            <v>Energy</v>
          </cell>
          <cell r="M2199" t="str">
            <v>Winter</v>
          </cell>
          <cell r="N2199" t="str">
            <v>Off Peak Tier 5</v>
          </cell>
          <cell r="R2199" t="str">
            <v>C</v>
          </cell>
          <cell r="V2199">
            <v>0</v>
          </cell>
        </row>
        <row r="2200">
          <cell r="G2200" t="str">
            <v>EL-6</v>
          </cell>
          <cell r="J2200" t="str">
            <v>TRA</v>
          </cell>
          <cell r="L2200" t="str">
            <v>Energy</v>
          </cell>
          <cell r="M2200" t="str">
            <v>Winter</v>
          </cell>
          <cell r="N2200" t="str">
            <v>Part Peak Tier 1</v>
          </cell>
          <cell r="R2200" t="str">
            <v>C</v>
          </cell>
          <cell r="V2200">
            <v>0</v>
          </cell>
        </row>
        <row r="2201">
          <cell r="G2201" t="str">
            <v>EL-6</v>
          </cell>
          <cell r="J2201" t="str">
            <v>TRA</v>
          </cell>
          <cell r="L2201" t="str">
            <v>Energy</v>
          </cell>
          <cell r="M2201" t="str">
            <v>Winter</v>
          </cell>
          <cell r="N2201" t="str">
            <v>Part Peak Tier 2</v>
          </cell>
          <cell r="R2201" t="str">
            <v>C</v>
          </cell>
          <cell r="V2201">
            <v>0</v>
          </cell>
        </row>
        <row r="2202">
          <cell r="G2202" t="str">
            <v>EL-6</v>
          </cell>
          <cell r="J2202" t="str">
            <v>TRA</v>
          </cell>
          <cell r="L2202" t="str">
            <v>Energy</v>
          </cell>
          <cell r="M2202" t="str">
            <v>Winter</v>
          </cell>
          <cell r="N2202" t="str">
            <v>Part Peak Tier 3</v>
          </cell>
          <cell r="R2202" t="str">
            <v>C</v>
          </cell>
          <cell r="V2202">
            <v>0</v>
          </cell>
        </row>
        <row r="2203">
          <cell r="G2203" t="str">
            <v>EL-6</v>
          </cell>
          <cell r="J2203" t="str">
            <v>TRA</v>
          </cell>
          <cell r="L2203" t="str">
            <v>Energy</v>
          </cell>
          <cell r="M2203" t="str">
            <v>Winter</v>
          </cell>
          <cell r="N2203" t="str">
            <v>Part Peak Tier 4</v>
          </cell>
          <cell r="R2203" t="str">
            <v>C</v>
          </cell>
          <cell r="V2203">
            <v>0</v>
          </cell>
        </row>
        <row r="2204">
          <cell r="G2204" t="str">
            <v>EL-6</v>
          </cell>
          <cell r="J2204" t="str">
            <v>TRA</v>
          </cell>
          <cell r="L2204" t="str">
            <v>Energy</v>
          </cell>
          <cell r="M2204" t="str">
            <v>Winter</v>
          </cell>
          <cell r="N2204" t="str">
            <v>Part Peak Tier 5</v>
          </cell>
          <cell r="R2204" t="str">
            <v>C</v>
          </cell>
          <cell r="V2204">
            <v>0</v>
          </cell>
        </row>
        <row r="2205">
          <cell r="G2205" t="str">
            <v>EL-6</v>
          </cell>
          <cell r="J2205" t="str">
            <v>TRA</v>
          </cell>
          <cell r="L2205" t="str">
            <v>Energy</v>
          </cell>
          <cell r="M2205" t="str">
            <v>N/A</v>
          </cell>
          <cell r="N2205" t="str">
            <v>Min Bill kWh</v>
          </cell>
          <cell r="R2205" t="str">
            <v>C</v>
          </cell>
          <cell r="V2205">
            <v>0</v>
          </cell>
        </row>
        <row r="2206">
          <cell r="G2206" t="str">
            <v>EL-6</v>
          </cell>
          <cell r="J2206" t="str">
            <v>TRA</v>
          </cell>
          <cell r="L2206" t="str">
            <v>Energy</v>
          </cell>
          <cell r="M2206" t="str">
            <v>Summer</v>
          </cell>
          <cell r="N2206" t="str">
            <v>Off Peak Tier 1</v>
          </cell>
          <cell r="R2206" t="str">
            <v>C</v>
          </cell>
          <cell r="V2206">
            <v>0</v>
          </cell>
        </row>
        <row r="2207">
          <cell r="G2207" t="str">
            <v>EL-6</v>
          </cell>
          <cell r="J2207" t="str">
            <v>TRA</v>
          </cell>
          <cell r="L2207" t="str">
            <v>Energy</v>
          </cell>
          <cell r="M2207" t="str">
            <v>Summer</v>
          </cell>
          <cell r="N2207" t="str">
            <v>Off Peak Tier 2</v>
          </cell>
          <cell r="R2207" t="str">
            <v>C</v>
          </cell>
          <cell r="V2207">
            <v>0</v>
          </cell>
        </row>
        <row r="2208">
          <cell r="G2208" t="str">
            <v>EL-6</v>
          </cell>
          <cell r="J2208" t="str">
            <v>TRA</v>
          </cell>
          <cell r="L2208" t="str">
            <v>Energy</v>
          </cell>
          <cell r="M2208" t="str">
            <v>Summer</v>
          </cell>
          <cell r="N2208" t="str">
            <v>Off Peak Tier 3</v>
          </cell>
          <cell r="R2208" t="str">
            <v>C</v>
          </cell>
          <cell r="V2208">
            <v>0</v>
          </cell>
        </row>
        <row r="2209">
          <cell r="G2209" t="str">
            <v>EL-6</v>
          </cell>
          <cell r="J2209" t="str">
            <v>TRA</v>
          </cell>
          <cell r="L2209" t="str">
            <v>Energy</v>
          </cell>
          <cell r="M2209" t="str">
            <v>Summer</v>
          </cell>
          <cell r="N2209" t="str">
            <v>Off Peak Tier 4</v>
          </cell>
          <cell r="R2209" t="str">
            <v>C</v>
          </cell>
          <cell r="V2209">
            <v>0</v>
          </cell>
        </row>
        <row r="2210">
          <cell r="G2210" t="str">
            <v>EL-6</v>
          </cell>
          <cell r="J2210" t="str">
            <v>TRA</v>
          </cell>
          <cell r="L2210" t="str">
            <v>Energy</v>
          </cell>
          <cell r="M2210" t="str">
            <v>Summer</v>
          </cell>
          <cell r="N2210" t="str">
            <v>Off Peak Tier 5</v>
          </cell>
          <cell r="R2210" t="str">
            <v>C</v>
          </cell>
          <cell r="V2210">
            <v>0</v>
          </cell>
        </row>
        <row r="2211">
          <cell r="G2211" t="str">
            <v>EL-6</v>
          </cell>
          <cell r="J2211" t="str">
            <v>TRA</v>
          </cell>
          <cell r="L2211" t="str">
            <v>Energy</v>
          </cell>
          <cell r="M2211" t="str">
            <v>Summer</v>
          </cell>
          <cell r="N2211" t="str">
            <v>Part Peak Tier 1</v>
          </cell>
          <cell r="R2211" t="str">
            <v>C</v>
          </cell>
          <cell r="V2211">
            <v>0</v>
          </cell>
        </row>
        <row r="2212">
          <cell r="G2212" t="str">
            <v>EL-6</v>
          </cell>
          <cell r="J2212" t="str">
            <v>TRA</v>
          </cell>
          <cell r="L2212" t="str">
            <v>Energy</v>
          </cell>
          <cell r="M2212" t="str">
            <v>Summer</v>
          </cell>
          <cell r="N2212" t="str">
            <v>Part Peak Tier 2</v>
          </cell>
          <cell r="R2212" t="str">
            <v>C</v>
          </cell>
          <cell r="V2212">
            <v>0</v>
          </cell>
        </row>
        <row r="2213">
          <cell r="G2213" t="str">
            <v>EL-6</v>
          </cell>
          <cell r="J2213" t="str">
            <v>TRA</v>
          </cell>
          <cell r="L2213" t="str">
            <v>Energy</v>
          </cell>
          <cell r="M2213" t="str">
            <v>Summer</v>
          </cell>
          <cell r="N2213" t="str">
            <v>Part Peak Tier 3</v>
          </cell>
          <cell r="R2213" t="str">
            <v>C</v>
          </cell>
          <cell r="V2213">
            <v>0</v>
          </cell>
        </row>
        <row r="2214">
          <cell r="G2214" t="str">
            <v>EL-6</v>
          </cell>
          <cell r="J2214" t="str">
            <v>TRA</v>
          </cell>
          <cell r="L2214" t="str">
            <v>Energy</v>
          </cell>
          <cell r="M2214" t="str">
            <v>Summer</v>
          </cell>
          <cell r="N2214" t="str">
            <v>Part Peak Tier 4</v>
          </cell>
          <cell r="R2214" t="str">
            <v>C</v>
          </cell>
          <cell r="V2214">
            <v>0</v>
          </cell>
        </row>
        <row r="2215">
          <cell r="G2215" t="str">
            <v>EL-6</v>
          </cell>
          <cell r="J2215" t="str">
            <v>TRA</v>
          </cell>
          <cell r="L2215" t="str">
            <v>Energy</v>
          </cell>
          <cell r="M2215" t="str">
            <v>Summer</v>
          </cell>
          <cell r="N2215" t="str">
            <v>Part Peak Tier 5</v>
          </cell>
          <cell r="R2215" t="str">
            <v>C</v>
          </cell>
          <cell r="V2215">
            <v>0</v>
          </cell>
        </row>
        <row r="2216">
          <cell r="G2216" t="str">
            <v>EL-6</v>
          </cell>
          <cell r="J2216" t="str">
            <v>TRA</v>
          </cell>
          <cell r="L2216" t="str">
            <v>Energy</v>
          </cell>
          <cell r="M2216" t="str">
            <v>Summer</v>
          </cell>
          <cell r="N2216" t="str">
            <v>Peak Tier 1</v>
          </cell>
          <cell r="R2216" t="str">
            <v>C</v>
          </cell>
          <cell r="V2216">
            <v>0</v>
          </cell>
        </row>
        <row r="2217">
          <cell r="G2217" t="str">
            <v>EL-6</v>
          </cell>
          <cell r="J2217" t="str">
            <v>TRA</v>
          </cell>
          <cell r="L2217" t="str">
            <v>Energy</v>
          </cell>
          <cell r="M2217" t="str">
            <v>Summer</v>
          </cell>
          <cell r="N2217" t="str">
            <v>Peak Tier 2</v>
          </cell>
          <cell r="R2217" t="str">
            <v>C</v>
          </cell>
          <cell r="V2217">
            <v>0</v>
          </cell>
        </row>
        <row r="2218">
          <cell r="G2218" t="str">
            <v>EL-6</v>
          </cell>
          <cell r="J2218" t="str">
            <v>TRA</v>
          </cell>
          <cell r="L2218" t="str">
            <v>Energy</v>
          </cell>
          <cell r="M2218" t="str">
            <v>Summer</v>
          </cell>
          <cell r="N2218" t="str">
            <v>Peak Tier 3</v>
          </cell>
          <cell r="R2218" t="str">
            <v>C</v>
          </cell>
          <cell r="V2218">
            <v>0</v>
          </cell>
        </row>
        <row r="2219">
          <cell r="G2219" t="str">
            <v>EL-6</v>
          </cell>
          <cell r="J2219" t="str">
            <v>TRA</v>
          </cell>
          <cell r="L2219" t="str">
            <v>Energy</v>
          </cell>
          <cell r="M2219" t="str">
            <v>Summer</v>
          </cell>
          <cell r="N2219" t="str">
            <v>Peak Tier 4</v>
          </cell>
          <cell r="R2219" t="str">
            <v>C</v>
          </cell>
          <cell r="V2219">
            <v>0</v>
          </cell>
        </row>
        <row r="2220">
          <cell r="G2220" t="str">
            <v>EL-6</v>
          </cell>
          <cell r="J2220" t="str">
            <v>TRA</v>
          </cell>
          <cell r="L2220" t="str">
            <v>Energy</v>
          </cell>
          <cell r="M2220" t="str">
            <v>Summer</v>
          </cell>
          <cell r="N2220" t="str">
            <v>Peak Tier 5</v>
          </cell>
          <cell r="R2220" t="str">
            <v>C</v>
          </cell>
          <cell r="V2220">
            <v>0</v>
          </cell>
        </row>
        <row r="2221">
          <cell r="G2221" t="str">
            <v>EL-6</v>
          </cell>
          <cell r="J2221" t="str">
            <v>TRA</v>
          </cell>
          <cell r="L2221" t="str">
            <v>Energy</v>
          </cell>
          <cell r="M2221" t="str">
            <v>Winter</v>
          </cell>
          <cell r="N2221" t="str">
            <v>Off Peak Tier 1</v>
          </cell>
          <cell r="R2221" t="str">
            <v>C</v>
          </cell>
          <cell r="V2221">
            <v>0</v>
          </cell>
        </row>
        <row r="2222">
          <cell r="G2222" t="str">
            <v>EL-6</v>
          </cell>
          <cell r="J2222" t="str">
            <v>TRA</v>
          </cell>
          <cell r="L2222" t="str">
            <v>Energy</v>
          </cell>
          <cell r="M2222" t="str">
            <v>Winter</v>
          </cell>
          <cell r="N2222" t="str">
            <v>Off Peak Tier 2</v>
          </cell>
          <cell r="R2222" t="str">
            <v>C</v>
          </cell>
          <cell r="V2222">
            <v>0</v>
          </cell>
        </row>
        <row r="2223">
          <cell r="G2223" t="str">
            <v>EL-6</v>
          </cell>
          <cell r="J2223" t="str">
            <v>TRA</v>
          </cell>
          <cell r="L2223" t="str">
            <v>Energy</v>
          </cell>
          <cell r="M2223" t="str">
            <v>Winter</v>
          </cell>
          <cell r="N2223" t="str">
            <v>Off Peak Tier 3</v>
          </cell>
          <cell r="R2223" t="str">
            <v>C</v>
          </cell>
          <cell r="V2223">
            <v>0</v>
          </cell>
        </row>
        <row r="2224">
          <cell r="G2224" t="str">
            <v>EL-6</v>
          </cell>
          <cell r="J2224" t="str">
            <v>TRA</v>
          </cell>
          <cell r="L2224" t="str">
            <v>Energy</v>
          </cell>
          <cell r="M2224" t="str">
            <v>Winter</v>
          </cell>
          <cell r="N2224" t="str">
            <v>Off Peak Tier 4</v>
          </cell>
          <cell r="R2224" t="str">
            <v>C</v>
          </cell>
          <cell r="V2224">
            <v>0</v>
          </cell>
        </row>
        <row r="2225">
          <cell r="G2225" t="str">
            <v>EL-6</v>
          </cell>
          <cell r="J2225" t="str">
            <v>TRA</v>
          </cell>
          <cell r="L2225" t="str">
            <v>Energy</v>
          </cell>
          <cell r="M2225" t="str">
            <v>Winter</v>
          </cell>
          <cell r="N2225" t="str">
            <v>Off Peak Tier 5</v>
          </cell>
          <cell r="R2225" t="str">
            <v>C</v>
          </cell>
          <cell r="V2225">
            <v>0</v>
          </cell>
        </row>
        <row r="2226">
          <cell r="G2226" t="str">
            <v>EL-6</v>
          </cell>
          <cell r="J2226" t="str">
            <v>TRA</v>
          </cell>
          <cell r="L2226" t="str">
            <v>Energy</v>
          </cell>
          <cell r="M2226" t="str">
            <v>Winter</v>
          </cell>
          <cell r="N2226" t="str">
            <v>Part Peak Tier 1</v>
          </cell>
          <cell r="R2226" t="str">
            <v>C</v>
          </cell>
          <cell r="V2226">
            <v>0</v>
          </cell>
        </row>
        <row r="2227">
          <cell r="G2227" t="str">
            <v>EL-6</v>
          </cell>
          <cell r="J2227" t="str">
            <v>TRA</v>
          </cell>
          <cell r="L2227" t="str">
            <v>Energy</v>
          </cell>
          <cell r="M2227" t="str">
            <v>Winter</v>
          </cell>
          <cell r="N2227" t="str">
            <v>Part Peak Tier 2</v>
          </cell>
          <cell r="R2227" t="str">
            <v>C</v>
          </cell>
          <cell r="V2227">
            <v>0</v>
          </cell>
        </row>
        <row r="2228">
          <cell r="G2228" t="str">
            <v>EL-6</v>
          </cell>
          <cell r="J2228" t="str">
            <v>TRA</v>
          </cell>
          <cell r="L2228" t="str">
            <v>Energy</v>
          </cell>
          <cell r="M2228" t="str">
            <v>Winter</v>
          </cell>
          <cell r="N2228" t="str">
            <v>Part Peak Tier 3</v>
          </cell>
          <cell r="R2228" t="str">
            <v>C</v>
          </cell>
          <cell r="V2228">
            <v>0</v>
          </cell>
        </row>
        <row r="2229">
          <cell r="G2229" t="str">
            <v>EL-6</v>
          </cell>
          <cell r="J2229" t="str">
            <v>TRA</v>
          </cell>
          <cell r="L2229" t="str">
            <v>Energy</v>
          </cell>
          <cell r="M2229" t="str">
            <v>Winter</v>
          </cell>
          <cell r="N2229" t="str">
            <v>Part Peak Tier 4</v>
          </cell>
          <cell r="R2229" t="str">
            <v>C</v>
          </cell>
          <cell r="V2229">
            <v>0</v>
          </cell>
        </row>
        <row r="2230">
          <cell r="G2230" t="str">
            <v>EL-6</v>
          </cell>
          <cell r="J2230" t="str">
            <v>TRA</v>
          </cell>
          <cell r="L2230" t="str">
            <v>Energy</v>
          </cell>
          <cell r="M2230" t="str">
            <v>Winter</v>
          </cell>
          <cell r="N2230" t="str">
            <v>Part Peak Tier 5</v>
          </cell>
          <cell r="R2230" t="str">
            <v>C</v>
          </cell>
          <cell r="V2230">
            <v>0</v>
          </cell>
        </row>
        <row r="2231">
          <cell r="G2231" t="str">
            <v>EL-6</v>
          </cell>
          <cell r="J2231" t="str">
            <v>TRA</v>
          </cell>
          <cell r="L2231" t="str">
            <v>Energy</v>
          </cell>
          <cell r="M2231" t="str">
            <v>N/A</v>
          </cell>
          <cell r="N2231" t="str">
            <v>Min Bill kWh</v>
          </cell>
          <cell r="R2231" t="str">
            <v>C</v>
          </cell>
          <cell r="V2231">
            <v>0</v>
          </cell>
        </row>
        <row r="2232">
          <cell r="G2232" t="str">
            <v>EL-6</v>
          </cell>
          <cell r="J2232" t="str">
            <v>TRA</v>
          </cell>
          <cell r="L2232" t="str">
            <v>Energy</v>
          </cell>
          <cell r="M2232" t="str">
            <v>Summer</v>
          </cell>
          <cell r="N2232" t="str">
            <v>Off Peak Tier 1</v>
          </cell>
          <cell r="R2232" t="str">
            <v>C</v>
          </cell>
          <cell r="V2232">
            <v>0</v>
          </cell>
        </row>
        <row r="2233">
          <cell r="G2233" t="str">
            <v>EL-6</v>
          </cell>
          <cell r="J2233" t="str">
            <v>TRA</v>
          </cell>
          <cell r="L2233" t="str">
            <v>Energy</v>
          </cell>
          <cell r="M2233" t="str">
            <v>Summer</v>
          </cell>
          <cell r="N2233" t="str">
            <v>Off Peak Tier 2</v>
          </cell>
          <cell r="R2233" t="str">
            <v>C</v>
          </cell>
          <cell r="V2233">
            <v>0</v>
          </cell>
        </row>
        <row r="2234">
          <cell r="G2234" t="str">
            <v>EL-6</v>
          </cell>
          <cell r="J2234" t="str">
            <v>TRA</v>
          </cell>
          <cell r="L2234" t="str">
            <v>Energy</v>
          </cell>
          <cell r="M2234" t="str">
            <v>Summer</v>
          </cell>
          <cell r="N2234" t="str">
            <v>Off Peak Tier 3</v>
          </cell>
          <cell r="R2234" t="str">
            <v>C</v>
          </cell>
          <cell r="V2234">
            <v>0</v>
          </cell>
        </row>
        <row r="2235">
          <cell r="G2235" t="str">
            <v>EL-6</v>
          </cell>
          <cell r="J2235" t="str">
            <v>TRA</v>
          </cell>
          <cell r="L2235" t="str">
            <v>Energy</v>
          </cell>
          <cell r="M2235" t="str">
            <v>Summer</v>
          </cell>
          <cell r="N2235" t="str">
            <v>Off Peak Tier 4</v>
          </cell>
          <cell r="R2235" t="str">
            <v>C</v>
          </cell>
          <cell r="V2235">
            <v>0</v>
          </cell>
        </row>
        <row r="2236">
          <cell r="G2236" t="str">
            <v>EL-6</v>
          </cell>
          <cell r="J2236" t="str">
            <v>TRA</v>
          </cell>
          <cell r="L2236" t="str">
            <v>Energy</v>
          </cell>
          <cell r="M2236" t="str">
            <v>Summer</v>
          </cell>
          <cell r="N2236" t="str">
            <v>Off Peak Tier 5</v>
          </cell>
          <cell r="R2236" t="str">
            <v>C</v>
          </cell>
          <cell r="V2236">
            <v>0</v>
          </cell>
        </row>
        <row r="2237">
          <cell r="G2237" t="str">
            <v>EL-6</v>
          </cell>
          <cell r="J2237" t="str">
            <v>TRA</v>
          </cell>
          <cell r="L2237" t="str">
            <v>Energy</v>
          </cell>
          <cell r="M2237" t="str">
            <v>Summer</v>
          </cell>
          <cell r="N2237" t="str">
            <v>Part Peak Tier 1</v>
          </cell>
          <cell r="R2237" t="str">
            <v>C</v>
          </cell>
          <cell r="V2237">
            <v>0</v>
          </cell>
        </row>
        <row r="2238">
          <cell r="G2238" t="str">
            <v>EL-6</v>
          </cell>
          <cell r="J2238" t="str">
            <v>TRA</v>
          </cell>
          <cell r="L2238" t="str">
            <v>Energy</v>
          </cell>
          <cell r="M2238" t="str">
            <v>Summer</v>
          </cell>
          <cell r="N2238" t="str">
            <v>Part Peak Tier 2</v>
          </cell>
          <cell r="R2238" t="str">
            <v>C</v>
          </cell>
          <cell r="V2238">
            <v>0</v>
          </cell>
        </row>
        <row r="2239">
          <cell r="G2239" t="str">
            <v>EL-6</v>
          </cell>
          <cell r="J2239" t="str">
            <v>TRA</v>
          </cell>
          <cell r="L2239" t="str">
            <v>Energy</v>
          </cell>
          <cell r="M2239" t="str">
            <v>Summer</v>
          </cell>
          <cell r="N2239" t="str">
            <v>Part Peak Tier 3</v>
          </cell>
          <cell r="R2239" t="str">
            <v>C</v>
          </cell>
          <cell r="V2239">
            <v>0</v>
          </cell>
        </row>
        <row r="2240">
          <cell r="G2240" t="str">
            <v>EL-6</v>
          </cell>
          <cell r="J2240" t="str">
            <v>TRA</v>
          </cell>
          <cell r="L2240" t="str">
            <v>Energy</v>
          </cell>
          <cell r="M2240" t="str">
            <v>Summer</v>
          </cell>
          <cell r="N2240" t="str">
            <v>Part Peak Tier 4</v>
          </cell>
          <cell r="R2240" t="str">
            <v>C</v>
          </cell>
          <cell r="V2240">
            <v>0</v>
          </cell>
        </row>
        <row r="2241">
          <cell r="G2241" t="str">
            <v>EL-6</v>
          </cell>
          <cell r="J2241" t="str">
            <v>TRA</v>
          </cell>
          <cell r="L2241" t="str">
            <v>Energy</v>
          </cell>
          <cell r="M2241" t="str">
            <v>Summer</v>
          </cell>
          <cell r="N2241" t="str">
            <v>Part Peak Tier 5</v>
          </cell>
          <cell r="R2241" t="str">
            <v>C</v>
          </cell>
          <cell r="V2241">
            <v>0</v>
          </cell>
        </row>
        <row r="2242">
          <cell r="G2242" t="str">
            <v>EL-6</v>
          </cell>
          <cell r="J2242" t="str">
            <v>TRA</v>
          </cell>
          <cell r="L2242" t="str">
            <v>Energy</v>
          </cell>
          <cell r="M2242" t="str">
            <v>Summer</v>
          </cell>
          <cell r="N2242" t="str">
            <v>Peak Tier 1</v>
          </cell>
          <cell r="R2242" t="str">
            <v>C</v>
          </cell>
          <cell r="V2242">
            <v>0</v>
          </cell>
        </row>
        <row r="2243">
          <cell r="G2243" t="str">
            <v>EL-6</v>
          </cell>
          <cell r="J2243" t="str">
            <v>TRA</v>
          </cell>
          <cell r="L2243" t="str">
            <v>Energy</v>
          </cell>
          <cell r="M2243" t="str">
            <v>Summer</v>
          </cell>
          <cell r="N2243" t="str">
            <v>Peak Tier 2</v>
          </cell>
          <cell r="R2243" t="str">
            <v>C</v>
          </cell>
          <cell r="V2243">
            <v>0</v>
          </cell>
        </row>
        <row r="2244">
          <cell r="G2244" t="str">
            <v>EL-6</v>
          </cell>
          <cell r="J2244" t="str">
            <v>TRA</v>
          </cell>
          <cell r="L2244" t="str">
            <v>Energy</v>
          </cell>
          <cell r="M2244" t="str">
            <v>Summer</v>
          </cell>
          <cell r="N2244" t="str">
            <v>Peak Tier 3</v>
          </cell>
          <cell r="R2244" t="str">
            <v>C</v>
          </cell>
          <cell r="V2244">
            <v>0</v>
          </cell>
        </row>
        <row r="2245">
          <cell r="G2245" t="str">
            <v>EL-6</v>
          </cell>
          <cell r="J2245" t="str">
            <v>TRA</v>
          </cell>
          <cell r="L2245" t="str">
            <v>Energy</v>
          </cell>
          <cell r="M2245" t="str">
            <v>Summer</v>
          </cell>
          <cell r="N2245" t="str">
            <v>Peak Tier 4</v>
          </cell>
          <cell r="R2245" t="str">
            <v>C</v>
          </cell>
          <cell r="V2245">
            <v>0</v>
          </cell>
        </row>
        <row r="2246">
          <cell r="G2246" t="str">
            <v>EL-6</v>
          </cell>
          <cell r="J2246" t="str">
            <v>TRA</v>
          </cell>
          <cell r="L2246" t="str">
            <v>Energy</v>
          </cell>
          <cell r="M2246" t="str">
            <v>Summer</v>
          </cell>
          <cell r="N2246" t="str">
            <v>Peak Tier 5</v>
          </cell>
          <cell r="R2246" t="str">
            <v>C</v>
          </cell>
          <cell r="V2246">
            <v>0</v>
          </cell>
        </row>
        <row r="2247">
          <cell r="G2247" t="str">
            <v>EL-6</v>
          </cell>
          <cell r="J2247" t="str">
            <v>TRA</v>
          </cell>
          <cell r="L2247" t="str">
            <v>Energy</v>
          </cell>
          <cell r="M2247" t="str">
            <v>Winter</v>
          </cell>
          <cell r="N2247" t="str">
            <v>Off Peak Tier 1</v>
          </cell>
          <cell r="R2247" t="str">
            <v>C</v>
          </cell>
          <cell r="V2247">
            <v>0</v>
          </cell>
        </row>
        <row r="2248">
          <cell r="G2248" t="str">
            <v>EL-6</v>
          </cell>
          <cell r="J2248" t="str">
            <v>TRA</v>
          </cell>
          <cell r="L2248" t="str">
            <v>Energy</v>
          </cell>
          <cell r="M2248" t="str">
            <v>Winter</v>
          </cell>
          <cell r="N2248" t="str">
            <v>Off Peak Tier 2</v>
          </cell>
          <cell r="R2248" t="str">
            <v>C</v>
          </cell>
          <cell r="V2248">
            <v>0</v>
          </cell>
        </row>
        <row r="2249">
          <cell r="G2249" t="str">
            <v>EL-6</v>
          </cell>
          <cell r="J2249" t="str">
            <v>TRA</v>
          </cell>
          <cell r="L2249" t="str">
            <v>Energy</v>
          </cell>
          <cell r="M2249" t="str">
            <v>Winter</v>
          </cell>
          <cell r="N2249" t="str">
            <v>Off Peak Tier 3</v>
          </cell>
          <cell r="R2249" t="str">
            <v>C</v>
          </cell>
          <cell r="V2249">
            <v>0</v>
          </cell>
        </row>
        <row r="2250">
          <cell r="G2250" t="str">
            <v>EL-6</v>
          </cell>
          <cell r="J2250" t="str">
            <v>TRA</v>
          </cell>
          <cell r="L2250" t="str">
            <v>Energy</v>
          </cell>
          <cell r="M2250" t="str">
            <v>Winter</v>
          </cell>
          <cell r="N2250" t="str">
            <v>Off Peak Tier 4</v>
          </cell>
          <cell r="R2250" t="str">
            <v>C</v>
          </cell>
          <cell r="V2250">
            <v>0</v>
          </cell>
        </row>
        <row r="2251">
          <cell r="G2251" t="str">
            <v>EL-6</v>
          </cell>
          <cell r="J2251" t="str">
            <v>TRA</v>
          </cell>
          <cell r="L2251" t="str">
            <v>Energy</v>
          </cell>
          <cell r="M2251" t="str">
            <v>Winter</v>
          </cell>
          <cell r="N2251" t="str">
            <v>Off Peak Tier 5</v>
          </cell>
          <cell r="R2251" t="str">
            <v>C</v>
          </cell>
          <cell r="V2251">
            <v>0</v>
          </cell>
        </row>
        <row r="2252">
          <cell r="G2252" t="str">
            <v>EL-6</v>
          </cell>
          <cell r="J2252" t="str">
            <v>TRA</v>
          </cell>
          <cell r="L2252" t="str">
            <v>Energy</v>
          </cell>
          <cell r="M2252" t="str">
            <v>Winter</v>
          </cell>
          <cell r="N2252" t="str">
            <v>Part Peak Tier 1</v>
          </cell>
          <cell r="R2252" t="str">
            <v>C</v>
          </cell>
          <cell r="V2252">
            <v>0</v>
          </cell>
        </row>
        <row r="2253">
          <cell r="G2253" t="str">
            <v>EL-6</v>
          </cell>
          <cell r="J2253" t="str">
            <v>TRA</v>
          </cell>
          <cell r="L2253" t="str">
            <v>Energy</v>
          </cell>
          <cell r="M2253" t="str">
            <v>Winter</v>
          </cell>
          <cell r="N2253" t="str">
            <v>Part Peak Tier 2</v>
          </cell>
          <cell r="R2253" t="str">
            <v>C</v>
          </cell>
          <cell r="V2253">
            <v>0</v>
          </cell>
        </row>
        <row r="2254">
          <cell r="G2254" t="str">
            <v>EL-6</v>
          </cell>
          <cell r="J2254" t="str">
            <v>TRA</v>
          </cell>
          <cell r="L2254" t="str">
            <v>Energy</v>
          </cell>
          <cell r="M2254" t="str">
            <v>Winter</v>
          </cell>
          <cell r="N2254" t="str">
            <v>Part Peak Tier 3</v>
          </cell>
          <cell r="R2254" t="str">
            <v>C</v>
          </cell>
          <cell r="V2254">
            <v>0</v>
          </cell>
        </row>
        <row r="2255">
          <cell r="G2255" t="str">
            <v>EL-6</v>
          </cell>
          <cell r="J2255" t="str">
            <v>TRA</v>
          </cell>
          <cell r="L2255" t="str">
            <v>Energy</v>
          </cell>
          <cell r="M2255" t="str">
            <v>Winter</v>
          </cell>
          <cell r="N2255" t="str">
            <v>Part Peak Tier 4</v>
          </cell>
          <cell r="R2255" t="str">
            <v>C</v>
          </cell>
          <cell r="V2255">
            <v>0</v>
          </cell>
        </row>
        <row r="2256">
          <cell r="G2256" t="str">
            <v>EL-6</v>
          </cell>
          <cell r="J2256" t="str">
            <v>TRA</v>
          </cell>
          <cell r="L2256" t="str">
            <v>Energy</v>
          </cell>
          <cell r="M2256" t="str">
            <v>Winter</v>
          </cell>
          <cell r="N2256" t="str">
            <v>Part Peak Tier 5</v>
          </cell>
          <cell r="R2256" t="str">
            <v>C</v>
          </cell>
          <cell r="V2256">
            <v>0</v>
          </cell>
        </row>
        <row r="2257">
          <cell r="G2257" t="str">
            <v>EL-6</v>
          </cell>
          <cell r="J2257" t="str">
            <v>TRA</v>
          </cell>
          <cell r="L2257" t="str">
            <v>Energy</v>
          </cell>
          <cell r="M2257" t="str">
            <v>N/A</v>
          </cell>
          <cell r="N2257" t="str">
            <v>Min Bill kWh</v>
          </cell>
          <cell r="R2257" t="str">
            <v>C</v>
          </cell>
          <cell r="V2257">
            <v>0</v>
          </cell>
        </row>
        <row r="2258">
          <cell r="G2258" t="str">
            <v>EL-6</v>
          </cell>
          <cell r="J2258" t="str">
            <v>TRA</v>
          </cell>
          <cell r="L2258" t="str">
            <v>Energy</v>
          </cell>
          <cell r="M2258" t="str">
            <v>Summer</v>
          </cell>
          <cell r="N2258" t="str">
            <v>Off Peak Tier 1</v>
          </cell>
          <cell r="R2258" t="str">
            <v>C</v>
          </cell>
          <cell r="V2258">
            <v>0</v>
          </cell>
        </row>
        <row r="2259">
          <cell r="G2259" t="str">
            <v>EL-6</v>
          </cell>
          <cell r="J2259" t="str">
            <v>TRA</v>
          </cell>
          <cell r="L2259" t="str">
            <v>Energy</v>
          </cell>
          <cell r="M2259" t="str">
            <v>Summer</v>
          </cell>
          <cell r="N2259" t="str">
            <v>Off Peak Tier 2</v>
          </cell>
          <cell r="R2259" t="str">
            <v>C</v>
          </cell>
          <cell r="V2259">
            <v>0</v>
          </cell>
        </row>
        <row r="2260">
          <cell r="G2260" t="str">
            <v>EL-6</v>
          </cell>
          <cell r="J2260" t="str">
            <v>TRA</v>
          </cell>
          <cell r="L2260" t="str">
            <v>Energy</v>
          </cell>
          <cell r="M2260" t="str">
            <v>Summer</v>
          </cell>
          <cell r="N2260" t="str">
            <v>Off Peak Tier 3</v>
          </cell>
          <cell r="R2260" t="str">
            <v>C</v>
          </cell>
          <cell r="V2260">
            <v>0</v>
          </cell>
        </row>
        <row r="2261">
          <cell r="G2261" t="str">
            <v>EL-6</v>
          </cell>
          <cell r="J2261" t="str">
            <v>TRA</v>
          </cell>
          <cell r="L2261" t="str">
            <v>Energy</v>
          </cell>
          <cell r="M2261" t="str">
            <v>Summer</v>
          </cell>
          <cell r="N2261" t="str">
            <v>Off Peak Tier 4</v>
          </cell>
          <cell r="R2261" t="str">
            <v>C</v>
          </cell>
          <cell r="V2261">
            <v>0</v>
          </cell>
        </row>
        <row r="2262">
          <cell r="G2262" t="str">
            <v>EL-6</v>
          </cell>
          <cell r="J2262" t="str">
            <v>TRA</v>
          </cell>
          <cell r="L2262" t="str">
            <v>Energy</v>
          </cell>
          <cell r="M2262" t="str">
            <v>Summer</v>
          </cell>
          <cell r="N2262" t="str">
            <v>Off Peak Tier 5</v>
          </cell>
          <cell r="R2262" t="str">
            <v>C</v>
          </cell>
          <cell r="V2262">
            <v>0</v>
          </cell>
        </row>
        <row r="2263">
          <cell r="G2263" t="str">
            <v>EL-6</v>
          </cell>
          <cell r="J2263" t="str">
            <v>TRA</v>
          </cell>
          <cell r="L2263" t="str">
            <v>Energy</v>
          </cell>
          <cell r="M2263" t="str">
            <v>Summer</v>
          </cell>
          <cell r="N2263" t="str">
            <v>Part Peak Tier 1</v>
          </cell>
          <cell r="R2263" t="str">
            <v>C</v>
          </cell>
          <cell r="V2263">
            <v>0</v>
          </cell>
        </row>
        <row r="2264">
          <cell r="G2264" t="str">
            <v>EL-6</v>
          </cell>
          <cell r="J2264" t="str">
            <v>TRA</v>
          </cell>
          <cell r="L2264" t="str">
            <v>Energy</v>
          </cell>
          <cell r="M2264" t="str">
            <v>Summer</v>
          </cell>
          <cell r="N2264" t="str">
            <v>Part Peak Tier 2</v>
          </cell>
          <cell r="R2264" t="str">
            <v>C</v>
          </cell>
          <cell r="V2264">
            <v>0</v>
          </cell>
        </row>
        <row r="2265">
          <cell r="G2265" t="str">
            <v>EL-6</v>
          </cell>
          <cell r="J2265" t="str">
            <v>TRA</v>
          </cell>
          <cell r="L2265" t="str">
            <v>Energy</v>
          </cell>
          <cell r="M2265" t="str">
            <v>Summer</v>
          </cell>
          <cell r="N2265" t="str">
            <v>Part Peak Tier 3</v>
          </cell>
          <cell r="R2265" t="str">
            <v>C</v>
          </cell>
          <cell r="V2265">
            <v>0</v>
          </cell>
        </row>
        <row r="2266">
          <cell r="G2266" t="str">
            <v>EL-6</v>
          </cell>
          <cell r="J2266" t="str">
            <v>TRA</v>
          </cell>
          <cell r="L2266" t="str">
            <v>Energy</v>
          </cell>
          <cell r="M2266" t="str">
            <v>Summer</v>
          </cell>
          <cell r="N2266" t="str">
            <v>Part Peak Tier 4</v>
          </cell>
          <cell r="R2266" t="str">
            <v>C</v>
          </cell>
          <cell r="V2266">
            <v>0</v>
          </cell>
        </row>
        <row r="2267">
          <cell r="G2267" t="str">
            <v>EL-6</v>
          </cell>
          <cell r="J2267" t="str">
            <v>TRA</v>
          </cell>
          <cell r="L2267" t="str">
            <v>Energy</v>
          </cell>
          <cell r="M2267" t="str">
            <v>Summer</v>
          </cell>
          <cell r="N2267" t="str">
            <v>Part Peak Tier 5</v>
          </cell>
          <cell r="R2267" t="str">
            <v>C</v>
          </cell>
          <cell r="V2267">
            <v>0</v>
          </cell>
        </row>
        <row r="2268">
          <cell r="G2268" t="str">
            <v>EL-6</v>
          </cell>
          <cell r="J2268" t="str">
            <v>TRA</v>
          </cell>
          <cell r="L2268" t="str">
            <v>Energy</v>
          </cell>
          <cell r="M2268" t="str">
            <v>Summer</v>
          </cell>
          <cell r="N2268" t="str">
            <v>Peak Tier 1</v>
          </cell>
          <cell r="R2268" t="str">
            <v>C</v>
          </cell>
          <cell r="V2268">
            <v>0</v>
          </cell>
        </row>
        <row r="2269">
          <cell r="G2269" t="str">
            <v>EL-6</v>
          </cell>
          <cell r="J2269" t="str">
            <v>TRA</v>
          </cell>
          <cell r="L2269" t="str">
            <v>Energy</v>
          </cell>
          <cell r="M2269" t="str">
            <v>Summer</v>
          </cell>
          <cell r="N2269" t="str">
            <v>Peak Tier 2</v>
          </cell>
          <cell r="R2269" t="str">
            <v>C</v>
          </cell>
          <cell r="V2269">
            <v>0</v>
          </cell>
        </row>
        <row r="2270">
          <cell r="G2270" t="str">
            <v>EL-6</v>
          </cell>
          <cell r="J2270" t="str">
            <v>TRA</v>
          </cell>
          <cell r="L2270" t="str">
            <v>Energy</v>
          </cell>
          <cell r="M2270" t="str">
            <v>Summer</v>
          </cell>
          <cell r="N2270" t="str">
            <v>Peak Tier 3</v>
          </cell>
          <cell r="R2270" t="str">
            <v>C</v>
          </cell>
          <cell r="V2270">
            <v>0</v>
          </cell>
        </row>
        <row r="2271">
          <cell r="G2271" t="str">
            <v>EL-6</v>
          </cell>
          <cell r="J2271" t="str">
            <v>TRA</v>
          </cell>
          <cell r="L2271" t="str">
            <v>Energy</v>
          </cell>
          <cell r="M2271" t="str">
            <v>Summer</v>
          </cell>
          <cell r="N2271" t="str">
            <v>Peak Tier 4</v>
          </cell>
          <cell r="R2271" t="str">
            <v>C</v>
          </cell>
          <cell r="V2271">
            <v>0</v>
          </cell>
        </row>
        <row r="2272">
          <cell r="G2272" t="str">
            <v>EL-6</v>
          </cell>
          <cell r="J2272" t="str">
            <v>TRA</v>
          </cell>
          <cell r="L2272" t="str">
            <v>Energy</v>
          </cell>
          <cell r="M2272" t="str">
            <v>Summer</v>
          </cell>
          <cell r="N2272" t="str">
            <v>Peak Tier 5</v>
          </cell>
          <cell r="R2272" t="str">
            <v>C</v>
          </cell>
          <cell r="V2272">
            <v>0</v>
          </cell>
        </row>
        <row r="2273">
          <cell r="G2273" t="str">
            <v>EL-6</v>
          </cell>
          <cell r="J2273" t="str">
            <v>TRA</v>
          </cell>
          <cell r="L2273" t="str">
            <v>Energy</v>
          </cell>
          <cell r="M2273" t="str">
            <v>Winter</v>
          </cell>
          <cell r="N2273" t="str">
            <v>Off Peak Tier 1</v>
          </cell>
          <cell r="R2273" t="str">
            <v>C</v>
          </cell>
          <cell r="V2273">
            <v>0</v>
          </cell>
        </row>
        <row r="2274">
          <cell r="G2274" t="str">
            <v>EL-6</v>
          </cell>
          <cell r="J2274" t="str">
            <v>TRA</v>
          </cell>
          <cell r="L2274" t="str">
            <v>Energy</v>
          </cell>
          <cell r="M2274" t="str">
            <v>Winter</v>
          </cell>
          <cell r="N2274" t="str">
            <v>Off Peak Tier 2</v>
          </cell>
          <cell r="R2274" t="str">
            <v>C</v>
          </cell>
          <cell r="V2274">
            <v>0</v>
          </cell>
        </row>
        <row r="2275">
          <cell r="G2275" t="str">
            <v>EL-6</v>
          </cell>
          <cell r="J2275" t="str">
            <v>TRA</v>
          </cell>
          <cell r="L2275" t="str">
            <v>Energy</v>
          </cell>
          <cell r="M2275" t="str">
            <v>Winter</v>
          </cell>
          <cell r="N2275" t="str">
            <v>Off Peak Tier 3</v>
          </cell>
          <cell r="R2275" t="str">
            <v>C</v>
          </cell>
          <cell r="V2275">
            <v>0</v>
          </cell>
        </row>
        <row r="2276">
          <cell r="G2276" t="str">
            <v>EL-6</v>
          </cell>
          <cell r="J2276" t="str">
            <v>TRA</v>
          </cell>
          <cell r="L2276" t="str">
            <v>Energy</v>
          </cell>
          <cell r="M2276" t="str">
            <v>Winter</v>
          </cell>
          <cell r="N2276" t="str">
            <v>Off Peak Tier 4</v>
          </cell>
          <cell r="R2276" t="str">
            <v>C</v>
          </cell>
          <cell r="V2276">
            <v>0</v>
          </cell>
        </row>
        <row r="2277">
          <cell r="G2277" t="str">
            <v>EL-6</v>
          </cell>
          <cell r="J2277" t="str">
            <v>TRA</v>
          </cell>
          <cell r="L2277" t="str">
            <v>Energy</v>
          </cell>
          <cell r="M2277" t="str">
            <v>Winter</v>
          </cell>
          <cell r="N2277" t="str">
            <v>Off Peak Tier 5</v>
          </cell>
          <cell r="R2277" t="str">
            <v>C</v>
          </cell>
          <cell r="V2277">
            <v>0</v>
          </cell>
        </row>
        <row r="2278">
          <cell r="G2278" t="str">
            <v>EL-6</v>
          </cell>
          <cell r="J2278" t="str">
            <v>TRA</v>
          </cell>
          <cell r="L2278" t="str">
            <v>Energy</v>
          </cell>
          <cell r="M2278" t="str">
            <v>Winter</v>
          </cell>
          <cell r="N2278" t="str">
            <v>Part Peak Tier 1</v>
          </cell>
          <cell r="R2278" t="str">
            <v>C</v>
          </cell>
          <cell r="V2278">
            <v>0</v>
          </cell>
        </row>
        <row r="2279">
          <cell r="G2279" t="str">
            <v>EL-6</v>
          </cell>
          <cell r="J2279" t="str">
            <v>TRA</v>
          </cell>
          <cell r="L2279" t="str">
            <v>Energy</v>
          </cell>
          <cell r="M2279" t="str">
            <v>Winter</v>
          </cell>
          <cell r="N2279" t="str">
            <v>Part Peak Tier 2</v>
          </cell>
          <cell r="R2279" t="str">
            <v>C</v>
          </cell>
          <cell r="V2279">
            <v>0</v>
          </cell>
        </row>
        <row r="2280">
          <cell r="G2280" t="str">
            <v>EL-6</v>
          </cell>
          <cell r="J2280" t="str">
            <v>TRA</v>
          </cell>
          <cell r="L2280" t="str">
            <v>Energy</v>
          </cell>
          <cell r="M2280" t="str">
            <v>Winter</v>
          </cell>
          <cell r="N2280" t="str">
            <v>Part Peak Tier 3</v>
          </cell>
          <cell r="R2280" t="str">
            <v>C</v>
          </cell>
          <cell r="V2280">
            <v>0</v>
          </cell>
        </row>
        <row r="2281">
          <cell r="G2281" t="str">
            <v>EL-6</v>
          </cell>
          <cell r="J2281" t="str">
            <v>TRA</v>
          </cell>
          <cell r="L2281" t="str">
            <v>Energy</v>
          </cell>
          <cell r="M2281" t="str">
            <v>Winter</v>
          </cell>
          <cell r="N2281" t="str">
            <v>Part Peak Tier 4</v>
          </cell>
          <cell r="R2281" t="str">
            <v>C</v>
          </cell>
          <cell r="V2281">
            <v>0</v>
          </cell>
        </row>
        <row r="2282">
          <cell r="G2282" t="str">
            <v>EL-6</v>
          </cell>
          <cell r="J2282" t="str">
            <v>TRA</v>
          </cell>
          <cell r="L2282" t="str">
            <v>Energy</v>
          </cell>
          <cell r="M2282" t="str">
            <v>Winter</v>
          </cell>
          <cell r="N2282" t="str">
            <v>Part Peak Tier 5</v>
          </cell>
          <cell r="R2282" t="str">
            <v>C</v>
          </cell>
          <cell r="V2282">
            <v>0</v>
          </cell>
        </row>
        <row r="2283">
          <cell r="G2283" t="str">
            <v>EL-6</v>
          </cell>
          <cell r="J2283" t="str">
            <v>Trans</v>
          </cell>
          <cell r="L2283" t="str">
            <v>Energy</v>
          </cell>
          <cell r="M2283" t="str">
            <v>N/A</v>
          </cell>
          <cell r="N2283" t="str">
            <v>Min Bill kWh</v>
          </cell>
          <cell r="R2283" t="str">
            <v>C</v>
          </cell>
          <cell r="V2283">
            <v>0</v>
          </cell>
        </row>
        <row r="2284">
          <cell r="G2284" t="str">
            <v>EL-6</v>
          </cell>
          <cell r="J2284" t="str">
            <v>Trans</v>
          </cell>
          <cell r="L2284" t="str">
            <v>Energy</v>
          </cell>
          <cell r="M2284" t="str">
            <v>Summer</v>
          </cell>
          <cell r="N2284" t="str">
            <v>Off Peak Tier 1</v>
          </cell>
          <cell r="R2284" t="str">
            <v>C</v>
          </cell>
          <cell r="V2284">
            <v>0</v>
          </cell>
        </row>
        <row r="2285">
          <cell r="G2285" t="str">
            <v>EL-6</v>
          </cell>
          <cell r="J2285" t="str">
            <v>Trans</v>
          </cell>
          <cell r="L2285" t="str">
            <v>Energy</v>
          </cell>
          <cell r="M2285" t="str">
            <v>Summer</v>
          </cell>
          <cell r="N2285" t="str">
            <v>Off Peak Tier 2</v>
          </cell>
          <cell r="R2285" t="str">
            <v>C</v>
          </cell>
          <cell r="V2285">
            <v>0</v>
          </cell>
        </row>
        <row r="2286">
          <cell r="G2286" t="str">
            <v>EL-6</v>
          </cell>
          <cell r="J2286" t="str">
            <v>Trans</v>
          </cell>
          <cell r="L2286" t="str">
            <v>Energy</v>
          </cell>
          <cell r="M2286" t="str">
            <v>Summer</v>
          </cell>
          <cell r="N2286" t="str">
            <v>Off Peak Tier 3</v>
          </cell>
          <cell r="R2286" t="str">
            <v>C</v>
          </cell>
          <cell r="V2286">
            <v>0</v>
          </cell>
        </row>
        <row r="2287">
          <cell r="G2287" t="str">
            <v>EL-6</v>
          </cell>
          <cell r="J2287" t="str">
            <v>Trans</v>
          </cell>
          <cell r="L2287" t="str">
            <v>Energy</v>
          </cell>
          <cell r="M2287" t="str">
            <v>Summer</v>
          </cell>
          <cell r="N2287" t="str">
            <v>Off Peak Tier 4</v>
          </cell>
          <cell r="R2287" t="str">
            <v>C</v>
          </cell>
          <cell r="V2287">
            <v>0</v>
          </cell>
        </row>
        <row r="2288">
          <cell r="G2288" t="str">
            <v>EL-6</v>
          </cell>
          <cell r="J2288" t="str">
            <v>Trans</v>
          </cell>
          <cell r="L2288" t="str">
            <v>Energy</v>
          </cell>
          <cell r="M2288" t="str">
            <v>Summer</v>
          </cell>
          <cell r="N2288" t="str">
            <v>Off Peak Tier 5</v>
          </cell>
          <cell r="R2288" t="str">
            <v>C</v>
          </cell>
          <cell r="V2288">
            <v>0</v>
          </cell>
        </row>
        <row r="2289">
          <cell r="G2289" t="str">
            <v>EL-6</v>
          </cell>
          <cell r="J2289" t="str">
            <v>Trans</v>
          </cell>
          <cell r="L2289" t="str">
            <v>Energy</v>
          </cell>
          <cell r="M2289" t="str">
            <v>Summer</v>
          </cell>
          <cell r="N2289" t="str">
            <v>Part Peak Tier 1</v>
          </cell>
          <cell r="R2289" t="str">
            <v>C</v>
          </cell>
          <cell r="V2289">
            <v>0</v>
          </cell>
        </row>
        <row r="2290">
          <cell r="G2290" t="str">
            <v>EL-6</v>
          </cell>
          <cell r="J2290" t="str">
            <v>Trans</v>
          </cell>
          <cell r="L2290" t="str">
            <v>Energy</v>
          </cell>
          <cell r="M2290" t="str">
            <v>Summer</v>
          </cell>
          <cell r="N2290" t="str">
            <v>Part Peak Tier 2</v>
          </cell>
          <cell r="R2290" t="str">
            <v>C</v>
          </cell>
          <cell r="V2290">
            <v>0</v>
          </cell>
        </row>
        <row r="2291">
          <cell r="G2291" t="str">
            <v>EL-6</v>
          </cell>
          <cell r="J2291" t="str">
            <v>Trans</v>
          </cell>
          <cell r="L2291" t="str">
            <v>Energy</v>
          </cell>
          <cell r="M2291" t="str">
            <v>Summer</v>
          </cell>
          <cell r="N2291" t="str">
            <v>Part Peak Tier 3</v>
          </cell>
          <cell r="R2291" t="str">
            <v>C</v>
          </cell>
          <cell r="V2291">
            <v>0</v>
          </cell>
        </row>
        <row r="2292">
          <cell r="G2292" t="str">
            <v>EL-6</v>
          </cell>
          <cell r="J2292" t="str">
            <v>Trans</v>
          </cell>
          <cell r="L2292" t="str">
            <v>Energy</v>
          </cell>
          <cell r="M2292" t="str">
            <v>Summer</v>
          </cell>
          <cell r="N2292" t="str">
            <v>Part Peak Tier 4</v>
          </cell>
          <cell r="R2292" t="str">
            <v>C</v>
          </cell>
          <cell r="V2292">
            <v>0</v>
          </cell>
        </row>
        <row r="2293">
          <cell r="G2293" t="str">
            <v>EL-6</v>
          </cell>
          <cell r="J2293" t="str">
            <v>Trans</v>
          </cell>
          <cell r="L2293" t="str">
            <v>Energy</v>
          </cell>
          <cell r="M2293" t="str">
            <v>Summer</v>
          </cell>
          <cell r="N2293" t="str">
            <v>Part Peak Tier 5</v>
          </cell>
          <cell r="R2293" t="str">
            <v>C</v>
          </cell>
          <cell r="V2293">
            <v>0</v>
          </cell>
        </row>
        <row r="2294">
          <cell r="G2294" t="str">
            <v>EL-6</v>
          </cell>
          <cell r="J2294" t="str">
            <v>Trans</v>
          </cell>
          <cell r="L2294" t="str">
            <v>Energy</v>
          </cell>
          <cell r="M2294" t="str">
            <v>Summer</v>
          </cell>
          <cell r="N2294" t="str">
            <v>Peak Tier 1</v>
          </cell>
          <cell r="R2294" t="str">
            <v>C</v>
          </cell>
          <cell r="V2294">
            <v>0</v>
          </cell>
        </row>
        <row r="2295">
          <cell r="G2295" t="str">
            <v>EL-6</v>
          </cell>
          <cell r="J2295" t="str">
            <v>Trans</v>
          </cell>
          <cell r="L2295" t="str">
            <v>Energy</v>
          </cell>
          <cell r="M2295" t="str">
            <v>Summer</v>
          </cell>
          <cell r="N2295" t="str">
            <v>Peak Tier 2</v>
          </cell>
          <cell r="R2295" t="str">
            <v>C</v>
          </cell>
          <cell r="V2295">
            <v>0</v>
          </cell>
        </row>
        <row r="2296">
          <cell r="G2296" t="str">
            <v>EL-6</v>
          </cell>
          <cell r="J2296" t="str">
            <v>Trans</v>
          </cell>
          <cell r="L2296" t="str">
            <v>Energy</v>
          </cell>
          <cell r="M2296" t="str">
            <v>Summer</v>
          </cell>
          <cell r="N2296" t="str">
            <v>Peak Tier 3</v>
          </cell>
          <cell r="R2296" t="str">
            <v>C</v>
          </cell>
          <cell r="V2296">
            <v>0</v>
          </cell>
        </row>
        <row r="2297">
          <cell r="G2297" t="str">
            <v>EL-6</v>
          </cell>
          <cell r="J2297" t="str">
            <v>Trans</v>
          </cell>
          <cell r="L2297" t="str">
            <v>Energy</v>
          </cell>
          <cell r="M2297" t="str">
            <v>Summer</v>
          </cell>
          <cell r="N2297" t="str">
            <v>Peak Tier 4</v>
          </cell>
          <cell r="R2297" t="str">
            <v>C</v>
          </cell>
          <cell r="V2297">
            <v>0</v>
          </cell>
        </row>
        <row r="2298">
          <cell r="G2298" t="str">
            <v>EL-6</v>
          </cell>
          <cell r="J2298" t="str">
            <v>Trans</v>
          </cell>
          <cell r="L2298" t="str">
            <v>Energy</v>
          </cell>
          <cell r="M2298" t="str">
            <v>Summer</v>
          </cell>
          <cell r="N2298" t="str">
            <v>Peak Tier 5</v>
          </cell>
          <cell r="R2298" t="str">
            <v>C</v>
          </cell>
          <cell r="V2298">
            <v>0</v>
          </cell>
        </row>
        <row r="2299">
          <cell r="G2299" t="str">
            <v>EL-6</v>
          </cell>
          <cell r="J2299" t="str">
            <v>Trans</v>
          </cell>
          <cell r="L2299" t="str">
            <v>Energy</v>
          </cell>
          <cell r="M2299" t="str">
            <v>Winter</v>
          </cell>
          <cell r="N2299" t="str">
            <v>Off Peak Tier 1</v>
          </cell>
          <cell r="R2299" t="str">
            <v>C</v>
          </cell>
          <cell r="V2299">
            <v>0</v>
          </cell>
        </row>
        <row r="2300">
          <cell r="G2300" t="str">
            <v>EL-6</v>
          </cell>
          <cell r="J2300" t="str">
            <v>Trans</v>
          </cell>
          <cell r="L2300" t="str">
            <v>Energy</v>
          </cell>
          <cell r="M2300" t="str">
            <v>Winter</v>
          </cell>
          <cell r="N2300" t="str">
            <v>Off Peak Tier 2</v>
          </cell>
          <cell r="R2300" t="str">
            <v>C</v>
          </cell>
          <cell r="V2300">
            <v>0</v>
          </cell>
        </row>
        <row r="2301">
          <cell r="G2301" t="str">
            <v>EL-6</v>
          </cell>
          <cell r="J2301" t="str">
            <v>Trans</v>
          </cell>
          <cell r="L2301" t="str">
            <v>Energy</v>
          </cell>
          <cell r="M2301" t="str">
            <v>Winter</v>
          </cell>
          <cell r="N2301" t="str">
            <v>Off Peak Tier 3</v>
          </cell>
          <cell r="R2301" t="str">
            <v>C</v>
          </cell>
          <cell r="V2301">
            <v>0</v>
          </cell>
        </row>
        <row r="2302">
          <cell r="G2302" t="str">
            <v>EL-6</v>
          </cell>
          <cell r="J2302" t="str">
            <v>Trans</v>
          </cell>
          <cell r="L2302" t="str">
            <v>Energy</v>
          </cell>
          <cell r="M2302" t="str">
            <v>Winter</v>
          </cell>
          <cell r="N2302" t="str">
            <v>Off Peak Tier 4</v>
          </cell>
          <cell r="R2302" t="str">
            <v>C</v>
          </cell>
          <cell r="V2302">
            <v>0</v>
          </cell>
        </row>
        <row r="2303">
          <cell r="G2303" t="str">
            <v>EL-6</v>
          </cell>
          <cell r="J2303" t="str">
            <v>Trans</v>
          </cell>
          <cell r="L2303" t="str">
            <v>Energy</v>
          </cell>
          <cell r="M2303" t="str">
            <v>Winter</v>
          </cell>
          <cell r="N2303" t="str">
            <v>Off Peak Tier 5</v>
          </cell>
          <cell r="R2303" t="str">
            <v>C</v>
          </cell>
          <cell r="V2303">
            <v>0</v>
          </cell>
        </row>
        <row r="2304">
          <cell r="G2304" t="str">
            <v>EL-6</v>
          </cell>
          <cell r="J2304" t="str">
            <v>Trans</v>
          </cell>
          <cell r="L2304" t="str">
            <v>Energy</v>
          </cell>
          <cell r="M2304" t="str">
            <v>Winter</v>
          </cell>
          <cell r="N2304" t="str">
            <v>Part Peak Tier 1</v>
          </cell>
          <cell r="R2304" t="str">
            <v>C</v>
          </cell>
          <cell r="V2304">
            <v>0</v>
          </cell>
        </row>
        <row r="2305">
          <cell r="G2305" t="str">
            <v>EL-6</v>
          </cell>
          <cell r="J2305" t="str">
            <v>Trans</v>
          </cell>
          <cell r="L2305" t="str">
            <v>Energy</v>
          </cell>
          <cell r="M2305" t="str">
            <v>Winter</v>
          </cell>
          <cell r="N2305" t="str">
            <v>Part Peak Tier 2</v>
          </cell>
          <cell r="R2305" t="str">
            <v>C</v>
          </cell>
          <cell r="V2305">
            <v>0</v>
          </cell>
        </row>
        <row r="2306">
          <cell r="G2306" t="str">
            <v>EL-6</v>
          </cell>
          <cell r="J2306" t="str">
            <v>Trans</v>
          </cell>
          <cell r="L2306" t="str">
            <v>Energy</v>
          </cell>
          <cell r="M2306" t="str">
            <v>Winter</v>
          </cell>
          <cell r="N2306" t="str">
            <v>Part Peak Tier 3</v>
          </cell>
          <cell r="R2306" t="str">
            <v>C</v>
          </cell>
          <cell r="V2306">
            <v>0</v>
          </cell>
        </row>
        <row r="2307">
          <cell r="G2307" t="str">
            <v>EL-6</v>
          </cell>
          <cell r="J2307" t="str">
            <v>Trans</v>
          </cell>
          <cell r="L2307" t="str">
            <v>Energy</v>
          </cell>
          <cell r="M2307" t="str">
            <v>Winter</v>
          </cell>
          <cell r="N2307" t="str">
            <v>Part Peak Tier 4</v>
          </cell>
          <cell r="R2307" t="str">
            <v>C</v>
          </cell>
          <cell r="V2307">
            <v>0</v>
          </cell>
        </row>
        <row r="2308">
          <cell r="G2308" t="str">
            <v>EL-6</v>
          </cell>
          <cell r="J2308" t="str">
            <v>Trans</v>
          </cell>
          <cell r="L2308" t="str">
            <v>Energy</v>
          </cell>
          <cell r="M2308" t="str">
            <v>Winter</v>
          </cell>
          <cell r="N2308" t="str">
            <v>Part Peak Tier 5</v>
          </cell>
          <cell r="R2308" t="str">
            <v>C</v>
          </cell>
          <cell r="V2308">
            <v>0</v>
          </cell>
        </row>
        <row r="2309">
          <cell r="G2309" t="str">
            <v>ELTOUB</v>
          </cell>
          <cell r="J2309" t="str">
            <v>AB32 Credit</v>
          </cell>
          <cell r="L2309" t="str">
            <v>Energy</v>
          </cell>
          <cell r="M2309" t="str">
            <v>N/A</v>
          </cell>
          <cell r="N2309" t="str">
            <v>Min Bill kWh</v>
          </cell>
          <cell r="R2309" t="str">
            <v>C</v>
          </cell>
          <cell r="V2309">
            <v>0</v>
          </cell>
        </row>
        <row r="2310">
          <cell r="G2310" t="str">
            <v>ELTOUB</v>
          </cell>
          <cell r="J2310" t="str">
            <v>AB32 Credit</v>
          </cell>
          <cell r="L2310" t="str">
            <v>Energy</v>
          </cell>
          <cell r="M2310" t="str">
            <v>Summer</v>
          </cell>
          <cell r="N2310" t="str">
            <v>Off Peak</v>
          </cell>
          <cell r="R2310" t="str">
            <v>C</v>
          </cell>
          <cell r="V2310">
            <v>0</v>
          </cell>
        </row>
        <row r="2311">
          <cell r="G2311" t="str">
            <v>ELTOUB</v>
          </cell>
          <cell r="J2311" t="str">
            <v>AB32 Credit</v>
          </cell>
          <cell r="L2311" t="str">
            <v>Energy</v>
          </cell>
          <cell r="M2311" t="str">
            <v>Summer</v>
          </cell>
          <cell r="N2311" t="str">
            <v>Peak</v>
          </cell>
          <cell r="R2311" t="str">
            <v>C</v>
          </cell>
          <cell r="V2311">
            <v>0</v>
          </cell>
        </row>
        <row r="2312">
          <cell r="G2312" t="str">
            <v>ELTOUB</v>
          </cell>
          <cell r="J2312" t="str">
            <v>AB32 Credit</v>
          </cell>
          <cell r="L2312" t="str">
            <v>Energy</v>
          </cell>
          <cell r="M2312" t="str">
            <v>Winter</v>
          </cell>
          <cell r="N2312" t="str">
            <v>Off Peak</v>
          </cell>
          <cell r="R2312" t="str">
            <v>C</v>
          </cell>
          <cell r="V2312">
            <v>0</v>
          </cell>
        </row>
        <row r="2313">
          <cell r="G2313" t="str">
            <v>ELTOUB</v>
          </cell>
          <cell r="J2313" t="str">
            <v>AB32 Credit</v>
          </cell>
          <cell r="L2313" t="str">
            <v>Energy</v>
          </cell>
          <cell r="M2313" t="str">
            <v>Winter</v>
          </cell>
          <cell r="N2313" t="str">
            <v>Peak</v>
          </cell>
          <cell r="R2313" t="str">
            <v>C</v>
          </cell>
          <cell r="V2313">
            <v>0</v>
          </cell>
        </row>
        <row r="2314">
          <cell r="G2314" t="str">
            <v>ELTOUB</v>
          </cell>
          <cell r="J2314" t="str">
            <v>CIA</v>
          </cell>
          <cell r="L2314" t="str">
            <v>Energy</v>
          </cell>
          <cell r="M2314" t="str">
            <v>N/A</v>
          </cell>
          <cell r="N2314" t="str">
            <v>Min Bill kWh</v>
          </cell>
          <cell r="R2314" t="str">
            <v>C</v>
          </cell>
          <cell r="V2314">
            <v>0</v>
          </cell>
        </row>
        <row r="2315">
          <cell r="G2315" t="str">
            <v>ELTOUB</v>
          </cell>
          <cell r="J2315" t="str">
            <v>CIA</v>
          </cell>
          <cell r="L2315" t="str">
            <v>Energy</v>
          </cell>
          <cell r="M2315" t="str">
            <v>Summer</v>
          </cell>
          <cell r="N2315" t="str">
            <v>Off Peak</v>
          </cell>
          <cell r="R2315" t="str">
            <v>C</v>
          </cell>
          <cell r="V2315">
            <v>0</v>
          </cell>
        </row>
        <row r="2316">
          <cell r="G2316" t="str">
            <v>ELTOUB</v>
          </cell>
          <cell r="J2316" t="str">
            <v>CIA</v>
          </cell>
          <cell r="L2316" t="str">
            <v>Energy</v>
          </cell>
          <cell r="M2316" t="str">
            <v>Summer</v>
          </cell>
          <cell r="N2316" t="str">
            <v>Peak</v>
          </cell>
          <cell r="R2316" t="str">
            <v>C</v>
          </cell>
          <cell r="V2316">
            <v>0</v>
          </cell>
        </row>
        <row r="2317">
          <cell r="G2317" t="str">
            <v>ELTOUB</v>
          </cell>
          <cell r="J2317" t="str">
            <v>CIA</v>
          </cell>
          <cell r="L2317" t="str">
            <v>Energy</v>
          </cell>
          <cell r="M2317" t="str">
            <v>Winter</v>
          </cell>
          <cell r="N2317" t="str">
            <v>Off Peak</v>
          </cell>
          <cell r="R2317" t="str">
            <v>C</v>
          </cell>
          <cell r="V2317">
            <v>0</v>
          </cell>
        </row>
        <row r="2318">
          <cell r="G2318" t="str">
            <v>ELTOUB</v>
          </cell>
          <cell r="J2318" t="str">
            <v>CIA</v>
          </cell>
          <cell r="L2318" t="str">
            <v>Energy</v>
          </cell>
          <cell r="M2318" t="str">
            <v>Winter</v>
          </cell>
          <cell r="N2318" t="str">
            <v>Peak</v>
          </cell>
          <cell r="R2318" t="str">
            <v>C</v>
          </cell>
          <cell r="V2318">
            <v>0</v>
          </cell>
        </row>
        <row r="2319">
          <cell r="G2319" t="str">
            <v>ELTOUB</v>
          </cell>
          <cell r="J2319" t="str">
            <v>CTC</v>
          </cell>
          <cell r="L2319" t="str">
            <v>Energy</v>
          </cell>
          <cell r="M2319" t="str">
            <v>N/A</v>
          </cell>
          <cell r="N2319" t="str">
            <v>Min Bill kWh</v>
          </cell>
          <cell r="R2319" t="str">
            <v>C</v>
          </cell>
          <cell r="V2319">
            <v>0</v>
          </cell>
        </row>
        <row r="2320">
          <cell r="G2320" t="str">
            <v>ELTOUB</v>
          </cell>
          <cell r="J2320" t="str">
            <v>CTC</v>
          </cell>
          <cell r="L2320" t="str">
            <v>Energy</v>
          </cell>
          <cell r="M2320" t="str">
            <v>Summer</v>
          </cell>
          <cell r="N2320" t="str">
            <v>Off Peak</v>
          </cell>
          <cell r="R2320" t="str">
            <v>C</v>
          </cell>
          <cell r="V2320">
            <v>0</v>
          </cell>
        </row>
        <row r="2321">
          <cell r="G2321" t="str">
            <v>ELTOUB</v>
          </cell>
          <cell r="J2321" t="str">
            <v>CTC</v>
          </cell>
          <cell r="L2321" t="str">
            <v>Energy</v>
          </cell>
          <cell r="M2321" t="str">
            <v>Summer</v>
          </cell>
          <cell r="N2321" t="str">
            <v>Peak</v>
          </cell>
          <cell r="R2321" t="str">
            <v>C</v>
          </cell>
          <cell r="V2321">
            <v>0</v>
          </cell>
        </row>
        <row r="2322">
          <cell r="G2322" t="str">
            <v>ELTOUB</v>
          </cell>
          <cell r="J2322" t="str">
            <v>CTC</v>
          </cell>
          <cell r="L2322" t="str">
            <v>Energy</v>
          </cell>
          <cell r="M2322" t="str">
            <v>Winter</v>
          </cell>
          <cell r="N2322" t="str">
            <v>Off Peak</v>
          </cell>
          <cell r="R2322" t="str">
            <v>C</v>
          </cell>
          <cell r="V2322">
            <v>0</v>
          </cell>
        </row>
        <row r="2323">
          <cell r="G2323" t="str">
            <v>ELTOUB</v>
          </cell>
          <cell r="J2323" t="str">
            <v>CTC</v>
          </cell>
          <cell r="L2323" t="str">
            <v>Energy</v>
          </cell>
          <cell r="M2323" t="str">
            <v>Winter</v>
          </cell>
          <cell r="N2323" t="str">
            <v>Peak</v>
          </cell>
          <cell r="R2323" t="str">
            <v>C</v>
          </cell>
          <cell r="V2323">
            <v>0</v>
          </cell>
        </row>
        <row r="2324">
          <cell r="G2324" t="str">
            <v>ELTOUB</v>
          </cell>
          <cell r="J2324" t="str">
            <v>Distribution</v>
          </cell>
          <cell r="L2324" t="str">
            <v>Energy</v>
          </cell>
          <cell r="M2324" t="str">
            <v>Summer</v>
          </cell>
          <cell r="N2324" t="str">
            <v>Off Peak</v>
          </cell>
          <cell r="R2324" t="str">
            <v>C</v>
          </cell>
          <cell r="V2324">
            <v>0</v>
          </cell>
        </row>
        <row r="2325">
          <cell r="G2325" t="str">
            <v>ELTOUB</v>
          </cell>
          <cell r="J2325" t="str">
            <v>Distribution</v>
          </cell>
          <cell r="L2325" t="str">
            <v>Energy</v>
          </cell>
          <cell r="M2325" t="str">
            <v>Summer</v>
          </cell>
          <cell r="N2325" t="str">
            <v>Peak</v>
          </cell>
          <cell r="R2325" t="str">
            <v>C</v>
          </cell>
          <cell r="V2325">
            <v>0</v>
          </cell>
        </row>
        <row r="2326">
          <cell r="G2326" t="str">
            <v>ELTOUB</v>
          </cell>
          <cell r="J2326" t="str">
            <v>Distribution</v>
          </cell>
          <cell r="L2326" t="str">
            <v>Energy</v>
          </cell>
          <cell r="M2326" t="str">
            <v>Winter</v>
          </cell>
          <cell r="N2326" t="str">
            <v>Off Peak</v>
          </cell>
          <cell r="R2326" t="str">
            <v>C</v>
          </cell>
          <cell r="V2326">
            <v>0</v>
          </cell>
        </row>
        <row r="2327">
          <cell r="G2327" t="str">
            <v>ELTOUB</v>
          </cell>
          <cell r="J2327" t="str">
            <v>Distribution</v>
          </cell>
          <cell r="L2327" t="str">
            <v>Energy</v>
          </cell>
          <cell r="M2327" t="str">
            <v>Winter</v>
          </cell>
          <cell r="N2327" t="str">
            <v>Peak</v>
          </cell>
          <cell r="R2327" t="str">
            <v>C</v>
          </cell>
          <cell r="V2327">
            <v>0</v>
          </cell>
        </row>
        <row r="2328">
          <cell r="G2328" t="str">
            <v>ELTOUB</v>
          </cell>
          <cell r="J2328" t="str">
            <v>WFC</v>
          </cell>
          <cell r="L2328" t="str">
            <v>Energy</v>
          </cell>
          <cell r="M2328" t="str">
            <v>N/A</v>
          </cell>
          <cell r="N2328" t="str">
            <v>Min Bill kWh</v>
          </cell>
          <cell r="R2328" t="str">
            <v>C</v>
          </cell>
          <cell r="V2328">
            <v>0</v>
          </cell>
        </row>
        <row r="2329">
          <cell r="G2329" t="str">
            <v>ELTOUB</v>
          </cell>
          <cell r="J2329" t="str">
            <v>WFC</v>
          </cell>
          <cell r="L2329" t="str">
            <v>Energy</v>
          </cell>
          <cell r="M2329" t="str">
            <v>Summer</v>
          </cell>
          <cell r="N2329" t="str">
            <v>Off Peak</v>
          </cell>
          <cell r="R2329" t="str">
            <v>C</v>
          </cell>
          <cell r="V2329">
            <v>0</v>
          </cell>
        </row>
        <row r="2330">
          <cell r="G2330" t="str">
            <v>ELTOUB</v>
          </cell>
          <cell r="J2330" t="str">
            <v>WFC</v>
          </cell>
          <cell r="L2330" t="str">
            <v>Energy</v>
          </cell>
          <cell r="M2330" t="str">
            <v>Summer</v>
          </cell>
          <cell r="N2330" t="str">
            <v>Peak</v>
          </cell>
          <cell r="R2330" t="str">
            <v>C</v>
          </cell>
          <cell r="V2330">
            <v>0</v>
          </cell>
        </row>
        <row r="2331">
          <cell r="G2331" t="str">
            <v>ELTOUB</v>
          </cell>
          <cell r="J2331" t="str">
            <v>WFC</v>
          </cell>
          <cell r="L2331" t="str">
            <v>Energy</v>
          </cell>
          <cell r="M2331" t="str">
            <v>Winter</v>
          </cell>
          <cell r="N2331" t="str">
            <v>Off Peak</v>
          </cell>
          <cell r="R2331" t="str">
            <v>C</v>
          </cell>
          <cell r="V2331">
            <v>0</v>
          </cell>
        </row>
        <row r="2332">
          <cell r="G2332" t="str">
            <v>ELTOUB</v>
          </cell>
          <cell r="J2332" t="str">
            <v>WFC</v>
          </cell>
          <cell r="L2332" t="str">
            <v>Energy</v>
          </cell>
          <cell r="M2332" t="str">
            <v>Winter</v>
          </cell>
          <cell r="N2332" t="str">
            <v>Peak</v>
          </cell>
          <cell r="R2332" t="str">
            <v>C</v>
          </cell>
          <cell r="V2332">
            <v>0</v>
          </cell>
        </row>
        <row r="2333">
          <cell r="G2333" t="str">
            <v>ELTOUB</v>
          </cell>
          <cell r="J2333" t="str">
            <v>ECRA</v>
          </cell>
          <cell r="L2333" t="str">
            <v>Energy</v>
          </cell>
          <cell r="M2333" t="str">
            <v>N/A</v>
          </cell>
          <cell r="N2333" t="str">
            <v>Min Bill kWh</v>
          </cell>
          <cell r="R2333" t="str">
            <v>C</v>
          </cell>
          <cell r="V2333">
            <v>0</v>
          </cell>
        </row>
        <row r="2334">
          <cell r="G2334" t="str">
            <v>ELTOUB</v>
          </cell>
          <cell r="J2334" t="str">
            <v>ECRA</v>
          </cell>
          <cell r="L2334" t="str">
            <v>Energy</v>
          </cell>
          <cell r="M2334" t="str">
            <v>Summer</v>
          </cell>
          <cell r="N2334" t="str">
            <v>Off Peak</v>
          </cell>
          <cell r="R2334" t="str">
            <v>C</v>
          </cell>
          <cell r="V2334">
            <v>0</v>
          </cell>
        </row>
        <row r="2335">
          <cell r="G2335" t="str">
            <v>ELTOUB</v>
          </cell>
          <cell r="J2335" t="str">
            <v>ECRA</v>
          </cell>
          <cell r="L2335" t="str">
            <v>Energy</v>
          </cell>
          <cell r="M2335" t="str">
            <v>Summer</v>
          </cell>
          <cell r="N2335" t="str">
            <v>Peak</v>
          </cell>
          <cell r="R2335" t="str">
            <v>C</v>
          </cell>
          <cell r="V2335">
            <v>0</v>
          </cell>
        </row>
        <row r="2336">
          <cell r="G2336" t="str">
            <v>ELTOUB</v>
          </cell>
          <cell r="J2336" t="str">
            <v>ECRA</v>
          </cell>
          <cell r="L2336" t="str">
            <v>Energy</v>
          </cell>
          <cell r="M2336" t="str">
            <v>Winter</v>
          </cell>
          <cell r="N2336" t="str">
            <v>Off Peak</v>
          </cell>
          <cell r="R2336" t="str">
            <v>C</v>
          </cell>
          <cell r="V2336">
            <v>0</v>
          </cell>
        </row>
        <row r="2337">
          <cell r="G2337" t="str">
            <v>ELTOUB</v>
          </cell>
          <cell r="J2337" t="str">
            <v>ECRA</v>
          </cell>
          <cell r="L2337" t="str">
            <v>Energy</v>
          </cell>
          <cell r="M2337" t="str">
            <v>Winter</v>
          </cell>
          <cell r="N2337" t="str">
            <v>Peak</v>
          </cell>
          <cell r="R2337" t="str">
            <v>C</v>
          </cell>
          <cell r="V2337">
            <v>0</v>
          </cell>
        </row>
        <row r="2338">
          <cell r="G2338" t="str">
            <v>ELTOUB</v>
          </cell>
          <cell r="J2338" t="str">
            <v>Generation</v>
          </cell>
          <cell r="L2338" t="str">
            <v>Energy</v>
          </cell>
          <cell r="M2338" t="str">
            <v>Summer</v>
          </cell>
          <cell r="N2338" t="str">
            <v>Off Peak</v>
          </cell>
          <cell r="R2338" t="str">
            <v>C</v>
          </cell>
          <cell r="V2338">
            <v>0</v>
          </cell>
        </row>
        <row r="2339">
          <cell r="G2339" t="str">
            <v>ELTOUB</v>
          </cell>
          <cell r="J2339" t="str">
            <v>Generation</v>
          </cell>
          <cell r="L2339" t="str">
            <v>Energy</v>
          </cell>
          <cell r="M2339" t="str">
            <v>Summer</v>
          </cell>
          <cell r="N2339" t="str">
            <v>Peak</v>
          </cell>
          <cell r="R2339" t="str">
            <v>C</v>
          </cell>
          <cell r="V2339">
            <v>0</v>
          </cell>
        </row>
        <row r="2340">
          <cell r="G2340" t="str">
            <v>ELTOUB</v>
          </cell>
          <cell r="J2340" t="str">
            <v>Generation</v>
          </cell>
          <cell r="L2340" t="str">
            <v>Energy</v>
          </cell>
          <cell r="M2340" t="str">
            <v>Winter</v>
          </cell>
          <cell r="N2340" t="str">
            <v>Off Peak</v>
          </cell>
          <cell r="R2340" t="str">
            <v>C</v>
          </cell>
          <cell r="V2340">
            <v>0</v>
          </cell>
        </row>
        <row r="2341">
          <cell r="G2341" t="str">
            <v>ELTOUB</v>
          </cell>
          <cell r="J2341" t="str">
            <v>Generation</v>
          </cell>
          <cell r="L2341" t="str">
            <v>Energy</v>
          </cell>
          <cell r="M2341" t="str">
            <v>Winter</v>
          </cell>
          <cell r="N2341" t="str">
            <v>Peak</v>
          </cell>
          <cell r="R2341" t="str">
            <v>C</v>
          </cell>
          <cell r="V2341">
            <v>0</v>
          </cell>
        </row>
        <row r="2342">
          <cell r="G2342" t="str">
            <v>ELTOUB</v>
          </cell>
          <cell r="J2342" t="str">
            <v>ND</v>
          </cell>
          <cell r="L2342" t="str">
            <v>Energy</v>
          </cell>
          <cell r="M2342" t="str">
            <v>Summer</v>
          </cell>
          <cell r="N2342" t="str">
            <v>Off Peak</v>
          </cell>
          <cell r="R2342" t="str">
            <v>C</v>
          </cell>
          <cell r="V2342">
            <v>0</v>
          </cell>
        </row>
        <row r="2343">
          <cell r="G2343" t="str">
            <v>ELTOUB</v>
          </cell>
          <cell r="J2343" t="str">
            <v>ND</v>
          </cell>
          <cell r="L2343" t="str">
            <v>Energy</v>
          </cell>
          <cell r="M2343" t="str">
            <v>Summer</v>
          </cell>
          <cell r="N2343" t="str">
            <v>Peak</v>
          </cell>
          <cell r="R2343" t="str">
            <v>C</v>
          </cell>
          <cell r="V2343">
            <v>0</v>
          </cell>
        </row>
        <row r="2344">
          <cell r="G2344" t="str">
            <v>ELTOUB</v>
          </cell>
          <cell r="J2344" t="str">
            <v>ND</v>
          </cell>
          <cell r="L2344" t="str">
            <v>Energy</v>
          </cell>
          <cell r="M2344" t="str">
            <v>Winter</v>
          </cell>
          <cell r="N2344" t="str">
            <v>Off Peak</v>
          </cell>
          <cell r="R2344" t="str">
            <v>C</v>
          </cell>
          <cell r="V2344">
            <v>0</v>
          </cell>
        </row>
        <row r="2345">
          <cell r="G2345" t="str">
            <v>ELTOUB</v>
          </cell>
          <cell r="J2345" t="str">
            <v>ND</v>
          </cell>
          <cell r="L2345" t="str">
            <v>Energy</v>
          </cell>
          <cell r="M2345" t="str">
            <v>Winter</v>
          </cell>
          <cell r="N2345" t="str">
            <v>Peak</v>
          </cell>
          <cell r="R2345" t="str">
            <v>C</v>
          </cell>
          <cell r="V2345">
            <v>0</v>
          </cell>
        </row>
        <row r="2346">
          <cell r="G2346" t="str">
            <v>ELTOUB</v>
          </cell>
          <cell r="J2346" t="str">
            <v>NSGC</v>
          </cell>
          <cell r="L2346" t="str">
            <v>Energy</v>
          </cell>
          <cell r="M2346" t="str">
            <v>N/A</v>
          </cell>
          <cell r="N2346" t="str">
            <v>Min Bill kWh</v>
          </cell>
          <cell r="R2346" t="str">
            <v>C</v>
          </cell>
          <cell r="V2346">
            <v>0</v>
          </cell>
        </row>
        <row r="2347">
          <cell r="G2347" t="str">
            <v>ELTOUB</v>
          </cell>
          <cell r="J2347" t="str">
            <v>NSGC</v>
          </cell>
          <cell r="L2347" t="str">
            <v>Energy</v>
          </cell>
          <cell r="M2347" t="str">
            <v>Summer</v>
          </cell>
          <cell r="N2347" t="str">
            <v>Off Peak</v>
          </cell>
          <cell r="R2347" t="str">
            <v>C</v>
          </cell>
          <cell r="V2347">
            <v>0</v>
          </cell>
        </row>
        <row r="2348">
          <cell r="G2348" t="str">
            <v>ELTOUB</v>
          </cell>
          <cell r="J2348" t="str">
            <v>NSGC</v>
          </cell>
          <cell r="L2348" t="str">
            <v>Energy</v>
          </cell>
          <cell r="M2348" t="str">
            <v>Summer</v>
          </cell>
          <cell r="N2348" t="str">
            <v>Peak</v>
          </cell>
          <cell r="R2348" t="str">
            <v>C</v>
          </cell>
          <cell r="V2348">
            <v>0</v>
          </cell>
        </row>
        <row r="2349">
          <cell r="G2349" t="str">
            <v>ELTOUB</v>
          </cell>
          <cell r="J2349" t="str">
            <v>NSGC</v>
          </cell>
          <cell r="L2349" t="str">
            <v>Energy</v>
          </cell>
          <cell r="M2349" t="str">
            <v>Winter</v>
          </cell>
          <cell r="N2349" t="str">
            <v>Off Peak</v>
          </cell>
          <cell r="R2349" t="str">
            <v>C</v>
          </cell>
          <cell r="V2349">
            <v>0</v>
          </cell>
        </row>
        <row r="2350">
          <cell r="G2350" t="str">
            <v>ELTOUB</v>
          </cell>
          <cell r="J2350" t="str">
            <v>NSGC</v>
          </cell>
          <cell r="L2350" t="str">
            <v>Energy</v>
          </cell>
          <cell r="M2350" t="str">
            <v>Winter</v>
          </cell>
          <cell r="N2350" t="str">
            <v>Peak</v>
          </cell>
          <cell r="R2350" t="str">
            <v>C</v>
          </cell>
          <cell r="V2350">
            <v>0</v>
          </cell>
        </row>
        <row r="2351">
          <cell r="G2351" t="str">
            <v>ELTOUB</v>
          </cell>
          <cell r="J2351" t="str">
            <v>PPP</v>
          </cell>
          <cell r="L2351" t="str">
            <v>Energy</v>
          </cell>
          <cell r="M2351" t="str">
            <v>N/A</v>
          </cell>
          <cell r="N2351" t="str">
            <v>Min Bill kWh</v>
          </cell>
          <cell r="R2351" t="str">
            <v>C</v>
          </cell>
          <cell r="V2351">
            <v>0</v>
          </cell>
        </row>
        <row r="2352">
          <cell r="G2352" t="str">
            <v>ELTOUB</v>
          </cell>
          <cell r="J2352" t="str">
            <v>PPP</v>
          </cell>
          <cell r="L2352" t="str">
            <v>Energy</v>
          </cell>
          <cell r="M2352" t="str">
            <v>Summer</v>
          </cell>
          <cell r="N2352" t="str">
            <v>Off Peak</v>
          </cell>
          <cell r="R2352" t="str">
            <v>C</v>
          </cell>
          <cell r="V2352">
            <v>0</v>
          </cell>
        </row>
        <row r="2353">
          <cell r="G2353" t="str">
            <v>ELTOUB</v>
          </cell>
          <cell r="J2353" t="str">
            <v>PPP</v>
          </cell>
          <cell r="L2353" t="str">
            <v>Energy</v>
          </cell>
          <cell r="M2353" t="str">
            <v>Summer</v>
          </cell>
          <cell r="N2353" t="str">
            <v>Peak</v>
          </cell>
          <cell r="R2353" t="str">
            <v>C</v>
          </cell>
          <cell r="V2353">
            <v>0</v>
          </cell>
        </row>
        <row r="2354">
          <cell r="G2354" t="str">
            <v>ELTOUB</v>
          </cell>
          <cell r="J2354" t="str">
            <v>PPP</v>
          </cell>
          <cell r="L2354" t="str">
            <v>Energy</v>
          </cell>
          <cell r="M2354" t="str">
            <v>Winter</v>
          </cell>
          <cell r="N2354" t="str">
            <v>Off Peak</v>
          </cell>
          <cell r="R2354" t="str">
            <v>C</v>
          </cell>
          <cell r="V2354">
            <v>0</v>
          </cell>
        </row>
        <row r="2355">
          <cell r="G2355" t="str">
            <v>ELTOUB</v>
          </cell>
          <cell r="J2355" t="str">
            <v>PPP</v>
          </cell>
          <cell r="L2355" t="str">
            <v>Energy</v>
          </cell>
          <cell r="M2355" t="str">
            <v>Winter</v>
          </cell>
          <cell r="N2355" t="str">
            <v>Peak</v>
          </cell>
          <cell r="R2355" t="str">
            <v>C</v>
          </cell>
          <cell r="V2355">
            <v>0</v>
          </cell>
        </row>
        <row r="2356">
          <cell r="G2356" t="str">
            <v>ELTOUB</v>
          </cell>
          <cell r="J2356" t="str">
            <v>PPP</v>
          </cell>
          <cell r="L2356" t="str">
            <v>Energy</v>
          </cell>
          <cell r="M2356" t="str">
            <v>N/A</v>
          </cell>
          <cell r="N2356" t="str">
            <v>Min Bill kWh</v>
          </cell>
          <cell r="R2356" t="str">
            <v>C</v>
          </cell>
          <cell r="V2356">
            <v>0</v>
          </cell>
        </row>
        <row r="2357">
          <cell r="G2357" t="str">
            <v>ELTOUB</v>
          </cell>
          <cell r="J2357" t="str">
            <v>PPP</v>
          </cell>
          <cell r="L2357" t="str">
            <v>Energy</v>
          </cell>
          <cell r="M2357" t="str">
            <v>Summer</v>
          </cell>
          <cell r="N2357" t="str">
            <v>Off Peak</v>
          </cell>
          <cell r="R2357" t="str">
            <v>C</v>
          </cell>
          <cell r="V2357">
            <v>0</v>
          </cell>
        </row>
        <row r="2358">
          <cell r="G2358" t="str">
            <v>ELTOUB</v>
          </cell>
          <cell r="J2358" t="str">
            <v>PPP</v>
          </cell>
          <cell r="L2358" t="str">
            <v>Energy</v>
          </cell>
          <cell r="M2358" t="str">
            <v>Summer</v>
          </cell>
          <cell r="N2358" t="str">
            <v>Peak</v>
          </cell>
          <cell r="R2358" t="str">
            <v>C</v>
          </cell>
          <cell r="V2358">
            <v>0</v>
          </cell>
        </row>
        <row r="2359">
          <cell r="G2359" t="str">
            <v>ELTOUB</v>
          </cell>
          <cell r="J2359" t="str">
            <v>PPP</v>
          </cell>
          <cell r="L2359" t="str">
            <v>Energy</v>
          </cell>
          <cell r="M2359" t="str">
            <v>Winter</v>
          </cell>
          <cell r="N2359" t="str">
            <v>Off Peak</v>
          </cell>
          <cell r="R2359" t="str">
            <v>C</v>
          </cell>
          <cell r="V2359">
            <v>0</v>
          </cell>
        </row>
        <row r="2360">
          <cell r="G2360" t="str">
            <v>ELTOUB</v>
          </cell>
          <cell r="J2360" t="str">
            <v>PPP</v>
          </cell>
          <cell r="L2360" t="str">
            <v>Energy</v>
          </cell>
          <cell r="M2360" t="str">
            <v>Winter</v>
          </cell>
          <cell r="N2360" t="str">
            <v>Peak</v>
          </cell>
          <cell r="R2360" t="str">
            <v>C</v>
          </cell>
          <cell r="V2360">
            <v>0</v>
          </cell>
        </row>
        <row r="2361">
          <cell r="G2361" t="str">
            <v>ELTOUB</v>
          </cell>
          <cell r="J2361" t="str">
            <v>RS</v>
          </cell>
          <cell r="L2361" t="str">
            <v>Energy</v>
          </cell>
          <cell r="M2361" t="str">
            <v>Summer</v>
          </cell>
          <cell r="N2361" t="str">
            <v>Peak</v>
          </cell>
          <cell r="R2361" t="str">
            <v>C</v>
          </cell>
          <cell r="V2361">
            <v>0</v>
          </cell>
        </row>
        <row r="2362">
          <cell r="G2362" t="str">
            <v>ELTOUB</v>
          </cell>
          <cell r="J2362" t="str">
            <v>RS</v>
          </cell>
          <cell r="L2362" t="str">
            <v>Energy</v>
          </cell>
          <cell r="M2362" t="str">
            <v>Summer</v>
          </cell>
          <cell r="N2362" t="str">
            <v>Off Peak</v>
          </cell>
          <cell r="R2362" t="str">
            <v>C</v>
          </cell>
          <cell r="V2362">
            <v>0</v>
          </cell>
        </row>
        <row r="2363">
          <cell r="G2363" t="str">
            <v>ELTOUB</v>
          </cell>
          <cell r="J2363" t="str">
            <v>RS</v>
          </cell>
          <cell r="L2363" t="str">
            <v>Energy</v>
          </cell>
          <cell r="M2363" t="str">
            <v>Winter</v>
          </cell>
          <cell r="N2363" t="str">
            <v>Off Peak</v>
          </cell>
          <cell r="R2363" t="str">
            <v>C</v>
          </cell>
          <cell r="V2363">
            <v>0</v>
          </cell>
        </row>
        <row r="2364">
          <cell r="G2364" t="str">
            <v>ELTOUB</v>
          </cell>
          <cell r="J2364" t="str">
            <v>RS</v>
          </cell>
          <cell r="L2364" t="str">
            <v>Energy</v>
          </cell>
          <cell r="M2364" t="str">
            <v>N/A</v>
          </cell>
          <cell r="N2364" t="str">
            <v>Min Bill kWh</v>
          </cell>
          <cell r="R2364" t="str">
            <v>C</v>
          </cell>
          <cell r="V2364">
            <v>0</v>
          </cell>
        </row>
        <row r="2365">
          <cell r="G2365" t="str">
            <v>ELTOUB</v>
          </cell>
          <cell r="J2365" t="str">
            <v>RS</v>
          </cell>
          <cell r="L2365" t="str">
            <v>Energy</v>
          </cell>
          <cell r="M2365" t="str">
            <v>Winter</v>
          </cell>
          <cell r="N2365" t="str">
            <v>Peak</v>
          </cell>
          <cell r="R2365" t="str">
            <v>C</v>
          </cell>
          <cell r="V2365">
            <v>0</v>
          </cell>
        </row>
        <row r="2366">
          <cell r="G2366" t="str">
            <v>ELTOUB</v>
          </cell>
          <cell r="J2366" t="str">
            <v>TRA</v>
          </cell>
          <cell r="L2366" t="str">
            <v>Energy</v>
          </cell>
          <cell r="M2366" t="str">
            <v>N/A</v>
          </cell>
          <cell r="N2366" t="str">
            <v>Min Bill kWh</v>
          </cell>
          <cell r="R2366" t="str">
            <v>C</v>
          </cell>
          <cell r="V2366">
            <v>0</v>
          </cell>
        </row>
        <row r="2367">
          <cell r="G2367" t="str">
            <v>ELTOUB</v>
          </cell>
          <cell r="J2367" t="str">
            <v>TRA</v>
          </cell>
          <cell r="L2367" t="str">
            <v>Energy</v>
          </cell>
          <cell r="M2367" t="str">
            <v>Summer</v>
          </cell>
          <cell r="N2367" t="str">
            <v>Off Peak</v>
          </cell>
          <cell r="R2367" t="str">
            <v>C</v>
          </cell>
          <cell r="V2367">
            <v>0</v>
          </cell>
        </row>
        <row r="2368">
          <cell r="G2368" t="str">
            <v>ELTOUB</v>
          </cell>
          <cell r="J2368" t="str">
            <v>TRA</v>
          </cell>
          <cell r="L2368" t="str">
            <v>Energy</v>
          </cell>
          <cell r="M2368" t="str">
            <v>Summer</v>
          </cell>
          <cell r="N2368" t="str">
            <v>Peak</v>
          </cell>
          <cell r="R2368" t="str">
            <v>C</v>
          </cell>
          <cell r="V2368">
            <v>0</v>
          </cell>
        </row>
        <row r="2369">
          <cell r="G2369" t="str">
            <v>ELTOUB</v>
          </cell>
          <cell r="J2369" t="str">
            <v>TRA</v>
          </cell>
          <cell r="L2369" t="str">
            <v>Energy</v>
          </cell>
          <cell r="M2369" t="str">
            <v>Winter</v>
          </cell>
          <cell r="N2369" t="str">
            <v>Off Peak</v>
          </cell>
          <cell r="R2369" t="str">
            <v>C</v>
          </cell>
          <cell r="V2369">
            <v>0</v>
          </cell>
        </row>
        <row r="2370">
          <cell r="G2370" t="str">
            <v>ELTOUB</v>
          </cell>
          <cell r="J2370" t="str">
            <v>TRA</v>
          </cell>
          <cell r="L2370" t="str">
            <v>Energy</v>
          </cell>
          <cell r="M2370" t="str">
            <v>Winter</v>
          </cell>
          <cell r="N2370" t="str">
            <v>Peak</v>
          </cell>
          <cell r="R2370" t="str">
            <v>C</v>
          </cell>
          <cell r="V2370">
            <v>0</v>
          </cell>
        </row>
        <row r="2371">
          <cell r="G2371" t="str">
            <v>ELTOUB</v>
          </cell>
          <cell r="J2371" t="str">
            <v>TRA</v>
          </cell>
          <cell r="L2371" t="str">
            <v>Energy</v>
          </cell>
          <cell r="M2371" t="str">
            <v>N/A</v>
          </cell>
          <cell r="N2371" t="str">
            <v>Min Bill kWh</v>
          </cell>
          <cell r="R2371" t="str">
            <v>C</v>
          </cell>
          <cell r="V2371">
            <v>0</v>
          </cell>
        </row>
        <row r="2372">
          <cell r="G2372" t="str">
            <v>ELTOUB</v>
          </cell>
          <cell r="J2372" t="str">
            <v>TRA</v>
          </cell>
          <cell r="L2372" t="str">
            <v>Energy</v>
          </cell>
          <cell r="M2372" t="str">
            <v>Summer</v>
          </cell>
          <cell r="N2372" t="str">
            <v>Off Peak</v>
          </cell>
          <cell r="R2372" t="str">
            <v>C</v>
          </cell>
          <cell r="V2372">
            <v>0</v>
          </cell>
        </row>
        <row r="2373">
          <cell r="G2373" t="str">
            <v>ELTOUB</v>
          </cell>
          <cell r="J2373" t="str">
            <v>TRA</v>
          </cell>
          <cell r="L2373" t="str">
            <v>Energy</v>
          </cell>
          <cell r="M2373" t="str">
            <v>Summer</v>
          </cell>
          <cell r="N2373" t="str">
            <v>Peak</v>
          </cell>
          <cell r="R2373" t="str">
            <v>C</v>
          </cell>
          <cell r="V2373">
            <v>0</v>
          </cell>
        </row>
        <row r="2374">
          <cell r="G2374" t="str">
            <v>ELTOUB</v>
          </cell>
          <cell r="J2374" t="str">
            <v>TRA</v>
          </cell>
          <cell r="L2374" t="str">
            <v>Energy</v>
          </cell>
          <cell r="M2374" t="str">
            <v>Winter</v>
          </cell>
          <cell r="N2374" t="str">
            <v>Off Peak</v>
          </cell>
          <cell r="R2374" t="str">
            <v>C</v>
          </cell>
          <cell r="V2374">
            <v>0</v>
          </cell>
        </row>
        <row r="2375">
          <cell r="G2375" t="str">
            <v>ELTOUB</v>
          </cell>
          <cell r="J2375" t="str">
            <v>TRA</v>
          </cell>
          <cell r="L2375" t="str">
            <v>Energy</v>
          </cell>
          <cell r="M2375" t="str">
            <v>Winter</v>
          </cell>
          <cell r="N2375" t="str">
            <v>Peak</v>
          </cell>
          <cell r="R2375" t="str">
            <v>C</v>
          </cell>
          <cell r="V2375">
            <v>0</v>
          </cell>
        </row>
        <row r="2376">
          <cell r="G2376" t="str">
            <v>ELTOUB</v>
          </cell>
          <cell r="J2376" t="str">
            <v>TRA</v>
          </cell>
          <cell r="L2376" t="str">
            <v>Energy</v>
          </cell>
          <cell r="M2376" t="str">
            <v>N/A</v>
          </cell>
          <cell r="N2376" t="str">
            <v>Min Bill kWh</v>
          </cell>
          <cell r="R2376" t="str">
            <v>C</v>
          </cell>
          <cell r="V2376">
            <v>0</v>
          </cell>
        </row>
        <row r="2377">
          <cell r="G2377" t="str">
            <v>ELTOUB</v>
          </cell>
          <cell r="J2377" t="str">
            <v>TRA</v>
          </cell>
          <cell r="L2377" t="str">
            <v>Energy</v>
          </cell>
          <cell r="M2377" t="str">
            <v>Summer</v>
          </cell>
          <cell r="N2377" t="str">
            <v>Off Peak</v>
          </cell>
          <cell r="R2377" t="str">
            <v>C</v>
          </cell>
          <cell r="V2377">
            <v>0</v>
          </cell>
        </row>
        <row r="2378">
          <cell r="G2378" t="str">
            <v>ELTOUB</v>
          </cell>
          <cell r="J2378" t="str">
            <v>TRA</v>
          </cell>
          <cell r="L2378" t="str">
            <v>Energy</v>
          </cell>
          <cell r="M2378" t="str">
            <v>Summer</v>
          </cell>
          <cell r="N2378" t="str">
            <v>Peak</v>
          </cell>
          <cell r="R2378" t="str">
            <v>C</v>
          </cell>
          <cell r="V2378">
            <v>0</v>
          </cell>
        </row>
        <row r="2379">
          <cell r="G2379" t="str">
            <v>ELTOUB</v>
          </cell>
          <cell r="J2379" t="str">
            <v>TRA</v>
          </cell>
          <cell r="L2379" t="str">
            <v>Energy</v>
          </cell>
          <cell r="M2379" t="str">
            <v>Winter</v>
          </cell>
          <cell r="N2379" t="str">
            <v>Off Peak</v>
          </cell>
          <cell r="R2379" t="str">
            <v>C</v>
          </cell>
          <cell r="V2379">
            <v>0</v>
          </cell>
        </row>
        <row r="2380">
          <cell r="G2380" t="str">
            <v>ELTOUB</v>
          </cell>
          <cell r="J2380" t="str">
            <v>TRA</v>
          </cell>
          <cell r="L2380" t="str">
            <v>Energy</v>
          </cell>
          <cell r="M2380" t="str">
            <v>Winter</v>
          </cell>
          <cell r="N2380" t="str">
            <v>Peak</v>
          </cell>
          <cell r="R2380" t="str">
            <v>C</v>
          </cell>
          <cell r="V2380">
            <v>0</v>
          </cell>
        </row>
        <row r="2381">
          <cell r="G2381" t="str">
            <v>ELTOUB</v>
          </cell>
          <cell r="J2381" t="str">
            <v>TRA</v>
          </cell>
          <cell r="L2381" t="str">
            <v>Energy</v>
          </cell>
          <cell r="M2381" t="str">
            <v>N/A</v>
          </cell>
          <cell r="N2381" t="str">
            <v>Min Bill kWh</v>
          </cell>
          <cell r="R2381" t="str">
            <v>C</v>
          </cell>
          <cell r="V2381">
            <v>0</v>
          </cell>
        </row>
        <row r="2382">
          <cell r="G2382" t="str">
            <v>ELTOUB</v>
          </cell>
          <cell r="J2382" t="str">
            <v>TRA</v>
          </cell>
          <cell r="L2382" t="str">
            <v>Energy</v>
          </cell>
          <cell r="M2382" t="str">
            <v>Summer</v>
          </cell>
          <cell r="N2382" t="str">
            <v>Off Peak</v>
          </cell>
          <cell r="R2382" t="str">
            <v>C</v>
          </cell>
          <cell r="V2382">
            <v>0</v>
          </cell>
        </row>
        <row r="2383">
          <cell r="G2383" t="str">
            <v>ELTOUB</v>
          </cell>
          <cell r="J2383" t="str">
            <v>TRA</v>
          </cell>
          <cell r="L2383" t="str">
            <v>Energy</v>
          </cell>
          <cell r="M2383" t="str">
            <v>Summer</v>
          </cell>
          <cell r="N2383" t="str">
            <v>Peak</v>
          </cell>
          <cell r="R2383" t="str">
            <v>C</v>
          </cell>
          <cell r="V2383">
            <v>0</v>
          </cell>
        </row>
        <row r="2384">
          <cell r="G2384" t="str">
            <v>ELTOUB</v>
          </cell>
          <cell r="J2384" t="str">
            <v>TRA</v>
          </cell>
          <cell r="L2384" t="str">
            <v>Energy</v>
          </cell>
          <cell r="M2384" t="str">
            <v>Winter</v>
          </cell>
          <cell r="N2384" t="str">
            <v>Off Peak</v>
          </cell>
          <cell r="R2384" t="str">
            <v>C</v>
          </cell>
          <cell r="V2384">
            <v>0</v>
          </cell>
        </row>
        <row r="2385">
          <cell r="G2385" t="str">
            <v>ELTOUB</v>
          </cell>
          <cell r="J2385" t="str">
            <v>TRA</v>
          </cell>
          <cell r="L2385" t="str">
            <v>Energy</v>
          </cell>
          <cell r="M2385" t="str">
            <v>Winter</v>
          </cell>
          <cell r="N2385" t="str">
            <v>Peak</v>
          </cell>
          <cell r="R2385" t="str">
            <v>C</v>
          </cell>
          <cell r="V2385">
            <v>0</v>
          </cell>
        </row>
        <row r="2386">
          <cell r="G2386" t="str">
            <v>ELTOUB</v>
          </cell>
          <cell r="J2386" t="str">
            <v>Trans</v>
          </cell>
          <cell r="L2386" t="str">
            <v>Energy</v>
          </cell>
          <cell r="M2386" t="str">
            <v>N/A</v>
          </cell>
          <cell r="N2386" t="str">
            <v>Min Bill kWh</v>
          </cell>
          <cell r="R2386" t="str">
            <v>C</v>
          </cell>
          <cell r="V2386">
            <v>0</v>
          </cell>
        </row>
        <row r="2387">
          <cell r="G2387" t="str">
            <v>ELTOUB</v>
          </cell>
          <cell r="J2387" t="str">
            <v>Trans</v>
          </cell>
          <cell r="L2387" t="str">
            <v>Energy</v>
          </cell>
          <cell r="M2387" t="str">
            <v>Summer</v>
          </cell>
          <cell r="N2387" t="str">
            <v>Off Peak</v>
          </cell>
          <cell r="R2387" t="str">
            <v>C</v>
          </cell>
          <cell r="V2387">
            <v>0</v>
          </cell>
        </row>
        <row r="2388">
          <cell r="G2388" t="str">
            <v>ELTOUB</v>
          </cell>
          <cell r="J2388" t="str">
            <v>Trans</v>
          </cell>
          <cell r="L2388" t="str">
            <v>Energy</v>
          </cell>
          <cell r="M2388" t="str">
            <v>Summer</v>
          </cell>
          <cell r="N2388" t="str">
            <v>Peak</v>
          </cell>
          <cell r="R2388" t="str">
            <v>C</v>
          </cell>
          <cell r="V2388">
            <v>0</v>
          </cell>
        </row>
        <row r="2389">
          <cell r="G2389" t="str">
            <v>ELTOUB</v>
          </cell>
          <cell r="J2389" t="str">
            <v>Trans</v>
          </cell>
          <cell r="L2389" t="str">
            <v>Energy</v>
          </cell>
          <cell r="M2389" t="str">
            <v>Winter</v>
          </cell>
          <cell r="N2389" t="str">
            <v>Off Peak</v>
          </cell>
          <cell r="R2389" t="str">
            <v>C</v>
          </cell>
          <cell r="V2389">
            <v>0</v>
          </cell>
        </row>
        <row r="2390">
          <cell r="G2390" t="str">
            <v>ELTOUB</v>
          </cell>
          <cell r="J2390" t="str">
            <v>Trans</v>
          </cell>
          <cell r="L2390" t="str">
            <v>Energy</v>
          </cell>
          <cell r="M2390" t="str">
            <v>Winter</v>
          </cell>
          <cell r="N2390" t="str">
            <v>Peak</v>
          </cell>
          <cell r="R2390" t="str">
            <v>C</v>
          </cell>
          <cell r="V2390">
            <v>0</v>
          </cell>
        </row>
        <row r="2391">
          <cell r="G2391" t="str">
            <v>ETOUB</v>
          </cell>
          <cell r="J2391" t="str">
            <v>AB32 Credit</v>
          </cell>
          <cell r="L2391" t="str">
            <v>Energy</v>
          </cell>
          <cell r="M2391" t="str">
            <v>N/A</v>
          </cell>
          <cell r="N2391" t="str">
            <v>Min Bill kWh</v>
          </cell>
          <cell r="R2391" t="str">
            <v>N/A</v>
          </cell>
          <cell r="V2391">
            <v>0</v>
          </cell>
        </row>
        <row r="2392">
          <cell r="G2392" t="str">
            <v>ETOUB</v>
          </cell>
          <cell r="J2392" t="str">
            <v>AB32 Credit</v>
          </cell>
          <cell r="L2392" t="str">
            <v>Energy</v>
          </cell>
          <cell r="M2392" t="str">
            <v>Summer</v>
          </cell>
          <cell r="N2392" t="str">
            <v>Off Peak</v>
          </cell>
          <cell r="R2392" t="str">
            <v>N/A</v>
          </cell>
          <cell r="V2392">
            <v>0</v>
          </cell>
        </row>
        <row r="2393">
          <cell r="G2393" t="str">
            <v>ETOUB</v>
          </cell>
          <cell r="J2393" t="str">
            <v>AB32 Credit</v>
          </cell>
          <cell r="L2393" t="str">
            <v>Energy</v>
          </cell>
          <cell r="M2393" t="str">
            <v>Summer</v>
          </cell>
          <cell r="N2393" t="str">
            <v>Peak</v>
          </cell>
          <cell r="R2393" t="str">
            <v>N/A</v>
          </cell>
          <cell r="V2393">
            <v>0</v>
          </cell>
        </row>
        <row r="2394">
          <cell r="G2394" t="str">
            <v>ETOUB</v>
          </cell>
          <cell r="J2394" t="str">
            <v>AB32 Credit</v>
          </cell>
          <cell r="L2394" t="str">
            <v>Energy</v>
          </cell>
          <cell r="M2394" t="str">
            <v>Winter</v>
          </cell>
          <cell r="N2394" t="str">
            <v>Off Peak</v>
          </cell>
          <cell r="R2394" t="str">
            <v>N/A</v>
          </cell>
          <cell r="V2394">
            <v>0</v>
          </cell>
        </row>
        <row r="2395">
          <cell r="G2395" t="str">
            <v>ETOUB</v>
          </cell>
          <cell r="J2395" t="str">
            <v>AB32 Credit</v>
          </cell>
          <cell r="L2395" t="str">
            <v>Energy</v>
          </cell>
          <cell r="M2395" t="str">
            <v>Winter</v>
          </cell>
          <cell r="N2395" t="str">
            <v>Peak</v>
          </cell>
          <cell r="R2395" t="str">
            <v>N/A</v>
          </cell>
          <cell r="V2395">
            <v>0</v>
          </cell>
        </row>
        <row r="2396">
          <cell r="G2396" t="str">
            <v>ETOUB</v>
          </cell>
          <cell r="J2396" t="str">
            <v>CIA</v>
          </cell>
          <cell r="L2396" t="str">
            <v>Energy</v>
          </cell>
          <cell r="M2396" t="str">
            <v>N/A</v>
          </cell>
          <cell r="N2396" t="str">
            <v>Min Bill kWh</v>
          </cell>
          <cell r="R2396" t="str">
            <v>N/A</v>
          </cell>
          <cell r="V2396">
            <v>0</v>
          </cell>
        </row>
        <row r="2397">
          <cell r="G2397" t="str">
            <v>ETOUB</v>
          </cell>
          <cell r="J2397" t="str">
            <v>CIA</v>
          </cell>
          <cell r="L2397" t="str">
            <v>Energy</v>
          </cell>
          <cell r="M2397" t="str">
            <v>Summer</v>
          </cell>
          <cell r="N2397" t="str">
            <v>Off Peak</v>
          </cell>
          <cell r="R2397" t="str">
            <v>N/A</v>
          </cell>
          <cell r="V2397">
            <v>0</v>
          </cell>
        </row>
        <row r="2398">
          <cell r="G2398" t="str">
            <v>ETOUB</v>
          </cell>
          <cell r="J2398" t="str">
            <v>CIA</v>
          </cell>
          <cell r="L2398" t="str">
            <v>Energy</v>
          </cell>
          <cell r="M2398" t="str">
            <v>Summer</v>
          </cell>
          <cell r="N2398" t="str">
            <v>Peak</v>
          </cell>
          <cell r="R2398" t="str">
            <v>N/A</v>
          </cell>
          <cell r="V2398">
            <v>0</v>
          </cell>
        </row>
        <row r="2399">
          <cell r="G2399" t="str">
            <v>ETOUB</v>
          </cell>
          <cell r="J2399" t="str">
            <v>CIA</v>
          </cell>
          <cell r="L2399" t="str">
            <v>Energy</v>
          </cell>
          <cell r="M2399" t="str">
            <v>Winter</v>
          </cell>
          <cell r="N2399" t="str">
            <v>Off Peak</v>
          </cell>
          <cell r="R2399" t="str">
            <v>N/A</v>
          </cell>
          <cell r="V2399">
            <v>0</v>
          </cell>
        </row>
        <row r="2400">
          <cell r="G2400" t="str">
            <v>ETOUB</v>
          </cell>
          <cell r="J2400" t="str">
            <v>CIA</v>
          </cell>
          <cell r="L2400" t="str">
            <v>Energy</v>
          </cell>
          <cell r="M2400" t="str">
            <v>Winter</v>
          </cell>
          <cell r="N2400" t="str">
            <v>Peak</v>
          </cell>
          <cell r="R2400" t="str">
            <v>N/A</v>
          </cell>
          <cell r="V2400">
            <v>0</v>
          </cell>
        </row>
        <row r="2401">
          <cell r="G2401" t="str">
            <v>ETOUB</v>
          </cell>
          <cell r="J2401" t="str">
            <v>CTC</v>
          </cell>
          <cell r="L2401" t="str">
            <v>Energy</v>
          </cell>
          <cell r="M2401" t="str">
            <v>N/A</v>
          </cell>
          <cell r="N2401" t="str">
            <v>Min Bill kWh</v>
          </cell>
          <cell r="R2401" t="str">
            <v>N/A</v>
          </cell>
          <cell r="V2401">
            <v>0</v>
          </cell>
        </row>
        <row r="2402">
          <cell r="G2402" t="str">
            <v>ETOUB</v>
          </cell>
          <cell r="J2402" t="str">
            <v>CTC</v>
          </cell>
          <cell r="L2402" t="str">
            <v>Energy</v>
          </cell>
          <cell r="M2402" t="str">
            <v>Summer</v>
          </cell>
          <cell r="N2402" t="str">
            <v>Off Peak</v>
          </cell>
          <cell r="R2402" t="str">
            <v>N/A</v>
          </cell>
          <cell r="V2402">
            <v>0</v>
          </cell>
        </row>
        <row r="2403">
          <cell r="G2403" t="str">
            <v>ETOUB</v>
          </cell>
          <cell r="J2403" t="str">
            <v>CTC</v>
          </cell>
          <cell r="L2403" t="str">
            <v>Energy</v>
          </cell>
          <cell r="M2403" t="str">
            <v>Summer</v>
          </cell>
          <cell r="N2403" t="str">
            <v>Peak</v>
          </cell>
          <cell r="R2403" t="str">
            <v>N/A</v>
          </cell>
          <cell r="V2403">
            <v>0</v>
          </cell>
        </row>
        <row r="2404">
          <cell r="G2404" t="str">
            <v>ETOUB</v>
          </cell>
          <cell r="J2404" t="str">
            <v>CTC</v>
          </cell>
          <cell r="L2404" t="str">
            <v>Energy</v>
          </cell>
          <cell r="M2404" t="str">
            <v>Winter</v>
          </cell>
          <cell r="N2404" t="str">
            <v>Off Peak</v>
          </cell>
          <cell r="R2404" t="str">
            <v>N/A</v>
          </cell>
          <cell r="V2404">
            <v>0</v>
          </cell>
        </row>
        <row r="2405">
          <cell r="G2405" t="str">
            <v>ETOUB</v>
          </cell>
          <cell r="J2405" t="str">
            <v>CTC</v>
          </cell>
          <cell r="L2405" t="str">
            <v>Energy</v>
          </cell>
          <cell r="M2405" t="str">
            <v>Winter</v>
          </cell>
          <cell r="N2405" t="str">
            <v>Peak</v>
          </cell>
          <cell r="R2405" t="str">
            <v>N/A</v>
          </cell>
          <cell r="V2405">
            <v>0</v>
          </cell>
        </row>
        <row r="2406">
          <cell r="G2406" t="str">
            <v>ETOUB</v>
          </cell>
          <cell r="J2406" t="str">
            <v>Distribution</v>
          </cell>
          <cell r="L2406" t="str">
            <v>Energy</v>
          </cell>
          <cell r="M2406" t="str">
            <v>Summer</v>
          </cell>
          <cell r="N2406" t="str">
            <v>Off Peak</v>
          </cell>
          <cell r="R2406" t="str">
            <v>N/A</v>
          </cell>
          <cell r="V2406">
            <v>0</v>
          </cell>
        </row>
        <row r="2407">
          <cell r="G2407" t="str">
            <v>ETOUB</v>
          </cell>
          <cell r="J2407" t="str">
            <v>Distribution</v>
          </cell>
          <cell r="L2407" t="str">
            <v>Energy</v>
          </cell>
          <cell r="M2407" t="str">
            <v>Summer</v>
          </cell>
          <cell r="N2407" t="str">
            <v>Peak</v>
          </cell>
          <cell r="R2407" t="str">
            <v>N/A</v>
          </cell>
          <cell r="V2407">
            <v>0</v>
          </cell>
        </row>
        <row r="2408">
          <cell r="G2408" t="str">
            <v>ETOUB</v>
          </cell>
          <cell r="J2408" t="str">
            <v>Distribution</v>
          </cell>
          <cell r="L2408" t="str">
            <v>Energy</v>
          </cell>
          <cell r="M2408" t="str">
            <v>Winter</v>
          </cell>
          <cell r="N2408" t="str">
            <v>Off Peak</v>
          </cell>
          <cell r="R2408" t="str">
            <v>N/A</v>
          </cell>
          <cell r="V2408">
            <v>0</v>
          </cell>
        </row>
        <row r="2409">
          <cell r="G2409" t="str">
            <v>ETOUB</v>
          </cell>
          <cell r="J2409" t="str">
            <v>Distribution</v>
          </cell>
          <cell r="L2409" t="str">
            <v>Energy</v>
          </cell>
          <cell r="M2409" t="str">
            <v>Winter</v>
          </cell>
          <cell r="N2409" t="str">
            <v>Peak</v>
          </cell>
          <cell r="R2409" t="str">
            <v>N/A</v>
          </cell>
          <cell r="V2409">
            <v>0</v>
          </cell>
        </row>
        <row r="2410">
          <cell r="G2410" t="str">
            <v>ETOUB</v>
          </cell>
          <cell r="J2410" t="str">
            <v>WFC</v>
          </cell>
          <cell r="L2410" t="str">
            <v>Energy</v>
          </cell>
          <cell r="M2410" t="str">
            <v>N/A</v>
          </cell>
          <cell r="N2410" t="str">
            <v>Min Bill kWh</v>
          </cell>
          <cell r="R2410" t="str">
            <v>N/A</v>
          </cell>
          <cell r="V2410">
            <v>0</v>
          </cell>
        </row>
        <row r="2411">
          <cell r="G2411" t="str">
            <v>ETOUB</v>
          </cell>
          <cell r="J2411" t="str">
            <v>WFC</v>
          </cell>
          <cell r="L2411" t="str">
            <v>Energy</v>
          </cell>
          <cell r="M2411" t="str">
            <v>Summer</v>
          </cell>
          <cell r="N2411" t="str">
            <v>Off Peak</v>
          </cell>
          <cell r="R2411" t="str">
            <v>N/A</v>
          </cell>
          <cell r="V2411">
            <v>0</v>
          </cell>
        </row>
        <row r="2412">
          <cell r="G2412" t="str">
            <v>ETOUB</v>
          </cell>
          <cell r="J2412" t="str">
            <v>WFC</v>
          </cell>
          <cell r="L2412" t="str">
            <v>Energy</v>
          </cell>
          <cell r="M2412" t="str">
            <v>Summer</v>
          </cell>
          <cell r="N2412" t="str">
            <v>Peak</v>
          </cell>
          <cell r="R2412" t="str">
            <v>N/A</v>
          </cell>
          <cell r="V2412">
            <v>0</v>
          </cell>
        </row>
        <row r="2413">
          <cell r="G2413" t="str">
            <v>ETOUB</v>
          </cell>
          <cell r="J2413" t="str">
            <v>WFC</v>
          </cell>
          <cell r="L2413" t="str">
            <v>Energy</v>
          </cell>
          <cell r="M2413" t="str">
            <v>Winter</v>
          </cell>
          <cell r="N2413" t="str">
            <v>Off Peak</v>
          </cell>
          <cell r="R2413" t="str">
            <v>N/A</v>
          </cell>
          <cell r="V2413">
            <v>0</v>
          </cell>
        </row>
        <row r="2414">
          <cell r="G2414" t="str">
            <v>ETOUB</v>
          </cell>
          <cell r="J2414" t="str">
            <v>WFC</v>
          </cell>
          <cell r="L2414" t="str">
            <v>Energy</v>
          </cell>
          <cell r="M2414" t="str">
            <v>Winter</v>
          </cell>
          <cell r="N2414" t="str">
            <v>Peak</v>
          </cell>
          <cell r="R2414" t="str">
            <v>N/A</v>
          </cell>
          <cell r="V2414">
            <v>0</v>
          </cell>
        </row>
        <row r="2415">
          <cell r="G2415" t="str">
            <v>ETOUB</v>
          </cell>
          <cell r="J2415" t="str">
            <v>ECRA</v>
          </cell>
          <cell r="L2415" t="str">
            <v>Energy</v>
          </cell>
          <cell r="M2415" t="str">
            <v>N/A</v>
          </cell>
          <cell r="N2415" t="str">
            <v>Min Bill kWh</v>
          </cell>
          <cell r="R2415" t="str">
            <v>N/A</v>
          </cell>
          <cell r="V2415">
            <v>0</v>
          </cell>
        </row>
        <row r="2416">
          <cell r="G2416" t="str">
            <v>ETOUB</v>
          </cell>
          <cell r="J2416" t="str">
            <v>ECRA</v>
          </cell>
          <cell r="L2416" t="str">
            <v>Energy</v>
          </cell>
          <cell r="M2416" t="str">
            <v>Summer</v>
          </cell>
          <cell r="N2416" t="str">
            <v>Off Peak</v>
          </cell>
          <cell r="R2416" t="str">
            <v>N/A</v>
          </cell>
          <cell r="V2416">
            <v>0</v>
          </cell>
        </row>
        <row r="2417">
          <cell r="G2417" t="str">
            <v>ETOUB</v>
          </cell>
          <cell r="J2417" t="str">
            <v>ECRA</v>
          </cell>
          <cell r="L2417" t="str">
            <v>Energy</v>
          </cell>
          <cell r="M2417" t="str">
            <v>Summer</v>
          </cell>
          <cell r="N2417" t="str">
            <v>Peak</v>
          </cell>
          <cell r="R2417" t="str">
            <v>N/A</v>
          </cell>
          <cell r="V2417">
            <v>0</v>
          </cell>
        </row>
        <row r="2418">
          <cell r="G2418" t="str">
            <v>ETOUB</v>
          </cell>
          <cell r="J2418" t="str">
            <v>ECRA</v>
          </cell>
          <cell r="L2418" t="str">
            <v>Energy</v>
          </cell>
          <cell r="M2418" t="str">
            <v>Winter</v>
          </cell>
          <cell r="N2418" t="str">
            <v>Off Peak</v>
          </cell>
          <cell r="R2418" t="str">
            <v>N/A</v>
          </cell>
          <cell r="V2418">
            <v>0</v>
          </cell>
        </row>
        <row r="2419">
          <cell r="G2419" t="str">
            <v>ETOUB</v>
          </cell>
          <cell r="J2419" t="str">
            <v>ECRA</v>
          </cell>
          <cell r="L2419" t="str">
            <v>Energy</v>
          </cell>
          <cell r="M2419" t="str">
            <v>Winter</v>
          </cell>
          <cell r="N2419" t="str">
            <v>Peak</v>
          </cell>
          <cell r="R2419" t="str">
            <v>N/A</v>
          </cell>
          <cell r="V2419">
            <v>0</v>
          </cell>
        </row>
        <row r="2420">
          <cell r="G2420" t="str">
            <v>ETOUB</v>
          </cell>
          <cell r="J2420" t="str">
            <v>Generation</v>
          </cell>
          <cell r="L2420" t="str">
            <v>Energy</v>
          </cell>
          <cell r="M2420" t="str">
            <v>Summer</v>
          </cell>
          <cell r="N2420" t="str">
            <v>Off Peak</v>
          </cell>
          <cell r="R2420" t="str">
            <v>N/A</v>
          </cell>
          <cell r="V2420">
            <v>0</v>
          </cell>
        </row>
        <row r="2421">
          <cell r="G2421" t="str">
            <v>ETOUB</v>
          </cell>
          <cell r="J2421" t="str">
            <v>Generation</v>
          </cell>
          <cell r="L2421" t="str">
            <v>Energy</v>
          </cell>
          <cell r="M2421" t="str">
            <v>Summer</v>
          </cell>
          <cell r="N2421" t="str">
            <v>Peak</v>
          </cell>
          <cell r="R2421" t="str">
            <v>N/A</v>
          </cell>
          <cell r="V2421">
            <v>0</v>
          </cell>
        </row>
        <row r="2422">
          <cell r="G2422" t="str">
            <v>ETOUB</v>
          </cell>
          <cell r="J2422" t="str">
            <v>Generation</v>
          </cell>
          <cell r="L2422" t="str">
            <v>Energy</v>
          </cell>
          <cell r="M2422" t="str">
            <v>Winter</v>
          </cell>
          <cell r="N2422" t="str">
            <v>Off Peak</v>
          </cell>
          <cell r="R2422" t="str">
            <v>N/A</v>
          </cell>
          <cell r="V2422">
            <v>0</v>
          </cell>
        </row>
        <row r="2423">
          <cell r="G2423" t="str">
            <v>ETOUB</v>
          </cell>
          <cell r="J2423" t="str">
            <v>Generation</v>
          </cell>
          <cell r="L2423" t="str">
            <v>Energy</v>
          </cell>
          <cell r="M2423" t="str">
            <v>Winter</v>
          </cell>
          <cell r="N2423" t="str">
            <v>Peak</v>
          </cell>
          <cell r="R2423" t="str">
            <v>N/A</v>
          </cell>
          <cell r="V2423">
            <v>0</v>
          </cell>
        </row>
        <row r="2424">
          <cell r="G2424" t="str">
            <v>ETOUB</v>
          </cell>
          <cell r="J2424" t="str">
            <v>ND</v>
          </cell>
          <cell r="L2424" t="str">
            <v>Energy</v>
          </cell>
          <cell r="M2424" t="str">
            <v>Summer</v>
          </cell>
          <cell r="N2424" t="str">
            <v>Off Peak</v>
          </cell>
          <cell r="R2424" t="str">
            <v>N/A</v>
          </cell>
          <cell r="V2424">
            <v>0</v>
          </cell>
        </row>
        <row r="2425">
          <cell r="G2425" t="str">
            <v>ETOUB</v>
          </cell>
          <cell r="J2425" t="str">
            <v>ND</v>
          </cell>
          <cell r="L2425" t="str">
            <v>Energy</v>
          </cell>
          <cell r="M2425" t="str">
            <v>Summer</v>
          </cell>
          <cell r="N2425" t="str">
            <v>Peak</v>
          </cell>
          <cell r="R2425" t="str">
            <v>N/A</v>
          </cell>
          <cell r="V2425">
            <v>0</v>
          </cell>
        </row>
        <row r="2426">
          <cell r="G2426" t="str">
            <v>ETOUB</v>
          </cell>
          <cell r="J2426" t="str">
            <v>ND</v>
          </cell>
          <cell r="L2426" t="str">
            <v>Energy</v>
          </cell>
          <cell r="M2426" t="str">
            <v>Winter</v>
          </cell>
          <cell r="N2426" t="str">
            <v>Off Peak</v>
          </cell>
          <cell r="R2426" t="str">
            <v>N/A</v>
          </cell>
          <cell r="V2426">
            <v>0</v>
          </cell>
        </row>
        <row r="2427">
          <cell r="G2427" t="str">
            <v>ETOUB</v>
          </cell>
          <cell r="J2427" t="str">
            <v>ND</v>
          </cell>
          <cell r="L2427" t="str">
            <v>Energy</v>
          </cell>
          <cell r="M2427" t="str">
            <v>Winter</v>
          </cell>
          <cell r="N2427" t="str">
            <v>Peak</v>
          </cell>
          <cell r="R2427" t="str">
            <v>N/A</v>
          </cell>
          <cell r="V2427">
            <v>0</v>
          </cell>
        </row>
        <row r="2428">
          <cell r="G2428" t="str">
            <v>ETOUB</v>
          </cell>
          <cell r="J2428" t="str">
            <v>NSGC</v>
          </cell>
          <cell r="L2428" t="str">
            <v>Energy</v>
          </cell>
          <cell r="M2428" t="str">
            <v>N/A</v>
          </cell>
          <cell r="N2428" t="str">
            <v>Min Bill kWh</v>
          </cell>
          <cell r="R2428" t="str">
            <v>N/A</v>
          </cell>
          <cell r="V2428">
            <v>0</v>
          </cell>
        </row>
        <row r="2429">
          <cell r="G2429" t="str">
            <v>ETOUB</v>
          </cell>
          <cell r="J2429" t="str">
            <v>NSGC</v>
          </cell>
          <cell r="L2429" t="str">
            <v>Energy</v>
          </cell>
          <cell r="M2429" t="str">
            <v>Summer</v>
          </cell>
          <cell r="N2429" t="str">
            <v>Off Peak</v>
          </cell>
          <cell r="R2429" t="str">
            <v>N/A</v>
          </cell>
          <cell r="V2429">
            <v>0</v>
          </cell>
        </row>
        <row r="2430">
          <cell r="G2430" t="str">
            <v>ETOUB</v>
          </cell>
          <cell r="J2430" t="str">
            <v>NSGC</v>
          </cell>
          <cell r="L2430" t="str">
            <v>Energy</v>
          </cell>
          <cell r="M2430" t="str">
            <v>Summer</v>
          </cell>
          <cell r="N2430" t="str">
            <v>Peak</v>
          </cell>
          <cell r="R2430" t="str">
            <v>N/A</v>
          </cell>
          <cell r="V2430">
            <v>0</v>
          </cell>
        </row>
        <row r="2431">
          <cell r="G2431" t="str">
            <v>ETOUB</v>
          </cell>
          <cell r="J2431" t="str">
            <v>NSGC</v>
          </cell>
          <cell r="L2431" t="str">
            <v>Energy</v>
          </cell>
          <cell r="M2431" t="str">
            <v>Winter</v>
          </cell>
          <cell r="N2431" t="str">
            <v>Off Peak</v>
          </cell>
          <cell r="R2431" t="str">
            <v>N/A</v>
          </cell>
          <cell r="V2431">
            <v>0</v>
          </cell>
        </row>
        <row r="2432">
          <cell r="G2432" t="str">
            <v>ETOUB</v>
          </cell>
          <cell r="J2432" t="str">
            <v>NSGC</v>
          </cell>
          <cell r="L2432" t="str">
            <v>Energy</v>
          </cell>
          <cell r="M2432" t="str">
            <v>Winter</v>
          </cell>
          <cell r="N2432" t="str">
            <v>Peak</v>
          </cell>
          <cell r="R2432" t="str">
            <v>N/A</v>
          </cell>
          <cell r="V2432">
            <v>0</v>
          </cell>
        </row>
        <row r="2433">
          <cell r="G2433" t="str">
            <v>ETOUB</v>
          </cell>
          <cell r="J2433" t="str">
            <v>PPP</v>
          </cell>
          <cell r="L2433" t="str">
            <v>Energy</v>
          </cell>
          <cell r="M2433" t="str">
            <v>N/A</v>
          </cell>
          <cell r="N2433" t="str">
            <v>Min Bill kWh</v>
          </cell>
          <cell r="R2433" t="str">
            <v>N/A</v>
          </cell>
          <cell r="V2433">
            <v>0</v>
          </cell>
        </row>
        <row r="2434">
          <cell r="G2434" t="str">
            <v>ETOUB</v>
          </cell>
          <cell r="J2434" t="str">
            <v>PPP</v>
          </cell>
          <cell r="L2434" t="str">
            <v>Energy</v>
          </cell>
          <cell r="M2434" t="str">
            <v>Summer</v>
          </cell>
          <cell r="N2434" t="str">
            <v>Off Peak</v>
          </cell>
          <cell r="R2434" t="str">
            <v>N/A</v>
          </cell>
          <cell r="V2434">
            <v>0</v>
          </cell>
        </row>
        <row r="2435">
          <cell r="G2435" t="str">
            <v>ETOUB</v>
          </cell>
          <cell r="J2435" t="str">
            <v>PPP</v>
          </cell>
          <cell r="L2435" t="str">
            <v>Energy</v>
          </cell>
          <cell r="M2435" t="str">
            <v>Summer</v>
          </cell>
          <cell r="N2435" t="str">
            <v>Peak</v>
          </cell>
          <cell r="R2435" t="str">
            <v>N/A</v>
          </cell>
          <cell r="V2435">
            <v>0</v>
          </cell>
        </row>
        <row r="2436">
          <cell r="G2436" t="str">
            <v>ETOUB</v>
          </cell>
          <cell r="J2436" t="str">
            <v>PPP</v>
          </cell>
          <cell r="L2436" t="str">
            <v>Energy</v>
          </cell>
          <cell r="M2436" t="str">
            <v>Winter</v>
          </cell>
          <cell r="N2436" t="str">
            <v>Off Peak</v>
          </cell>
          <cell r="R2436" t="str">
            <v>N/A</v>
          </cell>
          <cell r="V2436">
            <v>0</v>
          </cell>
        </row>
        <row r="2437">
          <cell r="G2437" t="str">
            <v>ETOUB</v>
          </cell>
          <cell r="J2437" t="str">
            <v>PPP</v>
          </cell>
          <cell r="L2437" t="str">
            <v>Energy</v>
          </cell>
          <cell r="M2437" t="str">
            <v>Winter</v>
          </cell>
          <cell r="N2437" t="str">
            <v>Peak</v>
          </cell>
          <cell r="R2437" t="str">
            <v>N/A</v>
          </cell>
          <cell r="V2437">
            <v>0</v>
          </cell>
        </row>
        <row r="2438">
          <cell r="G2438" t="str">
            <v>ETOUB</v>
          </cell>
          <cell r="J2438" t="str">
            <v>PPP</v>
          </cell>
          <cell r="L2438" t="str">
            <v>Energy</v>
          </cell>
          <cell r="M2438" t="str">
            <v>N/A</v>
          </cell>
          <cell r="N2438" t="str">
            <v>Min Bill kWh</v>
          </cell>
          <cell r="R2438" t="str">
            <v>N/A</v>
          </cell>
          <cell r="V2438">
            <v>0</v>
          </cell>
        </row>
        <row r="2439">
          <cell r="G2439" t="str">
            <v>ETOUB</v>
          </cell>
          <cell r="J2439" t="str">
            <v>PPP</v>
          </cell>
          <cell r="L2439" t="str">
            <v>Energy</v>
          </cell>
          <cell r="M2439" t="str">
            <v>Summer</v>
          </cell>
          <cell r="N2439" t="str">
            <v>Off Peak</v>
          </cell>
          <cell r="R2439" t="str">
            <v>N/A</v>
          </cell>
          <cell r="V2439">
            <v>0</v>
          </cell>
        </row>
        <row r="2440">
          <cell r="G2440" t="str">
            <v>ETOUB</v>
          </cell>
          <cell r="J2440" t="str">
            <v>PPP</v>
          </cell>
          <cell r="L2440" t="str">
            <v>Energy</v>
          </cell>
          <cell r="M2440" t="str">
            <v>Summer</v>
          </cell>
          <cell r="N2440" t="str">
            <v>Peak</v>
          </cell>
          <cell r="R2440" t="str">
            <v>N/A</v>
          </cell>
          <cell r="V2440">
            <v>0</v>
          </cell>
        </row>
        <row r="2441">
          <cell r="G2441" t="str">
            <v>ETOUB</v>
          </cell>
          <cell r="J2441" t="str">
            <v>PPP</v>
          </cell>
          <cell r="L2441" t="str">
            <v>Energy</v>
          </cell>
          <cell r="M2441" t="str">
            <v>Winter</v>
          </cell>
          <cell r="N2441" t="str">
            <v>Off Peak</v>
          </cell>
          <cell r="R2441" t="str">
            <v>N/A</v>
          </cell>
          <cell r="V2441">
            <v>0</v>
          </cell>
        </row>
        <row r="2442">
          <cell r="G2442" t="str">
            <v>ETOUB</v>
          </cell>
          <cell r="J2442" t="str">
            <v>PPP</v>
          </cell>
          <cell r="L2442" t="str">
            <v>Energy</v>
          </cell>
          <cell r="M2442" t="str">
            <v>Winter</v>
          </cell>
          <cell r="N2442" t="str">
            <v>Peak</v>
          </cell>
          <cell r="R2442" t="str">
            <v>N/A</v>
          </cell>
          <cell r="V2442">
            <v>0</v>
          </cell>
        </row>
        <row r="2443">
          <cell r="G2443" t="str">
            <v>ETOUB</v>
          </cell>
          <cell r="J2443" t="str">
            <v>RS</v>
          </cell>
          <cell r="L2443" t="str">
            <v>Energy</v>
          </cell>
          <cell r="M2443" t="str">
            <v>Summer</v>
          </cell>
          <cell r="N2443" t="str">
            <v>Peak</v>
          </cell>
          <cell r="R2443" t="str">
            <v>N/A</v>
          </cell>
          <cell r="V2443">
            <v>0</v>
          </cell>
        </row>
        <row r="2444">
          <cell r="G2444" t="str">
            <v>ETOUB</v>
          </cell>
          <cell r="J2444" t="str">
            <v>RS</v>
          </cell>
          <cell r="L2444" t="str">
            <v>Energy</v>
          </cell>
          <cell r="M2444" t="str">
            <v>Summer</v>
          </cell>
          <cell r="N2444" t="str">
            <v>Off Peak</v>
          </cell>
          <cell r="R2444" t="str">
            <v>N/A</v>
          </cell>
          <cell r="V2444">
            <v>0</v>
          </cell>
        </row>
        <row r="2445">
          <cell r="G2445" t="str">
            <v>ETOUB</v>
          </cell>
          <cell r="J2445" t="str">
            <v>RS</v>
          </cell>
          <cell r="L2445" t="str">
            <v>Energy</v>
          </cell>
          <cell r="M2445" t="str">
            <v>Winter</v>
          </cell>
          <cell r="N2445" t="str">
            <v>Off Peak</v>
          </cell>
          <cell r="R2445" t="str">
            <v>N/A</v>
          </cell>
          <cell r="V2445">
            <v>0</v>
          </cell>
        </row>
        <row r="2446">
          <cell r="G2446" t="str">
            <v>ETOUB</v>
          </cell>
          <cell r="J2446" t="str">
            <v>RS</v>
          </cell>
          <cell r="L2446" t="str">
            <v>Energy</v>
          </cell>
          <cell r="M2446" t="str">
            <v>N/A</v>
          </cell>
          <cell r="N2446" t="str">
            <v>Min Bill kWh</v>
          </cell>
          <cell r="R2446" t="str">
            <v>N/A</v>
          </cell>
          <cell r="V2446">
            <v>0</v>
          </cell>
        </row>
        <row r="2447">
          <cell r="G2447" t="str">
            <v>ETOUB</v>
          </cell>
          <cell r="J2447" t="str">
            <v>RS</v>
          </cell>
          <cell r="L2447" t="str">
            <v>Energy</v>
          </cell>
          <cell r="M2447" t="str">
            <v>Winter</v>
          </cell>
          <cell r="N2447" t="str">
            <v>Peak</v>
          </cell>
          <cell r="R2447" t="str">
            <v>N/A</v>
          </cell>
          <cell r="V2447">
            <v>0</v>
          </cell>
        </row>
        <row r="2448">
          <cell r="G2448" t="str">
            <v>ETOUB</v>
          </cell>
          <cell r="J2448" t="str">
            <v>TRA</v>
          </cell>
          <cell r="L2448" t="str">
            <v>Energy</v>
          </cell>
          <cell r="M2448" t="str">
            <v>N/A</v>
          </cell>
          <cell r="N2448" t="str">
            <v>Min Bill kWh</v>
          </cell>
          <cell r="R2448" t="str">
            <v>N/A</v>
          </cell>
          <cell r="V2448">
            <v>0</v>
          </cell>
        </row>
        <row r="2449">
          <cell r="G2449" t="str">
            <v>ETOUB</v>
          </cell>
          <cell r="J2449" t="str">
            <v>TRA</v>
          </cell>
          <cell r="L2449" t="str">
            <v>Energy</v>
          </cell>
          <cell r="M2449" t="str">
            <v>Summer</v>
          </cell>
          <cell r="N2449" t="str">
            <v>Off Peak</v>
          </cell>
          <cell r="R2449" t="str">
            <v>N/A</v>
          </cell>
          <cell r="V2449">
            <v>0</v>
          </cell>
        </row>
        <row r="2450">
          <cell r="G2450" t="str">
            <v>ETOUB</v>
          </cell>
          <cell r="J2450" t="str">
            <v>TRA</v>
          </cell>
          <cell r="L2450" t="str">
            <v>Energy</v>
          </cell>
          <cell r="M2450" t="str">
            <v>Summer</v>
          </cell>
          <cell r="N2450" t="str">
            <v>Peak</v>
          </cell>
          <cell r="R2450" t="str">
            <v>N/A</v>
          </cell>
          <cell r="V2450">
            <v>0</v>
          </cell>
        </row>
        <row r="2451">
          <cell r="G2451" t="str">
            <v>ETOUB</v>
          </cell>
          <cell r="J2451" t="str">
            <v>TRA</v>
          </cell>
          <cell r="L2451" t="str">
            <v>Energy</v>
          </cell>
          <cell r="M2451" t="str">
            <v>Winter</v>
          </cell>
          <cell r="N2451" t="str">
            <v>Off Peak</v>
          </cell>
          <cell r="R2451" t="str">
            <v>N/A</v>
          </cell>
          <cell r="V2451">
            <v>0</v>
          </cell>
        </row>
        <row r="2452">
          <cell r="G2452" t="str">
            <v>ETOUB</v>
          </cell>
          <cell r="J2452" t="str">
            <v>TRA</v>
          </cell>
          <cell r="L2452" t="str">
            <v>Energy</v>
          </cell>
          <cell r="M2452" t="str">
            <v>Winter</v>
          </cell>
          <cell r="N2452" t="str">
            <v>Peak</v>
          </cell>
          <cell r="R2452" t="str">
            <v>N/A</v>
          </cell>
          <cell r="V2452">
            <v>0</v>
          </cell>
        </row>
        <row r="2453">
          <cell r="G2453" t="str">
            <v>ETOUB</v>
          </cell>
          <cell r="J2453" t="str">
            <v>TRA</v>
          </cell>
          <cell r="L2453" t="str">
            <v>Energy</v>
          </cell>
          <cell r="M2453" t="str">
            <v>N/A</v>
          </cell>
          <cell r="N2453" t="str">
            <v>Min Bill kWh</v>
          </cell>
          <cell r="R2453" t="str">
            <v>N/A</v>
          </cell>
          <cell r="V2453">
            <v>0</v>
          </cell>
        </row>
        <row r="2454">
          <cell r="G2454" t="str">
            <v>ETOUB</v>
          </cell>
          <cell r="J2454" t="str">
            <v>TRA</v>
          </cell>
          <cell r="L2454" t="str">
            <v>Energy</v>
          </cell>
          <cell r="M2454" t="str">
            <v>Summer</v>
          </cell>
          <cell r="N2454" t="str">
            <v>Off Peak</v>
          </cell>
          <cell r="R2454" t="str">
            <v>N/A</v>
          </cell>
          <cell r="V2454">
            <v>0</v>
          </cell>
        </row>
        <row r="2455">
          <cell r="G2455" t="str">
            <v>ETOUB</v>
          </cell>
          <cell r="J2455" t="str">
            <v>TRA</v>
          </cell>
          <cell r="L2455" t="str">
            <v>Energy</v>
          </cell>
          <cell r="M2455" t="str">
            <v>Summer</v>
          </cell>
          <cell r="N2455" t="str">
            <v>Peak</v>
          </cell>
          <cell r="R2455" t="str">
            <v>N/A</v>
          </cell>
          <cell r="V2455">
            <v>0</v>
          </cell>
        </row>
        <row r="2456">
          <cell r="G2456" t="str">
            <v>ETOUB</v>
          </cell>
          <cell r="J2456" t="str">
            <v>TRA</v>
          </cell>
          <cell r="L2456" t="str">
            <v>Energy</v>
          </cell>
          <cell r="M2456" t="str">
            <v>Winter</v>
          </cell>
          <cell r="N2456" t="str">
            <v>Off Peak</v>
          </cell>
          <cell r="R2456" t="str">
            <v>N/A</v>
          </cell>
          <cell r="V2456">
            <v>0</v>
          </cell>
        </row>
        <row r="2457">
          <cell r="G2457" t="str">
            <v>ETOUB</v>
          </cell>
          <cell r="J2457" t="str">
            <v>TRA</v>
          </cell>
          <cell r="L2457" t="str">
            <v>Energy</v>
          </cell>
          <cell r="M2457" t="str">
            <v>Winter</v>
          </cell>
          <cell r="N2457" t="str">
            <v>Peak</v>
          </cell>
          <cell r="R2457" t="str">
            <v>N/A</v>
          </cell>
          <cell r="V2457">
            <v>0</v>
          </cell>
        </row>
        <row r="2458">
          <cell r="G2458" t="str">
            <v>ETOUB</v>
          </cell>
          <cell r="J2458" t="str">
            <v>TRA</v>
          </cell>
          <cell r="L2458" t="str">
            <v>Energy</v>
          </cell>
          <cell r="M2458" t="str">
            <v>N/A</v>
          </cell>
          <cell r="N2458" t="str">
            <v>Min Bill kWh</v>
          </cell>
          <cell r="R2458" t="str">
            <v>N/A</v>
          </cell>
          <cell r="V2458">
            <v>0</v>
          </cell>
        </row>
        <row r="2459">
          <cell r="G2459" t="str">
            <v>ETOUB</v>
          </cell>
          <cell r="J2459" t="str">
            <v>TRA</v>
          </cell>
          <cell r="L2459" t="str">
            <v>Energy</v>
          </cell>
          <cell r="M2459" t="str">
            <v>Summer</v>
          </cell>
          <cell r="N2459" t="str">
            <v>Off Peak</v>
          </cell>
          <cell r="R2459" t="str">
            <v>N/A</v>
          </cell>
          <cell r="V2459">
            <v>0</v>
          </cell>
        </row>
        <row r="2460">
          <cell r="G2460" t="str">
            <v>ETOUB</v>
          </cell>
          <cell r="J2460" t="str">
            <v>TRA</v>
          </cell>
          <cell r="L2460" t="str">
            <v>Energy</v>
          </cell>
          <cell r="M2460" t="str">
            <v>Summer</v>
          </cell>
          <cell r="N2460" t="str">
            <v>Peak</v>
          </cell>
          <cell r="R2460" t="str">
            <v>N/A</v>
          </cell>
          <cell r="V2460">
            <v>0</v>
          </cell>
        </row>
        <row r="2461">
          <cell r="G2461" t="str">
            <v>ETOUB</v>
          </cell>
          <cell r="J2461" t="str">
            <v>TRA</v>
          </cell>
          <cell r="L2461" t="str">
            <v>Energy</v>
          </cell>
          <cell r="M2461" t="str">
            <v>Winter</v>
          </cell>
          <cell r="N2461" t="str">
            <v>Off Peak</v>
          </cell>
          <cell r="R2461" t="str">
            <v>N/A</v>
          </cell>
          <cell r="V2461">
            <v>0</v>
          </cell>
        </row>
        <row r="2462">
          <cell r="G2462" t="str">
            <v>ETOUB</v>
          </cell>
          <cell r="J2462" t="str">
            <v>TRA</v>
          </cell>
          <cell r="L2462" t="str">
            <v>Energy</v>
          </cell>
          <cell r="M2462" t="str">
            <v>Winter</v>
          </cell>
          <cell r="N2462" t="str">
            <v>Peak</v>
          </cell>
          <cell r="R2462" t="str">
            <v>N/A</v>
          </cell>
          <cell r="V2462">
            <v>0</v>
          </cell>
        </row>
        <row r="2463">
          <cell r="G2463" t="str">
            <v>ETOUB</v>
          </cell>
          <cell r="J2463" t="str">
            <v>TRA</v>
          </cell>
          <cell r="L2463" t="str">
            <v>Energy</v>
          </cell>
          <cell r="M2463" t="str">
            <v>N/A</v>
          </cell>
          <cell r="N2463" t="str">
            <v>Min Bill kWh</v>
          </cell>
          <cell r="R2463" t="str">
            <v>N/A</v>
          </cell>
          <cell r="V2463">
            <v>0</v>
          </cell>
        </row>
        <row r="2464">
          <cell r="G2464" t="str">
            <v>ETOUB</v>
          </cell>
          <cell r="J2464" t="str">
            <v>TRA</v>
          </cell>
          <cell r="L2464" t="str">
            <v>Energy</v>
          </cell>
          <cell r="M2464" t="str">
            <v>Summer</v>
          </cell>
          <cell r="N2464" t="str">
            <v>Off Peak</v>
          </cell>
          <cell r="R2464" t="str">
            <v>N/A</v>
          </cell>
          <cell r="V2464">
            <v>0</v>
          </cell>
        </row>
        <row r="2465">
          <cell r="G2465" t="str">
            <v>ETOUB</v>
          </cell>
          <cell r="J2465" t="str">
            <v>TRA</v>
          </cell>
          <cell r="L2465" t="str">
            <v>Energy</v>
          </cell>
          <cell r="M2465" t="str">
            <v>Summer</v>
          </cell>
          <cell r="N2465" t="str">
            <v>Peak</v>
          </cell>
          <cell r="R2465" t="str">
            <v>N/A</v>
          </cell>
          <cell r="V2465">
            <v>0</v>
          </cell>
        </row>
        <row r="2466">
          <cell r="G2466" t="str">
            <v>ETOUB</v>
          </cell>
          <cell r="J2466" t="str">
            <v>TRA</v>
          </cell>
          <cell r="L2466" t="str">
            <v>Energy</v>
          </cell>
          <cell r="M2466" t="str">
            <v>Winter</v>
          </cell>
          <cell r="N2466" t="str">
            <v>Off Peak</v>
          </cell>
          <cell r="R2466" t="str">
            <v>N/A</v>
          </cell>
          <cell r="V2466">
            <v>0</v>
          </cell>
        </row>
        <row r="2467">
          <cell r="G2467" t="str">
            <v>ETOUB</v>
          </cell>
          <cell r="J2467" t="str">
            <v>TRA</v>
          </cell>
          <cell r="L2467" t="str">
            <v>Energy</v>
          </cell>
          <cell r="M2467" t="str">
            <v>Winter</v>
          </cell>
          <cell r="N2467" t="str">
            <v>Peak</v>
          </cell>
          <cell r="R2467" t="str">
            <v>N/A</v>
          </cell>
          <cell r="V2467">
            <v>0</v>
          </cell>
        </row>
        <row r="2468">
          <cell r="G2468" t="str">
            <v>ETOUB</v>
          </cell>
          <cell r="J2468" t="str">
            <v>Trans</v>
          </cell>
          <cell r="L2468" t="str">
            <v>Energy</v>
          </cell>
          <cell r="M2468" t="str">
            <v>N/A</v>
          </cell>
          <cell r="N2468" t="str">
            <v>Min Bill kWh</v>
          </cell>
          <cell r="R2468" t="str">
            <v>N/A</v>
          </cell>
          <cell r="V2468">
            <v>0</v>
          </cell>
        </row>
        <row r="2469">
          <cell r="G2469" t="str">
            <v>ETOUB</v>
          </cell>
          <cell r="J2469" t="str">
            <v>Trans</v>
          </cell>
          <cell r="L2469" t="str">
            <v>Energy</v>
          </cell>
          <cell r="M2469" t="str">
            <v>Summer</v>
          </cell>
          <cell r="N2469" t="str">
            <v>Off Peak</v>
          </cell>
          <cell r="R2469" t="str">
            <v>N/A</v>
          </cell>
          <cell r="V2469">
            <v>0</v>
          </cell>
        </row>
        <row r="2470">
          <cell r="G2470" t="str">
            <v>ETOUB</v>
          </cell>
          <cell r="J2470" t="str">
            <v>Trans</v>
          </cell>
          <cell r="L2470" t="str">
            <v>Energy</v>
          </cell>
          <cell r="M2470" t="str">
            <v>Summer</v>
          </cell>
          <cell r="N2470" t="str">
            <v>Peak</v>
          </cell>
          <cell r="R2470" t="str">
            <v>N/A</v>
          </cell>
          <cell r="V2470">
            <v>0</v>
          </cell>
        </row>
        <row r="2471">
          <cell r="G2471" t="str">
            <v>ETOUB</v>
          </cell>
          <cell r="J2471" t="str">
            <v>Trans</v>
          </cell>
          <cell r="L2471" t="str">
            <v>Energy</v>
          </cell>
          <cell r="M2471" t="str">
            <v>Winter</v>
          </cell>
          <cell r="N2471" t="str">
            <v>Off Peak</v>
          </cell>
          <cell r="R2471" t="str">
            <v>N/A</v>
          </cell>
          <cell r="V2471">
            <v>0</v>
          </cell>
        </row>
        <row r="2472">
          <cell r="G2472" t="str">
            <v>ETOUB</v>
          </cell>
          <cell r="J2472" t="str">
            <v>Trans</v>
          </cell>
          <cell r="L2472" t="str">
            <v>Energy</v>
          </cell>
          <cell r="M2472" t="str">
            <v>Winter</v>
          </cell>
          <cell r="N2472" t="str">
            <v>Peak</v>
          </cell>
          <cell r="R2472" t="str">
            <v>N/A</v>
          </cell>
          <cell r="V2472">
            <v>0</v>
          </cell>
        </row>
        <row r="2473">
          <cell r="G2473" t="str">
            <v>EV2A</v>
          </cell>
          <cell r="J2473" t="str">
            <v>AB32 Credit</v>
          </cell>
          <cell r="L2473" t="str">
            <v>Energy</v>
          </cell>
          <cell r="M2473" t="str">
            <v>Summer</v>
          </cell>
          <cell r="N2473" t="str">
            <v>Off Peak</v>
          </cell>
          <cell r="R2473" t="str">
            <v>N/A</v>
          </cell>
          <cell r="V2473">
            <v>0</v>
          </cell>
        </row>
        <row r="2474">
          <cell r="G2474" t="str">
            <v>EV2A</v>
          </cell>
          <cell r="J2474" t="str">
            <v>AB32 Credit</v>
          </cell>
          <cell r="L2474" t="str">
            <v>Energy</v>
          </cell>
          <cell r="M2474" t="str">
            <v>Summer</v>
          </cell>
          <cell r="N2474" t="str">
            <v>Part Peak</v>
          </cell>
          <cell r="R2474" t="str">
            <v>N/A</v>
          </cell>
          <cell r="V2474">
            <v>0</v>
          </cell>
        </row>
        <row r="2475">
          <cell r="G2475" t="str">
            <v>EV2A</v>
          </cell>
          <cell r="J2475" t="str">
            <v>AB32 Credit</v>
          </cell>
          <cell r="L2475" t="str">
            <v>Energy</v>
          </cell>
          <cell r="M2475" t="str">
            <v>Summer</v>
          </cell>
          <cell r="N2475" t="str">
            <v>Peak</v>
          </cell>
          <cell r="R2475" t="str">
            <v>N/A</v>
          </cell>
          <cell r="V2475">
            <v>0</v>
          </cell>
        </row>
        <row r="2476">
          <cell r="G2476" t="str">
            <v>EV2A</v>
          </cell>
          <cell r="J2476" t="str">
            <v>AB32 Credit</v>
          </cell>
          <cell r="L2476" t="str">
            <v>Energy</v>
          </cell>
          <cell r="M2476" t="str">
            <v>Winter</v>
          </cell>
          <cell r="N2476" t="str">
            <v>Off Peak</v>
          </cell>
          <cell r="R2476" t="str">
            <v>N/A</v>
          </cell>
          <cell r="V2476">
            <v>0</v>
          </cell>
        </row>
        <row r="2477">
          <cell r="G2477" t="str">
            <v>EV2A</v>
          </cell>
          <cell r="J2477" t="str">
            <v>AB32 Credit</v>
          </cell>
          <cell r="L2477" t="str">
            <v>Energy</v>
          </cell>
          <cell r="M2477" t="str">
            <v>Winter</v>
          </cell>
          <cell r="N2477" t="str">
            <v>Part Peak</v>
          </cell>
          <cell r="R2477" t="str">
            <v>N/A</v>
          </cell>
          <cell r="V2477">
            <v>0</v>
          </cell>
        </row>
        <row r="2478">
          <cell r="G2478" t="str">
            <v>EV2A</v>
          </cell>
          <cell r="J2478" t="str">
            <v>AB32 Credit</v>
          </cell>
          <cell r="L2478" t="str">
            <v>Energy</v>
          </cell>
          <cell r="M2478" t="str">
            <v>Winter</v>
          </cell>
          <cell r="N2478" t="str">
            <v>Peak</v>
          </cell>
          <cell r="R2478" t="str">
            <v>N/A</v>
          </cell>
          <cell r="V2478">
            <v>0</v>
          </cell>
        </row>
        <row r="2479">
          <cell r="G2479" t="str">
            <v>EV2A</v>
          </cell>
          <cell r="J2479" t="str">
            <v>CIA</v>
          </cell>
          <cell r="L2479" t="str">
            <v>Energy</v>
          </cell>
          <cell r="M2479" t="str">
            <v>Summer</v>
          </cell>
          <cell r="N2479" t="str">
            <v>Off Peak</v>
          </cell>
          <cell r="R2479" t="str">
            <v>N/A</v>
          </cell>
          <cell r="V2479">
            <v>0</v>
          </cell>
        </row>
        <row r="2480">
          <cell r="G2480" t="str">
            <v>EV2A</v>
          </cell>
          <cell r="J2480" t="str">
            <v>CIA</v>
          </cell>
          <cell r="L2480" t="str">
            <v>Energy</v>
          </cell>
          <cell r="M2480" t="str">
            <v>Summer</v>
          </cell>
          <cell r="N2480" t="str">
            <v>Part Peak</v>
          </cell>
          <cell r="R2480" t="str">
            <v>N/A</v>
          </cell>
          <cell r="V2480">
            <v>0</v>
          </cell>
        </row>
        <row r="2481">
          <cell r="G2481" t="str">
            <v>EV2A</v>
          </cell>
          <cell r="J2481" t="str">
            <v>CIA</v>
          </cell>
          <cell r="L2481" t="str">
            <v>Energy</v>
          </cell>
          <cell r="M2481" t="str">
            <v>Summer</v>
          </cell>
          <cell r="N2481" t="str">
            <v>Peak</v>
          </cell>
          <cell r="R2481" t="str">
            <v>N/A</v>
          </cell>
          <cell r="V2481">
            <v>0</v>
          </cell>
        </row>
        <row r="2482">
          <cell r="G2482" t="str">
            <v>EV2A</v>
          </cell>
          <cell r="J2482" t="str">
            <v>CIA</v>
          </cell>
          <cell r="L2482" t="str">
            <v>Energy</v>
          </cell>
          <cell r="M2482" t="str">
            <v>Winter</v>
          </cell>
          <cell r="N2482" t="str">
            <v>Off Peak</v>
          </cell>
          <cell r="R2482" t="str">
            <v>N/A</v>
          </cell>
          <cell r="V2482">
            <v>0</v>
          </cell>
        </row>
        <row r="2483">
          <cell r="G2483" t="str">
            <v>EV2A</v>
          </cell>
          <cell r="J2483" t="str">
            <v>CIA</v>
          </cell>
          <cell r="L2483" t="str">
            <v>Energy</v>
          </cell>
          <cell r="M2483" t="str">
            <v>Winter</v>
          </cell>
          <cell r="N2483" t="str">
            <v>Part Peak</v>
          </cell>
          <cell r="R2483" t="str">
            <v>N/A</v>
          </cell>
          <cell r="V2483">
            <v>0</v>
          </cell>
        </row>
        <row r="2484">
          <cell r="G2484" t="str">
            <v>EV2A</v>
          </cell>
          <cell r="J2484" t="str">
            <v>CIA</v>
          </cell>
          <cell r="L2484" t="str">
            <v>Energy</v>
          </cell>
          <cell r="M2484" t="str">
            <v>Winter</v>
          </cell>
          <cell r="N2484" t="str">
            <v>Peak</v>
          </cell>
          <cell r="R2484" t="str">
            <v>N/A</v>
          </cell>
          <cell r="V2484">
            <v>0</v>
          </cell>
        </row>
        <row r="2485">
          <cell r="G2485" t="str">
            <v>EV2A</v>
          </cell>
          <cell r="J2485" t="str">
            <v>CTC</v>
          </cell>
          <cell r="L2485" t="str">
            <v>Energy</v>
          </cell>
          <cell r="M2485" t="str">
            <v>Summer</v>
          </cell>
          <cell r="N2485" t="str">
            <v>Off Peak</v>
          </cell>
          <cell r="R2485" t="str">
            <v>N/A</v>
          </cell>
          <cell r="V2485">
            <v>0</v>
          </cell>
        </row>
        <row r="2486">
          <cell r="G2486" t="str">
            <v>EV2A</v>
          </cell>
          <cell r="J2486" t="str">
            <v>CTC</v>
          </cell>
          <cell r="L2486" t="str">
            <v>Energy</v>
          </cell>
          <cell r="M2486" t="str">
            <v>Summer</v>
          </cell>
          <cell r="N2486" t="str">
            <v>Part Peak</v>
          </cell>
          <cell r="R2486" t="str">
            <v>N/A</v>
          </cell>
          <cell r="V2486">
            <v>0</v>
          </cell>
        </row>
        <row r="2487">
          <cell r="G2487" t="str">
            <v>EV2A</v>
          </cell>
          <cell r="J2487" t="str">
            <v>CTC</v>
          </cell>
          <cell r="L2487" t="str">
            <v>Energy</v>
          </cell>
          <cell r="M2487" t="str">
            <v>Summer</v>
          </cell>
          <cell r="N2487" t="str">
            <v>Peak</v>
          </cell>
          <cell r="R2487" t="str">
            <v>N/A</v>
          </cell>
          <cell r="V2487">
            <v>0</v>
          </cell>
        </row>
        <row r="2488">
          <cell r="G2488" t="str">
            <v>EV2A</v>
          </cell>
          <cell r="J2488" t="str">
            <v>CTC</v>
          </cell>
          <cell r="L2488" t="str">
            <v>Energy</v>
          </cell>
          <cell r="M2488" t="str">
            <v>Winter</v>
          </cell>
          <cell r="N2488" t="str">
            <v>Off Peak</v>
          </cell>
          <cell r="R2488" t="str">
            <v>N/A</v>
          </cell>
          <cell r="V2488">
            <v>0</v>
          </cell>
        </row>
        <row r="2489">
          <cell r="G2489" t="str">
            <v>EV2A</v>
          </cell>
          <cell r="J2489" t="str">
            <v>CTC</v>
          </cell>
          <cell r="L2489" t="str">
            <v>Energy</v>
          </cell>
          <cell r="M2489" t="str">
            <v>Winter</v>
          </cell>
          <cell r="N2489" t="str">
            <v>Part Peak</v>
          </cell>
          <cell r="R2489" t="str">
            <v>N/A</v>
          </cell>
          <cell r="V2489">
            <v>0</v>
          </cell>
        </row>
        <row r="2490">
          <cell r="G2490" t="str">
            <v>EV2A</v>
          </cell>
          <cell r="J2490" t="str">
            <v>CTC</v>
          </cell>
          <cell r="L2490" t="str">
            <v>Energy</v>
          </cell>
          <cell r="M2490" t="str">
            <v>Winter</v>
          </cell>
          <cell r="N2490" t="str">
            <v>Peak</v>
          </cell>
          <cell r="R2490" t="str">
            <v>N/A</v>
          </cell>
          <cell r="V2490">
            <v>0</v>
          </cell>
        </row>
        <row r="2491">
          <cell r="G2491" t="str">
            <v>EV2A</v>
          </cell>
          <cell r="J2491" t="str">
            <v>Distribution</v>
          </cell>
          <cell r="L2491" t="str">
            <v>Energy</v>
          </cell>
          <cell r="M2491" t="str">
            <v>Summer</v>
          </cell>
          <cell r="N2491" t="str">
            <v>Off Peak</v>
          </cell>
          <cell r="R2491" t="str">
            <v>N/A</v>
          </cell>
          <cell r="V2491">
            <v>0</v>
          </cell>
        </row>
        <row r="2492">
          <cell r="G2492" t="str">
            <v>EV2A</v>
          </cell>
          <cell r="J2492" t="str">
            <v>Distribution</v>
          </cell>
          <cell r="L2492" t="str">
            <v>Energy</v>
          </cell>
          <cell r="M2492" t="str">
            <v>Summer</v>
          </cell>
          <cell r="N2492" t="str">
            <v>Part Peak</v>
          </cell>
          <cell r="R2492" t="str">
            <v>N/A</v>
          </cell>
          <cell r="V2492">
            <v>0</v>
          </cell>
        </row>
        <row r="2493">
          <cell r="G2493" t="str">
            <v>EV2A</v>
          </cell>
          <cell r="J2493" t="str">
            <v>Distribution</v>
          </cell>
          <cell r="L2493" t="str">
            <v>Energy</v>
          </cell>
          <cell r="M2493" t="str">
            <v>Summer</v>
          </cell>
          <cell r="N2493" t="str">
            <v>Peak</v>
          </cell>
          <cell r="R2493" t="str">
            <v>N/A</v>
          </cell>
          <cell r="V2493">
            <v>0</v>
          </cell>
        </row>
        <row r="2494">
          <cell r="G2494" t="str">
            <v>EV2A</v>
          </cell>
          <cell r="J2494" t="str">
            <v>Distribution</v>
          </cell>
          <cell r="L2494" t="str">
            <v>Energy</v>
          </cell>
          <cell r="M2494" t="str">
            <v>Winter</v>
          </cell>
          <cell r="N2494" t="str">
            <v>Off Peak</v>
          </cell>
          <cell r="R2494" t="str">
            <v>N/A</v>
          </cell>
          <cell r="V2494">
            <v>0</v>
          </cell>
        </row>
        <row r="2495">
          <cell r="G2495" t="str">
            <v>EV2A</v>
          </cell>
          <cell r="J2495" t="str">
            <v>Distribution</v>
          </cell>
          <cell r="L2495" t="str">
            <v>Energy</v>
          </cell>
          <cell r="M2495" t="str">
            <v>Winter</v>
          </cell>
          <cell r="N2495" t="str">
            <v>Part Peak</v>
          </cell>
          <cell r="R2495" t="str">
            <v>N/A</v>
          </cell>
          <cell r="V2495">
            <v>0</v>
          </cell>
        </row>
        <row r="2496">
          <cell r="G2496" t="str">
            <v>EV2A</v>
          </cell>
          <cell r="J2496" t="str">
            <v>Distribution</v>
          </cell>
          <cell r="L2496" t="str">
            <v>Energy</v>
          </cell>
          <cell r="M2496" t="str">
            <v>Winter</v>
          </cell>
          <cell r="N2496" t="str">
            <v>Peak</v>
          </cell>
          <cell r="R2496" t="str">
            <v>N/A</v>
          </cell>
          <cell r="V2496">
            <v>0</v>
          </cell>
        </row>
        <row r="2497">
          <cell r="G2497" t="str">
            <v>EV2A</v>
          </cell>
          <cell r="J2497" t="str">
            <v>WFC</v>
          </cell>
          <cell r="L2497" t="str">
            <v>Energy</v>
          </cell>
          <cell r="M2497" t="str">
            <v>Summer</v>
          </cell>
          <cell r="N2497" t="str">
            <v>Off Peak</v>
          </cell>
          <cell r="R2497" t="str">
            <v>N/A</v>
          </cell>
          <cell r="V2497">
            <v>0</v>
          </cell>
        </row>
        <row r="2498">
          <cell r="G2498" t="str">
            <v>EV2A</v>
          </cell>
          <cell r="J2498" t="str">
            <v>WFC</v>
          </cell>
          <cell r="L2498" t="str">
            <v>Energy</v>
          </cell>
          <cell r="M2498" t="str">
            <v>Summer</v>
          </cell>
          <cell r="N2498" t="str">
            <v>Part Peak</v>
          </cell>
          <cell r="R2498" t="str">
            <v>N/A</v>
          </cell>
          <cell r="V2498">
            <v>0</v>
          </cell>
        </row>
        <row r="2499">
          <cell r="G2499" t="str">
            <v>EV2A</v>
          </cell>
          <cell r="J2499" t="str">
            <v>WFC</v>
          </cell>
          <cell r="L2499" t="str">
            <v>Energy</v>
          </cell>
          <cell r="M2499" t="str">
            <v>Summer</v>
          </cell>
          <cell r="N2499" t="str">
            <v>Peak</v>
          </cell>
          <cell r="R2499" t="str">
            <v>N/A</v>
          </cell>
          <cell r="V2499">
            <v>0</v>
          </cell>
        </row>
        <row r="2500">
          <cell r="G2500" t="str">
            <v>EV2A</v>
          </cell>
          <cell r="J2500" t="str">
            <v>WFC</v>
          </cell>
          <cell r="L2500" t="str">
            <v>Energy</v>
          </cell>
          <cell r="M2500" t="str">
            <v>Winter</v>
          </cell>
          <cell r="N2500" t="str">
            <v>Off Peak</v>
          </cell>
          <cell r="R2500" t="str">
            <v>N/A</v>
          </cell>
          <cell r="V2500">
            <v>0</v>
          </cell>
        </row>
        <row r="2501">
          <cell r="G2501" t="str">
            <v>EV2A</v>
          </cell>
          <cell r="J2501" t="str">
            <v>WFC</v>
          </cell>
          <cell r="L2501" t="str">
            <v>Energy</v>
          </cell>
          <cell r="M2501" t="str">
            <v>Winter</v>
          </cell>
          <cell r="N2501" t="str">
            <v>Part Peak</v>
          </cell>
          <cell r="R2501" t="str">
            <v>N/A</v>
          </cell>
          <cell r="V2501">
            <v>0</v>
          </cell>
        </row>
        <row r="2502">
          <cell r="G2502" t="str">
            <v>EV2A</v>
          </cell>
          <cell r="J2502" t="str">
            <v>WFC</v>
          </cell>
          <cell r="L2502" t="str">
            <v>Energy</v>
          </cell>
          <cell r="M2502" t="str">
            <v>Winter</v>
          </cell>
          <cell r="N2502" t="str">
            <v>Peak</v>
          </cell>
          <cell r="R2502" t="str">
            <v>N/A</v>
          </cell>
          <cell r="V2502">
            <v>0</v>
          </cell>
        </row>
        <row r="2503">
          <cell r="G2503" t="str">
            <v>EV2A</v>
          </cell>
          <cell r="J2503" t="str">
            <v>ECRA</v>
          </cell>
          <cell r="L2503" t="str">
            <v>Energy</v>
          </cell>
          <cell r="M2503" t="str">
            <v>Summer</v>
          </cell>
          <cell r="N2503" t="str">
            <v>Off Peak</v>
          </cell>
          <cell r="R2503" t="str">
            <v>N/A</v>
          </cell>
          <cell r="V2503">
            <v>0</v>
          </cell>
        </row>
        <row r="2504">
          <cell r="G2504" t="str">
            <v>EV2A</v>
          </cell>
          <cell r="J2504" t="str">
            <v>ECRA</v>
          </cell>
          <cell r="L2504" t="str">
            <v>Energy</v>
          </cell>
          <cell r="M2504" t="str">
            <v>Summer</v>
          </cell>
          <cell r="N2504" t="str">
            <v>Part Peak</v>
          </cell>
          <cell r="R2504" t="str">
            <v>N/A</v>
          </cell>
          <cell r="V2504">
            <v>0</v>
          </cell>
        </row>
        <row r="2505">
          <cell r="G2505" t="str">
            <v>EV2A</v>
          </cell>
          <cell r="J2505" t="str">
            <v>ECRA</v>
          </cell>
          <cell r="L2505" t="str">
            <v>Energy</v>
          </cell>
          <cell r="M2505" t="str">
            <v>Summer</v>
          </cell>
          <cell r="N2505" t="str">
            <v>Peak</v>
          </cell>
          <cell r="R2505" t="str">
            <v>N/A</v>
          </cell>
          <cell r="V2505">
            <v>0</v>
          </cell>
        </row>
        <row r="2506">
          <cell r="G2506" t="str">
            <v>EV2A</v>
          </cell>
          <cell r="J2506" t="str">
            <v>ECRA</v>
          </cell>
          <cell r="L2506" t="str">
            <v>Energy</v>
          </cell>
          <cell r="M2506" t="str">
            <v>Winter</v>
          </cell>
          <cell r="N2506" t="str">
            <v>Off Peak</v>
          </cell>
          <cell r="R2506" t="str">
            <v>N/A</v>
          </cell>
          <cell r="V2506">
            <v>0</v>
          </cell>
        </row>
        <row r="2507">
          <cell r="G2507" t="str">
            <v>EV2A</v>
          </cell>
          <cell r="J2507" t="str">
            <v>ECRA</v>
          </cell>
          <cell r="L2507" t="str">
            <v>Energy</v>
          </cell>
          <cell r="M2507" t="str">
            <v>Winter</v>
          </cell>
          <cell r="N2507" t="str">
            <v>Part Peak</v>
          </cell>
          <cell r="R2507" t="str">
            <v>N/A</v>
          </cell>
          <cell r="V2507">
            <v>0</v>
          </cell>
        </row>
        <row r="2508">
          <cell r="G2508" t="str">
            <v>EV2A</v>
          </cell>
          <cell r="J2508" t="str">
            <v>ECRA</v>
          </cell>
          <cell r="L2508" t="str">
            <v>Energy</v>
          </cell>
          <cell r="M2508" t="str">
            <v>Winter</v>
          </cell>
          <cell r="N2508" t="str">
            <v>Peak</v>
          </cell>
          <cell r="R2508" t="str">
            <v>N/A</v>
          </cell>
          <cell r="V2508">
            <v>0</v>
          </cell>
        </row>
        <row r="2509">
          <cell r="G2509" t="str">
            <v>EV2A</v>
          </cell>
          <cell r="J2509" t="str">
            <v>Generation</v>
          </cell>
          <cell r="L2509" t="str">
            <v>Energy</v>
          </cell>
          <cell r="M2509" t="str">
            <v>Summer</v>
          </cell>
          <cell r="N2509" t="str">
            <v>Off Peak</v>
          </cell>
          <cell r="R2509" t="str">
            <v>N/A</v>
          </cell>
          <cell r="V2509">
            <v>0</v>
          </cell>
        </row>
        <row r="2510">
          <cell r="G2510" t="str">
            <v>EV2A</v>
          </cell>
          <cell r="J2510" t="str">
            <v>Generation</v>
          </cell>
          <cell r="L2510" t="str">
            <v>Energy</v>
          </cell>
          <cell r="M2510" t="str">
            <v>Summer</v>
          </cell>
          <cell r="N2510" t="str">
            <v>Part Peak</v>
          </cell>
          <cell r="R2510" t="str">
            <v>N/A</v>
          </cell>
          <cell r="V2510">
            <v>0</v>
          </cell>
        </row>
        <row r="2511">
          <cell r="G2511" t="str">
            <v>EV2A</v>
          </cell>
          <cell r="J2511" t="str">
            <v>Generation</v>
          </cell>
          <cell r="L2511" t="str">
            <v>Energy</v>
          </cell>
          <cell r="M2511" t="str">
            <v>Summer</v>
          </cell>
          <cell r="N2511" t="str">
            <v>Peak</v>
          </cell>
          <cell r="R2511" t="str">
            <v>N/A</v>
          </cell>
          <cell r="V2511">
            <v>0</v>
          </cell>
        </row>
        <row r="2512">
          <cell r="G2512" t="str">
            <v>EV2A</v>
          </cell>
          <cell r="J2512" t="str">
            <v>Generation</v>
          </cell>
          <cell r="L2512" t="str">
            <v>Energy</v>
          </cell>
          <cell r="M2512" t="str">
            <v>Winter</v>
          </cell>
          <cell r="N2512" t="str">
            <v>Off Peak</v>
          </cell>
          <cell r="R2512" t="str">
            <v>N/A</v>
          </cell>
          <cell r="V2512">
            <v>0</v>
          </cell>
        </row>
        <row r="2513">
          <cell r="G2513" t="str">
            <v>EV2A</v>
          </cell>
          <cell r="J2513" t="str">
            <v>Generation</v>
          </cell>
          <cell r="L2513" t="str">
            <v>Energy</v>
          </cell>
          <cell r="M2513" t="str">
            <v>Winter</v>
          </cell>
          <cell r="N2513" t="str">
            <v>Part Peak</v>
          </cell>
          <cell r="R2513" t="str">
            <v>N/A</v>
          </cell>
          <cell r="V2513">
            <v>0</v>
          </cell>
        </row>
        <row r="2514">
          <cell r="G2514" t="str">
            <v>EV2A</v>
          </cell>
          <cell r="J2514" t="str">
            <v>Generation</v>
          </cell>
          <cell r="L2514" t="str">
            <v>Energy</v>
          </cell>
          <cell r="M2514" t="str">
            <v>Winter</v>
          </cell>
          <cell r="N2514" t="str">
            <v>Peak</v>
          </cell>
          <cell r="R2514" t="str">
            <v>N/A</v>
          </cell>
          <cell r="V2514">
            <v>0</v>
          </cell>
        </row>
        <row r="2515">
          <cell r="G2515" t="str">
            <v>EV2A</v>
          </cell>
          <cell r="J2515" t="str">
            <v>ND</v>
          </cell>
          <cell r="L2515" t="str">
            <v>Energy</v>
          </cell>
          <cell r="M2515" t="str">
            <v>Summer</v>
          </cell>
          <cell r="N2515" t="str">
            <v>Off Peak</v>
          </cell>
          <cell r="R2515" t="str">
            <v>N/A</v>
          </cell>
          <cell r="V2515">
            <v>0</v>
          </cell>
        </row>
        <row r="2516">
          <cell r="G2516" t="str">
            <v>EV2A</v>
          </cell>
          <cell r="J2516" t="str">
            <v>ND</v>
          </cell>
          <cell r="L2516" t="str">
            <v>Energy</v>
          </cell>
          <cell r="M2516" t="str">
            <v>Summer</v>
          </cell>
          <cell r="N2516" t="str">
            <v>Part Peak</v>
          </cell>
          <cell r="R2516" t="str">
            <v>N/A</v>
          </cell>
          <cell r="V2516">
            <v>0</v>
          </cell>
        </row>
        <row r="2517">
          <cell r="G2517" t="str">
            <v>EV2A</v>
          </cell>
          <cell r="J2517" t="str">
            <v>ND</v>
          </cell>
          <cell r="L2517" t="str">
            <v>Energy</v>
          </cell>
          <cell r="M2517" t="str">
            <v>Summer</v>
          </cell>
          <cell r="N2517" t="str">
            <v>Peak</v>
          </cell>
          <cell r="R2517" t="str">
            <v>N/A</v>
          </cell>
          <cell r="V2517">
            <v>0</v>
          </cell>
        </row>
        <row r="2518">
          <cell r="G2518" t="str">
            <v>EV2A</v>
          </cell>
          <cell r="J2518" t="str">
            <v>ND</v>
          </cell>
          <cell r="L2518" t="str">
            <v>Energy</v>
          </cell>
          <cell r="M2518" t="str">
            <v>Winter</v>
          </cell>
          <cell r="N2518" t="str">
            <v>Off Peak</v>
          </cell>
          <cell r="R2518" t="str">
            <v>N/A</v>
          </cell>
          <cell r="V2518">
            <v>0</v>
          </cell>
        </row>
        <row r="2519">
          <cell r="G2519" t="str">
            <v>EV2A</v>
          </cell>
          <cell r="J2519" t="str">
            <v>ND</v>
          </cell>
          <cell r="L2519" t="str">
            <v>Energy</v>
          </cell>
          <cell r="M2519" t="str">
            <v>Winter</v>
          </cell>
          <cell r="N2519" t="str">
            <v>Part Peak</v>
          </cell>
          <cell r="R2519" t="str">
            <v>N/A</v>
          </cell>
          <cell r="V2519">
            <v>0</v>
          </cell>
        </row>
        <row r="2520">
          <cell r="G2520" t="str">
            <v>EV2A</v>
          </cell>
          <cell r="J2520" t="str">
            <v>ND</v>
          </cell>
          <cell r="L2520" t="str">
            <v>Energy</v>
          </cell>
          <cell r="M2520" t="str">
            <v>Winter</v>
          </cell>
          <cell r="N2520" t="str">
            <v>Peak</v>
          </cell>
          <cell r="R2520" t="str">
            <v>N/A</v>
          </cell>
          <cell r="V2520">
            <v>0</v>
          </cell>
        </row>
        <row r="2521">
          <cell r="G2521" t="str">
            <v>EV2A</v>
          </cell>
          <cell r="J2521" t="str">
            <v>NSGC</v>
          </cell>
          <cell r="L2521" t="str">
            <v>Energy</v>
          </cell>
          <cell r="M2521" t="str">
            <v>Summer</v>
          </cell>
          <cell r="N2521" t="str">
            <v>Off Peak</v>
          </cell>
          <cell r="R2521" t="str">
            <v>N/A</v>
          </cell>
          <cell r="V2521">
            <v>0</v>
          </cell>
        </row>
        <row r="2522">
          <cell r="G2522" t="str">
            <v>EV2A</v>
          </cell>
          <cell r="J2522" t="str">
            <v>NSGC</v>
          </cell>
          <cell r="L2522" t="str">
            <v>Energy</v>
          </cell>
          <cell r="M2522" t="str">
            <v>Summer</v>
          </cell>
          <cell r="N2522" t="str">
            <v>Part Peak</v>
          </cell>
          <cell r="R2522" t="str">
            <v>N/A</v>
          </cell>
          <cell r="V2522">
            <v>0</v>
          </cell>
        </row>
        <row r="2523">
          <cell r="G2523" t="str">
            <v>EV2A</v>
          </cell>
          <cell r="J2523" t="str">
            <v>NSGC</v>
          </cell>
          <cell r="L2523" t="str">
            <v>Energy</v>
          </cell>
          <cell r="M2523" t="str">
            <v>Summer</v>
          </cell>
          <cell r="N2523" t="str">
            <v>Peak</v>
          </cell>
          <cell r="R2523" t="str">
            <v>N/A</v>
          </cell>
          <cell r="V2523">
            <v>0</v>
          </cell>
        </row>
        <row r="2524">
          <cell r="G2524" t="str">
            <v>EV2A</v>
          </cell>
          <cell r="J2524" t="str">
            <v>NSGC</v>
          </cell>
          <cell r="L2524" t="str">
            <v>Energy</v>
          </cell>
          <cell r="M2524" t="str">
            <v>Winter</v>
          </cell>
          <cell r="N2524" t="str">
            <v>Off Peak</v>
          </cell>
          <cell r="R2524" t="str">
            <v>N/A</v>
          </cell>
          <cell r="V2524">
            <v>0</v>
          </cell>
        </row>
        <row r="2525">
          <cell r="G2525" t="str">
            <v>EV2A</v>
          </cell>
          <cell r="J2525" t="str">
            <v>NSGC</v>
          </cell>
          <cell r="L2525" t="str">
            <v>Energy</v>
          </cell>
          <cell r="M2525" t="str">
            <v>Winter</v>
          </cell>
          <cell r="N2525" t="str">
            <v>Part Peak</v>
          </cell>
          <cell r="R2525" t="str">
            <v>N/A</v>
          </cell>
          <cell r="V2525">
            <v>0</v>
          </cell>
        </row>
        <row r="2526">
          <cell r="G2526" t="str">
            <v>EV2A</v>
          </cell>
          <cell r="J2526" t="str">
            <v>NSGC</v>
          </cell>
          <cell r="L2526" t="str">
            <v>Energy</v>
          </cell>
          <cell r="M2526" t="str">
            <v>Winter</v>
          </cell>
          <cell r="N2526" t="str">
            <v>Peak</v>
          </cell>
          <cell r="R2526" t="str">
            <v>N/A</v>
          </cell>
          <cell r="V2526">
            <v>0</v>
          </cell>
        </row>
        <row r="2527">
          <cell r="G2527" t="str">
            <v>EV2A</v>
          </cell>
          <cell r="J2527" t="str">
            <v>PPP</v>
          </cell>
          <cell r="L2527" t="str">
            <v>Energy</v>
          </cell>
          <cell r="M2527" t="str">
            <v>Summer</v>
          </cell>
          <cell r="N2527" t="str">
            <v>Off Peak</v>
          </cell>
          <cell r="R2527" t="str">
            <v>N/A</v>
          </cell>
          <cell r="V2527">
            <v>0</v>
          </cell>
        </row>
        <row r="2528">
          <cell r="G2528" t="str">
            <v>EV2A</v>
          </cell>
          <cell r="J2528" t="str">
            <v>PPP</v>
          </cell>
          <cell r="L2528" t="str">
            <v>Energy</v>
          </cell>
          <cell r="M2528" t="str">
            <v>Summer</v>
          </cell>
          <cell r="N2528" t="str">
            <v>Part Peak</v>
          </cell>
          <cell r="R2528" t="str">
            <v>N/A</v>
          </cell>
          <cell r="V2528">
            <v>0</v>
          </cell>
        </row>
        <row r="2529">
          <cell r="G2529" t="str">
            <v>EV2A</v>
          </cell>
          <cell r="J2529" t="str">
            <v>PPP</v>
          </cell>
          <cell r="L2529" t="str">
            <v>Energy</v>
          </cell>
          <cell r="M2529" t="str">
            <v>Summer</v>
          </cell>
          <cell r="N2529" t="str">
            <v>Peak</v>
          </cell>
          <cell r="R2529" t="str">
            <v>N/A</v>
          </cell>
          <cell r="V2529">
            <v>0</v>
          </cell>
        </row>
        <row r="2530">
          <cell r="G2530" t="str">
            <v>EV2A</v>
          </cell>
          <cell r="J2530" t="str">
            <v>PPP</v>
          </cell>
          <cell r="L2530" t="str">
            <v>Energy</v>
          </cell>
          <cell r="M2530" t="str">
            <v>Winter</v>
          </cell>
          <cell r="N2530" t="str">
            <v>Off Peak</v>
          </cell>
          <cell r="R2530" t="str">
            <v>N/A</v>
          </cell>
          <cell r="V2530">
            <v>0</v>
          </cell>
        </row>
        <row r="2531">
          <cell r="G2531" t="str">
            <v>EV2A</v>
          </cell>
          <cell r="J2531" t="str">
            <v>PPP</v>
          </cell>
          <cell r="L2531" t="str">
            <v>Energy</v>
          </cell>
          <cell r="M2531" t="str">
            <v>Winter</v>
          </cell>
          <cell r="N2531" t="str">
            <v>Part Peak</v>
          </cell>
          <cell r="R2531" t="str">
            <v>N/A</v>
          </cell>
          <cell r="V2531">
            <v>0</v>
          </cell>
        </row>
        <row r="2532">
          <cell r="G2532" t="str">
            <v>EV2A</v>
          </cell>
          <cell r="J2532" t="str">
            <v>PPP</v>
          </cell>
          <cell r="L2532" t="str">
            <v>Energy</v>
          </cell>
          <cell r="M2532" t="str">
            <v>Winter</v>
          </cell>
          <cell r="N2532" t="str">
            <v>Peak</v>
          </cell>
          <cell r="R2532" t="str">
            <v>N/A</v>
          </cell>
          <cell r="V2532">
            <v>0</v>
          </cell>
        </row>
        <row r="2533">
          <cell r="G2533" t="str">
            <v>EV2A</v>
          </cell>
          <cell r="J2533" t="str">
            <v>PPP</v>
          </cell>
          <cell r="L2533" t="str">
            <v>Energy</v>
          </cell>
          <cell r="M2533" t="str">
            <v>Summer</v>
          </cell>
          <cell r="N2533" t="str">
            <v>Off Peak</v>
          </cell>
          <cell r="R2533" t="str">
            <v>N/A</v>
          </cell>
          <cell r="V2533">
            <v>0</v>
          </cell>
        </row>
        <row r="2534">
          <cell r="G2534" t="str">
            <v>EV2A</v>
          </cell>
          <cell r="J2534" t="str">
            <v>PPP</v>
          </cell>
          <cell r="L2534" t="str">
            <v>Energy</v>
          </cell>
          <cell r="M2534" t="str">
            <v>Summer</v>
          </cell>
          <cell r="N2534" t="str">
            <v>Part Peak</v>
          </cell>
          <cell r="R2534" t="str">
            <v>N/A</v>
          </cell>
          <cell r="V2534">
            <v>0</v>
          </cell>
        </row>
        <row r="2535">
          <cell r="G2535" t="str">
            <v>EV2A</v>
          </cell>
          <cell r="J2535" t="str">
            <v>PPP</v>
          </cell>
          <cell r="L2535" t="str">
            <v>Energy</v>
          </cell>
          <cell r="M2535" t="str">
            <v>Summer</v>
          </cell>
          <cell r="N2535" t="str">
            <v>Peak</v>
          </cell>
          <cell r="R2535" t="str">
            <v>N/A</v>
          </cell>
          <cell r="V2535">
            <v>0</v>
          </cell>
        </row>
        <row r="2536">
          <cell r="G2536" t="str">
            <v>EV2A</v>
          </cell>
          <cell r="J2536" t="str">
            <v>PPP</v>
          </cell>
          <cell r="L2536" t="str">
            <v>Energy</v>
          </cell>
          <cell r="M2536" t="str">
            <v>Winter</v>
          </cell>
          <cell r="N2536" t="str">
            <v>Off Peak</v>
          </cell>
          <cell r="R2536" t="str">
            <v>N/A</v>
          </cell>
          <cell r="V2536">
            <v>0</v>
          </cell>
        </row>
        <row r="2537">
          <cell r="G2537" t="str">
            <v>EV2A</v>
          </cell>
          <cell r="J2537" t="str">
            <v>PPP</v>
          </cell>
          <cell r="L2537" t="str">
            <v>Energy</v>
          </cell>
          <cell r="M2537" t="str">
            <v>Winter</v>
          </cell>
          <cell r="N2537" t="str">
            <v>Part Peak</v>
          </cell>
          <cell r="R2537" t="str">
            <v>N/A</v>
          </cell>
          <cell r="V2537">
            <v>0</v>
          </cell>
        </row>
        <row r="2538">
          <cell r="G2538" t="str">
            <v>EV2A</v>
          </cell>
          <cell r="J2538" t="str">
            <v>PPP</v>
          </cell>
          <cell r="L2538" t="str">
            <v>Energy</v>
          </cell>
          <cell r="M2538" t="str">
            <v>Winter</v>
          </cell>
          <cell r="N2538" t="str">
            <v>Peak</v>
          </cell>
          <cell r="R2538" t="str">
            <v>N/A</v>
          </cell>
          <cell r="V2538">
            <v>0</v>
          </cell>
        </row>
        <row r="2539">
          <cell r="G2539" t="str">
            <v>EV2A</v>
          </cell>
          <cell r="J2539" t="str">
            <v>RS</v>
          </cell>
          <cell r="L2539" t="str">
            <v>Energy</v>
          </cell>
          <cell r="M2539" t="str">
            <v>Summer</v>
          </cell>
          <cell r="N2539" t="str">
            <v>Peak</v>
          </cell>
          <cell r="R2539" t="str">
            <v>N/A</v>
          </cell>
          <cell r="V2539">
            <v>0</v>
          </cell>
        </row>
        <row r="2540">
          <cell r="G2540" t="str">
            <v>EV2A</v>
          </cell>
          <cell r="J2540" t="str">
            <v>RS</v>
          </cell>
          <cell r="L2540" t="str">
            <v>Energy</v>
          </cell>
          <cell r="M2540" t="str">
            <v>Summer</v>
          </cell>
          <cell r="N2540" t="str">
            <v>Part Peak</v>
          </cell>
          <cell r="R2540" t="str">
            <v>N/A</v>
          </cell>
          <cell r="V2540">
            <v>0</v>
          </cell>
        </row>
        <row r="2541">
          <cell r="G2541" t="str">
            <v>EV2A</v>
          </cell>
          <cell r="J2541" t="str">
            <v>RS</v>
          </cell>
          <cell r="L2541" t="str">
            <v>Energy</v>
          </cell>
          <cell r="M2541" t="str">
            <v>Summer</v>
          </cell>
          <cell r="N2541" t="str">
            <v>Off Peak</v>
          </cell>
          <cell r="R2541" t="str">
            <v>N/A</v>
          </cell>
          <cell r="V2541">
            <v>0</v>
          </cell>
        </row>
        <row r="2542">
          <cell r="G2542" t="str">
            <v>EV2A</v>
          </cell>
          <cell r="J2542" t="str">
            <v>RS</v>
          </cell>
          <cell r="L2542" t="str">
            <v>Energy</v>
          </cell>
          <cell r="M2542" t="str">
            <v>Winter</v>
          </cell>
          <cell r="N2542" t="str">
            <v>Peak</v>
          </cell>
          <cell r="R2542" t="str">
            <v>N/A</v>
          </cell>
          <cell r="V2542">
            <v>0</v>
          </cell>
        </row>
        <row r="2543">
          <cell r="G2543" t="str">
            <v>EV2A</v>
          </cell>
          <cell r="J2543" t="str">
            <v>RS</v>
          </cell>
          <cell r="L2543" t="str">
            <v>Energy</v>
          </cell>
          <cell r="M2543" t="str">
            <v>Winter</v>
          </cell>
          <cell r="N2543" t="str">
            <v>Part Peak</v>
          </cell>
          <cell r="R2543" t="str">
            <v>N/A</v>
          </cell>
          <cell r="V2543">
            <v>0</v>
          </cell>
        </row>
        <row r="2544">
          <cell r="G2544" t="str">
            <v>EV2A</v>
          </cell>
          <cell r="J2544" t="str">
            <v>RS</v>
          </cell>
          <cell r="L2544" t="str">
            <v>Energy</v>
          </cell>
          <cell r="M2544" t="str">
            <v>Winter</v>
          </cell>
          <cell r="N2544" t="str">
            <v>Off Peak</v>
          </cell>
          <cell r="R2544" t="str">
            <v>N/A</v>
          </cell>
          <cell r="V2544">
            <v>0</v>
          </cell>
        </row>
        <row r="2545">
          <cell r="G2545" t="str">
            <v>EV2A</v>
          </cell>
          <cell r="J2545" t="str">
            <v>TRA</v>
          </cell>
          <cell r="L2545" t="str">
            <v>Energy</v>
          </cell>
          <cell r="M2545" t="str">
            <v>Summer</v>
          </cell>
          <cell r="N2545" t="str">
            <v>Off Peak</v>
          </cell>
          <cell r="R2545" t="str">
            <v>N/A</v>
          </cell>
          <cell r="V2545">
            <v>0</v>
          </cell>
        </row>
        <row r="2546">
          <cell r="G2546" t="str">
            <v>EV2A</v>
          </cell>
          <cell r="J2546" t="str">
            <v>TRA</v>
          </cell>
          <cell r="L2546" t="str">
            <v>Energy</v>
          </cell>
          <cell r="M2546" t="str">
            <v>Summer</v>
          </cell>
          <cell r="N2546" t="str">
            <v>Part Peak</v>
          </cell>
          <cell r="R2546" t="str">
            <v>N/A</v>
          </cell>
          <cell r="V2546">
            <v>0</v>
          </cell>
        </row>
        <row r="2547">
          <cell r="G2547" t="str">
            <v>EV2A</v>
          </cell>
          <cell r="J2547" t="str">
            <v>TRA</v>
          </cell>
          <cell r="L2547" t="str">
            <v>Energy</v>
          </cell>
          <cell r="M2547" t="str">
            <v>Summer</v>
          </cell>
          <cell r="N2547" t="str">
            <v>Peak</v>
          </cell>
          <cell r="R2547" t="str">
            <v>N/A</v>
          </cell>
          <cell r="V2547">
            <v>0</v>
          </cell>
        </row>
        <row r="2548">
          <cell r="G2548" t="str">
            <v>EV2A</v>
          </cell>
          <cell r="J2548" t="str">
            <v>TRA</v>
          </cell>
          <cell r="L2548" t="str">
            <v>Energy</v>
          </cell>
          <cell r="M2548" t="str">
            <v>Winter</v>
          </cell>
          <cell r="N2548" t="str">
            <v>Off Peak</v>
          </cell>
          <cell r="R2548" t="str">
            <v>N/A</v>
          </cell>
          <cell r="V2548">
            <v>0</v>
          </cell>
        </row>
        <row r="2549">
          <cell r="G2549" t="str">
            <v>EV2A</v>
          </cell>
          <cell r="J2549" t="str">
            <v>TRA</v>
          </cell>
          <cell r="L2549" t="str">
            <v>Energy</v>
          </cell>
          <cell r="M2549" t="str">
            <v>Winter</v>
          </cell>
          <cell r="N2549" t="str">
            <v>Part Peak</v>
          </cell>
          <cell r="R2549" t="str">
            <v>N/A</v>
          </cell>
          <cell r="V2549">
            <v>0</v>
          </cell>
        </row>
        <row r="2550">
          <cell r="G2550" t="str">
            <v>EV2A</v>
          </cell>
          <cell r="J2550" t="str">
            <v>TRA</v>
          </cell>
          <cell r="L2550" t="str">
            <v>Energy</v>
          </cell>
          <cell r="M2550" t="str">
            <v>Winter</v>
          </cell>
          <cell r="N2550" t="str">
            <v>Peak</v>
          </cell>
          <cell r="R2550" t="str">
            <v>N/A</v>
          </cell>
          <cell r="V2550">
            <v>0</v>
          </cell>
        </row>
        <row r="2551">
          <cell r="G2551" t="str">
            <v>EV2A</v>
          </cell>
          <cell r="J2551" t="str">
            <v>TRA</v>
          </cell>
          <cell r="L2551" t="str">
            <v>Energy</v>
          </cell>
          <cell r="M2551" t="str">
            <v>Summer</v>
          </cell>
          <cell r="N2551" t="str">
            <v>Off Peak</v>
          </cell>
          <cell r="R2551" t="str">
            <v>N/A</v>
          </cell>
          <cell r="V2551">
            <v>0</v>
          </cell>
        </row>
        <row r="2552">
          <cell r="G2552" t="str">
            <v>EV2A</v>
          </cell>
          <cell r="J2552" t="str">
            <v>TRA</v>
          </cell>
          <cell r="L2552" t="str">
            <v>Energy</v>
          </cell>
          <cell r="M2552" t="str">
            <v>Summer</v>
          </cell>
          <cell r="N2552" t="str">
            <v>Part Peak</v>
          </cell>
          <cell r="R2552" t="str">
            <v>N/A</v>
          </cell>
          <cell r="V2552">
            <v>0</v>
          </cell>
        </row>
        <row r="2553">
          <cell r="G2553" t="str">
            <v>EV2A</v>
          </cell>
          <cell r="J2553" t="str">
            <v>TRA</v>
          </cell>
          <cell r="L2553" t="str">
            <v>Energy</v>
          </cell>
          <cell r="M2553" t="str">
            <v>Summer</v>
          </cell>
          <cell r="N2553" t="str">
            <v>Peak</v>
          </cell>
          <cell r="R2553" t="str">
            <v>N/A</v>
          </cell>
          <cell r="V2553">
            <v>0</v>
          </cell>
        </row>
        <row r="2554">
          <cell r="G2554" t="str">
            <v>EV2A</v>
          </cell>
          <cell r="J2554" t="str">
            <v>TRA</v>
          </cell>
          <cell r="L2554" t="str">
            <v>Energy</v>
          </cell>
          <cell r="M2554" t="str">
            <v>Winter</v>
          </cell>
          <cell r="N2554" t="str">
            <v>Off Peak</v>
          </cell>
          <cell r="R2554" t="str">
            <v>N/A</v>
          </cell>
          <cell r="V2554">
            <v>0</v>
          </cell>
        </row>
        <row r="2555">
          <cell r="G2555" t="str">
            <v>EV2A</v>
          </cell>
          <cell r="J2555" t="str">
            <v>TRA</v>
          </cell>
          <cell r="L2555" t="str">
            <v>Energy</v>
          </cell>
          <cell r="M2555" t="str">
            <v>Winter</v>
          </cell>
          <cell r="N2555" t="str">
            <v>Part Peak</v>
          </cell>
          <cell r="R2555" t="str">
            <v>N/A</v>
          </cell>
          <cell r="V2555">
            <v>0</v>
          </cell>
        </row>
        <row r="2556">
          <cell r="G2556" t="str">
            <v>EV2A</v>
          </cell>
          <cell r="J2556" t="str">
            <v>TRA</v>
          </cell>
          <cell r="L2556" t="str">
            <v>Energy</v>
          </cell>
          <cell r="M2556" t="str">
            <v>Winter</v>
          </cell>
          <cell r="N2556" t="str">
            <v>Peak</v>
          </cell>
          <cell r="R2556" t="str">
            <v>N/A</v>
          </cell>
          <cell r="V2556">
            <v>0</v>
          </cell>
        </row>
        <row r="2557">
          <cell r="G2557" t="str">
            <v>EV2A</v>
          </cell>
          <cell r="J2557" t="str">
            <v>TRA</v>
          </cell>
          <cell r="L2557" t="str">
            <v>Energy</v>
          </cell>
          <cell r="M2557" t="str">
            <v>Summer</v>
          </cell>
          <cell r="N2557" t="str">
            <v>Off Peak</v>
          </cell>
          <cell r="R2557" t="str">
            <v>N/A</v>
          </cell>
          <cell r="V2557">
            <v>0</v>
          </cell>
        </row>
        <row r="2558">
          <cell r="G2558" t="str">
            <v>EV2A</v>
          </cell>
          <cell r="J2558" t="str">
            <v>TRA</v>
          </cell>
          <cell r="L2558" t="str">
            <v>Energy</v>
          </cell>
          <cell r="M2558" t="str">
            <v>Summer</v>
          </cell>
          <cell r="N2558" t="str">
            <v>Part Peak</v>
          </cell>
          <cell r="R2558" t="str">
            <v>N/A</v>
          </cell>
          <cell r="V2558">
            <v>0</v>
          </cell>
        </row>
        <row r="2559">
          <cell r="G2559" t="str">
            <v>EV2A</v>
          </cell>
          <cell r="J2559" t="str">
            <v>TRA</v>
          </cell>
          <cell r="L2559" t="str">
            <v>Energy</v>
          </cell>
          <cell r="M2559" t="str">
            <v>Summer</v>
          </cell>
          <cell r="N2559" t="str">
            <v>Peak</v>
          </cell>
          <cell r="R2559" t="str">
            <v>N/A</v>
          </cell>
          <cell r="V2559">
            <v>0</v>
          </cell>
        </row>
        <row r="2560">
          <cell r="G2560" t="str">
            <v>EV2A</v>
          </cell>
          <cell r="J2560" t="str">
            <v>TRA</v>
          </cell>
          <cell r="L2560" t="str">
            <v>Energy</v>
          </cell>
          <cell r="M2560" t="str">
            <v>Winter</v>
          </cell>
          <cell r="N2560" t="str">
            <v>Off Peak</v>
          </cell>
          <cell r="R2560" t="str">
            <v>N/A</v>
          </cell>
          <cell r="V2560">
            <v>0</v>
          </cell>
        </row>
        <row r="2561">
          <cell r="G2561" t="str">
            <v>EV2A</v>
          </cell>
          <cell r="J2561" t="str">
            <v>TRA</v>
          </cell>
          <cell r="L2561" t="str">
            <v>Energy</v>
          </cell>
          <cell r="M2561" t="str">
            <v>Winter</v>
          </cell>
          <cell r="N2561" t="str">
            <v>Part Peak</v>
          </cell>
          <cell r="R2561" t="str">
            <v>N/A</v>
          </cell>
          <cell r="V2561">
            <v>0</v>
          </cell>
        </row>
        <row r="2562">
          <cell r="G2562" t="str">
            <v>EV2A</v>
          </cell>
          <cell r="J2562" t="str">
            <v>TRA</v>
          </cell>
          <cell r="L2562" t="str">
            <v>Energy</v>
          </cell>
          <cell r="M2562" t="str">
            <v>Winter</v>
          </cell>
          <cell r="N2562" t="str">
            <v>Peak</v>
          </cell>
          <cell r="R2562" t="str">
            <v>N/A</v>
          </cell>
          <cell r="V2562">
            <v>0</v>
          </cell>
        </row>
        <row r="2563">
          <cell r="G2563" t="str">
            <v>EV2A</v>
          </cell>
          <cell r="J2563" t="str">
            <v>TRA</v>
          </cell>
          <cell r="L2563" t="str">
            <v>Energy</v>
          </cell>
          <cell r="M2563" t="str">
            <v>Summer</v>
          </cell>
          <cell r="N2563" t="str">
            <v>Off Peak</v>
          </cell>
          <cell r="R2563" t="str">
            <v>N/A</v>
          </cell>
          <cell r="V2563">
            <v>0</v>
          </cell>
        </row>
        <row r="2564">
          <cell r="G2564" t="str">
            <v>EV2A</v>
          </cell>
          <cell r="J2564" t="str">
            <v>TRA</v>
          </cell>
          <cell r="L2564" t="str">
            <v>Energy</v>
          </cell>
          <cell r="M2564" t="str">
            <v>Summer</v>
          </cell>
          <cell r="N2564" t="str">
            <v>Part Peak</v>
          </cell>
          <cell r="R2564" t="str">
            <v>N/A</v>
          </cell>
          <cell r="V2564">
            <v>0</v>
          </cell>
        </row>
        <row r="2565">
          <cell r="G2565" t="str">
            <v>EV2A</v>
          </cell>
          <cell r="J2565" t="str">
            <v>TRA</v>
          </cell>
          <cell r="L2565" t="str">
            <v>Energy</v>
          </cell>
          <cell r="M2565" t="str">
            <v>Summer</v>
          </cell>
          <cell r="N2565" t="str">
            <v>Peak</v>
          </cell>
          <cell r="R2565" t="str">
            <v>N/A</v>
          </cell>
          <cell r="V2565">
            <v>0</v>
          </cell>
        </row>
        <row r="2566">
          <cell r="G2566" t="str">
            <v>EV2A</v>
          </cell>
          <cell r="J2566" t="str">
            <v>TRA</v>
          </cell>
          <cell r="L2566" t="str">
            <v>Energy</v>
          </cell>
          <cell r="M2566" t="str">
            <v>Winter</v>
          </cell>
          <cell r="N2566" t="str">
            <v>Off Peak</v>
          </cell>
          <cell r="R2566" t="str">
            <v>N/A</v>
          </cell>
          <cell r="V2566">
            <v>0</v>
          </cell>
        </row>
        <row r="2567">
          <cell r="G2567" t="str">
            <v>EV2A</v>
          </cell>
          <cell r="J2567" t="str">
            <v>TRA</v>
          </cell>
          <cell r="L2567" t="str">
            <v>Energy</v>
          </cell>
          <cell r="M2567" t="str">
            <v>Winter</v>
          </cell>
          <cell r="N2567" t="str">
            <v>Part Peak</v>
          </cell>
          <cell r="R2567" t="str">
            <v>N/A</v>
          </cell>
          <cell r="V2567">
            <v>0</v>
          </cell>
        </row>
        <row r="2568">
          <cell r="G2568" t="str">
            <v>EV2A</v>
          </cell>
          <cell r="J2568" t="str">
            <v>TRA</v>
          </cell>
          <cell r="L2568" t="str">
            <v>Energy</v>
          </cell>
          <cell r="M2568" t="str">
            <v>Winter</v>
          </cell>
          <cell r="N2568" t="str">
            <v>Peak</v>
          </cell>
          <cell r="R2568" t="str">
            <v>N/A</v>
          </cell>
          <cell r="V2568">
            <v>0</v>
          </cell>
        </row>
        <row r="2569">
          <cell r="G2569" t="str">
            <v>EV2A</v>
          </cell>
          <cell r="J2569" t="str">
            <v>Trans</v>
          </cell>
          <cell r="L2569" t="str">
            <v>Energy</v>
          </cell>
          <cell r="M2569" t="str">
            <v>Summer</v>
          </cell>
          <cell r="N2569" t="str">
            <v>Off Peak</v>
          </cell>
          <cell r="R2569" t="str">
            <v>N/A</v>
          </cell>
          <cell r="V2569">
            <v>0</v>
          </cell>
        </row>
        <row r="2570">
          <cell r="G2570" t="str">
            <v>EV2A</v>
          </cell>
          <cell r="J2570" t="str">
            <v>Trans</v>
          </cell>
          <cell r="L2570" t="str">
            <v>Energy</v>
          </cell>
          <cell r="M2570" t="str">
            <v>Summer</v>
          </cell>
          <cell r="N2570" t="str">
            <v>Part Peak</v>
          </cell>
          <cell r="R2570" t="str">
            <v>N/A</v>
          </cell>
          <cell r="V2570">
            <v>0</v>
          </cell>
        </row>
        <row r="2571">
          <cell r="G2571" t="str">
            <v>EV2A</v>
          </cell>
          <cell r="J2571" t="str">
            <v>Trans</v>
          </cell>
          <cell r="L2571" t="str">
            <v>Energy</v>
          </cell>
          <cell r="M2571" t="str">
            <v>Summer</v>
          </cell>
          <cell r="N2571" t="str">
            <v>Peak</v>
          </cell>
          <cell r="R2571" t="str">
            <v>N/A</v>
          </cell>
          <cell r="V2571">
            <v>0</v>
          </cell>
        </row>
        <row r="2572">
          <cell r="G2572" t="str">
            <v>EV2A</v>
          </cell>
          <cell r="J2572" t="str">
            <v>Trans</v>
          </cell>
          <cell r="L2572" t="str">
            <v>Energy</v>
          </cell>
          <cell r="M2572" t="str">
            <v>Winter</v>
          </cell>
          <cell r="N2572" t="str">
            <v>Off Peak</v>
          </cell>
          <cell r="R2572" t="str">
            <v>N/A</v>
          </cell>
          <cell r="V2572">
            <v>0</v>
          </cell>
        </row>
        <row r="2573">
          <cell r="G2573" t="str">
            <v>EV2A</v>
          </cell>
          <cell r="J2573" t="str">
            <v>Trans</v>
          </cell>
          <cell r="L2573" t="str">
            <v>Energy</v>
          </cell>
          <cell r="M2573" t="str">
            <v>Winter</v>
          </cell>
          <cell r="N2573" t="str">
            <v>Part Peak</v>
          </cell>
          <cell r="R2573" t="str">
            <v>N/A</v>
          </cell>
          <cell r="V2573">
            <v>0</v>
          </cell>
        </row>
        <row r="2574">
          <cell r="G2574" t="str">
            <v>EV2A</v>
          </cell>
          <cell r="J2574" t="str">
            <v>Trans</v>
          </cell>
          <cell r="L2574" t="str">
            <v>Energy</v>
          </cell>
          <cell r="M2574" t="str">
            <v>Winter</v>
          </cell>
          <cell r="N2574" t="str">
            <v>Peak</v>
          </cell>
          <cell r="R2574" t="str">
            <v>N/A</v>
          </cell>
          <cell r="V2574">
            <v>0</v>
          </cell>
        </row>
        <row r="2575">
          <cell r="G2575" t="str">
            <v>EV2B</v>
          </cell>
          <cell r="J2575" t="str">
            <v>AB32 Credit</v>
          </cell>
          <cell r="L2575" t="str">
            <v>Energy</v>
          </cell>
          <cell r="M2575" t="str">
            <v>Summer</v>
          </cell>
          <cell r="N2575" t="str">
            <v>Off Peak</v>
          </cell>
          <cell r="R2575" t="str">
            <v>N/A</v>
          </cell>
          <cell r="V2575">
            <v>0</v>
          </cell>
        </row>
        <row r="2576">
          <cell r="G2576" t="str">
            <v>EV2B</v>
          </cell>
          <cell r="J2576" t="str">
            <v>AB32 Credit</v>
          </cell>
          <cell r="L2576" t="str">
            <v>Energy</v>
          </cell>
          <cell r="M2576" t="str">
            <v>Summer</v>
          </cell>
          <cell r="N2576" t="str">
            <v>Part Peak</v>
          </cell>
          <cell r="R2576" t="str">
            <v>N/A</v>
          </cell>
          <cell r="V2576">
            <v>0</v>
          </cell>
        </row>
        <row r="2577">
          <cell r="G2577" t="str">
            <v>EV2B</v>
          </cell>
          <cell r="J2577" t="str">
            <v>AB32 Credit</v>
          </cell>
          <cell r="L2577" t="str">
            <v>Energy</v>
          </cell>
          <cell r="M2577" t="str">
            <v>Summer</v>
          </cell>
          <cell r="N2577" t="str">
            <v>Peak</v>
          </cell>
          <cell r="R2577" t="str">
            <v>N/A</v>
          </cell>
          <cell r="V2577">
            <v>0</v>
          </cell>
        </row>
        <row r="2578">
          <cell r="G2578" t="str">
            <v>EV2B</v>
          </cell>
          <cell r="J2578" t="str">
            <v>AB32 Credit</v>
          </cell>
          <cell r="L2578" t="str">
            <v>Energy</v>
          </cell>
          <cell r="M2578" t="str">
            <v>Winter</v>
          </cell>
          <cell r="N2578" t="str">
            <v>Off Peak</v>
          </cell>
          <cell r="R2578" t="str">
            <v>N/A</v>
          </cell>
          <cell r="V2578">
            <v>0</v>
          </cell>
        </row>
        <row r="2579">
          <cell r="G2579" t="str">
            <v>EV2B</v>
          </cell>
          <cell r="J2579" t="str">
            <v>AB32 Credit</v>
          </cell>
          <cell r="L2579" t="str">
            <v>Energy</v>
          </cell>
          <cell r="M2579" t="str">
            <v>Winter</v>
          </cell>
          <cell r="N2579" t="str">
            <v>Part Peak</v>
          </cell>
          <cell r="R2579" t="str">
            <v>N/A</v>
          </cell>
          <cell r="V2579">
            <v>0</v>
          </cell>
        </row>
        <row r="2580">
          <cell r="G2580" t="str">
            <v>EV2B</v>
          </cell>
          <cell r="J2580" t="str">
            <v>AB32 Credit</v>
          </cell>
          <cell r="L2580" t="str">
            <v>Energy</v>
          </cell>
          <cell r="M2580" t="str">
            <v>Winter</v>
          </cell>
          <cell r="N2580" t="str">
            <v>Peak</v>
          </cell>
          <cell r="R2580" t="str">
            <v>N/A</v>
          </cell>
          <cell r="V2580">
            <v>0</v>
          </cell>
        </row>
        <row r="2581">
          <cell r="G2581" t="str">
            <v>EV2B</v>
          </cell>
          <cell r="J2581" t="str">
            <v>CIA</v>
          </cell>
          <cell r="L2581" t="str">
            <v>Energy</v>
          </cell>
          <cell r="M2581" t="str">
            <v>Summer</v>
          </cell>
          <cell r="N2581" t="str">
            <v>Off Peak</v>
          </cell>
          <cell r="R2581" t="str">
            <v>N/A</v>
          </cell>
          <cell r="V2581">
            <v>0</v>
          </cell>
        </row>
        <row r="2582">
          <cell r="G2582" t="str">
            <v>EV2B</v>
          </cell>
          <cell r="J2582" t="str">
            <v>CIA</v>
          </cell>
          <cell r="L2582" t="str">
            <v>Energy</v>
          </cell>
          <cell r="M2582" t="str">
            <v>Summer</v>
          </cell>
          <cell r="N2582" t="str">
            <v>Part Peak</v>
          </cell>
          <cell r="R2582" t="str">
            <v>N/A</v>
          </cell>
          <cell r="V2582">
            <v>0</v>
          </cell>
        </row>
        <row r="2583">
          <cell r="G2583" t="str">
            <v>EV2B</v>
          </cell>
          <cell r="J2583" t="str">
            <v>CIA</v>
          </cell>
          <cell r="L2583" t="str">
            <v>Energy</v>
          </cell>
          <cell r="M2583" t="str">
            <v>Summer</v>
          </cell>
          <cell r="N2583" t="str">
            <v>Peak</v>
          </cell>
          <cell r="R2583" t="str">
            <v>N/A</v>
          </cell>
          <cell r="V2583">
            <v>0</v>
          </cell>
        </row>
        <row r="2584">
          <cell r="G2584" t="str">
            <v>EV2B</v>
          </cell>
          <cell r="J2584" t="str">
            <v>CIA</v>
          </cell>
          <cell r="L2584" t="str">
            <v>Energy</v>
          </cell>
          <cell r="M2584" t="str">
            <v>Winter</v>
          </cell>
          <cell r="N2584" t="str">
            <v>Off Peak</v>
          </cell>
          <cell r="R2584" t="str">
            <v>N/A</v>
          </cell>
          <cell r="V2584">
            <v>0</v>
          </cell>
        </row>
        <row r="2585">
          <cell r="G2585" t="str">
            <v>EV2B</v>
          </cell>
          <cell r="J2585" t="str">
            <v>CIA</v>
          </cell>
          <cell r="L2585" t="str">
            <v>Energy</v>
          </cell>
          <cell r="M2585" t="str">
            <v>Winter</v>
          </cell>
          <cell r="N2585" t="str">
            <v>Part Peak</v>
          </cell>
          <cell r="R2585" t="str">
            <v>N/A</v>
          </cell>
          <cell r="V2585">
            <v>0</v>
          </cell>
        </row>
        <row r="2586">
          <cell r="G2586" t="str">
            <v>EV2B</v>
          </cell>
          <cell r="J2586" t="str">
            <v>CIA</v>
          </cell>
          <cell r="L2586" t="str">
            <v>Energy</v>
          </cell>
          <cell r="M2586" t="str">
            <v>Winter</v>
          </cell>
          <cell r="N2586" t="str">
            <v>Peak</v>
          </cell>
          <cell r="R2586" t="str">
            <v>N/A</v>
          </cell>
          <cell r="V2586">
            <v>0</v>
          </cell>
        </row>
        <row r="2587">
          <cell r="G2587" t="str">
            <v>EV2B</v>
          </cell>
          <cell r="J2587" t="str">
            <v>CTC</v>
          </cell>
          <cell r="L2587" t="str">
            <v>Energy</v>
          </cell>
          <cell r="M2587" t="str">
            <v>Summer</v>
          </cell>
          <cell r="N2587" t="str">
            <v>Off Peak</v>
          </cell>
          <cell r="R2587" t="str">
            <v>N/A</v>
          </cell>
          <cell r="V2587">
            <v>0</v>
          </cell>
        </row>
        <row r="2588">
          <cell r="G2588" t="str">
            <v>EV2B</v>
          </cell>
          <cell r="J2588" t="str">
            <v>CTC</v>
          </cell>
          <cell r="L2588" t="str">
            <v>Energy</v>
          </cell>
          <cell r="M2588" t="str">
            <v>Summer</v>
          </cell>
          <cell r="N2588" t="str">
            <v>Part Peak</v>
          </cell>
          <cell r="R2588" t="str">
            <v>N/A</v>
          </cell>
          <cell r="V2588">
            <v>0</v>
          </cell>
        </row>
        <row r="2589">
          <cell r="G2589" t="str">
            <v>EV2B</v>
          </cell>
          <cell r="J2589" t="str">
            <v>CTC</v>
          </cell>
          <cell r="L2589" t="str">
            <v>Energy</v>
          </cell>
          <cell r="M2589" t="str">
            <v>Summer</v>
          </cell>
          <cell r="N2589" t="str">
            <v>Peak</v>
          </cell>
          <cell r="R2589" t="str">
            <v>N/A</v>
          </cell>
          <cell r="V2589">
            <v>0</v>
          </cell>
        </row>
        <row r="2590">
          <cell r="G2590" t="str">
            <v>EV2B</v>
          </cell>
          <cell r="J2590" t="str">
            <v>CTC</v>
          </cell>
          <cell r="L2590" t="str">
            <v>Energy</v>
          </cell>
          <cell r="M2590" t="str">
            <v>Winter</v>
          </cell>
          <cell r="N2590" t="str">
            <v>Off Peak</v>
          </cell>
          <cell r="R2590" t="str">
            <v>N/A</v>
          </cell>
          <cell r="V2590">
            <v>0</v>
          </cell>
        </row>
        <row r="2591">
          <cell r="G2591" t="str">
            <v>EV2B</v>
          </cell>
          <cell r="J2591" t="str">
            <v>CTC</v>
          </cell>
          <cell r="L2591" t="str">
            <v>Energy</v>
          </cell>
          <cell r="M2591" t="str">
            <v>Winter</v>
          </cell>
          <cell r="N2591" t="str">
            <v>Part Peak</v>
          </cell>
          <cell r="R2591" t="str">
            <v>N/A</v>
          </cell>
          <cell r="V2591">
            <v>0</v>
          </cell>
        </row>
        <row r="2592">
          <cell r="G2592" t="str">
            <v>EV2B</v>
          </cell>
          <cell r="J2592" t="str">
            <v>CTC</v>
          </cell>
          <cell r="L2592" t="str">
            <v>Energy</v>
          </cell>
          <cell r="M2592" t="str">
            <v>Winter</v>
          </cell>
          <cell r="N2592" t="str">
            <v>Peak</v>
          </cell>
          <cell r="R2592" t="str">
            <v>N/A</v>
          </cell>
          <cell r="V2592">
            <v>0</v>
          </cell>
        </row>
        <row r="2593">
          <cell r="G2593" t="str">
            <v>EV2B</v>
          </cell>
          <cell r="J2593" t="str">
            <v>Distribution</v>
          </cell>
          <cell r="L2593" t="str">
            <v>Energy</v>
          </cell>
          <cell r="M2593" t="str">
            <v>Summer</v>
          </cell>
          <cell r="N2593" t="str">
            <v>Off Peak</v>
          </cell>
          <cell r="R2593" t="str">
            <v>N/A</v>
          </cell>
          <cell r="V2593">
            <v>0</v>
          </cell>
        </row>
        <row r="2594">
          <cell r="G2594" t="str">
            <v>EV2B</v>
          </cell>
          <cell r="J2594" t="str">
            <v>Distribution</v>
          </cell>
          <cell r="L2594" t="str">
            <v>Energy</v>
          </cell>
          <cell r="M2594" t="str">
            <v>Summer</v>
          </cell>
          <cell r="N2594" t="str">
            <v>Part Peak</v>
          </cell>
          <cell r="R2594" t="str">
            <v>N/A</v>
          </cell>
          <cell r="V2594">
            <v>0</v>
          </cell>
        </row>
        <row r="2595">
          <cell r="G2595" t="str">
            <v>EV2B</v>
          </cell>
          <cell r="J2595" t="str">
            <v>Distribution</v>
          </cell>
          <cell r="L2595" t="str">
            <v>Energy</v>
          </cell>
          <cell r="M2595" t="str">
            <v>Summer</v>
          </cell>
          <cell r="N2595" t="str">
            <v>Peak</v>
          </cell>
          <cell r="R2595" t="str">
            <v>N/A</v>
          </cell>
          <cell r="V2595">
            <v>0</v>
          </cell>
        </row>
        <row r="2596">
          <cell r="G2596" t="str">
            <v>EV2B</v>
          </cell>
          <cell r="J2596" t="str">
            <v>Distribution</v>
          </cell>
          <cell r="L2596" t="str">
            <v>Energy</v>
          </cell>
          <cell r="M2596" t="str">
            <v>Winter</v>
          </cell>
          <cell r="N2596" t="str">
            <v>Off Peak</v>
          </cell>
          <cell r="R2596" t="str">
            <v>N/A</v>
          </cell>
          <cell r="V2596">
            <v>0</v>
          </cell>
        </row>
        <row r="2597">
          <cell r="G2597" t="str">
            <v>EV2B</v>
          </cell>
          <cell r="J2597" t="str">
            <v>Distribution</v>
          </cell>
          <cell r="L2597" t="str">
            <v>Energy</v>
          </cell>
          <cell r="M2597" t="str">
            <v>Winter</v>
          </cell>
          <cell r="N2597" t="str">
            <v>Part Peak</v>
          </cell>
          <cell r="R2597" t="str">
            <v>N/A</v>
          </cell>
          <cell r="V2597">
            <v>0</v>
          </cell>
        </row>
        <row r="2598">
          <cell r="G2598" t="str">
            <v>EV2B</v>
          </cell>
          <cell r="J2598" t="str">
            <v>Distribution</v>
          </cell>
          <cell r="L2598" t="str">
            <v>Energy</v>
          </cell>
          <cell r="M2598" t="str">
            <v>Winter</v>
          </cell>
          <cell r="N2598" t="str">
            <v>Peak</v>
          </cell>
          <cell r="R2598" t="str">
            <v>N/A</v>
          </cell>
          <cell r="V2598">
            <v>0</v>
          </cell>
        </row>
        <row r="2599">
          <cell r="G2599" t="str">
            <v>EV2B</v>
          </cell>
          <cell r="J2599" t="str">
            <v>Distribution</v>
          </cell>
          <cell r="L2599" t="str">
            <v>Customer</v>
          </cell>
          <cell r="M2599" t="str">
            <v>N/A</v>
          </cell>
          <cell r="N2599" t="str">
            <v>N/A</v>
          </cell>
          <cell r="R2599" t="str">
            <v>N/A</v>
          </cell>
          <cell r="V2599">
            <v>0</v>
          </cell>
        </row>
        <row r="2600">
          <cell r="G2600" t="str">
            <v>EV2B</v>
          </cell>
          <cell r="J2600" t="str">
            <v>WFC</v>
          </cell>
          <cell r="L2600" t="str">
            <v>Energy</v>
          </cell>
          <cell r="M2600" t="str">
            <v>Summer</v>
          </cell>
          <cell r="N2600" t="str">
            <v>Off Peak</v>
          </cell>
          <cell r="R2600" t="str">
            <v>N/A</v>
          </cell>
          <cell r="V2600">
            <v>0</v>
          </cell>
        </row>
        <row r="2601">
          <cell r="G2601" t="str">
            <v>EV2B</v>
          </cell>
          <cell r="J2601" t="str">
            <v>WFC</v>
          </cell>
          <cell r="L2601" t="str">
            <v>Energy</v>
          </cell>
          <cell r="M2601" t="str">
            <v>Summer</v>
          </cell>
          <cell r="N2601" t="str">
            <v>Part Peak</v>
          </cell>
          <cell r="R2601" t="str">
            <v>N/A</v>
          </cell>
          <cell r="V2601">
            <v>0</v>
          </cell>
        </row>
        <row r="2602">
          <cell r="G2602" t="str">
            <v>EV2B</v>
          </cell>
          <cell r="J2602" t="str">
            <v>WFC</v>
          </cell>
          <cell r="L2602" t="str">
            <v>Energy</v>
          </cell>
          <cell r="M2602" t="str">
            <v>Summer</v>
          </cell>
          <cell r="N2602" t="str">
            <v>Peak</v>
          </cell>
          <cell r="R2602" t="str">
            <v>N/A</v>
          </cell>
          <cell r="V2602">
            <v>0</v>
          </cell>
        </row>
        <row r="2603">
          <cell r="G2603" t="str">
            <v>EV2B</v>
          </cell>
          <cell r="J2603" t="str">
            <v>WFC</v>
          </cell>
          <cell r="L2603" t="str">
            <v>Energy</v>
          </cell>
          <cell r="M2603" t="str">
            <v>Winter</v>
          </cell>
          <cell r="N2603" t="str">
            <v>Off Peak</v>
          </cell>
          <cell r="R2603" t="str">
            <v>N/A</v>
          </cell>
          <cell r="V2603">
            <v>0</v>
          </cell>
        </row>
        <row r="2604">
          <cell r="G2604" t="str">
            <v>EV2B</v>
          </cell>
          <cell r="J2604" t="str">
            <v>WFC</v>
          </cell>
          <cell r="L2604" t="str">
            <v>Energy</v>
          </cell>
          <cell r="M2604" t="str">
            <v>Winter</v>
          </cell>
          <cell r="N2604" t="str">
            <v>Part Peak</v>
          </cell>
          <cell r="R2604" t="str">
            <v>N/A</v>
          </cell>
          <cell r="V2604">
            <v>0</v>
          </cell>
        </row>
        <row r="2605">
          <cell r="G2605" t="str">
            <v>EV2B</v>
          </cell>
          <cell r="J2605" t="str">
            <v>WFC</v>
          </cell>
          <cell r="L2605" t="str">
            <v>Energy</v>
          </cell>
          <cell r="M2605" t="str">
            <v>Winter</v>
          </cell>
          <cell r="N2605" t="str">
            <v>Peak</v>
          </cell>
          <cell r="R2605" t="str">
            <v>N/A</v>
          </cell>
          <cell r="V2605">
            <v>0</v>
          </cell>
        </row>
        <row r="2606">
          <cell r="G2606" t="str">
            <v>EV2B</v>
          </cell>
          <cell r="J2606" t="str">
            <v>ECRA</v>
          </cell>
          <cell r="L2606" t="str">
            <v>Energy</v>
          </cell>
          <cell r="M2606" t="str">
            <v>Summer</v>
          </cell>
          <cell r="N2606" t="str">
            <v>Off Peak</v>
          </cell>
          <cell r="R2606" t="str">
            <v>N/A</v>
          </cell>
          <cell r="V2606">
            <v>0</v>
          </cell>
        </row>
        <row r="2607">
          <cell r="G2607" t="str">
            <v>EV2B</v>
          </cell>
          <cell r="J2607" t="str">
            <v>ECRA</v>
          </cell>
          <cell r="L2607" t="str">
            <v>Energy</v>
          </cell>
          <cell r="M2607" t="str">
            <v>Summer</v>
          </cell>
          <cell r="N2607" t="str">
            <v>Part Peak</v>
          </cell>
          <cell r="R2607" t="str">
            <v>N/A</v>
          </cell>
          <cell r="V2607">
            <v>0</v>
          </cell>
        </row>
        <row r="2608">
          <cell r="G2608" t="str">
            <v>EV2B</v>
          </cell>
          <cell r="J2608" t="str">
            <v>ECRA</v>
          </cell>
          <cell r="L2608" t="str">
            <v>Energy</v>
          </cell>
          <cell r="M2608" t="str">
            <v>Summer</v>
          </cell>
          <cell r="N2608" t="str">
            <v>Peak</v>
          </cell>
          <cell r="R2608" t="str">
            <v>N/A</v>
          </cell>
          <cell r="V2608">
            <v>0</v>
          </cell>
        </row>
        <row r="2609">
          <cell r="G2609" t="str">
            <v>EV2B</v>
          </cell>
          <cell r="J2609" t="str">
            <v>ECRA</v>
          </cell>
          <cell r="L2609" t="str">
            <v>Energy</v>
          </cell>
          <cell r="M2609" t="str">
            <v>Winter</v>
          </cell>
          <cell r="N2609" t="str">
            <v>Off Peak</v>
          </cell>
          <cell r="R2609" t="str">
            <v>N/A</v>
          </cell>
          <cell r="V2609">
            <v>0</v>
          </cell>
        </row>
        <row r="2610">
          <cell r="G2610" t="str">
            <v>EV2B</v>
          </cell>
          <cell r="J2610" t="str">
            <v>ECRA</v>
          </cell>
          <cell r="L2610" t="str">
            <v>Energy</v>
          </cell>
          <cell r="M2610" t="str">
            <v>Winter</v>
          </cell>
          <cell r="N2610" t="str">
            <v>Part Peak</v>
          </cell>
          <cell r="R2610" t="str">
            <v>N/A</v>
          </cell>
          <cell r="V2610">
            <v>0</v>
          </cell>
        </row>
        <row r="2611">
          <cell r="G2611" t="str">
            <v>EV2B</v>
          </cell>
          <cell r="J2611" t="str">
            <v>ECRA</v>
          </cell>
          <cell r="L2611" t="str">
            <v>Energy</v>
          </cell>
          <cell r="M2611" t="str">
            <v>Winter</v>
          </cell>
          <cell r="N2611" t="str">
            <v>Peak</v>
          </cell>
          <cell r="R2611" t="str">
            <v>N/A</v>
          </cell>
          <cell r="V2611">
            <v>0</v>
          </cell>
        </row>
        <row r="2612">
          <cell r="G2612" t="str">
            <v>EV2B</v>
          </cell>
          <cell r="J2612" t="str">
            <v>Generation</v>
          </cell>
          <cell r="L2612" t="str">
            <v>Energy</v>
          </cell>
          <cell r="M2612" t="str">
            <v>Summer</v>
          </cell>
          <cell r="N2612" t="str">
            <v>Off Peak</v>
          </cell>
          <cell r="R2612" t="str">
            <v>N/A</v>
          </cell>
          <cell r="V2612">
            <v>0</v>
          </cell>
        </row>
        <row r="2613">
          <cell r="G2613" t="str">
            <v>EV2B</v>
          </cell>
          <cell r="J2613" t="str">
            <v>Generation</v>
          </cell>
          <cell r="L2613" t="str">
            <v>Energy</v>
          </cell>
          <cell r="M2613" t="str">
            <v>Summer</v>
          </cell>
          <cell r="N2613" t="str">
            <v>Part Peak</v>
          </cell>
          <cell r="R2613" t="str">
            <v>N/A</v>
          </cell>
          <cell r="V2613">
            <v>0</v>
          </cell>
        </row>
        <row r="2614">
          <cell r="G2614" t="str">
            <v>EV2B</v>
          </cell>
          <cell r="J2614" t="str">
            <v>Generation</v>
          </cell>
          <cell r="L2614" t="str">
            <v>Energy</v>
          </cell>
          <cell r="M2614" t="str">
            <v>Summer</v>
          </cell>
          <cell r="N2614" t="str">
            <v>Peak</v>
          </cell>
          <cell r="R2614" t="str">
            <v>N/A</v>
          </cell>
          <cell r="V2614">
            <v>0</v>
          </cell>
        </row>
        <row r="2615">
          <cell r="G2615" t="str">
            <v>EV2B</v>
          </cell>
          <cell r="J2615" t="str">
            <v>Generation</v>
          </cell>
          <cell r="L2615" t="str">
            <v>Energy</v>
          </cell>
          <cell r="M2615" t="str">
            <v>Winter</v>
          </cell>
          <cell r="N2615" t="str">
            <v>Off Peak</v>
          </cell>
          <cell r="R2615" t="str">
            <v>N/A</v>
          </cell>
          <cell r="V2615">
            <v>0</v>
          </cell>
        </row>
        <row r="2616">
          <cell r="G2616" t="str">
            <v>EV2B</v>
          </cell>
          <cell r="J2616" t="str">
            <v>Generation</v>
          </cell>
          <cell r="L2616" t="str">
            <v>Energy</v>
          </cell>
          <cell r="M2616" t="str">
            <v>Winter</v>
          </cell>
          <cell r="N2616" t="str">
            <v>Part Peak</v>
          </cell>
          <cell r="R2616" t="str">
            <v>N/A</v>
          </cell>
          <cell r="V2616">
            <v>0</v>
          </cell>
        </row>
        <row r="2617">
          <cell r="G2617" t="str">
            <v>EV2B</v>
          </cell>
          <cell r="J2617" t="str">
            <v>Generation</v>
          </cell>
          <cell r="L2617" t="str">
            <v>Energy</v>
          </cell>
          <cell r="M2617" t="str">
            <v>Winter</v>
          </cell>
          <cell r="N2617" t="str">
            <v>Peak</v>
          </cell>
          <cell r="R2617" t="str">
            <v>N/A</v>
          </cell>
          <cell r="V2617">
            <v>0</v>
          </cell>
        </row>
        <row r="2618">
          <cell r="G2618" t="str">
            <v>EV2B</v>
          </cell>
          <cell r="J2618" t="str">
            <v>ND</v>
          </cell>
          <cell r="L2618" t="str">
            <v>Energy</v>
          </cell>
          <cell r="M2618" t="str">
            <v>Summer</v>
          </cell>
          <cell r="N2618" t="str">
            <v>Off Peak</v>
          </cell>
          <cell r="R2618" t="str">
            <v>N/A</v>
          </cell>
          <cell r="V2618">
            <v>0</v>
          </cell>
        </row>
        <row r="2619">
          <cell r="G2619" t="str">
            <v>EV2B</v>
          </cell>
          <cell r="J2619" t="str">
            <v>ND</v>
          </cell>
          <cell r="L2619" t="str">
            <v>Energy</v>
          </cell>
          <cell r="M2619" t="str">
            <v>Summer</v>
          </cell>
          <cell r="N2619" t="str">
            <v>Part Peak</v>
          </cell>
          <cell r="R2619" t="str">
            <v>N/A</v>
          </cell>
          <cell r="V2619">
            <v>0</v>
          </cell>
        </row>
        <row r="2620">
          <cell r="G2620" t="str">
            <v>EV2B</v>
          </cell>
          <cell r="J2620" t="str">
            <v>ND</v>
          </cell>
          <cell r="L2620" t="str">
            <v>Energy</v>
          </cell>
          <cell r="M2620" t="str">
            <v>Summer</v>
          </cell>
          <cell r="N2620" t="str">
            <v>Peak</v>
          </cell>
          <cell r="R2620" t="str">
            <v>N/A</v>
          </cell>
          <cell r="V2620">
            <v>0</v>
          </cell>
        </row>
        <row r="2621">
          <cell r="G2621" t="str">
            <v>EV2B</v>
          </cell>
          <cell r="J2621" t="str">
            <v>ND</v>
          </cell>
          <cell r="L2621" t="str">
            <v>Energy</v>
          </cell>
          <cell r="M2621" t="str">
            <v>Winter</v>
          </cell>
          <cell r="N2621" t="str">
            <v>Off Peak</v>
          </cell>
          <cell r="R2621" t="str">
            <v>N/A</v>
          </cell>
          <cell r="V2621">
            <v>0</v>
          </cell>
        </row>
        <row r="2622">
          <cell r="G2622" t="str">
            <v>EV2B</v>
          </cell>
          <cell r="J2622" t="str">
            <v>ND</v>
          </cell>
          <cell r="L2622" t="str">
            <v>Energy</v>
          </cell>
          <cell r="M2622" t="str">
            <v>Winter</v>
          </cell>
          <cell r="N2622" t="str">
            <v>Part Peak</v>
          </cell>
          <cell r="R2622" t="str">
            <v>N/A</v>
          </cell>
          <cell r="V2622">
            <v>0</v>
          </cell>
        </row>
        <row r="2623">
          <cell r="G2623" t="str">
            <v>EV2B</v>
          </cell>
          <cell r="J2623" t="str">
            <v>ND</v>
          </cell>
          <cell r="L2623" t="str">
            <v>Energy</v>
          </cell>
          <cell r="M2623" t="str">
            <v>Winter</v>
          </cell>
          <cell r="N2623" t="str">
            <v>Peak</v>
          </cell>
          <cell r="R2623" t="str">
            <v>N/A</v>
          </cell>
          <cell r="V2623">
            <v>0</v>
          </cell>
        </row>
        <row r="2624">
          <cell r="G2624" t="str">
            <v>EV2B</v>
          </cell>
          <cell r="J2624" t="str">
            <v>NSGC</v>
          </cell>
          <cell r="L2624" t="str">
            <v>Energy</v>
          </cell>
          <cell r="M2624" t="str">
            <v>Summer</v>
          </cell>
          <cell r="N2624" t="str">
            <v>Off Peak</v>
          </cell>
          <cell r="R2624" t="str">
            <v>N/A</v>
          </cell>
          <cell r="V2624">
            <v>0</v>
          </cell>
        </row>
        <row r="2625">
          <cell r="G2625" t="str">
            <v>EV2B</v>
          </cell>
          <cell r="J2625" t="str">
            <v>NSGC</v>
          </cell>
          <cell r="L2625" t="str">
            <v>Energy</v>
          </cell>
          <cell r="M2625" t="str">
            <v>Summer</v>
          </cell>
          <cell r="N2625" t="str">
            <v>Part Peak</v>
          </cell>
          <cell r="R2625" t="str">
            <v>N/A</v>
          </cell>
          <cell r="V2625">
            <v>0</v>
          </cell>
        </row>
        <row r="2626">
          <cell r="G2626" t="str">
            <v>EV2B</v>
          </cell>
          <cell r="J2626" t="str">
            <v>NSGC</v>
          </cell>
          <cell r="L2626" t="str">
            <v>Energy</v>
          </cell>
          <cell r="M2626" t="str">
            <v>Summer</v>
          </cell>
          <cell r="N2626" t="str">
            <v>Peak</v>
          </cell>
          <cell r="R2626" t="str">
            <v>N/A</v>
          </cell>
          <cell r="V2626">
            <v>0</v>
          </cell>
        </row>
        <row r="2627">
          <cell r="G2627" t="str">
            <v>EV2B</v>
          </cell>
          <cell r="J2627" t="str">
            <v>NSGC</v>
          </cell>
          <cell r="L2627" t="str">
            <v>Energy</v>
          </cell>
          <cell r="M2627" t="str">
            <v>Winter</v>
          </cell>
          <cell r="N2627" t="str">
            <v>Off Peak</v>
          </cell>
          <cell r="R2627" t="str">
            <v>N/A</v>
          </cell>
          <cell r="V2627">
            <v>0</v>
          </cell>
        </row>
        <row r="2628">
          <cell r="G2628" t="str">
            <v>EV2B</v>
          </cell>
          <cell r="J2628" t="str">
            <v>NSGC</v>
          </cell>
          <cell r="L2628" t="str">
            <v>Energy</v>
          </cell>
          <cell r="M2628" t="str">
            <v>Winter</v>
          </cell>
          <cell r="N2628" t="str">
            <v>Part Peak</v>
          </cell>
          <cell r="R2628" t="str">
            <v>N/A</v>
          </cell>
          <cell r="V2628">
            <v>0</v>
          </cell>
        </row>
        <row r="2629">
          <cell r="G2629" t="str">
            <v>EV2B</v>
          </cell>
          <cell r="J2629" t="str">
            <v>NSGC</v>
          </cell>
          <cell r="L2629" t="str">
            <v>Energy</v>
          </cell>
          <cell r="M2629" t="str">
            <v>Winter</v>
          </cell>
          <cell r="N2629" t="str">
            <v>Peak</v>
          </cell>
          <cell r="R2629" t="str">
            <v>N/A</v>
          </cell>
          <cell r="V2629">
            <v>0</v>
          </cell>
        </row>
        <row r="2630">
          <cell r="G2630" t="str">
            <v>EV2B</v>
          </cell>
          <cell r="J2630" t="str">
            <v>PPP</v>
          </cell>
          <cell r="L2630" t="str">
            <v>Energy</v>
          </cell>
          <cell r="M2630" t="str">
            <v>Summer</v>
          </cell>
          <cell r="N2630" t="str">
            <v>Off Peak</v>
          </cell>
          <cell r="R2630" t="str">
            <v>N/A</v>
          </cell>
          <cell r="V2630">
            <v>0</v>
          </cell>
        </row>
        <row r="2631">
          <cell r="G2631" t="str">
            <v>EV2B</v>
          </cell>
          <cell r="J2631" t="str">
            <v>PPP</v>
          </cell>
          <cell r="L2631" t="str">
            <v>Energy</v>
          </cell>
          <cell r="M2631" t="str">
            <v>Summer</v>
          </cell>
          <cell r="N2631" t="str">
            <v>Part Peak</v>
          </cell>
          <cell r="R2631" t="str">
            <v>N/A</v>
          </cell>
          <cell r="V2631">
            <v>0</v>
          </cell>
        </row>
        <row r="2632">
          <cell r="G2632" t="str">
            <v>EV2B</v>
          </cell>
          <cell r="J2632" t="str">
            <v>PPP</v>
          </cell>
          <cell r="L2632" t="str">
            <v>Energy</v>
          </cell>
          <cell r="M2632" t="str">
            <v>Summer</v>
          </cell>
          <cell r="N2632" t="str">
            <v>Peak</v>
          </cell>
          <cell r="R2632" t="str">
            <v>N/A</v>
          </cell>
          <cell r="V2632">
            <v>0</v>
          </cell>
        </row>
        <row r="2633">
          <cell r="G2633" t="str">
            <v>EV2B</v>
          </cell>
          <cell r="J2633" t="str">
            <v>PPP</v>
          </cell>
          <cell r="L2633" t="str">
            <v>Energy</v>
          </cell>
          <cell r="M2633" t="str">
            <v>Winter</v>
          </cell>
          <cell r="N2633" t="str">
            <v>Off Peak</v>
          </cell>
          <cell r="R2633" t="str">
            <v>N/A</v>
          </cell>
          <cell r="V2633">
            <v>0</v>
          </cell>
        </row>
        <row r="2634">
          <cell r="G2634" t="str">
            <v>EV2B</v>
          </cell>
          <cell r="J2634" t="str">
            <v>PPP</v>
          </cell>
          <cell r="L2634" t="str">
            <v>Energy</v>
          </cell>
          <cell r="M2634" t="str">
            <v>Winter</v>
          </cell>
          <cell r="N2634" t="str">
            <v>Part Peak</v>
          </cell>
          <cell r="R2634" t="str">
            <v>N/A</v>
          </cell>
          <cell r="V2634">
            <v>0</v>
          </cell>
        </row>
        <row r="2635">
          <cell r="G2635" t="str">
            <v>EV2B</v>
          </cell>
          <cell r="J2635" t="str">
            <v>PPP</v>
          </cell>
          <cell r="L2635" t="str">
            <v>Energy</v>
          </cell>
          <cell r="M2635" t="str">
            <v>Winter</v>
          </cell>
          <cell r="N2635" t="str">
            <v>Peak</v>
          </cell>
          <cell r="R2635" t="str">
            <v>N/A</v>
          </cell>
          <cell r="V2635">
            <v>0</v>
          </cell>
        </row>
        <row r="2636">
          <cell r="G2636" t="str">
            <v>EV2B</v>
          </cell>
          <cell r="J2636" t="str">
            <v>PPP</v>
          </cell>
          <cell r="L2636" t="str">
            <v>Energy</v>
          </cell>
          <cell r="M2636" t="str">
            <v>Summer</v>
          </cell>
          <cell r="N2636" t="str">
            <v>Off Peak</v>
          </cell>
          <cell r="R2636" t="str">
            <v>N/A</v>
          </cell>
          <cell r="V2636">
            <v>0</v>
          </cell>
        </row>
        <row r="2637">
          <cell r="G2637" t="str">
            <v>EV2B</v>
          </cell>
          <cell r="J2637" t="str">
            <v>PPP</v>
          </cell>
          <cell r="L2637" t="str">
            <v>Energy</v>
          </cell>
          <cell r="M2637" t="str">
            <v>Summer</v>
          </cell>
          <cell r="N2637" t="str">
            <v>Part Peak</v>
          </cell>
          <cell r="R2637" t="str">
            <v>N/A</v>
          </cell>
          <cell r="V2637">
            <v>0</v>
          </cell>
        </row>
        <row r="2638">
          <cell r="G2638" t="str">
            <v>EV2B</v>
          </cell>
          <cell r="J2638" t="str">
            <v>PPP</v>
          </cell>
          <cell r="L2638" t="str">
            <v>Energy</v>
          </cell>
          <cell r="M2638" t="str">
            <v>Summer</v>
          </cell>
          <cell r="N2638" t="str">
            <v>Peak</v>
          </cell>
          <cell r="R2638" t="str">
            <v>N/A</v>
          </cell>
          <cell r="V2638">
            <v>0</v>
          </cell>
        </row>
        <row r="2639">
          <cell r="G2639" t="str">
            <v>EV2B</v>
          </cell>
          <cell r="J2639" t="str">
            <v>PPP</v>
          </cell>
          <cell r="L2639" t="str">
            <v>Energy</v>
          </cell>
          <cell r="M2639" t="str">
            <v>Winter</v>
          </cell>
          <cell r="N2639" t="str">
            <v>Off Peak</v>
          </cell>
          <cell r="R2639" t="str">
            <v>N/A</v>
          </cell>
          <cell r="V2639">
            <v>0</v>
          </cell>
        </row>
        <row r="2640">
          <cell r="G2640" t="str">
            <v>EV2B</v>
          </cell>
          <cell r="J2640" t="str">
            <v>PPP</v>
          </cell>
          <cell r="L2640" t="str">
            <v>Energy</v>
          </cell>
          <cell r="M2640" t="str">
            <v>Winter</v>
          </cell>
          <cell r="N2640" t="str">
            <v>Part Peak</v>
          </cell>
          <cell r="R2640" t="str">
            <v>N/A</v>
          </cell>
          <cell r="V2640">
            <v>0</v>
          </cell>
        </row>
        <row r="2641">
          <cell r="G2641" t="str">
            <v>EV2B</v>
          </cell>
          <cell r="J2641" t="str">
            <v>PPP</v>
          </cell>
          <cell r="L2641" t="str">
            <v>Energy</v>
          </cell>
          <cell r="M2641" t="str">
            <v>Winter</v>
          </cell>
          <cell r="N2641" t="str">
            <v>Peak</v>
          </cell>
          <cell r="R2641" t="str">
            <v>N/A</v>
          </cell>
          <cell r="V2641">
            <v>0</v>
          </cell>
        </row>
        <row r="2642">
          <cell r="G2642" t="str">
            <v>EV2B</v>
          </cell>
          <cell r="J2642" t="str">
            <v>RS</v>
          </cell>
          <cell r="L2642" t="str">
            <v>Energy</v>
          </cell>
          <cell r="M2642" t="str">
            <v>Summer</v>
          </cell>
          <cell r="N2642" t="str">
            <v>Peak</v>
          </cell>
          <cell r="R2642" t="str">
            <v>N/A</v>
          </cell>
          <cell r="V2642">
            <v>0</v>
          </cell>
        </row>
        <row r="2643">
          <cell r="G2643" t="str">
            <v>EV2B</v>
          </cell>
          <cell r="J2643" t="str">
            <v>RS</v>
          </cell>
          <cell r="L2643" t="str">
            <v>Energy</v>
          </cell>
          <cell r="M2643" t="str">
            <v>Summer</v>
          </cell>
          <cell r="N2643" t="str">
            <v>Part Peak</v>
          </cell>
          <cell r="R2643" t="str">
            <v>N/A</v>
          </cell>
          <cell r="V2643">
            <v>0</v>
          </cell>
        </row>
        <row r="2644">
          <cell r="G2644" t="str">
            <v>EV2B</v>
          </cell>
          <cell r="J2644" t="str">
            <v>RS</v>
          </cell>
          <cell r="L2644" t="str">
            <v>Energy</v>
          </cell>
          <cell r="M2644" t="str">
            <v>Summer</v>
          </cell>
          <cell r="N2644" t="str">
            <v>Off Peak</v>
          </cell>
          <cell r="R2644" t="str">
            <v>N/A</v>
          </cell>
          <cell r="V2644">
            <v>0</v>
          </cell>
        </row>
        <row r="2645">
          <cell r="G2645" t="str">
            <v>EV2B</v>
          </cell>
          <cell r="J2645" t="str">
            <v>RS</v>
          </cell>
          <cell r="L2645" t="str">
            <v>Energy</v>
          </cell>
          <cell r="M2645" t="str">
            <v>Winter</v>
          </cell>
          <cell r="N2645" t="str">
            <v>Peak</v>
          </cell>
          <cell r="R2645" t="str">
            <v>N/A</v>
          </cell>
          <cell r="V2645">
            <v>0</v>
          </cell>
        </row>
        <row r="2646">
          <cell r="G2646" t="str">
            <v>EV2B</v>
          </cell>
          <cell r="J2646" t="str">
            <v>RS</v>
          </cell>
          <cell r="L2646" t="str">
            <v>Energy</v>
          </cell>
          <cell r="M2646" t="str">
            <v>Winter</v>
          </cell>
          <cell r="N2646" t="str">
            <v>Part Peak</v>
          </cell>
          <cell r="R2646" t="str">
            <v>N/A</v>
          </cell>
          <cell r="V2646">
            <v>0</v>
          </cell>
        </row>
        <row r="2647">
          <cell r="G2647" t="str">
            <v>EV2B</v>
          </cell>
          <cell r="J2647" t="str">
            <v>RS</v>
          </cell>
          <cell r="L2647" t="str">
            <v>Energy</v>
          </cell>
          <cell r="M2647" t="str">
            <v>Winter</v>
          </cell>
          <cell r="N2647" t="str">
            <v>Off Peak</v>
          </cell>
          <cell r="R2647" t="str">
            <v>N/A</v>
          </cell>
          <cell r="V2647">
            <v>0</v>
          </cell>
        </row>
        <row r="2648">
          <cell r="G2648" t="str">
            <v>EV2B</v>
          </cell>
          <cell r="J2648" t="str">
            <v>TRA</v>
          </cell>
          <cell r="L2648" t="str">
            <v>Energy</v>
          </cell>
          <cell r="M2648" t="str">
            <v>Summer</v>
          </cell>
          <cell r="N2648" t="str">
            <v>Off Peak</v>
          </cell>
          <cell r="R2648" t="str">
            <v>N/A</v>
          </cell>
          <cell r="V2648">
            <v>0</v>
          </cell>
        </row>
        <row r="2649">
          <cell r="G2649" t="str">
            <v>EV2B</v>
          </cell>
          <cell r="J2649" t="str">
            <v>TRA</v>
          </cell>
          <cell r="L2649" t="str">
            <v>Energy</v>
          </cell>
          <cell r="M2649" t="str">
            <v>Summer</v>
          </cell>
          <cell r="N2649" t="str">
            <v>Part Peak</v>
          </cell>
          <cell r="R2649" t="str">
            <v>N/A</v>
          </cell>
          <cell r="V2649">
            <v>0</v>
          </cell>
        </row>
        <row r="2650">
          <cell r="G2650" t="str">
            <v>EV2B</v>
          </cell>
          <cell r="J2650" t="str">
            <v>TRA</v>
          </cell>
          <cell r="L2650" t="str">
            <v>Energy</v>
          </cell>
          <cell r="M2650" t="str">
            <v>Summer</v>
          </cell>
          <cell r="N2650" t="str">
            <v>Peak</v>
          </cell>
          <cell r="R2650" t="str">
            <v>N/A</v>
          </cell>
          <cell r="V2650">
            <v>0</v>
          </cell>
        </row>
        <row r="2651">
          <cell r="G2651" t="str">
            <v>EV2B</v>
          </cell>
          <cell r="J2651" t="str">
            <v>TRA</v>
          </cell>
          <cell r="L2651" t="str">
            <v>Energy</v>
          </cell>
          <cell r="M2651" t="str">
            <v>Winter</v>
          </cell>
          <cell r="N2651" t="str">
            <v>Off Peak</v>
          </cell>
          <cell r="R2651" t="str">
            <v>N/A</v>
          </cell>
          <cell r="V2651">
            <v>0</v>
          </cell>
        </row>
        <row r="2652">
          <cell r="G2652" t="str">
            <v>EV2B</v>
          </cell>
          <cell r="J2652" t="str">
            <v>TRA</v>
          </cell>
          <cell r="L2652" t="str">
            <v>Energy</v>
          </cell>
          <cell r="M2652" t="str">
            <v>Winter</v>
          </cell>
          <cell r="N2652" t="str">
            <v>Part Peak</v>
          </cell>
          <cell r="R2652" t="str">
            <v>N/A</v>
          </cell>
          <cell r="V2652">
            <v>0</v>
          </cell>
        </row>
        <row r="2653">
          <cell r="G2653" t="str">
            <v>EV2B</v>
          </cell>
          <cell r="J2653" t="str">
            <v>TRA</v>
          </cell>
          <cell r="L2653" t="str">
            <v>Energy</v>
          </cell>
          <cell r="M2653" t="str">
            <v>Winter</v>
          </cell>
          <cell r="N2653" t="str">
            <v>Peak</v>
          </cell>
          <cell r="R2653" t="str">
            <v>N/A</v>
          </cell>
          <cell r="V2653">
            <v>0</v>
          </cell>
        </row>
        <row r="2654">
          <cell r="G2654" t="str">
            <v>EV2B</v>
          </cell>
          <cell r="J2654" t="str">
            <v>TRA</v>
          </cell>
          <cell r="L2654" t="str">
            <v>Energy</v>
          </cell>
          <cell r="M2654" t="str">
            <v>Summer</v>
          </cell>
          <cell r="N2654" t="str">
            <v>Off Peak</v>
          </cell>
          <cell r="R2654" t="str">
            <v>N/A</v>
          </cell>
          <cell r="V2654">
            <v>0</v>
          </cell>
        </row>
        <row r="2655">
          <cell r="G2655" t="str">
            <v>EV2B</v>
          </cell>
          <cell r="J2655" t="str">
            <v>TRA</v>
          </cell>
          <cell r="L2655" t="str">
            <v>Energy</v>
          </cell>
          <cell r="M2655" t="str">
            <v>Summer</v>
          </cell>
          <cell r="N2655" t="str">
            <v>Part Peak</v>
          </cell>
          <cell r="R2655" t="str">
            <v>N/A</v>
          </cell>
          <cell r="V2655">
            <v>0</v>
          </cell>
        </row>
        <row r="2656">
          <cell r="G2656" t="str">
            <v>EV2B</v>
          </cell>
          <cell r="J2656" t="str">
            <v>TRA</v>
          </cell>
          <cell r="L2656" t="str">
            <v>Energy</v>
          </cell>
          <cell r="M2656" t="str">
            <v>Summer</v>
          </cell>
          <cell r="N2656" t="str">
            <v>Peak</v>
          </cell>
          <cell r="R2656" t="str">
            <v>N/A</v>
          </cell>
          <cell r="V2656">
            <v>0</v>
          </cell>
        </row>
        <row r="2657">
          <cell r="G2657" t="str">
            <v>EV2B</v>
          </cell>
          <cell r="J2657" t="str">
            <v>TRA</v>
          </cell>
          <cell r="L2657" t="str">
            <v>Energy</v>
          </cell>
          <cell r="M2657" t="str">
            <v>Winter</v>
          </cell>
          <cell r="N2657" t="str">
            <v>Off Peak</v>
          </cell>
          <cell r="R2657" t="str">
            <v>N/A</v>
          </cell>
          <cell r="V2657">
            <v>0</v>
          </cell>
        </row>
        <row r="2658">
          <cell r="G2658" t="str">
            <v>EV2B</v>
          </cell>
          <cell r="J2658" t="str">
            <v>TRA</v>
          </cell>
          <cell r="L2658" t="str">
            <v>Energy</v>
          </cell>
          <cell r="M2658" t="str">
            <v>Winter</v>
          </cell>
          <cell r="N2658" t="str">
            <v>Part Peak</v>
          </cell>
          <cell r="R2658" t="str">
            <v>N/A</v>
          </cell>
          <cell r="V2658">
            <v>0</v>
          </cell>
        </row>
        <row r="2659">
          <cell r="G2659" t="str">
            <v>EV2B</v>
          </cell>
          <cell r="J2659" t="str">
            <v>TRA</v>
          </cell>
          <cell r="L2659" t="str">
            <v>Energy</v>
          </cell>
          <cell r="M2659" t="str">
            <v>Winter</v>
          </cell>
          <cell r="N2659" t="str">
            <v>Peak</v>
          </cell>
          <cell r="R2659" t="str">
            <v>N/A</v>
          </cell>
          <cell r="V2659">
            <v>0</v>
          </cell>
        </row>
        <row r="2660">
          <cell r="G2660" t="str">
            <v>EV2B</v>
          </cell>
          <cell r="J2660" t="str">
            <v>TRA</v>
          </cell>
          <cell r="L2660" t="str">
            <v>Energy</v>
          </cell>
          <cell r="M2660" t="str">
            <v>Summer</v>
          </cell>
          <cell r="N2660" t="str">
            <v>Off Peak</v>
          </cell>
          <cell r="R2660" t="str">
            <v>N/A</v>
          </cell>
          <cell r="V2660">
            <v>0</v>
          </cell>
        </row>
        <row r="2661">
          <cell r="G2661" t="str">
            <v>EV2B</v>
          </cell>
          <cell r="J2661" t="str">
            <v>TRA</v>
          </cell>
          <cell r="L2661" t="str">
            <v>Energy</v>
          </cell>
          <cell r="M2661" t="str">
            <v>Summer</v>
          </cell>
          <cell r="N2661" t="str">
            <v>Part Peak</v>
          </cell>
          <cell r="R2661" t="str">
            <v>N/A</v>
          </cell>
          <cell r="V2661">
            <v>0</v>
          </cell>
        </row>
        <row r="2662">
          <cell r="G2662" t="str">
            <v>EV2B</v>
          </cell>
          <cell r="J2662" t="str">
            <v>TRA</v>
          </cell>
          <cell r="L2662" t="str">
            <v>Energy</v>
          </cell>
          <cell r="M2662" t="str">
            <v>Summer</v>
          </cell>
          <cell r="N2662" t="str">
            <v>Peak</v>
          </cell>
          <cell r="R2662" t="str">
            <v>N/A</v>
          </cell>
          <cell r="V2662">
            <v>0</v>
          </cell>
        </row>
        <row r="2663">
          <cell r="G2663" t="str">
            <v>EV2B</v>
          </cell>
          <cell r="J2663" t="str">
            <v>TRA</v>
          </cell>
          <cell r="L2663" t="str">
            <v>Energy</v>
          </cell>
          <cell r="M2663" t="str">
            <v>Winter</v>
          </cell>
          <cell r="N2663" t="str">
            <v>Off Peak</v>
          </cell>
          <cell r="R2663" t="str">
            <v>N/A</v>
          </cell>
          <cell r="V2663">
            <v>0</v>
          </cell>
        </row>
        <row r="2664">
          <cell r="G2664" t="str">
            <v>EV2B</v>
          </cell>
          <cell r="J2664" t="str">
            <v>TRA</v>
          </cell>
          <cell r="L2664" t="str">
            <v>Energy</v>
          </cell>
          <cell r="M2664" t="str">
            <v>Winter</v>
          </cell>
          <cell r="N2664" t="str">
            <v>Part Peak</v>
          </cell>
          <cell r="R2664" t="str">
            <v>N/A</v>
          </cell>
          <cell r="V2664">
            <v>0</v>
          </cell>
        </row>
        <row r="2665">
          <cell r="G2665" t="str">
            <v>EV2B</v>
          </cell>
          <cell r="J2665" t="str">
            <v>TRA</v>
          </cell>
          <cell r="L2665" t="str">
            <v>Energy</v>
          </cell>
          <cell r="M2665" t="str">
            <v>Winter</v>
          </cell>
          <cell r="N2665" t="str">
            <v>Peak</v>
          </cell>
          <cell r="R2665" t="str">
            <v>N/A</v>
          </cell>
          <cell r="V2665">
            <v>0</v>
          </cell>
        </row>
        <row r="2666">
          <cell r="G2666" t="str">
            <v>EV2B</v>
          </cell>
          <cell r="J2666" t="str">
            <v>TRA</v>
          </cell>
          <cell r="L2666" t="str">
            <v>Energy</v>
          </cell>
          <cell r="M2666" t="str">
            <v>Summer</v>
          </cell>
          <cell r="N2666" t="str">
            <v>Off Peak</v>
          </cell>
          <cell r="R2666" t="str">
            <v>N/A</v>
          </cell>
          <cell r="V2666">
            <v>0</v>
          </cell>
        </row>
        <row r="2667">
          <cell r="G2667" t="str">
            <v>EV2B</v>
          </cell>
          <cell r="J2667" t="str">
            <v>TRA</v>
          </cell>
          <cell r="L2667" t="str">
            <v>Energy</v>
          </cell>
          <cell r="M2667" t="str">
            <v>Summer</v>
          </cell>
          <cell r="N2667" t="str">
            <v>Part Peak</v>
          </cell>
          <cell r="R2667" t="str">
            <v>N/A</v>
          </cell>
          <cell r="V2667">
            <v>0</v>
          </cell>
        </row>
        <row r="2668">
          <cell r="G2668" t="str">
            <v>EV2B</v>
          </cell>
          <cell r="J2668" t="str">
            <v>TRA</v>
          </cell>
          <cell r="L2668" t="str">
            <v>Energy</v>
          </cell>
          <cell r="M2668" t="str">
            <v>Summer</v>
          </cell>
          <cell r="N2668" t="str">
            <v>Peak</v>
          </cell>
          <cell r="R2668" t="str">
            <v>N/A</v>
          </cell>
          <cell r="V2668">
            <v>0</v>
          </cell>
        </row>
        <row r="2669">
          <cell r="G2669" t="str">
            <v>EV2B</v>
          </cell>
          <cell r="J2669" t="str">
            <v>TRA</v>
          </cell>
          <cell r="L2669" t="str">
            <v>Energy</v>
          </cell>
          <cell r="M2669" t="str">
            <v>Winter</v>
          </cell>
          <cell r="N2669" t="str">
            <v>Off Peak</v>
          </cell>
          <cell r="R2669" t="str">
            <v>N/A</v>
          </cell>
          <cell r="V2669">
            <v>0</v>
          </cell>
        </row>
        <row r="2670">
          <cell r="G2670" t="str">
            <v>EV2B</v>
          </cell>
          <cell r="J2670" t="str">
            <v>TRA</v>
          </cell>
          <cell r="L2670" t="str">
            <v>Energy</v>
          </cell>
          <cell r="M2670" t="str">
            <v>Winter</v>
          </cell>
          <cell r="N2670" t="str">
            <v>Part Peak</v>
          </cell>
          <cell r="R2670" t="str">
            <v>N/A</v>
          </cell>
          <cell r="V2670">
            <v>0</v>
          </cell>
        </row>
        <row r="2671">
          <cell r="G2671" t="str">
            <v>EV2B</v>
          </cell>
          <cell r="J2671" t="str">
            <v>TRA</v>
          </cell>
          <cell r="L2671" t="str">
            <v>Energy</v>
          </cell>
          <cell r="M2671" t="str">
            <v>Winter</v>
          </cell>
          <cell r="N2671" t="str">
            <v>Peak</v>
          </cell>
          <cell r="R2671" t="str">
            <v>N/A</v>
          </cell>
          <cell r="V2671">
            <v>0</v>
          </cell>
        </row>
        <row r="2672">
          <cell r="G2672" t="str">
            <v>EV2B</v>
          </cell>
          <cell r="J2672" t="str">
            <v>Trans</v>
          </cell>
          <cell r="L2672" t="str">
            <v>Energy</v>
          </cell>
          <cell r="M2672" t="str">
            <v>Summer</v>
          </cell>
          <cell r="N2672" t="str">
            <v>Off Peak</v>
          </cell>
          <cell r="R2672" t="str">
            <v>N/A</v>
          </cell>
          <cell r="V2672">
            <v>0</v>
          </cell>
        </row>
        <row r="2673">
          <cell r="G2673" t="str">
            <v>EV2B</v>
          </cell>
          <cell r="J2673" t="str">
            <v>Trans</v>
          </cell>
          <cell r="L2673" t="str">
            <v>Energy</v>
          </cell>
          <cell r="M2673" t="str">
            <v>Summer</v>
          </cell>
          <cell r="N2673" t="str">
            <v>Part Peak</v>
          </cell>
          <cell r="R2673" t="str">
            <v>N/A</v>
          </cell>
          <cell r="V2673">
            <v>0</v>
          </cell>
        </row>
        <row r="2674">
          <cell r="G2674" t="str">
            <v>EV2B</v>
          </cell>
          <cell r="J2674" t="str">
            <v>Trans</v>
          </cell>
          <cell r="L2674" t="str">
            <v>Energy</v>
          </cell>
          <cell r="M2674" t="str">
            <v>Summer</v>
          </cell>
          <cell r="N2674" t="str">
            <v>Peak</v>
          </cell>
          <cell r="R2674" t="str">
            <v>N/A</v>
          </cell>
          <cell r="V2674">
            <v>0</v>
          </cell>
        </row>
        <row r="2675">
          <cell r="G2675" t="str">
            <v>EV2B</v>
          </cell>
          <cell r="J2675" t="str">
            <v>Trans</v>
          </cell>
          <cell r="L2675" t="str">
            <v>Energy</v>
          </cell>
          <cell r="M2675" t="str">
            <v>Winter</v>
          </cell>
          <cell r="N2675" t="str">
            <v>Off Peak</v>
          </cell>
          <cell r="R2675" t="str">
            <v>N/A</v>
          </cell>
          <cell r="V2675">
            <v>0</v>
          </cell>
        </row>
        <row r="2676">
          <cell r="G2676" t="str">
            <v>EV2B</v>
          </cell>
          <cell r="J2676" t="str">
            <v>Trans</v>
          </cell>
          <cell r="L2676" t="str">
            <v>Energy</v>
          </cell>
          <cell r="M2676" t="str">
            <v>Winter</v>
          </cell>
          <cell r="N2676" t="str">
            <v>Part Peak</v>
          </cell>
          <cell r="R2676" t="str">
            <v>N/A</v>
          </cell>
          <cell r="V2676">
            <v>0</v>
          </cell>
        </row>
        <row r="2677">
          <cell r="G2677" t="str">
            <v>EV2B</v>
          </cell>
          <cell r="J2677" t="str">
            <v>Trans</v>
          </cell>
          <cell r="L2677" t="str">
            <v>Energy</v>
          </cell>
          <cell r="M2677" t="str">
            <v>Winter</v>
          </cell>
          <cell r="N2677" t="str">
            <v>Peak</v>
          </cell>
          <cell r="R2677" t="str">
            <v>N/A</v>
          </cell>
          <cell r="V2677">
            <v>0</v>
          </cell>
        </row>
        <row r="2678">
          <cell r="G2678" t="str">
            <v>EVA</v>
          </cell>
          <cell r="J2678" t="str">
            <v>AB32 Credit</v>
          </cell>
          <cell r="L2678" t="str">
            <v>Energy</v>
          </cell>
          <cell r="M2678" t="str">
            <v>N/A</v>
          </cell>
          <cell r="N2678" t="str">
            <v>Min Bill kWh</v>
          </cell>
          <cell r="R2678" t="str">
            <v>N/A</v>
          </cell>
          <cell r="V2678">
            <v>0</v>
          </cell>
        </row>
        <row r="2679">
          <cell r="G2679" t="str">
            <v>EVA</v>
          </cell>
          <cell r="J2679" t="str">
            <v>AB32 Credit</v>
          </cell>
          <cell r="L2679" t="str">
            <v>Energy</v>
          </cell>
          <cell r="M2679" t="str">
            <v>Summer</v>
          </cell>
          <cell r="N2679" t="str">
            <v>Off Peak</v>
          </cell>
          <cell r="R2679" t="str">
            <v>N/A</v>
          </cell>
          <cell r="V2679">
            <v>0</v>
          </cell>
        </row>
        <row r="2680">
          <cell r="G2680" t="str">
            <v>EVA</v>
          </cell>
          <cell r="J2680" t="str">
            <v>AB32 Credit</v>
          </cell>
          <cell r="L2680" t="str">
            <v>Energy</v>
          </cell>
          <cell r="M2680" t="str">
            <v>Summer</v>
          </cell>
          <cell r="N2680" t="str">
            <v>Part Peak</v>
          </cell>
          <cell r="R2680" t="str">
            <v>N/A</v>
          </cell>
          <cell r="V2680">
            <v>0</v>
          </cell>
        </row>
        <row r="2681">
          <cell r="G2681" t="str">
            <v>EVA</v>
          </cell>
          <cell r="J2681" t="str">
            <v>AB32 Credit</v>
          </cell>
          <cell r="L2681" t="str">
            <v>Energy</v>
          </cell>
          <cell r="M2681" t="str">
            <v>Summer</v>
          </cell>
          <cell r="N2681" t="str">
            <v>Peak</v>
          </cell>
          <cell r="R2681" t="str">
            <v>N/A</v>
          </cell>
          <cell r="V2681">
            <v>0</v>
          </cell>
        </row>
        <row r="2682">
          <cell r="G2682" t="str">
            <v>EVA</v>
          </cell>
          <cell r="J2682" t="str">
            <v>AB32 Credit</v>
          </cell>
          <cell r="L2682" t="str">
            <v>Energy</v>
          </cell>
          <cell r="M2682" t="str">
            <v>Winter</v>
          </cell>
          <cell r="N2682" t="str">
            <v>Off Peak</v>
          </cell>
          <cell r="R2682" t="str">
            <v>N/A</v>
          </cell>
          <cell r="V2682">
            <v>0</v>
          </cell>
        </row>
        <row r="2683">
          <cell r="G2683" t="str">
            <v>EVA</v>
          </cell>
          <cell r="J2683" t="str">
            <v>AB32 Credit</v>
          </cell>
          <cell r="L2683" t="str">
            <v>Energy</v>
          </cell>
          <cell r="M2683" t="str">
            <v>Winter</v>
          </cell>
          <cell r="N2683" t="str">
            <v>Part Peak</v>
          </cell>
          <cell r="R2683" t="str">
            <v>N/A</v>
          </cell>
          <cell r="V2683">
            <v>0</v>
          </cell>
        </row>
        <row r="2684">
          <cell r="G2684" t="str">
            <v>EVA</v>
          </cell>
          <cell r="J2684" t="str">
            <v>AB32 Credit</v>
          </cell>
          <cell r="L2684" t="str">
            <v>Energy</v>
          </cell>
          <cell r="M2684" t="str">
            <v>Winter</v>
          </cell>
          <cell r="N2684" t="str">
            <v>Peak</v>
          </cell>
          <cell r="R2684" t="str">
            <v>N/A</v>
          </cell>
          <cell r="V2684">
            <v>0</v>
          </cell>
        </row>
        <row r="2685">
          <cell r="G2685" t="str">
            <v>EVA</v>
          </cell>
          <cell r="J2685" t="str">
            <v>CIA</v>
          </cell>
          <cell r="L2685" t="str">
            <v>Energy</v>
          </cell>
          <cell r="M2685" t="str">
            <v>N/A</v>
          </cell>
          <cell r="N2685" t="str">
            <v>Min Bill kWh</v>
          </cell>
          <cell r="R2685" t="str">
            <v>N/A</v>
          </cell>
          <cell r="V2685">
            <v>0</v>
          </cell>
        </row>
        <row r="2686">
          <cell r="G2686" t="str">
            <v>EVA</v>
          </cell>
          <cell r="J2686" t="str">
            <v>CIA</v>
          </cell>
          <cell r="L2686" t="str">
            <v>Energy</v>
          </cell>
          <cell r="M2686" t="str">
            <v>Summer</v>
          </cell>
          <cell r="N2686" t="str">
            <v>Off Peak</v>
          </cell>
          <cell r="R2686" t="str">
            <v>N/A</v>
          </cell>
          <cell r="V2686">
            <v>0</v>
          </cell>
        </row>
        <row r="2687">
          <cell r="G2687" t="str">
            <v>EVA</v>
          </cell>
          <cell r="J2687" t="str">
            <v>CIA</v>
          </cell>
          <cell r="L2687" t="str">
            <v>Energy</v>
          </cell>
          <cell r="M2687" t="str">
            <v>Summer</v>
          </cell>
          <cell r="N2687" t="str">
            <v>Part Peak</v>
          </cell>
          <cell r="R2687" t="str">
            <v>N/A</v>
          </cell>
          <cell r="V2687">
            <v>0</v>
          </cell>
        </row>
        <row r="2688">
          <cell r="G2688" t="str">
            <v>EVA</v>
          </cell>
          <cell r="J2688" t="str">
            <v>CIA</v>
          </cell>
          <cell r="L2688" t="str">
            <v>Energy</v>
          </cell>
          <cell r="M2688" t="str">
            <v>Summer</v>
          </cell>
          <cell r="N2688" t="str">
            <v>Peak</v>
          </cell>
          <cell r="R2688" t="str">
            <v>N/A</v>
          </cell>
          <cell r="V2688">
            <v>0</v>
          </cell>
        </row>
        <row r="2689">
          <cell r="G2689" t="str">
            <v>EVA</v>
          </cell>
          <cell r="J2689" t="str">
            <v>CIA</v>
          </cell>
          <cell r="L2689" t="str">
            <v>Energy</v>
          </cell>
          <cell r="M2689" t="str">
            <v>Winter</v>
          </cell>
          <cell r="N2689" t="str">
            <v>Off Peak</v>
          </cell>
          <cell r="R2689" t="str">
            <v>N/A</v>
          </cell>
          <cell r="V2689">
            <v>0</v>
          </cell>
        </row>
        <row r="2690">
          <cell r="G2690" t="str">
            <v>EVA</v>
          </cell>
          <cell r="J2690" t="str">
            <v>CIA</v>
          </cell>
          <cell r="L2690" t="str">
            <v>Energy</v>
          </cell>
          <cell r="M2690" t="str">
            <v>Winter</v>
          </cell>
          <cell r="N2690" t="str">
            <v>Part Peak</v>
          </cell>
          <cell r="R2690" t="str">
            <v>N/A</v>
          </cell>
          <cell r="V2690">
            <v>0</v>
          </cell>
        </row>
        <row r="2691">
          <cell r="G2691" t="str">
            <v>EVA</v>
          </cell>
          <cell r="J2691" t="str">
            <v>CIA</v>
          </cell>
          <cell r="L2691" t="str">
            <v>Energy</v>
          </cell>
          <cell r="M2691" t="str">
            <v>Winter</v>
          </cell>
          <cell r="N2691" t="str">
            <v>Peak</v>
          </cell>
          <cell r="R2691" t="str">
            <v>N/A</v>
          </cell>
          <cell r="V2691">
            <v>0</v>
          </cell>
        </row>
        <row r="2692">
          <cell r="G2692" t="str">
            <v>EVA</v>
          </cell>
          <cell r="J2692" t="str">
            <v>CTC</v>
          </cell>
          <cell r="L2692" t="str">
            <v>Energy</v>
          </cell>
          <cell r="M2692" t="str">
            <v>N/A</v>
          </cell>
          <cell r="N2692" t="str">
            <v>Min Bill kWh</v>
          </cell>
          <cell r="R2692" t="str">
            <v>N/A</v>
          </cell>
          <cell r="V2692">
            <v>0</v>
          </cell>
        </row>
        <row r="2693">
          <cell r="G2693" t="str">
            <v>EVA</v>
          </cell>
          <cell r="J2693" t="str">
            <v>CTC</v>
          </cell>
          <cell r="L2693" t="str">
            <v>Energy</v>
          </cell>
          <cell r="M2693" t="str">
            <v>Summer</v>
          </cell>
          <cell r="N2693" t="str">
            <v>Off Peak</v>
          </cell>
          <cell r="R2693" t="str">
            <v>N/A</v>
          </cell>
          <cell r="V2693">
            <v>0</v>
          </cell>
        </row>
        <row r="2694">
          <cell r="G2694" t="str">
            <v>EVA</v>
          </cell>
          <cell r="J2694" t="str">
            <v>CTC</v>
          </cell>
          <cell r="L2694" t="str">
            <v>Energy</v>
          </cell>
          <cell r="M2694" t="str">
            <v>Summer</v>
          </cell>
          <cell r="N2694" t="str">
            <v>Part Peak</v>
          </cell>
          <cell r="R2694" t="str">
            <v>N/A</v>
          </cell>
          <cell r="V2694">
            <v>0</v>
          </cell>
        </row>
        <row r="2695">
          <cell r="G2695" t="str">
            <v>EVA</v>
          </cell>
          <cell r="J2695" t="str">
            <v>CTC</v>
          </cell>
          <cell r="L2695" t="str">
            <v>Energy</v>
          </cell>
          <cell r="M2695" t="str">
            <v>Summer</v>
          </cell>
          <cell r="N2695" t="str">
            <v>Peak</v>
          </cell>
          <cell r="R2695" t="str">
            <v>N/A</v>
          </cell>
          <cell r="V2695">
            <v>0</v>
          </cell>
        </row>
        <row r="2696">
          <cell r="G2696" t="str">
            <v>EVA</v>
          </cell>
          <cell r="J2696" t="str">
            <v>CTC</v>
          </cell>
          <cell r="L2696" t="str">
            <v>Energy</v>
          </cell>
          <cell r="M2696" t="str">
            <v>Winter</v>
          </cell>
          <cell r="N2696" t="str">
            <v>Off Peak</v>
          </cell>
          <cell r="R2696" t="str">
            <v>N/A</v>
          </cell>
          <cell r="V2696">
            <v>0</v>
          </cell>
        </row>
        <row r="2697">
          <cell r="G2697" t="str">
            <v>EVA</v>
          </cell>
          <cell r="J2697" t="str">
            <v>CTC</v>
          </cell>
          <cell r="L2697" t="str">
            <v>Energy</v>
          </cell>
          <cell r="M2697" t="str">
            <v>Winter</v>
          </cell>
          <cell r="N2697" t="str">
            <v>Part Peak</v>
          </cell>
          <cell r="R2697" t="str">
            <v>N/A</v>
          </cell>
          <cell r="V2697">
            <v>0</v>
          </cell>
        </row>
        <row r="2698">
          <cell r="G2698" t="str">
            <v>EVA</v>
          </cell>
          <cell r="J2698" t="str">
            <v>CTC</v>
          </cell>
          <cell r="L2698" t="str">
            <v>Energy</v>
          </cell>
          <cell r="M2698" t="str">
            <v>Winter</v>
          </cell>
          <cell r="N2698" t="str">
            <v>Peak</v>
          </cell>
          <cell r="R2698" t="str">
            <v>N/A</v>
          </cell>
          <cell r="V2698">
            <v>0</v>
          </cell>
        </row>
        <row r="2699">
          <cell r="G2699" t="str">
            <v>EVA</v>
          </cell>
          <cell r="J2699" t="str">
            <v>Distribution</v>
          </cell>
          <cell r="L2699" t="str">
            <v>Energy</v>
          </cell>
          <cell r="M2699" t="str">
            <v>Summer</v>
          </cell>
          <cell r="N2699" t="str">
            <v>Off Peak</v>
          </cell>
          <cell r="R2699" t="str">
            <v>N/A</v>
          </cell>
          <cell r="V2699">
            <v>0</v>
          </cell>
        </row>
        <row r="2700">
          <cell r="G2700" t="str">
            <v>EVA</v>
          </cell>
          <cell r="J2700" t="str">
            <v>Distribution</v>
          </cell>
          <cell r="L2700" t="str">
            <v>Energy</v>
          </cell>
          <cell r="M2700" t="str">
            <v>Summer</v>
          </cell>
          <cell r="N2700" t="str">
            <v>Part Peak</v>
          </cell>
          <cell r="R2700" t="str">
            <v>N/A</v>
          </cell>
          <cell r="V2700">
            <v>0</v>
          </cell>
        </row>
        <row r="2701">
          <cell r="G2701" t="str">
            <v>EVA</v>
          </cell>
          <cell r="J2701" t="str">
            <v>Distribution</v>
          </cell>
          <cell r="L2701" t="str">
            <v>Energy</v>
          </cell>
          <cell r="M2701" t="str">
            <v>Summer</v>
          </cell>
          <cell r="N2701" t="str">
            <v>Peak</v>
          </cell>
          <cell r="R2701" t="str">
            <v>N/A</v>
          </cell>
          <cell r="V2701">
            <v>0</v>
          </cell>
        </row>
        <row r="2702">
          <cell r="G2702" t="str">
            <v>EVA</v>
          </cell>
          <cell r="J2702" t="str">
            <v>Distribution</v>
          </cell>
          <cell r="L2702" t="str">
            <v>Energy</v>
          </cell>
          <cell r="M2702" t="str">
            <v>Winter</v>
          </cell>
          <cell r="N2702" t="str">
            <v>Off Peak</v>
          </cell>
          <cell r="R2702" t="str">
            <v>N/A</v>
          </cell>
          <cell r="V2702">
            <v>0</v>
          </cell>
        </row>
        <row r="2703">
          <cell r="G2703" t="str">
            <v>EVA</v>
          </cell>
          <cell r="J2703" t="str">
            <v>Distribution</v>
          </cell>
          <cell r="L2703" t="str">
            <v>Energy</v>
          </cell>
          <cell r="M2703" t="str">
            <v>Winter</v>
          </cell>
          <cell r="N2703" t="str">
            <v>Part Peak</v>
          </cell>
          <cell r="R2703" t="str">
            <v>N/A</v>
          </cell>
          <cell r="V2703">
            <v>0</v>
          </cell>
        </row>
        <row r="2704">
          <cell r="G2704" t="str">
            <v>EVA</v>
          </cell>
          <cell r="J2704" t="str">
            <v>Distribution</v>
          </cell>
          <cell r="L2704" t="str">
            <v>Energy</v>
          </cell>
          <cell r="M2704" t="str">
            <v>Winter</v>
          </cell>
          <cell r="N2704" t="str">
            <v>Peak</v>
          </cell>
          <cell r="R2704" t="str">
            <v>N/A</v>
          </cell>
          <cell r="V2704">
            <v>0</v>
          </cell>
        </row>
        <row r="2705">
          <cell r="G2705" t="str">
            <v>EVA</v>
          </cell>
          <cell r="J2705" t="str">
            <v>Distribution</v>
          </cell>
          <cell r="L2705" t="str">
            <v>Meter</v>
          </cell>
          <cell r="M2705" t="str">
            <v>N/A</v>
          </cell>
          <cell r="N2705" t="str">
            <v>N/A</v>
          </cell>
          <cell r="R2705" t="str">
            <v>N/A</v>
          </cell>
          <cell r="V2705">
            <v>0</v>
          </cell>
        </row>
        <row r="2706">
          <cell r="G2706" t="str">
            <v>EVA</v>
          </cell>
          <cell r="J2706" t="str">
            <v>WFC</v>
          </cell>
          <cell r="L2706" t="str">
            <v>Energy</v>
          </cell>
          <cell r="M2706" t="str">
            <v>N/A</v>
          </cell>
          <cell r="N2706" t="str">
            <v>Min Bill kWh</v>
          </cell>
          <cell r="R2706" t="str">
            <v>N/A</v>
          </cell>
          <cell r="V2706">
            <v>0</v>
          </cell>
        </row>
        <row r="2707">
          <cell r="G2707" t="str">
            <v>EVA</v>
          </cell>
          <cell r="J2707" t="str">
            <v>WFC</v>
          </cell>
          <cell r="L2707" t="str">
            <v>Energy</v>
          </cell>
          <cell r="M2707" t="str">
            <v>Summer</v>
          </cell>
          <cell r="N2707" t="str">
            <v>Off Peak</v>
          </cell>
          <cell r="R2707" t="str">
            <v>N/A</v>
          </cell>
          <cell r="V2707">
            <v>0</v>
          </cell>
        </row>
        <row r="2708">
          <cell r="G2708" t="str">
            <v>EVA</v>
          </cell>
          <cell r="J2708" t="str">
            <v>WFC</v>
          </cell>
          <cell r="L2708" t="str">
            <v>Energy</v>
          </cell>
          <cell r="M2708" t="str">
            <v>Summer</v>
          </cell>
          <cell r="N2708" t="str">
            <v>Part Peak</v>
          </cell>
          <cell r="R2708" t="str">
            <v>N/A</v>
          </cell>
          <cell r="V2708">
            <v>0</v>
          </cell>
        </row>
        <row r="2709">
          <cell r="G2709" t="str">
            <v>EVA</v>
          </cell>
          <cell r="J2709" t="str">
            <v>WFC</v>
          </cell>
          <cell r="L2709" t="str">
            <v>Energy</v>
          </cell>
          <cell r="M2709" t="str">
            <v>Summer</v>
          </cell>
          <cell r="N2709" t="str">
            <v>Peak</v>
          </cell>
          <cell r="R2709" t="str">
            <v>N/A</v>
          </cell>
          <cell r="V2709">
            <v>0</v>
          </cell>
        </row>
        <row r="2710">
          <cell r="G2710" t="str">
            <v>EVA</v>
          </cell>
          <cell r="J2710" t="str">
            <v>WFC</v>
          </cell>
          <cell r="L2710" t="str">
            <v>Energy</v>
          </cell>
          <cell r="M2710" t="str">
            <v>Winter</v>
          </cell>
          <cell r="N2710" t="str">
            <v>Off Peak</v>
          </cell>
          <cell r="R2710" t="str">
            <v>N/A</v>
          </cell>
          <cell r="V2710">
            <v>0</v>
          </cell>
        </row>
        <row r="2711">
          <cell r="G2711" t="str">
            <v>EVA</v>
          </cell>
          <cell r="J2711" t="str">
            <v>WFC</v>
          </cell>
          <cell r="L2711" t="str">
            <v>Energy</v>
          </cell>
          <cell r="M2711" t="str">
            <v>Winter</v>
          </cell>
          <cell r="N2711" t="str">
            <v>Part Peak</v>
          </cell>
          <cell r="R2711" t="str">
            <v>N/A</v>
          </cell>
          <cell r="V2711">
            <v>0</v>
          </cell>
        </row>
        <row r="2712">
          <cell r="G2712" t="str">
            <v>EVA</v>
          </cell>
          <cell r="J2712" t="str">
            <v>WFC</v>
          </cell>
          <cell r="L2712" t="str">
            <v>Energy</v>
          </cell>
          <cell r="M2712" t="str">
            <v>Winter</v>
          </cell>
          <cell r="N2712" t="str">
            <v>Peak</v>
          </cell>
          <cell r="R2712" t="str">
            <v>N/A</v>
          </cell>
          <cell r="V2712">
            <v>0</v>
          </cell>
        </row>
        <row r="2713">
          <cell r="G2713" t="str">
            <v>EVA</v>
          </cell>
          <cell r="J2713" t="str">
            <v>ECRA</v>
          </cell>
          <cell r="L2713" t="str">
            <v>Energy</v>
          </cell>
          <cell r="M2713" t="str">
            <v>N/A</v>
          </cell>
          <cell r="N2713" t="str">
            <v>Min Bill kWh</v>
          </cell>
          <cell r="R2713" t="str">
            <v>N/A</v>
          </cell>
          <cell r="V2713">
            <v>0</v>
          </cell>
        </row>
        <row r="2714">
          <cell r="G2714" t="str">
            <v>EVA</v>
          </cell>
          <cell r="J2714" t="str">
            <v>ECRA</v>
          </cell>
          <cell r="L2714" t="str">
            <v>Energy</v>
          </cell>
          <cell r="M2714" t="str">
            <v>Summer</v>
          </cell>
          <cell r="N2714" t="str">
            <v>Off Peak</v>
          </cell>
          <cell r="R2714" t="str">
            <v>N/A</v>
          </cell>
          <cell r="V2714">
            <v>0</v>
          </cell>
        </row>
        <row r="2715">
          <cell r="G2715" t="str">
            <v>EVA</v>
          </cell>
          <cell r="J2715" t="str">
            <v>ECRA</v>
          </cell>
          <cell r="L2715" t="str">
            <v>Energy</v>
          </cell>
          <cell r="M2715" t="str">
            <v>Summer</v>
          </cell>
          <cell r="N2715" t="str">
            <v>Part Peak</v>
          </cell>
          <cell r="R2715" t="str">
            <v>N/A</v>
          </cell>
          <cell r="V2715">
            <v>0</v>
          </cell>
        </row>
        <row r="2716">
          <cell r="G2716" t="str">
            <v>EVA</v>
          </cell>
          <cell r="J2716" t="str">
            <v>ECRA</v>
          </cell>
          <cell r="L2716" t="str">
            <v>Energy</v>
          </cell>
          <cell r="M2716" t="str">
            <v>Summer</v>
          </cell>
          <cell r="N2716" t="str">
            <v>Peak</v>
          </cell>
          <cell r="R2716" t="str">
            <v>N/A</v>
          </cell>
          <cell r="V2716">
            <v>0</v>
          </cell>
        </row>
        <row r="2717">
          <cell r="G2717" t="str">
            <v>EVA</v>
          </cell>
          <cell r="J2717" t="str">
            <v>ECRA</v>
          </cell>
          <cell r="L2717" t="str">
            <v>Energy</v>
          </cell>
          <cell r="M2717" t="str">
            <v>Winter</v>
          </cell>
          <cell r="N2717" t="str">
            <v>Off Peak</v>
          </cell>
          <cell r="R2717" t="str">
            <v>N/A</v>
          </cell>
          <cell r="V2717">
            <v>0</v>
          </cell>
        </row>
        <row r="2718">
          <cell r="G2718" t="str">
            <v>EVA</v>
          </cell>
          <cell r="J2718" t="str">
            <v>ECRA</v>
          </cell>
          <cell r="L2718" t="str">
            <v>Energy</v>
          </cell>
          <cell r="M2718" t="str">
            <v>Winter</v>
          </cell>
          <cell r="N2718" t="str">
            <v>Part Peak</v>
          </cell>
          <cell r="R2718" t="str">
            <v>N/A</v>
          </cell>
          <cell r="V2718">
            <v>0</v>
          </cell>
        </row>
        <row r="2719">
          <cell r="G2719" t="str">
            <v>EVA</v>
          </cell>
          <cell r="J2719" t="str">
            <v>ECRA</v>
          </cell>
          <cell r="L2719" t="str">
            <v>Energy</v>
          </cell>
          <cell r="M2719" t="str">
            <v>Winter</v>
          </cell>
          <cell r="N2719" t="str">
            <v>Peak</v>
          </cell>
          <cell r="R2719" t="str">
            <v>N/A</v>
          </cell>
          <cell r="V2719">
            <v>0</v>
          </cell>
        </row>
        <row r="2720">
          <cell r="G2720" t="str">
            <v>EVA</v>
          </cell>
          <cell r="J2720" t="str">
            <v>Generation</v>
          </cell>
          <cell r="L2720" t="str">
            <v>Energy</v>
          </cell>
          <cell r="M2720" t="str">
            <v>Summer</v>
          </cell>
          <cell r="N2720" t="str">
            <v>Off Peak</v>
          </cell>
          <cell r="R2720" t="str">
            <v>N/A</v>
          </cell>
          <cell r="V2720">
            <v>0</v>
          </cell>
        </row>
        <row r="2721">
          <cell r="G2721" t="str">
            <v>EVA</v>
          </cell>
          <cell r="J2721" t="str">
            <v>Generation</v>
          </cell>
          <cell r="L2721" t="str">
            <v>Energy</v>
          </cell>
          <cell r="M2721" t="str">
            <v>Summer</v>
          </cell>
          <cell r="N2721" t="str">
            <v>Part Peak</v>
          </cell>
          <cell r="R2721" t="str">
            <v>N/A</v>
          </cell>
          <cell r="V2721">
            <v>0</v>
          </cell>
        </row>
        <row r="2722">
          <cell r="G2722" t="str">
            <v>EVA</v>
          </cell>
          <cell r="J2722" t="str">
            <v>Generation</v>
          </cell>
          <cell r="L2722" t="str">
            <v>Energy</v>
          </cell>
          <cell r="M2722" t="str">
            <v>Summer</v>
          </cell>
          <cell r="N2722" t="str">
            <v>Peak</v>
          </cell>
          <cell r="R2722" t="str">
            <v>N/A</v>
          </cell>
          <cell r="V2722">
            <v>0</v>
          </cell>
        </row>
        <row r="2723">
          <cell r="G2723" t="str">
            <v>EVA</v>
          </cell>
          <cell r="J2723" t="str">
            <v>Generation</v>
          </cell>
          <cell r="L2723" t="str">
            <v>Energy</v>
          </cell>
          <cell r="M2723" t="str">
            <v>Winter</v>
          </cell>
          <cell r="N2723" t="str">
            <v>Off Peak</v>
          </cell>
          <cell r="R2723" t="str">
            <v>N/A</v>
          </cell>
          <cell r="V2723">
            <v>0</v>
          </cell>
        </row>
        <row r="2724">
          <cell r="G2724" t="str">
            <v>EVA</v>
          </cell>
          <cell r="J2724" t="str">
            <v>Generation</v>
          </cell>
          <cell r="L2724" t="str">
            <v>Energy</v>
          </cell>
          <cell r="M2724" t="str">
            <v>Winter</v>
          </cell>
          <cell r="N2724" t="str">
            <v>Part Peak</v>
          </cell>
          <cell r="R2724" t="str">
            <v>N/A</v>
          </cell>
          <cell r="V2724">
            <v>0</v>
          </cell>
        </row>
        <row r="2725">
          <cell r="G2725" t="str">
            <v>EVA</v>
          </cell>
          <cell r="J2725" t="str">
            <v>Generation</v>
          </cell>
          <cell r="L2725" t="str">
            <v>Energy</v>
          </cell>
          <cell r="M2725" t="str">
            <v>Winter</v>
          </cell>
          <cell r="N2725" t="str">
            <v>Peak</v>
          </cell>
          <cell r="R2725" t="str">
            <v>N/A</v>
          </cell>
          <cell r="V2725">
            <v>0</v>
          </cell>
        </row>
        <row r="2726">
          <cell r="G2726" t="str">
            <v>EVA</v>
          </cell>
          <cell r="J2726" t="str">
            <v>ND</v>
          </cell>
          <cell r="L2726" t="str">
            <v>Energy</v>
          </cell>
          <cell r="M2726" t="str">
            <v>Summer</v>
          </cell>
          <cell r="N2726" t="str">
            <v>Off Peak</v>
          </cell>
          <cell r="R2726" t="str">
            <v>N/A</v>
          </cell>
          <cell r="V2726">
            <v>0</v>
          </cell>
        </row>
        <row r="2727">
          <cell r="G2727" t="str">
            <v>EVA</v>
          </cell>
          <cell r="J2727" t="str">
            <v>ND</v>
          </cell>
          <cell r="L2727" t="str">
            <v>Energy</v>
          </cell>
          <cell r="M2727" t="str">
            <v>Summer</v>
          </cell>
          <cell r="N2727" t="str">
            <v>Part Peak</v>
          </cell>
          <cell r="R2727" t="str">
            <v>N/A</v>
          </cell>
          <cell r="V2727">
            <v>0</v>
          </cell>
        </row>
        <row r="2728">
          <cell r="G2728" t="str">
            <v>EVA</v>
          </cell>
          <cell r="J2728" t="str">
            <v>ND</v>
          </cell>
          <cell r="L2728" t="str">
            <v>Energy</v>
          </cell>
          <cell r="M2728" t="str">
            <v>Summer</v>
          </cell>
          <cell r="N2728" t="str">
            <v>Peak</v>
          </cell>
          <cell r="R2728" t="str">
            <v>N/A</v>
          </cell>
          <cell r="V2728">
            <v>0</v>
          </cell>
        </row>
        <row r="2729">
          <cell r="G2729" t="str">
            <v>EVA</v>
          </cell>
          <cell r="J2729" t="str">
            <v>ND</v>
          </cell>
          <cell r="L2729" t="str">
            <v>Energy</v>
          </cell>
          <cell r="M2729" t="str">
            <v>Winter</v>
          </cell>
          <cell r="N2729" t="str">
            <v>Off Peak</v>
          </cell>
          <cell r="R2729" t="str">
            <v>N/A</v>
          </cell>
          <cell r="V2729">
            <v>0</v>
          </cell>
        </row>
        <row r="2730">
          <cell r="G2730" t="str">
            <v>EVA</v>
          </cell>
          <cell r="J2730" t="str">
            <v>ND</v>
          </cell>
          <cell r="L2730" t="str">
            <v>Energy</v>
          </cell>
          <cell r="M2730" t="str">
            <v>Winter</v>
          </cell>
          <cell r="N2730" t="str">
            <v>Part Peak</v>
          </cell>
          <cell r="R2730" t="str">
            <v>N/A</v>
          </cell>
          <cell r="V2730">
            <v>0</v>
          </cell>
        </row>
        <row r="2731">
          <cell r="G2731" t="str">
            <v>EVA</v>
          </cell>
          <cell r="J2731" t="str">
            <v>ND</v>
          </cell>
          <cell r="L2731" t="str">
            <v>Energy</v>
          </cell>
          <cell r="M2731" t="str">
            <v>Winter</v>
          </cell>
          <cell r="N2731" t="str">
            <v>Peak</v>
          </cell>
          <cell r="R2731" t="str">
            <v>N/A</v>
          </cell>
          <cell r="V2731">
            <v>0</v>
          </cell>
        </row>
        <row r="2732">
          <cell r="G2732" t="str">
            <v>EVA</v>
          </cell>
          <cell r="J2732" t="str">
            <v>NSGC</v>
          </cell>
          <cell r="L2732" t="str">
            <v>Energy</v>
          </cell>
          <cell r="M2732" t="str">
            <v>N/A</v>
          </cell>
          <cell r="N2732" t="str">
            <v>Min Bill kWh</v>
          </cell>
          <cell r="R2732" t="str">
            <v>N/A</v>
          </cell>
          <cell r="V2732">
            <v>0</v>
          </cell>
        </row>
        <row r="2733">
          <cell r="G2733" t="str">
            <v>EVA</v>
          </cell>
          <cell r="J2733" t="str">
            <v>NSGC</v>
          </cell>
          <cell r="L2733" t="str">
            <v>Energy</v>
          </cell>
          <cell r="M2733" t="str">
            <v>Summer</v>
          </cell>
          <cell r="N2733" t="str">
            <v>Off Peak</v>
          </cell>
          <cell r="R2733" t="str">
            <v>N/A</v>
          </cell>
          <cell r="V2733">
            <v>0</v>
          </cell>
        </row>
        <row r="2734">
          <cell r="G2734" t="str">
            <v>EVA</v>
          </cell>
          <cell r="J2734" t="str">
            <v>NSGC</v>
          </cell>
          <cell r="L2734" t="str">
            <v>Energy</v>
          </cell>
          <cell r="M2734" t="str">
            <v>Summer</v>
          </cell>
          <cell r="N2734" t="str">
            <v>Part Peak</v>
          </cell>
          <cell r="R2734" t="str">
            <v>N/A</v>
          </cell>
          <cell r="V2734">
            <v>0</v>
          </cell>
        </row>
        <row r="2735">
          <cell r="G2735" t="str">
            <v>EVA</v>
          </cell>
          <cell r="J2735" t="str">
            <v>NSGC</v>
          </cell>
          <cell r="L2735" t="str">
            <v>Energy</v>
          </cell>
          <cell r="M2735" t="str">
            <v>Summer</v>
          </cell>
          <cell r="N2735" t="str">
            <v>Peak</v>
          </cell>
          <cell r="R2735" t="str">
            <v>N/A</v>
          </cell>
          <cell r="V2735">
            <v>0</v>
          </cell>
        </row>
        <row r="2736">
          <cell r="G2736" t="str">
            <v>EVA</v>
          </cell>
          <cell r="J2736" t="str">
            <v>NSGC</v>
          </cell>
          <cell r="L2736" t="str">
            <v>Energy</v>
          </cell>
          <cell r="M2736" t="str">
            <v>Winter</v>
          </cell>
          <cell r="N2736" t="str">
            <v>Off Peak</v>
          </cell>
          <cell r="R2736" t="str">
            <v>N/A</v>
          </cell>
          <cell r="V2736">
            <v>0</v>
          </cell>
        </row>
        <row r="2737">
          <cell r="G2737" t="str">
            <v>EVA</v>
          </cell>
          <cell r="J2737" t="str">
            <v>NSGC</v>
          </cell>
          <cell r="L2737" t="str">
            <v>Energy</v>
          </cell>
          <cell r="M2737" t="str">
            <v>Winter</v>
          </cell>
          <cell r="N2737" t="str">
            <v>Part Peak</v>
          </cell>
          <cell r="R2737" t="str">
            <v>N/A</v>
          </cell>
          <cell r="V2737">
            <v>0</v>
          </cell>
        </row>
        <row r="2738">
          <cell r="G2738" t="str">
            <v>EVA</v>
          </cell>
          <cell r="J2738" t="str">
            <v>NSGC</v>
          </cell>
          <cell r="L2738" t="str">
            <v>Energy</v>
          </cell>
          <cell r="M2738" t="str">
            <v>Winter</v>
          </cell>
          <cell r="N2738" t="str">
            <v>Peak</v>
          </cell>
          <cell r="R2738" t="str">
            <v>N/A</v>
          </cell>
          <cell r="V2738">
            <v>0</v>
          </cell>
        </row>
        <row r="2739">
          <cell r="G2739" t="str">
            <v>EVA</v>
          </cell>
          <cell r="J2739" t="str">
            <v>PPP</v>
          </cell>
          <cell r="L2739" t="str">
            <v>Energy</v>
          </cell>
          <cell r="M2739" t="str">
            <v>N/A</v>
          </cell>
          <cell r="N2739" t="str">
            <v>Min Bill kWh</v>
          </cell>
          <cell r="R2739" t="str">
            <v>N/A</v>
          </cell>
          <cell r="V2739">
            <v>0</v>
          </cell>
        </row>
        <row r="2740">
          <cell r="G2740" t="str">
            <v>EVA</v>
          </cell>
          <cell r="J2740" t="str">
            <v>PPP</v>
          </cell>
          <cell r="L2740" t="str">
            <v>Energy</v>
          </cell>
          <cell r="M2740" t="str">
            <v>Summer</v>
          </cell>
          <cell r="N2740" t="str">
            <v>Off Peak</v>
          </cell>
          <cell r="R2740" t="str">
            <v>N/A</v>
          </cell>
          <cell r="V2740">
            <v>0</v>
          </cell>
        </row>
        <row r="2741">
          <cell r="G2741" t="str">
            <v>EVA</v>
          </cell>
          <cell r="J2741" t="str">
            <v>PPP</v>
          </cell>
          <cell r="L2741" t="str">
            <v>Energy</v>
          </cell>
          <cell r="M2741" t="str">
            <v>Summer</v>
          </cell>
          <cell r="N2741" t="str">
            <v>Part Peak</v>
          </cell>
          <cell r="R2741" t="str">
            <v>N/A</v>
          </cell>
          <cell r="V2741">
            <v>0</v>
          </cell>
        </row>
        <row r="2742">
          <cell r="G2742" t="str">
            <v>EVA</v>
          </cell>
          <cell r="J2742" t="str">
            <v>PPP</v>
          </cell>
          <cell r="L2742" t="str">
            <v>Energy</v>
          </cell>
          <cell r="M2742" t="str">
            <v>Summer</v>
          </cell>
          <cell r="N2742" t="str">
            <v>Peak</v>
          </cell>
          <cell r="R2742" t="str">
            <v>N/A</v>
          </cell>
          <cell r="V2742">
            <v>0</v>
          </cell>
        </row>
        <row r="2743">
          <cell r="G2743" t="str">
            <v>EVA</v>
          </cell>
          <cell r="J2743" t="str">
            <v>PPP</v>
          </cell>
          <cell r="L2743" t="str">
            <v>Energy</v>
          </cell>
          <cell r="M2743" t="str">
            <v>Winter</v>
          </cell>
          <cell r="N2743" t="str">
            <v>Off Peak</v>
          </cell>
          <cell r="R2743" t="str">
            <v>N/A</v>
          </cell>
          <cell r="V2743">
            <v>0</v>
          </cell>
        </row>
        <row r="2744">
          <cell r="G2744" t="str">
            <v>EVA</v>
          </cell>
          <cell r="J2744" t="str">
            <v>PPP</v>
          </cell>
          <cell r="L2744" t="str">
            <v>Energy</v>
          </cell>
          <cell r="M2744" t="str">
            <v>Winter</v>
          </cell>
          <cell r="N2744" t="str">
            <v>Part Peak</v>
          </cell>
          <cell r="R2744" t="str">
            <v>N/A</v>
          </cell>
          <cell r="V2744">
            <v>0</v>
          </cell>
        </row>
        <row r="2745">
          <cell r="G2745" t="str">
            <v>EVA</v>
          </cell>
          <cell r="J2745" t="str">
            <v>PPP</v>
          </cell>
          <cell r="L2745" t="str">
            <v>Energy</v>
          </cell>
          <cell r="M2745" t="str">
            <v>Winter</v>
          </cell>
          <cell r="N2745" t="str">
            <v>Peak</v>
          </cell>
          <cell r="R2745" t="str">
            <v>N/A</v>
          </cell>
          <cell r="V2745">
            <v>0</v>
          </cell>
        </row>
        <row r="2746">
          <cell r="G2746" t="str">
            <v>EVA</v>
          </cell>
          <cell r="J2746" t="str">
            <v>PPP</v>
          </cell>
          <cell r="L2746" t="str">
            <v>Energy</v>
          </cell>
          <cell r="M2746" t="str">
            <v>N/A</v>
          </cell>
          <cell r="N2746" t="str">
            <v>Min Bill kWh</v>
          </cell>
          <cell r="R2746" t="str">
            <v>N/A</v>
          </cell>
          <cell r="V2746">
            <v>0</v>
          </cell>
        </row>
        <row r="2747">
          <cell r="G2747" t="str">
            <v>EVA</v>
          </cell>
          <cell r="J2747" t="str">
            <v>PPP</v>
          </cell>
          <cell r="L2747" t="str">
            <v>Energy</v>
          </cell>
          <cell r="M2747" t="str">
            <v>Summer</v>
          </cell>
          <cell r="N2747" t="str">
            <v>Off Peak</v>
          </cell>
          <cell r="R2747" t="str">
            <v>N/A</v>
          </cell>
          <cell r="V2747">
            <v>0</v>
          </cell>
        </row>
        <row r="2748">
          <cell r="G2748" t="str">
            <v>EVA</v>
          </cell>
          <cell r="J2748" t="str">
            <v>PPP</v>
          </cell>
          <cell r="L2748" t="str">
            <v>Energy</v>
          </cell>
          <cell r="M2748" t="str">
            <v>Summer</v>
          </cell>
          <cell r="N2748" t="str">
            <v>Part Peak</v>
          </cell>
          <cell r="R2748" t="str">
            <v>N/A</v>
          </cell>
          <cell r="V2748">
            <v>0</v>
          </cell>
        </row>
        <row r="2749">
          <cell r="G2749" t="str">
            <v>EVA</v>
          </cell>
          <cell r="J2749" t="str">
            <v>PPP</v>
          </cell>
          <cell r="L2749" t="str">
            <v>Energy</v>
          </cell>
          <cell r="M2749" t="str">
            <v>Summer</v>
          </cell>
          <cell r="N2749" t="str">
            <v>Peak</v>
          </cell>
          <cell r="R2749" t="str">
            <v>N/A</v>
          </cell>
          <cell r="V2749">
            <v>0</v>
          </cell>
        </row>
        <row r="2750">
          <cell r="G2750" t="str">
            <v>EVA</v>
          </cell>
          <cell r="J2750" t="str">
            <v>PPP</v>
          </cell>
          <cell r="L2750" t="str">
            <v>Energy</v>
          </cell>
          <cell r="M2750" t="str">
            <v>Winter</v>
          </cell>
          <cell r="N2750" t="str">
            <v>Off Peak</v>
          </cell>
          <cell r="R2750" t="str">
            <v>N/A</v>
          </cell>
          <cell r="V2750">
            <v>0</v>
          </cell>
        </row>
        <row r="2751">
          <cell r="G2751" t="str">
            <v>EVA</v>
          </cell>
          <cell r="J2751" t="str">
            <v>PPP</v>
          </cell>
          <cell r="L2751" t="str">
            <v>Energy</v>
          </cell>
          <cell r="M2751" t="str">
            <v>Winter</v>
          </cell>
          <cell r="N2751" t="str">
            <v>Part Peak</v>
          </cell>
          <cell r="R2751" t="str">
            <v>N/A</v>
          </cell>
          <cell r="V2751">
            <v>0</v>
          </cell>
        </row>
        <row r="2752">
          <cell r="G2752" t="str">
            <v>EVA</v>
          </cell>
          <cell r="J2752" t="str">
            <v>PPP</v>
          </cell>
          <cell r="L2752" t="str">
            <v>Energy</v>
          </cell>
          <cell r="M2752" t="str">
            <v>Winter</v>
          </cell>
          <cell r="N2752" t="str">
            <v>Peak</v>
          </cell>
          <cell r="R2752" t="str">
            <v>N/A</v>
          </cell>
          <cell r="V2752">
            <v>0</v>
          </cell>
        </row>
        <row r="2753">
          <cell r="G2753" t="str">
            <v>EVA</v>
          </cell>
          <cell r="J2753" t="str">
            <v>RS</v>
          </cell>
          <cell r="L2753" t="str">
            <v>Energy</v>
          </cell>
          <cell r="M2753" t="str">
            <v>Summer</v>
          </cell>
          <cell r="N2753" t="str">
            <v>Peak</v>
          </cell>
          <cell r="R2753" t="str">
            <v>N/A</v>
          </cell>
          <cell r="V2753">
            <v>0</v>
          </cell>
        </row>
        <row r="2754">
          <cell r="G2754" t="str">
            <v>EVA</v>
          </cell>
          <cell r="J2754" t="str">
            <v>RS</v>
          </cell>
          <cell r="L2754" t="str">
            <v>Energy</v>
          </cell>
          <cell r="M2754" t="str">
            <v>Summer</v>
          </cell>
          <cell r="N2754" t="str">
            <v>Part Peak</v>
          </cell>
          <cell r="R2754" t="str">
            <v>N/A</v>
          </cell>
          <cell r="V2754">
            <v>0</v>
          </cell>
        </row>
        <row r="2755">
          <cell r="G2755" t="str">
            <v>EVA</v>
          </cell>
          <cell r="J2755" t="str">
            <v>RS</v>
          </cell>
          <cell r="L2755" t="str">
            <v>Energy</v>
          </cell>
          <cell r="M2755" t="str">
            <v>Summer</v>
          </cell>
          <cell r="N2755" t="str">
            <v>Off Peak</v>
          </cell>
          <cell r="R2755" t="str">
            <v>N/A</v>
          </cell>
          <cell r="V2755">
            <v>0</v>
          </cell>
        </row>
        <row r="2756">
          <cell r="G2756" t="str">
            <v>EVA</v>
          </cell>
          <cell r="J2756" t="str">
            <v>RS</v>
          </cell>
          <cell r="L2756" t="str">
            <v>Energy</v>
          </cell>
          <cell r="M2756" t="str">
            <v>Winter</v>
          </cell>
          <cell r="N2756" t="str">
            <v>Peak</v>
          </cell>
          <cell r="R2756" t="str">
            <v>N/A</v>
          </cell>
          <cell r="V2756">
            <v>0</v>
          </cell>
        </row>
        <row r="2757">
          <cell r="G2757" t="str">
            <v>EVA</v>
          </cell>
          <cell r="J2757" t="str">
            <v>RS</v>
          </cell>
          <cell r="L2757" t="str">
            <v>Energy</v>
          </cell>
          <cell r="M2757" t="str">
            <v>Winter</v>
          </cell>
          <cell r="N2757" t="str">
            <v>Part Peak</v>
          </cell>
          <cell r="R2757" t="str">
            <v>N/A</v>
          </cell>
          <cell r="V2757">
            <v>0</v>
          </cell>
        </row>
        <row r="2758">
          <cell r="G2758" t="str">
            <v>EVA</v>
          </cell>
          <cell r="J2758" t="str">
            <v>RS</v>
          </cell>
          <cell r="L2758" t="str">
            <v>Energy</v>
          </cell>
          <cell r="M2758" t="str">
            <v>Winter</v>
          </cell>
          <cell r="N2758" t="str">
            <v>Off Peak</v>
          </cell>
          <cell r="R2758" t="str">
            <v>N/A</v>
          </cell>
          <cell r="V2758">
            <v>0</v>
          </cell>
        </row>
        <row r="2759">
          <cell r="G2759" t="str">
            <v>EVA</v>
          </cell>
          <cell r="J2759" t="str">
            <v>RS</v>
          </cell>
          <cell r="L2759" t="str">
            <v>Energy</v>
          </cell>
          <cell r="M2759" t="str">
            <v>N/A</v>
          </cell>
          <cell r="N2759" t="str">
            <v>Min Bill kWh</v>
          </cell>
          <cell r="R2759" t="str">
            <v>N/A</v>
          </cell>
          <cell r="V2759">
            <v>0</v>
          </cell>
        </row>
        <row r="2760">
          <cell r="G2760" t="str">
            <v>EVA</v>
          </cell>
          <cell r="J2760" t="str">
            <v>TRA</v>
          </cell>
          <cell r="L2760" t="str">
            <v>Energy</v>
          </cell>
          <cell r="M2760" t="str">
            <v>N/A</v>
          </cell>
          <cell r="N2760" t="str">
            <v>Min Bill kWh</v>
          </cell>
          <cell r="R2760" t="str">
            <v>N/A</v>
          </cell>
          <cell r="V2760">
            <v>0</v>
          </cell>
        </row>
        <row r="2761">
          <cell r="G2761" t="str">
            <v>EVA</v>
          </cell>
          <cell r="J2761" t="str">
            <v>TRA</v>
          </cell>
          <cell r="L2761" t="str">
            <v>Energy</v>
          </cell>
          <cell r="M2761" t="str">
            <v>Summer</v>
          </cell>
          <cell r="N2761" t="str">
            <v>Off Peak</v>
          </cell>
          <cell r="R2761" t="str">
            <v>N/A</v>
          </cell>
          <cell r="V2761">
            <v>0</v>
          </cell>
        </row>
        <row r="2762">
          <cell r="G2762" t="str">
            <v>EVA</v>
          </cell>
          <cell r="J2762" t="str">
            <v>TRA</v>
          </cell>
          <cell r="L2762" t="str">
            <v>Energy</v>
          </cell>
          <cell r="M2762" t="str">
            <v>Summer</v>
          </cell>
          <cell r="N2762" t="str">
            <v>Part Peak</v>
          </cell>
          <cell r="R2762" t="str">
            <v>N/A</v>
          </cell>
          <cell r="V2762">
            <v>0</v>
          </cell>
        </row>
        <row r="2763">
          <cell r="G2763" t="str">
            <v>EVA</v>
          </cell>
          <cell r="J2763" t="str">
            <v>TRA</v>
          </cell>
          <cell r="L2763" t="str">
            <v>Energy</v>
          </cell>
          <cell r="M2763" t="str">
            <v>Summer</v>
          </cell>
          <cell r="N2763" t="str">
            <v>Peak</v>
          </cell>
          <cell r="R2763" t="str">
            <v>N/A</v>
          </cell>
          <cell r="V2763">
            <v>0</v>
          </cell>
        </row>
        <row r="2764">
          <cell r="G2764" t="str">
            <v>EVA</v>
          </cell>
          <cell r="J2764" t="str">
            <v>TRA</v>
          </cell>
          <cell r="L2764" t="str">
            <v>Energy</v>
          </cell>
          <cell r="M2764" t="str">
            <v>Winter</v>
          </cell>
          <cell r="N2764" t="str">
            <v>Off Peak</v>
          </cell>
          <cell r="R2764" t="str">
            <v>N/A</v>
          </cell>
          <cell r="V2764">
            <v>0</v>
          </cell>
        </row>
        <row r="2765">
          <cell r="G2765" t="str">
            <v>EVA</v>
          </cell>
          <cell r="J2765" t="str">
            <v>TRA</v>
          </cell>
          <cell r="L2765" t="str">
            <v>Energy</v>
          </cell>
          <cell r="M2765" t="str">
            <v>Winter</v>
          </cell>
          <cell r="N2765" t="str">
            <v>Part Peak</v>
          </cell>
          <cell r="R2765" t="str">
            <v>N/A</v>
          </cell>
          <cell r="V2765">
            <v>0</v>
          </cell>
        </row>
        <row r="2766">
          <cell r="G2766" t="str">
            <v>EVA</v>
          </cell>
          <cell r="J2766" t="str">
            <v>TRA</v>
          </cell>
          <cell r="L2766" t="str">
            <v>Energy</v>
          </cell>
          <cell r="M2766" t="str">
            <v>Winter</v>
          </cell>
          <cell r="N2766" t="str">
            <v>Peak</v>
          </cell>
          <cell r="R2766" t="str">
            <v>N/A</v>
          </cell>
          <cell r="V2766">
            <v>0</v>
          </cell>
        </row>
        <row r="2767">
          <cell r="G2767" t="str">
            <v>EVA</v>
          </cell>
          <cell r="J2767" t="str">
            <v>TRA</v>
          </cell>
          <cell r="L2767" t="str">
            <v>Energy</v>
          </cell>
          <cell r="M2767" t="str">
            <v>N/A</v>
          </cell>
          <cell r="N2767" t="str">
            <v>Min Bill kWh</v>
          </cell>
          <cell r="R2767" t="str">
            <v>N/A</v>
          </cell>
          <cell r="V2767">
            <v>0</v>
          </cell>
        </row>
        <row r="2768">
          <cell r="G2768" t="str">
            <v>EVA</v>
          </cell>
          <cell r="J2768" t="str">
            <v>TRA</v>
          </cell>
          <cell r="L2768" t="str">
            <v>Energy</v>
          </cell>
          <cell r="M2768" t="str">
            <v>Summer</v>
          </cell>
          <cell r="N2768" t="str">
            <v>Off Peak</v>
          </cell>
          <cell r="R2768" t="str">
            <v>N/A</v>
          </cell>
          <cell r="V2768">
            <v>0</v>
          </cell>
        </row>
        <row r="2769">
          <cell r="G2769" t="str">
            <v>EVA</v>
          </cell>
          <cell r="J2769" t="str">
            <v>TRA</v>
          </cell>
          <cell r="L2769" t="str">
            <v>Energy</v>
          </cell>
          <cell r="M2769" t="str">
            <v>Summer</v>
          </cell>
          <cell r="N2769" t="str">
            <v>Part Peak</v>
          </cell>
          <cell r="R2769" t="str">
            <v>N/A</v>
          </cell>
          <cell r="V2769">
            <v>0</v>
          </cell>
        </row>
        <row r="2770">
          <cell r="G2770" t="str">
            <v>EVA</v>
          </cell>
          <cell r="J2770" t="str">
            <v>TRA</v>
          </cell>
          <cell r="L2770" t="str">
            <v>Energy</v>
          </cell>
          <cell r="M2770" t="str">
            <v>Summer</v>
          </cell>
          <cell r="N2770" t="str">
            <v>Peak</v>
          </cell>
          <cell r="R2770" t="str">
            <v>N/A</v>
          </cell>
          <cell r="V2770">
            <v>0</v>
          </cell>
        </row>
        <row r="2771">
          <cell r="G2771" t="str">
            <v>EVA</v>
          </cell>
          <cell r="J2771" t="str">
            <v>TRA</v>
          </cell>
          <cell r="L2771" t="str">
            <v>Energy</v>
          </cell>
          <cell r="M2771" t="str">
            <v>Winter</v>
          </cell>
          <cell r="N2771" t="str">
            <v>Off Peak</v>
          </cell>
          <cell r="R2771" t="str">
            <v>N/A</v>
          </cell>
          <cell r="V2771">
            <v>0</v>
          </cell>
        </row>
        <row r="2772">
          <cell r="G2772" t="str">
            <v>EVA</v>
          </cell>
          <cell r="J2772" t="str">
            <v>TRA</v>
          </cell>
          <cell r="L2772" t="str">
            <v>Energy</v>
          </cell>
          <cell r="M2772" t="str">
            <v>Winter</v>
          </cell>
          <cell r="N2772" t="str">
            <v>Part Peak</v>
          </cell>
          <cell r="R2772" t="str">
            <v>N/A</v>
          </cell>
          <cell r="V2772">
            <v>0</v>
          </cell>
        </row>
        <row r="2773">
          <cell r="G2773" t="str">
            <v>EVA</v>
          </cell>
          <cell r="J2773" t="str">
            <v>TRA</v>
          </cell>
          <cell r="L2773" t="str">
            <v>Energy</v>
          </cell>
          <cell r="M2773" t="str">
            <v>Winter</v>
          </cell>
          <cell r="N2773" t="str">
            <v>Peak</v>
          </cell>
          <cell r="R2773" t="str">
            <v>N/A</v>
          </cell>
          <cell r="V2773">
            <v>0</v>
          </cell>
        </row>
        <row r="2774">
          <cell r="G2774" t="str">
            <v>EVA</v>
          </cell>
          <cell r="J2774" t="str">
            <v>TRA</v>
          </cell>
          <cell r="L2774" t="str">
            <v>Energy</v>
          </cell>
          <cell r="M2774" t="str">
            <v>N/A</v>
          </cell>
          <cell r="N2774" t="str">
            <v>Min Bill kWh</v>
          </cell>
          <cell r="R2774" t="str">
            <v>N/A</v>
          </cell>
          <cell r="V2774">
            <v>0</v>
          </cell>
        </row>
        <row r="2775">
          <cell r="G2775" t="str">
            <v>EVA</v>
          </cell>
          <cell r="J2775" t="str">
            <v>TRA</v>
          </cell>
          <cell r="L2775" t="str">
            <v>Energy</v>
          </cell>
          <cell r="M2775" t="str">
            <v>Summer</v>
          </cell>
          <cell r="N2775" t="str">
            <v>Off Peak</v>
          </cell>
          <cell r="R2775" t="str">
            <v>N/A</v>
          </cell>
          <cell r="V2775">
            <v>0</v>
          </cell>
        </row>
        <row r="2776">
          <cell r="G2776" t="str">
            <v>EVA</v>
          </cell>
          <cell r="J2776" t="str">
            <v>TRA</v>
          </cell>
          <cell r="L2776" t="str">
            <v>Energy</v>
          </cell>
          <cell r="M2776" t="str">
            <v>Summer</v>
          </cell>
          <cell r="N2776" t="str">
            <v>Part Peak</v>
          </cell>
          <cell r="R2776" t="str">
            <v>N/A</v>
          </cell>
          <cell r="V2776">
            <v>0</v>
          </cell>
        </row>
        <row r="2777">
          <cell r="G2777" t="str">
            <v>EVA</v>
          </cell>
          <cell r="J2777" t="str">
            <v>TRA</v>
          </cell>
          <cell r="L2777" t="str">
            <v>Energy</v>
          </cell>
          <cell r="M2777" t="str">
            <v>Summer</v>
          </cell>
          <cell r="N2777" t="str">
            <v>Peak</v>
          </cell>
          <cell r="R2777" t="str">
            <v>N/A</v>
          </cell>
          <cell r="V2777">
            <v>0</v>
          </cell>
        </row>
        <row r="2778">
          <cell r="G2778" t="str">
            <v>EVA</v>
          </cell>
          <cell r="J2778" t="str">
            <v>TRA</v>
          </cell>
          <cell r="L2778" t="str">
            <v>Energy</v>
          </cell>
          <cell r="M2778" t="str">
            <v>Winter</v>
          </cell>
          <cell r="N2778" t="str">
            <v>Off Peak</v>
          </cell>
          <cell r="R2778" t="str">
            <v>N/A</v>
          </cell>
          <cell r="V2778">
            <v>0</v>
          </cell>
        </row>
        <row r="2779">
          <cell r="G2779" t="str">
            <v>EVA</v>
          </cell>
          <cell r="J2779" t="str">
            <v>TRA</v>
          </cell>
          <cell r="L2779" t="str">
            <v>Energy</v>
          </cell>
          <cell r="M2779" t="str">
            <v>Winter</v>
          </cell>
          <cell r="N2779" t="str">
            <v>Part Peak</v>
          </cell>
          <cell r="R2779" t="str">
            <v>N/A</v>
          </cell>
          <cell r="V2779">
            <v>0</v>
          </cell>
        </row>
        <row r="2780">
          <cell r="G2780" t="str">
            <v>EVA</v>
          </cell>
          <cell r="J2780" t="str">
            <v>TRA</v>
          </cell>
          <cell r="L2780" t="str">
            <v>Energy</v>
          </cell>
          <cell r="M2780" t="str">
            <v>Winter</v>
          </cell>
          <cell r="N2780" t="str">
            <v>Peak</v>
          </cell>
          <cell r="R2780" t="str">
            <v>N/A</v>
          </cell>
          <cell r="V2780">
            <v>0</v>
          </cell>
        </row>
        <row r="2781">
          <cell r="G2781" t="str">
            <v>EVA</v>
          </cell>
          <cell r="J2781" t="str">
            <v>TRA</v>
          </cell>
          <cell r="L2781" t="str">
            <v>Energy</v>
          </cell>
          <cell r="M2781" t="str">
            <v>N/A</v>
          </cell>
          <cell r="N2781" t="str">
            <v>Min Bill kWh</v>
          </cell>
          <cell r="R2781" t="str">
            <v>N/A</v>
          </cell>
          <cell r="V2781">
            <v>0</v>
          </cell>
        </row>
        <row r="2782">
          <cell r="G2782" t="str">
            <v>EVA</v>
          </cell>
          <cell r="J2782" t="str">
            <v>TRA</v>
          </cell>
          <cell r="L2782" t="str">
            <v>Energy</v>
          </cell>
          <cell r="M2782" t="str">
            <v>Summer</v>
          </cell>
          <cell r="N2782" t="str">
            <v>Off Peak</v>
          </cell>
          <cell r="R2782" t="str">
            <v>N/A</v>
          </cell>
          <cell r="V2782">
            <v>0</v>
          </cell>
        </row>
        <row r="2783">
          <cell r="G2783" t="str">
            <v>EVA</v>
          </cell>
          <cell r="J2783" t="str">
            <v>TRA</v>
          </cell>
          <cell r="L2783" t="str">
            <v>Energy</v>
          </cell>
          <cell r="M2783" t="str">
            <v>Summer</v>
          </cell>
          <cell r="N2783" t="str">
            <v>Part Peak</v>
          </cell>
          <cell r="R2783" t="str">
            <v>N/A</v>
          </cell>
          <cell r="V2783">
            <v>0</v>
          </cell>
        </row>
        <row r="2784">
          <cell r="G2784" t="str">
            <v>EVA</v>
          </cell>
          <cell r="J2784" t="str">
            <v>TRA</v>
          </cell>
          <cell r="L2784" t="str">
            <v>Energy</v>
          </cell>
          <cell r="M2784" t="str">
            <v>Summer</v>
          </cell>
          <cell r="N2784" t="str">
            <v>Peak</v>
          </cell>
          <cell r="R2784" t="str">
            <v>N/A</v>
          </cell>
          <cell r="V2784">
            <v>0</v>
          </cell>
        </row>
        <row r="2785">
          <cell r="G2785" t="str">
            <v>EVA</v>
          </cell>
          <cell r="J2785" t="str">
            <v>TRA</v>
          </cell>
          <cell r="L2785" t="str">
            <v>Energy</v>
          </cell>
          <cell r="M2785" t="str">
            <v>Winter</v>
          </cell>
          <cell r="N2785" t="str">
            <v>Off Peak</v>
          </cell>
          <cell r="R2785" t="str">
            <v>N/A</v>
          </cell>
          <cell r="V2785">
            <v>0</v>
          </cell>
        </row>
        <row r="2786">
          <cell r="G2786" t="str">
            <v>EVA</v>
          </cell>
          <cell r="J2786" t="str">
            <v>TRA</v>
          </cell>
          <cell r="L2786" t="str">
            <v>Energy</v>
          </cell>
          <cell r="M2786" t="str">
            <v>Winter</v>
          </cell>
          <cell r="N2786" t="str">
            <v>Part Peak</v>
          </cell>
          <cell r="R2786" t="str">
            <v>N/A</v>
          </cell>
          <cell r="V2786">
            <v>0</v>
          </cell>
        </row>
        <row r="2787">
          <cell r="G2787" t="str">
            <v>EVA</v>
          </cell>
          <cell r="J2787" t="str">
            <v>TRA</v>
          </cell>
          <cell r="L2787" t="str">
            <v>Energy</v>
          </cell>
          <cell r="M2787" t="str">
            <v>Winter</v>
          </cell>
          <cell r="N2787" t="str">
            <v>Peak</v>
          </cell>
          <cell r="R2787" t="str">
            <v>N/A</v>
          </cell>
          <cell r="V2787">
            <v>0</v>
          </cell>
        </row>
        <row r="2788">
          <cell r="G2788" t="str">
            <v>EVA</v>
          </cell>
          <cell r="J2788" t="str">
            <v>Trans</v>
          </cell>
          <cell r="L2788" t="str">
            <v>Energy</v>
          </cell>
          <cell r="M2788" t="str">
            <v>N/A</v>
          </cell>
          <cell r="N2788" t="str">
            <v>Min Bill kWh</v>
          </cell>
          <cell r="R2788" t="str">
            <v>N/A</v>
          </cell>
          <cell r="V2788">
            <v>0</v>
          </cell>
        </row>
        <row r="2789">
          <cell r="G2789" t="str">
            <v>EVA</v>
          </cell>
          <cell r="J2789" t="str">
            <v>Trans</v>
          </cell>
          <cell r="L2789" t="str">
            <v>Energy</v>
          </cell>
          <cell r="M2789" t="str">
            <v>Summer</v>
          </cell>
          <cell r="N2789" t="str">
            <v>Off Peak</v>
          </cell>
          <cell r="R2789" t="str">
            <v>N/A</v>
          </cell>
          <cell r="V2789">
            <v>0</v>
          </cell>
        </row>
        <row r="2790">
          <cell r="G2790" t="str">
            <v>EVA</v>
          </cell>
          <cell r="J2790" t="str">
            <v>Trans</v>
          </cell>
          <cell r="L2790" t="str">
            <v>Energy</v>
          </cell>
          <cell r="M2790" t="str">
            <v>Summer</v>
          </cell>
          <cell r="N2790" t="str">
            <v>Part Peak</v>
          </cell>
          <cell r="R2790" t="str">
            <v>N/A</v>
          </cell>
          <cell r="V2790">
            <v>0</v>
          </cell>
        </row>
        <row r="2791">
          <cell r="G2791" t="str">
            <v>EVA</v>
          </cell>
          <cell r="J2791" t="str">
            <v>Trans</v>
          </cell>
          <cell r="L2791" t="str">
            <v>Energy</v>
          </cell>
          <cell r="M2791" t="str">
            <v>Summer</v>
          </cell>
          <cell r="N2791" t="str">
            <v>Peak</v>
          </cell>
          <cell r="R2791" t="str">
            <v>N/A</v>
          </cell>
          <cell r="V2791">
            <v>0</v>
          </cell>
        </row>
        <row r="2792">
          <cell r="G2792" t="str">
            <v>EVA</v>
          </cell>
          <cell r="J2792" t="str">
            <v>Trans</v>
          </cell>
          <cell r="L2792" t="str">
            <v>Energy</v>
          </cell>
          <cell r="M2792" t="str">
            <v>Winter</v>
          </cell>
          <cell r="N2792" t="str">
            <v>Off Peak</v>
          </cell>
          <cell r="R2792" t="str">
            <v>N/A</v>
          </cell>
          <cell r="V2792">
            <v>0</v>
          </cell>
        </row>
        <row r="2793">
          <cell r="G2793" t="str">
            <v>EVA</v>
          </cell>
          <cell r="J2793" t="str">
            <v>Trans</v>
          </cell>
          <cell r="L2793" t="str">
            <v>Energy</v>
          </cell>
          <cell r="M2793" t="str">
            <v>Winter</v>
          </cell>
          <cell r="N2793" t="str">
            <v>Part Peak</v>
          </cell>
          <cell r="R2793" t="str">
            <v>N/A</v>
          </cell>
          <cell r="V2793">
            <v>0</v>
          </cell>
        </row>
        <row r="2794">
          <cell r="G2794" t="str">
            <v>EVA</v>
          </cell>
          <cell r="J2794" t="str">
            <v>Trans</v>
          </cell>
          <cell r="L2794" t="str">
            <v>Energy</v>
          </cell>
          <cell r="M2794" t="str">
            <v>Winter</v>
          </cell>
          <cell r="N2794" t="str">
            <v>Peak</v>
          </cell>
          <cell r="R2794" t="str">
            <v>N/A</v>
          </cell>
          <cell r="V2794">
            <v>0</v>
          </cell>
        </row>
        <row r="2795">
          <cell r="G2795" t="str">
            <v>EVB</v>
          </cell>
          <cell r="J2795" t="str">
            <v>AB32 Credit</v>
          </cell>
          <cell r="L2795" t="str">
            <v>Energy</v>
          </cell>
          <cell r="M2795" t="str">
            <v>Summer</v>
          </cell>
          <cell r="N2795" t="str">
            <v>Off Peak</v>
          </cell>
          <cell r="R2795" t="str">
            <v>N/A</v>
          </cell>
          <cell r="V2795">
            <v>0</v>
          </cell>
        </row>
        <row r="2796">
          <cell r="G2796" t="str">
            <v>EVB</v>
          </cell>
          <cell r="J2796" t="str">
            <v>AB32 Credit</v>
          </cell>
          <cell r="L2796" t="str">
            <v>Energy</v>
          </cell>
          <cell r="M2796" t="str">
            <v>Summer</v>
          </cell>
          <cell r="N2796" t="str">
            <v>Part Peak</v>
          </cell>
          <cell r="R2796" t="str">
            <v>N/A</v>
          </cell>
          <cell r="V2796">
            <v>0</v>
          </cell>
        </row>
        <row r="2797">
          <cell r="G2797" t="str">
            <v>EVB</v>
          </cell>
          <cell r="J2797" t="str">
            <v>AB32 Credit</v>
          </cell>
          <cell r="L2797" t="str">
            <v>Energy</v>
          </cell>
          <cell r="M2797" t="str">
            <v>Summer</v>
          </cell>
          <cell r="N2797" t="str">
            <v>Peak</v>
          </cell>
          <cell r="R2797" t="str">
            <v>N/A</v>
          </cell>
          <cell r="V2797">
            <v>0</v>
          </cell>
        </row>
        <row r="2798">
          <cell r="G2798" t="str">
            <v>EVB</v>
          </cell>
          <cell r="J2798" t="str">
            <v>AB32 Credit</v>
          </cell>
          <cell r="L2798" t="str">
            <v>Energy</v>
          </cell>
          <cell r="M2798" t="str">
            <v>Winter</v>
          </cell>
          <cell r="N2798" t="str">
            <v>Off Peak</v>
          </cell>
          <cell r="R2798" t="str">
            <v>N/A</v>
          </cell>
          <cell r="V2798">
            <v>0</v>
          </cell>
        </row>
        <row r="2799">
          <cell r="G2799" t="str">
            <v>EVB</v>
          </cell>
          <cell r="J2799" t="str">
            <v>AB32 Credit</v>
          </cell>
          <cell r="L2799" t="str">
            <v>Energy</v>
          </cell>
          <cell r="M2799" t="str">
            <v>Winter</v>
          </cell>
          <cell r="N2799" t="str">
            <v>Part Peak</v>
          </cell>
          <cell r="R2799" t="str">
            <v>N/A</v>
          </cell>
          <cell r="V2799">
            <v>0</v>
          </cell>
        </row>
        <row r="2800">
          <cell r="G2800" t="str">
            <v>EVB</v>
          </cell>
          <cell r="J2800" t="str">
            <v>AB32 Credit</v>
          </cell>
          <cell r="L2800" t="str">
            <v>Energy</v>
          </cell>
          <cell r="M2800" t="str">
            <v>Winter</v>
          </cell>
          <cell r="N2800" t="str">
            <v>Peak</v>
          </cell>
          <cell r="R2800" t="str">
            <v>N/A</v>
          </cell>
          <cell r="V2800">
            <v>0</v>
          </cell>
        </row>
        <row r="2801">
          <cell r="G2801" t="str">
            <v>EVB</v>
          </cell>
          <cell r="J2801" t="str">
            <v>CIA</v>
          </cell>
          <cell r="L2801" t="str">
            <v>Energy</v>
          </cell>
          <cell r="M2801" t="str">
            <v>Summer</v>
          </cell>
          <cell r="N2801" t="str">
            <v>Off Peak</v>
          </cell>
          <cell r="R2801" t="str">
            <v>N/A</v>
          </cell>
          <cell r="V2801">
            <v>0</v>
          </cell>
        </row>
        <row r="2802">
          <cell r="G2802" t="str">
            <v>EVB</v>
          </cell>
          <cell r="J2802" t="str">
            <v>CIA</v>
          </cell>
          <cell r="L2802" t="str">
            <v>Energy</v>
          </cell>
          <cell r="M2802" t="str">
            <v>Summer</v>
          </cell>
          <cell r="N2802" t="str">
            <v>Part Peak</v>
          </cell>
          <cell r="R2802" t="str">
            <v>N/A</v>
          </cell>
          <cell r="V2802">
            <v>0</v>
          </cell>
        </row>
        <row r="2803">
          <cell r="G2803" t="str">
            <v>EVB</v>
          </cell>
          <cell r="J2803" t="str">
            <v>CIA</v>
          </cell>
          <cell r="L2803" t="str">
            <v>Energy</v>
          </cell>
          <cell r="M2803" t="str">
            <v>Summer</v>
          </cell>
          <cell r="N2803" t="str">
            <v>Peak</v>
          </cell>
          <cell r="R2803" t="str">
            <v>N/A</v>
          </cell>
          <cell r="V2803">
            <v>0</v>
          </cell>
        </row>
        <row r="2804">
          <cell r="G2804" t="str">
            <v>EVB</v>
          </cell>
          <cell r="J2804" t="str">
            <v>CIA</v>
          </cell>
          <cell r="L2804" t="str">
            <v>Energy</v>
          </cell>
          <cell r="M2804" t="str">
            <v>Winter</v>
          </cell>
          <cell r="N2804" t="str">
            <v>Off Peak</v>
          </cell>
          <cell r="R2804" t="str">
            <v>N/A</v>
          </cell>
          <cell r="V2804">
            <v>0</v>
          </cell>
        </row>
        <row r="2805">
          <cell r="G2805" t="str">
            <v>EVB</v>
          </cell>
          <cell r="J2805" t="str">
            <v>CIA</v>
          </cell>
          <cell r="L2805" t="str">
            <v>Energy</v>
          </cell>
          <cell r="M2805" t="str">
            <v>Winter</v>
          </cell>
          <cell r="N2805" t="str">
            <v>Part Peak</v>
          </cell>
          <cell r="R2805" t="str">
            <v>N/A</v>
          </cell>
          <cell r="V2805">
            <v>0</v>
          </cell>
        </row>
        <row r="2806">
          <cell r="G2806" t="str">
            <v>EVB</v>
          </cell>
          <cell r="J2806" t="str">
            <v>CIA</v>
          </cell>
          <cell r="L2806" t="str">
            <v>Energy</v>
          </cell>
          <cell r="M2806" t="str">
            <v>Winter</v>
          </cell>
          <cell r="N2806" t="str">
            <v>Peak</v>
          </cell>
          <cell r="R2806" t="str">
            <v>N/A</v>
          </cell>
          <cell r="V2806">
            <v>0</v>
          </cell>
        </row>
        <row r="2807">
          <cell r="G2807" t="str">
            <v>EVB</v>
          </cell>
          <cell r="J2807" t="str">
            <v>CTC</v>
          </cell>
          <cell r="L2807" t="str">
            <v>Energy</v>
          </cell>
          <cell r="M2807" t="str">
            <v>Summer</v>
          </cell>
          <cell r="N2807" t="str">
            <v>Off Peak</v>
          </cell>
          <cell r="R2807" t="str">
            <v>N/A</v>
          </cell>
          <cell r="V2807">
            <v>0</v>
          </cell>
        </row>
        <row r="2808">
          <cell r="G2808" t="str">
            <v>EVB</v>
          </cell>
          <cell r="J2808" t="str">
            <v>CTC</v>
          </cell>
          <cell r="L2808" t="str">
            <v>Energy</v>
          </cell>
          <cell r="M2808" t="str">
            <v>Summer</v>
          </cell>
          <cell r="N2808" t="str">
            <v>Part Peak</v>
          </cell>
          <cell r="R2808" t="str">
            <v>N/A</v>
          </cell>
          <cell r="V2808">
            <v>0</v>
          </cell>
        </row>
        <row r="2809">
          <cell r="G2809" t="str">
            <v>EVB</v>
          </cell>
          <cell r="J2809" t="str">
            <v>CTC</v>
          </cell>
          <cell r="L2809" t="str">
            <v>Energy</v>
          </cell>
          <cell r="M2809" t="str">
            <v>Summer</v>
          </cell>
          <cell r="N2809" t="str">
            <v>Peak</v>
          </cell>
          <cell r="R2809" t="str">
            <v>N/A</v>
          </cell>
          <cell r="V2809">
            <v>0</v>
          </cell>
        </row>
        <row r="2810">
          <cell r="G2810" t="str">
            <v>EVB</v>
          </cell>
          <cell r="J2810" t="str">
            <v>CTC</v>
          </cell>
          <cell r="L2810" t="str">
            <v>Energy</v>
          </cell>
          <cell r="M2810" t="str">
            <v>Winter</v>
          </cell>
          <cell r="N2810" t="str">
            <v>Off Peak</v>
          </cell>
          <cell r="R2810" t="str">
            <v>N/A</v>
          </cell>
          <cell r="V2810">
            <v>0</v>
          </cell>
        </row>
        <row r="2811">
          <cell r="G2811" t="str">
            <v>EVB</v>
          </cell>
          <cell r="J2811" t="str">
            <v>CTC</v>
          </cell>
          <cell r="L2811" t="str">
            <v>Energy</v>
          </cell>
          <cell r="M2811" t="str">
            <v>Winter</v>
          </cell>
          <cell r="N2811" t="str">
            <v>Part Peak</v>
          </cell>
          <cell r="R2811" t="str">
            <v>N/A</v>
          </cell>
          <cell r="V2811">
            <v>0</v>
          </cell>
        </row>
        <row r="2812">
          <cell r="G2812" t="str">
            <v>EVB</v>
          </cell>
          <cell r="J2812" t="str">
            <v>CTC</v>
          </cell>
          <cell r="L2812" t="str">
            <v>Energy</v>
          </cell>
          <cell r="M2812" t="str">
            <v>Winter</v>
          </cell>
          <cell r="N2812" t="str">
            <v>Peak</v>
          </cell>
          <cell r="R2812" t="str">
            <v>N/A</v>
          </cell>
          <cell r="V2812">
            <v>0</v>
          </cell>
        </row>
        <row r="2813">
          <cell r="G2813" t="str">
            <v>EVB</v>
          </cell>
          <cell r="J2813" t="str">
            <v>Distribution</v>
          </cell>
          <cell r="L2813" t="str">
            <v>Energy</v>
          </cell>
          <cell r="M2813" t="str">
            <v>Summer</v>
          </cell>
          <cell r="N2813" t="str">
            <v>Off Peak</v>
          </cell>
          <cell r="R2813" t="str">
            <v>N/A</v>
          </cell>
          <cell r="V2813">
            <v>0</v>
          </cell>
        </row>
        <row r="2814">
          <cell r="G2814" t="str">
            <v>EVB</v>
          </cell>
          <cell r="J2814" t="str">
            <v>Distribution</v>
          </cell>
          <cell r="L2814" t="str">
            <v>Energy</v>
          </cell>
          <cell r="M2814" t="str">
            <v>Summer</v>
          </cell>
          <cell r="N2814" t="str">
            <v>Part Peak</v>
          </cell>
          <cell r="R2814" t="str">
            <v>N/A</v>
          </cell>
          <cell r="V2814">
            <v>0</v>
          </cell>
        </row>
        <row r="2815">
          <cell r="G2815" t="str">
            <v>EVB</v>
          </cell>
          <cell r="J2815" t="str">
            <v>Distribution</v>
          </cell>
          <cell r="L2815" t="str">
            <v>Energy</v>
          </cell>
          <cell r="M2815" t="str">
            <v>Summer</v>
          </cell>
          <cell r="N2815" t="str">
            <v>Peak</v>
          </cell>
          <cell r="R2815" t="str">
            <v>N/A</v>
          </cell>
          <cell r="V2815">
            <v>0</v>
          </cell>
        </row>
        <row r="2816">
          <cell r="G2816" t="str">
            <v>EVB</v>
          </cell>
          <cell r="J2816" t="str">
            <v>Distribution</v>
          </cell>
          <cell r="L2816" t="str">
            <v>Energy</v>
          </cell>
          <cell r="M2816" t="str">
            <v>Winter</v>
          </cell>
          <cell r="N2816" t="str">
            <v>Off Peak</v>
          </cell>
          <cell r="R2816" t="str">
            <v>N/A</v>
          </cell>
          <cell r="V2816">
            <v>0</v>
          </cell>
        </row>
        <row r="2817">
          <cell r="G2817" t="str">
            <v>EVB</v>
          </cell>
          <cell r="J2817" t="str">
            <v>Distribution</v>
          </cell>
          <cell r="L2817" t="str">
            <v>Energy</v>
          </cell>
          <cell r="M2817" t="str">
            <v>Winter</v>
          </cell>
          <cell r="N2817" t="str">
            <v>Part Peak</v>
          </cell>
          <cell r="R2817" t="str">
            <v>N/A</v>
          </cell>
          <cell r="V2817">
            <v>0</v>
          </cell>
        </row>
        <row r="2818">
          <cell r="G2818" t="str">
            <v>EVB</v>
          </cell>
          <cell r="J2818" t="str">
            <v>Distribution</v>
          </cell>
          <cell r="L2818" t="str">
            <v>Energy</v>
          </cell>
          <cell r="M2818" t="str">
            <v>Winter</v>
          </cell>
          <cell r="N2818" t="str">
            <v>Peak</v>
          </cell>
          <cell r="R2818" t="str">
            <v>N/A</v>
          </cell>
          <cell r="V2818">
            <v>0</v>
          </cell>
        </row>
        <row r="2819">
          <cell r="G2819" t="str">
            <v>EVB</v>
          </cell>
          <cell r="J2819" t="str">
            <v>Distribution</v>
          </cell>
          <cell r="L2819" t="str">
            <v>Meter</v>
          </cell>
          <cell r="M2819" t="str">
            <v>N/A</v>
          </cell>
          <cell r="N2819" t="str">
            <v>N/A</v>
          </cell>
          <cell r="R2819" t="str">
            <v>N/A</v>
          </cell>
          <cell r="V2819">
            <v>0</v>
          </cell>
        </row>
        <row r="2820">
          <cell r="G2820" t="str">
            <v>EVB</v>
          </cell>
          <cell r="J2820" t="str">
            <v>WFC</v>
          </cell>
          <cell r="L2820" t="str">
            <v>Energy</v>
          </cell>
          <cell r="M2820" t="str">
            <v>Summer</v>
          </cell>
          <cell r="N2820" t="str">
            <v>Off Peak</v>
          </cell>
          <cell r="R2820" t="str">
            <v>N/A</v>
          </cell>
          <cell r="V2820">
            <v>0</v>
          </cell>
        </row>
        <row r="2821">
          <cell r="G2821" t="str">
            <v>EVB</v>
          </cell>
          <cell r="J2821" t="str">
            <v>WFC</v>
          </cell>
          <cell r="L2821" t="str">
            <v>Energy</v>
          </cell>
          <cell r="M2821" t="str">
            <v>Summer</v>
          </cell>
          <cell r="N2821" t="str">
            <v>Part Peak</v>
          </cell>
          <cell r="R2821" t="str">
            <v>N/A</v>
          </cell>
          <cell r="V2821">
            <v>0</v>
          </cell>
        </row>
        <row r="2822">
          <cell r="G2822" t="str">
            <v>EVB</v>
          </cell>
          <cell r="J2822" t="str">
            <v>WFC</v>
          </cell>
          <cell r="L2822" t="str">
            <v>Energy</v>
          </cell>
          <cell r="M2822" t="str">
            <v>Summer</v>
          </cell>
          <cell r="N2822" t="str">
            <v>Peak</v>
          </cell>
          <cell r="R2822" t="str">
            <v>N/A</v>
          </cell>
          <cell r="V2822">
            <v>0</v>
          </cell>
        </row>
        <row r="2823">
          <cell r="G2823" t="str">
            <v>EVB</v>
          </cell>
          <cell r="J2823" t="str">
            <v>WFC</v>
          </cell>
          <cell r="L2823" t="str">
            <v>Energy</v>
          </cell>
          <cell r="M2823" t="str">
            <v>Winter</v>
          </cell>
          <cell r="N2823" t="str">
            <v>Off Peak</v>
          </cell>
          <cell r="R2823" t="str">
            <v>N/A</v>
          </cell>
          <cell r="V2823">
            <v>0</v>
          </cell>
        </row>
        <row r="2824">
          <cell r="G2824" t="str">
            <v>EVB</v>
          </cell>
          <cell r="J2824" t="str">
            <v>WFC</v>
          </cell>
          <cell r="L2824" t="str">
            <v>Energy</v>
          </cell>
          <cell r="M2824" t="str">
            <v>Winter</v>
          </cell>
          <cell r="N2824" t="str">
            <v>Part Peak</v>
          </cell>
          <cell r="R2824" t="str">
            <v>N/A</v>
          </cell>
          <cell r="V2824">
            <v>0</v>
          </cell>
        </row>
        <row r="2825">
          <cell r="G2825" t="str">
            <v>EVB</v>
          </cell>
          <cell r="J2825" t="str">
            <v>WFC</v>
          </cell>
          <cell r="L2825" t="str">
            <v>Energy</v>
          </cell>
          <cell r="M2825" t="str">
            <v>Winter</v>
          </cell>
          <cell r="N2825" t="str">
            <v>Peak</v>
          </cell>
          <cell r="R2825" t="str">
            <v>N/A</v>
          </cell>
          <cell r="V2825">
            <v>0</v>
          </cell>
        </row>
        <row r="2826">
          <cell r="G2826" t="str">
            <v>EVB</v>
          </cell>
          <cell r="J2826" t="str">
            <v>ECRA</v>
          </cell>
          <cell r="L2826" t="str">
            <v>Energy</v>
          </cell>
          <cell r="M2826" t="str">
            <v>Summer</v>
          </cell>
          <cell r="N2826" t="str">
            <v>Off Peak</v>
          </cell>
          <cell r="R2826" t="str">
            <v>N/A</v>
          </cell>
          <cell r="V2826">
            <v>0</v>
          </cell>
        </row>
        <row r="2827">
          <cell r="G2827" t="str">
            <v>EVB</v>
          </cell>
          <cell r="J2827" t="str">
            <v>ECRA</v>
          </cell>
          <cell r="L2827" t="str">
            <v>Energy</v>
          </cell>
          <cell r="M2827" t="str">
            <v>Summer</v>
          </cell>
          <cell r="N2827" t="str">
            <v>Part Peak</v>
          </cell>
          <cell r="R2827" t="str">
            <v>N/A</v>
          </cell>
          <cell r="V2827">
            <v>0</v>
          </cell>
        </row>
        <row r="2828">
          <cell r="G2828" t="str">
            <v>EVB</v>
          </cell>
          <cell r="J2828" t="str">
            <v>ECRA</v>
          </cell>
          <cell r="L2828" t="str">
            <v>Energy</v>
          </cell>
          <cell r="M2828" t="str">
            <v>Summer</v>
          </cell>
          <cell r="N2828" t="str">
            <v>Peak</v>
          </cell>
          <cell r="R2828" t="str">
            <v>N/A</v>
          </cell>
          <cell r="V2828">
            <v>0</v>
          </cell>
        </row>
        <row r="2829">
          <cell r="G2829" t="str">
            <v>EVB</v>
          </cell>
          <cell r="J2829" t="str">
            <v>ECRA</v>
          </cell>
          <cell r="L2829" t="str">
            <v>Energy</v>
          </cell>
          <cell r="M2829" t="str">
            <v>Winter</v>
          </cell>
          <cell r="N2829" t="str">
            <v>Off Peak</v>
          </cell>
          <cell r="R2829" t="str">
            <v>N/A</v>
          </cell>
          <cell r="V2829">
            <v>0</v>
          </cell>
        </row>
        <row r="2830">
          <cell r="G2830" t="str">
            <v>EVB</v>
          </cell>
          <cell r="J2830" t="str">
            <v>ECRA</v>
          </cell>
          <cell r="L2830" t="str">
            <v>Energy</v>
          </cell>
          <cell r="M2830" t="str">
            <v>Winter</v>
          </cell>
          <cell r="N2830" t="str">
            <v>Part Peak</v>
          </cell>
          <cell r="R2830" t="str">
            <v>N/A</v>
          </cell>
          <cell r="V2830">
            <v>0</v>
          </cell>
        </row>
        <row r="2831">
          <cell r="G2831" t="str">
            <v>EVB</v>
          </cell>
          <cell r="J2831" t="str">
            <v>ECRA</v>
          </cell>
          <cell r="L2831" t="str">
            <v>Energy</v>
          </cell>
          <cell r="M2831" t="str">
            <v>Winter</v>
          </cell>
          <cell r="N2831" t="str">
            <v>Peak</v>
          </cell>
          <cell r="R2831" t="str">
            <v>N/A</v>
          </cell>
          <cell r="V2831">
            <v>0</v>
          </cell>
        </row>
        <row r="2832">
          <cell r="G2832" t="str">
            <v>EVB</v>
          </cell>
          <cell r="J2832" t="str">
            <v>Generation</v>
          </cell>
          <cell r="L2832" t="str">
            <v>Energy</v>
          </cell>
          <cell r="M2832" t="str">
            <v>Summer</v>
          </cell>
          <cell r="N2832" t="str">
            <v>Off Peak</v>
          </cell>
          <cell r="R2832" t="str">
            <v>N/A</v>
          </cell>
          <cell r="V2832">
            <v>0</v>
          </cell>
        </row>
        <row r="2833">
          <cell r="G2833" t="str">
            <v>EVB</v>
          </cell>
          <cell r="J2833" t="str">
            <v>Generation</v>
          </cell>
          <cell r="L2833" t="str">
            <v>Energy</v>
          </cell>
          <cell r="M2833" t="str">
            <v>Summer</v>
          </cell>
          <cell r="N2833" t="str">
            <v>Part Peak</v>
          </cell>
          <cell r="R2833" t="str">
            <v>N/A</v>
          </cell>
          <cell r="V2833">
            <v>0</v>
          </cell>
        </row>
        <row r="2834">
          <cell r="G2834" t="str">
            <v>EVB</v>
          </cell>
          <cell r="J2834" t="str">
            <v>Generation</v>
          </cell>
          <cell r="L2834" t="str">
            <v>Energy</v>
          </cell>
          <cell r="M2834" t="str">
            <v>Summer</v>
          </cell>
          <cell r="N2834" t="str">
            <v>Peak</v>
          </cell>
          <cell r="R2834" t="str">
            <v>N/A</v>
          </cell>
          <cell r="V2834">
            <v>0</v>
          </cell>
        </row>
        <row r="2835">
          <cell r="G2835" t="str">
            <v>EVB</v>
          </cell>
          <cell r="J2835" t="str">
            <v>Generation</v>
          </cell>
          <cell r="L2835" t="str">
            <v>Energy</v>
          </cell>
          <cell r="M2835" t="str">
            <v>Winter</v>
          </cell>
          <cell r="N2835" t="str">
            <v>Off Peak</v>
          </cell>
          <cell r="R2835" t="str">
            <v>N/A</v>
          </cell>
          <cell r="V2835">
            <v>0</v>
          </cell>
        </row>
        <row r="2836">
          <cell r="G2836" t="str">
            <v>EVB</v>
          </cell>
          <cell r="J2836" t="str">
            <v>Generation</v>
          </cell>
          <cell r="L2836" t="str">
            <v>Energy</v>
          </cell>
          <cell r="M2836" t="str">
            <v>Winter</v>
          </cell>
          <cell r="N2836" t="str">
            <v>Part Peak</v>
          </cell>
          <cell r="R2836" t="str">
            <v>N/A</v>
          </cell>
          <cell r="V2836">
            <v>0</v>
          </cell>
        </row>
        <row r="2837">
          <cell r="G2837" t="str">
            <v>EVB</v>
          </cell>
          <cell r="J2837" t="str">
            <v>Generation</v>
          </cell>
          <cell r="L2837" t="str">
            <v>Energy</v>
          </cell>
          <cell r="M2837" t="str">
            <v>Winter</v>
          </cell>
          <cell r="N2837" t="str">
            <v>Peak</v>
          </cell>
          <cell r="R2837" t="str">
            <v>N/A</v>
          </cell>
          <cell r="V2837">
            <v>0</v>
          </cell>
        </row>
        <row r="2838">
          <cell r="G2838" t="str">
            <v>EVB</v>
          </cell>
          <cell r="J2838" t="str">
            <v>ND</v>
          </cell>
          <cell r="L2838" t="str">
            <v>Energy</v>
          </cell>
          <cell r="M2838" t="str">
            <v>Summer</v>
          </cell>
          <cell r="N2838" t="str">
            <v>Off Peak</v>
          </cell>
          <cell r="R2838" t="str">
            <v>N/A</v>
          </cell>
          <cell r="V2838">
            <v>0</v>
          </cell>
        </row>
        <row r="2839">
          <cell r="G2839" t="str">
            <v>EVB</v>
          </cell>
          <cell r="J2839" t="str">
            <v>ND</v>
          </cell>
          <cell r="L2839" t="str">
            <v>Energy</v>
          </cell>
          <cell r="M2839" t="str">
            <v>Summer</v>
          </cell>
          <cell r="N2839" t="str">
            <v>Part Peak</v>
          </cell>
          <cell r="R2839" t="str">
            <v>N/A</v>
          </cell>
          <cell r="V2839">
            <v>0</v>
          </cell>
        </row>
        <row r="2840">
          <cell r="G2840" t="str">
            <v>EVB</v>
          </cell>
          <cell r="J2840" t="str">
            <v>ND</v>
          </cell>
          <cell r="L2840" t="str">
            <v>Energy</v>
          </cell>
          <cell r="M2840" t="str">
            <v>Summer</v>
          </cell>
          <cell r="N2840" t="str">
            <v>Peak</v>
          </cell>
          <cell r="R2840" t="str">
            <v>N/A</v>
          </cell>
          <cell r="V2840">
            <v>0</v>
          </cell>
        </row>
        <row r="2841">
          <cell r="G2841" t="str">
            <v>EVB</v>
          </cell>
          <cell r="J2841" t="str">
            <v>ND</v>
          </cell>
          <cell r="L2841" t="str">
            <v>Energy</v>
          </cell>
          <cell r="M2841" t="str">
            <v>Winter</v>
          </cell>
          <cell r="N2841" t="str">
            <v>Off Peak</v>
          </cell>
          <cell r="R2841" t="str">
            <v>N/A</v>
          </cell>
          <cell r="V2841">
            <v>0</v>
          </cell>
        </row>
        <row r="2842">
          <cell r="G2842" t="str">
            <v>EVB</v>
          </cell>
          <cell r="J2842" t="str">
            <v>ND</v>
          </cell>
          <cell r="L2842" t="str">
            <v>Energy</v>
          </cell>
          <cell r="M2842" t="str">
            <v>Winter</v>
          </cell>
          <cell r="N2842" t="str">
            <v>Part Peak</v>
          </cell>
          <cell r="R2842" t="str">
            <v>N/A</v>
          </cell>
          <cell r="V2842">
            <v>0</v>
          </cell>
        </row>
        <row r="2843">
          <cell r="G2843" t="str">
            <v>EVB</v>
          </cell>
          <cell r="J2843" t="str">
            <v>ND</v>
          </cell>
          <cell r="L2843" t="str">
            <v>Energy</v>
          </cell>
          <cell r="M2843" t="str">
            <v>Winter</v>
          </cell>
          <cell r="N2843" t="str">
            <v>Peak</v>
          </cell>
          <cell r="R2843" t="str">
            <v>N/A</v>
          </cell>
          <cell r="V2843">
            <v>0</v>
          </cell>
        </row>
        <row r="2844">
          <cell r="G2844" t="str">
            <v>EVB</v>
          </cell>
          <cell r="J2844" t="str">
            <v>NSGC</v>
          </cell>
          <cell r="L2844" t="str">
            <v>Energy</v>
          </cell>
          <cell r="M2844" t="str">
            <v>Summer</v>
          </cell>
          <cell r="N2844" t="str">
            <v>Off Peak</v>
          </cell>
          <cell r="R2844" t="str">
            <v>N/A</v>
          </cell>
          <cell r="V2844">
            <v>0</v>
          </cell>
        </row>
        <row r="2845">
          <cell r="G2845" t="str">
            <v>EVB</v>
          </cell>
          <cell r="J2845" t="str">
            <v>NSGC</v>
          </cell>
          <cell r="L2845" t="str">
            <v>Energy</v>
          </cell>
          <cell r="M2845" t="str">
            <v>Summer</v>
          </cell>
          <cell r="N2845" t="str">
            <v>Part Peak</v>
          </cell>
          <cell r="R2845" t="str">
            <v>N/A</v>
          </cell>
          <cell r="V2845">
            <v>0</v>
          </cell>
        </row>
        <row r="2846">
          <cell r="G2846" t="str">
            <v>EVB</v>
          </cell>
          <cell r="J2846" t="str">
            <v>NSGC</v>
          </cell>
          <cell r="L2846" t="str">
            <v>Energy</v>
          </cell>
          <cell r="M2846" t="str">
            <v>Summer</v>
          </cell>
          <cell r="N2846" t="str">
            <v>Peak</v>
          </cell>
          <cell r="R2846" t="str">
            <v>N/A</v>
          </cell>
          <cell r="V2846">
            <v>0</v>
          </cell>
        </row>
        <row r="2847">
          <cell r="G2847" t="str">
            <v>EVB</v>
          </cell>
          <cell r="J2847" t="str">
            <v>NSGC</v>
          </cell>
          <cell r="L2847" t="str">
            <v>Energy</v>
          </cell>
          <cell r="M2847" t="str">
            <v>Winter</v>
          </cell>
          <cell r="N2847" t="str">
            <v>Off Peak</v>
          </cell>
          <cell r="R2847" t="str">
            <v>N/A</v>
          </cell>
          <cell r="V2847">
            <v>0</v>
          </cell>
        </row>
        <row r="2848">
          <cell r="G2848" t="str">
            <v>EVB</v>
          </cell>
          <cell r="J2848" t="str">
            <v>NSGC</v>
          </cell>
          <cell r="L2848" t="str">
            <v>Energy</v>
          </cell>
          <cell r="M2848" t="str">
            <v>Winter</v>
          </cell>
          <cell r="N2848" t="str">
            <v>Part Peak</v>
          </cell>
          <cell r="R2848" t="str">
            <v>N/A</v>
          </cell>
          <cell r="V2848">
            <v>0</v>
          </cell>
        </row>
        <row r="2849">
          <cell r="G2849" t="str">
            <v>EVB</v>
          </cell>
          <cell r="J2849" t="str">
            <v>NSGC</v>
          </cell>
          <cell r="L2849" t="str">
            <v>Energy</v>
          </cell>
          <cell r="M2849" t="str">
            <v>Winter</v>
          </cell>
          <cell r="N2849" t="str">
            <v>Peak</v>
          </cell>
          <cell r="R2849" t="str">
            <v>N/A</v>
          </cell>
          <cell r="V2849">
            <v>0</v>
          </cell>
        </row>
        <row r="2850">
          <cell r="G2850" t="str">
            <v>EVB</v>
          </cell>
          <cell r="J2850" t="str">
            <v>PPP</v>
          </cell>
          <cell r="L2850" t="str">
            <v>Energy</v>
          </cell>
          <cell r="M2850" t="str">
            <v>Summer</v>
          </cell>
          <cell r="N2850" t="str">
            <v>Off Peak</v>
          </cell>
          <cell r="R2850" t="str">
            <v>N/A</v>
          </cell>
          <cell r="V2850">
            <v>0</v>
          </cell>
        </row>
        <row r="2851">
          <cell r="G2851" t="str">
            <v>EVB</v>
          </cell>
          <cell r="J2851" t="str">
            <v>PPP</v>
          </cell>
          <cell r="L2851" t="str">
            <v>Energy</v>
          </cell>
          <cell r="M2851" t="str">
            <v>Summer</v>
          </cell>
          <cell r="N2851" t="str">
            <v>Part Peak</v>
          </cell>
          <cell r="R2851" t="str">
            <v>N/A</v>
          </cell>
          <cell r="V2851">
            <v>0</v>
          </cell>
        </row>
        <row r="2852">
          <cell r="G2852" t="str">
            <v>EVB</v>
          </cell>
          <cell r="J2852" t="str">
            <v>PPP</v>
          </cell>
          <cell r="L2852" t="str">
            <v>Energy</v>
          </cell>
          <cell r="M2852" t="str">
            <v>Summer</v>
          </cell>
          <cell r="N2852" t="str">
            <v>Peak</v>
          </cell>
          <cell r="R2852" t="str">
            <v>N/A</v>
          </cell>
          <cell r="V2852">
            <v>0</v>
          </cell>
        </row>
        <row r="2853">
          <cell r="G2853" t="str">
            <v>EVB</v>
          </cell>
          <cell r="J2853" t="str">
            <v>PPP</v>
          </cell>
          <cell r="L2853" t="str">
            <v>Energy</v>
          </cell>
          <cell r="M2853" t="str">
            <v>Winter</v>
          </cell>
          <cell r="N2853" t="str">
            <v>Off Peak</v>
          </cell>
          <cell r="R2853" t="str">
            <v>N/A</v>
          </cell>
          <cell r="V2853">
            <v>0</v>
          </cell>
        </row>
        <row r="2854">
          <cell r="G2854" t="str">
            <v>EVB</v>
          </cell>
          <cell r="J2854" t="str">
            <v>PPP</v>
          </cell>
          <cell r="L2854" t="str">
            <v>Energy</v>
          </cell>
          <cell r="M2854" t="str">
            <v>Winter</v>
          </cell>
          <cell r="N2854" t="str">
            <v>Part Peak</v>
          </cell>
          <cell r="R2854" t="str">
            <v>N/A</v>
          </cell>
          <cell r="V2854">
            <v>0</v>
          </cell>
        </row>
        <row r="2855">
          <cell r="G2855" t="str">
            <v>EVB</v>
          </cell>
          <cell r="J2855" t="str">
            <v>PPP</v>
          </cell>
          <cell r="L2855" t="str">
            <v>Energy</v>
          </cell>
          <cell r="M2855" t="str">
            <v>Winter</v>
          </cell>
          <cell r="N2855" t="str">
            <v>Peak</v>
          </cell>
          <cell r="R2855" t="str">
            <v>N/A</v>
          </cell>
          <cell r="V2855">
            <v>0</v>
          </cell>
        </row>
        <row r="2856">
          <cell r="G2856" t="str">
            <v>EVB</v>
          </cell>
          <cell r="J2856" t="str">
            <v>PPP</v>
          </cell>
          <cell r="L2856" t="str">
            <v>Energy</v>
          </cell>
          <cell r="M2856" t="str">
            <v>Summer</v>
          </cell>
          <cell r="N2856" t="str">
            <v>Off Peak</v>
          </cell>
          <cell r="R2856" t="str">
            <v>N/A</v>
          </cell>
          <cell r="V2856">
            <v>0</v>
          </cell>
        </row>
        <row r="2857">
          <cell r="G2857" t="str">
            <v>EVB</v>
          </cell>
          <cell r="J2857" t="str">
            <v>PPP</v>
          </cell>
          <cell r="L2857" t="str">
            <v>Energy</v>
          </cell>
          <cell r="M2857" t="str">
            <v>Summer</v>
          </cell>
          <cell r="N2857" t="str">
            <v>Part Peak</v>
          </cell>
          <cell r="R2857" t="str">
            <v>N/A</v>
          </cell>
          <cell r="V2857">
            <v>0</v>
          </cell>
        </row>
        <row r="2858">
          <cell r="G2858" t="str">
            <v>EVB</v>
          </cell>
          <cell r="J2858" t="str">
            <v>PPP</v>
          </cell>
          <cell r="L2858" t="str">
            <v>Energy</v>
          </cell>
          <cell r="M2858" t="str">
            <v>Summer</v>
          </cell>
          <cell r="N2858" t="str">
            <v>Peak</v>
          </cell>
          <cell r="R2858" t="str">
            <v>N/A</v>
          </cell>
          <cell r="V2858">
            <v>0</v>
          </cell>
        </row>
        <row r="2859">
          <cell r="G2859" t="str">
            <v>EVB</v>
          </cell>
          <cell r="J2859" t="str">
            <v>PPP</v>
          </cell>
          <cell r="L2859" t="str">
            <v>Energy</v>
          </cell>
          <cell r="M2859" t="str">
            <v>Winter</v>
          </cell>
          <cell r="N2859" t="str">
            <v>Off Peak</v>
          </cell>
          <cell r="R2859" t="str">
            <v>N/A</v>
          </cell>
          <cell r="V2859">
            <v>0</v>
          </cell>
        </row>
        <row r="2860">
          <cell r="G2860" t="str">
            <v>EVB</v>
          </cell>
          <cell r="J2860" t="str">
            <v>PPP</v>
          </cell>
          <cell r="L2860" t="str">
            <v>Energy</v>
          </cell>
          <cell r="M2860" t="str">
            <v>Winter</v>
          </cell>
          <cell r="N2860" t="str">
            <v>Part Peak</v>
          </cell>
          <cell r="R2860" t="str">
            <v>N/A</v>
          </cell>
          <cell r="V2860">
            <v>0</v>
          </cell>
        </row>
        <row r="2861">
          <cell r="G2861" t="str">
            <v>EVB</v>
          </cell>
          <cell r="J2861" t="str">
            <v>PPP</v>
          </cell>
          <cell r="L2861" t="str">
            <v>Energy</v>
          </cell>
          <cell r="M2861" t="str">
            <v>Winter</v>
          </cell>
          <cell r="N2861" t="str">
            <v>Peak</v>
          </cell>
          <cell r="R2861" t="str">
            <v>N/A</v>
          </cell>
          <cell r="V2861">
            <v>0</v>
          </cell>
        </row>
        <row r="2862">
          <cell r="G2862" t="str">
            <v>EVB</v>
          </cell>
          <cell r="J2862" t="str">
            <v>RS</v>
          </cell>
          <cell r="L2862" t="str">
            <v>Energy</v>
          </cell>
          <cell r="M2862" t="str">
            <v>Summer</v>
          </cell>
          <cell r="N2862" t="str">
            <v>Peak</v>
          </cell>
          <cell r="R2862" t="str">
            <v>N/A</v>
          </cell>
          <cell r="V2862">
            <v>0</v>
          </cell>
        </row>
        <row r="2863">
          <cell r="G2863" t="str">
            <v>EVB</v>
          </cell>
          <cell r="J2863" t="str">
            <v>RS</v>
          </cell>
          <cell r="L2863" t="str">
            <v>Energy</v>
          </cell>
          <cell r="M2863" t="str">
            <v>Summer</v>
          </cell>
          <cell r="N2863" t="str">
            <v>Part Peak</v>
          </cell>
          <cell r="R2863" t="str">
            <v>N/A</v>
          </cell>
          <cell r="V2863">
            <v>0</v>
          </cell>
        </row>
        <row r="2864">
          <cell r="G2864" t="str">
            <v>EVB</v>
          </cell>
          <cell r="J2864" t="str">
            <v>RS</v>
          </cell>
          <cell r="L2864" t="str">
            <v>Energy</v>
          </cell>
          <cell r="M2864" t="str">
            <v>Summer</v>
          </cell>
          <cell r="N2864" t="str">
            <v>Off Peak</v>
          </cell>
          <cell r="R2864" t="str">
            <v>N/A</v>
          </cell>
          <cell r="V2864">
            <v>0</v>
          </cell>
        </row>
        <row r="2865">
          <cell r="G2865" t="str">
            <v>EVB</v>
          </cell>
          <cell r="J2865" t="str">
            <v>RS</v>
          </cell>
          <cell r="L2865" t="str">
            <v>Energy</v>
          </cell>
          <cell r="M2865" t="str">
            <v>Winter</v>
          </cell>
          <cell r="N2865" t="str">
            <v>Peak</v>
          </cell>
          <cell r="R2865" t="str">
            <v>N/A</v>
          </cell>
          <cell r="V2865">
            <v>0</v>
          </cell>
        </row>
        <row r="2866">
          <cell r="G2866" t="str">
            <v>EVB</v>
          </cell>
          <cell r="J2866" t="str">
            <v>RS</v>
          </cell>
          <cell r="L2866" t="str">
            <v>Energy</v>
          </cell>
          <cell r="M2866" t="str">
            <v>Winter</v>
          </cell>
          <cell r="N2866" t="str">
            <v>Part Peak</v>
          </cell>
          <cell r="R2866" t="str">
            <v>N/A</v>
          </cell>
          <cell r="V2866">
            <v>0</v>
          </cell>
        </row>
        <row r="2867">
          <cell r="G2867" t="str">
            <v>EVB</v>
          </cell>
          <cell r="J2867" t="str">
            <v>RS</v>
          </cell>
          <cell r="L2867" t="str">
            <v>Energy</v>
          </cell>
          <cell r="M2867" t="str">
            <v>Winter</v>
          </cell>
          <cell r="N2867" t="str">
            <v>Off Peak</v>
          </cell>
          <cell r="R2867" t="str">
            <v>N/A</v>
          </cell>
          <cell r="V2867">
            <v>0</v>
          </cell>
        </row>
        <row r="2868">
          <cell r="G2868" t="str">
            <v>EVB</v>
          </cell>
          <cell r="J2868" t="str">
            <v>TRA</v>
          </cell>
          <cell r="L2868" t="str">
            <v>Energy</v>
          </cell>
          <cell r="M2868" t="str">
            <v>Summer</v>
          </cell>
          <cell r="N2868" t="str">
            <v>Off Peak</v>
          </cell>
          <cell r="R2868" t="str">
            <v>N/A</v>
          </cell>
          <cell r="V2868">
            <v>0</v>
          </cell>
        </row>
        <row r="2869">
          <cell r="G2869" t="str">
            <v>EVB</v>
          </cell>
          <cell r="J2869" t="str">
            <v>TRA</v>
          </cell>
          <cell r="L2869" t="str">
            <v>Energy</v>
          </cell>
          <cell r="M2869" t="str">
            <v>Summer</v>
          </cell>
          <cell r="N2869" t="str">
            <v>Part Peak</v>
          </cell>
          <cell r="R2869" t="str">
            <v>N/A</v>
          </cell>
          <cell r="V2869">
            <v>0</v>
          </cell>
        </row>
        <row r="2870">
          <cell r="G2870" t="str">
            <v>EVB</v>
          </cell>
          <cell r="J2870" t="str">
            <v>TRA</v>
          </cell>
          <cell r="L2870" t="str">
            <v>Energy</v>
          </cell>
          <cell r="M2870" t="str">
            <v>Summer</v>
          </cell>
          <cell r="N2870" t="str">
            <v>Peak</v>
          </cell>
          <cell r="R2870" t="str">
            <v>N/A</v>
          </cell>
          <cell r="V2870">
            <v>0</v>
          </cell>
        </row>
        <row r="2871">
          <cell r="G2871" t="str">
            <v>EVB</v>
          </cell>
          <cell r="J2871" t="str">
            <v>TRA</v>
          </cell>
          <cell r="L2871" t="str">
            <v>Energy</v>
          </cell>
          <cell r="M2871" t="str">
            <v>Winter</v>
          </cell>
          <cell r="N2871" t="str">
            <v>Off Peak</v>
          </cell>
          <cell r="R2871" t="str">
            <v>N/A</v>
          </cell>
          <cell r="V2871">
            <v>0</v>
          </cell>
        </row>
        <row r="2872">
          <cell r="G2872" t="str">
            <v>EVB</v>
          </cell>
          <cell r="J2872" t="str">
            <v>TRA</v>
          </cell>
          <cell r="L2872" t="str">
            <v>Energy</v>
          </cell>
          <cell r="M2872" t="str">
            <v>Winter</v>
          </cell>
          <cell r="N2872" t="str">
            <v>Part Peak</v>
          </cell>
          <cell r="R2872" t="str">
            <v>N/A</v>
          </cell>
          <cell r="V2872">
            <v>0</v>
          </cell>
        </row>
        <row r="2873">
          <cell r="G2873" t="str">
            <v>EVB</v>
          </cell>
          <cell r="J2873" t="str">
            <v>TRA</v>
          </cell>
          <cell r="L2873" t="str">
            <v>Energy</v>
          </cell>
          <cell r="M2873" t="str">
            <v>Winter</v>
          </cell>
          <cell r="N2873" t="str">
            <v>Peak</v>
          </cell>
          <cell r="R2873" t="str">
            <v>N/A</v>
          </cell>
          <cell r="V2873">
            <v>0</v>
          </cell>
        </row>
        <row r="2874">
          <cell r="G2874" t="str">
            <v>EVB</v>
          </cell>
          <cell r="J2874" t="str">
            <v>TRA</v>
          </cell>
          <cell r="L2874" t="str">
            <v>Energy</v>
          </cell>
          <cell r="M2874" t="str">
            <v>Summer</v>
          </cell>
          <cell r="N2874" t="str">
            <v>Off Peak</v>
          </cell>
          <cell r="R2874" t="str">
            <v>N/A</v>
          </cell>
          <cell r="V2874">
            <v>0</v>
          </cell>
        </row>
        <row r="2875">
          <cell r="G2875" t="str">
            <v>EVB</v>
          </cell>
          <cell r="J2875" t="str">
            <v>TRA</v>
          </cell>
          <cell r="L2875" t="str">
            <v>Energy</v>
          </cell>
          <cell r="M2875" t="str">
            <v>Summer</v>
          </cell>
          <cell r="N2875" t="str">
            <v>Part Peak</v>
          </cell>
          <cell r="R2875" t="str">
            <v>N/A</v>
          </cell>
          <cell r="V2875">
            <v>0</v>
          </cell>
        </row>
        <row r="2876">
          <cell r="G2876" t="str">
            <v>EVB</v>
          </cell>
          <cell r="J2876" t="str">
            <v>TRA</v>
          </cell>
          <cell r="L2876" t="str">
            <v>Energy</v>
          </cell>
          <cell r="M2876" t="str">
            <v>Summer</v>
          </cell>
          <cell r="N2876" t="str">
            <v>Peak</v>
          </cell>
          <cell r="R2876" t="str">
            <v>N/A</v>
          </cell>
          <cell r="V2876">
            <v>0</v>
          </cell>
        </row>
        <row r="2877">
          <cell r="G2877" t="str">
            <v>EVB</v>
          </cell>
          <cell r="J2877" t="str">
            <v>TRA</v>
          </cell>
          <cell r="L2877" t="str">
            <v>Energy</v>
          </cell>
          <cell r="M2877" t="str">
            <v>Winter</v>
          </cell>
          <cell r="N2877" t="str">
            <v>Off Peak</v>
          </cell>
          <cell r="R2877" t="str">
            <v>N/A</v>
          </cell>
          <cell r="V2877">
            <v>0</v>
          </cell>
        </row>
        <row r="2878">
          <cell r="G2878" t="str">
            <v>EVB</v>
          </cell>
          <cell r="J2878" t="str">
            <v>TRA</v>
          </cell>
          <cell r="L2878" t="str">
            <v>Energy</v>
          </cell>
          <cell r="M2878" t="str">
            <v>Winter</v>
          </cell>
          <cell r="N2878" t="str">
            <v>Part Peak</v>
          </cell>
          <cell r="R2878" t="str">
            <v>N/A</v>
          </cell>
          <cell r="V2878">
            <v>0</v>
          </cell>
        </row>
        <row r="2879">
          <cell r="G2879" t="str">
            <v>EVB</v>
          </cell>
          <cell r="J2879" t="str">
            <v>TRA</v>
          </cell>
          <cell r="L2879" t="str">
            <v>Energy</v>
          </cell>
          <cell r="M2879" t="str">
            <v>Winter</v>
          </cell>
          <cell r="N2879" t="str">
            <v>Peak</v>
          </cell>
          <cell r="R2879" t="str">
            <v>N/A</v>
          </cell>
          <cell r="V2879">
            <v>0</v>
          </cell>
        </row>
        <row r="2880">
          <cell r="G2880" t="str">
            <v>EVB</v>
          </cell>
          <cell r="J2880" t="str">
            <v>TRA</v>
          </cell>
          <cell r="L2880" t="str">
            <v>Energy</v>
          </cell>
          <cell r="M2880" t="str">
            <v>Summer</v>
          </cell>
          <cell r="N2880" t="str">
            <v>Off Peak</v>
          </cell>
          <cell r="R2880" t="str">
            <v>N/A</v>
          </cell>
          <cell r="V2880">
            <v>0</v>
          </cell>
        </row>
        <row r="2881">
          <cell r="G2881" t="str">
            <v>EVB</v>
          </cell>
          <cell r="J2881" t="str">
            <v>TRA</v>
          </cell>
          <cell r="L2881" t="str">
            <v>Energy</v>
          </cell>
          <cell r="M2881" t="str">
            <v>Summer</v>
          </cell>
          <cell r="N2881" t="str">
            <v>Part Peak</v>
          </cell>
          <cell r="R2881" t="str">
            <v>N/A</v>
          </cell>
          <cell r="V2881">
            <v>0</v>
          </cell>
        </row>
        <row r="2882">
          <cell r="G2882" t="str">
            <v>EVB</v>
          </cell>
          <cell r="J2882" t="str">
            <v>TRA</v>
          </cell>
          <cell r="L2882" t="str">
            <v>Energy</v>
          </cell>
          <cell r="M2882" t="str">
            <v>Summer</v>
          </cell>
          <cell r="N2882" t="str">
            <v>Peak</v>
          </cell>
          <cell r="R2882" t="str">
            <v>N/A</v>
          </cell>
          <cell r="V2882">
            <v>0</v>
          </cell>
        </row>
        <row r="2883">
          <cell r="G2883" t="str">
            <v>EVB</v>
          </cell>
          <cell r="J2883" t="str">
            <v>TRA</v>
          </cell>
          <cell r="L2883" t="str">
            <v>Energy</v>
          </cell>
          <cell r="M2883" t="str">
            <v>Winter</v>
          </cell>
          <cell r="N2883" t="str">
            <v>Off Peak</v>
          </cell>
          <cell r="R2883" t="str">
            <v>N/A</v>
          </cell>
          <cell r="V2883">
            <v>0</v>
          </cell>
        </row>
        <row r="2884">
          <cell r="G2884" t="str">
            <v>EVB</v>
          </cell>
          <cell r="J2884" t="str">
            <v>TRA</v>
          </cell>
          <cell r="L2884" t="str">
            <v>Energy</v>
          </cell>
          <cell r="M2884" t="str">
            <v>Winter</v>
          </cell>
          <cell r="N2884" t="str">
            <v>Part Peak</v>
          </cell>
          <cell r="R2884" t="str">
            <v>N/A</v>
          </cell>
          <cell r="V2884">
            <v>0</v>
          </cell>
        </row>
        <row r="2885">
          <cell r="G2885" t="str">
            <v>EVB</v>
          </cell>
          <cell r="J2885" t="str">
            <v>TRA</v>
          </cell>
          <cell r="L2885" t="str">
            <v>Energy</v>
          </cell>
          <cell r="M2885" t="str">
            <v>Winter</v>
          </cell>
          <cell r="N2885" t="str">
            <v>Peak</v>
          </cell>
          <cell r="R2885" t="str">
            <v>N/A</v>
          </cell>
          <cell r="V2885">
            <v>0</v>
          </cell>
        </row>
        <row r="2886">
          <cell r="G2886" t="str">
            <v>EVB</v>
          </cell>
          <cell r="J2886" t="str">
            <v>TRA</v>
          </cell>
          <cell r="L2886" t="str">
            <v>Energy</v>
          </cell>
          <cell r="M2886" t="str">
            <v>Summer</v>
          </cell>
          <cell r="N2886" t="str">
            <v>Off Peak</v>
          </cell>
          <cell r="R2886" t="str">
            <v>N/A</v>
          </cell>
          <cell r="V2886">
            <v>0</v>
          </cell>
        </row>
        <row r="2887">
          <cell r="G2887" t="str">
            <v>EVB</v>
          </cell>
          <cell r="J2887" t="str">
            <v>TRA</v>
          </cell>
          <cell r="L2887" t="str">
            <v>Energy</v>
          </cell>
          <cell r="M2887" t="str">
            <v>Summer</v>
          </cell>
          <cell r="N2887" t="str">
            <v>Part Peak</v>
          </cell>
          <cell r="R2887" t="str">
            <v>N/A</v>
          </cell>
          <cell r="V2887">
            <v>0</v>
          </cell>
        </row>
        <row r="2888">
          <cell r="G2888" t="str">
            <v>EVB</v>
          </cell>
          <cell r="J2888" t="str">
            <v>TRA</v>
          </cell>
          <cell r="L2888" t="str">
            <v>Energy</v>
          </cell>
          <cell r="M2888" t="str">
            <v>Summer</v>
          </cell>
          <cell r="N2888" t="str">
            <v>Peak</v>
          </cell>
          <cell r="R2888" t="str">
            <v>N/A</v>
          </cell>
          <cell r="V2888">
            <v>0</v>
          </cell>
        </row>
        <row r="2889">
          <cell r="G2889" t="str">
            <v>EVB</v>
          </cell>
          <cell r="J2889" t="str">
            <v>TRA</v>
          </cell>
          <cell r="L2889" t="str">
            <v>Energy</v>
          </cell>
          <cell r="M2889" t="str">
            <v>Winter</v>
          </cell>
          <cell r="N2889" t="str">
            <v>Off Peak</v>
          </cell>
          <cell r="R2889" t="str">
            <v>N/A</v>
          </cell>
          <cell r="V2889">
            <v>0</v>
          </cell>
        </row>
        <row r="2890">
          <cell r="G2890" t="str">
            <v>EVB</v>
          </cell>
          <cell r="J2890" t="str">
            <v>TRA</v>
          </cell>
          <cell r="L2890" t="str">
            <v>Energy</v>
          </cell>
          <cell r="M2890" t="str">
            <v>Winter</v>
          </cell>
          <cell r="N2890" t="str">
            <v>Part Peak</v>
          </cell>
          <cell r="R2890" t="str">
            <v>N/A</v>
          </cell>
          <cell r="V2890">
            <v>0</v>
          </cell>
        </row>
        <row r="2891">
          <cell r="G2891" t="str">
            <v>EVB</v>
          </cell>
          <cell r="J2891" t="str">
            <v>TRA</v>
          </cell>
          <cell r="L2891" t="str">
            <v>Energy</v>
          </cell>
          <cell r="M2891" t="str">
            <v>Winter</v>
          </cell>
          <cell r="N2891" t="str">
            <v>Peak</v>
          </cell>
          <cell r="R2891" t="str">
            <v>N/A</v>
          </cell>
          <cell r="V2891">
            <v>0</v>
          </cell>
        </row>
        <row r="2892">
          <cell r="G2892" t="str">
            <v>EVB</v>
          </cell>
          <cell r="J2892" t="str">
            <v>Trans</v>
          </cell>
          <cell r="L2892" t="str">
            <v>Energy</v>
          </cell>
          <cell r="M2892" t="str">
            <v>Summer</v>
          </cell>
          <cell r="N2892" t="str">
            <v>Off Peak</v>
          </cell>
          <cell r="R2892" t="str">
            <v>N/A</v>
          </cell>
          <cell r="V2892">
            <v>0</v>
          </cell>
        </row>
        <row r="2893">
          <cell r="G2893" t="str">
            <v>EVB</v>
          </cell>
          <cell r="J2893" t="str">
            <v>Trans</v>
          </cell>
          <cell r="L2893" t="str">
            <v>Energy</v>
          </cell>
          <cell r="M2893" t="str">
            <v>Summer</v>
          </cell>
          <cell r="N2893" t="str">
            <v>Part Peak</v>
          </cell>
          <cell r="R2893" t="str">
            <v>N/A</v>
          </cell>
          <cell r="V2893">
            <v>0</v>
          </cell>
        </row>
        <row r="2894">
          <cell r="G2894" t="str">
            <v>EVB</v>
          </cell>
          <cell r="J2894" t="str">
            <v>Trans</v>
          </cell>
          <cell r="L2894" t="str">
            <v>Energy</v>
          </cell>
          <cell r="M2894" t="str">
            <v>Summer</v>
          </cell>
          <cell r="N2894" t="str">
            <v>Peak</v>
          </cell>
          <cell r="R2894" t="str">
            <v>N/A</v>
          </cell>
          <cell r="V2894">
            <v>0</v>
          </cell>
        </row>
        <row r="2895">
          <cell r="G2895" t="str">
            <v>EVB</v>
          </cell>
          <cell r="J2895" t="str">
            <v>Trans</v>
          </cell>
          <cell r="L2895" t="str">
            <v>Energy</v>
          </cell>
          <cell r="M2895" t="str">
            <v>Winter</v>
          </cell>
          <cell r="N2895" t="str">
            <v>Off Peak</v>
          </cell>
          <cell r="R2895" t="str">
            <v>N/A</v>
          </cell>
          <cell r="V2895">
            <v>0</v>
          </cell>
        </row>
        <row r="2896">
          <cell r="G2896" t="str">
            <v>EVB</v>
          </cell>
          <cell r="J2896" t="str">
            <v>Trans</v>
          </cell>
          <cell r="L2896" t="str">
            <v>Energy</v>
          </cell>
          <cell r="M2896" t="str">
            <v>Winter</v>
          </cell>
          <cell r="N2896" t="str">
            <v>Part Peak</v>
          </cell>
          <cell r="R2896" t="str">
            <v>N/A</v>
          </cell>
          <cell r="V2896">
            <v>0</v>
          </cell>
        </row>
        <row r="2897">
          <cell r="G2897" t="str">
            <v>EVB</v>
          </cell>
          <cell r="J2897" t="str">
            <v>Trans</v>
          </cell>
          <cell r="L2897" t="str">
            <v>Energy</v>
          </cell>
          <cell r="M2897" t="str">
            <v>Winter</v>
          </cell>
          <cell r="N2897" t="str">
            <v>Peak</v>
          </cell>
          <cell r="R2897" t="str">
            <v>N/A</v>
          </cell>
          <cell r="V2897">
            <v>0</v>
          </cell>
        </row>
        <row r="2898">
          <cell r="G2898" t="str">
            <v>ETOUD</v>
          </cell>
          <cell r="J2898" t="str">
            <v>AB32 Credit</v>
          </cell>
          <cell r="L2898" t="str">
            <v>Energy</v>
          </cell>
          <cell r="M2898" t="str">
            <v>N/A</v>
          </cell>
          <cell r="N2898" t="str">
            <v>Min Bill kWh</v>
          </cell>
          <cell r="R2898" t="str">
            <v>N/A</v>
          </cell>
          <cell r="V2898">
            <v>0</v>
          </cell>
        </row>
        <row r="2899">
          <cell r="G2899" t="str">
            <v>ETOUD</v>
          </cell>
          <cell r="J2899" t="str">
            <v>AB32 Credit</v>
          </cell>
          <cell r="L2899" t="str">
            <v>Energy</v>
          </cell>
          <cell r="M2899" t="str">
            <v>Summer</v>
          </cell>
          <cell r="N2899" t="str">
            <v>Off Peak</v>
          </cell>
          <cell r="R2899" t="str">
            <v>N/A</v>
          </cell>
          <cell r="V2899">
            <v>0</v>
          </cell>
        </row>
        <row r="2900">
          <cell r="G2900" t="str">
            <v>ETOUD</v>
          </cell>
          <cell r="J2900" t="str">
            <v>AB32 Credit</v>
          </cell>
          <cell r="L2900" t="str">
            <v>Energy</v>
          </cell>
          <cell r="M2900" t="str">
            <v>Summer</v>
          </cell>
          <cell r="N2900" t="str">
            <v>Peak</v>
          </cell>
          <cell r="R2900" t="str">
            <v>N/A</v>
          </cell>
          <cell r="V2900">
            <v>0</v>
          </cell>
        </row>
        <row r="2901">
          <cell r="G2901" t="str">
            <v>ETOUD</v>
          </cell>
          <cell r="J2901" t="str">
            <v>AB32 Credit</v>
          </cell>
          <cell r="L2901" t="str">
            <v>Energy</v>
          </cell>
          <cell r="M2901" t="str">
            <v>Winter</v>
          </cell>
          <cell r="N2901" t="str">
            <v>Off Peak</v>
          </cell>
          <cell r="R2901" t="str">
            <v>N/A</v>
          </cell>
          <cell r="V2901">
            <v>0</v>
          </cell>
        </row>
        <row r="2902">
          <cell r="G2902" t="str">
            <v>ETOUD</v>
          </cell>
          <cell r="J2902" t="str">
            <v>AB32 Credit</v>
          </cell>
          <cell r="L2902" t="str">
            <v>Energy</v>
          </cell>
          <cell r="M2902" t="str">
            <v>Winter</v>
          </cell>
          <cell r="N2902" t="str">
            <v>Peak</v>
          </cell>
          <cell r="R2902" t="str">
            <v>N/A</v>
          </cell>
          <cell r="V2902">
            <v>0</v>
          </cell>
        </row>
        <row r="2903">
          <cell r="G2903" t="str">
            <v>ETOUD</v>
          </cell>
          <cell r="J2903" t="str">
            <v>CIA</v>
          </cell>
          <cell r="L2903" t="str">
            <v>Energy</v>
          </cell>
          <cell r="M2903" t="str">
            <v>N/A</v>
          </cell>
          <cell r="N2903" t="str">
            <v>Min Bill kWh</v>
          </cell>
          <cell r="R2903" t="str">
            <v>N/A</v>
          </cell>
          <cell r="V2903">
            <v>0</v>
          </cell>
        </row>
        <row r="2904">
          <cell r="G2904" t="str">
            <v>ETOUD</v>
          </cell>
          <cell r="J2904" t="str">
            <v>CIA</v>
          </cell>
          <cell r="L2904" t="str">
            <v>Energy</v>
          </cell>
          <cell r="M2904" t="str">
            <v>Summer</v>
          </cell>
          <cell r="N2904" t="str">
            <v>Off Peak</v>
          </cell>
          <cell r="R2904" t="str">
            <v>N/A</v>
          </cell>
          <cell r="V2904">
            <v>0</v>
          </cell>
        </row>
        <row r="2905">
          <cell r="G2905" t="str">
            <v>ETOUD</v>
          </cell>
          <cell r="J2905" t="str">
            <v>CIA</v>
          </cell>
          <cell r="L2905" t="str">
            <v>Energy</v>
          </cell>
          <cell r="M2905" t="str">
            <v>Summer</v>
          </cell>
          <cell r="N2905" t="str">
            <v>Peak</v>
          </cell>
          <cell r="R2905" t="str">
            <v>N/A</v>
          </cell>
          <cell r="V2905">
            <v>0</v>
          </cell>
        </row>
        <row r="2906">
          <cell r="G2906" t="str">
            <v>ETOUD</v>
          </cell>
          <cell r="J2906" t="str">
            <v>CIA</v>
          </cell>
          <cell r="L2906" t="str">
            <v>Energy</v>
          </cell>
          <cell r="M2906" t="str">
            <v>Winter</v>
          </cell>
          <cell r="N2906" t="str">
            <v>Off Peak</v>
          </cell>
          <cell r="R2906" t="str">
            <v>N/A</v>
          </cell>
          <cell r="V2906">
            <v>0</v>
          </cell>
        </row>
        <row r="2907">
          <cell r="G2907" t="str">
            <v>ETOUD</v>
          </cell>
          <cell r="J2907" t="str">
            <v>CIA</v>
          </cell>
          <cell r="L2907" t="str">
            <v>Energy</v>
          </cell>
          <cell r="M2907" t="str">
            <v>Winter</v>
          </cell>
          <cell r="N2907" t="str">
            <v>Peak</v>
          </cell>
          <cell r="R2907" t="str">
            <v>N/A</v>
          </cell>
          <cell r="V2907">
            <v>0</v>
          </cell>
        </row>
        <row r="2908">
          <cell r="G2908" t="str">
            <v>ETOUD</v>
          </cell>
          <cell r="J2908" t="str">
            <v>CTC</v>
          </cell>
          <cell r="L2908" t="str">
            <v>Energy</v>
          </cell>
          <cell r="M2908" t="str">
            <v>N/A</v>
          </cell>
          <cell r="N2908" t="str">
            <v>Min Bill kWh</v>
          </cell>
          <cell r="R2908" t="str">
            <v>N/A</v>
          </cell>
          <cell r="V2908">
            <v>0</v>
          </cell>
        </row>
        <row r="2909">
          <cell r="G2909" t="str">
            <v>ETOUD</v>
          </cell>
          <cell r="J2909" t="str">
            <v>CTC</v>
          </cell>
          <cell r="L2909" t="str">
            <v>Energy</v>
          </cell>
          <cell r="M2909" t="str">
            <v>Summer</v>
          </cell>
          <cell r="N2909" t="str">
            <v>Off Peak</v>
          </cell>
          <cell r="R2909" t="str">
            <v>N/A</v>
          </cell>
          <cell r="V2909">
            <v>0</v>
          </cell>
        </row>
        <row r="2910">
          <cell r="G2910" t="str">
            <v>ETOUD</v>
          </cell>
          <cell r="J2910" t="str">
            <v>CTC</v>
          </cell>
          <cell r="L2910" t="str">
            <v>Energy</v>
          </cell>
          <cell r="M2910" t="str">
            <v>Summer</v>
          </cell>
          <cell r="N2910" t="str">
            <v>Peak</v>
          </cell>
          <cell r="R2910" t="str">
            <v>N/A</v>
          </cell>
          <cell r="V2910">
            <v>0</v>
          </cell>
        </row>
        <row r="2911">
          <cell r="G2911" t="str">
            <v>ETOUD</v>
          </cell>
          <cell r="J2911" t="str">
            <v>CTC</v>
          </cell>
          <cell r="L2911" t="str">
            <v>Energy</v>
          </cell>
          <cell r="M2911" t="str">
            <v>Winter</v>
          </cell>
          <cell r="N2911" t="str">
            <v>Off Peak</v>
          </cell>
          <cell r="R2911" t="str">
            <v>N/A</v>
          </cell>
          <cell r="V2911">
            <v>0</v>
          </cell>
        </row>
        <row r="2912">
          <cell r="G2912" t="str">
            <v>ETOUD</v>
          </cell>
          <cell r="J2912" t="str">
            <v>CTC</v>
          </cell>
          <cell r="L2912" t="str">
            <v>Energy</v>
          </cell>
          <cell r="M2912" t="str">
            <v>Winter</v>
          </cell>
          <cell r="N2912" t="str">
            <v>Peak</v>
          </cell>
          <cell r="R2912" t="str">
            <v>N/A</v>
          </cell>
          <cell r="V2912">
            <v>0</v>
          </cell>
        </row>
        <row r="2913">
          <cell r="G2913" t="str">
            <v>ETOUD</v>
          </cell>
          <cell r="J2913" t="str">
            <v>Distribution</v>
          </cell>
          <cell r="L2913" t="str">
            <v>Energy</v>
          </cell>
          <cell r="M2913" t="str">
            <v>Summer</v>
          </cell>
          <cell r="N2913" t="str">
            <v>Off Peak</v>
          </cell>
          <cell r="R2913" t="str">
            <v>N/A</v>
          </cell>
          <cell r="V2913">
            <v>0</v>
          </cell>
        </row>
        <row r="2914">
          <cell r="G2914" t="str">
            <v>ETOUD</v>
          </cell>
          <cell r="J2914" t="str">
            <v>Distribution</v>
          </cell>
          <cell r="L2914" t="str">
            <v>Energy</v>
          </cell>
          <cell r="M2914" t="str">
            <v>Summer</v>
          </cell>
          <cell r="N2914" t="str">
            <v>Peak</v>
          </cell>
          <cell r="R2914" t="str">
            <v>N/A</v>
          </cell>
          <cell r="V2914">
            <v>0</v>
          </cell>
        </row>
        <row r="2915">
          <cell r="G2915" t="str">
            <v>ETOUD</v>
          </cell>
          <cell r="J2915" t="str">
            <v>Distribution</v>
          </cell>
          <cell r="L2915" t="str">
            <v>Energy</v>
          </cell>
          <cell r="M2915" t="str">
            <v>Winter</v>
          </cell>
          <cell r="N2915" t="str">
            <v>Off Peak</v>
          </cell>
          <cell r="R2915" t="str">
            <v>N/A</v>
          </cell>
          <cell r="V2915">
            <v>0</v>
          </cell>
        </row>
        <row r="2916">
          <cell r="G2916" t="str">
            <v>ETOUD</v>
          </cell>
          <cell r="J2916" t="str">
            <v>Distribution</v>
          </cell>
          <cell r="L2916" t="str">
            <v>Energy</v>
          </cell>
          <cell r="M2916" t="str">
            <v>Winter</v>
          </cell>
          <cell r="N2916" t="str">
            <v>Peak</v>
          </cell>
          <cell r="R2916" t="str">
            <v>N/A</v>
          </cell>
          <cell r="V2916">
            <v>0</v>
          </cell>
        </row>
        <row r="2917">
          <cell r="G2917" t="str">
            <v>ETOUD</v>
          </cell>
          <cell r="J2917" t="str">
            <v>WFC</v>
          </cell>
          <cell r="L2917" t="str">
            <v>Energy</v>
          </cell>
          <cell r="M2917" t="str">
            <v>N/A</v>
          </cell>
          <cell r="N2917" t="str">
            <v>Min Bill kWh</v>
          </cell>
          <cell r="R2917" t="str">
            <v>N/A</v>
          </cell>
          <cell r="V2917">
            <v>0</v>
          </cell>
        </row>
        <row r="2918">
          <cell r="G2918" t="str">
            <v>ETOUD</v>
          </cell>
          <cell r="J2918" t="str">
            <v>WFC</v>
          </cell>
          <cell r="L2918" t="str">
            <v>Energy</v>
          </cell>
          <cell r="M2918" t="str">
            <v>Summer</v>
          </cell>
          <cell r="N2918" t="str">
            <v>Off Peak</v>
          </cell>
          <cell r="R2918" t="str">
            <v>N/A</v>
          </cell>
          <cell r="V2918">
            <v>0</v>
          </cell>
        </row>
        <row r="2919">
          <cell r="G2919" t="str">
            <v>ETOUD</v>
          </cell>
          <cell r="J2919" t="str">
            <v>WFC</v>
          </cell>
          <cell r="L2919" t="str">
            <v>Energy</v>
          </cell>
          <cell r="M2919" t="str">
            <v>Summer</v>
          </cell>
          <cell r="N2919" t="str">
            <v>Peak</v>
          </cell>
          <cell r="R2919" t="str">
            <v>N/A</v>
          </cell>
          <cell r="V2919">
            <v>0</v>
          </cell>
        </row>
        <row r="2920">
          <cell r="G2920" t="str">
            <v>ETOUD</v>
          </cell>
          <cell r="J2920" t="str">
            <v>WFC</v>
          </cell>
          <cell r="L2920" t="str">
            <v>Energy</v>
          </cell>
          <cell r="M2920" t="str">
            <v>Winter</v>
          </cell>
          <cell r="N2920" t="str">
            <v>Off Peak</v>
          </cell>
          <cell r="R2920" t="str">
            <v>N/A</v>
          </cell>
          <cell r="V2920">
            <v>0</v>
          </cell>
        </row>
        <row r="2921">
          <cell r="G2921" t="str">
            <v>ETOUD</v>
          </cell>
          <cell r="J2921" t="str">
            <v>WFC</v>
          </cell>
          <cell r="L2921" t="str">
            <v>Energy</v>
          </cell>
          <cell r="M2921" t="str">
            <v>Winter</v>
          </cell>
          <cell r="N2921" t="str">
            <v>Peak</v>
          </cell>
          <cell r="R2921" t="str">
            <v>N/A</v>
          </cell>
          <cell r="V2921">
            <v>0</v>
          </cell>
        </row>
        <row r="2922">
          <cell r="G2922" t="str">
            <v>ETOUD</v>
          </cell>
          <cell r="J2922" t="str">
            <v>ECRA</v>
          </cell>
          <cell r="L2922" t="str">
            <v>Energy</v>
          </cell>
          <cell r="M2922" t="str">
            <v>N/A</v>
          </cell>
          <cell r="N2922" t="str">
            <v>Min Bill kWh</v>
          </cell>
          <cell r="R2922" t="str">
            <v>N/A</v>
          </cell>
          <cell r="V2922">
            <v>0</v>
          </cell>
        </row>
        <row r="2923">
          <cell r="G2923" t="str">
            <v>ETOUD</v>
          </cell>
          <cell r="J2923" t="str">
            <v>ECRA</v>
          </cell>
          <cell r="L2923" t="str">
            <v>Energy</v>
          </cell>
          <cell r="M2923" t="str">
            <v>Summer</v>
          </cell>
          <cell r="N2923" t="str">
            <v>Off Peak</v>
          </cell>
          <cell r="R2923" t="str">
            <v>N/A</v>
          </cell>
          <cell r="V2923">
            <v>0</v>
          </cell>
        </row>
        <row r="2924">
          <cell r="G2924" t="str">
            <v>ETOUD</v>
          </cell>
          <cell r="J2924" t="str">
            <v>ECRA</v>
          </cell>
          <cell r="L2924" t="str">
            <v>Energy</v>
          </cell>
          <cell r="M2924" t="str">
            <v>Summer</v>
          </cell>
          <cell r="N2924" t="str">
            <v>Peak</v>
          </cell>
          <cell r="R2924" t="str">
            <v>N/A</v>
          </cell>
          <cell r="V2924">
            <v>0</v>
          </cell>
        </row>
        <row r="2925">
          <cell r="G2925" t="str">
            <v>ETOUD</v>
          </cell>
          <cell r="J2925" t="str">
            <v>ECRA</v>
          </cell>
          <cell r="L2925" t="str">
            <v>Energy</v>
          </cell>
          <cell r="M2925" t="str">
            <v>Winter</v>
          </cell>
          <cell r="N2925" t="str">
            <v>Off Peak</v>
          </cell>
          <cell r="R2925" t="str">
            <v>N/A</v>
          </cell>
          <cell r="V2925">
            <v>0</v>
          </cell>
        </row>
        <row r="2926">
          <cell r="G2926" t="str">
            <v>ETOUD</v>
          </cell>
          <cell r="J2926" t="str">
            <v>ECRA</v>
          </cell>
          <cell r="L2926" t="str">
            <v>Energy</v>
          </cell>
          <cell r="M2926" t="str">
            <v>Winter</v>
          </cell>
          <cell r="N2926" t="str">
            <v>Peak</v>
          </cell>
          <cell r="R2926" t="str">
            <v>N/A</v>
          </cell>
          <cell r="V2926">
            <v>0</v>
          </cell>
        </row>
        <row r="2927">
          <cell r="G2927" t="str">
            <v>ETOUD</v>
          </cell>
          <cell r="J2927" t="str">
            <v>Generation</v>
          </cell>
          <cell r="L2927" t="str">
            <v>Energy</v>
          </cell>
          <cell r="M2927" t="str">
            <v>Summer</v>
          </cell>
          <cell r="N2927" t="str">
            <v>Off Peak</v>
          </cell>
          <cell r="R2927" t="str">
            <v>N/A</v>
          </cell>
          <cell r="V2927">
            <v>0</v>
          </cell>
        </row>
        <row r="2928">
          <cell r="G2928" t="str">
            <v>ETOUD</v>
          </cell>
          <cell r="J2928" t="str">
            <v>Generation</v>
          </cell>
          <cell r="L2928" t="str">
            <v>Energy</v>
          </cell>
          <cell r="M2928" t="str">
            <v>Summer</v>
          </cell>
          <cell r="N2928" t="str">
            <v>Peak</v>
          </cell>
          <cell r="R2928" t="str">
            <v>N/A</v>
          </cell>
          <cell r="V2928">
            <v>0</v>
          </cell>
        </row>
        <row r="2929">
          <cell r="G2929" t="str">
            <v>ETOUD</v>
          </cell>
          <cell r="J2929" t="str">
            <v>Generation</v>
          </cell>
          <cell r="L2929" t="str">
            <v>Energy</v>
          </cell>
          <cell r="M2929" t="str">
            <v>Winter</v>
          </cell>
          <cell r="N2929" t="str">
            <v>Off Peak</v>
          </cell>
          <cell r="R2929" t="str">
            <v>N/A</v>
          </cell>
          <cell r="V2929">
            <v>0</v>
          </cell>
        </row>
        <row r="2930">
          <cell r="G2930" t="str">
            <v>ETOUD</v>
          </cell>
          <cell r="J2930" t="str">
            <v>Generation</v>
          </cell>
          <cell r="L2930" t="str">
            <v>Energy</v>
          </cell>
          <cell r="M2930" t="str">
            <v>Winter</v>
          </cell>
          <cell r="N2930" t="str">
            <v>Peak</v>
          </cell>
          <cell r="R2930" t="str">
            <v>N/A</v>
          </cell>
          <cell r="V2930">
            <v>0</v>
          </cell>
        </row>
        <row r="2931">
          <cell r="G2931" t="str">
            <v>ETOUD</v>
          </cell>
          <cell r="J2931" t="str">
            <v>ND</v>
          </cell>
          <cell r="L2931" t="str">
            <v>Energy</v>
          </cell>
          <cell r="M2931" t="str">
            <v>Summer</v>
          </cell>
          <cell r="N2931" t="str">
            <v>Off Peak</v>
          </cell>
          <cell r="R2931" t="str">
            <v>N/A</v>
          </cell>
          <cell r="V2931">
            <v>0</v>
          </cell>
        </row>
        <row r="2932">
          <cell r="G2932" t="str">
            <v>ETOUD</v>
          </cell>
          <cell r="J2932" t="str">
            <v>ND</v>
          </cell>
          <cell r="L2932" t="str">
            <v>Energy</v>
          </cell>
          <cell r="M2932" t="str">
            <v>Summer</v>
          </cell>
          <cell r="N2932" t="str">
            <v>Peak</v>
          </cell>
          <cell r="R2932" t="str">
            <v>N/A</v>
          </cell>
          <cell r="V2932">
            <v>0</v>
          </cell>
        </row>
        <row r="2933">
          <cell r="G2933" t="str">
            <v>ETOUD</v>
          </cell>
          <cell r="J2933" t="str">
            <v>ND</v>
          </cell>
          <cell r="L2933" t="str">
            <v>Energy</v>
          </cell>
          <cell r="M2933" t="str">
            <v>Winter</v>
          </cell>
          <cell r="N2933" t="str">
            <v>Off Peak</v>
          </cell>
          <cell r="R2933" t="str">
            <v>N/A</v>
          </cell>
          <cell r="V2933">
            <v>0</v>
          </cell>
        </row>
        <row r="2934">
          <cell r="G2934" t="str">
            <v>ETOUD</v>
          </cell>
          <cell r="J2934" t="str">
            <v>ND</v>
          </cell>
          <cell r="L2934" t="str">
            <v>Energy</v>
          </cell>
          <cell r="M2934" t="str">
            <v>Winter</v>
          </cell>
          <cell r="N2934" t="str">
            <v>Peak</v>
          </cell>
          <cell r="R2934" t="str">
            <v>N/A</v>
          </cell>
          <cell r="V2934">
            <v>0</v>
          </cell>
        </row>
        <row r="2935">
          <cell r="G2935" t="str">
            <v>ETOUD</v>
          </cell>
          <cell r="J2935" t="str">
            <v>NSGC</v>
          </cell>
          <cell r="L2935" t="str">
            <v>Energy</v>
          </cell>
          <cell r="M2935" t="str">
            <v>N/A</v>
          </cell>
          <cell r="N2935" t="str">
            <v>Min Bill kWh</v>
          </cell>
          <cell r="R2935" t="str">
            <v>N/A</v>
          </cell>
          <cell r="V2935">
            <v>0</v>
          </cell>
        </row>
        <row r="2936">
          <cell r="G2936" t="str">
            <v>ETOUD</v>
          </cell>
          <cell r="J2936" t="str">
            <v>NSGC</v>
          </cell>
          <cell r="L2936" t="str">
            <v>Energy</v>
          </cell>
          <cell r="M2936" t="str">
            <v>Summer</v>
          </cell>
          <cell r="N2936" t="str">
            <v>Off Peak</v>
          </cell>
          <cell r="R2936" t="str">
            <v>N/A</v>
          </cell>
          <cell r="V2936">
            <v>0</v>
          </cell>
        </row>
        <row r="2937">
          <cell r="G2937" t="str">
            <v>ETOUD</v>
          </cell>
          <cell r="J2937" t="str">
            <v>NSGC</v>
          </cell>
          <cell r="L2937" t="str">
            <v>Energy</v>
          </cell>
          <cell r="M2937" t="str">
            <v>Summer</v>
          </cell>
          <cell r="N2937" t="str">
            <v>Peak</v>
          </cell>
          <cell r="R2937" t="str">
            <v>N/A</v>
          </cell>
          <cell r="V2937">
            <v>0</v>
          </cell>
        </row>
        <row r="2938">
          <cell r="G2938" t="str">
            <v>ETOUD</v>
          </cell>
          <cell r="J2938" t="str">
            <v>NSGC</v>
          </cell>
          <cell r="L2938" t="str">
            <v>Energy</v>
          </cell>
          <cell r="M2938" t="str">
            <v>Winter</v>
          </cell>
          <cell r="N2938" t="str">
            <v>Off Peak</v>
          </cell>
          <cell r="R2938" t="str">
            <v>N/A</v>
          </cell>
          <cell r="V2938">
            <v>0</v>
          </cell>
        </row>
        <row r="2939">
          <cell r="G2939" t="str">
            <v>ETOUD</v>
          </cell>
          <cell r="J2939" t="str">
            <v>NSGC</v>
          </cell>
          <cell r="L2939" t="str">
            <v>Energy</v>
          </cell>
          <cell r="M2939" t="str">
            <v>Winter</v>
          </cell>
          <cell r="N2939" t="str">
            <v>Peak</v>
          </cell>
          <cell r="R2939" t="str">
            <v>N/A</v>
          </cell>
          <cell r="V2939">
            <v>0</v>
          </cell>
        </row>
        <row r="2940">
          <cell r="G2940" t="str">
            <v>ETOUD</v>
          </cell>
          <cell r="J2940" t="str">
            <v>PPP</v>
          </cell>
          <cell r="L2940" t="str">
            <v>Energy</v>
          </cell>
          <cell r="M2940" t="str">
            <v>N/A</v>
          </cell>
          <cell r="N2940" t="str">
            <v>Min Bill kWh</v>
          </cell>
          <cell r="R2940" t="str">
            <v>N/A</v>
          </cell>
          <cell r="V2940">
            <v>0</v>
          </cell>
        </row>
        <row r="2941">
          <cell r="G2941" t="str">
            <v>ETOUD</v>
          </cell>
          <cell r="J2941" t="str">
            <v>PPP</v>
          </cell>
          <cell r="L2941" t="str">
            <v>Energy</v>
          </cell>
          <cell r="M2941" t="str">
            <v>Summer</v>
          </cell>
          <cell r="N2941" t="str">
            <v>Off Peak</v>
          </cell>
          <cell r="R2941" t="str">
            <v>N/A</v>
          </cell>
          <cell r="V2941">
            <v>0</v>
          </cell>
        </row>
        <row r="2942">
          <cell r="G2942" t="str">
            <v>ETOUD</v>
          </cell>
          <cell r="J2942" t="str">
            <v>PPP</v>
          </cell>
          <cell r="L2942" t="str">
            <v>Energy</v>
          </cell>
          <cell r="M2942" t="str">
            <v>Summer</v>
          </cell>
          <cell r="N2942" t="str">
            <v>Peak</v>
          </cell>
          <cell r="R2942" t="str">
            <v>N/A</v>
          </cell>
          <cell r="V2942">
            <v>0</v>
          </cell>
        </row>
        <row r="2943">
          <cell r="G2943" t="str">
            <v>ETOUD</v>
          </cell>
          <cell r="J2943" t="str">
            <v>PPP</v>
          </cell>
          <cell r="L2943" t="str">
            <v>Energy</v>
          </cell>
          <cell r="M2943" t="str">
            <v>Winter</v>
          </cell>
          <cell r="N2943" t="str">
            <v>Off Peak</v>
          </cell>
          <cell r="R2943" t="str">
            <v>N/A</v>
          </cell>
          <cell r="V2943">
            <v>0</v>
          </cell>
        </row>
        <row r="2944">
          <cell r="G2944" t="str">
            <v>ETOUD</v>
          </cell>
          <cell r="J2944" t="str">
            <v>PPP</v>
          </cell>
          <cell r="L2944" t="str">
            <v>Energy</v>
          </cell>
          <cell r="M2944" t="str">
            <v>Winter</v>
          </cell>
          <cell r="N2944" t="str">
            <v>Peak</v>
          </cell>
          <cell r="R2944" t="str">
            <v>N/A</v>
          </cell>
          <cell r="V2944">
            <v>0</v>
          </cell>
        </row>
        <row r="2945">
          <cell r="G2945" t="str">
            <v>ETOUD</v>
          </cell>
          <cell r="J2945" t="str">
            <v>PPP</v>
          </cell>
          <cell r="L2945" t="str">
            <v>Energy</v>
          </cell>
          <cell r="M2945" t="str">
            <v>N/A</v>
          </cell>
          <cell r="N2945" t="str">
            <v>Min Bill kWh</v>
          </cell>
          <cell r="R2945" t="str">
            <v>N/A</v>
          </cell>
          <cell r="V2945">
            <v>0</v>
          </cell>
        </row>
        <row r="2946">
          <cell r="G2946" t="str">
            <v>ETOUD</v>
          </cell>
          <cell r="J2946" t="str">
            <v>PPP</v>
          </cell>
          <cell r="L2946" t="str">
            <v>Energy</v>
          </cell>
          <cell r="M2946" t="str">
            <v>Summer</v>
          </cell>
          <cell r="N2946" t="str">
            <v>Off Peak</v>
          </cell>
          <cell r="R2946" t="str">
            <v>N/A</v>
          </cell>
          <cell r="V2946">
            <v>0</v>
          </cell>
        </row>
        <row r="2947">
          <cell r="G2947" t="str">
            <v>ETOUD</v>
          </cell>
          <cell r="J2947" t="str">
            <v>PPP</v>
          </cell>
          <cell r="L2947" t="str">
            <v>Energy</v>
          </cell>
          <cell r="M2947" t="str">
            <v>Summer</v>
          </cell>
          <cell r="N2947" t="str">
            <v>Peak</v>
          </cell>
          <cell r="R2947" t="str">
            <v>N/A</v>
          </cell>
          <cell r="V2947">
            <v>0</v>
          </cell>
        </row>
        <row r="2948">
          <cell r="G2948" t="str">
            <v>ETOUD</v>
          </cell>
          <cell r="J2948" t="str">
            <v>PPP</v>
          </cell>
          <cell r="L2948" t="str">
            <v>Energy</v>
          </cell>
          <cell r="M2948" t="str">
            <v>Winter</v>
          </cell>
          <cell r="N2948" t="str">
            <v>Off Peak</v>
          </cell>
          <cell r="R2948" t="str">
            <v>N/A</v>
          </cell>
          <cell r="V2948">
            <v>0</v>
          </cell>
        </row>
        <row r="2949">
          <cell r="G2949" t="str">
            <v>ETOUD</v>
          </cell>
          <cell r="J2949" t="str">
            <v>PPP</v>
          </cell>
          <cell r="L2949" t="str">
            <v>Energy</v>
          </cell>
          <cell r="M2949" t="str">
            <v>Winter</v>
          </cell>
          <cell r="N2949" t="str">
            <v>Peak</v>
          </cell>
          <cell r="R2949" t="str">
            <v>N/A</v>
          </cell>
          <cell r="V2949">
            <v>0</v>
          </cell>
        </row>
        <row r="2950">
          <cell r="G2950" t="str">
            <v>ETOUD</v>
          </cell>
          <cell r="J2950" t="str">
            <v>RS</v>
          </cell>
          <cell r="L2950" t="str">
            <v>Energy</v>
          </cell>
          <cell r="M2950" t="str">
            <v>Summer</v>
          </cell>
          <cell r="N2950" t="str">
            <v>Peak</v>
          </cell>
          <cell r="R2950" t="str">
            <v>N/A</v>
          </cell>
          <cell r="V2950">
            <v>0</v>
          </cell>
        </row>
        <row r="2951">
          <cell r="G2951" t="str">
            <v>ETOUD</v>
          </cell>
          <cell r="J2951" t="str">
            <v>RS</v>
          </cell>
          <cell r="L2951" t="str">
            <v>Energy</v>
          </cell>
          <cell r="M2951" t="str">
            <v>Summer</v>
          </cell>
          <cell r="N2951" t="str">
            <v>Off Peak</v>
          </cell>
          <cell r="R2951" t="str">
            <v>N/A</v>
          </cell>
          <cell r="V2951">
            <v>0</v>
          </cell>
        </row>
        <row r="2952">
          <cell r="G2952" t="str">
            <v>ETOUD</v>
          </cell>
          <cell r="J2952" t="str">
            <v>RS</v>
          </cell>
          <cell r="L2952" t="str">
            <v>Energy</v>
          </cell>
          <cell r="M2952" t="str">
            <v>Winter</v>
          </cell>
          <cell r="N2952" t="str">
            <v>Off Peak</v>
          </cell>
          <cell r="R2952" t="str">
            <v>N/A</v>
          </cell>
          <cell r="V2952">
            <v>0</v>
          </cell>
        </row>
        <row r="2953">
          <cell r="G2953" t="str">
            <v>ETOUD</v>
          </cell>
          <cell r="J2953" t="str">
            <v>RS</v>
          </cell>
          <cell r="L2953" t="str">
            <v>Energy</v>
          </cell>
          <cell r="M2953" t="str">
            <v>N/A</v>
          </cell>
          <cell r="N2953" t="str">
            <v>Min Bill kWh</v>
          </cell>
          <cell r="R2953" t="str">
            <v>N/A</v>
          </cell>
          <cell r="V2953">
            <v>0</v>
          </cell>
        </row>
        <row r="2954">
          <cell r="G2954" t="str">
            <v>ETOUD</v>
          </cell>
          <cell r="J2954" t="str">
            <v>RS</v>
          </cell>
          <cell r="L2954" t="str">
            <v>Energy</v>
          </cell>
          <cell r="M2954" t="str">
            <v>Winter</v>
          </cell>
          <cell r="N2954" t="str">
            <v>Peak</v>
          </cell>
          <cell r="R2954" t="str">
            <v>N/A</v>
          </cell>
          <cell r="V2954">
            <v>0</v>
          </cell>
        </row>
        <row r="2955">
          <cell r="G2955" t="str">
            <v>ETOUD</v>
          </cell>
          <cell r="J2955" t="str">
            <v>TRA</v>
          </cell>
          <cell r="L2955" t="str">
            <v>Energy</v>
          </cell>
          <cell r="M2955" t="str">
            <v>N/A</v>
          </cell>
          <cell r="N2955" t="str">
            <v>Min Bill kWh</v>
          </cell>
          <cell r="R2955" t="str">
            <v>N/A</v>
          </cell>
          <cell r="V2955">
            <v>0</v>
          </cell>
        </row>
        <row r="2956">
          <cell r="G2956" t="str">
            <v>ETOUD</v>
          </cell>
          <cell r="J2956" t="str">
            <v>TRA</v>
          </cell>
          <cell r="L2956" t="str">
            <v>Energy</v>
          </cell>
          <cell r="M2956" t="str">
            <v>Summer</v>
          </cell>
          <cell r="N2956" t="str">
            <v>Off Peak</v>
          </cell>
          <cell r="R2956" t="str">
            <v>N/A</v>
          </cell>
          <cell r="V2956">
            <v>0</v>
          </cell>
        </row>
        <row r="2957">
          <cell r="G2957" t="str">
            <v>ETOUD</v>
          </cell>
          <cell r="J2957" t="str">
            <v>TRA</v>
          </cell>
          <cell r="L2957" t="str">
            <v>Energy</v>
          </cell>
          <cell r="M2957" t="str">
            <v>Summer</v>
          </cell>
          <cell r="N2957" t="str">
            <v>Peak</v>
          </cell>
          <cell r="R2957" t="str">
            <v>N/A</v>
          </cell>
          <cell r="V2957">
            <v>0</v>
          </cell>
        </row>
        <row r="2958">
          <cell r="G2958" t="str">
            <v>ETOUD</v>
          </cell>
          <cell r="J2958" t="str">
            <v>TRA</v>
          </cell>
          <cell r="L2958" t="str">
            <v>Energy</v>
          </cell>
          <cell r="M2958" t="str">
            <v>Winter</v>
          </cell>
          <cell r="N2958" t="str">
            <v>Off Peak</v>
          </cell>
          <cell r="R2958" t="str">
            <v>N/A</v>
          </cell>
          <cell r="V2958">
            <v>0</v>
          </cell>
        </row>
        <row r="2959">
          <cell r="G2959" t="str">
            <v>ETOUD</v>
          </cell>
          <cell r="J2959" t="str">
            <v>TRA</v>
          </cell>
          <cell r="L2959" t="str">
            <v>Energy</v>
          </cell>
          <cell r="M2959" t="str">
            <v>Winter</v>
          </cell>
          <cell r="N2959" t="str">
            <v>Peak</v>
          </cell>
          <cell r="R2959" t="str">
            <v>N/A</v>
          </cell>
          <cell r="V2959">
            <v>0</v>
          </cell>
        </row>
        <row r="2960">
          <cell r="G2960" t="str">
            <v>ETOUD</v>
          </cell>
          <cell r="J2960" t="str">
            <v>TRA</v>
          </cell>
          <cell r="L2960" t="str">
            <v>Energy</v>
          </cell>
          <cell r="M2960" t="str">
            <v>N/A</v>
          </cell>
          <cell r="N2960" t="str">
            <v>Min Bill kWh</v>
          </cell>
          <cell r="R2960" t="str">
            <v>N/A</v>
          </cell>
          <cell r="V2960">
            <v>0</v>
          </cell>
        </row>
        <row r="2961">
          <cell r="G2961" t="str">
            <v>ETOUD</v>
          </cell>
          <cell r="J2961" t="str">
            <v>TRA</v>
          </cell>
          <cell r="L2961" t="str">
            <v>Energy</v>
          </cell>
          <cell r="M2961" t="str">
            <v>Summer</v>
          </cell>
          <cell r="N2961" t="str">
            <v>Off Peak</v>
          </cell>
          <cell r="R2961" t="str">
            <v>N/A</v>
          </cell>
          <cell r="V2961">
            <v>0</v>
          </cell>
        </row>
        <row r="2962">
          <cell r="G2962" t="str">
            <v>ETOUD</v>
          </cell>
          <cell r="J2962" t="str">
            <v>TRA</v>
          </cell>
          <cell r="L2962" t="str">
            <v>Energy</v>
          </cell>
          <cell r="M2962" t="str">
            <v>Summer</v>
          </cell>
          <cell r="N2962" t="str">
            <v>Peak</v>
          </cell>
          <cell r="R2962" t="str">
            <v>N/A</v>
          </cell>
          <cell r="V2962">
            <v>0</v>
          </cell>
        </row>
        <row r="2963">
          <cell r="G2963" t="str">
            <v>ETOUD</v>
          </cell>
          <cell r="J2963" t="str">
            <v>TRA</v>
          </cell>
          <cell r="L2963" t="str">
            <v>Energy</v>
          </cell>
          <cell r="M2963" t="str">
            <v>Winter</v>
          </cell>
          <cell r="N2963" t="str">
            <v>Off Peak</v>
          </cell>
          <cell r="R2963" t="str">
            <v>N/A</v>
          </cell>
          <cell r="V2963">
            <v>0</v>
          </cell>
        </row>
        <row r="2964">
          <cell r="G2964" t="str">
            <v>ETOUD</v>
          </cell>
          <cell r="J2964" t="str">
            <v>TRA</v>
          </cell>
          <cell r="L2964" t="str">
            <v>Energy</v>
          </cell>
          <cell r="M2964" t="str">
            <v>Winter</v>
          </cell>
          <cell r="N2964" t="str">
            <v>Peak</v>
          </cell>
          <cell r="R2964" t="str">
            <v>N/A</v>
          </cell>
          <cell r="V2964">
            <v>0</v>
          </cell>
        </row>
        <row r="2965">
          <cell r="G2965" t="str">
            <v>ETOUD</v>
          </cell>
          <cell r="J2965" t="str">
            <v>TRA</v>
          </cell>
          <cell r="L2965" t="str">
            <v>Energy</v>
          </cell>
          <cell r="M2965" t="str">
            <v>N/A</v>
          </cell>
          <cell r="N2965" t="str">
            <v>Min Bill kWh</v>
          </cell>
          <cell r="R2965" t="str">
            <v>N/A</v>
          </cell>
          <cell r="V2965">
            <v>0</v>
          </cell>
        </row>
        <row r="2966">
          <cell r="G2966" t="str">
            <v>ETOUD</v>
          </cell>
          <cell r="J2966" t="str">
            <v>TRA</v>
          </cell>
          <cell r="L2966" t="str">
            <v>Energy</v>
          </cell>
          <cell r="M2966" t="str">
            <v>Summer</v>
          </cell>
          <cell r="N2966" t="str">
            <v>Off Peak</v>
          </cell>
          <cell r="R2966" t="str">
            <v>N/A</v>
          </cell>
          <cell r="V2966">
            <v>0</v>
          </cell>
        </row>
        <row r="2967">
          <cell r="G2967" t="str">
            <v>ETOUD</v>
          </cell>
          <cell r="J2967" t="str">
            <v>TRA</v>
          </cell>
          <cell r="L2967" t="str">
            <v>Energy</v>
          </cell>
          <cell r="M2967" t="str">
            <v>Summer</v>
          </cell>
          <cell r="N2967" t="str">
            <v>Peak</v>
          </cell>
          <cell r="R2967" t="str">
            <v>N/A</v>
          </cell>
          <cell r="V2967">
            <v>0</v>
          </cell>
        </row>
        <row r="2968">
          <cell r="G2968" t="str">
            <v>ETOUD</v>
          </cell>
          <cell r="J2968" t="str">
            <v>TRA</v>
          </cell>
          <cell r="L2968" t="str">
            <v>Energy</v>
          </cell>
          <cell r="M2968" t="str">
            <v>Winter</v>
          </cell>
          <cell r="N2968" t="str">
            <v>Off Peak</v>
          </cell>
          <cell r="R2968" t="str">
            <v>N/A</v>
          </cell>
          <cell r="V2968">
            <v>0</v>
          </cell>
        </row>
        <row r="2969">
          <cell r="G2969" t="str">
            <v>ETOUD</v>
          </cell>
          <cell r="J2969" t="str">
            <v>TRA</v>
          </cell>
          <cell r="L2969" t="str">
            <v>Energy</v>
          </cell>
          <cell r="M2969" t="str">
            <v>Winter</v>
          </cell>
          <cell r="N2969" t="str">
            <v>Peak</v>
          </cell>
          <cell r="R2969" t="str">
            <v>N/A</v>
          </cell>
          <cell r="V2969">
            <v>0</v>
          </cell>
        </row>
        <row r="2970">
          <cell r="G2970" t="str">
            <v>ETOUD</v>
          </cell>
          <cell r="J2970" t="str">
            <v>TRA</v>
          </cell>
          <cell r="L2970" t="str">
            <v>Energy</v>
          </cell>
          <cell r="M2970" t="str">
            <v>N/A</v>
          </cell>
          <cell r="N2970" t="str">
            <v>Min Bill kWh</v>
          </cell>
          <cell r="R2970" t="str">
            <v>N/A</v>
          </cell>
          <cell r="V2970">
            <v>0</v>
          </cell>
        </row>
        <row r="2971">
          <cell r="G2971" t="str">
            <v>ETOUD</v>
          </cell>
          <cell r="J2971" t="str">
            <v>TRA</v>
          </cell>
          <cell r="L2971" t="str">
            <v>Energy</v>
          </cell>
          <cell r="M2971" t="str">
            <v>Summer</v>
          </cell>
          <cell r="N2971" t="str">
            <v>Off Peak</v>
          </cell>
          <cell r="R2971" t="str">
            <v>N/A</v>
          </cell>
          <cell r="V2971">
            <v>0</v>
          </cell>
        </row>
        <row r="2972">
          <cell r="G2972" t="str">
            <v>ETOUD</v>
          </cell>
          <cell r="J2972" t="str">
            <v>TRA</v>
          </cell>
          <cell r="L2972" t="str">
            <v>Energy</v>
          </cell>
          <cell r="M2972" t="str">
            <v>Summer</v>
          </cell>
          <cell r="N2972" t="str">
            <v>Peak</v>
          </cell>
          <cell r="R2972" t="str">
            <v>N/A</v>
          </cell>
          <cell r="V2972">
            <v>0</v>
          </cell>
        </row>
        <row r="2973">
          <cell r="G2973" t="str">
            <v>ETOUD</v>
          </cell>
          <cell r="J2973" t="str">
            <v>TRA</v>
          </cell>
          <cell r="L2973" t="str">
            <v>Energy</v>
          </cell>
          <cell r="M2973" t="str">
            <v>Winter</v>
          </cell>
          <cell r="N2973" t="str">
            <v>Off Peak</v>
          </cell>
          <cell r="R2973" t="str">
            <v>N/A</v>
          </cell>
          <cell r="V2973">
            <v>0</v>
          </cell>
        </row>
        <row r="2974">
          <cell r="G2974" t="str">
            <v>ETOUD</v>
          </cell>
          <cell r="J2974" t="str">
            <v>TRA</v>
          </cell>
          <cell r="L2974" t="str">
            <v>Energy</v>
          </cell>
          <cell r="M2974" t="str">
            <v>Winter</v>
          </cell>
          <cell r="N2974" t="str">
            <v>Peak</v>
          </cell>
          <cell r="R2974" t="str">
            <v>N/A</v>
          </cell>
          <cell r="V2974">
            <v>0</v>
          </cell>
        </row>
        <row r="2975">
          <cell r="G2975" t="str">
            <v>ETOUD</v>
          </cell>
          <cell r="J2975" t="str">
            <v>Trans</v>
          </cell>
          <cell r="L2975" t="str">
            <v>Energy</v>
          </cell>
          <cell r="M2975" t="str">
            <v>N/A</v>
          </cell>
          <cell r="N2975" t="str">
            <v>Min Bill kWh</v>
          </cell>
          <cell r="R2975" t="str">
            <v>N/A</v>
          </cell>
          <cell r="V2975">
            <v>0</v>
          </cell>
        </row>
        <row r="2976">
          <cell r="G2976" t="str">
            <v>ETOUD</v>
          </cell>
          <cell r="J2976" t="str">
            <v>Trans</v>
          </cell>
          <cell r="L2976" t="str">
            <v>Energy</v>
          </cell>
          <cell r="M2976" t="str">
            <v>Summer</v>
          </cell>
          <cell r="N2976" t="str">
            <v>Off Peak</v>
          </cell>
          <cell r="R2976" t="str">
            <v>N/A</v>
          </cell>
          <cell r="V2976">
            <v>0</v>
          </cell>
        </row>
        <row r="2977">
          <cell r="G2977" t="str">
            <v>ETOUD</v>
          </cell>
          <cell r="J2977" t="str">
            <v>Trans</v>
          </cell>
          <cell r="L2977" t="str">
            <v>Energy</v>
          </cell>
          <cell r="M2977" t="str">
            <v>Summer</v>
          </cell>
          <cell r="N2977" t="str">
            <v>Peak</v>
          </cell>
          <cell r="R2977" t="str">
            <v>N/A</v>
          </cell>
          <cell r="V2977">
            <v>0</v>
          </cell>
        </row>
        <row r="2978">
          <cell r="G2978" t="str">
            <v>ETOUD</v>
          </cell>
          <cell r="J2978" t="str">
            <v>Trans</v>
          </cell>
          <cell r="L2978" t="str">
            <v>Energy</v>
          </cell>
          <cell r="M2978" t="str">
            <v>Winter</v>
          </cell>
          <cell r="N2978" t="str">
            <v>Off Peak</v>
          </cell>
          <cell r="R2978" t="str">
            <v>N/A</v>
          </cell>
          <cell r="V2978">
            <v>0</v>
          </cell>
        </row>
        <row r="2979">
          <cell r="G2979" t="str">
            <v>ETOUD</v>
          </cell>
          <cell r="J2979" t="str">
            <v>Trans</v>
          </cell>
          <cell r="L2979" t="str">
            <v>Energy</v>
          </cell>
          <cell r="M2979" t="str">
            <v>Winter</v>
          </cell>
          <cell r="N2979" t="str">
            <v>Peak</v>
          </cell>
          <cell r="R2979" t="str">
            <v>N/A</v>
          </cell>
          <cell r="V2979">
            <v>0</v>
          </cell>
        </row>
        <row r="2980">
          <cell r="G2980" t="str">
            <v>ELTOUD</v>
          </cell>
          <cell r="J2980" t="str">
            <v>AB32 Credit</v>
          </cell>
          <cell r="L2980" t="str">
            <v>Energy</v>
          </cell>
          <cell r="M2980" t="str">
            <v>N/A</v>
          </cell>
          <cell r="N2980" t="str">
            <v>Min Bill kWh</v>
          </cell>
          <cell r="R2980" t="str">
            <v>C</v>
          </cell>
          <cell r="V2980">
            <v>0</v>
          </cell>
        </row>
        <row r="2981">
          <cell r="G2981" t="str">
            <v>ELTOUD</v>
          </cell>
          <cell r="J2981" t="str">
            <v>AB32 Credit</v>
          </cell>
          <cell r="L2981" t="str">
            <v>Energy</v>
          </cell>
          <cell r="M2981" t="str">
            <v>Summer</v>
          </cell>
          <cell r="N2981" t="str">
            <v>Off Peak</v>
          </cell>
          <cell r="R2981" t="str">
            <v>C</v>
          </cell>
          <cell r="V2981">
            <v>0</v>
          </cell>
        </row>
        <row r="2982">
          <cell r="G2982" t="str">
            <v>ELTOUD</v>
          </cell>
          <cell r="J2982" t="str">
            <v>AB32 Credit</v>
          </cell>
          <cell r="L2982" t="str">
            <v>Energy</v>
          </cell>
          <cell r="M2982" t="str">
            <v>Summer</v>
          </cell>
          <cell r="N2982" t="str">
            <v>Peak</v>
          </cell>
          <cell r="R2982" t="str">
            <v>C</v>
          </cell>
          <cell r="V2982">
            <v>0</v>
          </cell>
        </row>
        <row r="2983">
          <cell r="G2983" t="str">
            <v>ELTOUD</v>
          </cell>
          <cell r="J2983" t="str">
            <v>AB32 Credit</v>
          </cell>
          <cell r="L2983" t="str">
            <v>Energy</v>
          </cell>
          <cell r="M2983" t="str">
            <v>Winter</v>
          </cell>
          <cell r="N2983" t="str">
            <v>Off Peak</v>
          </cell>
          <cell r="R2983" t="str">
            <v>C</v>
          </cell>
          <cell r="V2983">
            <v>0</v>
          </cell>
        </row>
        <row r="2984">
          <cell r="G2984" t="str">
            <v>ELTOUD</v>
          </cell>
          <cell r="J2984" t="str">
            <v>AB32 Credit</v>
          </cell>
          <cell r="L2984" t="str">
            <v>Energy</v>
          </cell>
          <cell r="M2984" t="str">
            <v>Winter</v>
          </cell>
          <cell r="N2984" t="str">
            <v>Peak</v>
          </cell>
          <cell r="R2984" t="str">
            <v>C</v>
          </cell>
          <cell r="V2984">
            <v>0</v>
          </cell>
        </row>
        <row r="2985">
          <cell r="G2985" t="str">
            <v>ELTOUD</v>
          </cell>
          <cell r="J2985" t="str">
            <v>CIA</v>
          </cell>
          <cell r="L2985" t="str">
            <v>Energy</v>
          </cell>
          <cell r="M2985" t="str">
            <v>N/A</v>
          </cell>
          <cell r="N2985" t="str">
            <v>Min Bill kWh</v>
          </cell>
          <cell r="R2985" t="str">
            <v>C</v>
          </cell>
          <cell r="V2985">
            <v>0</v>
          </cell>
        </row>
        <row r="2986">
          <cell r="G2986" t="str">
            <v>ELTOUD</v>
          </cell>
          <cell r="J2986" t="str">
            <v>CIA</v>
          </cell>
          <cell r="L2986" t="str">
            <v>Energy</v>
          </cell>
          <cell r="M2986" t="str">
            <v>Summer</v>
          </cell>
          <cell r="N2986" t="str">
            <v>Off Peak</v>
          </cell>
          <cell r="R2986" t="str">
            <v>C</v>
          </cell>
          <cell r="V2986">
            <v>0</v>
          </cell>
        </row>
        <row r="2987">
          <cell r="G2987" t="str">
            <v>ELTOUD</v>
          </cell>
          <cell r="J2987" t="str">
            <v>CIA</v>
          </cell>
          <cell r="L2987" t="str">
            <v>Energy</v>
          </cell>
          <cell r="M2987" t="str">
            <v>Summer</v>
          </cell>
          <cell r="N2987" t="str">
            <v>Peak</v>
          </cell>
          <cell r="R2987" t="str">
            <v>C</v>
          </cell>
          <cell r="V2987">
            <v>0</v>
          </cell>
        </row>
        <row r="2988">
          <cell r="G2988" t="str">
            <v>ELTOUD</v>
          </cell>
          <cell r="J2988" t="str">
            <v>CIA</v>
          </cell>
          <cell r="L2988" t="str">
            <v>Energy</v>
          </cell>
          <cell r="M2988" t="str">
            <v>Winter</v>
          </cell>
          <cell r="N2988" t="str">
            <v>Off Peak</v>
          </cell>
          <cell r="R2988" t="str">
            <v>C</v>
          </cell>
          <cell r="V2988">
            <v>0</v>
          </cell>
        </row>
        <row r="2989">
          <cell r="G2989" t="str">
            <v>ELTOUD</v>
          </cell>
          <cell r="J2989" t="str">
            <v>CIA</v>
          </cell>
          <cell r="L2989" t="str">
            <v>Energy</v>
          </cell>
          <cell r="M2989" t="str">
            <v>Winter</v>
          </cell>
          <cell r="N2989" t="str">
            <v>Peak</v>
          </cell>
          <cell r="R2989" t="str">
            <v>C</v>
          </cell>
          <cell r="V2989">
            <v>0</v>
          </cell>
        </row>
        <row r="2990">
          <cell r="G2990" t="str">
            <v>ELTOUD</v>
          </cell>
          <cell r="J2990" t="str">
            <v>CTC</v>
          </cell>
          <cell r="L2990" t="str">
            <v>Energy</v>
          </cell>
          <cell r="M2990" t="str">
            <v>N/A</v>
          </cell>
          <cell r="N2990" t="str">
            <v>Min Bill kWh</v>
          </cell>
          <cell r="R2990" t="str">
            <v>C</v>
          </cell>
          <cell r="V2990">
            <v>0</v>
          </cell>
        </row>
        <row r="2991">
          <cell r="G2991" t="str">
            <v>ELTOUD</v>
          </cell>
          <cell r="J2991" t="str">
            <v>CTC</v>
          </cell>
          <cell r="L2991" t="str">
            <v>Energy</v>
          </cell>
          <cell r="M2991" t="str">
            <v>Summer</v>
          </cell>
          <cell r="N2991" t="str">
            <v>Off Peak</v>
          </cell>
          <cell r="R2991" t="str">
            <v>C</v>
          </cell>
          <cell r="V2991">
            <v>0</v>
          </cell>
        </row>
        <row r="2992">
          <cell r="G2992" t="str">
            <v>ELTOUD</v>
          </cell>
          <cell r="J2992" t="str">
            <v>CTC</v>
          </cell>
          <cell r="L2992" t="str">
            <v>Energy</v>
          </cell>
          <cell r="M2992" t="str">
            <v>Summer</v>
          </cell>
          <cell r="N2992" t="str">
            <v>Peak</v>
          </cell>
          <cell r="R2992" t="str">
            <v>C</v>
          </cell>
          <cell r="V2992">
            <v>0</v>
          </cell>
        </row>
        <row r="2993">
          <cell r="G2993" t="str">
            <v>ELTOUD</v>
          </cell>
          <cell r="J2993" t="str">
            <v>CTC</v>
          </cell>
          <cell r="L2993" t="str">
            <v>Energy</v>
          </cell>
          <cell r="M2993" t="str">
            <v>Winter</v>
          </cell>
          <cell r="N2993" t="str">
            <v>Off Peak</v>
          </cell>
          <cell r="R2993" t="str">
            <v>C</v>
          </cell>
          <cell r="V2993">
            <v>0</v>
          </cell>
        </row>
        <row r="2994">
          <cell r="G2994" t="str">
            <v>ELTOUD</v>
          </cell>
          <cell r="J2994" t="str">
            <v>CTC</v>
          </cell>
          <cell r="L2994" t="str">
            <v>Energy</v>
          </cell>
          <cell r="M2994" t="str">
            <v>Winter</v>
          </cell>
          <cell r="N2994" t="str">
            <v>Peak</v>
          </cell>
          <cell r="R2994" t="str">
            <v>C</v>
          </cell>
          <cell r="V2994">
            <v>0</v>
          </cell>
        </row>
        <row r="2995">
          <cell r="G2995" t="str">
            <v>ELTOUD</v>
          </cell>
          <cell r="J2995" t="str">
            <v>Distribution</v>
          </cell>
          <cell r="L2995" t="str">
            <v>Energy</v>
          </cell>
          <cell r="M2995" t="str">
            <v>Summer</v>
          </cell>
          <cell r="N2995" t="str">
            <v>Off Peak</v>
          </cell>
          <cell r="R2995" t="str">
            <v>C</v>
          </cell>
          <cell r="V2995">
            <v>0</v>
          </cell>
        </row>
        <row r="2996">
          <cell r="G2996" t="str">
            <v>ELTOUD</v>
          </cell>
          <cell r="J2996" t="str">
            <v>Distribution</v>
          </cell>
          <cell r="L2996" t="str">
            <v>Energy</v>
          </cell>
          <cell r="M2996" t="str">
            <v>Summer</v>
          </cell>
          <cell r="N2996" t="str">
            <v>Peak</v>
          </cell>
          <cell r="R2996" t="str">
            <v>C</v>
          </cell>
          <cell r="V2996">
            <v>0</v>
          </cell>
        </row>
        <row r="2997">
          <cell r="G2997" t="str">
            <v>ELTOUD</v>
          </cell>
          <cell r="J2997" t="str">
            <v>Distribution</v>
          </cell>
          <cell r="L2997" t="str">
            <v>Energy</v>
          </cell>
          <cell r="M2997" t="str">
            <v>Winter</v>
          </cell>
          <cell r="N2997" t="str">
            <v>Off Peak</v>
          </cell>
          <cell r="R2997" t="str">
            <v>C</v>
          </cell>
          <cell r="V2997">
            <v>0</v>
          </cell>
        </row>
        <row r="2998">
          <cell r="G2998" t="str">
            <v>ELTOUD</v>
          </cell>
          <cell r="J2998" t="str">
            <v>Distribution</v>
          </cell>
          <cell r="L2998" t="str">
            <v>Energy</v>
          </cell>
          <cell r="M2998" t="str">
            <v>Winter</v>
          </cell>
          <cell r="N2998" t="str">
            <v>Peak</v>
          </cell>
          <cell r="R2998" t="str">
            <v>C</v>
          </cell>
          <cell r="V2998">
            <v>0</v>
          </cell>
        </row>
        <row r="2999">
          <cell r="G2999" t="str">
            <v>ELTOUD</v>
          </cell>
          <cell r="J2999" t="str">
            <v>WFC</v>
          </cell>
          <cell r="L2999" t="str">
            <v>Energy</v>
          </cell>
          <cell r="M2999" t="str">
            <v>N/A</v>
          </cell>
          <cell r="N2999" t="str">
            <v>Min Bill kWh</v>
          </cell>
          <cell r="R2999" t="str">
            <v>C</v>
          </cell>
          <cell r="V2999">
            <v>0</v>
          </cell>
        </row>
        <row r="3000">
          <cell r="G3000" t="str">
            <v>ELTOUD</v>
          </cell>
          <cell r="J3000" t="str">
            <v>WFC</v>
          </cell>
          <cell r="L3000" t="str">
            <v>Energy</v>
          </cell>
          <cell r="M3000" t="str">
            <v>Summer</v>
          </cell>
          <cell r="N3000" t="str">
            <v>Off Peak</v>
          </cell>
          <cell r="R3000" t="str">
            <v>C</v>
          </cell>
          <cell r="V3000">
            <v>0</v>
          </cell>
        </row>
        <row r="3001">
          <cell r="G3001" t="str">
            <v>ELTOUD</v>
          </cell>
          <cell r="J3001" t="str">
            <v>WFC</v>
          </cell>
          <cell r="L3001" t="str">
            <v>Energy</v>
          </cell>
          <cell r="M3001" t="str">
            <v>Summer</v>
          </cell>
          <cell r="N3001" t="str">
            <v>Peak</v>
          </cell>
          <cell r="R3001" t="str">
            <v>C</v>
          </cell>
          <cell r="V3001">
            <v>0</v>
          </cell>
        </row>
        <row r="3002">
          <cell r="G3002" t="str">
            <v>ELTOUD</v>
          </cell>
          <cell r="J3002" t="str">
            <v>WFC</v>
          </cell>
          <cell r="L3002" t="str">
            <v>Energy</v>
          </cell>
          <cell r="M3002" t="str">
            <v>Winter</v>
          </cell>
          <cell r="N3002" t="str">
            <v>Off Peak</v>
          </cell>
          <cell r="R3002" t="str">
            <v>C</v>
          </cell>
          <cell r="V3002">
            <v>0</v>
          </cell>
        </row>
        <row r="3003">
          <cell r="G3003" t="str">
            <v>ELTOUD</v>
          </cell>
          <cell r="J3003" t="str">
            <v>WFC</v>
          </cell>
          <cell r="L3003" t="str">
            <v>Energy</v>
          </cell>
          <cell r="M3003" t="str">
            <v>Winter</v>
          </cell>
          <cell r="N3003" t="str">
            <v>Peak</v>
          </cell>
          <cell r="R3003" t="str">
            <v>C</v>
          </cell>
          <cell r="V3003">
            <v>0</v>
          </cell>
        </row>
        <row r="3004">
          <cell r="G3004" t="str">
            <v>ELTOUD</v>
          </cell>
          <cell r="J3004" t="str">
            <v>ECRA</v>
          </cell>
          <cell r="L3004" t="str">
            <v>Energy</v>
          </cell>
          <cell r="M3004" t="str">
            <v>N/A</v>
          </cell>
          <cell r="N3004" t="str">
            <v>Min Bill kWh</v>
          </cell>
          <cell r="R3004" t="str">
            <v>C</v>
          </cell>
          <cell r="V3004">
            <v>0</v>
          </cell>
        </row>
        <row r="3005">
          <cell r="G3005" t="str">
            <v>ELTOUD</v>
          </cell>
          <cell r="J3005" t="str">
            <v>ECRA</v>
          </cell>
          <cell r="L3005" t="str">
            <v>Energy</v>
          </cell>
          <cell r="M3005" t="str">
            <v>Summer</v>
          </cell>
          <cell r="N3005" t="str">
            <v>Off Peak</v>
          </cell>
          <cell r="R3005" t="str">
            <v>C</v>
          </cell>
          <cell r="V3005">
            <v>0</v>
          </cell>
        </row>
        <row r="3006">
          <cell r="G3006" t="str">
            <v>ELTOUD</v>
          </cell>
          <cell r="J3006" t="str">
            <v>ECRA</v>
          </cell>
          <cell r="L3006" t="str">
            <v>Energy</v>
          </cell>
          <cell r="M3006" t="str">
            <v>Summer</v>
          </cell>
          <cell r="N3006" t="str">
            <v>Peak</v>
          </cell>
          <cell r="R3006" t="str">
            <v>C</v>
          </cell>
          <cell r="V3006">
            <v>0</v>
          </cell>
        </row>
        <row r="3007">
          <cell r="G3007" t="str">
            <v>ELTOUD</v>
          </cell>
          <cell r="J3007" t="str">
            <v>ECRA</v>
          </cell>
          <cell r="L3007" t="str">
            <v>Energy</v>
          </cell>
          <cell r="M3007" t="str">
            <v>Winter</v>
          </cell>
          <cell r="N3007" t="str">
            <v>Off Peak</v>
          </cell>
          <cell r="R3007" t="str">
            <v>C</v>
          </cell>
          <cell r="V3007">
            <v>0</v>
          </cell>
        </row>
        <row r="3008">
          <cell r="G3008" t="str">
            <v>ELTOUD</v>
          </cell>
          <cell r="J3008" t="str">
            <v>ECRA</v>
          </cell>
          <cell r="L3008" t="str">
            <v>Energy</v>
          </cell>
          <cell r="M3008" t="str">
            <v>Winter</v>
          </cell>
          <cell r="N3008" t="str">
            <v>Peak</v>
          </cell>
          <cell r="R3008" t="str">
            <v>C</v>
          </cell>
          <cell r="V3008">
            <v>0</v>
          </cell>
        </row>
        <row r="3009">
          <cell r="G3009" t="str">
            <v>ELTOUD</v>
          </cell>
          <cell r="J3009" t="str">
            <v>Generation</v>
          </cell>
          <cell r="L3009" t="str">
            <v>Energy</v>
          </cell>
          <cell r="M3009" t="str">
            <v>Summer</v>
          </cell>
          <cell r="N3009" t="str">
            <v>Off Peak</v>
          </cell>
          <cell r="R3009" t="str">
            <v>C</v>
          </cell>
          <cell r="V3009">
            <v>0</v>
          </cell>
        </row>
        <row r="3010">
          <cell r="G3010" t="str">
            <v>ELTOUD</v>
          </cell>
          <cell r="J3010" t="str">
            <v>Generation</v>
          </cell>
          <cell r="L3010" t="str">
            <v>Energy</v>
          </cell>
          <cell r="M3010" t="str">
            <v>Summer</v>
          </cell>
          <cell r="N3010" t="str">
            <v>Peak</v>
          </cell>
          <cell r="R3010" t="str">
            <v>C</v>
          </cell>
          <cell r="V3010">
            <v>0</v>
          </cell>
        </row>
        <row r="3011">
          <cell r="G3011" t="str">
            <v>ELTOUD</v>
          </cell>
          <cell r="J3011" t="str">
            <v>Generation</v>
          </cell>
          <cell r="L3011" t="str">
            <v>Energy</v>
          </cell>
          <cell r="M3011" t="str">
            <v>Winter</v>
          </cell>
          <cell r="N3011" t="str">
            <v>Off Peak</v>
          </cell>
          <cell r="R3011" t="str">
            <v>C</v>
          </cell>
          <cell r="V3011">
            <v>0</v>
          </cell>
        </row>
        <row r="3012">
          <cell r="G3012" t="str">
            <v>ELTOUD</v>
          </cell>
          <cell r="J3012" t="str">
            <v>Generation</v>
          </cell>
          <cell r="L3012" t="str">
            <v>Energy</v>
          </cell>
          <cell r="M3012" t="str">
            <v>Winter</v>
          </cell>
          <cell r="N3012" t="str">
            <v>Peak</v>
          </cell>
          <cell r="R3012" t="str">
            <v>C</v>
          </cell>
          <cell r="V3012">
            <v>0</v>
          </cell>
        </row>
        <row r="3013">
          <cell r="G3013" t="str">
            <v>ELTOUD</v>
          </cell>
          <cell r="J3013" t="str">
            <v>ND</v>
          </cell>
          <cell r="L3013" t="str">
            <v>Energy</v>
          </cell>
          <cell r="M3013" t="str">
            <v>Summer</v>
          </cell>
          <cell r="N3013" t="str">
            <v>Off Peak</v>
          </cell>
          <cell r="R3013" t="str">
            <v>C</v>
          </cell>
          <cell r="V3013">
            <v>0</v>
          </cell>
        </row>
        <row r="3014">
          <cell r="G3014" t="str">
            <v>ELTOUD</v>
          </cell>
          <cell r="J3014" t="str">
            <v>ND</v>
          </cell>
          <cell r="L3014" t="str">
            <v>Energy</v>
          </cell>
          <cell r="M3014" t="str">
            <v>Summer</v>
          </cell>
          <cell r="N3014" t="str">
            <v>Peak</v>
          </cell>
          <cell r="R3014" t="str">
            <v>C</v>
          </cell>
          <cell r="V3014">
            <v>0</v>
          </cell>
        </row>
        <row r="3015">
          <cell r="G3015" t="str">
            <v>ELTOUD</v>
          </cell>
          <cell r="J3015" t="str">
            <v>ND</v>
          </cell>
          <cell r="L3015" t="str">
            <v>Energy</v>
          </cell>
          <cell r="M3015" t="str">
            <v>Winter</v>
          </cell>
          <cell r="N3015" t="str">
            <v>Off Peak</v>
          </cell>
          <cell r="R3015" t="str">
            <v>C</v>
          </cell>
          <cell r="V3015">
            <v>0</v>
          </cell>
        </row>
        <row r="3016">
          <cell r="G3016" t="str">
            <v>ELTOUD</v>
          </cell>
          <cell r="J3016" t="str">
            <v>ND</v>
          </cell>
          <cell r="L3016" t="str">
            <v>Energy</v>
          </cell>
          <cell r="M3016" t="str">
            <v>Winter</v>
          </cell>
          <cell r="N3016" t="str">
            <v>Peak</v>
          </cell>
          <cell r="R3016" t="str">
            <v>C</v>
          </cell>
          <cell r="V3016">
            <v>0</v>
          </cell>
        </row>
        <row r="3017">
          <cell r="G3017" t="str">
            <v>ELTOUD</v>
          </cell>
          <cell r="J3017" t="str">
            <v>NSGC</v>
          </cell>
          <cell r="L3017" t="str">
            <v>Energy</v>
          </cell>
          <cell r="M3017" t="str">
            <v>N/A</v>
          </cell>
          <cell r="N3017" t="str">
            <v>Min Bill kWh</v>
          </cell>
          <cell r="R3017" t="str">
            <v>C</v>
          </cell>
          <cell r="V3017">
            <v>0</v>
          </cell>
        </row>
        <row r="3018">
          <cell r="G3018" t="str">
            <v>ELTOUD</v>
          </cell>
          <cell r="J3018" t="str">
            <v>NSGC</v>
          </cell>
          <cell r="L3018" t="str">
            <v>Energy</v>
          </cell>
          <cell r="M3018" t="str">
            <v>Summer</v>
          </cell>
          <cell r="N3018" t="str">
            <v>Off Peak</v>
          </cell>
          <cell r="R3018" t="str">
            <v>C</v>
          </cell>
          <cell r="V3018">
            <v>0</v>
          </cell>
        </row>
        <row r="3019">
          <cell r="G3019" t="str">
            <v>ELTOUD</v>
          </cell>
          <cell r="J3019" t="str">
            <v>NSGC</v>
          </cell>
          <cell r="L3019" t="str">
            <v>Energy</v>
          </cell>
          <cell r="M3019" t="str">
            <v>Summer</v>
          </cell>
          <cell r="N3019" t="str">
            <v>Peak</v>
          </cell>
          <cell r="R3019" t="str">
            <v>C</v>
          </cell>
          <cell r="V3019">
            <v>0</v>
          </cell>
        </row>
        <row r="3020">
          <cell r="G3020" t="str">
            <v>ELTOUD</v>
          </cell>
          <cell r="J3020" t="str">
            <v>NSGC</v>
          </cell>
          <cell r="L3020" t="str">
            <v>Energy</v>
          </cell>
          <cell r="M3020" t="str">
            <v>Winter</v>
          </cell>
          <cell r="N3020" t="str">
            <v>Off Peak</v>
          </cell>
          <cell r="R3020" t="str">
            <v>C</v>
          </cell>
          <cell r="V3020">
            <v>0</v>
          </cell>
        </row>
        <row r="3021">
          <cell r="G3021" t="str">
            <v>ELTOUD</v>
          </cell>
          <cell r="J3021" t="str">
            <v>NSGC</v>
          </cell>
          <cell r="L3021" t="str">
            <v>Energy</v>
          </cell>
          <cell r="M3021" t="str">
            <v>Winter</v>
          </cell>
          <cell r="N3021" t="str">
            <v>Peak</v>
          </cell>
          <cell r="R3021" t="str">
            <v>C</v>
          </cell>
          <cell r="V3021">
            <v>0</v>
          </cell>
        </row>
        <row r="3022">
          <cell r="G3022" t="str">
            <v>ELTOUD</v>
          </cell>
          <cell r="J3022" t="str">
            <v>PPP</v>
          </cell>
          <cell r="L3022" t="str">
            <v>Energy</v>
          </cell>
          <cell r="M3022" t="str">
            <v>N/A</v>
          </cell>
          <cell r="N3022" t="str">
            <v>Min Bill kWh</v>
          </cell>
          <cell r="R3022" t="str">
            <v>C</v>
          </cell>
          <cell r="V3022">
            <v>0</v>
          </cell>
        </row>
        <row r="3023">
          <cell r="G3023" t="str">
            <v>ELTOUD</v>
          </cell>
          <cell r="J3023" t="str">
            <v>PPP</v>
          </cell>
          <cell r="L3023" t="str">
            <v>Energy</v>
          </cell>
          <cell r="M3023" t="str">
            <v>Summer</v>
          </cell>
          <cell r="N3023" t="str">
            <v>Off Peak</v>
          </cell>
          <cell r="R3023" t="str">
            <v>C</v>
          </cell>
          <cell r="V3023">
            <v>0</v>
          </cell>
        </row>
        <row r="3024">
          <cell r="G3024" t="str">
            <v>ELTOUD</v>
          </cell>
          <cell r="J3024" t="str">
            <v>PPP</v>
          </cell>
          <cell r="L3024" t="str">
            <v>Energy</v>
          </cell>
          <cell r="M3024" t="str">
            <v>Summer</v>
          </cell>
          <cell r="N3024" t="str">
            <v>Peak</v>
          </cell>
          <cell r="R3024" t="str">
            <v>C</v>
          </cell>
          <cell r="V3024">
            <v>0</v>
          </cell>
        </row>
        <row r="3025">
          <cell r="G3025" t="str">
            <v>ELTOUD</v>
          </cell>
          <cell r="J3025" t="str">
            <v>PPP</v>
          </cell>
          <cell r="L3025" t="str">
            <v>Energy</v>
          </cell>
          <cell r="M3025" t="str">
            <v>Winter</v>
          </cell>
          <cell r="N3025" t="str">
            <v>Off Peak</v>
          </cell>
          <cell r="R3025" t="str">
            <v>C</v>
          </cell>
          <cell r="V3025">
            <v>0</v>
          </cell>
        </row>
        <row r="3026">
          <cell r="G3026" t="str">
            <v>ELTOUD</v>
          </cell>
          <cell r="J3026" t="str">
            <v>PPP</v>
          </cell>
          <cell r="L3026" t="str">
            <v>Energy</v>
          </cell>
          <cell r="M3026" t="str">
            <v>Winter</v>
          </cell>
          <cell r="N3026" t="str">
            <v>Peak</v>
          </cell>
          <cell r="R3026" t="str">
            <v>C</v>
          </cell>
          <cell r="V3026">
            <v>0</v>
          </cell>
        </row>
        <row r="3027">
          <cell r="G3027" t="str">
            <v>ELTOUD</v>
          </cell>
          <cell r="J3027" t="str">
            <v>PPP</v>
          </cell>
          <cell r="L3027" t="str">
            <v>Energy</v>
          </cell>
          <cell r="M3027" t="str">
            <v>N/A</v>
          </cell>
          <cell r="N3027" t="str">
            <v>Min Bill kWh</v>
          </cell>
          <cell r="R3027" t="str">
            <v>C</v>
          </cell>
          <cell r="V3027">
            <v>0</v>
          </cell>
        </row>
        <row r="3028">
          <cell r="G3028" t="str">
            <v>ELTOUD</v>
          </cell>
          <cell r="J3028" t="str">
            <v>PPP</v>
          </cell>
          <cell r="L3028" t="str">
            <v>Energy</v>
          </cell>
          <cell r="M3028" t="str">
            <v>Summer</v>
          </cell>
          <cell r="N3028" t="str">
            <v>Off Peak</v>
          </cell>
          <cell r="R3028" t="str">
            <v>C</v>
          </cell>
          <cell r="V3028">
            <v>0</v>
          </cell>
        </row>
        <row r="3029">
          <cell r="G3029" t="str">
            <v>ELTOUD</v>
          </cell>
          <cell r="J3029" t="str">
            <v>PPP</v>
          </cell>
          <cell r="L3029" t="str">
            <v>Energy</v>
          </cell>
          <cell r="M3029" t="str">
            <v>Summer</v>
          </cell>
          <cell r="N3029" t="str">
            <v>Peak</v>
          </cell>
          <cell r="R3029" t="str">
            <v>C</v>
          </cell>
          <cell r="V3029">
            <v>0</v>
          </cell>
        </row>
        <row r="3030">
          <cell r="G3030" t="str">
            <v>ELTOUD</v>
          </cell>
          <cell r="J3030" t="str">
            <v>PPP</v>
          </cell>
          <cell r="L3030" t="str">
            <v>Energy</v>
          </cell>
          <cell r="M3030" t="str">
            <v>Winter</v>
          </cell>
          <cell r="N3030" t="str">
            <v>Off Peak</v>
          </cell>
          <cell r="R3030" t="str">
            <v>C</v>
          </cell>
          <cell r="V3030">
            <v>0</v>
          </cell>
        </row>
        <row r="3031">
          <cell r="G3031" t="str">
            <v>ELTOUD</v>
          </cell>
          <cell r="J3031" t="str">
            <v>PPP</v>
          </cell>
          <cell r="L3031" t="str">
            <v>Energy</v>
          </cell>
          <cell r="M3031" t="str">
            <v>Winter</v>
          </cell>
          <cell r="N3031" t="str">
            <v>Peak</v>
          </cell>
          <cell r="R3031" t="str">
            <v>C</v>
          </cell>
          <cell r="V3031">
            <v>0</v>
          </cell>
        </row>
        <row r="3032">
          <cell r="G3032" t="str">
            <v>ELTOUD</v>
          </cell>
          <cell r="J3032" t="str">
            <v>RS</v>
          </cell>
          <cell r="L3032" t="str">
            <v>Energy</v>
          </cell>
          <cell r="M3032" t="str">
            <v>Summer</v>
          </cell>
          <cell r="N3032" t="str">
            <v>Peak</v>
          </cell>
          <cell r="R3032" t="str">
            <v>C</v>
          </cell>
          <cell r="V3032">
            <v>0</v>
          </cell>
        </row>
        <row r="3033">
          <cell r="G3033" t="str">
            <v>ELTOUD</v>
          </cell>
          <cell r="J3033" t="str">
            <v>RS</v>
          </cell>
          <cell r="L3033" t="str">
            <v>Energy</v>
          </cell>
          <cell r="M3033" t="str">
            <v>Summer</v>
          </cell>
          <cell r="N3033" t="str">
            <v>Off Peak</v>
          </cell>
          <cell r="R3033" t="str">
            <v>C</v>
          </cell>
          <cell r="V3033">
            <v>0</v>
          </cell>
        </row>
        <row r="3034">
          <cell r="G3034" t="str">
            <v>ELTOUD</v>
          </cell>
          <cell r="J3034" t="str">
            <v>RS</v>
          </cell>
          <cell r="L3034" t="str">
            <v>Energy</v>
          </cell>
          <cell r="M3034" t="str">
            <v>Winter</v>
          </cell>
          <cell r="N3034" t="str">
            <v>Off Peak</v>
          </cell>
          <cell r="R3034" t="str">
            <v>C</v>
          </cell>
          <cell r="V3034">
            <v>0</v>
          </cell>
        </row>
        <row r="3035">
          <cell r="G3035" t="str">
            <v>ELTOUD</v>
          </cell>
          <cell r="J3035" t="str">
            <v>RS</v>
          </cell>
          <cell r="L3035" t="str">
            <v>Energy</v>
          </cell>
          <cell r="M3035" t="str">
            <v>N/A</v>
          </cell>
          <cell r="N3035" t="str">
            <v>Min Bill kWh</v>
          </cell>
          <cell r="R3035" t="str">
            <v>C</v>
          </cell>
          <cell r="V3035">
            <v>0</v>
          </cell>
        </row>
        <row r="3036">
          <cell r="G3036" t="str">
            <v>ELTOUD</v>
          </cell>
          <cell r="J3036" t="str">
            <v>RS</v>
          </cell>
          <cell r="L3036" t="str">
            <v>Energy</v>
          </cell>
          <cell r="M3036" t="str">
            <v>Winter</v>
          </cell>
          <cell r="N3036" t="str">
            <v>Peak</v>
          </cell>
          <cell r="R3036" t="str">
            <v>C</v>
          </cell>
          <cell r="V3036">
            <v>0</v>
          </cell>
        </row>
        <row r="3037">
          <cell r="G3037" t="str">
            <v>ELTOUD</v>
          </cell>
          <cell r="J3037" t="str">
            <v>TRA</v>
          </cell>
          <cell r="L3037" t="str">
            <v>Energy</v>
          </cell>
          <cell r="M3037" t="str">
            <v>N/A</v>
          </cell>
          <cell r="N3037" t="str">
            <v>Min Bill kWh</v>
          </cell>
          <cell r="R3037" t="str">
            <v>C</v>
          </cell>
          <cell r="V3037">
            <v>0</v>
          </cell>
        </row>
        <row r="3038">
          <cell r="G3038" t="str">
            <v>ELTOUD</v>
          </cell>
          <cell r="J3038" t="str">
            <v>TRA</v>
          </cell>
          <cell r="L3038" t="str">
            <v>Energy</v>
          </cell>
          <cell r="M3038" t="str">
            <v>Summer</v>
          </cell>
          <cell r="N3038" t="str">
            <v>Off Peak</v>
          </cell>
          <cell r="R3038" t="str">
            <v>C</v>
          </cell>
          <cell r="V3038">
            <v>0</v>
          </cell>
        </row>
        <row r="3039">
          <cell r="G3039" t="str">
            <v>ELTOUD</v>
          </cell>
          <cell r="J3039" t="str">
            <v>TRA</v>
          </cell>
          <cell r="L3039" t="str">
            <v>Energy</v>
          </cell>
          <cell r="M3039" t="str">
            <v>Summer</v>
          </cell>
          <cell r="N3039" t="str">
            <v>Peak</v>
          </cell>
          <cell r="R3039" t="str">
            <v>C</v>
          </cell>
          <cell r="V3039">
            <v>0</v>
          </cell>
        </row>
        <row r="3040">
          <cell r="G3040" t="str">
            <v>ELTOUD</v>
          </cell>
          <cell r="J3040" t="str">
            <v>TRA</v>
          </cell>
          <cell r="L3040" t="str">
            <v>Energy</v>
          </cell>
          <cell r="M3040" t="str">
            <v>Winter</v>
          </cell>
          <cell r="N3040" t="str">
            <v>Off Peak</v>
          </cell>
          <cell r="R3040" t="str">
            <v>C</v>
          </cell>
          <cell r="V3040">
            <v>0</v>
          </cell>
        </row>
        <row r="3041">
          <cell r="G3041" t="str">
            <v>ELTOUD</v>
          </cell>
          <cell r="J3041" t="str">
            <v>TRA</v>
          </cell>
          <cell r="L3041" t="str">
            <v>Energy</v>
          </cell>
          <cell r="M3041" t="str">
            <v>Winter</v>
          </cell>
          <cell r="N3041" t="str">
            <v>Peak</v>
          </cell>
          <cell r="R3041" t="str">
            <v>C</v>
          </cell>
          <cell r="V3041">
            <v>0</v>
          </cell>
        </row>
        <row r="3042">
          <cell r="G3042" t="str">
            <v>ELTOUD</v>
          </cell>
          <cell r="J3042" t="str">
            <v>TRA</v>
          </cell>
          <cell r="L3042" t="str">
            <v>Energy</v>
          </cell>
          <cell r="M3042" t="str">
            <v>N/A</v>
          </cell>
          <cell r="N3042" t="str">
            <v>Min Bill kWh</v>
          </cell>
          <cell r="R3042" t="str">
            <v>C</v>
          </cell>
          <cell r="V3042">
            <v>0</v>
          </cell>
        </row>
        <row r="3043">
          <cell r="G3043" t="str">
            <v>ELTOUD</v>
          </cell>
          <cell r="J3043" t="str">
            <v>TRA</v>
          </cell>
          <cell r="L3043" t="str">
            <v>Energy</v>
          </cell>
          <cell r="M3043" t="str">
            <v>Summer</v>
          </cell>
          <cell r="N3043" t="str">
            <v>Off Peak</v>
          </cell>
          <cell r="R3043" t="str">
            <v>C</v>
          </cell>
          <cell r="V3043">
            <v>0</v>
          </cell>
        </row>
        <row r="3044">
          <cell r="G3044" t="str">
            <v>ELTOUD</v>
          </cell>
          <cell r="J3044" t="str">
            <v>TRA</v>
          </cell>
          <cell r="L3044" t="str">
            <v>Energy</v>
          </cell>
          <cell r="M3044" t="str">
            <v>Summer</v>
          </cell>
          <cell r="N3044" t="str">
            <v>Peak</v>
          </cell>
          <cell r="R3044" t="str">
            <v>C</v>
          </cell>
          <cell r="V3044">
            <v>0</v>
          </cell>
        </row>
        <row r="3045">
          <cell r="G3045" t="str">
            <v>ELTOUD</v>
          </cell>
          <cell r="J3045" t="str">
            <v>TRA</v>
          </cell>
          <cell r="L3045" t="str">
            <v>Energy</v>
          </cell>
          <cell r="M3045" t="str">
            <v>Winter</v>
          </cell>
          <cell r="N3045" t="str">
            <v>Off Peak</v>
          </cell>
          <cell r="R3045" t="str">
            <v>C</v>
          </cell>
          <cell r="V3045">
            <v>0</v>
          </cell>
        </row>
        <row r="3046">
          <cell r="G3046" t="str">
            <v>ELTOUD</v>
          </cell>
          <cell r="J3046" t="str">
            <v>TRA</v>
          </cell>
          <cell r="L3046" t="str">
            <v>Energy</v>
          </cell>
          <cell r="M3046" t="str">
            <v>Winter</v>
          </cell>
          <cell r="N3046" t="str">
            <v>Peak</v>
          </cell>
          <cell r="R3046" t="str">
            <v>C</v>
          </cell>
          <cell r="V3046">
            <v>0</v>
          </cell>
        </row>
        <row r="3047">
          <cell r="G3047" t="str">
            <v>ELTOUD</v>
          </cell>
          <cell r="J3047" t="str">
            <v>TRA</v>
          </cell>
          <cell r="L3047" t="str">
            <v>Energy</v>
          </cell>
          <cell r="M3047" t="str">
            <v>N/A</v>
          </cell>
          <cell r="N3047" t="str">
            <v>Min Bill kWh</v>
          </cell>
          <cell r="R3047" t="str">
            <v>C</v>
          </cell>
          <cell r="V3047">
            <v>0</v>
          </cell>
        </row>
        <row r="3048">
          <cell r="G3048" t="str">
            <v>ELTOUD</v>
          </cell>
          <cell r="J3048" t="str">
            <v>TRA</v>
          </cell>
          <cell r="L3048" t="str">
            <v>Energy</v>
          </cell>
          <cell r="M3048" t="str">
            <v>Summer</v>
          </cell>
          <cell r="N3048" t="str">
            <v>Off Peak</v>
          </cell>
          <cell r="R3048" t="str">
            <v>C</v>
          </cell>
          <cell r="V3048">
            <v>0</v>
          </cell>
        </row>
        <row r="3049">
          <cell r="G3049" t="str">
            <v>ELTOUD</v>
          </cell>
          <cell r="J3049" t="str">
            <v>TRA</v>
          </cell>
          <cell r="L3049" t="str">
            <v>Energy</v>
          </cell>
          <cell r="M3049" t="str">
            <v>Summer</v>
          </cell>
          <cell r="N3049" t="str">
            <v>Peak</v>
          </cell>
          <cell r="R3049" t="str">
            <v>C</v>
          </cell>
          <cell r="V3049">
            <v>0</v>
          </cell>
        </row>
        <row r="3050">
          <cell r="G3050" t="str">
            <v>ELTOUD</v>
          </cell>
          <cell r="J3050" t="str">
            <v>TRA</v>
          </cell>
          <cell r="L3050" t="str">
            <v>Energy</v>
          </cell>
          <cell r="M3050" t="str">
            <v>Winter</v>
          </cell>
          <cell r="N3050" t="str">
            <v>Off Peak</v>
          </cell>
          <cell r="R3050" t="str">
            <v>C</v>
          </cell>
          <cell r="V3050">
            <v>0</v>
          </cell>
        </row>
        <row r="3051">
          <cell r="G3051" t="str">
            <v>ELTOUD</v>
          </cell>
          <cell r="J3051" t="str">
            <v>TRA</v>
          </cell>
          <cell r="L3051" t="str">
            <v>Energy</v>
          </cell>
          <cell r="M3051" t="str">
            <v>Winter</v>
          </cell>
          <cell r="N3051" t="str">
            <v>Peak</v>
          </cell>
          <cell r="R3051" t="str">
            <v>C</v>
          </cell>
          <cell r="V3051">
            <v>0</v>
          </cell>
        </row>
        <row r="3052">
          <cell r="G3052" t="str">
            <v>ELTOUD</v>
          </cell>
          <cell r="J3052" t="str">
            <v>TRA</v>
          </cell>
          <cell r="L3052" t="str">
            <v>Energy</v>
          </cell>
          <cell r="M3052" t="str">
            <v>N/A</v>
          </cell>
          <cell r="N3052" t="str">
            <v>Min Bill kWh</v>
          </cell>
          <cell r="R3052" t="str">
            <v>C</v>
          </cell>
          <cell r="V3052">
            <v>0</v>
          </cell>
        </row>
        <row r="3053">
          <cell r="G3053" t="str">
            <v>ELTOUD</v>
          </cell>
          <cell r="J3053" t="str">
            <v>TRA</v>
          </cell>
          <cell r="L3053" t="str">
            <v>Energy</v>
          </cell>
          <cell r="M3053" t="str">
            <v>Summer</v>
          </cell>
          <cell r="N3053" t="str">
            <v>Off Peak</v>
          </cell>
          <cell r="R3053" t="str">
            <v>C</v>
          </cell>
          <cell r="V3053">
            <v>0</v>
          </cell>
        </row>
        <row r="3054">
          <cell r="G3054" t="str">
            <v>ELTOUD</v>
          </cell>
          <cell r="J3054" t="str">
            <v>TRA</v>
          </cell>
          <cell r="L3054" t="str">
            <v>Energy</v>
          </cell>
          <cell r="M3054" t="str">
            <v>Summer</v>
          </cell>
          <cell r="N3054" t="str">
            <v>Peak</v>
          </cell>
          <cell r="R3054" t="str">
            <v>C</v>
          </cell>
          <cell r="V3054">
            <v>0</v>
          </cell>
        </row>
        <row r="3055">
          <cell r="G3055" t="str">
            <v>ELTOUD</v>
          </cell>
          <cell r="J3055" t="str">
            <v>TRA</v>
          </cell>
          <cell r="L3055" t="str">
            <v>Energy</v>
          </cell>
          <cell r="M3055" t="str">
            <v>Winter</v>
          </cell>
          <cell r="N3055" t="str">
            <v>Off Peak</v>
          </cell>
          <cell r="R3055" t="str">
            <v>C</v>
          </cell>
          <cell r="V3055">
            <v>0</v>
          </cell>
        </row>
        <row r="3056">
          <cell r="G3056" t="str">
            <v>ELTOUD</v>
          </cell>
          <cell r="J3056" t="str">
            <v>TRA</v>
          </cell>
          <cell r="L3056" t="str">
            <v>Energy</v>
          </cell>
          <cell r="M3056" t="str">
            <v>Winter</v>
          </cell>
          <cell r="N3056" t="str">
            <v>Peak</v>
          </cell>
          <cell r="R3056" t="str">
            <v>C</v>
          </cell>
          <cell r="V3056">
            <v>0</v>
          </cell>
        </row>
        <row r="3057">
          <cell r="G3057" t="str">
            <v>ELTOUD</v>
          </cell>
          <cell r="J3057" t="str">
            <v>Trans</v>
          </cell>
          <cell r="L3057" t="str">
            <v>Energy</v>
          </cell>
          <cell r="M3057" t="str">
            <v>N/A</v>
          </cell>
          <cell r="N3057" t="str">
            <v>Min Bill kWh</v>
          </cell>
          <cell r="R3057" t="str">
            <v>C</v>
          </cell>
          <cell r="V3057">
            <v>0</v>
          </cell>
        </row>
        <row r="3058">
          <cell r="G3058" t="str">
            <v>ELTOUD</v>
          </cell>
          <cell r="J3058" t="str">
            <v>Trans</v>
          </cell>
          <cell r="L3058" t="str">
            <v>Energy</v>
          </cell>
          <cell r="M3058" t="str">
            <v>Summer</v>
          </cell>
          <cell r="N3058" t="str">
            <v>Off Peak</v>
          </cell>
          <cell r="R3058" t="str">
            <v>C</v>
          </cell>
          <cell r="V3058">
            <v>0</v>
          </cell>
        </row>
        <row r="3059">
          <cell r="G3059" t="str">
            <v>ELTOUD</v>
          </cell>
          <cell r="J3059" t="str">
            <v>Trans</v>
          </cell>
          <cell r="L3059" t="str">
            <v>Energy</v>
          </cell>
          <cell r="M3059" t="str">
            <v>Summer</v>
          </cell>
          <cell r="N3059" t="str">
            <v>Peak</v>
          </cell>
          <cell r="R3059" t="str">
            <v>C</v>
          </cell>
          <cell r="V3059">
            <v>0</v>
          </cell>
        </row>
        <row r="3060">
          <cell r="G3060" t="str">
            <v>ELTOUD</v>
          </cell>
          <cell r="J3060" t="str">
            <v>Trans</v>
          </cell>
          <cell r="L3060" t="str">
            <v>Energy</v>
          </cell>
          <cell r="M3060" t="str">
            <v>Winter</v>
          </cell>
          <cell r="N3060" t="str">
            <v>Off Peak</v>
          </cell>
          <cell r="R3060" t="str">
            <v>C</v>
          </cell>
          <cell r="V3060">
            <v>0</v>
          </cell>
        </row>
        <row r="3061">
          <cell r="G3061" t="str">
            <v>ELTOUD</v>
          </cell>
          <cell r="J3061" t="str">
            <v>Trans</v>
          </cell>
          <cell r="L3061" t="str">
            <v>Energy</v>
          </cell>
          <cell r="M3061" t="str">
            <v>Winter</v>
          </cell>
          <cell r="N3061" t="str">
            <v>Peak</v>
          </cell>
          <cell r="R3061" t="str">
            <v>C</v>
          </cell>
          <cell r="V3061">
            <v>0</v>
          </cell>
        </row>
        <row r="3062">
          <cell r="G3062" t="str">
            <v>E-6</v>
          </cell>
          <cell r="J3062" t="str">
            <v>RB</v>
          </cell>
          <cell r="L3062" t="str">
            <v>Energy</v>
          </cell>
          <cell r="M3062" t="str">
            <v>N/A</v>
          </cell>
          <cell r="N3062" t="str">
            <v>Min Bill kWh</v>
          </cell>
          <cell r="R3062" t="str">
            <v>N/A</v>
          </cell>
          <cell r="V3062">
            <v>0</v>
          </cell>
        </row>
        <row r="3063">
          <cell r="G3063" t="str">
            <v>E-6</v>
          </cell>
          <cell r="J3063" t="str">
            <v>RB</v>
          </cell>
          <cell r="L3063" t="str">
            <v>Energy</v>
          </cell>
          <cell r="M3063" t="str">
            <v>Summer</v>
          </cell>
          <cell r="N3063" t="str">
            <v>Off Peak Tier 1</v>
          </cell>
          <cell r="R3063" t="str">
            <v>N/A</v>
          </cell>
          <cell r="V3063">
            <v>0</v>
          </cell>
        </row>
        <row r="3064">
          <cell r="G3064" t="str">
            <v>E-6</v>
          </cell>
          <cell r="J3064" t="str">
            <v>RB</v>
          </cell>
          <cell r="L3064" t="str">
            <v>Energy</v>
          </cell>
          <cell r="M3064" t="str">
            <v>Summer</v>
          </cell>
          <cell r="N3064" t="str">
            <v>Off Peak Tier 2</v>
          </cell>
          <cell r="R3064" t="str">
            <v>N/A</v>
          </cell>
          <cell r="V3064">
            <v>0</v>
          </cell>
        </row>
        <row r="3065">
          <cell r="G3065" t="str">
            <v>E-6</v>
          </cell>
          <cell r="J3065" t="str">
            <v>RB</v>
          </cell>
          <cell r="L3065" t="str">
            <v>Energy</v>
          </cell>
          <cell r="M3065" t="str">
            <v>Summer</v>
          </cell>
          <cell r="N3065" t="str">
            <v>Off Peak Tier 3</v>
          </cell>
          <cell r="R3065" t="str">
            <v>N/A</v>
          </cell>
          <cell r="V3065">
            <v>0</v>
          </cell>
        </row>
        <row r="3066">
          <cell r="G3066" t="str">
            <v>E-6</v>
          </cell>
          <cell r="J3066" t="str">
            <v>RB</v>
          </cell>
          <cell r="L3066" t="str">
            <v>Energy</v>
          </cell>
          <cell r="M3066" t="str">
            <v>Summer</v>
          </cell>
          <cell r="N3066" t="str">
            <v>Off Peak Tier 4</v>
          </cell>
          <cell r="R3066" t="str">
            <v>N/A</v>
          </cell>
          <cell r="V3066">
            <v>0</v>
          </cell>
        </row>
        <row r="3067">
          <cell r="G3067" t="str">
            <v>E-6</v>
          </cell>
          <cell r="J3067" t="str">
            <v>RB</v>
          </cell>
          <cell r="L3067" t="str">
            <v>Energy</v>
          </cell>
          <cell r="M3067" t="str">
            <v>Summer</v>
          </cell>
          <cell r="N3067" t="str">
            <v>Off Peak Tier 5</v>
          </cell>
          <cell r="R3067" t="str">
            <v>N/A</v>
          </cell>
          <cell r="V3067">
            <v>0</v>
          </cell>
        </row>
        <row r="3068">
          <cell r="G3068" t="str">
            <v>E-6</v>
          </cell>
          <cell r="J3068" t="str">
            <v>RB</v>
          </cell>
          <cell r="L3068" t="str">
            <v>Energy</v>
          </cell>
          <cell r="M3068" t="str">
            <v>Summer</v>
          </cell>
          <cell r="N3068" t="str">
            <v>Part Peak Tier 1</v>
          </cell>
          <cell r="R3068" t="str">
            <v>N/A</v>
          </cell>
          <cell r="V3068">
            <v>0</v>
          </cell>
        </row>
        <row r="3069">
          <cell r="G3069" t="str">
            <v>E-6</v>
          </cell>
          <cell r="J3069" t="str">
            <v>RB</v>
          </cell>
          <cell r="L3069" t="str">
            <v>Energy</v>
          </cell>
          <cell r="M3069" t="str">
            <v>Summer</v>
          </cell>
          <cell r="N3069" t="str">
            <v>Part Peak Tier 2</v>
          </cell>
          <cell r="R3069" t="str">
            <v>N/A</v>
          </cell>
          <cell r="V3069">
            <v>0</v>
          </cell>
        </row>
        <row r="3070">
          <cell r="G3070" t="str">
            <v>E-6</v>
          </cell>
          <cell r="J3070" t="str">
            <v>RB</v>
          </cell>
          <cell r="L3070" t="str">
            <v>Energy</v>
          </cell>
          <cell r="M3070" t="str">
            <v>Summer</v>
          </cell>
          <cell r="N3070" t="str">
            <v>Part Peak Tier 3</v>
          </cell>
          <cell r="R3070" t="str">
            <v>N/A</v>
          </cell>
          <cell r="V3070">
            <v>0</v>
          </cell>
        </row>
        <row r="3071">
          <cell r="G3071" t="str">
            <v>E-6</v>
          </cell>
          <cell r="J3071" t="str">
            <v>RB</v>
          </cell>
          <cell r="L3071" t="str">
            <v>Energy</v>
          </cell>
          <cell r="M3071" t="str">
            <v>Summer</v>
          </cell>
          <cell r="N3071" t="str">
            <v>Part Peak Tier 4</v>
          </cell>
          <cell r="R3071" t="str">
            <v>N/A</v>
          </cell>
          <cell r="V3071">
            <v>0</v>
          </cell>
        </row>
        <row r="3072">
          <cell r="G3072" t="str">
            <v>E-6</v>
          </cell>
          <cell r="J3072" t="str">
            <v>RB</v>
          </cell>
          <cell r="L3072" t="str">
            <v>Energy</v>
          </cell>
          <cell r="M3072" t="str">
            <v>Summer</v>
          </cell>
          <cell r="N3072" t="str">
            <v>Part Peak Tier 5</v>
          </cell>
          <cell r="R3072" t="str">
            <v>N/A</v>
          </cell>
          <cell r="V3072">
            <v>0</v>
          </cell>
        </row>
        <row r="3073">
          <cell r="G3073" t="str">
            <v>E-6</v>
          </cell>
          <cell r="J3073" t="str">
            <v>RB</v>
          </cell>
          <cell r="L3073" t="str">
            <v>Energy</v>
          </cell>
          <cell r="M3073" t="str">
            <v>Summer</v>
          </cell>
          <cell r="N3073" t="str">
            <v>Peak Tier 1</v>
          </cell>
          <cell r="R3073" t="str">
            <v>N/A</v>
          </cell>
          <cell r="V3073">
            <v>0</v>
          </cell>
        </row>
        <row r="3074">
          <cell r="G3074" t="str">
            <v>E-6</v>
          </cell>
          <cell r="J3074" t="str">
            <v>RB</v>
          </cell>
          <cell r="L3074" t="str">
            <v>Energy</v>
          </cell>
          <cell r="M3074" t="str">
            <v>Summer</v>
          </cell>
          <cell r="N3074" t="str">
            <v>Peak Tier 2</v>
          </cell>
          <cell r="R3074" t="str">
            <v>N/A</v>
          </cell>
          <cell r="V3074">
            <v>0</v>
          </cell>
        </row>
        <row r="3075">
          <cell r="G3075" t="str">
            <v>E-6</v>
          </cell>
          <cell r="J3075" t="str">
            <v>RB</v>
          </cell>
          <cell r="L3075" t="str">
            <v>Energy</v>
          </cell>
          <cell r="M3075" t="str">
            <v>Summer</v>
          </cell>
          <cell r="N3075" t="str">
            <v>Peak Tier 3</v>
          </cell>
          <cell r="R3075" t="str">
            <v>N/A</v>
          </cell>
          <cell r="V3075">
            <v>0</v>
          </cell>
        </row>
        <row r="3076">
          <cell r="G3076" t="str">
            <v>E-6</v>
          </cell>
          <cell r="J3076" t="str">
            <v>RB</v>
          </cell>
          <cell r="L3076" t="str">
            <v>Energy</v>
          </cell>
          <cell r="M3076" t="str">
            <v>Summer</v>
          </cell>
          <cell r="N3076" t="str">
            <v>Peak Tier 4</v>
          </cell>
          <cell r="R3076" t="str">
            <v>N/A</v>
          </cell>
          <cell r="V3076">
            <v>0</v>
          </cell>
        </row>
        <row r="3077">
          <cell r="G3077" t="str">
            <v>E-6</v>
          </cell>
          <cell r="J3077" t="str">
            <v>RB</v>
          </cell>
          <cell r="L3077" t="str">
            <v>Energy</v>
          </cell>
          <cell r="M3077" t="str">
            <v>Summer</v>
          </cell>
          <cell r="N3077" t="str">
            <v>Peak Tier 5</v>
          </cell>
          <cell r="R3077" t="str">
            <v>N/A</v>
          </cell>
          <cell r="V3077">
            <v>0</v>
          </cell>
        </row>
        <row r="3078">
          <cell r="G3078" t="str">
            <v>E-6</v>
          </cell>
          <cell r="J3078" t="str">
            <v>RB</v>
          </cell>
          <cell r="L3078" t="str">
            <v>Energy</v>
          </cell>
          <cell r="M3078" t="str">
            <v>Winter</v>
          </cell>
          <cell r="N3078" t="str">
            <v>Off Peak Tier 1</v>
          </cell>
          <cell r="R3078" t="str">
            <v>N/A</v>
          </cell>
          <cell r="V3078">
            <v>0</v>
          </cell>
        </row>
        <row r="3079">
          <cell r="G3079" t="str">
            <v>E-6</v>
          </cell>
          <cell r="J3079" t="str">
            <v>RB</v>
          </cell>
          <cell r="L3079" t="str">
            <v>Energy</v>
          </cell>
          <cell r="M3079" t="str">
            <v>Winter</v>
          </cell>
          <cell r="N3079" t="str">
            <v>Off Peak Tier 2</v>
          </cell>
          <cell r="R3079" t="str">
            <v>N/A</v>
          </cell>
          <cell r="V3079">
            <v>0</v>
          </cell>
        </row>
        <row r="3080">
          <cell r="G3080" t="str">
            <v>E-6</v>
          </cell>
          <cell r="J3080" t="str">
            <v>RB</v>
          </cell>
          <cell r="L3080" t="str">
            <v>Energy</v>
          </cell>
          <cell r="M3080" t="str">
            <v>Winter</v>
          </cell>
          <cell r="N3080" t="str">
            <v>Off Peak Tier 3</v>
          </cell>
          <cell r="R3080" t="str">
            <v>N/A</v>
          </cell>
          <cell r="V3080">
            <v>0</v>
          </cell>
        </row>
        <row r="3081">
          <cell r="G3081" t="str">
            <v>E-6</v>
          </cell>
          <cell r="J3081" t="str">
            <v>RB</v>
          </cell>
          <cell r="L3081" t="str">
            <v>Energy</v>
          </cell>
          <cell r="M3081" t="str">
            <v>Winter</v>
          </cell>
          <cell r="N3081" t="str">
            <v>Off Peak Tier 4</v>
          </cell>
          <cell r="R3081" t="str">
            <v>N/A</v>
          </cell>
          <cell r="V3081">
            <v>0</v>
          </cell>
        </row>
        <row r="3082">
          <cell r="G3082" t="str">
            <v>E-6</v>
          </cell>
          <cell r="J3082" t="str">
            <v>RB</v>
          </cell>
          <cell r="L3082" t="str">
            <v>Energy</v>
          </cell>
          <cell r="M3082" t="str">
            <v>Winter</v>
          </cell>
          <cell r="N3082" t="str">
            <v>Off Peak Tier 5</v>
          </cell>
          <cell r="R3082" t="str">
            <v>N/A</v>
          </cell>
          <cell r="V3082">
            <v>0</v>
          </cell>
        </row>
        <row r="3083">
          <cell r="G3083" t="str">
            <v>E-6</v>
          </cell>
          <cell r="J3083" t="str">
            <v>RB</v>
          </cell>
          <cell r="L3083" t="str">
            <v>Energy</v>
          </cell>
          <cell r="M3083" t="str">
            <v>Winter</v>
          </cell>
          <cell r="N3083" t="str">
            <v>Part Peak Tier 1</v>
          </cell>
          <cell r="R3083" t="str">
            <v>N/A</v>
          </cell>
          <cell r="V3083">
            <v>0</v>
          </cell>
        </row>
        <row r="3084">
          <cell r="G3084" t="str">
            <v>E-6</v>
          </cell>
          <cell r="J3084" t="str">
            <v>RB</v>
          </cell>
          <cell r="L3084" t="str">
            <v>Energy</v>
          </cell>
          <cell r="M3084" t="str">
            <v>Winter</v>
          </cell>
          <cell r="N3084" t="str">
            <v>Part Peak Tier 2</v>
          </cell>
          <cell r="R3084" t="str">
            <v>N/A</v>
          </cell>
          <cell r="V3084">
            <v>0</v>
          </cell>
        </row>
        <row r="3085">
          <cell r="G3085" t="str">
            <v>E-6</v>
          </cell>
          <cell r="J3085" t="str">
            <v>RB</v>
          </cell>
          <cell r="L3085" t="str">
            <v>Energy</v>
          </cell>
          <cell r="M3085" t="str">
            <v>Winter</v>
          </cell>
          <cell r="N3085" t="str">
            <v>Part Peak Tier 3</v>
          </cell>
          <cell r="R3085" t="str">
            <v>N/A</v>
          </cell>
          <cell r="V3085">
            <v>0</v>
          </cell>
        </row>
        <row r="3086">
          <cell r="G3086" t="str">
            <v>E-6</v>
          </cell>
          <cell r="J3086" t="str">
            <v>RB</v>
          </cell>
          <cell r="L3086" t="str">
            <v>Energy</v>
          </cell>
          <cell r="M3086" t="str">
            <v>Winter</v>
          </cell>
          <cell r="N3086" t="str">
            <v>Part Peak Tier 4</v>
          </cell>
          <cell r="R3086" t="str">
            <v>N/A</v>
          </cell>
          <cell r="V3086">
            <v>0</v>
          </cell>
        </row>
        <row r="3087">
          <cell r="G3087" t="str">
            <v>E-6</v>
          </cell>
          <cell r="J3087" t="str">
            <v>RB</v>
          </cell>
          <cell r="L3087" t="str">
            <v>Energy</v>
          </cell>
          <cell r="M3087" t="str">
            <v>Winter</v>
          </cell>
          <cell r="N3087" t="str">
            <v>Part Peak Tier 5</v>
          </cell>
          <cell r="R3087" t="str">
            <v>N/A</v>
          </cell>
          <cell r="V3087">
            <v>0</v>
          </cell>
        </row>
        <row r="3088">
          <cell r="G3088" t="str">
            <v>EL-6</v>
          </cell>
          <cell r="J3088" t="str">
            <v>RB</v>
          </cell>
          <cell r="L3088" t="str">
            <v>Energy</v>
          </cell>
          <cell r="M3088" t="str">
            <v>N/A</v>
          </cell>
          <cell r="N3088" t="str">
            <v>Min Bill kWh</v>
          </cell>
          <cell r="R3088" t="str">
            <v>C</v>
          </cell>
          <cell r="V3088">
            <v>0</v>
          </cell>
        </row>
        <row r="3089">
          <cell r="G3089" t="str">
            <v>EL-6</v>
          </cell>
          <cell r="J3089" t="str">
            <v>RB</v>
          </cell>
          <cell r="L3089" t="str">
            <v>Energy</v>
          </cell>
          <cell r="M3089" t="str">
            <v>Summer</v>
          </cell>
          <cell r="N3089" t="str">
            <v>Off Peak Tier 1</v>
          </cell>
          <cell r="R3089" t="str">
            <v>C</v>
          </cell>
          <cell r="V3089">
            <v>0</v>
          </cell>
        </row>
        <row r="3090">
          <cell r="G3090" t="str">
            <v>EL-6</v>
          </cell>
          <cell r="J3090" t="str">
            <v>RB</v>
          </cell>
          <cell r="L3090" t="str">
            <v>Energy</v>
          </cell>
          <cell r="M3090" t="str">
            <v>Summer</v>
          </cell>
          <cell r="N3090" t="str">
            <v>Off Peak Tier 2</v>
          </cell>
          <cell r="R3090" t="str">
            <v>C</v>
          </cell>
          <cell r="V3090">
            <v>0</v>
          </cell>
        </row>
        <row r="3091">
          <cell r="G3091" t="str">
            <v>EL-6</v>
          </cell>
          <cell r="J3091" t="str">
            <v>RB</v>
          </cell>
          <cell r="L3091" t="str">
            <v>Energy</v>
          </cell>
          <cell r="M3091" t="str">
            <v>Summer</v>
          </cell>
          <cell r="N3091" t="str">
            <v>Off Peak Tier 3</v>
          </cell>
          <cell r="R3091" t="str">
            <v>C</v>
          </cell>
          <cell r="V3091">
            <v>0</v>
          </cell>
        </row>
        <row r="3092">
          <cell r="G3092" t="str">
            <v>EL-6</v>
          </cell>
          <cell r="J3092" t="str">
            <v>RB</v>
          </cell>
          <cell r="L3092" t="str">
            <v>Energy</v>
          </cell>
          <cell r="M3092" t="str">
            <v>Summer</v>
          </cell>
          <cell r="N3092" t="str">
            <v>Off Peak Tier 4</v>
          </cell>
          <cell r="R3092" t="str">
            <v>C</v>
          </cell>
          <cell r="V3092">
            <v>0</v>
          </cell>
        </row>
        <row r="3093">
          <cell r="G3093" t="str">
            <v>EL-6</v>
          </cell>
          <cell r="J3093" t="str">
            <v>RB</v>
          </cell>
          <cell r="L3093" t="str">
            <v>Energy</v>
          </cell>
          <cell r="M3093" t="str">
            <v>Summer</v>
          </cell>
          <cell r="N3093" t="str">
            <v>Off Peak Tier 5</v>
          </cell>
          <cell r="R3093" t="str">
            <v>C</v>
          </cell>
          <cell r="V3093">
            <v>0</v>
          </cell>
        </row>
        <row r="3094">
          <cell r="G3094" t="str">
            <v>EL-6</v>
          </cell>
          <cell r="J3094" t="str">
            <v>RB</v>
          </cell>
          <cell r="L3094" t="str">
            <v>Energy</v>
          </cell>
          <cell r="M3094" t="str">
            <v>Summer</v>
          </cell>
          <cell r="N3094" t="str">
            <v>Part Peak Tier 1</v>
          </cell>
          <cell r="R3094" t="str">
            <v>C</v>
          </cell>
          <cell r="V3094">
            <v>0</v>
          </cell>
        </row>
        <row r="3095">
          <cell r="G3095" t="str">
            <v>EL-6</v>
          </cell>
          <cell r="J3095" t="str">
            <v>RB</v>
          </cell>
          <cell r="L3095" t="str">
            <v>Energy</v>
          </cell>
          <cell r="M3095" t="str">
            <v>Summer</v>
          </cell>
          <cell r="N3095" t="str">
            <v>Part Peak Tier 2</v>
          </cell>
          <cell r="R3095" t="str">
            <v>C</v>
          </cell>
          <cell r="V3095">
            <v>0</v>
          </cell>
        </row>
        <row r="3096">
          <cell r="G3096" t="str">
            <v>EL-6</v>
          </cell>
          <cell r="J3096" t="str">
            <v>RB</v>
          </cell>
          <cell r="L3096" t="str">
            <v>Energy</v>
          </cell>
          <cell r="M3096" t="str">
            <v>Summer</v>
          </cell>
          <cell r="N3096" t="str">
            <v>Part Peak Tier 3</v>
          </cell>
          <cell r="R3096" t="str">
            <v>C</v>
          </cell>
          <cell r="V3096">
            <v>0</v>
          </cell>
        </row>
        <row r="3097">
          <cell r="G3097" t="str">
            <v>EL-6</v>
          </cell>
          <cell r="J3097" t="str">
            <v>RB</v>
          </cell>
          <cell r="L3097" t="str">
            <v>Energy</v>
          </cell>
          <cell r="M3097" t="str">
            <v>Summer</v>
          </cell>
          <cell r="N3097" t="str">
            <v>Part Peak Tier 4</v>
          </cell>
          <cell r="R3097" t="str">
            <v>C</v>
          </cell>
          <cell r="V3097">
            <v>0</v>
          </cell>
        </row>
        <row r="3098">
          <cell r="G3098" t="str">
            <v>EL-6</v>
          </cell>
          <cell r="J3098" t="str">
            <v>RB</v>
          </cell>
          <cell r="L3098" t="str">
            <v>Energy</v>
          </cell>
          <cell r="M3098" t="str">
            <v>Summer</v>
          </cell>
          <cell r="N3098" t="str">
            <v>Part Peak Tier 5</v>
          </cell>
          <cell r="R3098" t="str">
            <v>C</v>
          </cell>
          <cell r="V3098">
            <v>0</v>
          </cell>
        </row>
        <row r="3099">
          <cell r="G3099" t="str">
            <v>EL-6</v>
          </cell>
          <cell r="J3099" t="str">
            <v>RB</v>
          </cell>
          <cell r="L3099" t="str">
            <v>Energy</v>
          </cell>
          <cell r="M3099" t="str">
            <v>Summer</v>
          </cell>
          <cell r="N3099" t="str">
            <v>Peak Tier 1</v>
          </cell>
          <cell r="R3099" t="str">
            <v>C</v>
          </cell>
          <cell r="V3099">
            <v>0</v>
          </cell>
        </row>
        <row r="3100">
          <cell r="G3100" t="str">
            <v>EL-6</v>
          </cell>
          <cell r="J3100" t="str">
            <v>RB</v>
          </cell>
          <cell r="L3100" t="str">
            <v>Energy</v>
          </cell>
          <cell r="M3100" t="str">
            <v>Summer</v>
          </cell>
          <cell r="N3100" t="str">
            <v>Peak Tier 2</v>
          </cell>
          <cell r="R3100" t="str">
            <v>C</v>
          </cell>
          <cell r="V3100">
            <v>0</v>
          </cell>
        </row>
        <row r="3101">
          <cell r="G3101" t="str">
            <v>EL-6</v>
          </cell>
          <cell r="J3101" t="str">
            <v>RB</v>
          </cell>
          <cell r="L3101" t="str">
            <v>Energy</v>
          </cell>
          <cell r="M3101" t="str">
            <v>Summer</v>
          </cell>
          <cell r="N3101" t="str">
            <v>Peak Tier 3</v>
          </cell>
          <cell r="R3101" t="str">
            <v>C</v>
          </cell>
          <cell r="V3101">
            <v>0</v>
          </cell>
        </row>
        <row r="3102">
          <cell r="G3102" t="str">
            <v>EL-6</v>
          </cell>
          <cell r="J3102" t="str">
            <v>RB</v>
          </cell>
          <cell r="L3102" t="str">
            <v>Energy</v>
          </cell>
          <cell r="M3102" t="str">
            <v>Summer</v>
          </cell>
          <cell r="N3102" t="str">
            <v>Peak Tier 4</v>
          </cell>
          <cell r="R3102" t="str">
            <v>C</v>
          </cell>
          <cell r="V3102">
            <v>0</v>
          </cell>
        </row>
        <row r="3103">
          <cell r="G3103" t="str">
            <v>EL-6</v>
          </cell>
          <cell r="J3103" t="str">
            <v>RB</v>
          </cell>
          <cell r="L3103" t="str">
            <v>Energy</v>
          </cell>
          <cell r="M3103" t="str">
            <v>Summer</v>
          </cell>
          <cell r="N3103" t="str">
            <v>Peak Tier 5</v>
          </cell>
          <cell r="R3103" t="str">
            <v>C</v>
          </cell>
          <cell r="V3103">
            <v>0</v>
          </cell>
        </row>
        <row r="3104">
          <cell r="G3104" t="str">
            <v>EL-6</v>
          </cell>
          <cell r="J3104" t="str">
            <v>RB</v>
          </cell>
          <cell r="L3104" t="str">
            <v>Energy</v>
          </cell>
          <cell r="M3104" t="str">
            <v>Winter</v>
          </cell>
          <cell r="N3104" t="str">
            <v>Off Peak Tier 1</v>
          </cell>
          <cell r="R3104" t="str">
            <v>C</v>
          </cell>
          <cell r="V3104">
            <v>0</v>
          </cell>
        </row>
        <row r="3105">
          <cell r="G3105" t="str">
            <v>EL-6</v>
          </cell>
          <cell r="J3105" t="str">
            <v>RB</v>
          </cell>
          <cell r="L3105" t="str">
            <v>Energy</v>
          </cell>
          <cell r="M3105" t="str">
            <v>Winter</v>
          </cell>
          <cell r="N3105" t="str">
            <v>Off Peak Tier 2</v>
          </cell>
          <cell r="R3105" t="str">
            <v>C</v>
          </cell>
          <cell r="V3105">
            <v>0</v>
          </cell>
        </row>
        <row r="3106">
          <cell r="G3106" t="str">
            <v>EL-6</v>
          </cell>
          <cell r="J3106" t="str">
            <v>RB</v>
          </cell>
          <cell r="L3106" t="str">
            <v>Energy</v>
          </cell>
          <cell r="M3106" t="str">
            <v>Winter</v>
          </cell>
          <cell r="N3106" t="str">
            <v>Off Peak Tier 3</v>
          </cell>
          <cell r="R3106" t="str">
            <v>C</v>
          </cell>
          <cell r="V3106">
            <v>0</v>
          </cell>
        </row>
        <row r="3107">
          <cell r="G3107" t="str">
            <v>EL-6</v>
          </cell>
          <cell r="J3107" t="str">
            <v>RB</v>
          </cell>
          <cell r="L3107" t="str">
            <v>Energy</v>
          </cell>
          <cell r="M3107" t="str">
            <v>Winter</v>
          </cell>
          <cell r="N3107" t="str">
            <v>Off Peak Tier 4</v>
          </cell>
          <cell r="R3107" t="str">
            <v>C</v>
          </cell>
          <cell r="V3107">
            <v>0</v>
          </cell>
        </row>
        <row r="3108">
          <cell r="G3108" t="str">
            <v>EL-6</v>
          </cell>
          <cell r="J3108" t="str">
            <v>RB</v>
          </cell>
          <cell r="L3108" t="str">
            <v>Energy</v>
          </cell>
          <cell r="M3108" t="str">
            <v>Winter</v>
          </cell>
          <cell r="N3108" t="str">
            <v>Off Peak Tier 5</v>
          </cell>
          <cell r="R3108" t="str">
            <v>C</v>
          </cell>
          <cell r="V3108">
            <v>0</v>
          </cell>
        </row>
        <row r="3109">
          <cell r="G3109" t="str">
            <v>EL-6</v>
          </cell>
          <cell r="J3109" t="str">
            <v>RB</v>
          </cell>
          <cell r="L3109" t="str">
            <v>Energy</v>
          </cell>
          <cell r="M3109" t="str">
            <v>Winter</v>
          </cell>
          <cell r="N3109" t="str">
            <v>Part Peak Tier 1</v>
          </cell>
          <cell r="R3109" t="str">
            <v>C</v>
          </cell>
          <cell r="V3109">
            <v>0</v>
          </cell>
        </row>
        <row r="3110">
          <cell r="G3110" t="str">
            <v>EL-6</v>
          </cell>
          <cell r="J3110" t="str">
            <v>RB</v>
          </cell>
          <cell r="L3110" t="str">
            <v>Energy</v>
          </cell>
          <cell r="M3110" t="str">
            <v>Winter</v>
          </cell>
          <cell r="N3110" t="str">
            <v>Part Peak Tier 2</v>
          </cell>
          <cell r="R3110" t="str">
            <v>C</v>
          </cell>
          <cell r="V3110">
            <v>0</v>
          </cell>
        </row>
        <row r="3111">
          <cell r="G3111" t="str">
            <v>EL-6</v>
          </cell>
          <cell r="J3111" t="str">
            <v>RB</v>
          </cell>
          <cell r="L3111" t="str">
            <v>Energy</v>
          </cell>
          <cell r="M3111" t="str">
            <v>Winter</v>
          </cell>
          <cell r="N3111" t="str">
            <v>Part Peak Tier 3</v>
          </cell>
          <cell r="R3111" t="str">
            <v>C</v>
          </cell>
          <cell r="V3111">
            <v>0</v>
          </cell>
        </row>
        <row r="3112">
          <cell r="G3112" t="str">
            <v>EL-6</v>
          </cell>
          <cell r="J3112" t="str">
            <v>RB</v>
          </cell>
          <cell r="L3112" t="str">
            <v>Energy</v>
          </cell>
          <cell r="M3112" t="str">
            <v>Winter</v>
          </cell>
          <cell r="N3112" t="str">
            <v>Part Peak Tier 4</v>
          </cell>
          <cell r="R3112" t="str">
            <v>C</v>
          </cell>
          <cell r="V3112">
            <v>0</v>
          </cell>
        </row>
        <row r="3113">
          <cell r="G3113" t="str">
            <v>EL-6</v>
          </cell>
          <cell r="J3113" t="str">
            <v>RB</v>
          </cell>
          <cell r="L3113" t="str">
            <v>Energy</v>
          </cell>
          <cell r="M3113" t="str">
            <v>Winter</v>
          </cell>
          <cell r="N3113" t="str">
            <v>Part Peak Tier 5</v>
          </cell>
          <cell r="R3113" t="str">
            <v>C</v>
          </cell>
          <cell r="V3113">
            <v>0</v>
          </cell>
        </row>
        <row r="3114">
          <cell r="G3114" t="str">
            <v>ELTOUB</v>
          </cell>
          <cell r="J3114" t="str">
            <v>RB</v>
          </cell>
          <cell r="L3114" t="str">
            <v>Energy</v>
          </cell>
          <cell r="M3114" t="str">
            <v>N/A</v>
          </cell>
          <cell r="N3114" t="str">
            <v>Min Bill kWh</v>
          </cell>
          <cell r="R3114" t="str">
            <v>C</v>
          </cell>
          <cell r="V3114">
            <v>0</v>
          </cell>
        </row>
        <row r="3115">
          <cell r="G3115" t="str">
            <v>ELTOUB</v>
          </cell>
          <cell r="J3115" t="str">
            <v>RB</v>
          </cell>
          <cell r="L3115" t="str">
            <v>Energy</v>
          </cell>
          <cell r="M3115" t="str">
            <v>Summer</v>
          </cell>
          <cell r="N3115" t="str">
            <v>Off Peak</v>
          </cell>
          <cell r="R3115" t="str">
            <v>C</v>
          </cell>
          <cell r="V3115">
            <v>0</v>
          </cell>
        </row>
        <row r="3116">
          <cell r="G3116" t="str">
            <v>ELTOUB</v>
          </cell>
          <cell r="J3116" t="str">
            <v>RB</v>
          </cell>
          <cell r="L3116" t="str">
            <v>Energy</v>
          </cell>
          <cell r="M3116" t="str">
            <v>Summer</v>
          </cell>
          <cell r="N3116" t="str">
            <v>Peak</v>
          </cell>
          <cell r="R3116" t="str">
            <v>C</v>
          </cell>
          <cell r="V3116">
            <v>0</v>
          </cell>
        </row>
        <row r="3117">
          <cell r="G3117" t="str">
            <v>ELTOUB</v>
          </cell>
          <cell r="J3117" t="str">
            <v>RB</v>
          </cell>
          <cell r="L3117" t="str">
            <v>Energy</v>
          </cell>
          <cell r="M3117" t="str">
            <v>Winter</v>
          </cell>
          <cell r="N3117" t="str">
            <v>Off Peak</v>
          </cell>
          <cell r="R3117" t="str">
            <v>C</v>
          </cell>
          <cell r="V3117">
            <v>0</v>
          </cell>
        </row>
        <row r="3118">
          <cell r="G3118" t="str">
            <v>ELTOUB</v>
          </cell>
          <cell r="J3118" t="str">
            <v>RB</v>
          </cell>
          <cell r="L3118" t="str">
            <v>Energy</v>
          </cell>
          <cell r="M3118" t="str">
            <v>Winter</v>
          </cell>
          <cell r="N3118" t="str">
            <v>Peak</v>
          </cell>
          <cell r="R3118" t="str">
            <v>C</v>
          </cell>
          <cell r="V3118">
            <v>0</v>
          </cell>
        </row>
        <row r="3119">
          <cell r="G3119" t="str">
            <v>ETOUB</v>
          </cell>
          <cell r="J3119" t="str">
            <v>RB</v>
          </cell>
          <cell r="L3119" t="str">
            <v>Energy</v>
          </cell>
          <cell r="M3119" t="str">
            <v>N/A</v>
          </cell>
          <cell r="N3119" t="str">
            <v>Min Bill kWh</v>
          </cell>
          <cell r="R3119" t="str">
            <v>N/A</v>
          </cell>
          <cell r="V3119">
            <v>0</v>
          </cell>
        </row>
        <row r="3120">
          <cell r="G3120" t="str">
            <v>ETOUB</v>
          </cell>
          <cell r="J3120" t="str">
            <v>RB</v>
          </cell>
          <cell r="L3120" t="str">
            <v>Energy</v>
          </cell>
          <cell r="M3120" t="str">
            <v>Summer</v>
          </cell>
          <cell r="N3120" t="str">
            <v>Off Peak</v>
          </cell>
          <cell r="R3120" t="str">
            <v>N/A</v>
          </cell>
          <cell r="V3120">
            <v>0</v>
          </cell>
        </row>
        <row r="3121">
          <cell r="G3121" t="str">
            <v>ETOUB</v>
          </cell>
          <cell r="J3121" t="str">
            <v>RB</v>
          </cell>
          <cell r="L3121" t="str">
            <v>Energy</v>
          </cell>
          <cell r="M3121" t="str">
            <v>Summer</v>
          </cell>
          <cell r="N3121" t="str">
            <v>Peak</v>
          </cell>
          <cell r="R3121" t="str">
            <v>N/A</v>
          </cell>
          <cell r="V3121">
            <v>0</v>
          </cell>
        </row>
        <row r="3122">
          <cell r="G3122" t="str">
            <v>ETOUB</v>
          </cell>
          <cell r="J3122" t="str">
            <v>RB</v>
          </cell>
          <cell r="L3122" t="str">
            <v>Energy</v>
          </cell>
          <cell r="M3122" t="str">
            <v>Winter</v>
          </cell>
          <cell r="N3122" t="str">
            <v>Off Peak</v>
          </cell>
          <cell r="R3122" t="str">
            <v>N/A</v>
          </cell>
          <cell r="V3122">
            <v>0</v>
          </cell>
        </row>
        <row r="3123">
          <cell r="G3123" t="str">
            <v>ETOUB</v>
          </cell>
          <cell r="J3123" t="str">
            <v>RB</v>
          </cell>
          <cell r="L3123" t="str">
            <v>Energy</v>
          </cell>
          <cell r="M3123" t="str">
            <v>Winter</v>
          </cell>
          <cell r="N3123" t="str">
            <v>Peak</v>
          </cell>
          <cell r="R3123" t="str">
            <v>N/A</v>
          </cell>
          <cell r="V3123">
            <v>0</v>
          </cell>
        </row>
        <row r="3124">
          <cell r="G3124" t="str">
            <v>EV2A</v>
          </cell>
          <cell r="J3124" t="str">
            <v>RB</v>
          </cell>
          <cell r="L3124" t="str">
            <v>Energy</v>
          </cell>
          <cell r="M3124" t="str">
            <v>Summer</v>
          </cell>
          <cell r="N3124" t="str">
            <v>Off Peak</v>
          </cell>
          <cell r="R3124" t="str">
            <v>N/A</v>
          </cell>
          <cell r="V3124">
            <v>0</v>
          </cell>
        </row>
        <row r="3125">
          <cell r="G3125" t="str">
            <v>EV2A</v>
          </cell>
          <cell r="J3125" t="str">
            <v>RB</v>
          </cell>
          <cell r="L3125" t="str">
            <v>Energy</v>
          </cell>
          <cell r="M3125" t="str">
            <v>Summer</v>
          </cell>
          <cell r="N3125" t="str">
            <v>Part Peak</v>
          </cell>
          <cell r="R3125" t="str">
            <v>N/A</v>
          </cell>
          <cell r="V3125">
            <v>0</v>
          </cell>
        </row>
        <row r="3126">
          <cell r="G3126" t="str">
            <v>EV2A</v>
          </cell>
          <cell r="J3126" t="str">
            <v>RB</v>
          </cell>
          <cell r="L3126" t="str">
            <v>Energy</v>
          </cell>
          <cell r="M3126" t="str">
            <v>Summer</v>
          </cell>
          <cell r="N3126" t="str">
            <v>Peak</v>
          </cell>
          <cell r="R3126" t="str">
            <v>N/A</v>
          </cell>
          <cell r="V3126">
            <v>0</v>
          </cell>
        </row>
        <row r="3127">
          <cell r="G3127" t="str">
            <v>EV2A</v>
          </cell>
          <cell r="J3127" t="str">
            <v>RB</v>
          </cell>
          <cell r="L3127" t="str">
            <v>Energy</v>
          </cell>
          <cell r="M3127" t="str">
            <v>Winter</v>
          </cell>
          <cell r="N3127" t="str">
            <v>Off Peak</v>
          </cell>
          <cell r="R3127" t="str">
            <v>N/A</v>
          </cell>
          <cell r="V3127">
            <v>0</v>
          </cell>
        </row>
        <row r="3128">
          <cell r="G3128" t="str">
            <v>EV2A</v>
          </cell>
          <cell r="J3128" t="str">
            <v>RB</v>
          </cell>
          <cell r="L3128" t="str">
            <v>Energy</v>
          </cell>
          <cell r="M3128" t="str">
            <v>Winter</v>
          </cell>
          <cell r="N3128" t="str">
            <v>Part Peak</v>
          </cell>
          <cell r="R3128" t="str">
            <v>N/A</v>
          </cell>
          <cell r="V3128">
            <v>0</v>
          </cell>
        </row>
        <row r="3129">
          <cell r="G3129" t="str">
            <v>EV2A</v>
          </cell>
          <cell r="J3129" t="str">
            <v>RB</v>
          </cell>
          <cell r="L3129" t="str">
            <v>Energy</v>
          </cell>
          <cell r="M3129" t="str">
            <v>Winter</v>
          </cell>
          <cell r="N3129" t="str">
            <v>Peak</v>
          </cell>
          <cell r="R3129" t="str">
            <v>N/A</v>
          </cell>
          <cell r="V3129">
            <v>0</v>
          </cell>
        </row>
        <row r="3130">
          <cell r="G3130" t="str">
            <v>EV2B</v>
          </cell>
          <cell r="J3130" t="str">
            <v>RB</v>
          </cell>
          <cell r="L3130" t="str">
            <v>Energy</v>
          </cell>
          <cell r="M3130" t="str">
            <v>Summer</v>
          </cell>
          <cell r="N3130" t="str">
            <v>Off Peak</v>
          </cell>
          <cell r="R3130" t="str">
            <v>N/A</v>
          </cell>
          <cell r="V3130">
            <v>0</v>
          </cell>
        </row>
        <row r="3131">
          <cell r="G3131" t="str">
            <v>EV2B</v>
          </cell>
          <cell r="J3131" t="str">
            <v>RB</v>
          </cell>
          <cell r="L3131" t="str">
            <v>Energy</v>
          </cell>
          <cell r="M3131" t="str">
            <v>Summer</v>
          </cell>
          <cell r="N3131" t="str">
            <v>Part Peak</v>
          </cell>
          <cell r="R3131" t="str">
            <v>N/A</v>
          </cell>
          <cell r="V3131">
            <v>0</v>
          </cell>
        </row>
        <row r="3132">
          <cell r="G3132" t="str">
            <v>EV2B</v>
          </cell>
          <cell r="J3132" t="str">
            <v>RB</v>
          </cell>
          <cell r="L3132" t="str">
            <v>Energy</v>
          </cell>
          <cell r="M3132" t="str">
            <v>Summer</v>
          </cell>
          <cell r="N3132" t="str">
            <v>Peak</v>
          </cell>
          <cell r="R3132" t="str">
            <v>N/A</v>
          </cell>
          <cell r="V3132">
            <v>0</v>
          </cell>
        </row>
        <row r="3133">
          <cell r="G3133" t="str">
            <v>EV2B</v>
          </cell>
          <cell r="J3133" t="str">
            <v>RB</v>
          </cell>
          <cell r="L3133" t="str">
            <v>Energy</v>
          </cell>
          <cell r="M3133" t="str">
            <v>Winter</v>
          </cell>
          <cell r="N3133" t="str">
            <v>Off Peak</v>
          </cell>
          <cell r="R3133" t="str">
            <v>N/A</v>
          </cell>
          <cell r="V3133">
            <v>0</v>
          </cell>
        </row>
        <row r="3134">
          <cell r="G3134" t="str">
            <v>EV2B</v>
          </cell>
          <cell r="J3134" t="str">
            <v>RB</v>
          </cell>
          <cell r="L3134" t="str">
            <v>Energy</v>
          </cell>
          <cell r="M3134" t="str">
            <v>Winter</v>
          </cell>
          <cell r="N3134" t="str">
            <v>Part Peak</v>
          </cell>
          <cell r="R3134" t="str">
            <v>N/A</v>
          </cell>
          <cell r="V3134">
            <v>0</v>
          </cell>
        </row>
        <row r="3135">
          <cell r="G3135" t="str">
            <v>EV2B</v>
          </cell>
          <cell r="J3135" t="str">
            <v>RB</v>
          </cell>
          <cell r="L3135" t="str">
            <v>Energy</v>
          </cell>
          <cell r="M3135" t="str">
            <v>Winter</v>
          </cell>
          <cell r="N3135" t="str">
            <v>Peak</v>
          </cell>
          <cell r="R3135" t="str">
            <v>N/A</v>
          </cell>
          <cell r="V3135">
            <v>0</v>
          </cell>
        </row>
        <row r="3136">
          <cell r="G3136" t="str">
            <v>EVA</v>
          </cell>
          <cell r="J3136" t="str">
            <v>RB</v>
          </cell>
          <cell r="L3136" t="str">
            <v>Energy</v>
          </cell>
          <cell r="M3136" t="str">
            <v>N/A</v>
          </cell>
          <cell r="N3136" t="str">
            <v>Min Bill kWh</v>
          </cell>
          <cell r="R3136" t="str">
            <v>N/A</v>
          </cell>
          <cell r="V3136">
            <v>0</v>
          </cell>
        </row>
        <row r="3137">
          <cell r="G3137" t="str">
            <v>EVA</v>
          </cell>
          <cell r="J3137" t="str">
            <v>RB</v>
          </cell>
          <cell r="L3137" t="str">
            <v>Energy</v>
          </cell>
          <cell r="M3137" t="str">
            <v>Summer</v>
          </cell>
          <cell r="N3137" t="str">
            <v>Off Peak</v>
          </cell>
          <cell r="R3137" t="str">
            <v>N/A</v>
          </cell>
          <cell r="V3137">
            <v>0</v>
          </cell>
        </row>
        <row r="3138">
          <cell r="G3138" t="str">
            <v>EVA</v>
          </cell>
          <cell r="J3138" t="str">
            <v>RB</v>
          </cell>
          <cell r="L3138" t="str">
            <v>Energy</v>
          </cell>
          <cell r="M3138" t="str">
            <v>Summer</v>
          </cell>
          <cell r="N3138" t="str">
            <v>Part Peak</v>
          </cell>
          <cell r="R3138" t="str">
            <v>N/A</v>
          </cell>
          <cell r="V3138">
            <v>0</v>
          </cell>
        </row>
        <row r="3139">
          <cell r="G3139" t="str">
            <v>EVA</v>
          </cell>
          <cell r="J3139" t="str">
            <v>RB</v>
          </cell>
          <cell r="L3139" t="str">
            <v>Energy</v>
          </cell>
          <cell r="M3139" t="str">
            <v>Summer</v>
          </cell>
          <cell r="N3139" t="str">
            <v>Peak</v>
          </cell>
          <cell r="R3139" t="str">
            <v>N/A</v>
          </cell>
          <cell r="V3139">
            <v>0</v>
          </cell>
        </row>
        <row r="3140">
          <cell r="G3140" t="str">
            <v>EVA</v>
          </cell>
          <cell r="J3140" t="str">
            <v>RB</v>
          </cell>
          <cell r="L3140" t="str">
            <v>Energy</v>
          </cell>
          <cell r="M3140" t="str">
            <v>Winter</v>
          </cell>
          <cell r="N3140" t="str">
            <v>Off Peak</v>
          </cell>
          <cell r="R3140" t="str">
            <v>N/A</v>
          </cell>
          <cell r="V3140">
            <v>0</v>
          </cell>
        </row>
        <row r="3141">
          <cell r="G3141" t="str">
            <v>EVA</v>
          </cell>
          <cell r="J3141" t="str">
            <v>RB</v>
          </cell>
          <cell r="L3141" t="str">
            <v>Energy</v>
          </cell>
          <cell r="M3141" t="str">
            <v>Winter</v>
          </cell>
          <cell r="N3141" t="str">
            <v>Part Peak</v>
          </cell>
          <cell r="R3141" t="str">
            <v>N/A</v>
          </cell>
          <cell r="V3141">
            <v>0</v>
          </cell>
        </row>
        <row r="3142">
          <cell r="G3142" t="str">
            <v>EVA</v>
          </cell>
          <cell r="J3142" t="str">
            <v>RB</v>
          </cell>
          <cell r="L3142" t="str">
            <v>Energy</v>
          </cell>
          <cell r="M3142" t="str">
            <v>Winter</v>
          </cell>
          <cell r="N3142" t="str">
            <v>Peak</v>
          </cell>
          <cell r="R3142" t="str">
            <v>N/A</v>
          </cell>
          <cell r="V3142">
            <v>0</v>
          </cell>
        </row>
        <row r="3143">
          <cell r="G3143" t="str">
            <v>EVB</v>
          </cell>
          <cell r="J3143" t="str">
            <v>RB</v>
          </cell>
          <cell r="L3143" t="str">
            <v>Energy</v>
          </cell>
          <cell r="M3143" t="str">
            <v>Summer</v>
          </cell>
          <cell r="N3143" t="str">
            <v>Off Peak</v>
          </cell>
          <cell r="R3143" t="str">
            <v>N/A</v>
          </cell>
          <cell r="V3143">
            <v>0</v>
          </cell>
        </row>
        <row r="3144">
          <cell r="G3144" t="str">
            <v>EVB</v>
          </cell>
          <cell r="J3144" t="str">
            <v>RB</v>
          </cell>
          <cell r="L3144" t="str">
            <v>Energy</v>
          </cell>
          <cell r="M3144" t="str">
            <v>Summer</v>
          </cell>
          <cell r="N3144" t="str">
            <v>Part Peak</v>
          </cell>
          <cell r="R3144" t="str">
            <v>N/A</v>
          </cell>
          <cell r="V3144">
            <v>0</v>
          </cell>
        </row>
        <row r="3145">
          <cell r="G3145" t="str">
            <v>EVB</v>
          </cell>
          <cell r="J3145" t="str">
            <v>RB</v>
          </cell>
          <cell r="L3145" t="str">
            <v>Energy</v>
          </cell>
          <cell r="M3145" t="str">
            <v>Summer</v>
          </cell>
          <cell r="N3145" t="str">
            <v>Peak</v>
          </cell>
          <cell r="R3145" t="str">
            <v>N/A</v>
          </cell>
          <cell r="V3145">
            <v>0</v>
          </cell>
        </row>
        <row r="3146">
          <cell r="G3146" t="str">
            <v>EVB</v>
          </cell>
          <cell r="J3146" t="str">
            <v>RB</v>
          </cell>
          <cell r="L3146" t="str">
            <v>Energy</v>
          </cell>
          <cell r="M3146" t="str">
            <v>Winter</v>
          </cell>
          <cell r="N3146" t="str">
            <v>Off Peak</v>
          </cell>
          <cell r="R3146" t="str">
            <v>N/A</v>
          </cell>
          <cell r="V3146">
            <v>0</v>
          </cell>
        </row>
        <row r="3147">
          <cell r="G3147" t="str">
            <v>EVB</v>
          </cell>
          <cell r="J3147" t="str">
            <v>RB</v>
          </cell>
          <cell r="L3147" t="str">
            <v>Energy</v>
          </cell>
          <cell r="M3147" t="str">
            <v>Winter</v>
          </cell>
          <cell r="N3147" t="str">
            <v>Part Peak</v>
          </cell>
          <cell r="R3147" t="str">
            <v>N/A</v>
          </cell>
          <cell r="V3147">
            <v>0</v>
          </cell>
        </row>
        <row r="3148">
          <cell r="G3148" t="str">
            <v>EVB</v>
          </cell>
          <cell r="J3148" t="str">
            <v>RB</v>
          </cell>
          <cell r="L3148" t="str">
            <v>Energy</v>
          </cell>
          <cell r="M3148" t="str">
            <v>Winter</v>
          </cell>
          <cell r="N3148" t="str">
            <v>Peak</v>
          </cell>
          <cell r="R3148" t="str">
            <v>N/A</v>
          </cell>
          <cell r="V3148">
            <v>0</v>
          </cell>
        </row>
        <row r="3149">
          <cell r="G3149" t="str">
            <v>ETOUD</v>
          </cell>
          <cell r="J3149" t="str">
            <v>RB</v>
          </cell>
          <cell r="L3149" t="str">
            <v>Energy</v>
          </cell>
          <cell r="M3149" t="str">
            <v>N/A</v>
          </cell>
          <cell r="N3149" t="str">
            <v>Min Bill kWh</v>
          </cell>
          <cell r="R3149" t="str">
            <v>N/A</v>
          </cell>
          <cell r="V3149">
            <v>0</v>
          </cell>
        </row>
        <row r="3150">
          <cell r="G3150" t="str">
            <v>ETOUD</v>
          </cell>
          <cell r="J3150" t="str">
            <v>RB</v>
          </cell>
          <cell r="L3150" t="str">
            <v>Energy</v>
          </cell>
          <cell r="M3150" t="str">
            <v>Summer</v>
          </cell>
          <cell r="N3150" t="str">
            <v>Off Peak</v>
          </cell>
          <cell r="R3150" t="str">
            <v>N/A</v>
          </cell>
          <cell r="V3150">
            <v>0</v>
          </cell>
        </row>
        <row r="3151">
          <cell r="G3151" t="str">
            <v>ETOUD</v>
          </cell>
          <cell r="J3151" t="str">
            <v>RB</v>
          </cell>
          <cell r="L3151" t="str">
            <v>Energy</v>
          </cell>
          <cell r="M3151" t="str">
            <v>Summer</v>
          </cell>
          <cell r="N3151" t="str">
            <v>Peak</v>
          </cell>
          <cell r="R3151" t="str">
            <v>N/A</v>
          </cell>
          <cell r="V3151">
            <v>0</v>
          </cell>
        </row>
        <row r="3152">
          <cell r="G3152" t="str">
            <v>ETOUD</v>
          </cell>
          <cell r="J3152" t="str">
            <v>RB</v>
          </cell>
          <cell r="L3152" t="str">
            <v>Energy</v>
          </cell>
          <cell r="M3152" t="str">
            <v>Winter</v>
          </cell>
          <cell r="N3152" t="str">
            <v>Off Peak</v>
          </cell>
          <cell r="R3152" t="str">
            <v>N/A</v>
          </cell>
          <cell r="V3152">
            <v>0</v>
          </cell>
        </row>
        <row r="3153">
          <cell r="G3153" t="str">
            <v>ETOUD</v>
          </cell>
          <cell r="J3153" t="str">
            <v>RB</v>
          </cell>
          <cell r="L3153" t="str">
            <v>Energy</v>
          </cell>
          <cell r="M3153" t="str">
            <v>Winter</v>
          </cell>
          <cell r="N3153" t="str">
            <v>Peak</v>
          </cell>
          <cell r="R3153" t="str">
            <v>N/A</v>
          </cell>
          <cell r="V3153">
            <v>0</v>
          </cell>
        </row>
        <row r="3154">
          <cell r="G3154" t="str">
            <v>ELTOUD</v>
          </cell>
          <cell r="J3154" t="str">
            <v>RB</v>
          </cell>
          <cell r="L3154" t="str">
            <v>Energy</v>
          </cell>
          <cell r="M3154" t="str">
            <v>N/A</v>
          </cell>
          <cell r="N3154" t="str">
            <v>Min Bill kWh</v>
          </cell>
          <cell r="R3154" t="str">
            <v>C</v>
          </cell>
          <cell r="V3154">
            <v>0</v>
          </cell>
        </row>
        <row r="3155">
          <cell r="G3155" t="str">
            <v>ELTOUD</v>
          </cell>
          <cell r="J3155" t="str">
            <v>RB</v>
          </cell>
          <cell r="L3155" t="str">
            <v>Energy</v>
          </cell>
          <cell r="M3155" t="str">
            <v>Summer</v>
          </cell>
          <cell r="N3155" t="str">
            <v>Off Peak</v>
          </cell>
          <cell r="R3155" t="str">
            <v>C</v>
          </cell>
          <cell r="V3155">
            <v>0</v>
          </cell>
        </row>
        <row r="3156">
          <cell r="G3156" t="str">
            <v>ELTOUD</v>
          </cell>
          <cell r="J3156" t="str">
            <v>RB</v>
          </cell>
          <cell r="L3156" t="str">
            <v>Energy</v>
          </cell>
          <cell r="M3156" t="str">
            <v>Summer</v>
          </cell>
          <cell r="N3156" t="str">
            <v>Peak</v>
          </cell>
          <cell r="R3156" t="str">
            <v>C</v>
          </cell>
          <cell r="V3156">
            <v>0</v>
          </cell>
        </row>
        <row r="3157">
          <cell r="G3157" t="str">
            <v>ELTOUD</v>
          </cell>
          <cell r="J3157" t="str">
            <v>RB</v>
          </cell>
          <cell r="L3157" t="str">
            <v>Energy</v>
          </cell>
          <cell r="M3157" t="str">
            <v>Winter</v>
          </cell>
          <cell r="N3157" t="str">
            <v>Off Peak</v>
          </cell>
          <cell r="R3157" t="str">
            <v>C</v>
          </cell>
          <cell r="V3157">
            <v>0</v>
          </cell>
        </row>
        <row r="3158">
          <cell r="G3158" t="str">
            <v>ELTOUD</v>
          </cell>
          <cell r="J3158" t="str">
            <v>RB</v>
          </cell>
          <cell r="L3158" t="str">
            <v>Energy</v>
          </cell>
          <cell r="M3158" t="str">
            <v>Winter</v>
          </cell>
          <cell r="N3158" t="str">
            <v>Peak</v>
          </cell>
          <cell r="R3158" t="str">
            <v>C</v>
          </cell>
          <cell r="V3158">
            <v>0</v>
          </cell>
        </row>
        <row r="3159">
          <cell r="G3159" t="str">
            <v>E-6</v>
          </cell>
          <cell r="J3159" t="str">
            <v>RBC</v>
          </cell>
          <cell r="L3159" t="str">
            <v>Energy</v>
          </cell>
          <cell r="M3159" t="str">
            <v>N/A</v>
          </cell>
          <cell r="N3159" t="str">
            <v>Min Bill kWh</v>
          </cell>
          <cell r="R3159" t="str">
            <v>N/A</v>
          </cell>
          <cell r="V3159">
            <v>0</v>
          </cell>
        </row>
        <row r="3160">
          <cell r="G3160" t="str">
            <v>E-6</v>
          </cell>
          <cell r="J3160" t="str">
            <v>RBC</v>
          </cell>
          <cell r="L3160" t="str">
            <v>Energy</v>
          </cell>
          <cell r="M3160" t="str">
            <v>Summer</v>
          </cell>
          <cell r="N3160" t="str">
            <v>Off Peak Tier 1</v>
          </cell>
          <cell r="R3160" t="str">
            <v>N/A</v>
          </cell>
          <cell r="V3160">
            <v>0</v>
          </cell>
        </row>
        <row r="3161">
          <cell r="G3161" t="str">
            <v>E-6</v>
          </cell>
          <cell r="J3161" t="str">
            <v>RBC</v>
          </cell>
          <cell r="L3161" t="str">
            <v>Energy</v>
          </cell>
          <cell r="M3161" t="str">
            <v>Summer</v>
          </cell>
          <cell r="N3161" t="str">
            <v>Off Peak Tier 2</v>
          </cell>
          <cell r="R3161" t="str">
            <v>N/A</v>
          </cell>
          <cell r="V3161">
            <v>0</v>
          </cell>
        </row>
        <row r="3162">
          <cell r="G3162" t="str">
            <v>E-6</v>
          </cell>
          <cell r="J3162" t="str">
            <v>RBC</v>
          </cell>
          <cell r="L3162" t="str">
            <v>Energy</v>
          </cell>
          <cell r="M3162" t="str">
            <v>Summer</v>
          </cell>
          <cell r="N3162" t="str">
            <v>Off Peak Tier 3</v>
          </cell>
          <cell r="R3162" t="str">
            <v>N/A</v>
          </cell>
          <cell r="V3162">
            <v>0</v>
          </cell>
        </row>
        <row r="3163">
          <cell r="G3163" t="str">
            <v>E-6</v>
          </cell>
          <cell r="J3163" t="str">
            <v>RBC</v>
          </cell>
          <cell r="L3163" t="str">
            <v>Energy</v>
          </cell>
          <cell r="M3163" t="str">
            <v>Summer</v>
          </cell>
          <cell r="N3163" t="str">
            <v>Off Peak Tier 4</v>
          </cell>
          <cell r="R3163" t="str">
            <v>N/A</v>
          </cell>
          <cell r="V3163">
            <v>0</v>
          </cell>
        </row>
        <row r="3164">
          <cell r="G3164" t="str">
            <v>E-6</v>
          </cell>
          <cell r="J3164" t="str">
            <v>RBC</v>
          </cell>
          <cell r="L3164" t="str">
            <v>Energy</v>
          </cell>
          <cell r="M3164" t="str">
            <v>Summer</v>
          </cell>
          <cell r="N3164" t="str">
            <v>Off Peak Tier 5</v>
          </cell>
          <cell r="R3164" t="str">
            <v>N/A</v>
          </cell>
          <cell r="V3164">
            <v>0</v>
          </cell>
        </row>
        <row r="3165">
          <cell r="G3165" t="str">
            <v>E-6</v>
          </cell>
          <cell r="J3165" t="str">
            <v>RBC</v>
          </cell>
          <cell r="L3165" t="str">
            <v>Energy</v>
          </cell>
          <cell r="M3165" t="str">
            <v>Summer</v>
          </cell>
          <cell r="N3165" t="str">
            <v>Part Peak Tier 1</v>
          </cell>
          <cell r="R3165" t="str">
            <v>N/A</v>
          </cell>
          <cell r="V3165">
            <v>0</v>
          </cell>
        </row>
        <row r="3166">
          <cell r="G3166" t="str">
            <v>E-6</v>
          </cell>
          <cell r="J3166" t="str">
            <v>RBC</v>
          </cell>
          <cell r="L3166" t="str">
            <v>Energy</v>
          </cell>
          <cell r="M3166" t="str">
            <v>Summer</v>
          </cell>
          <cell r="N3166" t="str">
            <v>Part Peak Tier 2</v>
          </cell>
          <cell r="R3166" t="str">
            <v>N/A</v>
          </cell>
          <cell r="V3166">
            <v>0</v>
          </cell>
        </row>
        <row r="3167">
          <cell r="G3167" t="str">
            <v>E-6</v>
          </cell>
          <cell r="J3167" t="str">
            <v>RBC</v>
          </cell>
          <cell r="L3167" t="str">
            <v>Energy</v>
          </cell>
          <cell r="M3167" t="str">
            <v>Summer</v>
          </cell>
          <cell r="N3167" t="str">
            <v>Part Peak Tier 3</v>
          </cell>
          <cell r="R3167" t="str">
            <v>N/A</v>
          </cell>
          <cell r="V3167">
            <v>0</v>
          </cell>
        </row>
        <row r="3168">
          <cell r="G3168" t="str">
            <v>E-6</v>
          </cell>
          <cell r="J3168" t="str">
            <v>RBC</v>
          </cell>
          <cell r="L3168" t="str">
            <v>Energy</v>
          </cell>
          <cell r="M3168" t="str">
            <v>Summer</v>
          </cell>
          <cell r="N3168" t="str">
            <v>Part Peak Tier 4</v>
          </cell>
          <cell r="R3168" t="str">
            <v>N/A</v>
          </cell>
          <cell r="V3168">
            <v>0</v>
          </cell>
        </row>
        <row r="3169">
          <cell r="G3169" t="str">
            <v>E-6</v>
          </cell>
          <cell r="J3169" t="str">
            <v>RBC</v>
          </cell>
          <cell r="L3169" t="str">
            <v>Energy</v>
          </cell>
          <cell r="M3169" t="str">
            <v>Summer</v>
          </cell>
          <cell r="N3169" t="str">
            <v>Part Peak Tier 5</v>
          </cell>
          <cell r="R3169" t="str">
            <v>N/A</v>
          </cell>
          <cell r="V3169">
            <v>0</v>
          </cell>
        </row>
        <row r="3170">
          <cell r="G3170" t="str">
            <v>E-6</v>
          </cell>
          <cell r="J3170" t="str">
            <v>RBC</v>
          </cell>
          <cell r="L3170" t="str">
            <v>Energy</v>
          </cell>
          <cell r="M3170" t="str">
            <v>Summer</v>
          </cell>
          <cell r="N3170" t="str">
            <v>Peak Tier 1</v>
          </cell>
          <cell r="R3170" t="str">
            <v>N/A</v>
          </cell>
          <cell r="V3170">
            <v>0</v>
          </cell>
        </row>
        <row r="3171">
          <cell r="G3171" t="str">
            <v>E-6</v>
          </cell>
          <cell r="J3171" t="str">
            <v>RBC</v>
          </cell>
          <cell r="L3171" t="str">
            <v>Energy</v>
          </cell>
          <cell r="M3171" t="str">
            <v>Summer</v>
          </cell>
          <cell r="N3171" t="str">
            <v>Peak Tier 2</v>
          </cell>
          <cell r="R3171" t="str">
            <v>N/A</v>
          </cell>
          <cell r="V3171">
            <v>0</v>
          </cell>
        </row>
        <row r="3172">
          <cell r="G3172" t="str">
            <v>E-6</v>
          </cell>
          <cell r="J3172" t="str">
            <v>RBC</v>
          </cell>
          <cell r="L3172" t="str">
            <v>Energy</v>
          </cell>
          <cell r="M3172" t="str">
            <v>Summer</v>
          </cell>
          <cell r="N3172" t="str">
            <v>Peak Tier 3</v>
          </cell>
          <cell r="R3172" t="str">
            <v>N/A</v>
          </cell>
          <cell r="V3172">
            <v>0</v>
          </cell>
        </row>
        <row r="3173">
          <cell r="G3173" t="str">
            <v>E-6</v>
          </cell>
          <cell r="J3173" t="str">
            <v>RBC</v>
          </cell>
          <cell r="L3173" t="str">
            <v>Energy</v>
          </cell>
          <cell r="M3173" t="str">
            <v>Summer</v>
          </cell>
          <cell r="N3173" t="str">
            <v>Peak Tier 4</v>
          </cell>
          <cell r="R3173" t="str">
            <v>N/A</v>
          </cell>
          <cell r="V3173">
            <v>0</v>
          </cell>
        </row>
        <row r="3174">
          <cell r="G3174" t="str">
            <v>E-6</v>
          </cell>
          <cell r="J3174" t="str">
            <v>RBC</v>
          </cell>
          <cell r="L3174" t="str">
            <v>Energy</v>
          </cell>
          <cell r="M3174" t="str">
            <v>Summer</v>
          </cell>
          <cell r="N3174" t="str">
            <v>Peak Tier 5</v>
          </cell>
          <cell r="R3174" t="str">
            <v>N/A</v>
          </cell>
          <cell r="V3174">
            <v>0</v>
          </cell>
        </row>
        <row r="3175">
          <cell r="G3175" t="str">
            <v>E-6</v>
          </cell>
          <cell r="J3175" t="str">
            <v>RBC</v>
          </cell>
          <cell r="L3175" t="str">
            <v>Energy</v>
          </cell>
          <cell r="M3175" t="str">
            <v>Winter</v>
          </cell>
          <cell r="N3175" t="str">
            <v>Off Peak Tier 1</v>
          </cell>
          <cell r="R3175" t="str">
            <v>N/A</v>
          </cell>
          <cell r="V3175">
            <v>0</v>
          </cell>
        </row>
        <row r="3176">
          <cell r="G3176" t="str">
            <v>E-6</v>
          </cell>
          <cell r="J3176" t="str">
            <v>RBC</v>
          </cell>
          <cell r="L3176" t="str">
            <v>Energy</v>
          </cell>
          <cell r="M3176" t="str">
            <v>Winter</v>
          </cell>
          <cell r="N3176" t="str">
            <v>Off Peak Tier 2</v>
          </cell>
          <cell r="R3176" t="str">
            <v>N/A</v>
          </cell>
          <cell r="V3176">
            <v>0</v>
          </cell>
        </row>
        <row r="3177">
          <cell r="G3177" t="str">
            <v>E-6</v>
          </cell>
          <cell r="J3177" t="str">
            <v>RBC</v>
          </cell>
          <cell r="L3177" t="str">
            <v>Energy</v>
          </cell>
          <cell r="M3177" t="str">
            <v>Winter</v>
          </cell>
          <cell r="N3177" t="str">
            <v>Off Peak Tier 3</v>
          </cell>
          <cell r="R3177" t="str">
            <v>N/A</v>
          </cell>
          <cell r="V3177">
            <v>0</v>
          </cell>
        </row>
        <row r="3178">
          <cell r="G3178" t="str">
            <v>E-6</v>
          </cell>
          <cell r="J3178" t="str">
            <v>RBC</v>
          </cell>
          <cell r="L3178" t="str">
            <v>Energy</v>
          </cell>
          <cell r="M3178" t="str">
            <v>Winter</v>
          </cell>
          <cell r="N3178" t="str">
            <v>Off Peak Tier 4</v>
          </cell>
          <cell r="R3178" t="str">
            <v>N/A</v>
          </cell>
          <cell r="V3178">
            <v>0</v>
          </cell>
        </row>
        <row r="3179">
          <cell r="G3179" t="str">
            <v>E-6</v>
          </cell>
          <cell r="J3179" t="str">
            <v>RBC</v>
          </cell>
          <cell r="L3179" t="str">
            <v>Energy</v>
          </cell>
          <cell r="M3179" t="str">
            <v>Winter</v>
          </cell>
          <cell r="N3179" t="str">
            <v>Off Peak Tier 5</v>
          </cell>
          <cell r="R3179" t="str">
            <v>N/A</v>
          </cell>
          <cell r="V3179">
            <v>0</v>
          </cell>
        </row>
        <row r="3180">
          <cell r="G3180" t="str">
            <v>E-6</v>
          </cell>
          <cell r="J3180" t="str">
            <v>RBC</v>
          </cell>
          <cell r="L3180" t="str">
            <v>Energy</v>
          </cell>
          <cell r="M3180" t="str">
            <v>Winter</v>
          </cell>
          <cell r="N3180" t="str">
            <v>Part Peak Tier 1</v>
          </cell>
          <cell r="R3180" t="str">
            <v>N/A</v>
          </cell>
          <cell r="V3180">
            <v>0</v>
          </cell>
        </row>
        <row r="3181">
          <cell r="G3181" t="str">
            <v>E-6</v>
          </cell>
          <cell r="J3181" t="str">
            <v>RBC</v>
          </cell>
          <cell r="L3181" t="str">
            <v>Energy</v>
          </cell>
          <cell r="M3181" t="str">
            <v>Winter</v>
          </cell>
          <cell r="N3181" t="str">
            <v>Part Peak Tier 2</v>
          </cell>
          <cell r="R3181" t="str">
            <v>N/A</v>
          </cell>
          <cell r="V3181">
            <v>0</v>
          </cell>
        </row>
        <row r="3182">
          <cell r="G3182" t="str">
            <v>E-6</v>
          </cell>
          <cell r="J3182" t="str">
            <v>RBC</v>
          </cell>
          <cell r="L3182" t="str">
            <v>Energy</v>
          </cell>
          <cell r="M3182" t="str">
            <v>Winter</v>
          </cell>
          <cell r="N3182" t="str">
            <v>Part Peak Tier 3</v>
          </cell>
          <cell r="R3182" t="str">
            <v>N/A</v>
          </cell>
          <cell r="V3182">
            <v>0</v>
          </cell>
        </row>
        <row r="3183">
          <cell r="G3183" t="str">
            <v>E-6</v>
          </cell>
          <cell r="J3183" t="str">
            <v>RBC</v>
          </cell>
          <cell r="L3183" t="str">
            <v>Energy</v>
          </cell>
          <cell r="M3183" t="str">
            <v>Winter</v>
          </cell>
          <cell r="N3183" t="str">
            <v>Part Peak Tier 4</v>
          </cell>
          <cell r="R3183" t="str">
            <v>N/A</v>
          </cell>
          <cell r="V3183">
            <v>0</v>
          </cell>
        </row>
        <row r="3184">
          <cell r="G3184" t="str">
            <v>E-6</v>
          </cell>
          <cell r="J3184" t="str">
            <v>RBC</v>
          </cell>
          <cell r="L3184" t="str">
            <v>Energy</v>
          </cell>
          <cell r="M3184" t="str">
            <v>Winter</v>
          </cell>
          <cell r="N3184" t="str">
            <v>Part Peak Tier 5</v>
          </cell>
          <cell r="R3184" t="str">
            <v>N/A</v>
          </cell>
          <cell r="V3184">
            <v>0</v>
          </cell>
        </row>
        <row r="3185">
          <cell r="G3185" t="str">
            <v>EL-6</v>
          </cell>
          <cell r="J3185" t="str">
            <v>RBC</v>
          </cell>
          <cell r="L3185" t="str">
            <v>Energy</v>
          </cell>
          <cell r="M3185" t="str">
            <v>N/A</v>
          </cell>
          <cell r="N3185" t="str">
            <v>Min Bill kWh</v>
          </cell>
          <cell r="R3185" t="str">
            <v>C</v>
          </cell>
          <cell r="V3185">
            <v>0</v>
          </cell>
        </row>
        <row r="3186">
          <cell r="G3186" t="str">
            <v>EL-6</v>
          </cell>
          <cell r="J3186" t="str">
            <v>RBC</v>
          </cell>
          <cell r="L3186" t="str">
            <v>Energy</v>
          </cell>
          <cell r="M3186" t="str">
            <v>Summer</v>
          </cell>
          <cell r="N3186" t="str">
            <v>Off Peak Tier 1</v>
          </cell>
          <cell r="R3186" t="str">
            <v>C</v>
          </cell>
          <cell r="V3186">
            <v>0</v>
          </cell>
        </row>
        <row r="3187">
          <cell r="G3187" t="str">
            <v>EL-6</v>
          </cell>
          <cell r="J3187" t="str">
            <v>RBC</v>
          </cell>
          <cell r="L3187" t="str">
            <v>Energy</v>
          </cell>
          <cell r="M3187" t="str">
            <v>Summer</v>
          </cell>
          <cell r="N3187" t="str">
            <v>Off Peak Tier 2</v>
          </cell>
          <cell r="R3187" t="str">
            <v>C</v>
          </cell>
          <cell r="V3187">
            <v>0</v>
          </cell>
        </row>
        <row r="3188">
          <cell r="G3188" t="str">
            <v>EL-6</v>
          </cell>
          <cell r="J3188" t="str">
            <v>RBC</v>
          </cell>
          <cell r="L3188" t="str">
            <v>Energy</v>
          </cell>
          <cell r="M3188" t="str">
            <v>Summer</v>
          </cell>
          <cell r="N3188" t="str">
            <v>Off Peak Tier 3</v>
          </cell>
          <cell r="R3188" t="str">
            <v>C</v>
          </cell>
          <cell r="V3188">
            <v>0</v>
          </cell>
        </row>
        <row r="3189">
          <cell r="G3189" t="str">
            <v>EL-6</v>
          </cell>
          <cell r="J3189" t="str">
            <v>RBC</v>
          </cell>
          <cell r="L3189" t="str">
            <v>Energy</v>
          </cell>
          <cell r="M3189" t="str">
            <v>Summer</v>
          </cell>
          <cell r="N3189" t="str">
            <v>Off Peak Tier 4</v>
          </cell>
          <cell r="R3189" t="str">
            <v>C</v>
          </cell>
          <cell r="V3189">
            <v>0</v>
          </cell>
        </row>
        <row r="3190">
          <cell r="G3190" t="str">
            <v>EL-6</v>
          </cell>
          <cell r="J3190" t="str">
            <v>RBC</v>
          </cell>
          <cell r="L3190" t="str">
            <v>Energy</v>
          </cell>
          <cell r="M3190" t="str">
            <v>Summer</v>
          </cell>
          <cell r="N3190" t="str">
            <v>Off Peak Tier 5</v>
          </cell>
          <cell r="R3190" t="str">
            <v>C</v>
          </cell>
          <cell r="V3190">
            <v>0</v>
          </cell>
        </row>
        <row r="3191">
          <cell r="G3191" t="str">
            <v>EL-6</v>
          </cell>
          <cell r="J3191" t="str">
            <v>RBC</v>
          </cell>
          <cell r="L3191" t="str">
            <v>Energy</v>
          </cell>
          <cell r="M3191" t="str">
            <v>Summer</v>
          </cell>
          <cell r="N3191" t="str">
            <v>Part Peak Tier 1</v>
          </cell>
          <cell r="R3191" t="str">
            <v>C</v>
          </cell>
          <cell r="V3191">
            <v>0</v>
          </cell>
        </row>
        <row r="3192">
          <cell r="G3192" t="str">
            <v>EL-6</v>
          </cell>
          <cell r="J3192" t="str">
            <v>RBC</v>
          </cell>
          <cell r="L3192" t="str">
            <v>Energy</v>
          </cell>
          <cell r="M3192" t="str">
            <v>Summer</v>
          </cell>
          <cell r="N3192" t="str">
            <v>Part Peak Tier 2</v>
          </cell>
          <cell r="R3192" t="str">
            <v>C</v>
          </cell>
          <cell r="V3192">
            <v>0</v>
          </cell>
        </row>
        <row r="3193">
          <cell r="G3193" t="str">
            <v>EL-6</v>
          </cell>
          <cell r="J3193" t="str">
            <v>RBC</v>
          </cell>
          <cell r="L3193" t="str">
            <v>Energy</v>
          </cell>
          <cell r="M3193" t="str">
            <v>Summer</v>
          </cell>
          <cell r="N3193" t="str">
            <v>Part Peak Tier 3</v>
          </cell>
          <cell r="R3193" t="str">
            <v>C</v>
          </cell>
          <cell r="V3193">
            <v>0</v>
          </cell>
        </row>
        <row r="3194">
          <cell r="G3194" t="str">
            <v>EL-6</v>
          </cell>
          <cell r="J3194" t="str">
            <v>RBC</v>
          </cell>
          <cell r="L3194" t="str">
            <v>Energy</v>
          </cell>
          <cell r="M3194" t="str">
            <v>Summer</v>
          </cell>
          <cell r="N3194" t="str">
            <v>Part Peak Tier 4</v>
          </cell>
          <cell r="R3194" t="str">
            <v>C</v>
          </cell>
          <cell r="V3194">
            <v>0</v>
          </cell>
        </row>
        <row r="3195">
          <cell r="G3195" t="str">
            <v>EL-6</v>
          </cell>
          <cell r="J3195" t="str">
            <v>RBC</v>
          </cell>
          <cell r="L3195" t="str">
            <v>Energy</v>
          </cell>
          <cell r="M3195" t="str">
            <v>Summer</v>
          </cell>
          <cell r="N3195" t="str">
            <v>Part Peak Tier 5</v>
          </cell>
          <cell r="R3195" t="str">
            <v>C</v>
          </cell>
          <cell r="V3195">
            <v>0</v>
          </cell>
        </row>
        <row r="3196">
          <cell r="G3196" t="str">
            <v>EL-6</v>
          </cell>
          <cell r="J3196" t="str">
            <v>RBC</v>
          </cell>
          <cell r="L3196" t="str">
            <v>Energy</v>
          </cell>
          <cell r="M3196" t="str">
            <v>Summer</v>
          </cell>
          <cell r="N3196" t="str">
            <v>Peak Tier 1</v>
          </cell>
          <cell r="R3196" t="str">
            <v>C</v>
          </cell>
          <cell r="V3196">
            <v>0</v>
          </cell>
        </row>
        <row r="3197">
          <cell r="G3197" t="str">
            <v>EL-6</v>
          </cell>
          <cell r="J3197" t="str">
            <v>RBC</v>
          </cell>
          <cell r="L3197" t="str">
            <v>Energy</v>
          </cell>
          <cell r="M3197" t="str">
            <v>Summer</v>
          </cell>
          <cell r="N3197" t="str">
            <v>Peak Tier 2</v>
          </cell>
          <cell r="R3197" t="str">
            <v>C</v>
          </cell>
          <cell r="V3197">
            <v>0</v>
          </cell>
        </row>
        <row r="3198">
          <cell r="G3198" t="str">
            <v>EL-6</v>
          </cell>
          <cell r="J3198" t="str">
            <v>RBC</v>
          </cell>
          <cell r="L3198" t="str">
            <v>Energy</v>
          </cell>
          <cell r="M3198" t="str">
            <v>Summer</v>
          </cell>
          <cell r="N3198" t="str">
            <v>Peak Tier 3</v>
          </cell>
          <cell r="R3198" t="str">
            <v>C</v>
          </cell>
          <cell r="V3198">
            <v>0</v>
          </cell>
        </row>
        <row r="3199">
          <cell r="G3199" t="str">
            <v>EL-6</v>
          </cell>
          <cell r="J3199" t="str">
            <v>RBC</v>
          </cell>
          <cell r="L3199" t="str">
            <v>Energy</v>
          </cell>
          <cell r="M3199" t="str">
            <v>Summer</v>
          </cell>
          <cell r="N3199" t="str">
            <v>Peak Tier 4</v>
          </cell>
          <cell r="R3199" t="str">
            <v>C</v>
          </cell>
          <cell r="V3199">
            <v>0</v>
          </cell>
        </row>
        <row r="3200">
          <cell r="G3200" t="str">
            <v>EL-6</v>
          </cell>
          <cell r="J3200" t="str">
            <v>RBC</v>
          </cell>
          <cell r="L3200" t="str">
            <v>Energy</v>
          </cell>
          <cell r="M3200" t="str">
            <v>Summer</v>
          </cell>
          <cell r="N3200" t="str">
            <v>Peak Tier 5</v>
          </cell>
          <cell r="R3200" t="str">
            <v>C</v>
          </cell>
          <cell r="V3200">
            <v>0</v>
          </cell>
        </row>
        <row r="3201">
          <cell r="G3201" t="str">
            <v>EL-6</v>
          </cell>
          <cell r="J3201" t="str">
            <v>RBC</v>
          </cell>
          <cell r="L3201" t="str">
            <v>Energy</v>
          </cell>
          <cell r="M3201" t="str">
            <v>Winter</v>
          </cell>
          <cell r="N3201" t="str">
            <v>Off Peak Tier 1</v>
          </cell>
          <cell r="R3201" t="str">
            <v>C</v>
          </cell>
          <cell r="V3201">
            <v>0</v>
          </cell>
        </row>
        <row r="3202">
          <cell r="G3202" t="str">
            <v>EL-6</v>
          </cell>
          <cell r="J3202" t="str">
            <v>RBC</v>
          </cell>
          <cell r="L3202" t="str">
            <v>Energy</v>
          </cell>
          <cell r="M3202" t="str">
            <v>Winter</v>
          </cell>
          <cell r="N3202" t="str">
            <v>Off Peak Tier 2</v>
          </cell>
          <cell r="R3202" t="str">
            <v>C</v>
          </cell>
          <cell r="V3202">
            <v>0</v>
          </cell>
        </row>
        <row r="3203">
          <cell r="G3203" t="str">
            <v>EL-6</v>
          </cell>
          <cell r="J3203" t="str">
            <v>RBC</v>
          </cell>
          <cell r="L3203" t="str">
            <v>Energy</v>
          </cell>
          <cell r="M3203" t="str">
            <v>Winter</v>
          </cell>
          <cell r="N3203" t="str">
            <v>Off Peak Tier 3</v>
          </cell>
          <cell r="R3203" t="str">
            <v>C</v>
          </cell>
          <cell r="V3203">
            <v>0</v>
          </cell>
        </row>
        <row r="3204">
          <cell r="G3204" t="str">
            <v>EL-6</v>
          </cell>
          <cell r="J3204" t="str">
            <v>RBC</v>
          </cell>
          <cell r="L3204" t="str">
            <v>Energy</v>
          </cell>
          <cell r="M3204" t="str">
            <v>Winter</v>
          </cell>
          <cell r="N3204" t="str">
            <v>Off Peak Tier 4</v>
          </cell>
          <cell r="R3204" t="str">
            <v>C</v>
          </cell>
          <cell r="V3204">
            <v>0</v>
          </cell>
        </row>
        <row r="3205">
          <cell r="G3205" t="str">
            <v>EL-6</v>
          </cell>
          <cell r="J3205" t="str">
            <v>RBC</v>
          </cell>
          <cell r="L3205" t="str">
            <v>Energy</v>
          </cell>
          <cell r="M3205" t="str">
            <v>Winter</v>
          </cell>
          <cell r="N3205" t="str">
            <v>Off Peak Tier 5</v>
          </cell>
          <cell r="R3205" t="str">
            <v>C</v>
          </cell>
          <cell r="V3205">
            <v>0</v>
          </cell>
        </row>
        <row r="3206">
          <cell r="G3206" t="str">
            <v>EL-6</v>
          </cell>
          <cell r="J3206" t="str">
            <v>RBC</v>
          </cell>
          <cell r="L3206" t="str">
            <v>Energy</v>
          </cell>
          <cell r="M3206" t="str">
            <v>Winter</v>
          </cell>
          <cell r="N3206" t="str">
            <v>Part Peak Tier 1</v>
          </cell>
          <cell r="R3206" t="str">
            <v>C</v>
          </cell>
          <cell r="V3206">
            <v>0</v>
          </cell>
        </row>
        <row r="3207">
          <cell r="G3207" t="str">
            <v>EL-6</v>
          </cell>
          <cell r="J3207" t="str">
            <v>RBC</v>
          </cell>
          <cell r="L3207" t="str">
            <v>Energy</v>
          </cell>
          <cell r="M3207" t="str">
            <v>Winter</v>
          </cell>
          <cell r="N3207" t="str">
            <v>Part Peak Tier 2</v>
          </cell>
          <cell r="R3207" t="str">
            <v>C</v>
          </cell>
          <cell r="V3207">
            <v>0</v>
          </cell>
        </row>
        <row r="3208">
          <cell r="G3208" t="str">
            <v>EL-6</v>
          </cell>
          <cell r="J3208" t="str">
            <v>RBC</v>
          </cell>
          <cell r="L3208" t="str">
            <v>Energy</v>
          </cell>
          <cell r="M3208" t="str">
            <v>Winter</v>
          </cell>
          <cell r="N3208" t="str">
            <v>Part Peak Tier 3</v>
          </cell>
          <cell r="R3208" t="str">
            <v>C</v>
          </cell>
          <cell r="V3208">
            <v>0</v>
          </cell>
        </row>
        <row r="3209">
          <cell r="G3209" t="str">
            <v>EL-6</v>
          </cell>
          <cell r="J3209" t="str">
            <v>RBC</v>
          </cell>
          <cell r="L3209" t="str">
            <v>Energy</v>
          </cell>
          <cell r="M3209" t="str">
            <v>Winter</v>
          </cell>
          <cell r="N3209" t="str">
            <v>Part Peak Tier 4</v>
          </cell>
          <cell r="R3209" t="str">
            <v>C</v>
          </cell>
          <cell r="V3209">
            <v>0</v>
          </cell>
        </row>
        <row r="3210">
          <cell r="G3210" t="str">
            <v>EL-6</v>
          </cell>
          <cell r="J3210" t="str">
            <v>RBC</v>
          </cell>
          <cell r="L3210" t="str">
            <v>Energy</v>
          </cell>
          <cell r="M3210" t="str">
            <v>Winter</v>
          </cell>
          <cell r="N3210" t="str">
            <v>Part Peak Tier 5</v>
          </cell>
          <cell r="R3210" t="str">
            <v>C</v>
          </cell>
          <cell r="V3210">
            <v>0</v>
          </cell>
        </row>
        <row r="3211">
          <cell r="G3211" t="str">
            <v>ELTOUB</v>
          </cell>
          <cell r="J3211" t="str">
            <v>RBC</v>
          </cell>
          <cell r="L3211" t="str">
            <v>Energy</v>
          </cell>
          <cell r="M3211" t="str">
            <v>N/A</v>
          </cell>
          <cell r="N3211" t="str">
            <v>Min Bill kWh</v>
          </cell>
          <cell r="R3211" t="str">
            <v>C</v>
          </cell>
          <cell r="V3211">
            <v>0</v>
          </cell>
        </row>
        <row r="3212">
          <cell r="G3212" t="str">
            <v>ELTOUB</v>
          </cell>
          <cell r="J3212" t="str">
            <v>RBC</v>
          </cell>
          <cell r="L3212" t="str">
            <v>Energy</v>
          </cell>
          <cell r="M3212" t="str">
            <v>Summer</v>
          </cell>
          <cell r="N3212" t="str">
            <v>Off Peak</v>
          </cell>
          <cell r="R3212" t="str">
            <v>C</v>
          </cell>
          <cell r="V3212">
            <v>0</v>
          </cell>
        </row>
        <row r="3213">
          <cell r="G3213" t="str">
            <v>ELTOUB</v>
          </cell>
          <cell r="J3213" t="str">
            <v>RBC</v>
          </cell>
          <cell r="L3213" t="str">
            <v>Energy</v>
          </cell>
          <cell r="M3213" t="str">
            <v>Summer</v>
          </cell>
          <cell r="N3213" t="str">
            <v>Peak</v>
          </cell>
          <cell r="R3213" t="str">
            <v>C</v>
          </cell>
          <cell r="V3213">
            <v>0</v>
          </cell>
        </row>
        <row r="3214">
          <cell r="G3214" t="str">
            <v>ELTOUB</v>
          </cell>
          <cell r="J3214" t="str">
            <v>RBC</v>
          </cell>
          <cell r="L3214" t="str">
            <v>Energy</v>
          </cell>
          <cell r="M3214" t="str">
            <v>Winter</v>
          </cell>
          <cell r="N3214" t="str">
            <v>Off Peak</v>
          </cell>
          <cell r="R3214" t="str">
            <v>C</v>
          </cell>
          <cell r="V3214">
            <v>0</v>
          </cell>
        </row>
        <row r="3215">
          <cell r="G3215" t="str">
            <v>ELTOUB</v>
          </cell>
          <cell r="J3215" t="str">
            <v>RBC</v>
          </cell>
          <cell r="L3215" t="str">
            <v>Energy</v>
          </cell>
          <cell r="M3215" t="str">
            <v>Winter</v>
          </cell>
          <cell r="N3215" t="str">
            <v>Peak</v>
          </cell>
          <cell r="R3215" t="str">
            <v>C</v>
          </cell>
          <cell r="V3215">
            <v>0</v>
          </cell>
        </row>
        <row r="3216">
          <cell r="G3216" t="str">
            <v>ETOUB</v>
          </cell>
          <cell r="J3216" t="str">
            <v>RBC</v>
          </cell>
          <cell r="L3216" t="str">
            <v>Energy</v>
          </cell>
          <cell r="M3216" t="str">
            <v>N/A</v>
          </cell>
          <cell r="N3216" t="str">
            <v>Min Bill kWh</v>
          </cell>
          <cell r="R3216" t="str">
            <v>N/A</v>
          </cell>
          <cell r="V3216">
            <v>0</v>
          </cell>
        </row>
        <row r="3217">
          <cell r="G3217" t="str">
            <v>ETOUB</v>
          </cell>
          <cell r="J3217" t="str">
            <v>RBC</v>
          </cell>
          <cell r="L3217" t="str">
            <v>Energy</v>
          </cell>
          <cell r="M3217" t="str">
            <v>Summer</v>
          </cell>
          <cell r="N3217" t="str">
            <v>Off Peak</v>
          </cell>
          <cell r="R3217" t="str">
            <v>N/A</v>
          </cell>
          <cell r="V3217">
            <v>0</v>
          </cell>
        </row>
        <row r="3218">
          <cell r="G3218" t="str">
            <v>ETOUB</v>
          </cell>
          <cell r="J3218" t="str">
            <v>RBC</v>
          </cell>
          <cell r="L3218" t="str">
            <v>Energy</v>
          </cell>
          <cell r="M3218" t="str">
            <v>Summer</v>
          </cell>
          <cell r="N3218" t="str">
            <v>Peak</v>
          </cell>
          <cell r="R3218" t="str">
            <v>N/A</v>
          </cell>
          <cell r="V3218">
            <v>0</v>
          </cell>
        </row>
        <row r="3219">
          <cell r="G3219" t="str">
            <v>ETOUB</v>
          </cell>
          <cell r="J3219" t="str">
            <v>RBC</v>
          </cell>
          <cell r="L3219" t="str">
            <v>Energy</v>
          </cell>
          <cell r="M3219" t="str">
            <v>Winter</v>
          </cell>
          <cell r="N3219" t="str">
            <v>Off Peak</v>
          </cell>
          <cell r="R3219" t="str">
            <v>N/A</v>
          </cell>
          <cell r="V3219">
            <v>0</v>
          </cell>
        </row>
        <row r="3220">
          <cell r="G3220" t="str">
            <v>ETOUB</v>
          </cell>
          <cell r="J3220" t="str">
            <v>RBC</v>
          </cell>
          <cell r="L3220" t="str">
            <v>Energy</v>
          </cell>
          <cell r="M3220" t="str">
            <v>Winter</v>
          </cell>
          <cell r="N3220" t="str">
            <v>Peak</v>
          </cell>
          <cell r="R3220" t="str">
            <v>N/A</v>
          </cell>
          <cell r="V3220">
            <v>0</v>
          </cell>
        </row>
        <row r="3221">
          <cell r="G3221" t="str">
            <v>EV2A</v>
          </cell>
          <cell r="J3221" t="str">
            <v>RBC</v>
          </cell>
          <cell r="L3221" t="str">
            <v>Energy</v>
          </cell>
          <cell r="M3221" t="str">
            <v>Summer</v>
          </cell>
          <cell r="N3221" t="str">
            <v>Off Peak</v>
          </cell>
          <cell r="R3221" t="str">
            <v>N/A</v>
          </cell>
          <cell r="V3221">
            <v>0</v>
          </cell>
        </row>
        <row r="3222">
          <cell r="G3222" t="str">
            <v>EV2A</v>
          </cell>
          <cell r="J3222" t="str">
            <v>RBC</v>
          </cell>
          <cell r="L3222" t="str">
            <v>Energy</v>
          </cell>
          <cell r="M3222" t="str">
            <v>Summer</v>
          </cell>
          <cell r="N3222" t="str">
            <v>Part Peak</v>
          </cell>
          <cell r="R3222" t="str">
            <v>N/A</v>
          </cell>
          <cell r="V3222">
            <v>0</v>
          </cell>
        </row>
        <row r="3223">
          <cell r="G3223" t="str">
            <v>EV2A</v>
          </cell>
          <cell r="J3223" t="str">
            <v>RBC</v>
          </cell>
          <cell r="L3223" t="str">
            <v>Energy</v>
          </cell>
          <cell r="M3223" t="str">
            <v>Summer</v>
          </cell>
          <cell r="N3223" t="str">
            <v>Peak</v>
          </cell>
          <cell r="R3223" t="str">
            <v>N/A</v>
          </cell>
          <cell r="V3223">
            <v>0</v>
          </cell>
        </row>
        <row r="3224">
          <cell r="G3224" t="str">
            <v>EV2A</v>
          </cell>
          <cell r="J3224" t="str">
            <v>RBC</v>
          </cell>
          <cell r="L3224" t="str">
            <v>Energy</v>
          </cell>
          <cell r="M3224" t="str">
            <v>Winter</v>
          </cell>
          <cell r="N3224" t="str">
            <v>Off Peak</v>
          </cell>
          <cell r="R3224" t="str">
            <v>N/A</v>
          </cell>
          <cell r="V3224">
            <v>0</v>
          </cell>
        </row>
        <row r="3225">
          <cell r="G3225" t="str">
            <v>EV2A</v>
          </cell>
          <cell r="J3225" t="str">
            <v>RBC</v>
          </cell>
          <cell r="L3225" t="str">
            <v>Energy</v>
          </cell>
          <cell r="M3225" t="str">
            <v>Winter</v>
          </cell>
          <cell r="N3225" t="str">
            <v>Part Peak</v>
          </cell>
          <cell r="R3225" t="str">
            <v>N/A</v>
          </cell>
          <cell r="V3225">
            <v>0</v>
          </cell>
        </row>
        <row r="3226">
          <cell r="G3226" t="str">
            <v>EV2A</v>
          </cell>
          <cell r="J3226" t="str">
            <v>RBC</v>
          </cell>
          <cell r="L3226" t="str">
            <v>Energy</v>
          </cell>
          <cell r="M3226" t="str">
            <v>Winter</v>
          </cell>
          <cell r="N3226" t="str">
            <v>Peak</v>
          </cell>
          <cell r="R3226" t="str">
            <v>N/A</v>
          </cell>
          <cell r="V3226">
            <v>0</v>
          </cell>
        </row>
        <row r="3227">
          <cell r="G3227" t="str">
            <v>EV2B</v>
          </cell>
          <cell r="J3227" t="str">
            <v>RBC</v>
          </cell>
          <cell r="L3227" t="str">
            <v>Energy</v>
          </cell>
          <cell r="M3227" t="str">
            <v>Summer</v>
          </cell>
          <cell r="N3227" t="str">
            <v>Off Peak</v>
          </cell>
          <cell r="R3227" t="str">
            <v>N/A</v>
          </cell>
          <cell r="V3227">
            <v>0</v>
          </cell>
        </row>
        <row r="3228">
          <cell r="G3228" t="str">
            <v>EV2B</v>
          </cell>
          <cell r="J3228" t="str">
            <v>RBC</v>
          </cell>
          <cell r="L3228" t="str">
            <v>Energy</v>
          </cell>
          <cell r="M3228" t="str">
            <v>Summer</v>
          </cell>
          <cell r="N3228" t="str">
            <v>Part Peak</v>
          </cell>
          <cell r="R3228" t="str">
            <v>N/A</v>
          </cell>
          <cell r="V3228">
            <v>0</v>
          </cell>
        </row>
        <row r="3229">
          <cell r="G3229" t="str">
            <v>EV2B</v>
          </cell>
          <cell r="J3229" t="str">
            <v>RBC</v>
          </cell>
          <cell r="L3229" t="str">
            <v>Energy</v>
          </cell>
          <cell r="M3229" t="str">
            <v>Summer</v>
          </cell>
          <cell r="N3229" t="str">
            <v>Peak</v>
          </cell>
          <cell r="R3229" t="str">
            <v>N/A</v>
          </cell>
          <cell r="V3229">
            <v>0</v>
          </cell>
        </row>
        <row r="3230">
          <cell r="G3230" t="str">
            <v>EV2B</v>
          </cell>
          <cell r="J3230" t="str">
            <v>RBC</v>
          </cell>
          <cell r="L3230" t="str">
            <v>Energy</v>
          </cell>
          <cell r="M3230" t="str">
            <v>Winter</v>
          </cell>
          <cell r="N3230" t="str">
            <v>Off Peak</v>
          </cell>
          <cell r="R3230" t="str">
            <v>N/A</v>
          </cell>
          <cell r="V3230">
            <v>0</v>
          </cell>
        </row>
        <row r="3231">
          <cell r="G3231" t="str">
            <v>EV2B</v>
          </cell>
          <cell r="J3231" t="str">
            <v>RBC</v>
          </cell>
          <cell r="L3231" t="str">
            <v>Energy</v>
          </cell>
          <cell r="M3231" t="str">
            <v>Winter</v>
          </cell>
          <cell r="N3231" t="str">
            <v>Part Peak</v>
          </cell>
          <cell r="R3231" t="str">
            <v>N/A</v>
          </cell>
          <cell r="V3231">
            <v>0</v>
          </cell>
        </row>
        <row r="3232">
          <cell r="G3232" t="str">
            <v>EV2B</v>
          </cell>
          <cell r="J3232" t="str">
            <v>RBC</v>
          </cell>
          <cell r="L3232" t="str">
            <v>Energy</v>
          </cell>
          <cell r="M3232" t="str">
            <v>Winter</v>
          </cell>
          <cell r="N3232" t="str">
            <v>Peak</v>
          </cell>
          <cell r="R3232" t="str">
            <v>N/A</v>
          </cell>
          <cell r="V3232">
            <v>0</v>
          </cell>
        </row>
        <row r="3233">
          <cell r="G3233" t="str">
            <v>EVA</v>
          </cell>
          <cell r="J3233" t="str">
            <v>RBC</v>
          </cell>
          <cell r="L3233" t="str">
            <v>Energy</v>
          </cell>
          <cell r="M3233" t="str">
            <v>N/A</v>
          </cell>
          <cell r="N3233" t="str">
            <v>Min Bill kWh</v>
          </cell>
          <cell r="R3233" t="str">
            <v>N/A</v>
          </cell>
          <cell r="V3233">
            <v>0</v>
          </cell>
        </row>
        <row r="3234">
          <cell r="G3234" t="str">
            <v>EVA</v>
          </cell>
          <cell r="J3234" t="str">
            <v>RBC</v>
          </cell>
          <cell r="L3234" t="str">
            <v>Energy</v>
          </cell>
          <cell r="M3234" t="str">
            <v>Summer</v>
          </cell>
          <cell r="N3234" t="str">
            <v>Off Peak</v>
          </cell>
          <cell r="R3234" t="str">
            <v>N/A</v>
          </cell>
          <cell r="V3234">
            <v>0</v>
          </cell>
        </row>
        <row r="3235">
          <cell r="G3235" t="str">
            <v>EVA</v>
          </cell>
          <cell r="J3235" t="str">
            <v>RBC</v>
          </cell>
          <cell r="L3235" t="str">
            <v>Energy</v>
          </cell>
          <cell r="M3235" t="str">
            <v>Summer</v>
          </cell>
          <cell r="N3235" t="str">
            <v>Part Peak</v>
          </cell>
          <cell r="R3235" t="str">
            <v>N/A</v>
          </cell>
          <cell r="V3235">
            <v>0</v>
          </cell>
        </row>
        <row r="3236">
          <cell r="G3236" t="str">
            <v>EVA</v>
          </cell>
          <cell r="J3236" t="str">
            <v>RBC</v>
          </cell>
          <cell r="L3236" t="str">
            <v>Energy</v>
          </cell>
          <cell r="M3236" t="str">
            <v>Summer</v>
          </cell>
          <cell r="N3236" t="str">
            <v>Peak</v>
          </cell>
          <cell r="R3236" t="str">
            <v>N/A</v>
          </cell>
          <cell r="V3236">
            <v>0</v>
          </cell>
        </row>
        <row r="3237">
          <cell r="G3237" t="str">
            <v>EVA</v>
          </cell>
          <cell r="J3237" t="str">
            <v>RBC</v>
          </cell>
          <cell r="L3237" t="str">
            <v>Energy</v>
          </cell>
          <cell r="M3237" t="str">
            <v>Winter</v>
          </cell>
          <cell r="N3237" t="str">
            <v>Off Peak</v>
          </cell>
          <cell r="R3237" t="str">
            <v>N/A</v>
          </cell>
          <cell r="V3237">
            <v>0</v>
          </cell>
        </row>
        <row r="3238">
          <cell r="G3238" t="str">
            <v>EVA</v>
          </cell>
          <cell r="J3238" t="str">
            <v>RBC</v>
          </cell>
          <cell r="L3238" t="str">
            <v>Energy</v>
          </cell>
          <cell r="M3238" t="str">
            <v>Winter</v>
          </cell>
          <cell r="N3238" t="str">
            <v>Part Peak</v>
          </cell>
          <cell r="R3238" t="str">
            <v>N/A</v>
          </cell>
          <cell r="V3238">
            <v>0</v>
          </cell>
        </row>
        <row r="3239">
          <cell r="G3239" t="str">
            <v>EVA</v>
          </cell>
          <cell r="J3239" t="str">
            <v>RBC</v>
          </cell>
          <cell r="L3239" t="str">
            <v>Energy</v>
          </cell>
          <cell r="M3239" t="str">
            <v>Winter</v>
          </cell>
          <cell r="N3239" t="str">
            <v>Peak</v>
          </cell>
          <cell r="R3239" t="str">
            <v>N/A</v>
          </cell>
          <cell r="V3239">
            <v>0</v>
          </cell>
        </row>
        <row r="3240">
          <cell r="G3240" t="str">
            <v>EVB</v>
          </cell>
          <cell r="J3240" t="str">
            <v>RBC</v>
          </cell>
          <cell r="L3240" t="str">
            <v>Energy</v>
          </cell>
          <cell r="M3240" t="str">
            <v>Summer</v>
          </cell>
          <cell r="N3240" t="str">
            <v>Off Peak</v>
          </cell>
          <cell r="R3240" t="str">
            <v>N/A</v>
          </cell>
          <cell r="V3240">
            <v>0</v>
          </cell>
        </row>
        <row r="3241">
          <cell r="G3241" t="str">
            <v>EVB</v>
          </cell>
          <cell r="J3241" t="str">
            <v>RBC</v>
          </cell>
          <cell r="L3241" t="str">
            <v>Energy</v>
          </cell>
          <cell r="M3241" t="str">
            <v>Summer</v>
          </cell>
          <cell r="N3241" t="str">
            <v>Part Peak</v>
          </cell>
          <cell r="R3241" t="str">
            <v>N/A</v>
          </cell>
          <cell r="V3241">
            <v>0</v>
          </cell>
        </row>
        <row r="3242">
          <cell r="G3242" t="str">
            <v>EVB</v>
          </cell>
          <cell r="J3242" t="str">
            <v>RBC</v>
          </cell>
          <cell r="L3242" t="str">
            <v>Energy</v>
          </cell>
          <cell r="M3242" t="str">
            <v>Summer</v>
          </cell>
          <cell r="N3242" t="str">
            <v>Peak</v>
          </cell>
          <cell r="R3242" t="str">
            <v>N/A</v>
          </cell>
          <cell r="V3242">
            <v>0</v>
          </cell>
        </row>
        <row r="3243">
          <cell r="G3243" t="str">
            <v>EVB</v>
          </cell>
          <cell r="J3243" t="str">
            <v>RBC</v>
          </cell>
          <cell r="L3243" t="str">
            <v>Energy</v>
          </cell>
          <cell r="M3243" t="str">
            <v>Winter</v>
          </cell>
          <cell r="N3243" t="str">
            <v>Off Peak</v>
          </cell>
          <cell r="R3243" t="str">
            <v>N/A</v>
          </cell>
          <cell r="V3243">
            <v>0</v>
          </cell>
        </row>
        <row r="3244">
          <cell r="G3244" t="str">
            <v>EVB</v>
          </cell>
          <cell r="J3244" t="str">
            <v>RBC</v>
          </cell>
          <cell r="L3244" t="str">
            <v>Energy</v>
          </cell>
          <cell r="M3244" t="str">
            <v>Winter</v>
          </cell>
          <cell r="N3244" t="str">
            <v>Part Peak</v>
          </cell>
          <cell r="R3244" t="str">
            <v>N/A</v>
          </cell>
          <cell r="V3244">
            <v>0</v>
          </cell>
        </row>
        <row r="3245">
          <cell r="G3245" t="str">
            <v>EVB</v>
          </cell>
          <cell r="J3245" t="str">
            <v>RBC</v>
          </cell>
          <cell r="L3245" t="str">
            <v>Energy</v>
          </cell>
          <cell r="M3245" t="str">
            <v>Winter</v>
          </cell>
          <cell r="N3245" t="str">
            <v>Peak</v>
          </cell>
          <cell r="R3245" t="str">
            <v>N/A</v>
          </cell>
          <cell r="V3245">
            <v>0</v>
          </cell>
        </row>
        <row r="3246">
          <cell r="G3246" t="str">
            <v>ETOUD</v>
          </cell>
          <cell r="J3246" t="str">
            <v>RBC</v>
          </cell>
          <cell r="L3246" t="str">
            <v>Energy</v>
          </cell>
          <cell r="M3246" t="str">
            <v>N/A</v>
          </cell>
          <cell r="N3246" t="str">
            <v>Min Bill kWh</v>
          </cell>
          <cell r="R3246" t="str">
            <v>N/A</v>
          </cell>
          <cell r="V3246">
            <v>0</v>
          </cell>
        </row>
        <row r="3247">
          <cell r="G3247" t="str">
            <v>ETOUD</v>
          </cell>
          <cell r="J3247" t="str">
            <v>RBC</v>
          </cell>
          <cell r="L3247" t="str">
            <v>Energy</v>
          </cell>
          <cell r="M3247" t="str">
            <v>Summer</v>
          </cell>
          <cell r="N3247" t="str">
            <v>Off Peak</v>
          </cell>
          <cell r="R3247" t="str">
            <v>N/A</v>
          </cell>
          <cell r="V3247">
            <v>0</v>
          </cell>
        </row>
        <row r="3248">
          <cell r="G3248" t="str">
            <v>ETOUD</v>
          </cell>
          <cell r="J3248" t="str">
            <v>RBC</v>
          </cell>
          <cell r="L3248" t="str">
            <v>Energy</v>
          </cell>
          <cell r="M3248" t="str">
            <v>Summer</v>
          </cell>
          <cell r="N3248" t="str">
            <v>Peak</v>
          </cell>
          <cell r="R3248" t="str">
            <v>N/A</v>
          </cell>
          <cell r="V3248">
            <v>0</v>
          </cell>
        </row>
        <row r="3249">
          <cell r="G3249" t="str">
            <v>ETOUD</v>
          </cell>
          <cell r="J3249" t="str">
            <v>RBC</v>
          </cell>
          <cell r="L3249" t="str">
            <v>Energy</v>
          </cell>
          <cell r="M3249" t="str">
            <v>Winter</v>
          </cell>
          <cell r="N3249" t="str">
            <v>Off Peak</v>
          </cell>
          <cell r="R3249" t="str">
            <v>N/A</v>
          </cell>
          <cell r="V3249">
            <v>0</v>
          </cell>
        </row>
        <row r="3250">
          <cell r="G3250" t="str">
            <v>ETOUD</v>
          </cell>
          <cell r="J3250" t="str">
            <v>RBC</v>
          </cell>
          <cell r="L3250" t="str">
            <v>Energy</v>
          </cell>
          <cell r="M3250" t="str">
            <v>Winter</v>
          </cell>
          <cell r="N3250" t="str">
            <v>Peak</v>
          </cell>
          <cell r="R3250" t="str">
            <v>N/A</v>
          </cell>
          <cell r="V3250">
            <v>0</v>
          </cell>
        </row>
        <row r="3251">
          <cell r="G3251" t="str">
            <v>ELTOUD</v>
          </cell>
          <cell r="J3251" t="str">
            <v>RBC</v>
          </cell>
          <cell r="L3251" t="str">
            <v>Energy</v>
          </cell>
          <cell r="M3251" t="str">
            <v>N/A</v>
          </cell>
          <cell r="N3251" t="str">
            <v>Min Bill kWh</v>
          </cell>
          <cell r="R3251" t="str">
            <v>C</v>
          </cell>
          <cell r="V3251">
            <v>0</v>
          </cell>
        </row>
        <row r="3252">
          <cell r="G3252" t="str">
            <v>ELTOUD</v>
          </cell>
          <cell r="J3252" t="str">
            <v>RBC</v>
          </cell>
          <cell r="L3252" t="str">
            <v>Energy</v>
          </cell>
          <cell r="M3252" t="str">
            <v>Summer</v>
          </cell>
          <cell r="N3252" t="str">
            <v>Off Peak</v>
          </cell>
          <cell r="R3252" t="str">
            <v>C</v>
          </cell>
          <cell r="V3252">
            <v>0</v>
          </cell>
        </row>
        <row r="3253">
          <cell r="G3253" t="str">
            <v>ELTOUD</v>
          </cell>
          <cell r="J3253" t="str">
            <v>RBC</v>
          </cell>
          <cell r="L3253" t="str">
            <v>Energy</v>
          </cell>
          <cell r="M3253" t="str">
            <v>Summer</v>
          </cell>
          <cell r="N3253" t="str">
            <v>Peak</v>
          </cell>
          <cell r="R3253" t="str">
            <v>C</v>
          </cell>
          <cell r="V3253">
            <v>0</v>
          </cell>
        </row>
        <row r="3254">
          <cell r="G3254" t="str">
            <v>ELTOUD</v>
          </cell>
          <cell r="J3254" t="str">
            <v>RBC</v>
          </cell>
          <cell r="L3254" t="str">
            <v>Energy</v>
          </cell>
          <cell r="M3254" t="str">
            <v>Winter</v>
          </cell>
          <cell r="N3254" t="str">
            <v>Off Peak</v>
          </cell>
          <cell r="R3254" t="str">
            <v>C</v>
          </cell>
          <cell r="V3254">
            <v>0</v>
          </cell>
        </row>
        <row r="3255">
          <cell r="G3255" t="str">
            <v>ELTOUD</v>
          </cell>
          <cell r="J3255" t="str">
            <v>RBC</v>
          </cell>
          <cell r="L3255" t="str">
            <v>Energy</v>
          </cell>
          <cell r="M3255" t="str">
            <v>Winter</v>
          </cell>
          <cell r="N3255" t="str">
            <v>Peak</v>
          </cell>
          <cell r="R3255" t="str">
            <v>C</v>
          </cell>
          <cell r="V3255">
            <v>0</v>
          </cell>
        </row>
        <row r="3256">
          <cell r="G3256" t="str">
            <v>E-6</v>
          </cell>
          <cell r="J3256" t="str">
            <v>WH</v>
          </cell>
          <cell r="L3256" t="str">
            <v>Energy</v>
          </cell>
          <cell r="M3256" t="str">
            <v>N/A</v>
          </cell>
          <cell r="N3256" t="str">
            <v>Min Bill kWh</v>
          </cell>
          <cell r="R3256" t="str">
            <v>N/A</v>
          </cell>
          <cell r="V3256">
            <v>0</v>
          </cell>
        </row>
        <row r="3257">
          <cell r="G3257" t="str">
            <v>E-6</v>
          </cell>
          <cell r="J3257" t="str">
            <v>WH</v>
          </cell>
          <cell r="L3257" t="str">
            <v>Energy</v>
          </cell>
          <cell r="M3257" t="str">
            <v>Summer</v>
          </cell>
          <cell r="N3257" t="str">
            <v>Off Peak Tier 1</v>
          </cell>
          <cell r="R3257" t="str">
            <v>N/A</v>
          </cell>
          <cell r="V3257">
            <v>0</v>
          </cell>
        </row>
        <row r="3258">
          <cell r="G3258" t="str">
            <v>E-6</v>
          </cell>
          <cell r="J3258" t="str">
            <v>WH</v>
          </cell>
          <cell r="L3258" t="str">
            <v>Energy</v>
          </cell>
          <cell r="M3258" t="str">
            <v>Summer</v>
          </cell>
          <cell r="N3258" t="str">
            <v>Off Peak Tier 2</v>
          </cell>
          <cell r="R3258" t="str">
            <v>N/A</v>
          </cell>
          <cell r="V3258">
            <v>0</v>
          </cell>
        </row>
        <row r="3259">
          <cell r="G3259" t="str">
            <v>E-6</v>
          </cell>
          <cell r="J3259" t="str">
            <v>WH</v>
          </cell>
          <cell r="L3259" t="str">
            <v>Energy</v>
          </cell>
          <cell r="M3259" t="str">
            <v>Summer</v>
          </cell>
          <cell r="N3259" t="str">
            <v>Off Peak Tier 3</v>
          </cell>
          <cell r="R3259" t="str">
            <v>N/A</v>
          </cell>
          <cell r="V3259">
            <v>0</v>
          </cell>
        </row>
        <row r="3260">
          <cell r="G3260" t="str">
            <v>E-6</v>
          </cell>
          <cell r="J3260" t="str">
            <v>WH</v>
          </cell>
          <cell r="L3260" t="str">
            <v>Energy</v>
          </cell>
          <cell r="M3260" t="str">
            <v>Summer</v>
          </cell>
          <cell r="N3260" t="str">
            <v>Off Peak Tier 4</v>
          </cell>
          <cell r="R3260" t="str">
            <v>N/A</v>
          </cell>
          <cell r="V3260">
            <v>0</v>
          </cell>
        </row>
        <row r="3261">
          <cell r="G3261" t="str">
            <v>E-6</v>
          </cell>
          <cell r="J3261" t="str">
            <v>WH</v>
          </cell>
          <cell r="L3261" t="str">
            <v>Energy</v>
          </cell>
          <cell r="M3261" t="str">
            <v>Summer</v>
          </cell>
          <cell r="N3261" t="str">
            <v>Off Peak Tier 5</v>
          </cell>
          <cell r="R3261" t="str">
            <v>N/A</v>
          </cell>
          <cell r="V3261">
            <v>0</v>
          </cell>
        </row>
        <row r="3262">
          <cell r="G3262" t="str">
            <v>E-6</v>
          </cell>
          <cell r="J3262" t="str">
            <v>WH</v>
          </cell>
          <cell r="L3262" t="str">
            <v>Energy</v>
          </cell>
          <cell r="M3262" t="str">
            <v>Summer</v>
          </cell>
          <cell r="N3262" t="str">
            <v>Part Peak Tier 1</v>
          </cell>
          <cell r="R3262" t="str">
            <v>N/A</v>
          </cell>
          <cell r="V3262">
            <v>0</v>
          </cell>
        </row>
        <row r="3263">
          <cell r="G3263" t="str">
            <v>E-6</v>
          </cell>
          <cell r="J3263" t="str">
            <v>WH</v>
          </cell>
          <cell r="L3263" t="str">
            <v>Energy</v>
          </cell>
          <cell r="M3263" t="str">
            <v>Summer</v>
          </cell>
          <cell r="N3263" t="str">
            <v>Part Peak Tier 2</v>
          </cell>
          <cell r="R3263" t="str">
            <v>N/A</v>
          </cell>
          <cell r="V3263">
            <v>0</v>
          </cell>
        </row>
        <row r="3264">
          <cell r="G3264" t="str">
            <v>E-6</v>
          </cell>
          <cell r="J3264" t="str">
            <v>WH</v>
          </cell>
          <cell r="L3264" t="str">
            <v>Energy</v>
          </cell>
          <cell r="M3264" t="str">
            <v>Summer</v>
          </cell>
          <cell r="N3264" t="str">
            <v>Part Peak Tier 3</v>
          </cell>
          <cell r="R3264" t="str">
            <v>N/A</v>
          </cell>
          <cell r="V3264">
            <v>0</v>
          </cell>
        </row>
        <row r="3265">
          <cell r="G3265" t="str">
            <v>E-6</v>
          </cell>
          <cell r="J3265" t="str">
            <v>WH</v>
          </cell>
          <cell r="L3265" t="str">
            <v>Energy</v>
          </cell>
          <cell r="M3265" t="str">
            <v>Summer</v>
          </cell>
          <cell r="N3265" t="str">
            <v>Part Peak Tier 4</v>
          </cell>
          <cell r="R3265" t="str">
            <v>N/A</v>
          </cell>
          <cell r="V3265">
            <v>0</v>
          </cell>
        </row>
        <row r="3266">
          <cell r="G3266" t="str">
            <v>E-6</v>
          </cell>
          <cell r="J3266" t="str">
            <v>WH</v>
          </cell>
          <cell r="L3266" t="str">
            <v>Energy</v>
          </cell>
          <cell r="M3266" t="str">
            <v>Summer</v>
          </cell>
          <cell r="N3266" t="str">
            <v>Part Peak Tier 5</v>
          </cell>
          <cell r="R3266" t="str">
            <v>N/A</v>
          </cell>
          <cell r="V3266">
            <v>0</v>
          </cell>
        </row>
        <row r="3267">
          <cell r="G3267" t="str">
            <v>E-6</v>
          </cell>
          <cell r="J3267" t="str">
            <v>WH</v>
          </cell>
          <cell r="L3267" t="str">
            <v>Energy</v>
          </cell>
          <cell r="M3267" t="str">
            <v>Summer</v>
          </cell>
          <cell r="N3267" t="str">
            <v>Peak Tier 1</v>
          </cell>
          <cell r="R3267" t="str">
            <v>N/A</v>
          </cell>
          <cell r="V3267">
            <v>0</v>
          </cell>
        </row>
        <row r="3268">
          <cell r="G3268" t="str">
            <v>E-6</v>
          </cell>
          <cell r="J3268" t="str">
            <v>WH</v>
          </cell>
          <cell r="L3268" t="str">
            <v>Energy</v>
          </cell>
          <cell r="M3268" t="str">
            <v>Summer</v>
          </cell>
          <cell r="N3268" t="str">
            <v>Peak Tier 2</v>
          </cell>
          <cell r="R3268" t="str">
            <v>N/A</v>
          </cell>
          <cell r="V3268">
            <v>0</v>
          </cell>
        </row>
        <row r="3269">
          <cell r="G3269" t="str">
            <v>E-6</v>
          </cell>
          <cell r="J3269" t="str">
            <v>WH</v>
          </cell>
          <cell r="L3269" t="str">
            <v>Energy</v>
          </cell>
          <cell r="M3269" t="str">
            <v>Summer</v>
          </cell>
          <cell r="N3269" t="str">
            <v>Peak Tier 3</v>
          </cell>
          <cell r="R3269" t="str">
            <v>N/A</v>
          </cell>
          <cell r="V3269">
            <v>0</v>
          </cell>
        </row>
        <row r="3270">
          <cell r="G3270" t="str">
            <v>E-6</v>
          </cell>
          <cell r="J3270" t="str">
            <v>WH</v>
          </cell>
          <cell r="L3270" t="str">
            <v>Energy</v>
          </cell>
          <cell r="M3270" t="str">
            <v>Summer</v>
          </cell>
          <cell r="N3270" t="str">
            <v>Peak Tier 4</v>
          </cell>
          <cell r="R3270" t="str">
            <v>N/A</v>
          </cell>
          <cell r="V3270">
            <v>0</v>
          </cell>
        </row>
        <row r="3271">
          <cell r="G3271" t="str">
            <v>E-6</v>
          </cell>
          <cell r="J3271" t="str">
            <v>WH</v>
          </cell>
          <cell r="L3271" t="str">
            <v>Energy</v>
          </cell>
          <cell r="M3271" t="str">
            <v>Summer</v>
          </cell>
          <cell r="N3271" t="str">
            <v>Peak Tier 5</v>
          </cell>
          <cell r="R3271" t="str">
            <v>N/A</v>
          </cell>
          <cell r="V3271">
            <v>0</v>
          </cell>
        </row>
        <row r="3272">
          <cell r="G3272" t="str">
            <v>E-6</v>
          </cell>
          <cell r="J3272" t="str">
            <v>WH</v>
          </cell>
          <cell r="L3272" t="str">
            <v>Energy</v>
          </cell>
          <cell r="M3272" t="str">
            <v>Winter</v>
          </cell>
          <cell r="N3272" t="str">
            <v>Off Peak Tier 1</v>
          </cell>
          <cell r="R3272" t="str">
            <v>N/A</v>
          </cell>
          <cell r="V3272">
            <v>0</v>
          </cell>
        </row>
        <row r="3273">
          <cell r="G3273" t="str">
            <v>E-6</v>
          </cell>
          <cell r="J3273" t="str">
            <v>WH</v>
          </cell>
          <cell r="L3273" t="str">
            <v>Energy</v>
          </cell>
          <cell r="M3273" t="str">
            <v>Winter</v>
          </cell>
          <cell r="N3273" t="str">
            <v>Off Peak Tier 2</v>
          </cell>
          <cell r="R3273" t="str">
            <v>N/A</v>
          </cell>
          <cell r="V3273">
            <v>0</v>
          </cell>
        </row>
        <row r="3274">
          <cell r="G3274" t="str">
            <v>E-6</v>
          </cell>
          <cell r="J3274" t="str">
            <v>WH</v>
          </cell>
          <cell r="L3274" t="str">
            <v>Energy</v>
          </cell>
          <cell r="M3274" t="str">
            <v>Winter</v>
          </cell>
          <cell r="N3274" t="str">
            <v>Off Peak Tier 3</v>
          </cell>
          <cell r="R3274" t="str">
            <v>N/A</v>
          </cell>
          <cell r="V3274">
            <v>0</v>
          </cell>
        </row>
        <row r="3275">
          <cell r="G3275" t="str">
            <v>E-6</v>
          </cell>
          <cell r="J3275" t="str">
            <v>WH</v>
          </cell>
          <cell r="L3275" t="str">
            <v>Energy</v>
          </cell>
          <cell r="M3275" t="str">
            <v>Winter</v>
          </cell>
          <cell r="N3275" t="str">
            <v>Off Peak Tier 4</v>
          </cell>
          <cell r="R3275" t="str">
            <v>N/A</v>
          </cell>
          <cell r="V3275">
            <v>0</v>
          </cell>
        </row>
        <row r="3276">
          <cell r="G3276" t="str">
            <v>E-6</v>
          </cell>
          <cell r="J3276" t="str">
            <v>WH</v>
          </cell>
          <cell r="L3276" t="str">
            <v>Energy</v>
          </cell>
          <cell r="M3276" t="str">
            <v>Winter</v>
          </cell>
          <cell r="N3276" t="str">
            <v>Off Peak Tier 5</v>
          </cell>
          <cell r="R3276" t="str">
            <v>N/A</v>
          </cell>
          <cell r="V3276">
            <v>0</v>
          </cell>
        </row>
        <row r="3277">
          <cell r="G3277" t="str">
            <v>E-6</v>
          </cell>
          <cell r="J3277" t="str">
            <v>WH</v>
          </cell>
          <cell r="L3277" t="str">
            <v>Energy</v>
          </cell>
          <cell r="M3277" t="str">
            <v>Winter</v>
          </cell>
          <cell r="N3277" t="str">
            <v>Part Peak Tier 1</v>
          </cell>
          <cell r="R3277" t="str">
            <v>N/A</v>
          </cell>
          <cell r="V3277">
            <v>0</v>
          </cell>
        </row>
        <row r="3278">
          <cell r="G3278" t="str">
            <v>E-6</v>
          </cell>
          <cell r="J3278" t="str">
            <v>WH</v>
          </cell>
          <cell r="L3278" t="str">
            <v>Energy</v>
          </cell>
          <cell r="M3278" t="str">
            <v>Winter</v>
          </cell>
          <cell r="N3278" t="str">
            <v>Part Peak Tier 2</v>
          </cell>
          <cell r="R3278" t="str">
            <v>N/A</v>
          </cell>
          <cell r="V3278">
            <v>0</v>
          </cell>
        </row>
        <row r="3279">
          <cell r="G3279" t="str">
            <v>E-6</v>
          </cell>
          <cell r="J3279" t="str">
            <v>WH</v>
          </cell>
          <cell r="L3279" t="str">
            <v>Energy</v>
          </cell>
          <cell r="M3279" t="str">
            <v>Winter</v>
          </cell>
          <cell r="N3279" t="str">
            <v>Part Peak Tier 3</v>
          </cell>
          <cell r="R3279" t="str">
            <v>N/A</v>
          </cell>
          <cell r="V3279">
            <v>0</v>
          </cell>
        </row>
        <row r="3280">
          <cell r="G3280" t="str">
            <v>E-6</v>
          </cell>
          <cell r="J3280" t="str">
            <v>WH</v>
          </cell>
          <cell r="L3280" t="str">
            <v>Energy</v>
          </cell>
          <cell r="M3280" t="str">
            <v>Winter</v>
          </cell>
          <cell r="N3280" t="str">
            <v>Part Peak Tier 4</v>
          </cell>
          <cell r="R3280" t="str">
            <v>N/A</v>
          </cell>
          <cell r="V3280">
            <v>0</v>
          </cell>
        </row>
        <row r="3281">
          <cell r="G3281" t="str">
            <v>E-6</v>
          </cell>
          <cell r="J3281" t="str">
            <v>WH</v>
          </cell>
          <cell r="L3281" t="str">
            <v>Energy</v>
          </cell>
          <cell r="M3281" t="str">
            <v>Winter</v>
          </cell>
          <cell r="N3281" t="str">
            <v>Part Peak Tier 5</v>
          </cell>
          <cell r="R3281" t="str">
            <v>N/A</v>
          </cell>
          <cell r="V3281">
            <v>0</v>
          </cell>
        </row>
        <row r="3282">
          <cell r="G3282" t="str">
            <v>EL-6</v>
          </cell>
          <cell r="J3282" t="str">
            <v>WH</v>
          </cell>
          <cell r="L3282" t="str">
            <v>Energy</v>
          </cell>
          <cell r="M3282" t="str">
            <v>N/A</v>
          </cell>
          <cell r="N3282" t="str">
            <v>Min Bill kWh</v>
          </cell>
          <cell r="R3282" t="str">
            <v>C</v>
          </cell>
          <cell r="V3282">
            <v>0</v>
          </cell>
        </row>
        <row r="3283">
          <cell r="G3283" t="str">
            <v>EL-6</v>
          </cell>
          <cell r="J3283" t="str">
            <v>WH</v>
          </cell>
          <cell r="L3283" t="str">
            <v>Energy</v>
          </cell>
          <cell r="M3283" t="str">
            <v>Summer</v>
          </cell>
          <cell r="N3283" t="str">
            <v>Off Peak Tier 1</v>
          </cell>
          <cell r="R3283" t="str">
            <v>C</v>
          </cell>
          <cell r="V3283">
            <v>0</v>
          </cell>
        </row>
        <row r="3284">
          <cell r="G3284" t="str">
            <v>EL-6</v>
          </cell>
          <cell r="J3284" t="str">
            <v>WH</v>
          </cell>
          <cell r="L3284" t="str">
            <v>Energy</v>
          </cell>
          <cell r="M3284" t="str">
            <v>Summer</v>
          </cell>
          <cell r="N3284" t="str">
            <v>Off Peak Tier 2</v>
          </cell>
          <cell r="R3284" t="str">
            <v>C</v>
          </cell>
          <cell r="V3284">
            <v>0</v>
          </cell>
        </row>
        <row r="3285">
          <cell r="G3285" t="str">
            <v>EL-6</v>
          </cell>
          <cell r="J3285" t="str">
            <v>WH</v>
          </cell>
          <cell r="L3285" t="str">
            <v>Energy</v>
          </cell>
          <cell r="M3285" t="str">
            <v>Summer</v>
          </cell>
          <cell r="N3285" t="str">
            <v>Off Peak Tier 3</v>
          </cell>
          <cell r="R3285" t="str">
            <v>C</v>
          </cell>
          <cell r="V3285">
            <v>0</v>
          </cell>
        </row>
        <row r="3286">
          <cell r="G3286" t="str">
            <v>EL-6</v>
          </cell>
          <cell r="J3286" t="str">
            <v>WH</v>
          </cell>
          <cell r="L3286" t="str">
            <v>Energy</v>
          </cell>
          <cell r="M3286" t="str">
            <v>Summer</v>
          </cell>
          <cell r="N3286" t="str">
            <v>Off Peak Tier 4</v>
          </cell>
          <cell r="R3286" t="str">
            <v>C</v>
          </cell>
          <cell r="V3286">
            <v>0</v>
          </cell>
        </row>
        <row r="3287">
          <cell r="G3287" t="str">
            <v>EL-6</v>
          </cell>
          <cell r="J3287" t="str">
            <v>WH</v>
          </cell>
          <cell r="L3287" t="str">
            <v>Energy</v>
          </cell>
          <cell r="M3287" t="str">
            <v>Summer</v>
          </cell>
          <cell r="N3287" t="str">
            <v>Off Peak Tier 5</v>
          </cell>
          <cell r="R3287" t="str">
            <v>C</v>
          </cell>
          <cell r="V3287">
            <v>0</v>
          </cell>
        </row>
        <row r="3288">
          <cell r="G3288" t="str">
            <v>EL-6</v>
          </cell>
          <cell r="J3288" t="str">
            <v>WH</v>
          </cell>
          <cell r="L3288" t="str">
            <v>Energy</v>
          </cell>
          <cell r="M3288" t="str">
            <v>Summer</v>
          </cell>
          <cell r="N3288" t="str">
            <v>Part Peak Tier 1</v>
          </cell>
          <cell r="R3288" t="str">
            <v>C</v>
          </cell>
          <cell r="V3288">
            <v>0</v>
          </cell>
        </row>
        <row r="3289">
          <cell r="G3289" t="str">
            <v>EL-6</v>
          </cell>
          <cell r="J3289" t="str">
            <v>WH</v>
          </cell>
          <cell r="L3289" t="str">
            <v>Energy</v>
          </cell>
          <cell r="M3289" t="str">
            <v>Summer</v>
          </cell>
          <cell r="N3289" t="str">
            <v>Part Peak Tier 2</v>
          </cell>
          <cell r="R3289" t="str">
            <v>C</v>
          </cell>
          <cell r="V3289">
            <v>0</v>
          </cell>
        </row>
        <row r="3290">
          <cell r="G3290" t="str">
            <v>EL-6</v>
          </cell>
          <cell r="J3290" t="str">
            <v>WH</v>
          </cell>
          <cell r="L3290" t="str">
            <v>Energy</v>
          </cell>
          <cell r="M3290" t="str">
            <v>Summer</v>
          </cell>
          <cell r="N3290" t="str">
            <v>Part Peak Tier 3</v>
          </cell>
          <cell r="R3290" t="str">
            <v>C</v>
          </cell>
          <cell r="V3290">
            <v>0</v>
          </cell>
        </row>
        <row r="3291">
          <cell r="G3291" t="str">
            <v>EL-6</v>
          </cell>
          <cell r="J3291" t="str">
            <v>WH</v>
          </cell>
          <cell r="L3291" t="str">
            <v>Energy</v>
          </cell>
          <cell r="M3291" t="str">
            <v>Summer</v>
          </cell>
          <cell r="N3291" t="str">
            <v>Part Peak Tier 4</v>
          </cell>
          <cell r="R3291" t="str">
            <v>C</v>
          </cell>
          <cell r="V3291">
            <v>0</v>
          </cell>
        </row>
        <row r="3292">
          <cell r="G3292" t="str">
            <v>EL-6</v>
          </cell>
          <cell r="J3292" t="str">
            <v>WH</v>
          </cell>
          <cell r="L3292" t="str">
            <v>Energy</v>
          </cell>
          <cell r="M3292" t="str">
            <v>Summer</v>
          </cell>
          <cell r="N3292" t="str">
            <v>Part Peak Tier 5</v>
          </cell>
          <cell r="R3292" t="str">
            <v>C</v>
          </cell>
          <cell r="V3292">
            <v>0</v>
          </cell>
        </row>
        <row r="3293">
          <cell r="G3293" t="str">
            <v>EL-6</v>
          </cell>
          <cell r="J3293" t="str">
            <v>WH</v>
          </cell>
          <cell r="L3293" t="str">
            <v>Energy</v>
          </cell>
          <cell r="M3293" t="str">
            <v>Summer</v>
          </cell>
          <cell r="N3293" t="str">
            <v>Peak Tier 1</v>
          </cell>
          <cell r="R3293" t="str">
            <v>C</v>
          </cell>
          <cell r="V3293">
            <v>0</v>
          </cell>
        </row>
        <row r="3294">
          <cell r="G3294" t="str">
            <v>EL-6</v>
          </cell>
          <cell r="J3294" t="str">
            <v>WH</v>
          </cell>
          <cell r="L3294" t="str">
            <v>Energy</v>
          </cell>
          <cell r="M3294" t="str">
            <v>Summer</v>
          </cell>
          <cell r="N3294" t="str">
            <v>Peak Tier 2</v>
          </cell>
          <cell r="R3294" t="str">
            <v>C</v>
          </cell>
          <cell r="V3294">
            <v>0</v>
          </cell>
        </row>
        <row r="3295">
          <cell r="G3295" t="str">
            <v>EL-6</v>
          </cell>
          <cell r="J3295" t="str">
            <v>WH</v>
          </cell>
          <cell r="L3295" t="str">
            <v>Energy</v>
          </cell>
          <cell r="M3295" t="str">
            <v>Summer</v>
          </cell>
          <cell r="N3295" t="str">
            <v>Peak Tier 3</v>
          </cell>
          <cell r="R3295" t="str">
            <v>C</v>
          </cell>
          <cell r="V3295">
            <v>0</v>
          </cell>
        </row>
        <row r="3296">
          <cell r="G3296" t="str">
            <v>EL-6</v>
          </cell>
          <cell r="J3296" t="str">
            <v>WH</v>
          </cell>
          <cell r="L3296" t="str">
            <v>Energy</v>
          </cell>
          <cell r="M3296" t="str">
            <v>Summer</v>
          </cell>
          <cell r="N3296" t="str">
            <v>Peak Tier 4</v>
          </cell>
          <cell r="R3296" t="str">
            <v>C</v>
          </cell>
          <cell r="V3296">
            <v>0</v>
          </cell>
        </row>
        <row r="3297">
          <cell r="G3297" t="str">
            <v>EL-6</v>
          </cell>
          <cell r="J3297" t="str">
            <v>WH</v>
          </cell>
          <cell r="L3297" t="str">
            <v>Energy</v>
          </cell>
          <cell r="M3297" t="str">
            <v>Summer</v>
          </cell>
          <cell r="N3297" t="str">
            <v>Peak Tier 5</v>
          </cell>
          <cell r="R3297" t="str">
            <v>C</v>
          </cell>
          <cell r="V3297">
            <v>0</v>
          </cell>
        </row>
        <row r="3298">
          <cell r="G3298" t="str">
            <v>EL-6</v>
          </cell>
          <cell r="J3298" t="str">
            <v>WH</v>
          </cell>
          <cell r="L3298" t="str">
            <v>Energy</v>
          </cell>
          <cell r="M3298" t="str">
            <v>Winter</v>
          </cell>
          <cell r="N3298" t="str">
            <v>Off Peak Tier 1</v>
          </cell>
          <cell r="R3298" t="str">
            <v>C</v>
          </cell>
          <cell r="V3298">
            <v>0</v>
          </cell>
        </row>
        <row r="3299">
          <cell r="G3299" t="str">
            <v>EL-6</v>
          </cell>
          <cell r="J3299" t="str">
            <v>WH</v>
          </cell>
          <cell r="L3299" t="str">
            <v>Energy</v>
          </cell>
          <cell r="M3299" t="str">
            <v>Winter</v>
          </cell>
          <cell r="N3299" t="str">
            <v>Off Peak Tier 2</v>
          </cell>
          <cell r="R3299" t="str">
            <v>C</v>
          </cell>
          <cell r="V3299">
            <v>0</v>
          </cell>
        </row>
        <row r="3300">
          <cell r="G3300" t="str">
            <v>EL-6</v>
          </cell>
          <cell r="J3300" t="str">
            <v>WH</v>
          </cell>
          <cell r="L3300" t="str">
            <v>Energy</v>
          </cell>
          <cell r="M3300" t="str">
            <v>Winter</v>
          </cell>
          <cell r="N3300" t="str">
            <v>Off Peak Tier 3</v>
          </cell>
          <cell r="R3300" t="str">
            <v>C</v>
          </cell>
          <cell r="V3300">
            <v>0</v>
          </cell>
        </row>
        <row r="3301">
          <cell r="G3301" t="str">
            <v>EL-6</v>
          </cell>
          <cell r="J3301" t="str">
            <v>WH</v>
          </cell>
          <cell r="L3301" t="str">
            <v>Energy</v>
          </cell>
          <cell r="M3301" t="str">
            <v>Winter</v>
          </cell>
          <cell r="N3301" t="str">
            <v>Off Peak Tier 4</v>
          </cell>
          <cell r="R3301" t="str">
            <v>C</v>
          </cell>
          <cell r="V3301">
            <v>0</v>
          </cell>
        </row>
        <row r="3302">
          <cell r="G3302" t="str">
            <v>EL-6</v>
          </cell>
          <cell r="J3302" t="str">
            <v>WH</v>
          </cell>
          <cell r="L3302" t="str">
            <v>Energy</v>
          </cell>
          <cell r="M3302" t="str">
            <v>Winter</v>
          </cell>
          <cell r="N3302" t="str">
            <v>Off Peak Tier 5</v>
          </cell>
          <cell r="R3302" t="str">
            <v>C</v>
          </cell>
          <cell r="V3302">
            <v>0</v>
          </cell>
        </row>
        <row r="3303">
          <cell r="G3303" t="str">
            <v>EL-6</v>
          </cell>
          <cell r="J3303" t="str">
            <v>WH</v>
          </cell>
          <cell r="L3303" t="str">
            <v>Energy</v>
          </cell>
          <cell r="M3303" t="str">
            <v>Winter</v>
          </cell>
          <cell r="N3303" t="str">
            <v>Part Peak Tier 1</v>
          </cell>
          <cell r="R3303" t="str">
            <v>C</v>
          </cell>
          <cell r="V3303">
            <v>0</v>
          </cell>
        </row>
        <row r="3304">
          <cell r="G3304" t="str">
            <v>EL-6</v>
          </cell>
          <cell r="J3304" t="str">
            <v>WH</v>
          </cell>
          <cell r="L3304" t="str">
            <v>Energy</v>
          </cell>
          <cell r="M3304" t="str">
            <v>Winter</v>
          </cell>
          <cell r="N3304" t="str">
            <v>Part Peak Tier 2</v>
          </cell>
          <cell r="R3304" t="str">
            <v>C</v>
          </cell>
          <cell r="V3304">
            <v>0</v>
          </cell>
        </row>
        <row r="3305">
          <cell r="G3305" t="str">
            <v>EL-6</v>
          </cell>
          <cell r="J3305" t="str">
            <v>WH</v>
          </cell>
          <cell r="L3305" t="str">
            <v>Energy</v>
          </cell>
          <cell r="M3305" t="str">
            <v>Winter</v>
          </cell>
          <cell r="N3305" t="str">
            <v>Part Peak Tier 3</v>
          </cell>
          <cell r="R3305" t="str">
            <v>C</v>
          </cell>
          <cell r="V3305">
            <v>0</v>
          </cell>
        </row>
        <row r="3306">
          <cell r="G3306" t="str">
            <v>EL-6</v>
          </cell>
          <cell r="J3306" t="str">
            <v>WH</v>
          </cell>
          <cell r="L3306" t="str">
            <v>Energy</v>
          </cell>
          <cell r="M3306" t="str">
            <v>Winter</v>
          </cell>
          <cell r="N3306" t="str">
            <v>Part Peak Tier 4</v>
          </cell>
          <cell r="R3306" t="str">
            <v>C</v>
          </cell>
          <cell r="V3306">
            <v>0</v>
          </cell>
        </row>
        <row r="3307">
          <cell r="G3307" t="str">
            <v>EL-6</v>
          </cell>
          <cell r="J3307" t="str">
            <v>WH</v>
          </cell>
          <cell r="L3307" t="str">
            <v>Energy</v>
          </cell>
          <cell r="M3307" t="str">
            <v>Winter</v>
          </cell>
          <cell r="N3307" t="str">
            <v>Part Peak Tier 5</v>
          </cell>
          <cell r="R3307" t="str">
            <v>C</v>
          </cell>
          <cell r="V3307">
            <v>0</v>
          </cell>
        </row>
        <row r="3308">
          <cell r="G3308" t="str">
            <v>ELTOUB</v>
          </cell>
          <cell r="J3308" t="str">
            <v>WH</v>
          </cell>
          <cell r="L3308" t="str">
            <v>Energy</v>
          </cell>
          <cell r="M3308" t="str">
            <v>N/A</v>
          </cell>
          <cell r="N3308" t="str">
            <v>Min Bill kWh</v>
          </cell>
          <cell r="R3308" t="str">
            <v>C</v>
          </cell>
          <cell r="V3308">
            <v>0</v>
          </cell>
        </row>
        <row r="3309">
          <cell r="G3309" t="str">
            <v>ELTOUB</v>
          </cell>
          <cell r="J3309" t="str">
            <v>WH</v>
          </cell>
          <cell r="L3309" t="str">
            <v>Energy</v>
          </cell>
          <cell r="M3309" t="str">
            <v>Summer</v>
          </cell>
          <cell r="N3309" t="str">
            <v>Off Peak</v>
          </cell>
          <cell r="R3309" t="str">
            <v>C</v>
          </cell>
          <cell r="V3309">
            <v>0</v>
          </cell>
        </row>
        <row r="3310">
          <cell r="G3310" t="str">
            <v>ELTOUB</v>
          </cell>
          <cell r="J3310" t="str">
            <v>WH</v>
          </cell>
          <cell r="L3310" t="str">
            <v>Energy</v>
          </cell>
          <cell r="M3310" t="str">
            <v>Summer</v>
          </cell>
          <cell r="N3310" t="str">
            <v>Peak</v>
          </cell>
          <cell r="R3310" t="str">
            <v>C</v>
          </cell>
          <cell r="V3310">
            <v>0</v>
          </cell>
        </row>
        <row r="3311">
          <cell r="G3311" t="str">
            <v>ELTOUB</v>
          </cell>
          <cell r="J3311" t="str">
            <v>WH</v>
          </cell>
          <cell r="L3311" t="str">
            <v>Energy</v>
          </cell>
          <cell r="M3311" t="str">
            <v>Winter</v>
          </cell>
          <cell r="N3311" t="str">
            <v>Off Peak</v>
          </cell>
          <cell r="R3311" t="str">
            <v>C</v>
          </cell>
          <cell r="V3311">
            <v>0</v>
          </cell>
        </row>
        <row r="3312">
          <cell r="G3312" t="str">
            <v>ELTOUB</v>
          </cell>
          <cell r="J3312" t="str">
            <v>WH</v>
          </cell>
          <cell r="L3312" t="str">
            <v>Energy</v>
          </cell>
          <cell r="M3312" t="str">
            <v>Winter</v>
          </cell>
          <cell r="N3312" t="str">
            <v>Peak</v>
          </cell>
          <cell r="R3312" t="str">
            <v>C</v>
          </cell>
          <cell r="V3312">
            <v>0</v>
          </cell>
        </row>
        <row r="3313">
          <cell r="G3313" t="str">
            <v>ETOUB</v>
          </cell>
          <cell r="J3313" t="str">
            <v>WH</v>
          </cell>
          <cell r="L3313" t="str">
            <v>Energy</v>
          </cell>
          <cell r="M3313" t="str">
            <v>N/A</v>
          </cell>
          <cell r="N3313" t="str">
            <v>Min Bill kWh</v>
          </cell>
          <cell r="R3313" t="str">
            <v>N/A</v>
          </cell>
          <cell r="V3313">
            <v>0</v>
          </cell>
        </row>
        <row r="3314">
          <cell r="G3314" t="str">
            <v>ETOUB</v>
          </cell>
          <cell r="J3314" t="str">
            <v>WH</v>
          </cell>
          <cell r="L3314" t="str">
            <v>Energy</v>
          </cell>
          <cell r="M3314" t="str">
            <v>Summer</v>
          </cell>
          <cell r="N3314" t="str">
            <v>Off Peak</v>
          </cell>
          <cell r="R3314" t="str">
            <v>N/A</v>
          </cell>
          <cell r="V3314">
            <v>0</v>
          </cell>
        </row>
        <row r="3315">
          <cell r="G3315" t="str">
            <v>ETOUB</v>
          </cell>
          <cell r="J3315" t="str">
            <v>WH</v>
          </cell>
          <cell r="L3315" t="str">
            <v>Energy</v>
          </cell>
          <cell r="M3315" t="str">
            <v>Summer</v>
          </cell>
          <cell r="N3315" t="str">
            <v>Peak</v>
          </cell>
          <cell r="R3315" t="str">
            <v>N/A</v>
          </cell>
          <cell r="V3315">
            <v>0</v>
          </cell>
        </row>
        <row r="3316">
          <cell r="G3316" t="str">
            <v>ETOUB</v>
          </cell>
          <cell r="J3316" t="str">
            <v>WH</v>
          </cell>
          <cell r="L3316" t="str">
            <v>Energy</v>
          </cell>
          <cell r="M3316" t="str">
            <v>Winter</v>
          </cell>
          <cell r="N3316" t="str">
            <v>Off Peak</v>
          </cell>
          <cell r="R3316" t="str">
            <v>N/A</v>
          </cell>
          <cell r="V3316">
            <v>0</v>
          </cell>
        </row>
        <row r="3317">
          <cell r="G3317" t="str">
            <v>ETOUB</v>
          </cell>
          <cell r="J3317" t="str">
            <v>WH</v>
          </cell>
          <cell r="L3317" t="str">
            <v>Energy</v>
          </cell>
          <cell r="M3317" t="str">
            <v>Winter</v>
          </cell>
          <cell r="N3317" t="str">
            <v>Peak</v>
          </cell>
          <cell r="R3317" t="str">
            <v>N/A</v>
          </cell>
          <cell r="V3317">
            <v>0</v>
          </cell>
        </row>
        <row r="3318">
          <cell r="G3318" t="str">
            <v>EV2A</v>
          </cell>
          <cell r="J3318" t="str">
            <v>WH</v>
          </cell>
          <cell r="L3318" t="str">
            <v>Energy</v>
          </cell>
          <cell r="M3318" t="str">
            <v>Summer</v>
          </cell>
          <cell r="N3318" t="str">
            <v>Off Peak</v>
          </cell>
          <cell r="R3318" t="str">
            <v>N/A</v>
          </cell>
          <cell r="V3318">
            <v>0</v>
          </cell>
        </row>
        <row r="3319">
          <cell r="G3319" t="str">
            <v>EV2A</v>
          </cell>
          <cell r="J3319" t="str">
            <v>WH</v>
          </cell>
          <cell r="L3319" t="str">
            <v>Energy</v>
          </cell>
          <cell r="M3319" t="str">
            <v>Summer</v>
          </cell>
          <cell r="N3319" t="str">
            <v>Part Peak</v>
          </cell>
          <cell r="R3319" t="str">
            <v>N/A</v>
          </cell>
          <cell r="V3319">
            <v>0</v>
          </cell>
        </row>
        <row r="3320">
          <cell r="G3320" t="str">
            <v>EV2A</v>
          </cell>
          <cell r="J3320" t="str">
            <v>WH</v>
          </cell>
          <cell r="L3320" t="str">
            <v>Energy</v>
          </cell>
          <cell r="M3320" t="str">
            <v>Summer</v>
          </cell>
          <cell r="N3320" t="str">
            <v>Peak</v>
          </cell>
          <cell r="R3320" t="str">
            <v>N/A</v>
          </cell>
          <cell r="V3320">
            <v>0</v>
          </cell>
        </row>
        <row r="3321">
          <cell r="G3321" t="str">
            <v>EV2A</v>
          </cell>
          <cell r="J3321" t="str">
            <v>WH</v>
          </cell>
          <cell r="L3321" t="str">
            <v>Energy</v>
          </cell>
          <cell r="M3321" t="str">
            <v>Winter</v>
          </cell>
          <cell r="N3321" t="str">
            <v>Off Peak</v>
          </cell>
          <cell r="R3321" t="str">
            <v>N/A</v>
          </cell>
          <cell r="V3321">
            <v>0</v>
          </cell>
        </row>
        <row r="3322">
          <cell r="G3322" t="str">
            <v>EV2A</v>
          </cell>
          <cell r="J3322" t="str">
            <v>WH</v>
          </cell>
          <cell r="L3322" t="str">
            <v>Energy</v>
          </cell>
          <cell r="M3322" t="str">
            <v>Winter</v>
          </cell>
          <cell r="N3322" t="str">
            <v>Part Peak</v>
          </cell>
          <cell r="R3322" t="str">
            <v>N/A</v>
          </cell>
          <cell r="V3322">
            <v>0</v>
          </cell>
        </row>
        <row r="3323">
          <cell r="G3323" t="str">
            <v>EV2A</v>
          </cell>
          <cell r="J3323" t="str">
            <v>WH</v>
          </cell>
          <cell r="L3323" t="str">
            <v>Energy</v>
          </cell>
          <cell r="M3323" t="str">
            <v>Winter</v>
          </cell>
          <cell r="N3323" t="str">
            <v>Peak</v>
          </cell>
          <cell r="R3323" t="str">
            <v>N/A</v>
          </cell>
          <cell r="V3323">
            <v>0</v>
          </cell>
        </row>
        <row r="3324">
          <cell r="G3324" t="str">
            <v>EV2B</v>
          </cell>
          <cell r="J3324" t="str">
            <v>WH</v>
          </cell>
          <cell r="L3324" t="str">
            <v>Energy</v>
          </cell>
          <cell r="M3324" t="str">
            <v>Summer</v>
          </cell>
          <cell r="N3324" t="str">
            <v>Off Peak</v>
          </cell>
          <cell r="R3324" t="str">
            <v>N/A</v>
          </cell>
          <cell r="V3324">
            <v>0</v>
          </cell>
        </row>
        <row r="3325">
          <cell r="G3325" t="str">
            <v>EV2B</v>
          </cell>
          <cell r="J3325" t="str">
            <v>WH</v>
          </cell>
          <cell r="L3325" t="str">
            <v>Energy</v>
          </cell>
          <cell r="M3325" t="str">
            <v>Summer</v>
          </cell>
          <cell r="N3325" t="str">
            <v>Part Peak</v>
          </cell>
          <cell r="R3325" t="str">
            <v>N/A</v>
          </cell>
          <cell r="V3325">
            <v>0</v>
          </cell>
        </row>
        <row r="3326">
          <cell r="G3326" t="str">
            <v>EV2B</v>
          </cell>
          <cell r="J3326" t="str">
            <v>WH</v>
          </cell>
          <cell r="L3326" t="str">
            <v>Energy</v>
          </cell>
          <cell r="M3326" t="str">
            <v>Summer</v>
          </cell>
          <cell r="N3326" t="str">
            <v>Peak</v>
          </cell>
          <cell r="R3326" t="str">
            <v>N/A</v>
          </cell>
          <cell r="V3326">
            <v>0</v>
          </cell>
        </row>
        <row r="3327">
          <cell r="G3327" t="str">
            <v>EV2B</v>
          </cell>
          <cell r="J3327" t="str">
            <v>WH</v>
          </cell>
          <cell r="L3327" t="str">
            <v>Energy</v>
          </cell>
          <cell r="M3327" t="str">
            <v>Winter</v>
          </cell>
          <cell r="N3327" t="str">
            <v>Off Peak</v>
          </cell>
          <cell r="R3327" t="str">
            <v>N/A</v>
          </cell>
          <cell r="V3327">
            <v>0</v>
          </cell>
        </row>
        <row r="3328">
          <cell r="G3328" t="str">
            <v>EV2B</v>
          </cell>
          <cell r="J3328" t="str">
            <v>WH</v>
          </cell>
          <cell r="L3328" t="str">
            <v>Energy</v>
          </cell>
          <cell r="M3328" t="str">
            <v>Winter</v>
          </cell>
          <cell r="N3328" t="str">
            <v>Part Peak</v>
          </cell>
          <cell r="R3328" t="str">
            <v>N/A</v>
          </cell>
          <cell r="V3328">
            <v>0</v>
          </cell>
        </row>
        <row r="3329">
          <cell r="G3329" t="str">
            <v>EV2B</v>
          </cell>
          <cell r="J3329" t="str">
            <v>WH</v>
          </cell>
          <cell r="L3329" t="str">
            <v>Energy</v>
          </cell>
          <cell r="M3329" t="str">
            <v>Winter</v>
          </cell>
          <cell r="N3329" t="str">
            <v>Peak</v>
          </cell>
          <cell r="R3329" t="str">
            <v>N/A</v>
          </cell>
          <cell r="V3329">
            <v>0</v>
          </cell>
        </row>
        <row r="3330">
          <cell r="G3330" t="str">
            <v>EVA</v>
          </cell>
          <cell r="J3330" t="str">
            <v>WH</v>
          </cell>
          <cell r="L3330" t="str">
            <v>Energy</v>
          </cell>
          <cell r="M3330" t="str">
            <v>N/A</v>
          </cell>
          <cell r="N3330" t="str">
            <v>Min Bill kWh</v>
          </cell>
          <cell r="R3330" t="str">
            <v>N/A</v>
          </cell>
          <cell r="V3330">
            <v>0</v>
          </cell>
        </row>
        <row r="3331">
          <cell r="G3331" t="str">
            <v>EVA</v>
          </cell>
          <cell r="J3331" t="str">
            <v>WH</v>
          </cell>
          <cell r="L3331" t="str">
            <v>Energy</v>
          </cell>
          <cell r="M3331" t="str">
            <v>Summer</v>
          </cell>
          <cell r="N3331" t="str">
            <v>Off Peak</v>
          </cell>
          <cell r="R3331" t="str">
            <v>N/A</v>
          </cell>
          <cell r="V3331">
            <v>0</v>
          </cell>
        </row>
        <row r="3332">
          <cell r="G3332" t="str">
            <v>EVA</v>
          </cell>
          <cell r="J3332" t="str">
            <v>WH</v>
          </cell>
          <cell r="L3332" t="str">
            <v>Energy</v>
          </cell>
          <cell r="M3332" t="str">
            <v>Summer</v>
          </cell>
          <cell r="N3332" t="str">
            <v>Part Peak</v>
          </cell>
          <cell r="R3332" t="str">
            <v>N/A</v>
          </cell>
          <cell r="V3332">
            <v>0</v>
          </cell>
        </row>
        <row r="3333">
          <cell r="G3333" t="str">
            <v>EVA</v>
          </cell>
          <cell r="J3333" t="str">
            <v>WH</v>
          </cell>
          <cell r="L3333" t="str">
            <v>Energy</v>
          </cell>
          <cell r="M3333" t="str">
            <v>Summer</v>
          </cell>
          <cell r="N3333" t="str">
            <v>Peak</v>
          </cell>
          <cell r="R3333" t="str">
            <v>N/A</v>
          </cell>
          <cell r="V3333">
            <v>0</v>
          </cell>
        </row>
        <row r="3334">
          <cell r="G3334" t="str">
            <v>EVA</v>
          </cell>
          <cell r="J3334" t="str">
            <v>WH</v>
          </cell>
          <cell r="L3334" t="str">
            <v>Energy</v>
          </cell>
          <cell r="M3334" t="str">
            <v>Winter</v>
          </cell>
          <cell r="N3334" t="str">
            <v>Off Peak</v>
          </cell>
          <cell r="R3334" t="str">
            <v>N/A</v>
          </cell>
          <cell r="V3334">
            <v>0</v>
          </cell>
        </row>
        <row r="3335">
          <cell r="G3335" t="str">
            <v>EVA</v>
          </cell>
          <cell r="J3335" t="str">
            <v>WH</v>
          </cell>
          <cell r="L3335" t="str">
            <v>Energy</v>
          </cell>
          <cell r="M3335" t="str">
            <v>Winter</v>
          </cell>
          <cell r="N3335" t="str">
            <v>Part Peak</v>
          </cell>
          <cell r="R3335" t="str">
            <v>N/A</v>
          </cell>
          <cell r="V3335">
            <v>0</v>
          </cell>
        </row>
        <row r="3336">
          <cell r="G3336" t="str">
            <v>EVA</v>
          </cell>
          <cell r="J3336" t="str">
            <v>WH</v>
          </cell>
          <cell r="L3336" t="str">
            <v>Energy</v>
          </cell>
          <cell r="M3336" t="str">
            <v>Winter</v>
          </cell>
          <cell r="N3336" t="str">
            <v>Peak</v>
          </cell>
          <cell r="R3336" t="str">
            <v>N/A</v>
          </cell>
          <cell r="V3336">
            <v>0</v>
          </cell>
        </row>
        <row r="3337">
          <cell r="G3337" t="str">
            <v>EVB</v>
          </cell>
          <cell r="J3337" t="str">
            <v>WH</v>
          </cell>
          <cell r="L3337" t="str">
            <v>Energy</v>
          </cell>
          <cell r="M3337" t="str">
            <v>Summer</v>
          </cell>
          <cell r="N3337" t="str">
            <v>Off Peak</v>
          </cell>
          <cell r="R3337" t="str">
            <v>N/A</v>
          </cell>
          <cell r="V3337">
            <v>0</v>
          </cell>
        </row>
        <row r="3338">
          <cell r="G3338" t="str">
            <v>EVB</v>
          </cell>
          <cell r="J3338" t="str">
            <v>WH</v>
          </cell>
          <cell r="L3338" t="str">
            <v>Energy</v>
          </cell>
          <cell r="M3338" t="str">
            <v>Summer</v>
          </cell>
          <cell r="N3338" t="str">
            <v>Part Peak</v>
          </cell>
          <cell r="R3338" t="str">
            <v>N/A</v>
          </cell>
          <cell r="V3338">
            <v>0</v>
          </cell>
        </row>
        <row r="3339">
          <cell r="G3339" t="str">
            <v>EVB</v>
          </cell>
          <cell r="J3339" t="str">
            <v>WH</v>
          </cell>
          <cell r="L3339" t="str">
            <v>Energy</v>
          </cell>
          <cell r="M3339" t="str">
            <v>Summer</v>
          </cell>
          <cell r="N3339" t="str">
            <v>Peak</v>
          </cell>
          <cell r="R3339" t="str">
            <v>N/A</v>
          </cell>
          <cell r="V3339">
            <v>0</v>
          </cell>
        </row>
        <row r="3340">
          <cell r="G3340" t="str">
            <v>EVB</v>
          </cell>
          <cell r="J3340" t="str">
            <v>WH</v>
          </cell>
          <cell r="L3340" t="str">
            <v>Energy</v>
          </cell>
          <cell r="M3340" t="str">
            <v>Winter</v>
          </cell>
          <cell r="N3340" t="str">
            <v>Off Peak</v>
          </cell>
          <cell r="R3340" t="str">
            <v>N/A</v>
          </cell>
          <cell r="V3340">
            <v>0</v>
          </cell>
        </row>
        <row r="3341">
          <cell r="G3341" t="str">
            <v>EVB</v>
          </cell>
          <cell r="J3341" t="str">
            <v>WH</v>
          </cell>
          <cell r="L3341" t="str">
            <v>Energy</v>
          </cell>
          <cell r="M3341" t="str">
            <v>Winter</v>
          </cell>
          <cell r="N3341" t="str">
            <v>Part Peak</v>
          </cell>
          <cell r="R3341" t="str">
            <v>N/A</v>
          </cell>
          <cell r="V3341">
            <v>0</v>
          </cell>
        </row>
        <row r="3342">
          <cell r="G3342" t="str">
            <v>EVB</v>
          </cell>
          <cell r="J3342" t="str">
            <v>WH</v>
          </cell>
          <cell r="L3342" t="str">
            <v>Energy</v>
          </cell>
          <cell r="M3342" t="str">
            <v>Winter</v>
          </cell>
          <cell r="N3342" t="str">
            <v>Peak</v>
          </cell>
          <cell r="R3342" t="str">
            <v>N/A</v>
          </cell>
          <cell r="V3342">
            <v>0</v>
          </cell>
        </row>
        <row r="3343">
          <cell r="G3343" t="str">
            <v>ETOUD</v>
          </cell>
          <cell r="J3343" t="str">
            <v>WH</v>
          </cell>
          <cell r="L3343" t="str">
            <v>Energy</v>
          </cell>
          <cell r="M3343" t="str">
            <v>N/A</v>
          </cell>
          <cell r="N3343" t="str">
            <v>Min Bill kWh</v>
          </cell>
          <cell r="R3343" t="str">
            <v>N/A</v>
          </cell>
          <cell r="V3343">
            <v>0</v>
          </cell>
        </row>
        <row r="3344">
          <cell r="G3344" t="str">
            <v>ETOUD</v>
          </cell>
          <cell r="J3344" t="str">
            <v>WH</v>
          </cell>
          <cell r="L3344" t="str">
            <v>Energy</v>
          </cell>
          <cell r="M3344" t="str">
            <v>Summer</v>
          </cell>
          <cell r="N3344" t="str">
            <v>Off Peak</v>
          </cell>
          <cell r="R3344" t="str">
            <v>N/A</v>
          </cell>
          <cell r="V3344">
            <v>0</v>
          </cell>
        </row>
        <row r="3345">
          <cell r="G3345" t="str">
            <v>ETOUD</v>
          </cell>
          <cell r="J3345" t="str">
            <v>WH</v>
          </cell>
          <cell r="L3345" t="str">
            <v>Energy</v>
          </cell>
          <cell r="M3345" t="str">
            <v>Summer</v>
          </cell>
          <cell r="N3345" t="str">
            <v>Peak</v>
          </cell>
          <cell r="R3345" t="str">
            <v>N/A</v>
          </cell>
          <cell r="V3345">
            <v>0</v>
          </cell>
        </row>
        <row r="3346">
          <cell r="G3346" t="str">
            <v>ETOUD</v>
          </cell>
          <cell r="J3346" t="str">
            <v>WH</v>
          </cell>
          <cell r="L3346" t="str">
            <v>Energy</v>
          </cell>
          <cell r="M3346" t="str">
            <v>Winter</v>
          </cell>
          <cell r="N3346" t="str">
            <v>Off Peak</v>
          </cell>
          <cell r="R3346" t="str">
            <v>N/A</v>
          </cell>
          <cell r="V3346">
            <v>0</v>
          </cell>
        </row>
        <row r="3347">
          <cell r="G3347" t="str">
            <v>ETOUD</v>
          </cell>
          <cell r="J3347" t="str">
            <v>WH</v>
          </cell>
          <cell r="L3347" t="str">
            <v>Energy</v>
          </cell>
          <cell r="M3347" t="str">
            <v>Winter</v>
          </cell>
          <cell r="N3347" t="str">
            <v>Peak</v>
          </cell>
          <cell r="R3347" t="str">
            <v>N/A</v>
          </cell>
          <cell r="V3347">
            <v>0</v>
          </cell>
        </row>
        <row r="3348">
          <cell r="G3348" t="str">
            <v>ELTOUD</v>
          </cell>
          <cell r="J3348" t="str">
            <v>WH</v>
          </cell>
          <cell r="L3348" t="str">
            <v>Energy</v>
          </cell>
          <cell r="M3348" t="str">
            <v>N/A</v>
          </cell>
          <cell r="N3348" t="str">
            <v>Min Bill kWh</v>
          </cell>
          <cell r="R3348" t="str">
            <v>C</v>
          </cell>
          <cell r="V3348">
            <v>0</v>
          </cell>
        </row>
        <row r="3349">
          <cell r="G3349" t="str">
            <v>ELTOUD</v>
          </cell>
          <cell r="J3349" t="str">
            <v>WH</v>
          </cell>
          <cell r="L3349" t="str">
            <v>Energy</v>
          </cell>
          <cell r="M3349" t="str">
            <v>Summer</v>
          </cell>
          <cell r="N3349" t="str">
            <v>Off Peak</v>
          </cell>
          <cell r="R3349" t="str">
            <v>C</v>
          </cell>
          <cell r="V3349">
            <v>0</v>
          </cell>
        </row>
        <row r="3350">
          <cell r="G3350" t="str">
            <v>ELTOUD</v>
          </cell>
          <cell r="J3350" t="str">
            <v>WH</v>
          </cell>
          <cell r="L3350" t="str">
            <v>Energy</v>
          </cell>
          <cell r="M3350" t="str">
            <v>Summer</v>
          </cell>
          <cell r="N3350" t="str">
            <v>Peak</v>
          </cell>
          <cell r="R3350" t="str">
            <v>C</v>
          </cell>
          <cell r="V3350">
            <v>0</v>
          </cell>
        </row>
        <row r="3351">
          <cell r="G3351" t="str">
            <v>ELTOUD</v>
          </cell>
          <cell r="J3351" t="str">
            <v>WH</v>
          </cell>
          <cell r="L3351" t="str">
            <v>Energy</v>
          </cell>
          <cell r="M3351" t="str">
            <v>Winter</v>
          </cell>
          <cell r="N3351" t="str">
            <v>Off Peak</v>
          </cell>
          <cell r="R3351" t="str">
            <v>C</v>
          </cell>
          <cell r="V3351">
            <v>0</v>
          </cell>
        </row>
        <row r="3352">
          <cell r="G3352" t="str">
            <v>ELTOUD</v>
          </cell>
          <cell r="J3352" t="str">
            <v>WH</v>
          </cell>
          <cell r="L3352" t="str">
            <v>Energy</v>
          </cell>
          <cell r="M3352" t="str">
            <v>Winter</v>
          </cell>
          <cell r="N3352" t="str">
            <v>Peak</v>
          </cell>
          <cell r="R3352" t="str">
            <v>C</v>
          </cell>
          <cell r="V3352">
            <v>0</v>
          </cell>
        </row>
        <row r="3353">
          <cell r="G3353" t="str">
            <v>E-6</v>
          </cell>
          <cell r="J3353" t="str">
            <v>WH</v>
          </cell>
          <cell r="L3353" t="str">
            <v>Energy</v>
          </cell>
          <cell r="M3353" t="str">
            <v>N/A</v>
          </cell>
          <cell r="N3353" t="str">
            <v>Min Bill kWh</v>
          </cell>
          <cell r="R3353" t="str">
            <v>N/A</v>
          </cell>
          <cell r="V3353">
            <v>0</v>
          </cell>
        </row>
        <row r="3354">
          <cell r="G3354" t="str">
            <v>E-6</v>
          </cell>
          <cell r="J3354" t="str">
            <v>WH</v>
          </cell>
          <cell r="L3354" t="str">
            <v>Energy</v>
          </cell>
          <cell r="M3354" t="str">
            <v>Summer</v>
          </cell>
          <cell r="N3354" t="str">
            <v>Off Peak Tier 1</v>
          </cell>
          <cell r="R3354" t="str">
            <v>N/A</v>
          </cell>
          <cell r="V3354">
            <v>0</v>
          </cell>
        </row>
        <row r="3355">
          <cell r="G3355" t="str">
            <v>E-6</v>
          </cell>
          <cell r="J3355" t="str">
            <v>WH</v>
          </cell>
          <cell r="L3355" t="str">
            <v>Energy</v>
          </cell>
          <cell r="M3355" t="str">
            <v>Summer</v>
          </cell>
          <cell r="N3355" t="str">
            <v>Off Peak Tier 2</v>
          </cell>
          <cell r="R3355" t="str">
            <v>N/A</v>
          </cell>
          <cell r="V3355">
            <v>0</v>
          </cell>
        </row>
        <row r="3356">
          <cell r="G3356" t="str">
            <v>E-6</v>
          </cell>
          <cell r="J3356" t="str">
            <v>WH</v>
          </cell>
          <cell r="L3356" t="str">
            <v>Energy</v>
          </cell>
          <cell r="M3356" t="str">
            <v>Summer</v>
          </cell>
          <cell r="N3356" t="str">
            <v>Off Peak Tier 3</v>
          </cell>
          <cell r="R3356" t="str">
            <v>N/A</v>
          </cell>
          <cell r="V3356">
            <v>0</v>
          </cell>
        </row>
        <row r="3357">
          <cell r="G3357" t="str">
            <v>E-6</v>
          </cell>
          <cell r="J3357" t="str">
            <v>WH</v>
          </cell>
          <cell r="L3357" t="str">
            <v>Energy</v>
          </cell>
          <cell r="M3357" t="str">
            <v>Summer</v>
          </cell>
          <cell r="N3357" t="str">
            <v>Off Peak Tier 4</v>
          </cell>
          <cell r="R3357" t="str">
            <v>N/A</v>
          </cell>
          <cell r="V3357">
            <v>0</v>
          </cell>
        </row>
        <row r="3358">
          <cell r="G3358" t="str">
            <v>E-6</v>
          </cell>
          <cell r="J3358" t="str">
            <v>WH</v>
          </cell>
          <cell r="L3358" t="str">
            <v>Energy</v>
          </cell>
          <cell r="M3358" t="str">
            <v>Summer</v>
          </cell>
          <cell r="N3358" t="str">
            <v>Off Peak Tier 5</v>
          </cell>
          <cell r="R3358" t="str">
            <v>N/A</v>
          </cell>
          <cell r="V3358">
            <v>0</v>
          </cell>
        </row>
        <row r="3359">
          <cell r="G3359" t="str">
            <v>E-6</v>
          </cell>
          <cell r="J3359" t="str">
            <v>WH</v>
          </cell>
          <cell r="L3359" t="str">
            <v>Energy</v>
          </cell>
          <cell r="M3359" t="str">
            <v>Summer</v>
          </cell>
          <cell r="N3359" t="str">
            <v>Part Peak Tier 1</v>
          </cell>
          <cell r="R3359" t="str">
            <v>N/A</v>
          </cell>
          <cell r="V3359">
            <v>0</v>
          </cell>
        </row>
        <row r="3360">
          <cell r="G3360" t="str">
            <v>E-6</v>
          </cell>
          <cell r="J3360" t="str">
            <v>WH</v>
          </cell>
          <cell r="L3360" t="str">
            <v>Energy</v>
          </cell>
          <cell r="M3360" t="str">
            <v>Summer</v>
          </cell>
          <cell r="N3360" t="str">
            <v>Part Peak Tier 2</v>
          </cell>
          <cell r="R3360" t="str">
            <v>N/A</v>
          </cell>
          <cell r="V3360">
            <v>0</v>
          </cell>
        </row>
        <row r="3361">
          <cell r="G3361" t="str">
            <v>E-6</v>
          </cell>
          <cell r="J3361" t="str">
            <v>WH</v>
          </cell>
          <cell r="L3361" t="str">
            <v>Energy</v>
          </cell>
          <cell r="M3361" t="str">
            <v>Summer</v>
          </cell>
          <cell r="N3361" t="str">
            <v>Part Peak Tier 3</v>
          </cell>
          <cell r="R3361" t="str">
            <v>N/A</v>
          </cell>
          <cell r="V3361">
            <v>0</v>
          </cell>
        </row>
        <row r="3362">
          <cell r="G3362" t="str">
            <v>E-6</v>
          </cell>
          <cell r="J3362" t="str">
            <v>WH</v>
          </cell>
          <cell r="L3362" t="str">
            <v>Energy</v>
          </cell>
          <cell r="M3362" t="str">
            <v>Summer</v>
          </cell>
          <cell r="N3362" t="str">
            <v>Part Peak Tier 4</v>
          </cell>
          <cell r="R3362" t="str">
            <v>N/A</v>
          </cell>
          <cell r="V3362">
            <v>0</v>
          </cell>
        </row>
        <row r="3363">
          <cell r="G3363" t="str">
            <v>E-6</v>
          </cell>
          <cell r="J3363" t="str">
            <v>WH</v>
          </cell>
          <cell r="L3363" t="str">
            <v>Energy</v>
          </cell>
          <cell r="M3363" t="str">
            <v>Summer</v>
          </cell>
          <cell r="N3363" t="str">
            <v>Part Peak Tier 5</v>
          </cell>
          <cell r="R3363" t="str">
            <v>N/A</v>
          </cell>
          <cell r="V3363">
            <v>0</v>
          </cell>
        </row>
        <row r="3364">
          <cell r="G3364" t="str">
            <v>E-6</v>
          </cell>
          <cell r="J3364" t="str">
            <v>WH</v>
          </cell>
          <cell r="L3364" t="str">
            <v>Energy</v>
          </cell>
          <cell r="M3364" t="str">
            <v>Summer</v>
          </cell>
          <cell r="N3364" t="str">
            <v>Peak Tier 1</v>
          </cell>
          <cell r="R3364" t="str">
            <v>N/A</v>
          </cell>
          <cell r="V3364">
            <v>0</v>
          </cell>
        </row>
        <row r="3365">
          <cell r="G3365" t="str">
            <v>E-6</v>
          </cell>
          <cell r="J3365" t="str">
            <v>WH</v>
          </cell>
          <cell r="L3365" t="str">
            <v>Energy</v>
          </cell>
          <cell r="M3365" t="str">
            <v>Summer</v>
          </cell>
          <cell r="N3365" t="str">
            <v>Peak Tier 2</v>
          </cell>
          <cell r="R3365" t="str">
            <v>N/A</v>
          </cell>
          <cell r="V3365">
            <v>0</v>
          </cell>
        </row>
        <row r="3366">
          <cell r="G3366" t="str">
            <v>E-6</v>
          </cell>
          <cell r="J3366" t="str">
            <v>WH</v>
          </cell>
          <cell r="L3366" t="str">
            <v>Energy</v>
          </cell>
          <cell r="M3366" t="str">
            <v>Summer</v>
          </cell>
          <cell r="N3366" t="str">
            <v>Peak Tier 3</v>
          </cell>
          <cell r="R3366" t="str">
            <v>N/A</v>
          </cell>
          <cell r="V3366">
            <v>0</v>
          </cell>
        </row>
        <row r="3367">
          <cell r="G3367" t="str">
            <v>E-6</v>
          </cell>
          <cell r="J3367" t="str">
            <v>WH</v>
          </cell>
          <cell r="L3367" t="str">
            <v>Energy</v>
          </cell>
          <cell r="M3367" t="str">
            <v>Summer</v>
          </cell>
          <cell r="N3367" t="str">
            <v>Peak Tier 4</v>
          </cell>
          <cell r="R3367" t="str">
            <v>N/A</v>
          </cell>
          <cell r="V3367">
            <v>0</v>
          </cell>
        </row>
        <row r="3368">
          <cell r="G3368" t="str">
            <v>E-6</v>
          </cell>
          <cell r="J3368" t="str">
            <v>WH</v>
          </cell>
          <cell r="L3368" t="str">
            <v>Energy</v>
          </cell>
          <cell r="M3368" t="str">
            <v>Summer</v>
          </cell>
          <cell r="N3368" t="str">
            <v>Peak Tier 5</v>
          </cell>
          <cell r="R3368" t="str">
            <v>N/A</v>
          </cell>
          <cell r="V3368">
            <v>0</v>
          </cell>
        </row>
        <row r="3369">
          <cell r="G3369" t="str">
            <v>E-6</v>
          </cell>
          <cell r="J3369" t="str">
            <v>WH</v>
          </cell>
          <cell r="L3369" t="str">
            <v>Energy</v>
          </cell>
          <cell r="M3369" t="str">
            <v>Winter</v>
          </cell>
          <cell r="N3369" t="str">
            <v>Off Peak Tier 1</v>
          </cell>
          <cell r="R3369" t="str">
            <v>N/A</v>
          </cell>
          <cell r="V3369">
            <v>0</v>
          </cell>
        </row>
        <row r="3370">
          <cell r="G3370" t="str">
            <v>E-6</v>
          </cell>
          <cell r="J3370" t="str">
            <v>WH</v>
          </cell>
          <cell r="L3370" t="str">
            <v>Energy</v>
          </cell>
          <cell r="M3370" t="str">
            <v>Winter</v>
          </cell>
          <cell r="N3370" t="str">
            <v>Off Peak Tier 2</v>
          </cell>
          <cell r="R3370" t="str">
            <v>N/A</v>
          </cell>
          <cell r="V3370">
            <v>0</v>
          </cell>
        </row>
        <row r="3371">
          <cell r="G3371" t="str">
            <v>E-6</v>
          </cell>
          <cell r="J3371" t="str">
            <v>WH</v>
          </cell>
          <cell r="L3371" t="str">
            <v>Energy</v>
          </cell>
          <cell r="M3371" t="str">
            <v>Winter</v>
          </cell>
          <cell r="N3371" t="str">
            <v>Off Peak Tier 3</v>
          </cell>
          <cell r="R3371" t="str">
            <v>N/A</v>
          </cell>
          <cell r="V3371">
            <v>0</v>
          </cell>
        </row>
        <row r="3372">
          <cell r="G3372" t="str">
            <v>E-6</v>
          </cell>
          <cell r="J3372" t="str">
            <v>WH</v>
          </cell>
          <cell r="L3372" t="str">
            <v>Energy</v>
          </cell>
          <cell r="M3372" t="str">
            <v>Winter</v>
          </cell>
          <cell r="N3372" t="str">
            <v>Off Peak Tier 4</v>
          </cell>
          <cell r="R3372" t="str">
            <v>N/A</v>
          </cell>
          <cell r="V3372">
            <v>0</v>
          </cell>
        </row>
        <row r="3373">
          <cell r="G3373" t="str">
            <v>E-6</v>
          </cell>
          <cell r="J3373" t="str">
            <v>WH</v>
          </cell>
          <cell r="L3373" t="str">
            <v>Energy</v>
          </cell>
          <cell r="M3373" t="str">
            <v>Winter</v>
          </cell>
          <cell r="N3373" t="str">
            <v>Off Peak Tier 5</v>
          </cell>
          <cell r="R3373" t="str">
            <v>N/A</v>
          </cell>
          <cell r="V3373">
            <v>0</v>
          </cell>
        </row>
        <row r="3374">
          <cell r="G3374" t="str">
            <v>E-6</v>
          </cell>
          <cell r="J3374" t="str">
            <v>WH</v>
          </cell>
          <cell r="L3374" t="str">
            <v>Energy</v>
          </cell>
          <cell r="M3374" t="str">
            <v>Winter</v>
          </cell>
          <cell r="N3374" t="str">
            <v>Part Peak Tier 1</v>
          </cell>
          <cell r="R3374" t="str">
            <v>N/A</v>
          </cell>
          <cell r="V3374">
            <v>0</v>
          </cell>
        </row>
        <row r="3375">
          <cell r="G3375" t="str">
            <v>E-6</v>
          </cell>
          <cell r="J3375" t="str">
            <v>WH</v>
          </cell>
          <cell r="L3375" t="str">
            <v>Energy</v>
          </cell>
          <cell r="M3375" t="str">
            <v>Winter</v>
          </cell>
          <cell r="N3375" t="str">
            <v>Part Peak Tier 2</v>
          </cell>
          <cell r="R3375" t="str">
            <v>N/A</v>
          </cell>
          <cell r="V3375">
            <v>0</v>
          </cell>
        </row>
        <row r="3376">
          <cell r="G3376" t="str">
            <v>E-6</v>
          </cell>
          <cell r="J3376" t="str">
            <v>WH</v>
          </cell>
          <cell r="L3376" t="str">
            <v>Energy</v>
          </cell>
          <cell r="M3376" t="str">
            <v>Winter</v>
          </cell>
          <cell r="N3376" t="str">
            <v>Part Peak Tier 3</v>
          </cell>
          <cell r="R3376" t="str">
            <v>N/A</v>
          </cell>
          <cell r="V3376">
            <v>0</v>
          </cell>
        </row>
        <row r="3377">
          <cell r="G3377" t="str">
            <v>E-6</v>
          </cell>
          <cell r="J3377" t="str">
            <v>WH</v>
          </cell>
          <cell r="L3377" t="str">
            <v>Energy</v>
          </cell>
          <cell r="M3377" t="str">
            <v>Winter</v>
          </cell>
          <cell r="N3377" t="str">
            <v>Part Peak Tier 4</v>
          </cell>
          <cell r="R3377" t="str">
            <v>N/A</v>
          </cell>
          <cell r="V3377">
            <v>0</v>
          </cell>
        </row>
        <row r="3378">
          <cell r="G3378" t="str">
            <v>E-6</v>
          </cell>
          <cell r="J3378" t="str">
            <v>WH</v>
          </cell>
          <cell r="L3378" t="str">
            <v>Energy</v>
          </cell>
          <cell r="M3378" t="str">
            <v>Winter</v>
          </cell>
          <cell r="N3378" t="str">
            <v>Part Peak Tier 5</v>
          </cell>
          <cell r="R3378" t="str">
            <v>N/A</v>
          </cell>
          <cell r="V3378">
            <v>0</v>
          </cell>
        </row>
        <row r="3379">
          <cell r="G3379" t="str">
            <v>EL-6</v>
          </cell>
          <cell r="J3379" t="str">
            <v>WH</v>
          </cell>
          <cell r="L3379" t="str">
            <v>Energy</v>
          </cell>
          <cell r="M3379" t="str">
            <v>N/A</v>
          </cell>
          <cell r="N3379" t="str">
            <v>Min Bill kWh</v>
          </cell>
          <cell r="R3379" t="str">
            <v>C</v>
          </cell>
          <cell r="V3379">
            <v>0</v>
          </cell>
        </row>
        <row r="3380">
          <cell r="G3380" t="str">
            <v>EL-6</v>
          </cell>
          <cell r="J3380" t="str">
            <v>WH</v>
          </cell>
          <cell r="L3380" t="str">
            <v>Energy</v>
          </cell>
          <cell r="M3380" t="str">
            <v>Summer</v>
          </cell>
          <cell r="N3380" t="str">
            <v>Off Peak Tier 1</v>
          </cell>
          <cell r="R3380" t="str">
            <v>C</v>
          </cell>
          <cell r="V3380">
            <v>0</v>
          </cell>
        </row>
        <row r="3381">
          <cell r="G3381" t="str">
            <v>EL-6</v>
          </cell>
          <cell r="J3381" t="str">
            <v>WH</v>
          </cell>
          <cell r="L3381" t="str">
            <v>Energy</v>
          </cell>
          <cell r="M3381" t="str">
            <v>Summer</v>
          </cell>
          <cell r="N3381" t="str">
            <v>Off Peak Tier 2</v>
          </cell>
          <cell r="R3381" t="str">
            <v>C</v>
          </cell>
          <cell r="V3381">
            <v>0</v>
          </cell>
        </row>
        <row r="3382">
          <cell r="G3382" t="str">
            <v>EL-6</v>
          </cell>
          <cell r="J3382" t="str">
            <v>WH</v>
          </cell>
          <cell r="L3382" t="str">
            <v>Energy</v>
          </cell>
          <cell r="M3382" t="str">
            <v>Summer</v>
          </cell>
          <cell r="N3382" t="str">
            <v>Off Peak Tier 3</v>
          </cell>
          <cell r="R3382" t="str">
            <v>C</v>
          </cell>
          <cell r="V3382">
            <v>0</v>
          </cell>
        </row>
        <row r="3383">
          <cell r="G3383" t="str">
            <v>EL-6</v>
          </cell>
          <cell r="J3383" t="str">
            <v>WH</v>
          </cell>
          <cell r="L3383" t="str">
            <v>Energy</v>
          </cell>
          <cell r="M3383" t="str">
            <v>Summer</v>
          </cell>
          <cell r="N3383" t="str">
            <v>Off Peak Tier 4</v>
          </cell>
          <cell r="R3383" t="str">
            <v>C</v>
          </cell>
          <cell r="V3383">
            <v>0</v>
          </cell>
        </row>
        <row r="3384">
          <cell r="G3384" t="str">
            <v>EL-6</v>
          </cell>
          <cell r="J3384" t="str">
            <v>WH</v>
          </cell>
          <cell r="L3384" t="str">
            <v>Energy</v>
          </cell>
          <cell r="M3384" t="str">
            <v>Summer</v>
          </cell>
          <cell r="N3384" t="str">
            <v>Off Peak Tier 5</v>
          </cell>
          <cell r="R3384" t="str">
            <v>C</v>
          </cell>
          <cell r="V3384">
            <v>0</v>
          </cell>
        </row>
        <row r="3385">
          <cell r="G3385" t="str">
            <v>EL-6</v>
          </cell>
          <cell r="J3385" t="str">
            <v>WH</v>
          </cell>
          <cell r="L3385" t="str">
            <v>Energy</v>
          </cell>
          <cell r="M3385" t="str">
            <v>Summer</v>
          </cell>
          <cell r="N3385" t="str">
            <v>Part Peak Tier 1</v>
          </cell>
          <cell r="R3385" t="str">
            <v>C</v>
          </cell>
          <cell r="V3385">
            <v>0</v>
          </cell>
        </row>
        <row r="3386">
          <cell r="G3386" t="str">
            <v>EL-6</v>
          </cell>
          <cell r="J3386" t="str">
            <v>WH</v>
          </cell>
          <cell r="L3386" t="str">
            <v>Energy</v>
          </cell>
          <cell r="M3386" t="str">
            <v>Summer</v>
          </cell>
          <cell r="N3386" t="str">
            <v>Part Peak Tier 2</v>
          </cell>
          <cell r="R3386" t="str">
            <v>C</v>
          </cell>
          <cell r="V3386">
            <v>0</v>
          </cell>
        </row>
        <row r="3387">
          <cell r="G3387" t="str">
            <v>EL-6</v>
          </cell>
          <cell r="J3387" t="str">
            <v>WH</v>
          </cell>
          <cell r="L3387" t="str">
            <v>Energy</v>
          </cell>
          <cell r="M3387" t="str">
            <v>Summer</v>
          </cell>
          <cell r="N3387" t="str">
            <v>Part Peak Tier 3</v>
          </cell>
          <cell r="R3387" t="str">
            <v>C</v>
          </cell>
          <cell r="V3387">
            <v>0</v>
          </cell>
        </row>
        <row r="3388">
          <cell r="G3388" t="str">
            <v>EL-6</v>
          </cell>
          <cell r="J3388" t="str">
            <v>WH</v>
          </cell>
          <cell r="L3388" t="str">
            <v>Energy</v>
          </cell>
          <cell r="M3388" t="str">
            <v>Summer</v>
          </cell>
          <cell r="N3388" t="str">
            <v>Part Peak Tier 4</v>
          </cell>
          <cell r="R3388" t="str">
            <v>C</v>
          </cell>
          <cell r="V3388">
            <v>0</v>
          </cell>
        </row>
        <row r="3389">
          <cell r="G3389" t="str">
            <v>EL-6</v>
          </cell>
          <cell r="J3389" t="str">
            <v>WH</v>
          </cell>
          <cell r="L3389" t="str">
            <v>Energy</v>
          </cell>
          <cell r="M3389" t="str">
            <v>Summer</v>
          </cell>
          <cell r="N3389" t="str">
            <v>Part Peak Tier 5</v>
          </cell>
          <cell r="R3389" t="str">
            <v>C</v>
          </cell>
          <cell r="V3389">
            <v>0</v>
          </cell>
        </row>
        <row r="3390">
          <cell r="G3390" t="str">
            <v>EL-6</v>
          </cell>
          <cell r="J3390" t="str">
            <v>WH</v>
          </cell>
          <cell r="L3390" t="str">
            <v>Energy</v>
          </cell>
          <cell r="M3390" t="str">
            <v>Summer</v>
          </cell>
          <cell r="N3390" t="str">
            <v>Peak Tier 1</v>
          </cell>
          <cell r="R3390" t="str">
            <v>C</v>
          </cell>
          <cell r="V3390">
            <v>0</v>
          </cell>
        </row>
        <row r="3391">
          <cell r="G3391" t="str">
            <v>EL-6</v>
          </cell>
          <cell r="J3391" t="str">
            <v>WH</v>
          </cell>
          <cell r="L3391" t="str">
            <v>Energy</v>
          </cell>
          <cell r="M3391" t="str">
            <v>Summer</v>
          </cell>
          <cell r="N3391" t="str">
            <v>Peak Tier 2</v>
          </cell>
          <cell r="R3391" t="str">
            <v>C</v>
          </cell>
          <cell r="V3391">
            <v>0</v>
          </cell>
        </row>
        <row r="3392">
          <cell r="G3392" t="str">
            <v>EL-6</v>
          </cell>
          <cell r="J3392" t="str">
            <v>WH</v>
          </cell>
          <cell r="L3392" t="str">
            <v>Energy</v>
          </cell>
          <cell r="M3392" t="str">
            <v>Summer</v>
          </cell>
          <cell r="N3392" t="str">
            <v>Peak Tier 3</v>
          </cell>
          <cell r="R3392" t="str">
            <v>C</v>
          </cell>
          <cell r="V3392">
            <v>0</v>
          </cell>
        </row>
        <row r="3393">
          <cell r="G3393" t="str">
            <v>EL-6</v>
          </cell>
          <cell r="J3393" t="str">
            <v>WH</v>
          </cell>
          <cell r="L3393" t="str">
            <v>Energy</v>
          </cell>
          <cell r="M3393" t="str">
            <v>Summer</v>
          </cell>
          <cell r="N3393" t="str">
            <v>Peak Tier 4</v>
          </cell>
          <cell r="R3393" t="str">
            <v>C</v>
          </cell>
          <cell r="V3393">
            <v>0</v>
          </cell>
        </row>
        <row r="3394">
          <cell r="G3394" t="str">
            <v>EL-6</v>
          </cell>
          <cell r="J3394" t="str">
            <v>WH</v>
          </cell>
          <cell r="L3394" t="str">
            <v>Energy</v>
          </cell>
          <cell r="M3394" t="str">
            <v>Summer</v>
          </cell>
          <cell r="N3394" t="str">
            <v>Peak Tier 5</v>
          </cell>
          <cell r="R3394" t="str">
            <v>C</v>
          </cell>
          <cell r="V3394">
            <v>0</v>
          </cell>
        </row>
        <row r="3395">
          <cell r="G3395" t="str">
            <v>EL-6</v>
          </cell>
          <cell r="J3395" t="str">
            <v>WH</v>
          </cell>
          <cell r="L3395" t="str">
            <v>Energy</v>
          </cell>
          <cell r="M3395" t="str">
            <v>Winter</v>
          </cell>
          <cell r="N3395" t="str">
            <v>Off Peak Tier 1</v>
          </cell>
          <cell r="R3395" t="str">
            <v>C</v>
          </cell>
          <cell r="V3395">
            <v>0</v>
          </cell>
        </row>
        <row r="3396">
          <cell r="G3396" t="str">
            <v>EL-6</v>
          </cell>
          <cell r="J3396" t="str">
            <v>WH</v>
          </cell>
          <cell r="L3396" t="str">
            <v>Energy</v>
          </cell>
          <cell r="M3396" t="str">
            <v>Winter</v>
          </cell>
          <cell r="N3396" t="str">
            <v>Off Peak Tier 2</v>
          </cell>
          <cell r="R3396" t="str">
            <v>C</v>
          </cell>
          <cell r="V3396">
            <v>0</v>
          </cell>
        </row>
        <row r="3397">
          <cell r="G3397" t="str">
            <v>EL-6</v>
          </cell>
          <cell r="J3397" t="str">
            <v>WH</v>
          </cell>
          <cell r="L3397" t="str">
            <v>Energy</v>
          </cell>
          <cell r="M3397" t="str">
            <v>Winter</v>
          </cell>
          <cell r="N3397" t="str">
            <v>Off Peak Tier 3</v>
          </cell>
          <cell r="R3397" t="str">
            <v>C</v>
          </cell>
          <cell r="V3397">
            <v>0</v>
          </cell>
        </row>
        <row r="3398">
          <cell r="G3398" t="str">
            <v>EL-6</v>
          </cell>
          <cell r="J3398" t="str">
            <v>WH</v>
          </cell>
          <cell r="L3398" t="str">
            <v>Energy</v>
          </cell>
          <cell r="M3398" t="str">
            <v>Winter</v>
          </cell>
          <cell r="N3398" t="str">
            <v>Off Peak Tier 4</v>
          </cell>
          <cell r="R3398" t="str">
            <v>C</v>
          </cell>
          <cell r="V3398">
            <v>0</v>
          </cell>
        </row>
        <row r="3399">
          <cell r="G3399" t="str">
            <v>EL-6</v>
          </cell>
          <cell r="J3399" t="str">
            <v>WH</v>
          </cell>
          <cell r="L3399" t="str">
            <v>Energy</v>
          </cell>
          <cell r="M3399" t="str">
            <v>Winter</v>
          </cell>
          <cell r="N3399" t="str">
            <v>Off Peak Tier 5</v>
          </cell>
          <cell r="R3399" t="str">
            <v>C</v>
          </cell>
          <cell r="V3399">
            <v>0</v>
          </cell>
        </row>
        <row r="3400">
          <cell r="G3400" t="str">
            <v>EL-6</v>
          </cell>
          <cell r="J3400" t="str">
            <v>WH</v>
          </cell>
          <cell r="L3400" t="str">
            <v>Energy</v>
          </cell>
          <cell r="M3400" t="str">
            <v>Winter</v>
          </cell>
          <cell r="N3400" t="str">
            <v>Part Peak Tier 1</v>
          </cell>
          <cell r="R3400" t="str">
            <v>C</v>
          </cell>
          <cell r="V3400">
            <v>0</v>
          </cell>
        </row>
        <row r="3401">
          <cell r="G3401" t="str">
            <v>EL-6</v>
          </cell>
          <cell r="J3401" t="str">
            <v>WH</v>
          </cell>
          <cell r="L3401" t="str">
            <v>Energy</v>
          </cell>
          <cell r="M3401" t="str">
            <v>Winter</v>
          </cell>
          <cell r="N3401" t="str">
            <v>Part Peak Tier 2</v>
          </cell>
          <cell r="R3401" t="str">
            <v>C</v>
          </cell>
          <cell r="V3401">
            <v>0</v>
          </cell>
        </row>
        <row r="3402">
          <cell r="G3402" t="str">
            <v>EL-6</v>
          </cell>
          <cell r="J3402" t="str">
            <v>WH</v>
          </cell>
          <cell r="L3402" t="str">
            <v>Energy</v>
          </cell>
          <cell r="M3402" t="str">
            <v>Winter</v>
          </cell>
          <cell r="N3402" t="str">
            <v>Part Peak Tier 3</v>
          </cell>
          <cell r="R3402" t="str">
            <v>C</v>
          </cell>
          <cell r="V3402">
            <v>0</v>
          </cell>
        </row>
        <row r="3403">
          <cell r="G3403" t="str">
            <v>EL-6</v>
          </cell>
          <cell r="J3403" t="str">
            <v>WH</v>
          </cell>
          <cell r="L3403" t="str">
            <v>Energy</v>
          </cell>
          <cell r="M3403" t="str">
            <v>Winter</v>
          </cell>
          <cell r="N3403" t="str">
            <v>Part Peak Tier 4</v>
          </cell>
          <cell r="R3403" t="str">
            <v>C</v>
          </cell>
          <cell r="V3403">
            <v>0</v>
          </cell>
        </row>
        <row r="3404">
          <cell r="G3404" t="str">
            <v>EL-6</v>
          </cell>
          <cell r="J3404" t="str">
            <v>WH</v>
          </cell>
          <cell r="L3404" t="str">
            <v>Energy</v>
          </cell>
          <cell r="M3404" t="str">
            <v>Winter</v>
          </cell>
          <cell r="N3404" t="str">
            <v>Part Peak Tier 5</v>
          </cell>
          <cell r="R3404" t="str">
            <v>C</v>
          </cell>
          <cell r="V3404">
            <v>0</v>
          </cell>
        </row>
        <row r="3405">
          <cell r="G3405" t="str">
            <v>ELTOUB</v>
          </cell>
          <cell r="J3405" t="str">
            <v>WH</v>
          </cell>
          <cell r="L3405" t="str">
            <v>Energy</v>
          </cell>
          <cell r="M3405" t="str">
            <v>N/A</v>
          </cell>
          <cell r="N3405" t="str">
            <v>Min Bill kWh</v>
          </cell>
          <cell r="R3405" t="str">
            <v>C</v>
          </cell>
          <cell r="V3405">
            <v>0</v>
          </cell>
        </row>
        <row r="3406">
          <cell r="G3406" t="str">
            <v>ELTOUB</v>
          </cell>
          <cell r="J3406" t="str">
            <v>WH</v>
          </cell>
          <cell r="L3406" t="str">
            <v>Energy</v>
          </cell>
          <cell r="M3406" t="str">
            <v>Summer</v>
          </cell>
          <cell r="N3406" t="str">
            <v>Off Peak</v>
          </cell>
          <cell r="R3406" t="str">
            <v>C</v>
          </cell>
          <cell r="V3406">
            <v>0</v>
          </cell>
        </row>
        <row r="3407">
          <cell r="G3407" t="str">
            <v>ELTOUB</v>
          </cell>
          <cell r="J3407" t="str">
            <v>WH</v>
          </cell>
          <cell r="L3407" t="str">
            <v>Energy</v>
          </cell>
          <cell r="M3407" t="str">
            <v>Summer</v>
          </cell>
          <cell r="N3407" t="str">
            <v>Peak</v>
          </cell>
          <cell r="R3407" t="str">
            <v>C</v>
          </cell>
          <cell r="V3407">
            <v>0</v>
          </cell>
        </row>
        <row r="3408">
          <cell r="G3408" t="str">
            <v>ELTOUB</v>
          </cell>
          <cell r="J3408" t="str">
            <v>WH</v>
          </cell>
          <cell r="L3408" t="str">
            <v>Energy</v>
          </cell>
          <cell r="M3408" t="str">
            <v>Winter</v>
          </cell>
          <cell r="N3408" t="str">
            <v>Off Peak</v>
          </cell>
          <cell r="R3408" t="str">
            <v>C</v>
          </cell>
          <cell r="V3408">
            <v>0</v>
          </cell>
        </row>
        <row r="3409">
          <cell r="G3409" t="str">
            <v>ELTOUB</v>
          </cell>
          <cell r="J3409" t="str">
            <v>WH</v>
          </cell>
          <cell r="L3409" t="str">
            <v>Energy</v>
          </cell>
          <cell r="M3409" t="str">
            <v>Winter</v>
          </cell>
          <cell r="N3409" t="str">
            <v>Peak</v>
          </cell>
          <cell r="R3409" t="str">
            <v>C</v>
          </cell>
          <cell r="V3409">
            <v>0</v>
          </cell>
        </row>
        <row r="3410">
          <cell r="G3410" t="str">
            <v>ETOUB</v>
          </cell>
          <cell r="J3410" t="str">
            <v>WH</v>
          </cell>
          <cell r="L3410" t="str">
            <v>Energy</v>
          </cell>
          <cell r="M3410" t="str">
            <v>N/A</v>
          </cell>
          <cell r="N3410" t="str">
            <v>Min Bill kWh</v>
          </cell>
          <cell r="R3410" t="str">
            <v>N/A</v>
          </cell>
          <cell r="V3410">
            <v>0</v>
          </cell>
        </row>
        <row r="3411">
          <cell r="G3411" t="str">
            <v>ETOUB</v>
          </cell>
          <cell r="J3411" t="str">
            <v>WH</v>
          </cell>
          <cell r="L3411" t="str">
            <v>Energy</v>
          </cell>
          <cell r="M3411" t="str">
            <v>Summer</v>
          </cell>
          <cell r="N3411" t="str">
            <v>Off Peak</v>
          </cell>
          <cell r="R3411" t="str">
            <v>N/A</v>
          </cell>
          <cell r="V3411">
            <v>0</v>
          </cell>
        </row>
        <row r="3412">
          <cell r="G3412" t="str">
            <v>ETOUB</v>
          </cell>
          <cell r="J3412" t="str">
            <v>WH</v>
          </cell>
          <cell r="L3412" t="str">
            <v>Energy</v>
          </cell>
          <cell r="M3412" t="str">
            <v>Summer</v>
          </cell>
          <cell r="N3412" t="str">
            <v>Peak</v>
          </cell>
          <cell r="R3412" t="str">
            <v>N/A</v>
          </cell>
          <cell r="V3412">
            <v>0</v>
          </cell>
        </row>
        <row r="3413">
          <cell r="G3413" t="str">
            <v>ETOUB</v>
          </cell>
          <cell r="J3413" t="str">
            <v>WH</v>
          </cell>
          <cell r="L3413" t="str">
            <v>Energy</v>
          </cell>
          <cell r="M3413" t="str">
            <v>Winter</v>
          </cell>
          <cell r="N3413" t="str">
            <v>Off Peak</v>
          </cell>
          <cell r="R3413" t="str">
            <v>N/A</v>
          </cell>
          <cell r="V3413">
            <v>0</v>
          </cell>
        </row>
        <row r="3414">
          <cell r="G3414" t="str">
            <v>ETOUB</v>
          </cell>
          <cell r="J3414" t="str">
            <v>WH</v>
          </cell>
          <cell r="L3414" t="str">
            <v>Energy</v>
          </cell>
          <cell r="M3414" t="str">
            <v>Winter</v>
          </cell>
          <cell r="N3414" t="str">
            <v>Peak</v>
          </cell>
          <cell r="R3414" t="str">
            <v>N/A</v>
          </cell>
          <cell r="V3414">
            <v>0</v>
          </cell>
        </row>
        <row r="3415">
          <cell r="G3415" t="str">
            <v>EV2A</v>
          </cell>
          <cell r="J3415" t="str">
            <v>WH</v>
          </cell>
          <cell r="L3415" t="str">
            <v>Energy</v>
          </cell>
          <cell r="M3415" t="str">
            <v>Summer</v>
          </cell>
          <cell r="N3415" t="str">
            <v>Off Peak</v>
          </cell>
          <cell r="R3415" t="str">
            <v>N/A</v>
          </cell>
          <cell r="V3415">
            <v>0</v>
          </cell>
        </row>
        <row r="3416">
          <cell r="G3416" t="str">
            <v>EV2A</v>
          </cell>
          <cell r="J3416" t="str">
            <v>WH</v>
          </cell>
          <cell r="L3416" t="str">
            <v>Energy</v>
          </cell>
          <cell r="M3416" t="str">
            <v>Summer</v>
          </cell>
          <cell r="N3416" t="str">
            <v>Part Peak</v>
          </cell>
          <cell r="R3416" t="str">
            <v>N/A</v>
          </cell>
          <cell r="V3416">
            <v>0</v>
          </cell>
        </row>
        <row r="3417">
          <cell r="G3417" t="str">
            <v>EV2A</v>
          </cell>
          <cell r="J3417" t="str">
            <v>WH</v>
          </cell>
          <cell r="L3417" t="str">
            <v>Energy</v>
          </cell>
          <cell r="M3417" t="str">
            <v>Summer</v>
          </cell>
          <cell r="N3417" t="str">
            <v>Peak</v>
          </cell>
          <cell r="R3417" t="str">
            <v>N/A</v>
          </cell>
          <cell r="V3417">
            <v>0</v>
          </cell>
        </row>
        <row r="3418">
          <cell r="G3418" t="str">
            <v>EV2A</v>
          </cell>
          <cell r="J3418" t="str">
            <v>WH</v>
          </cell>
          <cell r="L3418" t="str">
            <v>Energy</v>
          </cell>
          <cell r="M3418" t="str">
            <v>Winter</v>
          </cell>
          <cell r="N3418" t="str">
            <v>Off Peak</v>
          </cell>
          <cell r="R3418" t="str">
            <v>N/A</v>
          </cell>
          <cell r="V3418">
            <v>0</v>
          </cell>
        </row>
        <row r="3419">
          <cell r="G3419" t="str">
            <v>EV2A</v>
          </cell>
          <cell r="J3419" t="str">
            <v>WH</v>
          </cell>
          <cell r="L3419" t="str">
            <v>Energy</v>
          </cell>
          <cell r="M3419" t="str">
            <v>Winter</v>
          </cell>
          <cell r="N3419" t="str">
            <v>Part Peak</v>
          </cell>
          <cell r="R3419" t="str">
            <v>N/A</v>
          </cell>
          <cell r="V3419">
            <v>0</v>
          </cell>
        </row>
        <row r="3420">
          <cell r="G3420" t="str">
            <v>EV2A</v>
          </cell>
          <cell r="J3420" t="str">
            <v>WH</v>
          </cell>
          <cell r="L3420" t="str">
            <v>Energy</v>
          </cell>
          <cell r="M3420" t="str">
            <v>Winter</v>
          </cell>
          <cell r="N3420" t="str">
            <v>Peak</v>
          </cell>
          <cell r="R3420" t="str">
            <v>N/A</v>
          </cell>
          <cell r="V3420">
            <v>0</v>
          </cell>
        </row>
        <row r="3421">
          <cell r="G3421" t="str">
            <v>EV2B</v>
          </cell>
          <cell r="J3421" t="str">
            <v>WH</v>
          </cell>
          <cell r="L3421" t="str">
            <v>Energy</v>
          </cell>
          <cell r="M3421" t="str">
            <v>Summer</v>
          </cell>
          <cell r="N3421" t="str">
            <v>Off Peak</v>
          </cell>
          <cell r="R3421" t="str">
            <v>N/A</v>
          </cell>
          <cell r="V3421">
            <v>0</v>
          </cell>
        </row>
        <row r="3422">
          <cell r="G3422" t="str">
            <v>EV2B</v>
          </cell>
          <cell r="J3422" t="str">
            <v>WH</v>
          </cell>
          <cell r="L3422" t="str">
            <v>Energy</v>
          </cell>
          <cell r="M3422" t="str">
            <v>Summer</v>
          </cell>
          <cell r="N3422" t="str">
            <v>Part Peak</v>
          </cell>
          <cell r="R3422" t="str">
            <v>N/A</v>
          </cell>
          <cell r="V3422">
            <v>0</v>
          </cell>
        </row>
        <row r="3423">
          <cell r="G3423" t="str">
            <v>EV2B</v>
          </cell>
          <cell r="J3423" t="str">
            <v>WH</v>
          </cell>
          <cell r="L3423" t="str">
            <v>Energy</v>
          </cell>
          <cell r="M3423" t="str">
            <v>Summer</v>
          </cell>
          <cell r="N3423" t="str">
            <v>Peak</v>
          </cell>
          <cell r="R3423" t="str">
            <v>N/A</v>
          </cell>
          <cell r="V3423">
            <v>0</v>
          </cell>
        </row>
        <row r="3424">
          <cell r="G3424" t="str">
            <v>EV2B</v>
          </cell>
          <cell r="J3424" t="str">
            <v>WH</v>
          </cell>
          <cell r="L3424" t="str">
            <v>Energy</v>
          </cell>
          <cell r="M3424" t="str">
            <v>Winter</v>
          </cell>
          <cell r="N3424" t="str">
            <v>Off Peak</v>
          </cell>
          <cell r="R3424" t="str">
            <v>N/A</v>
          </cell>
          <cell r="V3424">
            <v>0</v>
          </cell>
        </row>
        <row r="3425">
          <cell r="G3425" t="str">
            <v>EV2B</v>
          </cell>
          <cell r="J3425" t="str">
            <v>WH</v>
          </cell>
          <cell r="L3425" t="str">
            <v>Energy</v>
          </cell>
          <cell r="M3425" t="str">
            <v>Winter</v>
          </cell>
          <cell r="N3425" t="str">
            <v>Part Peak</v>
          </cell>
          <cell r="R3425" t="str">
            <v>N/A</v>
          </cell>
          <cell r="V3425">
            <v>0</v>
          </cell>
        </row>
        <row r="3426">
          <cell r="G3426" t="str">
            <v>EV2B</v>
          </cell>
          <cell r="J3426" t="str">
            <v>WH</v>
          </cell>
          <cell r="L3426" t="str">
            <v>Energy</v>
          </cell>
          <cell r="M3426" t="str">
            <v>Winter</v>
          </cell>
          <cell r="N3426" t="str">
            <v>Peak</v>
          </cell>
          <cell r="R3426" t="str">
            <v>N/A</v>
          </cell>
          <cell r="V3426">
            <v>0</v>
          </cell>
        </row>
        <row r="3427">
          <cell r="G3427" t="str">
            <v>EVA</v>
          </cell>
          <cell r="J3427" t="str">
            <v>WH</v>
          </cell>
          <cell r="L3427" t="str">
            <v>Energy</v>
          </cell>
          <cell r="M3427" t="str">
            <v>N/A</v>
          </cell>
          <cell r="N3427" t="str">
            <v>Min Bill kWh</v>
          </cell>
          <cell r="R3427" t="str">
            <v>N/A</v>
          </cell>
          <cell r="V3427">
            <v>0</v>
          </cell>
        </row>
        <row r="3428">
          <cell r="G3428" t="str">
            <v>EVA</v>
          </cell>
          <cell r="J3428" t="str">
            <v>WH</v>
          </cell>
          <cell r="L3428" t="str">
            <v>Energy</v>
          </cell>
          <cell r="M3428" t="str">
            <v>Summer</v>
          </cell>
          <cell r="N3428" t="str">
            <v>Off Peak</v>
          </cell>
          <cell r="R3428" t="str">
            <v>N/A</v>
          </cell>
          <cell r="V3428">
            <v>0</v>
          </cell>
        </row>
        <row r="3429">
          <cell r="G3429" t="str">
            <v>EVA</v>
          </cell>
          <cell r="J3429" t="str">
            <v>WH</v>
          </cell>
          <cell r="L3429" t="str">
            <v>Energy</v>
          </cell>
          <cell r="M3429" t="str">
            <v>Summer</v>
          </cell>
          <cell r="N3429" t="str">
            <v>Part Peak</v>
          </cell>
          <cell r="R3429" t="str">
            <v>N/A</v>
          </cell>
          <cell r="V3429">
            <v>0</v>
          </cell>
        </row>
        <row r="3430">
          <cell r="G3430" t="str">
            <v>EVA</v>
          </cell>
          <cell r="J3430" t="str">
            <v>WH</v>
          </cell>
          <cell r="L3430" t="str">
            <v>Energy</v>
          </cell>
          <cell r="M3430" t="str">
            <v>Summer</v>
          </cell>
          <cell r="N3430" t="str">
            <v>Peak</v>
          </cell>
          <cell r="R3430" t="str">
            <v>N/A</v>
          </cell>
          <cell r="V3430">
            <v>0</v>
          </cell>
        </row>
        <row r="3431">
          <cell r="G3431" t="str">
            <v>EVA</v>
          </cell>
          <cell r="J3431" t="str">
            <v>WH</v>
          </cell>
          <cell r="L3431" t="str">
            <v>Energy</v>
          </cell>
          <cell r="M3431" t="str">
            <v>Winter</v>
          </cell>
          <cell r="N3431" t="str">
            <v>Off Peak</v>
          </cell>
          <cell r="R3431" t="str">
            <v>N/A</v>
          </cell>
          <cell r="V3431">
            <v>0</v>
          </cell>
        </row>
        <row r="3432">
          <cell r="G3432" t="str">
            <v>EVA</v>
          </cell>
          <cell r="J3432" t="str">
            <v>WH</v>
          </cell>
          <cell r="L3432" t="str">
            <v>Energy</v>
          </cell>
          <cell r="M3432" t="str">
            <v>Winter</v>
          </cell>
          <cell r="N3432" t="str">
            <v>Part Peak</v>
          </cell>
          <cell r="R3432" t="str">
            <v>N/A</v>
          </cell>
          <cell r="V3432">
            <v>0</v>
          </cell>
        </row>
        <row r="3433">
          <cell r="G3433" t="str">
            <v>EVA</v>
          </cell>
          <cell r="J3433" t="str">
            <v>WH</v>
          </cell>
          <cell r="L3433" t="str">
            <v>Energy</v>
          </cell>
          <cell r="M3433" t="str">
            <v>Winter</v>
          </cell>
          <cell r="N3433" t="str">
            <v>Peak</v>
          </cell>
          <cell r="R3433" t="str">
            <v>N/A</v>
          </cell>
          <cell r="V3433">
            <v>0</v>
          </cell>
        </row>
        <row r="3434">
          <cell r="G3434" t="str">
            <v>EVB</v>
          </cell>
          <cell r="J3434" t="str">
            <v>WH</v>
          </cell>
          <cell r="L3434" t="str">
            <v>Energy</v>
          </cell>
          <cell r="M3434" t="str">
            <v>Summer</v>
          </cell>
          <cell r="N3434" t="str">
            <v>Off Peak</v>
          </cell>
          <cell r="R3434" t="str">
            <v>N/A</v>
          </cell>
          <cell r="V3434">
            <v>0</v>
          </cell>
        </row>
        <row r="3435">
          <cell r="G3435" t="str">
            <v>EVB</v>
          </cell>
          <cell r="J3435" t="str">
            <v>WH</v>
          </cell>
          <cell r="L3435" t="str">
            <v>Energy</v>
          </cell>
          <cell r="M3435" t="str">
            <v>Summer</v>
          </cell>
          <cell r="N3435" t="str">
            <v>Part Peak</v>
          </cell>
          <cell r="R3435" t="str">
            <v>N/A</v>
          </cell>
          <cell r="V3435">
            <v>0</v>
          </cell>
        </row>
        <row r="3436">
          <cell r="G3436" t="str">
            <v>EVB</v>
          </cell>
          <cell r="J3436" t="str">
            <v>WH</v>
          </cell>
          <cell r="L3436" t="str">
            <v>Energy</v>
          </cell>
          <cell r="M3436" t="str">
            <v>Summer</v>
          </cell>
          <cell r="N3436" t="str">
            <v>Peak</v>
          </cell>
          <cell r="R3436" t="str">
            <v>N/A</v>
          </cell>
          <cell r="V3436">
            <v>0</v>
          </cell>
        </row>
        <row r="3437">
          <cell r="G3437" t="str">
            <v>EVB</v>
          </cell>
          <cell r="J3437" t="str">
            <v>WH</v>
          </cell>
          <cell r="L3437" t="str">
            <v>Energy</v>
          </cell>
          <cell r="M3437" t="str">
            <v>Winter</v>
          </cell>
          <cell r="N3437" t="str">
            <v>Off Peak</v>
          </cell>
          <cell r="R3437" t="str">
            <v>N/A</v>
          </cell>
          <cell r="V3437">
            <v>0</v>
          </cell>
        </row>
        <row r="3438">
          <cell r="G3438" t="str">
            <v>EVB</v>
          </cell>
          <cell r="J3438" t="str">
            <v>WH</v>
          </cell>
          <cell r="L3438" t="str">
            <v>Energy</v>
          </cell>
          <cell r="M3438" t="str">
            <v>Winter</v>
          </cell>
          <cell r="N3438" t="str">
            <v>Part Peak</v>
          </cell>
          <cell r="R3438" t="str">
            <v>N/A</v>
          </cell>
          <cell r="V3438">
            <v>0</v>
          </cell>
        </row>
        <row r="3439">
          <cell r="G3439" t="str">
            <v>EVB</v>
          </cell>
          <cell r="J3439" t="str">
            <v>WH</v>
          </cell>
          <cell r="L3439" t="str">
            <v>Energy</v>
          </cell>
          <cell r="M3439" t="str">
            <v>Winter</v>
          </cell>
          <cell r="N3439" t="str">
            <v>Peak</v>
          </cell>
          <cell r="R3439" t="str">
            <v>N/A</v>
          </cell>
          <cell r="V3439">
            <v>0</v>
          </cell>
        </row>
        <row r="3440">
          <cell r="G3440" t="str">
            <v>ETOUD</v>
          </cell>
          <cell r="J3440" t="str">
            <v>WH</v>
          </cell>
          <cell r="L3440" t="str">
            <v>Energy</v>
          </cell>
          <cell r="M3440" t="str">
            <v>N/A</v>
          </cell>
          <cell r="N3440" t="str">
            <v>Min Bill kWh</v>
          </cell>
          <cell r="R3440" t="str">
            <v>N/A</v>
          </cell>
          <cell r="V3440">
            <v>0</v>
          </cell>
        </row>
        <row r="3441">
          <cell r="G3441" t="str">
            <v>ETOUD</v>
          </cell>
          <cell r="J3441" t="str">
            <v>WH</v>
          </cell>
          <cell r="L3441" t="str">
            <v>Energy</v>
          </cell>
          <cell r="M3441" t="str">
            <v>Summer</v>
          </cell>
          <cell r="N3441" t="str">
            <v>Off Peak</v>
          </cell>
          <cell r="R3441" t="str">
            <v>N/A</v>
          </cell>
          <cell r="V3441">
            <v>0</v>
          </cell>
        </row>
        <row r="3442">
          <cell r="G3442" t="str">
            <v>ETOUD</v>
          </cell>
          <cell r="J3442" t="str">
            <v>WH</v>
          </cell>
          <cell r="L3442" t="str">
            <v>Energy</v>
          </cell>
          <cell r="M3442" t="str">
            <v>Summer</v>
          </cell>
          <cell r="N3442" t="str">
            <v>Peak</v>
          </cell>
          <cell r="R3442" t="str">
            <v>N/A</v>
          </cell>
          <cell r="V3442">
            <v>0</v>
          </cell>
        </row>
        <row r="3443">
          <cell r="G3443" t="str">
            <v>ETOUD</v>
          </cell>
          <cell r="J3443" t="str">
            <v>WH</v>
          </cell>
          <cell r="L3443" t="str">
            <v>Energy</v>
          </cell>
          <cell r="M3443" t="str">
            <v>Winter</v>
          </cell>
          <cell r="N3443" t="str">
            <v>Off Peak</v>
          </cell>
          <cell r="R3443" t="str">
            <v>N/A</v>
          </cell>
          <cell r="V3443">
            <v>0</v>
          </cell>
        </row>
        <row r="3444">
          <cell r="G3444" t="str">
            <v>ETOUD</v>
          </cell>
          <cell r="J3444" t="str">
            <v>WH</v>
          </cell>
          <cell r="L3444" t="str">
            <v>Energy</v>
          </cell>
          <cell r="M3444" t="str">
            <v>Winter</v>
          </cell>
          <cell r="N3444" t="str">
            <v>Peak</v>
          </cell>
          <cell r="R3444" t="str">
            <v>N/A</v>
          </cell>
          <cell r="V3444">
            <v>0</v>
          </cell>
        </row>
        <row r="3445">
          <cell r="G3445" t="str">
            <v>ELTOUD</v>
          </cell>
          <cell r="J3445" t="str">
            <v>WH</v>
          </cell>
          <cell r="L3445" t="str">
            <v>Energy</v>
          </cell>
          <cell r="M3445" t="str">
            <v>N/A</v>
          </cell>
          <cell r="N3445" t="str">
            <v>Min Bill kWh</v>
          </cell>
          <cell r="R3445" t="str">
            <v>C</v>
          </cell>
          <cell r="V3445">
            <v>0</v>
          </cell>
        </row>
        <row r="3446">
          <cell r="G3446" t="str">
            <v>ELTOUD</v>
          </cell>
          <cell r="J3446" t="str">
            <v>WH</v>
          </cell>
          <cell r="L3446" t="str">
            <v>Energy</v>
          </cell>
          <cell r="M3446" t="str">
            <v>Summer</v>
          </cell>
          <cell r="N3446" t="str">
            <v>Off Peak</v>
          </cell>
          <cell r="R3446" t="str">
            <v>C</v>
          </cell>
          <cell r="V3446">
            <v>0</v>
          </cell>
        </row>
        <row r="3447">
          <cell r="G3447" t="str">
            <v>ELTOUD</v>
          </cell>
          <cell r="J3447" t="str">
            <v>WH</v>
          </cell>
          <cell r="L3447" t="str">
            <v>Energy</v>
          </cell>
          <cell r="M3447" t="str">
            <v>Summer</v>
          </cell>
          <cell r="N3447" t="str">
            <v>Peak</v>
          </cell>
          <cell r="R3447" t="str">
            <v>C</v>
          </cell>
          <cell r="V3447">
            <v>0</v>
          </cell>
        </row>
        <row r="3448">
          <cell r="G3448" t="str">
            <v>ELTOUD</v>
          </cell>
          <cell r="J3448" t="str">
            <v>WH</v>
          </cell>
          <cell r="L3448" t="str">
            <v>Energy</v>
          </cell>
          <cell r="M3448" t="str">
            <v>Winter</v>
          </cell>
          <cell r="N3448" t="str">
            <v>Off Peak</v>
          </cell>
          <cell r="R3448" t="str">
            <v>C</v>
          </cell>
          <cell r="V3448">
            <v>0</v>
          </cell>
        </row>
        <row r="3449">
          <cell r="G3449" t="str">
            <v>ELTOUD</v>
          </cell>
          <cell r="J3449" t="str">
            <v>WH</v>
          </cell>
          <cell r="L3449" t="str">
            <v>Energy</v>
          </cell>
          <cell r="M3449" t="str">
            <v>Winter</v>
          </cell>
          <cell r="N3449" t="str">
            <v>Peak</v>
          </cell>
          <cell r="R3449" t="str">
            <v>C</v>
          </cell>
          <cell r="V3449">
            <v>0</v>
          </cell>
        </row>
        <row r="3450">
          <cell r="G3450" t="str">
            <v>E-6</v>
          </cell>
          <cell r="J3450" t="str">
            <v>WH</v>
          </cell>
          <cell r="L3450" t="str">
            <v>Energy</v>
          </cell>
          <cell r="M3450" t="str">
            <v>N/A</v>
          </cell>
          <cell r="N3450" t="str">
            <v>Min Bill kWh</v>
          </cell>
          <cell r="R3450" t="str">
            <v>N/A</v>
          </cell>
          <cell r="V3450">
            <v>0</v>
          </cell>
        </row>
        <row r="3451">
          <cell r="G3451" t="str">
            <v>E-6</v>
          </cell>
          <cell r="J3451" t="str">
            <v>WH</v>
          </cell>
          <cell r="L3451" t="str">
            <v>Energy</v>
          </cell>
          <cell r="M3451" t="str">
            <v>Summer</v>
          </cell>
          <cell r="N3451" t="str">
            <v>Off Peak Tier 1</v>
          </cell>
          <cell r="R3451" t="str">
            <v>N/A</v>
          </cell>
          <cell r="V3451">
            <v>0</v>
          </cell>
        </row>
        <row r="3452">
          <cell r="G3452" t="str">
            <v>E-6</v>
          </cell>
          <cell r="J3452" t="str">
            <v>WH</v>
          </cell>
          <cell r="L3452" t="str">
            <v>Energy</v>
          </cell>
          <cell r="M3452" t="str">
            <v>Summer</v>
          </cell>
          <cell r="N3452" t="str">
            <v>Off Peak Tier 2</v>
          </cell>
          <cell r="R3452" t="str">
            <v>N/A</v>
          </cell>
          <cell r="V3452">
            <v>0</v>
          </cell>
        </row>
        <row r="3453">
          <cell r="G3453" t="str">
            <v>E-6</v>
          </cell>
          <cell r="J3453" t="str">
            <v>WH</v>
          </cell>
          <cell r="L3453" t="str">
            <v>Energy</v>
          </cell>
          <cell r="M3453" t="str">
            <v>Summer</v>
          </cell>
          <cell r="N3453" t="str">
            <v>Off Peak Tier 3</v>
          </cell>
          <cell r="R3453" t="str">
            <v>N/A</v>
          </cell>
          <cell r="V3453">
            <v>0</v>
          </cell>
        </row>
        <row r="3454">
          <cell r="G3454" t="str">
            <v>E-6</v>
          </cell>
          <cell r="J3454" t="str">
            <v>WH</v>
          </cell>
          <cell r="L3454" t="str">
            <v>Energy</v>
          </cell>
          <cell r="M3454" t="str">
            <v>Summer</v>
          </cell>
          <cell r="N3454" t="str">
            <v>Off Peak Tier 4</v>
          </cell>
          <cell r="R3454" t="str">
            <v>N/A</v>
          </cell>
          <cell r="V3454">
            <v>0</v>
          </cell>
        </row>
        <row r="3455">
          <cell r="G3455" t="str">
            <v>E-6</v>
          </cell>
          <cell r="J3455" t="str">
            <v>WH</v>
          </cell>
          <cell r="L3455" t="str">
            <v>Energy</v>
          </cell>
          <cell r="M3455" t="str">
            <v>Summer</v>
          </cell>
          <cell r="N3455" t="str">
            <v>Off Peak Tier 5</v>
          </cell>
          <cell r="R3455" t="str">
            <v>N/A</v>
          </cell>
          <cell r="V3455">
            <v>0</v>
          </cell>
        </row>
        <row r="3456">
          <cell r="G3456" t="str">
            <v>E-6</v>
          </cell>
          <cell r="J3456" t="str">
            <v>WH</v>
          </cell>
          <cell r="L3456" t="str">
            <v>Energy</v>
          </cell>
          <cell r="M3456" t="str">
            <v>Summer</v>
          </cell>
          <cell r="N3456" t="str">
            <v>Part Peak Tier 1</v>
          </cell>
          <cell r="R3456" t="str">
            <v>N/A</v>
          </cell>
          <cell r="V3456">
            <v>0</v>
          </cell>
        </row>
        <row r="3457">
          <cell r="G3457" t="str">
            <v>E-6</v>
          </cell>
          <cell r="J3457" t="str">
            <v>WH</v>
          </cell>
          <cell r="L3457" t="str">
            <v>Energy</v>
          </cell>
          <cell r="M3457" t="str">
            <v>Summer</v>
          </cell>
          <cell r="N3457" t="str">
            <v>Part Peak Tier 2</v>
          </cell>
          <cell r="R3457" t="str">
            <v>N/A</v>
          </cell>
          <cell r="V3457">
            <v>0</v>
          </cell>
        </row>
        <row r="3458">
          <cell r="G3458" t="str">
            <v>E-6</v>
          </cell>
          <cell r="J3458" t="str">
            <v>WH</v>
          </cell>
          <cell r="L3458" t="str">
            <v>Energy</v>
          </cell>
          <cell r="M3458" t="str">
            <v>Summer</v>
          </cell>
          <cell r="N3458" t="str">
            <v>Part Peak Tier 3</v>
          </cell>
          <cell r="R3458" t="str">
            <v>N/A</v>
          </cell>
          <cell r="V3458">
            <v>0</v>
          </cell>
        </row>
        <row r="3459">
          <cell r="G3459" t="str">
            <v>E-6</v>
          </cell>
          <cell r="J3459" t="str">
            <v>WH</v>
          </cell>
          <cell r="L3459" t="str">
            <v>Energy</v>
          </cell>
          <cell r="M3459" t="str">
            <v>Summer</v>
          </cell>
          <cell r="N3459" t="str">
            <v>Part Peak Tier 4</v>
          </cell>
          <cell r="R3459" t="str">
            <v>N/A</v>
          </cell>
          <cell r="V3459">
            <v>0</v>
          </cell>
        </row>
        <row r="3460">
          <cell r="G3460" t="str">
            <v>E-6</v>
          </cell>
          <cell r="J3460" t="str">
            <v>WH</v>
          </cell>
          <cell r="L3460" t="str">
            <v>Energy</v>
          </cell>
          <cell r="M3460" t="str">
            <v>Summer</v>
          </cell>
          <cell r="N3460" t="str">
            <v>Part Peak Tier 5</v>
          </cell>
          <cell r="R3460" t="str">
            <v>N/A</v>
          </cell>
          <cell r="V3460">
            <v>0</v>
          </cell>
        </row>
        <row r="3461">
          <cell r="G3461" t="str">
            <v>E-6</v>
          </cell>
          <cell r="J3461" t="str">
            <v>WH</v>
          </cell>
          <cell r="L3461" t="str">
            <v>Energy</v>
          </cell>
          <cell r="M3461" t="str">
            <v>Summer</v>
          </cell>
          <cell r="N3461" t="str">
            <v>Peak Tier 1</v>
          </cell>
          <cell r="R3461" t="str">
            <v>N/A</v>
          </cell>
          <cell r="V3461">
            <v>0</v>
          </cell>
        </row>
        <row r="3462">
          <cell r="G3462" t="str">
            <v>E-6</v>
          </cell>
          <cell r="J3462" t="str">
            <v>WH</v>
          </cell>
          <cell r="L3462" t="str">
            <v>Energy</v>
          </cell>
          <cell r="M3462" t="str">
            <v>Summer</v>
          </cell>
          <cell r="N3462" t="str">
            <v>Peak Tier 2</v>
          </cell>
          <cell r="R3462" t="str">
            <v>N/A</v>
          </cell>
          <cell r="V3462">
            <v>0</v>
          </cell>
        </row>
        <row r="3463">
          <cell r="G3463" t="str">
            <v>E-6</v>
          </cell>
          <cell r="J3463" t="str">
            <v>WH</v>
          </cell>
          <cell r="L3463" t="str">
            <v>Energy</v>
          </cell>
          <cell r="M3463" t="str">
            <v>Summer</v>
          </cell>
          <cell r="N3463" t="str">
            <v>Peak Tier 3</v>
          </cell>
          <cell r="R3463" t="str">
            <v>N/A</v>
          </cell>
          <cell r="V3463">
            <v>0</v>
          </cell>
        </row>
        <row r="3464">
          <cell r="G3464" t="str">
            <v>E-6</v>
          </cell>
          <cell r="J3464" t="str">
            <v>WH</v>
          </cell>
          <cell r="L3464" t="str">
            <v>Energy</v>
          </cell>
          <cell r="M3464" t="str">
            <v>Summer</v>
          </cell>
          <cell r="N3464" t="str">
            <v>Peak Tier 4</v>
          </cell>
          <cell r="R3464" t="str">
            <v>N/A</v>
          </cell>
          <cell r="V3464">
            <v>0</v>
          </cell>
        </row>
        <row r="3465">
          <cell r="G3465" t="str">
            <v>E-6</v>
          </cell>
          <cell r="J3465" t="str">
            <v>WH</v>
          </cell>
          <cell r="L3465" t="str">
            <v>Energy</v>
          </cell>
          <cell r="M3465" t="str">
            <v>Summer</v>
          </cell>
          <cell r="N3465" t="str">
            <v>Peak Tier 5</v>
          </cell>
          <cell r="R3465" t="str">
            <v>N/A</v>
          </cell>
          <cell r="V3465">
            <v>0</v>
          </cell>
        </row>
        <row r="3466">
          <cell r="G3466" t="str">
            <v>E-6</v>
          </cell>
          <cell r="J3466" t="str">
            <v>WH</v>
          </cell>
          <cell r="L3466" t="str">
            <v>Energy</v>
          </cell>
          <cell r="M3466" t="str">
            <v>Winter</v>
          </cell>
          <cell r="N3466" t="str">
            <v>Off Peak Tier 1</v>
          </cell>
          <cell r="R3466" t="str">
            <v>N/A</v>
          </cell>
          <cell r="V3466">
            <v>0</v>
          </cell>
        </row>
        <row r="3467">
          <cell r="G3467" t="str">
            <v>E-6</v>
          </cell>
          <cell r="J3467" t="str">
            <v>WH</v>
          </cell>
          <cell r="L3467" t="str">
            <v>Energy</v>
          </cell>
          <cell r="M3467" t="str">
            <v>Winter</v>
          </cell>
          <cell r="N3467" t="str">
            <v>Off Peak Tier 2</v>
          </cell>
          <cell r="R3467" t="str">
            <v>N/A</v>
          </cell>
          <cell r="V3467">
            <v>0</v>
          </cell>
        </row>
        <row r="3468">
          <cell r="G3468" t="str">
            <v>E-6</v>
          </cell>
          <cell r="J3468" t="str">
            <v>WH</v>
          </cell>
          <cell r="L3468" t="str">
            <v>Energy</v>
          </cell>
          <cell r="M3468" t="str">
            <v>Winter</v>
          </cell>
          <cell r="N3468" t="str">
            <v>Off Peak Tier 3</v>
          </cell>
          <cell r="R3468" t="str">
            <v>N/A</v>
          </cell>
          <cell r="V3468">
            <v>0</v>
          </cell>
        </row>
        <row r="3469">
          <cell r="G3469" t="str">
            <v>E-6</v>
          </cell>
          <cell r="J3469" t="str">
            <v>WH</v>
          </cell>
          <cell r="L3469" t="str">
            <v>Energy</v>
          </cell>
          <cell r="M3469" t="str">
            <v>Winter</v>
          </cell>
          <cell r="N3469" t="str">
            <v>Off Peak Tier 4</v>
          </cell>
          <cell r="R3469" t="str">
            <v>N/A</v>
          </cell>
          <cell r="V3469">
            <v>0</v>
          </cell>
        </row>
        <row r="3470">
          <cell r="G3470" t="str">
            <v>E-6</v>
          </cell>
          <cell r="J3470" t="str">
            <v>WH</v>
          </cell>
          <cell r="L3470" t="str">
            <v>Energy</v>
          </cell>
          <cell r="M3470" t="str">
            <v>Winter</v>
          </cell>
          <cell r="N3470" t="str">
            <v>Off Peak Tier 5</v>
          </cell>
          <cell r="R3470" t="str">
            <v>N/A</v>
          </cell>
          <cell r="V3470">
            <v>0</v>
          </cell>
        </row>
        <row r="3471">
          <cell r="G3471" t="str">
            <v>E-6</v>
          </cell>
          <cell r="J3471" t="str">
            <v>WH</v>
          </cell>
          <cell r="L3471" t="str">
            <v>Energy</v>
          </cell>
          <cell r="M3471" t="str">
            <v>Winter</v>
          </cell>
          <cell r="N3471" t="str">
            <v>Part Peak Tier 1</v>
          </cell>
          <cell r="R3471" t="str">
            <v>N/A</v>
          </cell>
          <cell r="V3471">
            <v>0</v>
          </cell>
        </row>
        <row r="3472">
          <cell r="G3472" t="str">
            <v>E-6</v>
          </cell>
          <cell r="J3472" t="str">
            <v>WH</v>
          </cell>
          <cell r="L3472" t="str">
            <v>Energy</v>
          </cell>
          <cell r="M3472" t="str">
            <v>Winter</v>
          </cell>
          <cell r="N3472" t="str">
            <v>Part Peak Tier 2</v>
          </cell>
          <cell r="R3472" t="str">
            <v>N/A</v>
          </cell>
          <cell r="V3472">
            <v>0</v>
          </cell>
        </row>
        <row r="3473">
          <cell r="G3473" t="str">
            <v>E-6</v>
          </cell>
          <cell r="J3473" t="str">
            <v>WH</v>
          </cell>
          <cell r="L3473" t="str">
            <v>Energy</v>
          </cell>
          <cell r="M3473" t="str">
            <v>Winter</v>
          </cell>
          <cell r="N3473" t="str">
            <v>Part Peak Tier 3</v>
          </cell>
          <cell r="R3473" t="str">
            <v>N/A</v>
          </cell>
          <cell r="V3473">
            <v>0</v>
          </cell>
        </row>
        <row r="3474">
          <cell r="G3474" t="str">
            <v>E-6</v>
          </cell>
          <cell r="J3474" t="str">
            <v>WH</v>
          </cell>
          <cell r="L3474" t="str">
            <v>Energy</v>
          </cell>
          <cell r="M3474" t="str">
            <v>Winter</v>
          </cell>
          <cell r="N3474" t="str">
            <v>Part Peak Tier 4</v>
          </cell>
          <cell r="R3474" t="str">
            <v>N/A</v>
          </cell>
          <cell r="V3474">
            <v>0</v>
          </cell>
        </row>
        <row r="3475">
          <cell r="G3475" t="str">
            <v>E-6</v>
          </cell>
          <cell r="J3475" t="str">
            <v>WH</v>
          </cell>
          <cell r="L3475" t="str">
            <v>Energy</v>
          </cell>
          <cell r="M3475" t="str">
            <v>Winter</v>
          </cell>
          <cell r="N3475" t="str">
            <v>Part Peak Tier 5</v>
          </cell>
          <cell r="R3475" t="str">
            <v>N/A</v>
          </cell>
          <cell r="V3475">
            <v>0</v>
          </cell>
        </row>
        <row r="3476">
          <cell r="G3476" t="str">
            <v>EL-6</v>
          </cell>
          <cell r="J3476" t="str">
            <v>WH</v>
          </cell>
          <cell r="L3476" t="str">
            <v>Energy</v>
          </cell>
          <cell r="M3476" t="str">
            <v>N/A</v>
          </cell>
          <cell r="N3476" t="str">
            <v>Min Bill kWh</v>
          </cell>
          <cell r="R3476" t="str">
            <v>C</v>
          </cell>
          <cell r="V3476">
            <v>0</v>
          </cell>
        </row>
        <row r="3477">
          <cell r="G3477" t="str">
            <v>EL-6</v>
          </cell>
          <cell r="J3477" t="str">
            <v>WH</v>
          </cell>
          <cell r="L3477" t="str">
            <v>Energy</v>
          </cell>
          <cell r="M3477" t="str">
            <v>Summer</v>
          </cell>
          <cell r="N3477" t="str">
            <v>Off Peak Tier 1</v>
          </cell>
          <cell r="R3477" t="str">
            <v>C</v>
          </cell>
          <cell r="V3477">
            <v>0</v>
          </cell>
        </row>
        <row r="3478">
          <cell r="G3478" t="str">
            <v>EL-6</v>
          </cell>
          <cell r="J3478" t="str">
            <v>WH</v>
          </cell>
          <cell r="L3478" t="str">
            <v>Energy</v>
          </cell>
          <cell r="M3478" t="str">
            <v>Summer</v>
          </cell>
          <cell r="N3478" t="str">
            <v>Off Peak Tier 2</v>
          </cell>
          <cell r="R3478" t="str">
            <v>C</v>
          </cell>
          <cell r="V3478">
            <v>0</v>
          </cell>
        </row>
        <row r="3479">
          <cell r="G3479" t="str">
            <v>EL-6</v>
          </cell>
          <cell r="J3479" t="str">
            <v>WH</v>
          </cell>
          <cell r="L3479" t="str">
            <v>Energy</v>
          </cell>
          <cell r="M3479" t="str">
            <v>Summer</v>
          </cell>
          <cell r="N3479" t="str">
            <v>Off Peak Tier 3</v>
          </cell>
          <cell r="R3479" t="str">
            <v>C</v>
          </cell>
          <cell r="V3479">
            <v>0</v>
          </cell>
        </row>
        <row r="3480">
          <cell r="G3480" t="str">
            <v>EL-6</v>
          </cell>
          <cell r="J3480" t="str">
            <v>WH</v>
          </cell>
          <cell r="L3480" t="str">
            <v>Energy</v>
          </cell>
          <cell r="M3480" t="str">
            <v>Summer</v>
          </cell>
          <cell r="N3480" t="str">
            <v>Off Peak Tier 4</v>
          </cell>
          <cell r="R3480" t="str">
            <v>C</v>
          </cell>
          <cell r="V3480">
            <v>0</v>
          </cell>
        </row>
        <row r="3481">
          <cell r="G3481" t="str">
            <v>EL-6</v>
          </cell>
          <cell r="J3481" t="str">
            <v>WH</v>
          </cell>
          <cell r="L3481" t="str">
            <v>Energy</v>
          </cell>
          <cell r="M3481" t="str">
            <v>Summer</v>
          </cell>
          <cell r="N3481" t="str">
            <v>Off Peak Tier 5</v>
          </cell>
          <cell r="R3481" t="str">
            <v>C</v>
          </cell>
          <cell r="V3481">
            <v>0</v>
          </cell>
        </row>
        <row r="3482">
          <cell r="G3482" t="str">
            <v>EL-6</v>
          </cell>
          <cell r="J3482" t="str">
            <v>WH</v>
          </cell>
          <cell r="L3482" t="str">
            <v>Energy</v>
          </cell>
          <cell r="M3482" t="str">
            <v>Summer</v>
          </cell>
          <cell r="N3482" t="str">
            <v>Part Peak Tier 1</v>
          </cell>
          <cell r="R3482" t="str">
            <v>C</v>
          </cell>
          <cell r="V3482">
            <v>0</v>
          </cell>
        </row>
        <row r="3483">
          <cell r="G3483" t="str">
            <v>EL-6</v>
          </cell>
          <cell r="J3483" t="str">
            <v>WH</v>
          </cell>
          <cell r="L3483" t="str">
            <v>Energy</v>
          </cell>
          <cell r="M3483" t="str">
            <v>Summer</v>
          </cell>
          <cell r="N3483" t="str">
            <v>Part Peak Tier 2</v>
          </cell>
          <cell r="R3483" t="str">
            <v>C</v>
          </cell>
          <cell r="V3483">
            <v>0</v>
          </cell>
        </row>
        <row r="3484">
          <cell r="G3484" t="str">
            <v>EL-6</v>
          </cell>
          <cell r="J3484" t="str">
            <v>WH</v>
          </cell>
          <cell r="L3484" t="str">
            <v>Energy</v>
          </cell>
          <cell r="M3484" t="str">
            <v>Summer</v>
          </cell>
          <cell r="N3484" t="str">
            <v>Part Peak Tier 3</v>
          </cell>
          <cell r="R3484" t="str">
            <v>C</v>
          </cell>
          <cell r="V3484">
            <v>0</v>
          </cell>
        </row>
        <row r="3485">
          <cell r="G3485" t="str">
            <v>EL-6</v>
          </cell>
          <cell r="J3485" t="str">
            <v>WH</v>
          </cell>
          <cell r="L3485" t="str">
            <v>Energy</v>
          </cell>
          <cell r="M3485" t="str">
            <v>Summer</v>
          </cell>
          <cell r="N3485" t="str">
            <v>Part Peak Tier 4</v>
          </cell>
          <cell r="R3485" t="str">
            <v>C</v>
          </cell>
          <cell r="V3485">
            <v>0</v>
          </cell>
        </row>
        <row r="3486">
          <cell r="G3486" t="str">
            <v>EL-6</v>
          </cell>
          <cell r="J3486" t="str">
            <v>WH</v>
          </cell>
          <cell r="L3486" t="str">
            <v>Energy</v>
          </cell>
          <cell r="M3486" t="str">
            <v>Summer</v>
          </cell>
          <cell r="N3486" t="str">
            <v>Part Peak Tier 5</v>
          </cell>
          <cell r="R3486" t="str">
            <v>C</v>
          </cell>
          <cell r="V3486">
            <v>0</v>
          </cell>
        </row>
        <row r="3487">
          <cell r="G3487" t="str">
            <v>EL-6</v>
          </cell>
          <cell r="J3487" t="str">
            <v>WH</v>
          </cell>
          <cell r="L3487" t="str">
            <v>Energy</v>
          </cell>
          <cell r="M3487" t="str">
            <v>Summer</v>
          </cell>
          <cell r="N3487" t="str">
            <v>Peak Tier 1</v>
          </cell>
          <cell r="R3487" t="str">
            <v>C</v>
          </cell>
          <cell r="V3487">
            <v>0</v>
          </cell>
        </row>
        <row r="3488">
          <cell r="G3488" t="str">
            <v>EL-6</v>
          </cell>
          <cell r="J3488" t="str">
            <v>WH</v>
          </cell>
          <cell r="L3488" t="str">
            <v>Energy</v>
          </cell>
          <cell r="M3488" t="str">
            <v>Summer</v>
          </cell>
          <cell r="N3488" t="str">
            <v>Peak Tier 2</v>
          </cell>
          <cell r="R3488" t="str">
            <v>C</v>
          </cell>
          <cell r="V3488">
            <v>0</v>
          </cell>
        </row>
        <row r="3489">
          <cell r="G3489" t="str">
            <v>EL-6</v>
          </cell>
          <cell r="J3489" t="str">
            <v>WH</v>
          </cell>
          <cell r="L3489" t="str">
            <v>Energy</v>
          </cell>
          <cell r="M3489" t="str">
            <v>Summer</v>
          </cell>
          <cell r="N3489" t="str">
            <v>Peak Tier 3</v>
          </cell>
          <cell r="R3489" t="str">
            <v>C</v>
          </cell>
          <cell r="V3489">
            <v>0</v>
          </cell>
        </row>
        <row r="3490">
          <cell r="G3490" t="str">
            <v>EL-6</v>
          </cell>
          <cell r="J3490" t="str">
            <v>WH</v>
          </cell>
          <cell r="L3490" t="str">
            <v>Energy</v>
          </cell>
          <cell r="M3490" t="str">
            <v>Summer</v>
          </cell>
          <cell r="N3490" t="str">
            <v>Peak Tier 4</v>
          </cell>
          <cell r="R3490" t="str">
            <v>C</v>
          </cell>
          <cell r="V3490">
            <v>0</v>
          </cell>
        </row>
        <row r="3491">
          <cell r="G3491" t="str">
            <v>EL-6</v>
          </cell>
          <cell r="J3491" t="str">
            <v>WH</v>
          </cell>
          <cell r="L3491" t="str">
            <v>Energy</v>
          </cell>
          <cell r="M3491" t="str">
            <v>Summer</v>
          </cell>
          <cell r="N3491" t="str">
            <v>Peak Tier 5</v>
          </cell>
          <cell r="R3491" t="str">
            <v>C</v>
          </cell>
          <cell r="V3491">
            <v>0</v>
          </cell>
        </row>
        <row r="3492">
          <cell r="G3492" t="str">
            <v>EL-6</v>
          </cell>
          <cell r="J3492" t="str">
            <v>WH</v>
          </cell>
          <cell r="L3492" t="str">
            <v>Energy</v>
          </cell>
          <cell r="M3492" t="str">
            <v>Winter</v>
          </cell>
          <cell r="N3492" t="str">
            <v>Off Peak Tier 1</v>
          </cell>
          <cell r="R3492" t="str">
            <v>C</v>
          </cell>
          <cell r="V3492">
            <v>0</v>
          </cell>
        </row>
        <row r="3493">
          <cell r="G3493" t="str">
            <v>EL-6</v>
          </cell>
          <cell r="J3493" t="str">
            <v>WH</v>
          </cell>
          <cell r="L3493" t="str">
            <v>Energy</v>
          </cell>
          <cell r="M3493" t="str">
            <v>Winter</v>
          </cell>
          <cell r="N3493" t="str">
            <v>Off Peak Tier 2</v>
          </cell>
          <cell r="R3493" t="str">
            <v>C</v>
          </cell>
          <cell r="V3493">
            <v>0</v>
          </cell>
        </row>
        <row r="3494">
          <cell r="G3494" t="str">
            <v>EL-6</v>
          </cell>
          <cell r="J3494" t="str">
            <v>WH</v>
          </cell>
          <cell r="L3494" t="str">
            <v>Energy</v>
          </cell>
          <cell r="M3494" t="str">
            <v>Winter</v>
          </cell>
          <cell r="N3494" t="str">
            <v>Off Peak Tier 3</v>
          </cell>
          <cell r="R3494" t="str">
            <v>C</v>
          </cell>
          <cell r="V3494">
            <v>0</v>
          </cell>
        </row>
        <row r="3495">
          <cell r="G3495" t="str">
            <v>EL-6</v>
          </cell>
          <cell r="J3495" t="str">
            <v>WH</v>
          </cell>
          <cell r="L3495" t="str">
            <v>Energy</v>
          </cell>
          <cell r="M3495" t="str">
            <v>Winter</v>
          </cell>
          <cell r="N3495" t="str">
            <v>Off Peak Tier 4</v>
          </cell>
          <cell r="R3495" t="str">
            <v>C</v>
          </cell>
          <cell r="V3495">
            <v>0</v>
          </cell>
        </row>
        <row r="3496">
          <cell r="G3496" t="str">
            <v>EL-6</v>
          </cell>
          <cell r="J3496" t="str">
            <v>WH</v>
          </cell>
          <cell r="L3496" t="str">
            <v>Energy</v>
          </cell>
          <cell r="M3496" t="str">
            <v>Winter</v>
          </cell>
          <cell r="N3496" t="str">
            <v>Off Peak Tier 5</v>
          </cell>
          <cell r="R3496" t="str">
            <v>C</v>
          </cell>
          <cell r="V3496">
            <v>0</v>
          </cell>
        </row>
        <row r="3497">
          <cell r="G3497" t="str">
            <v>EL-6</v>
          </cell>
          <cell r="J3497" t="str">
            <v>WH</v>
          </cell>
          <cell r="L3497" t="str">
            <v>Energy</v>
          </cell>
          <cell r="M3497" t="str">
            <v>Winter</v>
          </cell>
          <cell r="N3497" t="str">
            <v>Part Peak Tier 1</v>
          </cell>
          <cell r="R3497" t="str">
            <v>C</v>
          </cell>
          <cell r="V3497">
            <v>0</v>
          </cell>
        </row>
        <row r="3498">
          <cell r="G3498" t="str">
            <v>EL-6</v>
          </cell>
          <cell r="J3498" t="str">
            <v>WH</v>
          </cell>
          <cell r="L3498" t="str">
            <v>Energy</v>
          </cell>
          <cell r="M3498" t="str">
            <v>Winter</v>
          </cell>
          <cell r="N3498" t="str">
            <v>Part Peak Tier 2</v>
          </cell>
          <cell r="R3498" t="str">
            <v>C</v>
          </cell>
          <cell r="V3498">
            <v>0</v>
          </cell>
        </row>
        <row r="3499">
          <cell r="G3499" t="str">
            <v>EL-6</v>
          </cell>
          <cell r="J3499" t="str">
            <v>WH</v>
          </cell>
          <cell r="L3499" t="str">
            <v>Energy</v>
          </cell>
          <cell r="M3499" t="str">
            <v>Winter</v>
          </cell>
          <cell r="N3499" t="str">
            <v>Part Peak Tier 3</v>
          </cell>
          <cell r="R3499" t="str">
            <v>C</v>
          </cell>
          <cell r="V3499">
            <v>0</v>
          </cell>
        </row>
        <row r="3500">
          <cell r="G3500" t="str">
            <v>EL-6</v>
          </cell>
          <cell r="J3500" t="str">
            <v>WH</v>
          </cell>
          <cell r="L3500" t="str">
            <v>Energy</v>
          </cell>
          <cell r="M3500" t="str">
            <v>Winter</v>
          </cell>
          <cell r="N3500" t="str">
            <v>Part Peak Tier 4</v>
          </cell>
          <cell r="R3500" t="str">
            <v>C</v>
          </cell>
          <cell r="V3500">
            <v>0</v>
          </cell>
        </row>
        <row r="3501">
          <cell r="G3501" t="str">
            <v>EL-6</v>
          </cell>
          <cell r="J3501" t="str">
            <v>WH</v>
          </cell>
          <cell r="L3501" t="str">
            <v>Energy</v>
          </cell>
          <cell r="M3501" t="str">
            <v>Winter</v>
          </cell>
          <cell r="N3501" t="str">
            <v>Part Peak Tier 5</v>
          </cell>
          <cell r="R3501" t="str">
            <v>C</v>
          </cell>
          <cell r="V3501">
            <v>0</v>
          </cell>
        </row>
        <row r="3502">
          <cell r="G3502" t="str">
            <v>ELTOUB</v>
          </cell>
          <cell r="J3502" t="str">
            <v>WH</v>
          </cell>
          <cell r="L3502" t="str">
            <v>Energy</v>
          </cell>
          <cell r="M3502" t="str">
            <v>N/A</v>
          </cell>
          <cell r="N3502" t="str">
            <v>Min Bill kWh</v>
          </cell>
          <cell r="R3502" t="str">
            <v>C</v>
          </cell>
          <cell r="V3502">
            <v>0</v>
          </cell>
        </row>
        <row r="3503">
          <cell r="G3503" t="str">
            <v>ELTOUB</v>
          </cell>
          <cell r="J3503" t="str">
            <v>WH</v>
          </cell>
          <cell r="L3503" t="str">
            <v>Energy</v>
          </cell>
          <cell r="M3503" t="str">
            <v>Summer</v>
          </cell>
          <cell r="N3503" t="str">
            <v>Off Peak</v>
          </cell>
          <cell r="R3503" t="str">
            <v>C</v>
          </cell>
          <cell r="V3503">
            <v>0</v>
          </cell>
        </row>
        <row r="3504">
          <cell r="G3504" t="str">
            <v>ELTOUB</v>
          </cell>
          <cell r="J3504" t="str">
            <v>WH</v>
          </cell>
          <cell r="L3504" t="str">
            <v>Energy</v>
          </cell>
          <cell r="M3504" t="str">
            <v>Summer</v>
          </cell>
          <cell r="N3504" t="str">
            <v>Peak</v>
          </cell>
          <cell r="R3504" t="str">
            <v>C</v>
          </cell>
          <cell r="V3504">
            <v>0</v>
          </cell>
        </row>
        <row r="3505">
          <cell r="G3505" t="str">
            <v>ELTOUB</v>
          </cell>
          <cell r="J3505" t="str">
            <v>WH</v>
          </cell>
          <cell r="L3505" t="str">
            <v>Energy</v>
          </cell>
          <cell r="M3505" t="str">
            <v>Winter</v>
          </cell>
          <cell r="N3505" t="str">
            <v>Off Peak</v>
          </cell>
          <cell r="R3505" t="str">
            <v>C</v>
          </cell>
          <cell r="V3505">
            <v>0</v>
          </cell>
        </row>
        <row r="3506">
          <cell r="G3506" t="str">
            <v>ELTOUB</v>
          </cell>
          <cell r="J3506" t="str">
            <v>WH</v>
          </cell>
          <cell r="L3506" t="str">
            <v>Energy</v>
          </cell>
          <cell r="M3506" t="str">
            <v>Winter</v>
          </cell>
          <cell r="N3506" t="str">
            <v>Peak</v>
          </cell>
          <cell r="R3506" t="str">
            <v>C</v>
          </cell>
          <cell r="V3506">
            <v>0</v>
          </cell>
        </row>
        <row r="3507">
          <cell r="G3507" t="str">
            <v>ETOUB</v>
          </cell>
          <cell r="J3507" t="str">
            <v>WH</v>
          </cell>
          <cell r="L3507" t="str">
            <v>Energy</v>
          </cell>
          <cell r="M3507" t="str">
            <v>N/A</v>
          </cell>
          <cell r="N3507" t="str">
            <v>Min Bill kWh</v>
          </cell>
          <cell r="R3507" t="str">
            <v>N/A</v>
          </cell>
          <cell r="V3507">
            <v>0</v>
          </cell>
        </row>
        <row r="3508">
          <cell r="G3508" t="str">
            <v>ETOUB</v>
          </cell>
          <cell r="J3508" t="str">
            <v>WH</v>
          </cell>
          <cell r="L3508" t="str">
            <v>Energy</v>
          </cell>
          <cell r="M3508" t="str">
            <v>Summer</v>
          </cell>
          <cell r="N3508" t="str">
            <v>Off Peak</v>
          </cell>
          <cell r="R3508" t="str">
            <v>N/A</v>
          </cell>
          <cell r="V3508">
            <v>0</v>
          </cell>
        </row>
        <row r="3509">
          <cell r="G3509" t="str">
            <v>ETOUB</v>
          </cell>
          <cell r="J3509" t="str">
            <v>WH</v>
          </cell>
          <cell r="L3509" t="str">
            <v>Energy</v>
          </cell>
          <cell r="M3509" t="str">
            <v>Summer</v>
          </cell>
          <cell r="N3509" t="str">
            <v>Peak</v>
          </cell>
          <cell r="R3509" t="str">
            <v>N/A</v>
          </cell>
          <cell r="V3509">
            <v>0</v>
          </cell>
        </row>
        <row r="3510">
          <cell r="G3510" t="str">
            <v>ETOUB</v>
          </cell>
          <cell r="J3510" t="str">
            <v>WH</v>
          </cell>
          <cell r="L3510" t="str">
            <v>Energy</v>
          </cell>
          <cell r="M3510" t="str">
            <v>Winter</v>
          </cell>
          <cell r="N3510" t="str">
            <v>Off Peak</v>
          </cell>
          <cell r="R3510" t="str">
            <v>N/A</v>
          </cell>
          <cell r="V3510">
            <v>0</v>
          </cell>
        </row>
        <row r="3511">
          <cell r="G3511" t="str">
            <v>ETOUB</v>
          </cell>
          <cell r="J3511" t="str">
            <v>WH</v>
          </cell>
          <cell r="L3511" t="str">
            <v>Energy</v>
          </cell>
          <cell r="M3511" t="str">
            <v>Winter</v>
          </cell>
          <cell r="N3511" t="str">
            <v>Peak</v>
          </cell>
          <cell r="R3511" t="str">
            <v>N/A</v>
          </cell>
          <cell r="V3511">
            <v>0</v>
          </cell>
        </row>
        <row r="3512">
          <cell r="G3512" t="str">
            <v>EV2A</v>
          </cell>
          <cell r="J3512" t="str">
            <v>WH</v>
          </cell>
          <cell r="L3512" t="str">
            <v>Energy</v>
          </cell>
          <cell r="M3512" t="str">
            <v>Summer</v>
          </cell>
          <cell r="N3512" t="str">
            <v>Off Peak</v>
          </cell>
          <cell r="R3512" t="str">
            <v>N/A</v>
          </cell>
          <cell r="V3512">
            <v>0</v>
          </cell>
        </row>
        <row r="3513">
          <cell r="G3513" t="str">
            <v>EV2A</v>
          </cell>
          <cell r="J3513" t="str">
            <v>WH</v>
          </cell>
          <cell r="L3513" t="str">
            <v>Energy</v>
          </cell>
          <cell r="M3513" t="str">
            <v>Summer</v>
          </cell>
          <cell r="N3513" t="str">
            <v>Part Peak</v>
          </cell>
          <cell r="R3513" t="str">
            <v>N/A</v>
          </cell>
          <cell r="V3513">
            <v>0</v>
          </cell>
        </row>
        <row r="3514">
          <cell r="G3514" t="str">
            <v>EV2A</v>
          </cell>
          <cell r="J3514" t="str">
            <v>WH</v>
          </cell>
          <cell r="L3514" t="str">
            <v>Energy</v>
          </cell>
          <cell r="M3514" t="str">
            <v>Summer</v>
          </cell>
          <cell r="N3514" t="str">
            <v>Peak</v>
          </cell>
          <cell r="R3514" t="str">
            <v>N/A</v>
          </cell>
          <cell r="V3514">
            <v>0</v>
          </cell>
        </row>
        <row r="3515">
          <cell r="G3515" t="str">
            <v>EV2A</v>
          </cell>
          <cell r="J3515" t="str">
            <v>WH</v>
          </cell>
          <cell r="L3515" t="str">
            <v>Energy</v>
          </cell>
          <cell r="M3515" t="str">
            <v>Winter</v>
          </cell>
          <cell r="N3515" t="str">
            <v>Off Peak</v>
          </cell>
          <cell r="R3515" t="str">
            <v>N/A</v>
          </cell>
          <cell r="V3515">
            <v>0</v>
          </cell>
        </row>
        <row r="3516">
          <cell r="G3516" t="str">
            <v>EV2A</v>
          </cell>
          <cell r="J3516" t="str">
            <v>WH</v>
          </cell>
          <cell r="L3516" t="str">
            <v>Energy</v>
          </cell>
          <cell r="M3516" t="str">
            <v>Winter</v>
          </cell>
          <cell r="N3516" t="str">
            <v>Part Peak</v>
          </cell>
          <cell r="R3516" t="str">
            <v>N/A</v>
          </cell>
          <cell r="V3516">
            <v>0</v>
          </cell>
        </row>
        <row r="3517">
          <cell r="G3517" t="str">
            <v>EV2A</v>
          </cell>
          <cell r="J3517" t="str">
            <v>WH</v>
          </cell>
          <cell r="L3517" t="str">
            <v>Energy</v>
          </cell>
          <cell r="M3517" t="str">
            <v>Winter</v>
          </cell>
          <cell r="N3517" t="str">
            <v>Peak</v>
          </cell>
          <cell r="R3517" t="str">
            <v>N/A</v>
          </cell>
          <cell r="V3517">
            <v>0</v>
          </cell>
        </row>
        <row r="3518">
          <cell r="G3518" t="str">
            <v>EV2B</v>
          </cell>
          <cell r="J3518" t="str">
            <v>WH</v>
          </cell>
          <cell r="L3518" t="str">
            <v>Energy</v>
          </cell>
          <cell r="M3518" t="str">
            <v>Summer</v>
          </cell>
          <cell r="N3518" t="str">
            <v>Off Peak</v>
          </cell>
          <cell r="R3518" t="str">
            <v>N/A</v>
          </cell>
          <cell r="V3518">
            <v>0</v>
          </cell>
        </row>
        <row r="3519">
          <cell r="G3519" t="str">
            <v>EV2B</v>
          </cell>
          <cell r="J3519" t="str">
            <v>WH</v>
          </cell>
          <cell r="L3519" t="str">
            <v>Energy</v>
          </cell>
          <cell r="M3519" t="str">
            <v>Summer</v>
          </cell>
          <cell r="N3519" t="str">
            <v>Part Peak</v>
          </cell>
          <cell r="R3519" t="str">
            <v>N/A</v>
          </cell>
          <cell r="V3519">
            <v>0</v>
          </cell>
        </row>
        <row r="3520">
          <cell r="G3520" t="str">
            <v>EV2B</v>
          </cell>
          <cell r="J3520" t="str">
            <v>WH</v>
          </cell>
          <cell r="L3520" t="str">
            <v>Energy</v>
          </cell>
          <cell r="M3520" t="str">
            <v>Summer</v>
          </cell>
          <cell r="N3520" t="str">
            <v>Peak</v>
          </cell>
          <cell r="R3520" t="str">
            <v>N/A</v>
          </cell>
          <cell r="V3520">
            <v>0</v>
          </cell>
        </row>
        <row r="3521">
          <cell r="G3521" t="str">
            <v>EV2B</v>
          </cell>
          <cell r="J3521" t="str">
            <v>WH</v>
          </cell>
          <cell r="L3521" t="str">
            <v>Energy</v>
          </cell>
          <cell r="M3521" t="str">
            <v>Winter</v>
          </cell>
          <cell r="N3521" t="str">
            <v>Off Peak</v>
          </cell>
          <cell r="R3521" t="str">
            <v>N/A</v>
          </cell>
          <cell r="V3521">
            <v>0</v>
          </cell>
        </row>
        <row r="3522">
          <cell r="G3522" t="str">
            <v>EV2B</v>
          </cell>
          <cell r="J3522" t="str">
            <v>WH</v>
          </cell>
          <cell r="L3522" t="str">
            <v>Energy</v>
          </cell>
          <cell r="M3522" t="str">
            <v>Winter</v>
          </cell>
          <cell r="N3522" t="str">
            <v>Part Peak</v>
          </cell>
          <cell r="R3522" t="str">
            <v>N/A</v>
          </cell>
          <cell r="V3522">
            <v>0</v>
          </cell>
        </row>
        <row r="3523">
          <cell r="G3523" t="str">
            <v>EV2B</v>
          </cell>
          <cell r="J3523" t="str">
            <v>WH</v>
          </cell>
          <cell r="L3523" t="str">
            <v>Energy</v>
          </cell>
          <cell r="M3523" t="str">
            <v>Winter</v>
          </cell>
          <cell r="N3523" t="str">
            <v>Peak</v>
          </cell>
          <cell r="R3523" t="str">
            <v>N/A</v>
          </cell>
          <cell r="V3523">
            <v>0</v>
          </cell>
        </row>
        <row r="3524">
          <cell r="G3524" t="str">
            <v>EVA</v>
          </cell>
          <cell r="J3524" t="str">
            <v>WH</v>
          </cell>
          <cell r="L3524" t="str">
            <v>Energy</v>
          </cell>
          <cell r="M3524" t="str">
            <v>N/A</v>
          </cell>
          <cell r="N3524" t="str">
            <v>Min Bill kWh</v>
          </cell>
          <cell r="R3524" t="str">
            <v>N/A</v>
          </cell>
          <cell r="V3524">
            <v>0</v>
          </cell>
        </row>
        <row r="3525">
          <cell r="G3525" t="str">
            <v>EVA</v>
          </cell>
          <cell r="J3525" t="str">
            <v>WH</v>
          </cell>
          <cell r="L3525" t="str">
            <v>Energy</v>
          </cell>
          <cell r="M3525" t="str">
            <v>Summer</v>
          </cell>
          <cell r="N3525" t="str">
            <v>Off Peak</v>
          </cell>
          <cell r="R3525" t="str">
            <v>N/A</v>
          </cell>
          <cell r="V3525">
            <v>0</v>
          </cell>
        </row>
        <row r="3526">
          <cell r="G3526" t="str">
            <v>EVA</v>
          </cell>
          <cell r="J3526" t="str">
            <v>WH</v>
          </cell>
          <cell r="L3526" t="str">
            <v>Energy</v>
          </cell>
          <cell r="M3526" t="str">
            <v>Summer</v>
          </cell>
          <cell r="N3526" t="str">
            <v>Part Peak</v>
          </cell>
          <cell r="R3526" t="str">
            <v>N/A</v>
          </cell>
          <cell r="V3526">
            <v>0</v>
          </cell>
        </row>
        <row r="3527">
          <cell r="G3527" t="str">
            <v>EVA</v>
          </cell>
          <cell r="J3527" t="str">
            <v>WH</v>
          </cell>
          <cell r="L3527" t="str">
            <v>Energy</v>
          </cell>
          <cell r="M3527" t="str">
            <v>Summer</v>
          </cell>
          <cell r="N3527" t="str">
            <v>Peak</v>
          </cell>
          <cell r="R3527" t="str">
            <v>N/A</v>
          </cell>
          <cell r="V3527">
            <v>0</v>
          </cell>
        </row>
        <row r="3528">
          <cell r="G3528" t="str">
            <v>EVA</v>
          </cell>
          <cell r="J3528" t="str">
            <v>WH</v>
          </cell>
          <cell r="L3528" t="str">
            <v>Energy</v>
          </cell>
          <cell r="M3528" t="str">
            <v>Winter</v>
          </cell>
          <cell r="N3528" t="str">
            <v>Off Peak</v>
          </cell>
          <cell r="R3528" t="str">
            <v>N/A</v>
          </cell>
          <cell r="V3528">
            <v>0</v>
          </cell>
        </row>
        <row r="3529">
          <cell r="G3529" t="str">
            <v>EVA</v>
          </cell>
          <cell r="J3529" t="str">
            <v>WH</v>
          </cell>
          <cell r="L3529" t="str">
            <v>Energy</v>
          </cell>
          <cell r="M3529" t="str">
            <v>Winter</v>
          </cell>
          <cell r="N3529" t="str">
            <v>Part Peak</v>
          </cell>
          <cell r="R3529" t="str">
            <v>N/A</v>
          </cell>
          <cell r="V3529">
            <v>0</v>
          </cell>
        </row>
        <row r="3530">
          <cell r="G3530" t="str">
            <v>EVA</v>
          </cell>
          <cell r="J3530" t="str">
            <v>WH</v>
          </cell>
          <cell r="L3530" t="str">
            <v>Energy</v>
          </cell>
          <cell r="M3530" t="str">
            <v>Winter</v>
          </cell>
          <cell r="N3530" t="str">
            <v>Peak</v>
          </cell>
          <cell r="R3530" t="str">
            <v>N/A</v>
          </cell>
          <cell r="V3530">
            <v>0</v>
          </cell>
        </row>
        <row r="3531">
          <cell r="G3531" t="str">
            <v>EVB</v>
          </cell>
          <cell r="J3531" t="str">
            <v>WH</v>
          </cell>
          <cell r="L3531" t="str">
            <v>Energy</v>
          </cell>
          <cell r="M3531" t="str">
            <v>Summer</v>
          </cell>
          <cell r="N3531" t="str">
            <v>Off Peak</v>
          </cell>
          <cell r="R3531" t="str">
            <v>N/A</v>
          </cell>
          <cell r="V3531">
            <v>0</v>
          </cell>
        </row>
        <row r="3532">
          <cell r="G3532" t="str">
            <v>EVB</v>
          </cell>
          <cell r="J3532" t="str">
            <v>WH</v>
          </cell>
          <cell r="L3532" t="str">
            <v>Energy</v>
          </cell>
          <cell r="M3532" t="str">
            <v>Summer</v>
          </cell>
          <cell r="N3532" t="str">
            <v>Part Peak</v>
          </cell>
          <cell r="R3532" t="str">
            <v>N/A</v>
          </cell>
          <cell r="V3532">
            <v>0</v>
          </cell>
        </row>
        <row r="3533">
          <cell r="G3533" t="str">
            <v>EVB</v>
          </cell>
          <cell r="J3533" t="str">
            <v>WH</v>
          </cell>
          <cell r="L3533" t="str">
            <v>Energy</v>
          </cell>
          <cell r="M3533" t="str">
            <v>Summer</v>
          </cell>
          <cell r="N3533" t="str">
            <v>Peak</v>
          </cell>
          <cell r="R3533" t="str">
            <v>N/A</v>
          </cell>
          <cell r="V3533">
            <v>0</v>
          </cell>
        </row>
        <row r="3534">
          <cell r="G3534" t="str">
            <v>EVB</v>
          </cell>
          <cell r="J3534" t="str">
            <v>WH</v>
          </cell>
          <cell r="L3534" t="str">
            <v>Energy</v>
          </cell>
          <cell r="M3534" t="str">
            <v>Winter</v>
          </cell>
          <cell r="N3534" t="str">
            <v>Off Peak</v>
          </cell>
          <cell r="R3534" t="str">
            <v>N/A</v>
          </cell>
          <cell r="V3534">
            <v>0</v>
          </cell>
        </row>
        <row r="3535">
          <cell r="G3535" t="str">
            <v>EVB</v>
          </cell>
          <cell r="J3535" t="str">
            <v>WH</v>
          </cell>
          <cell r="L3535" t="str">
            <v>Energy</v>
          </cell>
          <cell r="M3535" t="str">
            <v>Winter</v>
          </cell>
          <cell r="N3535" t="str">
            <v>Part Peak</v>
          </cell>
          <cell r="R3535" t="str">
            <v>N/A</v>
          </cell>
          <cell r="V3535">
            <v>0</v>
          </cell>
        </row>
        <row r="3536">
          <cell r="G3536" t="str">
            <v>EVB</v>
          </cell>
          <cell r="J3536" t="str">
            <v>WH</v>
          </cell>
          <cell r="L3536" t="str">
            <v>Energy</v>
          </cell>
          <cell r="M3536" t="str">
            <v>Winter</v>
          </cell>
          <cell r="N3536" t="str">
            <v>Peak</v>
          </cell>
          <cell r="R3536" t="str">
            <v>N/A</v>
          </cell>
          <cell r="V3536">
            <v>0</v>
          </cell>
        </row>
        <row r="3537">
          <cell r="G3537" t="str">
            <v>ETOUD</v>
          </cell>
          <cell r="J3537" t="str">
            <v>WH</v>
          </cell>
          <cell r="L3537" t="str">
            <v>Energy</v>
          </cell>
          <cell r="M3537" t="str">
            <v>N/A</v>
          </cell>
          <cell r="N3537" t="str">
            <v>Min Bill kWh</v>
          </cell>
          <cell r="R3537" t="str">
            <v>N/A</v>
          </cell>
          <cell r="V3537">
            <v>0</v>
          </cell>
        </row>
        <row r="3538">
          <cell r="G3538" t="str">
            <v>ETOUD</v>
          </cell>
          <cell r="J3538" t="str">
            <v>WH</v>
          </cell>
          <cell r="L3538" t="str">
            <v>Energy</v>
          </cell>
          <cell r="M3538" t="str">
            <v>Summer</v>
          </cell>
          <cell r="N3538" t="str">
            <v>Off Peak</v>
          </cell>
          <cell r="R3538" t="str">
            <v>N/A</v>
          </cell>
          <cell r="V3538">
            <v>0</v>
          </cell>
        </row>
        <row r="3539">
          <cell r="G3539" t="str">
            <v>ETOUD</v>
          </cell>
          <cell r="J3539" t="str">
            <v>WH</v>
          </cell>
          <cell r="L3539" t="str">
            <v>Energy</v>
          </cell>
          <cell r="M3539" t="str">
            <v>Summer</v>
          </cell>
          <cell r="N3539" t="str">
            <v>Peak</v>
          </cell>
          <cell r="R3539" t="str">
            <v>N/A</v>
          </cell>
          <cell r="V3539">
            <v>0</v>
          </cell>
        </row>
        <row r="3540">
          <cell r="G3540" t="str">
            <v>ETOUD</v>
          </cell>
          <cell r="J3540" t="str">
            <v>WH</v>
          </cell>
          <cell r="L3540" t="str">
            <v>Energy</v>
          </cell>
          <cell r="M3540" t="str">
            <v>Winter</v>
          </cell>
          <cell r="N3540" t="str">
            <v>Off Peak</v>
          </cell>
          <cell r="R3540" t="str">
            <v>N/A</v>
          </cell>
          <cell r="V3540">
            <v>0</v>
          </cell>
        </row>
        <row r="3541">
          <cell r="G3541" t="str">
            <v>ETOUD</v>
          </cell>
          <cell r="J3541" t="str">
            <v>WH</v>
          </cell>
          <cell r="L3541" t="str">
            <v>Energy</v>
          </cell>
          <cell r="M3541" t="str">
            <v>Winter</v>
          </cell>
          <cell r="N3541" t="str">
            <v>Peak</v>
          </cell>
          <cell r="R3541" t="str">
            <v>N/A</v>
          </cell>
          <cell r="V3541">
            <v>0</v>
          </cell>
        </row>
        <row r="3542">
          <cell r="G3542" t="str">
            <v>ELTOUD</v>
          </cell>
          <cell r="J3542" t="str">
            <v>WH</v>
          </cell>
          <cell r="L3542" t="str">
            <v>Energy</v>
          </cell>
          <cell r="M3542" t="str">
            <v>N/A</v>
          </cell>
          <cell r="N3542" t="str">
            <v>Min Bill kWh</v>
          </cell>
          <cell r="R3542" t="str">
            <v>C</v>
          </cell>
          <cell r="V3542">
            <v>0</v>
          </cell>
        </row>
        <row r="3543">
          <cell r="G3543" t="str">
            <v>ELTOUD</v>
          </cell>
          <cell r="J3543" t="str">
            <v>WH</v>
          </cell>
          <cell r="L3543" t="str">
            <v>Energy</v>
          </cell>
          <cell r="M3543" t="str">
            <v>Summer</v>
          </cell>
          <cell r="N3543" t="str">
            <v>Off Peak</v>
          </cell>
          <cell r="R3543" t="str">
            <v>C</v>
          </cell>
          <cell r="V3543">
            <v>0</v>
          </cell>
        </row>
        <row r="3544">
          <cell r="G3544" t="str">
            <v>ELTOUD</v>
          </cell>
          <cell r="J3544" t="str">
            <v>WH</v>
          </cell>
          <cell r="L3544" t="str">
            <v>Energy</v>
          </cell>
          <cell r="M3544" t="str">
            <v>Summer</v>
          </cell>
          <cell r="N3544" t="str">
            <v>Peak</v>
          </cell>
          <cell r="R3544" t="str">
            <v>C</v>
          </cell>
          <cell r="V3544">
            <v>0</v>
          </cell>
        </row>
        <row r="3545">
          <cell r="G3545" t="str">
            <v>ELTOUD</v>
          </cell>
          <cell r="J3545" t="str">
            <v>WH</v>
          </cell>
          <cell r="L3545" t="str">
            <v>Energy</v>
          </cell>
          <cell r="M3545" t="str">
            <v>Winter</v>
          </cell>
          <cell r="N3545" t="str">
            <v>Off Peak</v>
          </cell>
          <cell r="R3545" t="str">
            <v>C</v>
          </cell>
          <cell r="V3545">
            <v>0</v>
          </cell>
        </row>
        <row r="3546">
          <cell r="G3546" t="str">
            <v>ELTOUD</v>
          </cell>
          <cell r="J3546" t="str">
            <v>WH</v>
          </cell>
          <cell r="L3546" t="str">
            <v>Energy</v>
          </cell>
          <cell r="M3546" t="str">
            <v>Winter</v>
          </cell>
          <cell r="N3546" t="str">
            <v>Peak</v>
          </cell>
          <cell r="R3546" t="str">
            <v>C</v>
          </cell>
          <cell r="V3546">
            <v>0</v>
          </cell>
        </row>
        <row r="3547">
          <cell r="G3547" t="str">
            <v>E-ELEC</v>
          </cell>
          <cell r="J3547" t="str">
            <v>AB32 Credit</v>
          </cell>
          <cell r="L3547" t="str">
            <v>Energy</v>
          </cell>
          <cell r="M3547" t="str">
            <v>Summer</v>
          </cell>
          <cell r="N3547" t="str">
            <v>Off Peak</v>
          </cell>
          <cell r="R3547" t="str">
            <v>N/A</v>
          </cell>
          <cell r="V3547">
            <v>0</v>
          </cell>
        </row>
        <row r="3548">
          <cell r="G3548" t="str">
            <v>E-ELEC</v>
          </cell>
          <cell r="J3548" t="str">
            <v>AB32 Credit</v>
          </cell>
          <cell r="L3548" t="str">
            <v>Energy</v>
          </cell>
          <cell r="M3548" t="str">
            <v>Summer</v>
          </cell>
          <cell r="N3548" t="str">
            <v>Part Peak</v>
          </cell>
          <cell r="R3548" t="str">
            <v>N/A</v>
          </cell>
          <cell r="V3548">
            <v>0</v>
          </cell>
        </row>
        <row r="3549">
          <cell r="G3549" t="str">
            <v>E-ELEC</v>
          </cell>
          <cell r="J3549" t="str">
            <v>AB32 Credit</v>
          </cell>
          <cell r="L3549" t="str">
            <v>Energy</v>
          </cell>
          <cell r="M3549" t="str">
            <v>Summer</v>
          </cell>
          <cell r="N3549" t="str">
            <v>Peak</v>
          </cell>
          <cell r="R3549" t="str">
            <v>N/A</v>
          </cell>
          <cell r="V3549">
            <v>0</v>
          </cell>
        </row>
        <row r="3550">
          <cell r="G3550" t="str">
            <v>E-ELEC</v>
          </cell>
          <cell r="J3550" t="str">
            <v>AB32 Credit</v>
          </cell>
          <cell r="L3550" t="str">
            <v>Energy</v>
          </cell>
          <cell r="M3550" t="str">
            <v>Winter</v>
          </cell>
          <cell r="N3550" t="str">
            <v>Off Peak</v>
          </cell>
          <cell r="R3550" t="str">
            <v>N/A</v>
          </cell>
          <cell r="V3550">
            <v>0</v>
          </cell>
        </row>
        <row r="3551">
          <cell r="G3551" t="str">
            <v>E-ELEC</v>
          </cell>
          <cell r="J3551" t="str">
            <v>AB32 Credit</v>
          </cell>
          <cell r="L3551" t="str">
            <v>Energy</v>
          </cell>
          <cell r="M3551" t="str">
            <v>Winter</v>
          </cell>
          <cell r="N3551" t="str">
            <v>Part Peak</v>
          </cell>
          <cell r="R3551" t="str">
            <v>N/A</v>
          </cell>
          <cell r="V3551">
            <v>0</v>
          </cell>
        </row>
        <row r="3552">
          <cell r="G3552" t="str">
            <v>E-ELEC</v>
          </cell>
          <cell r="J3552" t="str">
            <v>AB32 Credit</v>
          </cell>
          <cell r="L3552" t="str">
            <v>Energy</v>
          </cell>
          <cell r="M3552" t="str">
            <v>Winter</v>
          </cell>
          <cell r="N3552" t="str">
            <v>Peak</v>
          </cell>
          <cell r="R3552" t="str">
            <v>N/A</v>
          </cell>
          <cell r="V3552">
            <v>0</v>
          </cell>
        </row>
        <row r="3553">
          <cell r="G3553" t="str">
            <v>E-ELEC</v>
          </cell>
          <cell r="J3553" t="str">
            <v>CIA</v>
          </cell>
          <cell r="L3553" t="str">
            <v>Energy</v>
          </cell>
          <cell r="M3553" t="str">
            <v>Summer</v>
          </cell>
          <cell r="N3553" t="str">
            <v>Off Peak</v>
          </cell>
          <cell r="R3553" t="str">
            <v>N/A</v>
          </cell>
          <cell r="V3553">
            <v>0</v>
          </cell>
        </row>
        <row r="3554">
          <cell r="G3554" t="str">
            <v>E-ELEC</v>
          </cell>
          <cell r="J3554" t="str">
            <v>CIA</v>
          </cell>
          <cell r="L3554" t="str">
            <v>Energy</v>
          </cell>
          <cell r="M3554" t="str">
            <v>Summer</v>
          </cell>
          <cell r="N3554" t="str">
            <v>Part Peak</v>
          </cell>
          <cell r="R3554" t="str">
            <v>N/A</v>
          </cell>
          <cell r="V3554">
            <v>0</v>
          </cell>
        </row>
        <row r="3555">
          <cell r="G3555" t="str">
            <v>E-ELEC</v>
          </cell>
          <cell r="J3555" t="str">
            <v>CIA</v>
          </cell>
          <cell r="L3555" t="str">
            <v>Energy</v>
          </cell>
          <cell r="M3555" t="str">
            <v>Summer</v>
          </cell>
          <cell r="N3555" t="str">
            <v>Peak</v>
          </cell>
          <cell r="R3555" t="str">
            <v>N/A</v>
          </cell>
          <cell r="V3555">
            <v>0</v>
          </cell>
        </row>
        <row r="3556">
          <cell r="G3556" t="str">
            <v>E-ELEC</v>
          </cell>
          <cell r="J3556" t="str">
            <v>CIA</v>
          </cell>
          <cell r="L3556" t="str">
            <v>Energy</v>
          </cell>
          <cell r="M3556" t="str">
            <v>Winter</v>
          </cell>
          <cell r="N3556" t="str">
            <v>Off Peak</v>
          </cell>
          <cell r="R3556" t="str">
            <v>N/A</v>
          </cell>
          <cell r="V3556">
            <v>0</v>
          </cell>
        </row>
        <row r="3557">
          <cell r="G3557" t="str">
            <v>E-ELEC</v>
          </cell>
          <cell r="J3557" t="str">
            <v>CIA</v>
          </cell>
          <cell r="L3557" t="str">
            <v>Energy</v>
          </cell>
          <cell r="M3557" t="str">
            <v>Winter</v>
          </cell>
          <cell r="N3557" t="str">
            <v>Part Peak</v>
          </cell>
          <cell r="R3557" t="str">
            <v>N/A</v>
          </cell>
          <cell r="V3557">
            <v>0</v>
          </cell>
        </row>
        <row r="3558">
          <cell r="G3558" t="str">
            <v>E-ELEC</v>
          </cell>
          <cell r="J3558" t="str">
            <v>CIA</v>
          </cell>
          <cell r="L3558" t="str">
            <v>Energy</v>
          </cell>
          <cell r="M3558" t="str">
            <v>Winter</v>
          </cell>
          <cell r="N3558" t="str">
            <v>Peak</v>
          </cell>
          <cell r="R3558" t="str">
            <v>N/A</v>
          </cell>
          <cell r="V3558">
            <v>0</v>
          </cell>
        </row>
        <row r="3559">
          <cell r="G3559" t="str">
            <v>E-ELEC</v>
          </cell>
          <cell r="J3559" t="str">
            <v>CTC</v>
          </cell>
          <cell r="L3559" t="str">
            <v>Energy</v>
          </cell>
          <cell r="M3559" t="str">
            <v>Summer</v>
          </cell>
          <cell r="N3559" t="str">
            <v>Off Peak</v>
          </cell>
          <cell r="R3559" t="str">
            <v>N/A</v>
          </cell>
          <cell r="V3559">
            <v>0</v>
          </cell>
        </row>
        <row r="3560">
          <cell r="G3560" t="str">
            <v>E-ELEC</v>
          </cell>
          <cell r="J3560" t="str">
            <v>CTC</v>
          </cell>
          <cell r="L3560" t="str">
            <v>Energy</v>
          </cell>
          <cell r="M3560" t="str">
            <v>Summer</v>
          </cell>
          <cell r="N3560" t="str">
            <v>Part Peak</v>
          </cell>
          <cell r="R3560" t="str">
            <v>N/A</v>
          </cell>
          <cell r="V3560">
            <v>0</v>
          </cell>
        </row>
        <row r="3561">
          <cell r="G3561" t="str">
            <v>E-ELEC</v>
          </cell>
          <cell r="J3561" t="str">
            <v>CTC</v>
          </cell>
          <cell r="L3561" t="str">
            <v>Energy</v>
          </cell>
          <cell r="M3561" t="str">
            <v>Summer</v>
          </cell>
          <cell r="N3561" t="str">
            <v>Peak</v>
          </cell>
          <cell r="R3561" t="str">
            <v>N/A</v>
          </cell>
          <cell r="V3561">
            <v>0</v>
          </cell>
        </row>
        <row r="3562">
          <cell r="G3562" t="str">
            <v>E-ELEC</v>
          </cell>
          <cell r="J3562" t="str">
            <v>CTC</v>
          </cell>
          <cell r="L3562" t="str">
            <v>Energy</v>
          </cell>
          <cell r="M3562" t="str">
            <v>Winter</v>
          </cell>
          <cell r="N3562" t="str">
            <v>Off Peak</v>
          </cell>
          <cell r="R3562" t="str">
            <v>N/A</v>
          </cell>
          <cell r="V3562">
            <v>0</v>
          </cell>
        </row>
        <row r="3563">
          <cell r="G3563" t="str">
            <v>E-ELEC</v>
          </cell>
          <cell r="J3563" t="str">
            <v>CTC</v>
          </cell>
          <cell r="L3563" t="str">
            <v>Energy</v>
          </cell>
          <cell r="M3563" t="str">
            <v>Winter</v>
          </cell>
          <cell r="N3563" t="str">
            <v>Part Peak</v>
          </cell>
          <cell r="R3563" t="str">
            <v>N/A</v>
          </cell>
          <cell r="V3563">
            <v>0</v>
          </cell>
        </row>
        <row r="3564">
          <cell r="G3564" t="str">
            <v>E-ELEC</v>
          </cell>
          <cell r="J3564" t="str">
            <v>CTC</v>
          </cell>
          <cell r="L3564" t="str">
            <v>Energy</v>
          </cell>
          <cell r="M3564" t="str">
            <v>Winter</v>
          </cell>
          <cell r="N3564" t="str">
            <v>Peak</v>
          </cell>
          <cell r="R3564" t="str">
            <v>N/A</v>
          </cell>
          <cell r="V3564">
            <v>0</v>
          </cell>
        </row>
        <row r="3565">
          <cell r="G3565" t="str">
            <v>E-ELEC</v>
          </cell>
          <cell r="J3565" t="str">
            <v>Distribution</v>
          </cell>
          <cell r="L3565" t="str">
            <v>Energy</v>
          </cell>
          <cell r="M3565" t="str">
            <v>Summer</v>
          </cell>
          <cell r="N3565" t="str">
            <v>Off Peak</v>
          </cell>
          <cell r="R3565" t="str">
            <v>N/A</v>
          </cell>
          <cell r="V3565">
            <v>0</v>
          </cell>
        </row>
        <row r="3566">
          <cell r="G3566" t="str">
            <v>E-ELEC</v>
          </cell>
          <cell r="J3566" t="str">
            <v>Distribution</v>
          </cell>
          <cell r="L3566" t="str">
            <v>Energy</v>
          </cell>
          <cell r="M3566" t="str">
            <v>Summer</v>
          </cell>
          <cell r="N3566" t="str">
            <v>Part Peak</v>
          </cell>
          <cell r="R3566" t="str">
            <v>N/A</v>
          </cell>
          <cell r="V3566">
            <v>0</v>
          </cell>
        </row>
        <row r="3567">
          <cell r="G3567" t="str">
            <v>E-ELEC</v>
          </cell>
          <cell r="J3567" t="str">
            <v>Distribution</v>
          </cell>
          <cell r="L3567" t="str">
            <v>Energy</v>
          </cell>
          <cell r="M3567" t="str">
            <v>Summer</v>
          </cell>
          <cell r="N3567" t="str">
            <v>Peak</v>
          </cell>
          <cell r="R3567" t="str">
            <v>N/A</v>
          </cell>
          <cell r="V3567">
            <v>0</v>
          </cell>
        </row>
        <row r="3568">
          <cell r="G3568" t="str">
            <v>E-ELEC</v>
          </cell>
          <cell r="J3568" t="str">
            <v>Distribution</v>
          </cell>
          <cell r="L3568" t="str">
            <v>Energy</v>
          </cell>
          <cell r="M3568" t="str">
            <v>Winter</v>
          </cell>
          <cell r="N3568" t="str">
            <v>Off Peak</v>
          </cell>
          <cell r="R3568" t="str">
            <v>N/A</v>
          </cell>
          <cell r="V3568">
            <v>0</v>
          </cell>
        </row>
        <row r="3569">
          <cell r="G3569" t="str">
            <v>E-ELEC</v>
          </cell>
          <cell r="J3569" t="str">
            <v>Distribution</v>
          </cell>
          <cell r="L3569" t="str">
            <v>Energy</v>
          </cell>
          <cell r="M3569" t="str">
            <v>Winter</v>
          </cell>
          <cell r="N3569" t="str">
            <v>Part Peak</v>
          </cell>
          <cell r="R3569" t="str">
            <v>N/A</v>
          </cell>
          <cell r="V3569">
            <v>0</v>
          </cell>
        </row>
        <row r="3570">
          <cell r="G3570" t="str">
            <v>E-ELEC</v>
          </cell>
          <cell r="J3570" t="str">
            <v>Distribution</v>
          </cell>
          <cell r="L3570" t="str">
            <v>Energy</v>
          </cell>
          <cell r="M3570" t="str">
            <v>Winter</v>
          </cell>
          <cell r="N3570" t="str">
            <v>Peak</v>
          </cell>
          <cell r="R3570" t="str">
            <v>N/A</v>
          </cell>
          <cell r="V3570">
            <v>0</v>
          </cell>
        </row>
        <row r="3571">
          <cell r="G3571" t="str">
            <v>E-ELEC</v>
          </cell>
          <cell r="J3571" t="str">
            <v>Distribution</v>
          </cell>
          <cell r="L3571" t="str">
            <v>Customer</v>
          </cell>
          <cell r="M3571" t="str">
            <v>N/A</v>
          </cell>
          <cell r="N3571" t="str">
            <v>N/A</v>
          </cell>
          <cell r="R3571" t="str">
            <v>N/A</v>
          </cell>
          <cell r="V3571">
            <v>0</v>
          </cell>
        </row>
        <row r="3572">
          <cell r="G3572" t="str">
            <v>E-ELEC</v>
          </cell>
          <cell r="J3572" t="str">
            <v>WFC</v>
          </cell>
          <cell r="L3572" t="str">
            <v>Energy</v>
          </cell>
          <cell r="M3572" t="str">
            <v>Summer</v>
          </cell>
          <cell r="N3572" t="str">
            <v>Off Peak</v>
          </cell>
          <cell r="R3572" t="str">
            <v>N/A</v>
          </cell>
          <cell r="V3572">
            <v>0</v>
          </cell>
        </row>
        <row r="3573">
          <cell r="G3573" t="str">
            <v>E-ELEC</v>
          </cell>
          <cell r="J3573" t="str">
            <v>WFC</v>
          </cell>
          <cell r="L3573" t="str">
            <v>Energy</v>
          </cell>
          <cell r="M3573" t="str">
            <v>Summer</v>
          </cell>
          <cell r="N3573" t="str">
            <v>Part Peak</v>
          </cell>
          <cell r="R3573" t="str">
            <v>N/A</v>
          </cell>
          <cell r="V3573">
            <v>0</v>
          </cell>
        </row>
        <row r="3574">
          <cell r="G3574" t="str">
            <v>E-ELEC</v>
          </cell>
          <cell r="J3574" t="str">
            <v>WFC</v>
          </cell>
          <cell r="L3574" t="str">
            <v>Energy</v>
          </cell>
          <cell r="M3574" t="str">
            <v>Summer</v>
          </cell>
          <cell r="N3574" t="str">
            <v>Peak</v>
          </cell>
          <cell r="R3574" t="str">
            <v>N/A</v>
          </cell>
          <cell r="V3574">
            <v>0</v>
          </cell>
        </row>
        <row r="3575">
          <cell r="G3575" t="str">
            <v>E-ELEC</v>
          </cell>
          <cell r="J3575" t="str">
            <v>WFC</v>
          </cell>
          <cell r="L3575" t="str">
            <v>Energy</v>
          </cell>
          <cell r="M3575" t="str">
            <v>Winter</v>
          </cell>
          <cell r="N3575" t="str">
            <v>Off Peak</v>
          </cell>
          <cell r="R3575" t="str">
            <v>N/A</v>
          </cell>
          <cell r="V3575">
            <v>0</v>
          </cell>
        </row>
        <row r="3576">
          <cell r="G3576" t="str">
            <v>E-ELEC</v>
          </cell>
          <cell r="J3576" t="str">
            <v>WFC</v>
          </cell>
          <cell r="L3576" t="str">
            <v>Energy</v>
          </cell>
          <cell r="M3576" t="str">
            <v>Winter</v>
          </cell>
          <cell r="N3576" t="str">
            <v>Part Peak</v>
          </cell>
          <cell r="R3576" t="str">
            <v>N/A</v>
          </cell>
          <cell r="V3576">
            <v>0</v>
          </cell>
        </row>
        <row r="3577">
          <cell r="G3577" t="str">
            <v>E-ELEC</v>
          </cell>
          <cell r="J3577" t="str">
            <v>WFC</v>
          </cell>
          <cell r="L3577" t="str">
            <v>Energy</v>
          </cell>
          <cell r="M3577" t="str">
            <v>Winter</v>
          </cell>
          <cell r="N3577" t="str">
            <v>Peak</v>
          </cell>
          <cell r="R3577" t="str">
            <v>N/A</v>
          </cell>
          <cell r="V3577">
            <v>0</v>
          </cell>
        </row>
        <row r="3578">
          <cell r="G3578" t="str">
            <v>E-ELEC</v>
          </cell>
          <cell r="J3578" t="str">
            <v>ECRA</v>
          </cell>
          <cell r="L3578" t="str">
            <v>Energy</v>
          </cell>
          <cell r="M3578" t="str">
            <v>Summer</v>
          </cell>
          <cell r="N3578" t="str">
            <v>Off Peak</v>
          </cell>
          <cell r="R3578" t="str">
            <v>N/A</v>
          </cell>
          <cell r="V3578">
            <v>0</v>
          </cell>
        </row>
        <row r="3579">
          <cell r="G3579" t="str">
            <v>E-ELEC</v>
          </cell>
          <cell r="J3579" t="str">
            <v>ECRA</v>
          </cell>
          <cell r="L3579" t="str">
            <v>Energy</v>
          </cell>
          <cell r="M3579" t="str">
            <v>Summer</v>
          </cell>
          <cell r="N3579" t="str">
            <v>Part Peak</v>
          </cell>
          <cell r="R3579" t="str">
            <v>N/A</v>
          </cell>
          <cell r="V3579">
            <v>0</v>
          </cell>
        </row>
        <row r="3580">
          <cell r="G3580" t="str">
            <v>E-ELEC</v>
          </cell>
          <cell r="J3580" t="str">
            <v>ECRA</v>
          </cell>
          <cell r="L3580" t="str">
            <v>Energy</v>
          </cell>
          <cell r="M3580" t="str">
            <v>Summer</v>
          </cell>
          <cell r="N3580" t="str">
            <v>Peak</v>
          </cell>
          <cell r="R3580" t="str">
            <v>N/A</v>
          </cell>
          <cell r="V3580">
            <v>0</v>
          </cell>
        </row>
        <row r="3581">
          <cell r="G3581" t="str">
            <v>E-ELEC</v>
          </cell>
          <cell r="J3581" t="str">
            <v>ECRA</v>
          </cell>
          <cell r="L3581" t="str">
            <v>Energy</v>
          </cell>
          <cell r="M3581" t="str">
            <v>Winter</v>
          </cell>
          <cell r="N3581" t="str">
            <v>Off Peak</v>
          </cell>
          <cell r="R3581" t="str">
            <v>N/A</v>
          </cell>
          <cell r="V3581">
            <v>0</v>
          </cell>
        </row>
        <row r="3582">
          <cell r="G3582" t="str">
            <v>E-ELEC</v>
          </cell>
          <cell r="J3582" t="str">
            <v>ECRA</v>
          </cell>
          <cell r="L3582" t="str">
            <v>Energy</v>
          </cell>
          <cell r="M3582" t="str">
            <v>Winter</v>
          </cell>
          <cell r="N3582" t="str">
            <v>Part Peak</v>
          </cell>
          <cell r="R3582" t="str">
            <v>N/A</v>
          </cell>
          <cell r="V3582">
            <v>0</v>
          </cell>
        </row>
        <row r="3583">
          <cell r="G3583" t="str">
            <v>E-ELEC</v>
          </cell>
          <cell r="J3583" t="str">
            <v>ECRA</v>
          </cell>
          <cell r="L3583" t="str">
            <v>Energy</v>
          </cell>
          <cell r="M3583" t="str">
            <v>Winter</v>
          </cell>
          <cell r="N3583" t="str">
            <v>Peak</v>
          </cell>
          <cell r="R3583" t="str">
            <v>N/A</v>
          </cell>
          <cell r="V3583">
            <v>0</v>
          </cell>
        </row>
        <row r="3584">
          <cell r="G3584" t="str">
            <v>E-ELEC</v>
          </cell>
          <cell r="J3584" t="str">
            <v>Generation</v>
          </cell>
          <cell r="L3584" t="str">
            <v>Energy</v>
          </cell>
          <cell r="M3584" t="str">
            <v>Summer</v>
          </cell>
          <cell r="N3584" t="str">
            <v>Off Peak</v>
          </cell>
          <cell r="R3584" t="str">
            <v>N/A</v>
          </cell>
          <cell r="V3584">
            <v>0</v>
          </cell>
        </row>
        <row r="3585">
          <cell r="G3585" t="str">
            <v>E-ELEC</v>
          </cell>
          <cell r="J3585" t="str">
            <v>Generation</v>
          </cell>
          <cell r="L3585" t="str">
            <v>Energy</v>
          </cell>
          <cell r="M3585" t="str">
            <v>Summer</v>
          </cell>
          <cell r="N3585" t="str">
            <v>Part Peak</v>
          </cell>
          <cell r="R3585" t="str">
            <v>N/A</v>
          </cell>
          <cell r="V3585">
            <v>0</v>
          </cell>
        </row>
        <row r="3586">
          <cell r="G3586" t="str">
            <v>E-ELEC</v>
          </cell>
          <cell r="J3586" t="str">
            <v>Generation</v>
          </cell>
          <cell r="L3586" t="str">
            <v>Energy</v>
          </cell>
          <cell r="M3586" t="str">
            <v>Summer</v>
          </cell>
          <cell r="N3586" t="str">
            <v>Peak</v>
          </cell>
          <cell r="R3586" t="str">
            <v>N/A</v>
          </cell>
          <cell r="V3586">
            <v>0</v>
          </cell>
        </row>
        <row r="3587">
          <cell r="G3587" t="str">
            <v>E-ELEC</v>
          </cell>
          <cell r="J3587" t="str">
            <v>Generation</v>
          </cell>
          <cell r="L3587" t="str">
            <v>Energy</v>
          </cell>
          <cell r="M3587" t="str">
            <v>Winter</v>
          </cell>
          <cell r="N3587" t="str">
            <v>Off Peak</v>
          </cell>
          <cell r="R3587" t="str">
            <v>N/A</v>
          </cell>
          <cell r="V3587">
            <v>0</v>
          </cell>
        </row>
        <row r="3588">
          <cell r="G3588" t="str">
            <v>E-ELEC</v>
          </cell>
          <cell r="J3588" t="str">
            <v>Generation</v>
          </cell>
          <cell r="L3588" t="str">
            <v>Energy</v>
          </cell>
          <cell r="M3588" t="str">
            <v>Winter</v>
          </cell>
          <cell r="N3588" t="str">
            <v>Part Peak</v>
          </cell>
          <cell r="R3588" t="str">
            <v>N/A</v>
          </cell>
          <cell r="V3588">
            <v>0</v>
          </cell>
        </row>
        <row r="3589">
          <cell r="G3589" t="str">
            <v>E-ELEC</v>
          </cell>
          <cell r="J3589" t="str">
            <v>Generation</v>
          </cell>
          <cell r="L3589" t="str">
            <v>Energy</v>
          </cell>
          <cell r="M3589" t="str">
            <v>Winter</v>
          </cell>
          <cell r="N3589" t="str">
            <v>Peak</v>
          </cell>
          <cell r="R3589" t="str">
            <v>N/A</v>
          </cell>
          <cell r="V3589">
            <v>0</v>
          </cell>
        </row>
        <row r="3590">
          <cell r="G3590" t="str">
            <v>E-ELEC</v>
          </cell>
          <cell r="J3590" t="str">
            <v>ND</v>
          </cell>
          <cell r="L3590" t="str">
            <v>Energy</v>
          </cell>
          <cell r="M3590" t="str">
            <v>Summer</v>
          </cell>
          <cell r="N3590" t="str">
            <v>Off Peak</v>
          </cell>
          <cell r="R3590" t="str">
            <v>N/A</v>
          </cell>
          <cell r="V3590">
            <v>0</v>
          </cell>
        </row>
        <row r="3591">
          <cell r="G3591" t="str">
            <v>E-ELEC</v>
          </cell>
          <cell r="J3591" t="str">
            <v>ND</v>
          </cell>
          <cell r="L3591" t="str">
            <v>Energy</v>
          </cell>
          <cell r="M3591" t="str">
            <v>Summer</v>
          </cell>
          <cell r="N3591" t="str">
            <v>Part Peak</v>
          </cell>
          <cell r="R3591" t="str">
            <v>N/A</v>
          </cell>
          <cell r="V3591">
            <v>0</v>
          </cell>
        </row>
        <row r="3592">
          <cell r="G3592" t="str">
            <v>E-ELEC</v>
          </cell>
          <cell r="J3592" t="str">
            <v>ND</v>
          </cell>
          <cell r="L3592" t="str">
            <v>Energy</v>
          </cell>
          <cell r="M3592" t="str">
            <v>Summer</v>
          </cell>
          <cell r="N3592" t="str">
            <v>Peak</v>
          </cell>
          <cell r="R3592" t="str">
            <v>N/A</v>
          </cell>
          <cell r="V3592">
            <v>0</v>
          </cell>
        </row>
        <row r="3593">
          <cell r="G3593" t="str">
            <v>E-ELEC</v>
          </cell>
          <cell r="J3593" t="str">
            <v>ND</v>
          </cell>
          <cell r="L3593" t="str">
            <v>Energy</v>
          </cell>
          <cell r="M3593" t="str">
            <v>Winter</v>
          </cell>
          <cell r="N3593" t="str">
            <v>Off Peak</v>
          </cell>
          <cell r="R3593" t="str">
            <v>N/A</v>
          </cell>
          <cell r="V3593">
            <v>0</v>
          </cell>
        </row>
        <row r="3594">
          <cell r="G3594" t="str">
            <v>E-ELEC</v>
          </cell>
          <cell r="J3594" t="str">
            <v>ND</v>
          </cell>
          <cell r="L3594" t="str">
            <v>Energy</v>
          </cell>
          <cell r="M3594" t="str">
            <v>Winter</v>
          </cell>
          <cell r="N3594" t="str">
            <v>Part Peak</v>
          </cell>
          <cell r="R3594" t="str">
            <v>N/A</v>
          </cell>
          <cell r="V3594">
            <v>0</v>
          </cell>
        </row>
        <row r="3595">
          <cell r="G3595" t="str">
            <v>E-ELEC</v>
          </cell>
          <cell r="J3595" t="str">
            <v>ND</v>
          </cell>
          <cell r="L3595" t="str">
            <v>Energy</v>
          </cell>
          <cell r="M3595" t="str">
            <v>Winter</v>
          </cell>
          <cell r="N3595" t="str">
            <v>Peak</v>
          </cell>
          <cell r="R3595" t="str">
            <v>N/A</v>
          </cell>
          <cell r="V3595">
            <v>0</v>
          </cell>
        </row>
        <row r="3596">
          <cell r="G3596" t="str">
            <v>E-ELEC</v>
          </cell>
          <cell r="J3596" t="str">
            <v>NSGC</v>
          </cell>
          <cell r="L3596" t="str">
            <v>Energy</v>
          </cell>
          <cell r="M3596" t="str">
            <v>Summer</v>
          </cell>
          <cell r="N3596" t="str">
            <v>Off Peak</v>
          </cell>
          <cell r="R3596" t="str">
            <v>N/A</v>
          </cell>
          <cell r="V3596">
            <v>0</v>
          </cell>
        </row>
        <row r="3597">
          <cell r="G3597" t="str">
            <v>E-ELEC</v>
          </cell>
          <cell r="J3597" t="str">
            <v>NSGC</v>
          </cell>
          <cell r="L3597" t="str">
            <v>Energy</v>
          </cell>
          <cell r="M3597" t="str">
            <v>Summer</v>
          </cell>
          <cell r="N3597" t="str">
            <v>Part Peak</v>
          </cell>
          <cell r="R3597" t="str">
            <v>N/A</v>
          </cell>
          <cell r="V3597">
            <v>0</v>
          </cell>
        </row>
        <row r="3598">
          <cell r="G3598" t="str">
            <v>E-ELEC</v>
          </cell>
          <cell r="J3598" t="str">
            <v>NSGC</v>
          </cell>
          <cell r="L3598" t="str">
            <v>Energy</v>
          </cell>
          <cell r="M3598" t="str">
            <v>Summer</v>
          </cell>
          <cell r="N3598" t="str">
            <v>Peak</v>
          </cell>
          <cell r="R3598" t="str">
            <v>N/A</v>
          </cell>
          <cell r="V3598">
            <v>0</v>
          </cell>
        </row>
        <row r="3599">
          <cell r="G3599" t="str">
            <v>E-ELEC</v>
          </cell>
          <cell r="J3599" t="str">
            <v>NSGC</v>
          </cell>
          <cell r="L3599" t="str">
            <v>Energy</v>
          </cell>
          <cell r="M3599" t="str">
            <v>Winter</v>
          </cell>
          <cell r="N3599" t="str">
            <v>Off Peak</v>
          </cell>
          <cell r="R3599" t="str">
            <v>N/A</v>
          </cell>
          <cell r="V3599">
            <v>0</v>
          </cell>
        </row>
        <row r="3600">
          <cell r="G3600" t="str">
            <v>E-ELEC</v>
          </cell>
          <cell r="J3600" t="str">
            <v>NSGC</v>
          </cell>
          <cell r="L3600" t="str">
            <v>Energy</v>
          </cell>
          <cell r="M3600" t="str">
            <v>Winter</v>
          </cell>
          <cell r="N3600" t="str">
            <v>Part Peak</v>
          </cell>
          <cell r="R3600" t="str">
            <v>N/A</v>
          </cell>
          <cell r="V3600">
            <v>0</v>
          </cell>
        </row>
        <row r="3601">
          <cell r="G3601" t="str">
            <v>E-ELEC</v>
          </cell>
          <cell r="J3601" t="str">
            <v>NSGC</v>
          </cell>
          <cell r="L3601" t="str">
            <v>Energy</v>
          </cell>
          <cell r="M3601" t="str">
            <v>Winter</v>
          </cell>
          <cell r="N3601" t="str">
            <v>Peak</v>
          </cell>
          <cell r="R3601" t="str">
            <v>N/A</v>
          </cell>
          <cell r="V3601">
            <v>0</v>
          </cell>
        </row>
        <row r="3602">
          <cell r="G3602" t="str">
            <v>E-ELEC</v>
          </cell>
          <cell r="J3602" t="str">
            <v>PPP</v>
          </cell>
          <cell r="L3602" t="str">
            <v>Energy</v>
          </cell>
          <cell r="M3602" t="str">
            <v>Summer</v>
          </cell>
          <cell r="N3602" t="str">
            <v>Off Peak</v>
          </cell>
          <cell r="R3602" t="str">
            <v>N/A</v>
          </cell>
          <cell r="V3602">
            <v>0</v>
          </cell>
        </row>
        <row r="3603">
          <cell r="G3603" t="str">
            <v>E-ELEC</v>
          </cell>
          <cell r="J3603" t="str">
            <v>PPP</v>
          </cell>
          <cell r="L3603" t="str">
            <v>Energy</v>
          </cell>
          <cell r="M3603" t="str">
            <v>Summer</v>
          </cell>
          <cell r="N3603" t="str">
            <v>Part Peak</v>
          </cell>
          <cell r="R3603" t="str">
            <v>N/A</v>
          </cell>
          <cell r="V3603">
            <v>0</v>
          </cell>
        </row>
        <row r="3604">
          <cell r="G3604" t="str">
            <v>E-ELEC</v>
          </cell>
          <cell r="J3604" t="str">
            <v>PPP</v>
          </cell>
          <cell r="L3604" t="str">
            <v>Energy</v>
          </cell>
          <cell r="M3604" t="str">
            <v>Summer</v>
          </cell>
          <cell r="N3604" t="str">
            <v>Peak</v>
          </cell>
          <cell r="R3604" t="str">
            <v>N/A</v>
          </cell>
          <cell r="V3604">
            <v>0</v>
          </cell>
        </row>
        <row r="3605">
          <cell r="G3605" t="str">
            <v>E-ELEC</v>
          </cell>
          <cell r="J3605" t="str">
            <v>PPP</v>
          </cell>
          <cell r="L3605" t="str">
            <v>Energy</v>
          </cell>
          <cell r="M3605" t="str">
            <v>Winter</v>
          </cell>
          <cell r="N3605" t="str">
            <v>Off Peak</v>
          </cell>
          <cell r="R3605" t="str">
            <v>N/A</v>
          </cell>
          <cell r="V3605">
            <v>0</v>
          </cell>
        </row>
        <row r="3606">
          <cell r="G3606" t="str">
            <v>E-ELEC</v>
          </cell>
          <cell r="J3606" t="str">
            <v>PPP</v>
          </cell>
          <cell r="L3606" t="str">
            <v>Energy</v>
          </cell>
          <cell r="M3606" t="str">
            <v>Winter</v>
          </cell>
          <cell r="N3606" t="str">
            <v>Part Peak</v>
          </cell>
          <cell r="R3606" t="str">
            <v>N/A</v>
          </cell>
          <cell r="V3606">
            <v>0</v>
          </cell>
        </row>
        <row r="3607">
          <cell r="G3607" t="str">
            <v>E-ELEC</v>
          </cell>
          <cell r="J3607" t="str">
            <v>PPP</v>
          </cell>
          <cell r="L3607" t="str">
            <v>Energy</v>
          </cell>
          <cell r="M3607" t="str">
            <v>Winter</v>
          </cell>
          <cell r="N3607" t="str">
            <v>Peak</v>
          </cell>
          <cell r="R3607" t="str">
            <v>N/A</v>
          </cell>
          <cell r="V3607">
            <v>0</v>
          </cell>
        </row>
        <row r="3608">
          <cell r="G3608" t="str">
            <v>E-ELEC</v>
          </cell>
          <cell r="J3608" t="str">
            <v>PPP</v>
          </cell>
          <cell r="L3608" t="str">
            <v>Energy</v>
          </cell>
          <cell r="M3608" t="str">
            <v>Summer</v>
          </cell>
          <cell r="N3608" t="str">
            <v>Off Peak</v>
          </cell>
          <cell r="R3608" t="str">
            <v>N/A</v>
          </cell>
          <cell r="V3608">
            <v>0</v>
          </cell>
        </row>
        <row r="3609">
          <cell r="G3609" t="str">
            <v>E-ELEC</v>
          </cell>
          <cell r="J3609" t="str">
            <v>PPP</v>
          </cell>
          <cell r="L3609" t="str">
            <v>Energy</v>
          </cell>
          <cell r="M3609" t="str">
            <v>Summer</v>
          </cell>
          <cell r="N3609" t="str">
            <v>Part Peak</v>
          </cell>
          <cell r="R3609" t="str">
            <v>N/A</v>
          </cell>
          <cell r="V3609">
            <v>0</v>
          </cell>
        </row>
        <row r="3610">
          <cell r="G3610" t="str">
            <v>E-ELEC</v>
          </cell>
          <cell r="J3610" t="str">
            <v>PPP</v>
          </cell>
          <cell r="L3610" t="str">
            <v>Energy</v>
          </cell>
          <cell r="M3610" t="str">
            <v>Summer</v>
          </cell>
          <cell r="N3610" t="str">
            <v>Peak</v>
          </cell>
          <cell r="R3610" t="str">
            <v>N/A</v>
          </cell>
          <cell r="V3610">
            <v>0</v>
          </cell>
        </row>
        <row r="3611">
          <cell r="G3611" t="str">
            <v>E-ELEC</v>
          </cell>
          <cell r="J3611" t="str">
            <v>PPP</v>
          </cell>
          <cell r="L3611" t="str">
            <v>Energy</v>
          </cell>
          <cell r="M3611" t="str">
            <v>Winter</v>
          </cell>
          <cell r="N3611" t="str">
            <v>Off Peak</v>
          </cell>
          <cell r="R3611" t="str">
            <v>N/A</v>
          </cell>
          <cell r="V3611">
            <v>0</v>
          </cell>
        </row>
        <row r="3612">
          <cell r="G3612" t="str">
            <v>E-ELEC</v>
          </cell>
          <cell r="J3612" t="str">
            <v>PPP</v>
          </cell>
          <cell r="L3612" t="str">
            <v>Energy</v>
          </cell>
          <cell r="M3612" t="str">
            <v>Winter</v>
          </cell>
          <cell r="N3612" t="str">
            <v>Part Peak</v>
          </cell>
          <cell r="R3612" t="str">
            <v>N/A</v>
          </cell>
          <cell r="V3612">
            <v>0</v>
          </cell>
        </row>
        <row r="3613">
          <cell r="G3613" t="str">
            <v>E-ELEC</v>
          </cell>
          <cell r="J3613" t="str">
            <v>PPP</v>
          </cell>
          <cell r="L3613" t="str">
            <v>Energy</v>
          </cell>
          <cell r="M3613" t="str">
            <v>Winter</v>
          </cell>
          <cell r="N3613" t="str">
            <v>Peak</v>
          </cell>
          <cell r="R3613" t="str">
            <v>N/A</v>
          </cell>
          <cell r="V3613">
            <v>0</v>
          </cell>
        </row>
        <row r="3614">
          <cell r="G3614" t="str">
            <v>E-ELEC</v>
          </cell>
          <cell r="J3614" t="str">
            <v>RS</v>
          </cell>
          <cell r="L3614" t="str">
            <v>Energy</v>
          </cell>
          <cell r="M3614" t="str">
            <v>Summer</v>
          </cell>
          <cell r="N3614" t="str">
            <v>Peak</v>
          </cell>
          <cell r="R3614" t="str">
            <v>N/A</v>
          </cell>
          <cell r="V3614">
            <v>0</v>
          </cell>
        </row>
        <row r="3615">
          <cell r="G3615" t="str">
            <v>E-ELEC</v>
          </cell>
          <cell r="J3615" t="str">
            <v>RS</v>
          </cell>
          <cell r="L3615" t="str">
            <v>Energy</v>
          </cell>
          <cell r="M3615" t="str">
            <v>Summer</v>
          </cell>
          <cell r="N3615" t="str">
            <v>Part Peak</v>
          </cell>
          <cell r="R3615" t="str">
            <v>N/A</v>
          </cell>
          <cell r="V3615">
            <v>0</v>
          </cell>
        </row>
        <row r="3616">
          <cell r="G3616" t="str">
            <v>E-ELEC</v>
          </cell>
          <cell r="J3616" t="str">
            <v>RS</v>
          </cell>
          <cell r="L3616" t="str">
            <v>Energy</v>
          </cell>
          <cell r="M3616" t="str">
            <v>Summer</v>
          </cell>
          <cell r="N3616" t="str">
            <v>Off Peak</v>
          </cell>
          <cell r="R3616" t="str">
            <v>N/A</v>
          </cell>
          <cell r="V3616">
            <v>0</v>
          </cell>
        </row>
        <row r="3617">
          <cell r="G3617" t="str">
            <v>E-ELEC</v>
          </cell>
          <cell r="J3617" t="str">
            <v>RS</v>
          </cell>
          <cell r="L3617" t="str">
            <v>Energy</v>
          </cell>
          <cell r="M3617" t="str">
            <v>Winter</v>
          </cell>
          <cell r="N3617" t="str">
            <v>Peak</v>
          </cell>
          <cell r="R3617" t="str">
            <v>N/A</v>
          </cell>
          <cell r="V3617">
            <v>0</v>
          </cell>
        </row>
        <row r="3618">
          <cell r="G3618" t="str">
            <v>E-ELEC</v>
          </cell>
          <cell r="J3618" t="str">
            <v>RS</v>
          </cell>
          <cell r="L3618" t="str">
            <v>Energy</v>
          </cell>
          <cell r="M3618" t="str">
            <v>Winter</v>
          </cell>
          <cell r="N3618" t="str">
            <v>Part Peak</v>
          </cell>
          <cell r="R3618" t="str">
            <v>N/A</v>
          </cell>
          <cell r="V3618">
            <v>0</v>
          </cell>
        </row>
        <row r="3619">
          <cell r="G3619" t="str">
            <v>E-ELEC</v>
          </cell>
          <cell r="J3619" t="str">
            <v>RS</v>
          </cell>
          <cell r="L3619" t="str">
            <v>Energy</v>
          </cell>
          <cell r="M3619" t="str">
            <v>Winter</v>
          </cell>
          <cell r="N3619" t="str">
            <v>Off Peak</v>
          </cell>
          <cell r="R3619" t="str">
            <v>N/A</v>
          </cell>
          <cell r="V3619">
            <v>0</v>
          </cell>
        </row>
        <row r="3620">
          <cell r="G3620" t="str">
            <v>E-ELEC</v>
          </cell>
          <cell r="J3620" t="str">
            <v>TRA</v>
          </cell>
          <cell r="L3620" t="str">
            <v>Energy</v>
          </cell>
          <cell r="M3620" t="str">
            <v>Summer</v>
          </cell>
          <cell r="N3620" t="str">
            <v>Off Peak</v>
          </cell>
          <cell r="R3620" t="str">
            <v>N/A</v>
          </cell>
          <cell r="V3620">
            <v>0</v>
          </cell>
        </row>
        <row r="3621">
          <cell r="G3621" t="str">
            <v>E-ELEC</v>
          </cell>
          <cell r="J3621" t="str">
            <v>TRA</v>
          </cell>
          <cell r="L3621" t="str">
            <v>Energy</v>
          </cell>
          <cell r="M3621" t="str">
            <v>Summer</v>
          </cell>
          <cell r="N3621" t="str">
            <v>Part Peak</v>
          </cell>
          <cell r="R3621" t="str">
            <v>N/A</v>
          </cell>
          <cell r="V3621">
            <v>0</v>
          </cell>
        </row>
        <row r="3622">
          <cell r="G3622" t="str">
            <v>E-ELEC</v>
          </cell>
          <cell r="J3622" t="str">
            <v>TRA</v>
          </cell>
          <cell r="L3622" t="str">
            <v>Energy</v>
          </cell>
          <cell r="M3622" t="str">
            <v>Summer</v>
          </cell>
          <cell r="N3622" t="str">
            <v>Peak</v>
          </cell>
          <cell r="R3622" t="str">
            <v>N/A</v>
          </cell>
          <cell r="V3622">
            <v>0</v>
          </cell>
        </row>
        <row r="3623">
          <cell r="G3623" t="str">
            <v>E-ELEC</v>
          </cell>
          <cell r="J3623" t="str">
            <v>TRA</v>
          </cell>
          <cell r="L3623" t="str">
            <v>Energy</v>
          </cell>
          <cell r="M3623" t="str">
            <v>Winter</v>
          </cell>
          <cell r="N3623" t="str">
            <v>Off Peak</v>
          </cell>
          <cell r="R3623" t="str">
            <v>N/A</v>
          </cell>
          <cell r="V3623">
            <v>0</v>
          </cell>
        </row>
        <row r="3624">
          <cell r="G3624" t="str">
            <v>E-ELEC</v>
          </cell>
          <cell r="J3624" t="str">
            <v>TRA</v>
          </cell>
          <cell r="L3624" t="str">
            <v>Energy</v>
          </cell>
          <cell r="M3624" t="str">
            <v>Winter</v>
          </cell>
          <cell r="N3624" t="str">
            <v>Part Peak</v>
          </cell>
          <cell r="R3624" t="str">
            <v>N/A</v>
          </cell>
          <cell r="V3624">
            <v>0</v>
          </cell>
        </row>
        <row r="3625">
          <cell r="G3625" t="str">
            <v>E-ELEC</v>
          </cell>
          <cell r="J3625" t="str">
            <v>TRA</v>
          </cell>
          <cell r="L3625" t="str">
            <v>Energy</v>
          </cell>
          <cell r="M3625" t="str">
            <v>Winter</v>
          </cell>
          <cell r="N3625" t="str">
            <v>Peak</v>
          </cell>
          <cell r="R3625" t="str">
            <v>N/A</v>
          </cell>
          <cell r="V3625">
            <v>0</v>
          </cell>
        </row>
        <row r="3626">
          <cell r="G3626" t="str">
            <v>E-ELEC</v>
          </cell>
          <cell r="J3626" t="str">
            <v>TRA</v>
          </cell>
          <cell r="L3626" t="str">
            <v>Energy</v>
          </cell>
          <cell r="M3626" t="str">
            <v>Summer</v>
          </cell>
          <cell r="N3626" t="str">
            <v>Off Peak</v>
          </cell>
          <cell r="R3626" t="str">
            <v>N/A</v>
          </cell>
          <cell r="V3626">
            <v>0</v>
          </cell>
        </row>
        <row r="3627">
          <cell r="G3627" t="str">
            <v>E-ELEC</v>
          </cell>
          <cell r="J3627" t="str">
            <v>TRA</v>
          </cell>
          <cell r="L3627" t="str">
            <v>Energy</v>
          </cell>
          <cell r="M3627" t="str">
            <v>Summer</v>
          </cell>
          <cell r="N3627" t="str">
            <v>Part Peak</v>
          </cell>
          <cell r="R3627" t="str">
            <v>N/A</v>
          </cell>
          <cell r="V3627">
            <v>0</v>
          </cell>
        </row>
        <row r="3628">
          <cell r="G3628" t="str">
            <v>E-ELEC</v>
          </cell>
          <cell r="J3628" t="str">
            <v>TRA</v>
          </cell>
          <cell r="L3628" t="str">
            <v>Energy</v>
          </cell>
          <cell r="M3628" t="str">
            <v>Summer</v>
          </cell>
          <cell r="N3628" t="str">
            <v>Peak</v>
          </cell>
          <cell r="R3628" t="str">
            <v>N/A</v>
          </cell>
          <cell r="V3628">
            <v>0</v>
          </cell>
        </row>
        <row r="3629">
          <cell r="G3629" t="str">
            <v>E-ELEC</v>
          </cell>
          <cell r="J3629" t="str">
            <v>TRA</v>
          </cell>
          <cell r="L3629" t="str">
            <v>Energy</v>
          </cell>
          <cell r="M3629" t="str">
            <v>Winter</v>
          </cell>
          <cell r="N3629" t="str">
            <v>Off Peak</v>
          </cell>
          <cell r="R3629" t="str">
            <v>N/A</v>
          </cell>
          <cell r="V3629">
            <v>0</v>
          </cell>
        </row>
        <row r="3630">
          <cell r="G3630" t="str">
            <v>E-ELEC</v>
          </cell>
          <cell r="J3630" t="str">
            <v>TRA</v>
          </cell>
          <cell r="L3630" t="str">
            <v>Energy</v>
          </cell>
          <cell r="M3630" t="str">
            <v>Winter</v>
          </cell>
          <cell r="N3630" t="str">
            <v>Part Peak</v>
          </cell>
          <cell r="R3630" t="str">
            <v>N/A</v>
          </cell>
          <cell r="V3630">
            <v>0</v>
          </cell>
        </row>
        <row r="3631">
          <cell r="G3631" t="str">
            <v>E-ELEC</v>
          </cell>
          <cell r="J3631" t="str">
            <v>TRA</v>
          </cell>
          <cell r="L3631" t="str">
            <v>Energy</v>
          </cell>
          <cell r="M3631" t="str">
            <v>Winter</v>
          </cell>
          <cell r="N3631" t="str">
            <v>Peak</v>
          </cell>
          <cell r="R3631" t="str">
            <v>N/A</v>
          </cell>
          <cell r="V3631">
            <v>0</v>
          </cell>
        </row>
        <row r="3632">
          <cell r="G3632" t="str">
            <v>E-ELEC</v>
          </cell>
          <cell r="J3632" t="str">
            <v>TRA</v>
          </cell>
          <cell r="L3632" t="str">
            <v>Energy</v>
          </cell>
          <cell r="M3632" t="str">
            <v>Summer</v>
          </cell>
          <cell r="N3632" t="str">
            <v>Off Peak</v>
          </cell>
          <cell r="R3632" t="str">
            <v>N/A</v>
          </cell>
          <cell r="V3632">
            <v>0</v>
          </cell>
        </row>
        <row r="3633">
          <cell r="G3633" t="str">
            <v>E-ELEC</v>
          </cell>
          <cell r="J3633" t="str">
            <v>TRA</v>
          </cell>
          <cell r="L3633" t="str">
            <v>Energy</v>
          </cell>
          <cell r="M3633" t="str">
            <v>Summer</v>
          </cell>
          <cell r="N3633" t="str">
            <v>Part Peak</v>
          </cell>
          <cell r="R3633" t="str">
            <v>N/A</v>
          </cell>
          <cell r="V3633">
            <v>0</v>
          </cell>
        </row>
        <row r="3634">
          <cell r="G3634" t="str">
            <v>E-ELEC</v>
          </cell>
          <cell r="J3634" t="str">
            <v>TRA</v>
          </cell>
          <cell r="L3634" t="str">
            <v>Energy</v>
          </cell>
          <cell r="M3634" t="str">
            <v>Summer</v>
          </cell>
          <cell r="N3634" t="str">
            <v>Peak</v>
          </cell>
          <cell r="R3634" t="str">
            <v>N/A</v>
          </cell>
          <cell r="V3634">
            <v>0</v>
          </cell>
        </row>
        <row r="3635">
          <cell r="G3635" t="str">
            <v>E-ELEC</v>
          </cell>
          <cell r="J3635" t="str">
            <v>TRA</v>
          </cell>
          <cell r="L3635" t="str">
            <v>Energy</v>
          </cell>
          <cell r="M3635" t="str">
            <v>Winter</v>
          </cell>
          <cell r="N3635" t="str">
            <v>Off Peak</v>
          </cell>
          <cell r="R3635" t="str">
            <v>N/A</v>
          </cell>
          <cell r="V3635">
            <v>0</v>
          </cell>
        </row>
        <row r="3636">
          <cell r="G3636" t="str">
            <v>E-ELEC</v>
          </cell>
          <cell r="J3636" t="str">
            <v>TRA</v>
          </cell>
          <cell r="L3636" t="str">
            <v>Energy</v>
          </cell>
          <cell r="M3636" t="str">
            <v>Winter</v>
          </cell>
          <cell r="N3636" t="str">
            <v>Part Peak</v>
          </cell>
          <cell r="R3636" t="str">
            <v>N/A</v>
          </cell>
          <cell r="V3636">
            <v>0</v>
          </cell>
        </row>
        <row r="3637">
          <cell r="G3637" t="str">
            <v>E-ELEC</v>
          </cell>
          <cell r="J3637" t="str">
            <v>TRA</v>
          </cell>
          <cell r="L3637" t="str">
            <v>Energy</v>
          </cell>
          <cell r="M3637" t="str">
            <v>Winter</v>
          </cell>
          <cell r="N3637" t="str">
            <v>Peak</v>
          </cell>
          <cell r="R3637" t="str">
            <v>N/A</v>
          </cell>
          <cell r="V3637">
            <v>0</v>
          </cell>
        </row>
        <row r="3638">
          <cell r="G3638" t="str">
            <v>E-ELEC</v>
          </cell>
          <cell r="J3638" t="str">
            <v>TRA</v>
          </cell>
          <cell r="L3638" t="str">
            <v>Energy</v>
          </cell>
          <cell r="M3638" t="str">
            <v>Summer</v>
          </cell>
          <cell r="N3638" t="str">
            <v>Off Peak</v>
          </cell>
          <cell r="R3638" t="str">
            <v>N/A</v>
          </cell>
          <cell r="V3638">
            <v>0</v>
          </cell>
        </row>
        <row r="3639">
          <cell r="G3639" t="str">
            <v>E-ELEC</v>
          </cell>
          <cell r="J3639" t="str">
            <v>TRA</v>
          </cell>
          <cell r="L3639" t="str">
            <v>Energy</v>
          </cell>
          <cell r="M3639" t="str">
            <v>Summer</v>
          </cell>
          <cell r="N3639" t="str">
            <v>Part Peak</v>
          </cell>
          <cell r="R3639" t="str">
            <v>N/A</v>
          </cell>
          <cell r="V3639">
            <v>0</v>
          </cell>
        </row>
        <row r="3640">
          <cell r="G3640" t="str">
            <v>E-ELEC</v>
          </cell>
          <cell r="J3640" t="str">
            <v>TRA</v>
          </cell>
          <cell r="L3640" t="str">
            <v>Energy</v>
          </cell>
          <cell r="M3640" t="str">
            <v>Summer</v>
          </cell>
          <cell r="N3640" t="str">
            <v>Peak</v>
          </cell>
          <cell r="R3640" t="str">
            <v>N/A</v>
          </cell>
          <cell r="V3640">
            <v>0</v>
          </cell>
        </row>
        <row r="3641">
          <cell r="G3641" t="str">
            <v>E-ELEC</v>
          </cell>
          <cell r="J3641" t="str">
            <v>TRA</v>
          </cell>
          <cell r="L3641" t="str">
            <v>Energy</v>
          </cell>
          <cell r="M3641" t="str">
            <v>Winter</v>
          </cell>
          <cell r="N3641" t="str">
            <v>Off Peak</v>
          </cell>
          <cell r="R3641" t="str">
            <v>N/A</v>
          </cell>
          <cell r="V3641">
            <v>0</v>
          </cell>
        </row>
        <row r="3642">
          <cell r="G3642" t="str">
            <v>E-ELEC</v>
          </cell>
          <cell r="J3642" t="str">
            <v>TRA</v>
          </cell>
          <cell r="L3642" t="str">
            <v>Energy</v>
          </cell>
          <cell r="M3642" t="str">
            <v>Winter</v>
          </cell>
          <cell r="N3642" t="str">
            <v>Part Peak</v>
          </cell>
          <cell r="R3642" t="str">
            <v>N/A</v>
          </cell>
          <cell r="V3642">
            <v>0</v>
          </cell>
        </row>
        <row r="3643">
          <cell r="G3643" t="str">
            <v>E-ELEC</v>
          </cell>
          <cell r="J3643" t="str">
            <v>TRA</v>
          </cell>
          <cell r="L3643" t="str">
            <v>Energy</v>
          </cell>
          <cell r="M3643" t="str">
            <v>Winter</v>
          </cell>
          <cell r="N3643" t="str">
            <v>Peak</v>
          </cell>
          <cell r="R3643" t="str">
            <v>N/A</v>
          </cell>
          <cell r="V3643">
            <v>0</v>
          </cell>
        </row>
        <row r="3644">
          <cell r="G3644" t="str">
            <v>E-ELEC</v>
          </cell>
          <cell r="J3644" t="str">
            <v>Trans</v>
          </cell>
          <cell r="L3644" t="str">
            <v>Energy</v>
          </cell>
          <cell r="M3644" t="str">
            <v>Summer</v>
          </cell>
          <cell r="N3644" t="str">
            <v>Off Peak</v>
          </cell>
          <cell r="R3644" t="str">
            <v>N/A</v>
          </cell>
          <cell r="V3644">
            <v>0</v>
          </cell>
        </row>
        <row r="3645">
          <cell r="G3645" t="str">
            <v>E-ELEC</v>
          </cell>
          <cell r="J3645" t="str">
            <v>Trans</v>
          </cell>
          <cell r="L3645" t="str">
            <v>Energy</v>
          </cell>
          <cell r="M3645" t="str">
            <v>Summer</v>
          </cell>
          <cell r="N3645" t="str">
            <v>Part Peak</v>
          </cell>
          <cell r="R3645" t="str">
            <v>N/A</v>
          </cell>
          <cell r="V3645">
            <v>0</v>
          </cell>
        </row>
        <row r="3646">
          <cell r="G3646" t="str">
            <v>E-ELEC</v>
          </cell>
          <cell r="J3646" t="str">
            <v>Trans</v>
          </cell>
          <cell r="L3646" t="str">
            <v>Energy</v>
          </cell>
          <cell r="M3646" t="str">
            <v>Summer</v>
          </cell>
          <cell r="N3646" t="str">
            <v>Peak</v>
          </cell>
          <cell r="R3646" t="str">
            <v>N/A</v>
          </cell>
          <cell r="V3646">
            <v>0</v>
          </cell>
        </row>
        <row r="3647">
          <cell r="G3647" t="str">
            <v>E-ELEC</v>
          </cell>
          <cell r="J3647" t="str">
            <v>Trans</v>
          </cell>
          <cell r="L3647" t="str">
            <v>Energy</v>
          </cell>
          <cell r="M3647" t="str">
            <v>Winter</v>
          </cell>
          <cell r="N3647" t="str">
            <v>Off Peak</v>
          </cell>
          <cell r="R3647" t="str">
            <v>N/A</v>
          </cell>
          <cell r="V3647">
            <v>0</v>
          </cell>
        </row>
        <row r="3648">
          <cell r="G3648" t="str">
            <v>E-ELEC</v>
          </cell>
          <cell r="J3648" t="str">
            <v>Trans</v>
          </cell>
          <cell r="L3648" t="str">
            <v>Energy</v>
          </cell>
          <cell r="M3648" t="str">
            <v>Winter</v>
          </cell>
          <cell r="N3648" t="str">
            <v>Part Peak</v>
          </cell>
          <cell r="R3648" t="str">
            <v>N/A</v>
          </cell>
          <cell r="V3648">
            <v>0</v>
          </cell>
        </row>
        <row r="3649">
          <cell r="G3649" t="str">
            <v>E-ELEC</v>
          </cell>
          <cell r="J3649" t="str">
            <v>Trans</v>
          </cell>
          <cell r="L3649" t="str">
            <v>Energy</v>
          </cell>
          <cell r="M3649" t="str">
            <v>Winter</v>
          </cell>
          <cell r="N3649" t="str">
            <v>Peak</v>
          </cell>
          <cell r="R3649" t="str">
            <v>N/A</v>
          </cell>
          <cell r="V3649">
            <v>0</v>
          </cell>
        </row>
        <row r="3650">
          <cell r="G3650" t="str">
            <v>E-ELEC</v>
          </cell>
          <cell r="J3650" t="str">
            <v>RB</v>
          </cell>
          <cell r="L3650" t="str">
            <v>Energy</v>
          </cell>
          <cell r="M3650" t="str">
            <v>Summer</v>
          </cell>
          <cell r="N3650" t="str">
            <v>Off Peak</v>
          </cell>
          <cell r="R3650" t="str">
            <v>N/A</v>
          </cell>
          <cell r="V3650">
            <v>0</v>
          </cell>
        </row>
        <row r="3651">
          <cell r="G3651" t="str">
            <v>E-ELEC</v>
          </cell>
          <cell r="J3651" t="str">
            <v>RB</v>
          </cell>
          <cell r="L3651" t="str">
            <v>Energy</v>
          </cell>
          <cell r="M3651" t="str">
            <v>Summer</v>
          </cell>
          <cell r="N3651" t="str">
            <v>Part Peak</v>
          </cell>
          <cell r="R3651" t="str">
            <v>N/A</v>
          </cell>
          <cell r="V3651">
            <v>0</v>
          </cell>
        </row>
        <row r="3652">
          <cell r="G3652" t="str">
            <v>E-ELEC</v>
          </cell>
          <cell r="J3652" t="str">
            <v>RB</v>
          </cell>
          <cell r="L3652" t="str">
            <v>Energy</v>
          </cell>
          <cell r="M3652" t="str">
            <v>Summer</v>
          </cell>
          <cell r="N3652" t="str">
            <v>Peak</v>
          </cell>
          <cell r="R3652" t="str">
            <v>N/A</v>
          </cell>
          <cell r="V3652">
            <v>0</v>
          </cell>
        </row>
        <row r="3653">
          <cell r="G3653" t="str">
            <v>E-ELEC</v>
          </cell>
          <cell r="J3653" t="str">
            <v>RB</v>
          </cell>
          <cell r="L3653" t="str">
            <v>Energy</v>
          </cell>
          <cell r="M3653" t="str">
            <v>Winter</v>
          </cell>
          <cell r="N3653" t="str">
            <v>Off Peak</v>
          </cell>
          <cell r="R3653" t="str">
            <v>N/A</v>
          </cell>
          <cell r="V3653">
            <v>0</v>
          </cell>
        </row>
        <row r="3654">
          <cell r="G3654" t="str">
            <v>E-ELEC</v>
          </cell>
          <cell r="J3654" t="str">
            <v>RB</v>
          </cell>
          <cell r="L3654" t="str">
            <v>Energy</v>
          </cell>
          <cell r="M3654" t="str">
            <v>Winter</v>
          </cell>
          <cell r="N3654" t="str">
            <v>Part Peak</v>
          </cell>
          <cell r="R3654" t="str">
            <v>N/A</v>
          </cell>
          <cell r="V3654">
            <v>0</v>
          </cell>
        </row>
        <row r="3655">
          <cell r="G3655" t="str">
            <v>E-ELEC</v>
          </cell>
          <cell r="J3655" t="str">
            <v>RB</v>
          </cell>
          <cell r="L3655" t="str">
            <v>Energy</v>
          </cell>
          <cell r="M3655" t="str">
            <v>Winter</v>
          </cell>
          <cell r="N3655" t="str">
            <v>Peak</v>
          </cell>
          <cell r="R3655" t="str">
            <v>N/A</v>
          </cell>
          <cell r="V3655">
            <v>0</v>
          </cell>
        </row>
        <row r="3656">
          <cell r="G3656" t="str">
            <v>E-ELEC</v>
          </cell>
          <cell r="J3656" t="str">
            <v>RBC</v>
          </cell>
          <cell r="L3656" t="str">
            <v>Energy</v>
          </cell>
          <cell r="M3656" t="str">
            <v>Summer</v>
          </cell>
          <cell r="N3656" t="str">
            <v>Off Peak</v>
          </cell>
          <cell r="R3656" t="str">
            <v>N/A</v>
          </cell>
          <cell r="V3656">
            <v>0</v>
          </cell>
        </row>
        <row r="3657">
          <cell r="G3657" t="str">
            <v>E-ELEC</v>
          </cell>
          <cell r="J3657" t="str">
            <v>RBC</v>
          </cell>
          <cell r="L3657" t="str">
            <v>Energy</v>
          </cell>
          <cell r="M3657" t="str">
            <v>Summer</v>
          </cell>
          <cell r="N3657" t="str">
            <v>Part Peak</v>
          </cell>
          <cell r="R3657" t="str">
            <v>N/A</v>
          </cell>
          <cell r="V3657">
            <v>0</v>
          </cell>
        </row>
        <row r="3658">
          <cell r="G3658" t="str">
            <v>E-ELEC</v>
          </cell>
          <cell r="J3658" t="str">
            <v>RBC</v>
          </cell>
          <cell r="L3658" t="str">
            <v>Energy</v>
          </cell>
          <cell r="M3658" t="str">
            <v>Summer</v>
          </cell>
          <cell r="N3658" t="str">
            <v>Peak</v>
          </cell>
          <cell r="R3658" t="str">
            <v>N/A</v>
          </cell>
          <cell r="V3658">
            <v>0</v>
          </cell>
        </row>
        <row r="3659">
          <cell r="G3659" t="str">
            <v>E-ELEC</v>
          </cell>
          <cell r="J3659" t="str">
            <v>RBC</v>
          </cell>
          <cell r="L3659" t="str">
            <v>Energy</v>
          </cell>
          <cell r="M3659" t="str">
            <v>Winter</v>
          </cell>
          <cell r="N3659" t="str">
            <v>Off Peak</v>
          </cell>
          <cell r="R3659" t="str">
            <v>N/A</v>
          </cell>
          <cell r="V3659">
            <v>0</v>
          </cell>
        </row>
        <row r="3660">
          <cell r="G3660" t="str">
            <v>E-ELEC</v>
          </cell>
          <cell r="J3660" t="str">
            <v>RBC</v>
          </cell>
          <cell r="L3660" t="str">
            <v>Energy</v>
          </cell>
          <cell r="M3660" t="str">
            <v>Winter</v>
          </cell>
          <cell r="N3660" t="str">
            <v>Part Peak</v>
          </cell>
          <cell r="R3660" t="str">
            <v>N/A</v>
          </cell>
          <cell r="V3660">
            <v>0</v>
          </cell>
        </row>
        <row r="3661">
          <cell r="G3661" t="str">
            <v>E-ELEC</v>
          </cell>
          <cell r="J3661" t="str">
            <v>RBC</v>
          </cell>
          <cell r="L3661" t="str">
            <v>Energy</v>
          </cell>
          <cell r="M3661" t="str">
            <v>Winter</v>
          </cell>
          <cell r="N3661" t="str">
            <v>Peak</v>
          </cell>
          <cell r="R3661" t="str">
            <v>N/A</v>
          </cell>
          <cell r="V3661">
            <v>0</v>
          </cell>
        </row>
        <row r="3662">
          <cell r="G3662" t="str">
            <v>E-ELEC</v>
          </cell>
          <cell r="J3662" t="str">
            <v>WH</v>
          </cell>
          <cell r="L3662" t="str">
            <v>Energy</v>
          </cell>
          <cell r="M3662" t="str">
            <v>Summer</v>
          </cell>
          <cell r="N3662" t="str">
            <v>Off Peak</v>
          </cell>
          <cell r="R3662" t="str">
            <v>N/A</v>
          </cell>
          <cell r="V3662">
            <v>0</v>
          </cell>
        </row>
        <row r="3663">
          <cell r="G3663" t="str">
            <v>E-ELEC</v>
          </cell>
          <cell r="J3663" t="str">
            <v>WH</v>
          </cell>
          <cell r="L3663" t="str">
            <v>Energy</v>
          </cell>
          <cell r="M3663" t="str">
            <v>Summer</v>
          </cell>
          <cell r="N3663" t="str">
            <v>Part Peak</v>
          </cell>
          <cell r="R3663" t="str">
            <v>N/A</v>
          </cell>
          <cell r="V3663">
            <v>0</v>
          </cell>
        </row>
        <row r="3664">
          <cell r="G3664" t="str">
            <v>E-ELEC</v>
          </cell>
          <cell r="J3664" t="str">
            <v>WH</v>
          </cell>
          <cell r="L3664" t="str">
            <v>Energy</v>
          </cell>
          <cell r="M3664" t="str">
            <v>Summer</v>
          </cell>
          <cell r="N3664" t="str">
            <v>Peak</v>
          </cell>
          <cell r="R3664" t="str">
            <v>N/A</v>
          </cell>
          <cell r="V3664">
            <v>0</v>
          </cell>
        </row>
        <row r="3665">
          <cell r="G3665" t="str">
            <v>E-ELEC</v>
          </cell>
          <cell r="J3665" t="str">
            <v>WH</v>
          </cell>
          <cell r="L3665" t="str">
            <v>Energy</v>
          </cell>
          <cell r="M3665" t="str">
            <v>Winter</v>
          </cell>
          <cell r="N3665" t="str">
            <v>Off Peak</v>
          </cell>
          <cell r="R3665" t="str">
            <v>N/A</v>
          </cell>
          <cell r="V3665">
            <v>0</v>
          </cell>
        </row>
        <row r="3666">
          <cell r="G3666" t="str">
            <v>E-ELEC</v>
          </cell>
          <cell r="J3666" t="str">
            <v>WH</v>
          </cell>
          <cell r="L3666" t="str">
            <v>Energy</v>
          </cell>
          <cell r="M3666" t="str">
            <v>Winter</v>
          </cell>
          <cell r="N3666" t="str">
            <v>Part Peak</v>
          </cell>
          <cell r="R3666" t="str">
            <v>N/A</v>
          </cell>
          <cell r="V3666">
            <v>0</v>
          </cell>
        </row>
        <row r="3667">
          <cell r="G3667" t="str">
            <v>E-ELEC</v>
          </cell>
          <cell r="J3667" t="str">
            <v>WH</v>
          </cell>
          <cell r="L3667" t="str">
            <v>Energy</v>
          </cell>
          <cell r="M3667" t="str">
            <v>Winter</v>
          </cell>
          <cell r="N3667" t="str">
            <v>Peak</v>
          </cell>
          <cell r="R3667" t="str">
            <v>N/A</v>
          </cell>
          <cell r="V3667">
            <v>0</v>
          </cell>
        </row>
        <row r="3668">
          <cell r="G3668" t="str">
            <v>E-ELEC</v>
          </cell>
          <cell r="J3668" t="str">
            <v>WH</v>
          </cell>
          <cell r="L3668" t="str">
            <v>Energy</v>
          </cell>
          <cell r="M3668" t="str">
            <v>Summer</v>
          </cell>
          <cell r="N3668" t="str">
            <v>Off Peak</v>
          </cell>
          <cell r="R3668" t="str">
            <v>N/A</v>
          </cell>
          <cell r="V3668">
            <v>0</v>
          </cell>
        </row>
        <row r="3669">
          <cell r="G3669" t="str">
            <v>E-ELEC</v>
          </cell>
          <cell r="J3669" t="str">
            <v>WH</v>
          </cell>
          <cell r="L3669" t="str">
            <v>Energy</v>
          </cell>
          <cell r="M3669" t="str">
            <v>Summer</v>
          </cell>
          <cell r="N3669" t="str">
            <v>Part Peak</v>
          </cell>
          <cell r="R3669" t="str">
            <v>N/A</v>
          </cell>
          <cell r="V3669">
            <v>0</v>
          </cell>
        </row>
        <row r="3670">
          <cell r="G3670" t="str">
            <v>E-ELEC</v>
          </cell>
          <cell r="J3670" t="str">
            <v>WH</v>
          </cell>
          <cell r="L3670" t="str">
            <v>Energy</v>
          </cell>
          <cell r="M3670" t="str">
            <v>Summer</v>
          </cell>
          <cell r="N3670" t="str">
            <v>Peak</v>
          </cell>
          <cell r="R3670" t="str">
            <v>N/A</v>
          </cell>
          <cell r="V3670">
            <v>0</v>
          </cell>
        </row>
        <row r="3671">
          <cell r="G3671" t="str">
            <v>E-ELEC</v>
          </cell>
          <cell r="J3671" t="str">
            <v>WH</v>
          </cell>
          <cell r="L3671" t="str">
            <v>Energy</v>
          </cell>
          <cell r="M3671" t="str">
            <v>Winter</v>
          </cell>
          <cell r="N3671" t="str">
            <v>Off Peak</v>
          </cell>
          <cell r="R3671" t="str">
            <v>N/A</v>
          </cell>
          <cell r="V3671">
            <v>0</v>
          </cell>
        </row>
        <row r="3672">
          <cell r="G3672" t="str">
            <v>E-ELEC</v>
          </cell>
          <cell r="J3672" t="str">
            <v>WH</v>
          </cell>
          <cell r="L3672" t="str">
            <v>Energy</v>
          </cell>
          <cell r="M3672" t="str">
            <v>Winter</v>
          </cell>
          <cell r="N3672" t="str">
            <v>Part Peak</v>
          </cell>
          <cell r="R3672" t="str">
            <v>N/A</v>
          </cell>
          <cell r="V3672">
            <v>0</v>
          </cell>
        </row>
        <row r="3673">
          <cell r="G3673" t="str">
            <v>E-ELEC</v>
          </cell>
          <cell r="J3673" t="str">
            <v>WH</v>
          </cell>
          <cell r="L3673" t="str">
            <v>Energy</v>
          </cell>
          <cell r="M3673" t="str">
            <v>Winter</v>
          </cell>
          <cell r="N3673" t="str">
            <v>Peak</v>
          </cell>
          <cell r="R3673" t="str">
            <v>N/A</v>
          </cell>
          <cell r="V3673">
            <v>0</v>
          </cell>
        </row>
        <row r="3674">
          <cell r="G3674" t="str">
            <v>E-ELEC</v>
          </cell>
          <cell r="J3674" t="str">
            <v>WH</v>
          </cell>
          <cell r="L3674" t="str">
            <v>Energy</v>
          </cell>
          <cell r="M3674" t="str">
            <v>Summer</v>
          </cell>
          <cell r="N3674" t="str">
            <v>Off Peak</v>
          </cell>
          <cell r="R3674" t="str">
            <v>N/A</v>
          </cell>
          <cell r="V3674">
            <v>0</v>
          </cell>
        </row>
        <row r="3675">
          <cell r="G3675" t="str">
            <v>E-ELEC</v>
          </cell>
          <cell r="J3675" t="str">
            <v>WH</v>
          </cell>
          <cell r="L3675" t="str">
            <v>Energy</v>
          </cell>
          <cell r="M3675" t="str">
            <v>Summer</v>
          </cell>
          <cell r="N3675" t="str">
            <v>Part Peak</v>
          </cell>
          <cell r="R3675" t="str">
            <v>N/A</v>
          </cell>
          <cell r="V3675">
            <v>0</v>
          </cell>
        </row>
        <row r="3676">
          <cell r="G3676" t="str">
            <v>E-ELEC</v>
          </cell>
          <cell r="J3676" t="str">
            <v>WH</v>
          </cell>
          <cell r="L3676" t="str">
            <v>Energy</v>
          </cell>
          <cell r="M3676" t="str">
            <v>Summer</v>
          </cell>
          <cell r="N3676" t="str">
            <v>Peak</v>
          </cell>
          <cell r="R3676" t="str">
            <v>N/A</v>
          </cell>
          <cell r="V3676">
            <v>0</v>
          </cell>
        </row>
        <row r="3677">
          <cell r="G3677" t="str">
            <v>E-ELEC</v>
          </cell>
          <cell r="J3677" t="str">
            <v>WH</v>
          </cell>
          <cell r="L3677" t="str">
            <v>Energy</v>
          </cell>
          <cell r="M3677" t="str">
            <v>Winter</v>
          </cell>
          <cell r="N3677" t="str">
            <v>Off Peak</v>
          </cell>
          <cell r="R3677" t="str">
            <v>N/A</v>
          </cell>
          <cell r="V3677">
            <v>0</v>
          </cell>
        </row>
        <row r="3678">
          <cell r="G3678" t="str">
            <v>E-ELEC</v>
          </cell>
          <cell r="J3678" t="str">
            <v>WH</v>
          </cell>
          <cell r="L3678" t="str">
            <v>Energy</v>
          </cell>
          <cell r="M3678" t="str">
            <v>Winter</v>
          </cell>
          <cell r="N3678" t="str">
            <v>Part Peak</v>
          </cell>
          <cell r="R3678" t="str">
            <v>N/A</v>
          </cell>
          <cell r="V3678">
            <v>0</v>
          </cell>
        </row>
        <row r="3679">
          <cell r="G3679" t="str">
            <v>E-ELEC</v>
          </cell>
          <cell r="J3679" t="str">
            <v>WH</v>
          </cell>
          <cell r="L3679" t="str">
            <v>Energy</v>
          </cell>
          <cell r="M3679" t="str">
            <v>Winter</v>
          </cell>
          <cell r="N3679" t="str">
            <v>Peak</v>
          </cell>
          <cell r="R3679" t="str">
            <v>N/A</v>
          </cell>
          <cell r="V3679">
            <v>0</v>
          </cell>
        </row>
        <row r="3680">
          <cell r="G3680" t="str">
            <v>E-ELEC</v>
          </cell>
          <cell r="J3680" t="str">
            <v>PCIA</v>
          </cell>
          <cell r="L3680" t="str">
            <v>DL</v>
          </cell>
          <cell r="M3680" t="str">
            <v>N/A</v>
          </cell>
          <cell r="N3680" t="str">
            <v>N/A</v>
          </cell>
          <cell r="R3680" t="str">
            <v>N/A</v>
          </cell>
          <cell r="V3680">
            <v>0</v>
          </cell>
        </row>
        <row r="3681">
          <cell r="G3681" t="str">
            <v>E-ELEC</v>
          </cell>
          <cell r="J3681" t="str">
            <v>PCIA</v>
          </cell>
          <cell r="L3681" t="str">
            <v>Pre-09</v>
          </cell>
          <cell r="M3681" t="str">
            <v>N/A</v>
          </cell>
          <cell r="N3681" t="str">
            <v>N/A</v>
          </cell>
          <cell r="R3681" t="str">
            <v>N/A</v>
          </cell>
          <cell r="V3681">
            <v>0</v>
          </cell>
        </row>
        <row r="3682">
          <cell r="G3682" t="str">
            <v>E-ELEC</v>
          </cell>
          <cell r="J3682" t="str">
            <v>PCIA</v>
          </cell>
          <cell r="L3682" t="str">
            <v>Vin 09</v>
          </cell>
          <cell r="M3682" t="str">
            <v>N/A</v>
          </cell>
          <cell r="N3682" t="str">
            <v>N/A</v>
          </cell>
          <cell r="R3682" t="str">
            <v>N/A</v>
          </cell>
          <cell r="V3682">
            <v>0</v>
          </cell>
        </row>
        <row r="3683">
          <cell r="G3683" t="str">
            <v>E-ELEC</v>
          </cell>
          <cell r="J3683" t="str">
            <v>PCIA</v>
          </cell>
          <cell r="L3683" t="str">
            <v>Vin 10</v>
          </cell>
          <cell r="M3683" t="str">
            <v>N/A</v>
          </cell>
          <cell r="N3683" t="str">
            <v>N/A</v>
          </cell>
          <cell r="R3683" t="str">
            <v>N/A</v>
          </cell>
          <cell r="V3683">
            <v>0</v>
          </cell>
        </row>
        <row r="3684">
          <cell r="G3684" t="str">
            <v>E-ELEC</v>
          </cell>
          <cell r="J3684" t="str">
            <v>PCIA</v>
          </cell>
          <cell r="L3684" t="str">
            <v>Vin 11</v>
          </cell>
          <cell r="M3684" t="str">
            <v>N/A</v>
          </cell>
          <cell r="N3684" t="str">
            <v>N/A</v>
          </cell>
          <cell r="R3684" t="str">
            <v>N/A</v>
          </cell>
          <cell r="V3684">
            <v>0</v>
          </cell>
        </row>
        <row r="3685">
          <cell r="G3685" t="str">
            <v>E-ELEC</v>
          </cell>
          <cell r="J3685" t="str">
            <v>PCIA</v>
          </cell>
          <cell r="L3685" t="str">
            <v>Vin 12</v>
          </cell>
          <cell r="M3685" t="str">
            <v>N/A</v>
          </cell>
          <cell r="N3685" t="str">
            <v>N/A</v>
          </cell>
          <cell r="R3685" t="str">
            <v>N/A</v>
          </cell>
          <cell r="V3685">
            <v>0</v>
          </cell>
        </row>
        <row r="3686">
          <cell r="G3686" t="str">
            <v>E-ELEC</v>
          </cell>
          <cell r="J3686" t="str">
            <v>PCIA</v>
          </cell>
          <cell r="L3686" t="str">
            <v>Vin 13</v>
          </cell>
          <cell r="M3686" t="str">
            <v>N/A</v>
          </cell>
          <cell r="N3686" t="str">
            <v>N/A</v>
          </cell>
          <cell r="R3686" t="str">
            <v>N/A</v>
          </cell>
          <cell r="V3686">
            <v>0</v>
          </cell>
        </row>
        <row r="3687">
          <cell r="G3687" t="str">
            <v>E-ELEC</v>
          </cell>
          <cell r="J3687" t="str">
            <v>PCIA</v>
          </cell>
          <cell r="L3687" t="str">
            <v>Vin 14</v>
          </cell>
          <cell r="M3687" t="str">
            <v>N/A</v>
          </cell>
          <cell r="N3687" t="str">
            <v>N/A</v>
          </cell>
          <cell r="R3687" t="str">
            <v>N/A</v>
          </cell>
          <cell r="V3687">
            <v>0</v>
          </cell>
        </row>
        <row r="3688">
          <cell r="G3688" t="str">
            <v>E-ELEC</v>
          </cell>
          <cell r="J3688" t="str">
            <v>PCIA</v>
          </cell>
          <cell r="L3688" t="str">
            <v>Vin 15</v>
          </cell>
          <cell r="M3688" t="str">
            <v>N/A</v>
          </cell>
          <cell r="N3688" t="str">
            <v>N/A</v>
          </cell>
          <cell r="R3688" t="str">
            <v>N/A</v>
          </cell>
          <cell r="V3688">
            <v>0</v>
          </cell>
        </row>
        <row r="3689">
          <cell r="G3689" t="str">
            <v>E-ELEC</v>
          </cell>
          <cell r="J3689" t="str">
            <v>PCIA</v>
          </cell>
          <cell r="L3689" t="str">
            <v>Vin 16</v>
          </cell>
          <cell r="M3689" t="str">
            <v>N/A</v>
          </cell>
          <cell r="N3689" t="str">
            <v>N/A</v>
          </cell>
          <cell r="R3689" t="str">
            <v>N/A</v>
          </cell>
          <cell r="V3689">
            <v>0</v>
          </cell>
        </row>
        <row r="3690">
          <cell r="G3690" t="str">
            <v>E-ELEC</v>
          </cell>
          <cell r="J3690" t="str">
            <v>PCIA</v>
          </cell>
          <cell r="L3690" t="str">
            <v>Vin 17</v>
          </cell>
          <cell r="M3690" t="str">
            <v>N/A</v>
          </cell>
          <cell r="N3690" t="str">
            <v>N/A</v>
          </cell>
          <cell r="R3690" t="str">
            <v>N/A</v>
          </cell>
          <cell r="V3690">
            <v>0</v>
          </cell>
        </row>
        <row r="3691">
          <cell r="G3691" t="str">
            <v>E-ELEC</v>
          </cell>
          <cell r="J3691" t="str">
            <v>PCIA</v>
          </cell>
          <cell r="L3691" t="str">
            <v>Vin 18</v>
          </cell>
          <cell r="M3691" t="str">
            <v>N/A</v>
          </cell>
          <cell r="N3691" t="str">
            <v>N/A</v>
          </cell>
          <cell r="R3691" t="str">
            <v>N/A</v>
          </cell>
          <cell r="V3691">
            <v>0</v>
          </cell>
        </row>
        <row r="3692">
          <cell r="G3692" t="str">
            <v>E-ELEC</v>
          </cell>
          <cell r="J3692" t="str">
            <v>PCIA</v>
          </cell>
          <cell r="L3692" t="str">
            <v>Vin 19</v>
          </cell>
          <cell r="M3692" t="str">
            <v>N/A</v>
          </cell>
          <cell r="N3692" t="str">
            <v>N/A</v>
          </cell>
          <cell r="R3692" t="str">
            <v>N/A</v>
          </cell>
          <cell r="V3692">
            <v>0</v>
          </cell>
        </row>
        <row r="3693">
          <cell r="G3693" t="str">
            <v>E-ELEC</v>
          </cell>
          <cell r="J3693" t="str">
            <v>PCIA</v>
          </cell>
          <cell r="L3693" t="str">
            <v>Vin 20</v>
          </cell>
          <cell r="M3693" t="str">
            <v>N/A</v>
          </cell>
          <cell r="N3693" t="str">
            <v>N/A</v>
          </cell>
          <cell r="R3693" t="str">
            <v>N/A</v>
          </cell>
          <cell r="V3693">
            <v>0</v>
          </cell>
        </row>
        <row r="3694">
          <cell r="G3694" t="str">
            <v>E-ELEC</v>
          </cell>
          <cell r="J3694" t="str">
            <v>PCIA</v>
          </cell>
          <cell r="L3694" t="str">
            <v>Vin 21</v>
          </cell>
          <cell r="M3694" t="str">
            <v>N/A</v>
          </cell>
          <cell r="N3694" t="str">
            <v>N/A</v>
          </cell>
          <cell r="R3694" t="str">
            <v>N/A</v>
          </cell>
          <cell r="V3694">
            <v>0</v>
          </cell>
        </row>
        <row r="3695">
          <cell r="G3695" t="str">
            <v>E-ELEC</v>
          </cell>
          <cell r="J3695" t="str">
            <v>PCIA</v>
          </cell>
          <cell r="L3695" t="str">
            <v>Vin Bund</v>
          </cell>
          <cell r="M3695" t="str">
            <v>N/A</v>
          </cell>
          <cell r="N3695" t="str">
            <v>N/A</v>
          </cell>
          <cell r="R3695" t="str">
            <v>N/A</v>
          </cell>
          <cell r="V3695">
            <v>0</v>
          </cell>
        </row>
        <row r="3696">
          <cell r="G3696" t="str">
            <v>E-ELEC</v>
          </cell>
          <cell r="J3696" t="str">
            <v>PCIA</v>
          </cell>
          <cell r="L3696" t="str">
            <v>Vin 22</v>
          </cell>
          <cell r="M3696" t="str">
            <v>N/A</v>
          </cell>
          <cell r="N3696" t="str">
            <v>N/A</v>
          </cell>
          <cell r="R3696" t="str">
            <v>N/A</v>
          </cell>
          <cell r="V3696">
            <v>0</v>
          </cell>
        </row>
        <row r="3697">
          <cell r="G3697" t="str">
            <v>E-ELEC</v>
          </cell>
          <cell r="J3697" t="str">
            <v>PCIA</v>
          </cell>
          <cell r="L3697" t="str">
            <v>Vin 23</v>
          </cell>
          <cell r="M3697" t="str">
            <v>N/A</v>
          </cell>
          <cell r="N3697" t="str">
            <v>N/A</v>
          </cell>
          <cell r="R3697" t="str">
            <v>N/A</v>
          </cell>
          <cell r="V3697">
            <v>0</v>
          </cell>
        </row>
        <row r="3698">
          <cell r="G3698" t="str">
            <v>E-1</v>
          </cell>
          <cell r="J3698" t="str">
            <v>PCIA</v>
          </cell>
          <cell r="L3698" t="str">
            <v>Vin 24</v>
          </cell>
          <cell r="M3698" t="str">
            <v>N/A</v>
          </cell>
          <cell r="N3698" t="str">
            <v>N/A</v>
          </cell>
          <cell r="R3698" t="str">
            <v>N/A</v>
          </cell>
          <cell r="V3698">
            <v>0</v>
          </cell>
        </row>
        <row r="3699">
          <cell r="G3699" t="str">
            <v>EL-1</v>
          </cell>
          <cell r="J3699" t="str">
            <v>PCIA</v>
          </cell>
          <cell r="L3699" t="str">
            <v>Vin 24</v>
          </cell>
          <cell r="M3699" t="str">
            <v>N/A</v>
          </cell>
          <cell r="N3699" t="str">
            <v>N/A</v>
          </cell>
          <cell r="R3699" t="str">
            <v>C</v>
          </cell>
          <cell r="V3699">
            <v>0</v>
          </cell>
        </row>
        <row r="3700">
          <cell r="G3700" t="str">
            <v>E-ELEC</v>
          </cell>
          <cell r="J3700" t="str">
            <v>PCIA</v>
          </cell>
          <cell r="L3700" t="str">
            <v>Vin 24</v>
          </cell>
          <cell r="M3700" t="str">
            <v>N/A</v>
          </cell>
          <cell r="N3700" t="str">
            <v>N/A</v>
          </cell>
          <cell r="R3700" t="str">
            <v>N/A</v>
          </cell>
          <cell r="V3700">
            <v>0</v>
          </cell>
        </row>
        <row r="3701">
          <cell r="G3701" t="str">
            <v>ETOUC</v>
          </cell>
          <cell r="J3701" t="str">
            <v>PCIA</v>
          </cell>
          <cell r="L3701" t="str">
            <v>DL</v>
          </cell>
          <cell r="M3701" t="str">
            <v>N/A</v>
          </cell>
          <cell r="N3701" t="str">
            <v>N/A</v>
          </cell>
          <cell r="R3701" t="str">
            <v>N/A</v>
          </cell>
          <cell r="V3701">
            <v>0</v>
          </cell>
        </row>
        <row r="3702">
          <cell r="G3702" t="str">
            <v>ETOUC</v>
          </cell>
          <cell r="J3702" t="str">
            <v>PCIA</v>
          </cell>
          <cell r="L3702" t="str">
            <v>Pre-09</v>
          </cell>
          <cell r="M3702" t="str">
            <v>N/A</v>
          </cell>
          <cell r="N3702" t="str">
            <v>N/A</v>
          </cell>
          <cell r="R3702" t="str">
            <v>N/A</v>
          </cell>
          <cell r="V3702">
            <v>0</v>
          </cell>
        </row>
        <row r="3703">
          <cell r="G3703" t="str">
            <v>ETOUC</v>
          </cell>
          <cell r="J3703" t="str">
            <v>PCIA</v>
          </cell>
          <cell r="L3703" t="str">
            <v>Vin 09</v>
          </cell>
          <cell r="M3703" t="str">
            <v>N/A</v>
          </cell>
          <cell r="N3703" t="str">
            <v>N/A</v>
          </cell>
          <cell r="R3703" t="str">
            <v>N/A</v>
          </cell>
          <cell r="V3703">
            <v>0</v>
          </cell>
        </row>
        <row r="3704">
          <cell r="G3704" t="str">
            <v>ETOUC</v>
          </cell>
          <cell r="J3704" t="str">
            <v>PCIA</v>
          </cell>
          <cell r="L3704" t="str">
            <v>Vin 10</v>
          </cell>
          <cell r="M3704" t="str">
            <v>N/A</v>
          </cell>
          <cell r="N3704" t="str">
            <v>N/A</v>
          </cell>
          <cell r="R3704" t="str">
            <v>N/A</v>
          </cell>
          <cell r="V3704">
            <v>0</v>
          </cell>
        </row>
        <row r="3705">
          <cell r="G3705" t="str">
            <v>ETOUC</v>
          </cell>
          <cell r="J3705" t="str">
            <v>PCIA</v>
          </cell>
          <cell r="L3705" t="str">
            <v>Vin 11</v>
          </cell>
          <cell r="M3705" t="str">
            <v>N/A</v>
          </cell>
          <cell r="N3705" t="str">
            <v>N/A</v>
          </cell>
          <cell r="R3705" t="str">
            <v>N/A</v>
          </cell>
          <cell r="V3705">
            <v>0</v>
          </cell>
        </row>
        <row r="3706">
          <cell r="G3706" t="str">
            <v>ETOUC</v>
          </cell>
          <cell r="J3706" t="str">
            <v>PCIA</v>
          </cell>
          <cell r="L3706" t="str">
            <v>Vin 12</v>
          </cell>
          <cell r="M3706" t="str">
            <v>N/A</v>
          </cell>
          <cell r="N3706" t="str">
            <v>N/A</v>
          </cell>
          <cell r="R3706" t="str">
            <v>N/A</v>
          </cell>
          <cell r="V3706">
            <v>0</v>
          </cell>
        </row>
        <row r="3707">
          <cell r="G3707" t="str">
            <v>ETOUC</v>
          </cell>
          <cell r="J3707" t="str">
            <v>PCIA</v>
          </cell>
          <cell r="L3707" t="str">
            <v>Vin 13</v>
          </cell>
          <cell r="M3707" t="str">
            <v>N/A</v>
          </cell>
          <cell r="N3707" t="str">
            <v>N/A</v>
          </cell>
          <cell r="R3707" t="str">
            <v>N/A</v>
          </cell>
          <cell r="V3707">
            <v>0</v>
          </cell>
        </row>
        <row r="3708">
          <cell r="G3708" t="str">
            <v>ETOUC</v>
          </cell>
          <cell r="J3708" t="str">
            <v>PCIA</v>
          </cell>
          <cell r="L3708" t="str">
            <v>Vin 14</v>
          </cell>
          <cell r="M3708" t="str">
            <v>N/A</v>
          </cell>
          <cell r="N3708" t="str">
            <v>N/A</v>
          </cell>
          <cell r="R3708" t="str">
            <v>N/A</v>
          </cell>
          <cell r="V3708">
            <v>0</v>
          </cell>
        </row>
        <row r="3709">
          <cell r="G3709" t="str">
            <v>ETOUC</v>
          </cell>
          <cell r="J3709" t="str">
            <v>PCIA</v>
          </cell>
          <cell r="L3709" t="str">
            <v>Vin 15</v>
          </cell>
          <cell r="M3709" t="str">
            <v>N/A</v>
          </cell>
          <cell r="N3709" t="str">
            <v>N/A</v>
          </cell>
          <cell r="R3709" t="str">
            <v>N/A</v>
          </cell>
          <cell r="V3709">
            <v>0</v>
          </cell>
        </row>
        <row r="3710">
          <cell r="G3710" t="str">
            <v>ETOUC</v>
          </cell>
          <cell r="J3710" t="str">
            <v>PCIA</v>
          </cell>
          <cell r="L3710" t="str">
            <v>Vin 16</v>
          </cell>
          <cell r="M3710" t="str">
            <v>N/A</v>
          </cell>
          <cell r="N3710" t="str">
            <v>N/A</v>
          </cell>
          <cell r="R3710" t="str">
            <v>N/A</v>
          </cell>
          <cell r="V3710">
            <v>0</v>
          </cell>
        </row>
        <row r="3711">
          <cell r="G3711" t="str">
            <v>ETOUC</v>
          </cell>
          <cell r="J3711" t="str">
            <v>PCIA</v>
          </cell>
          <cell r="L3711" t="str">
            <v>Vin 17</v>
          </cell>
          <cell r="M3711" t="str">
            <v>N/A</v>
          </cell>
          <cell r="N3711" t="str">
            <v>N/A</v>
          </cell>
          <cell r="R3711" t="str">
            <v>N/A</v>
          </cell>
          <cell r="V3711">
            <v>0</v>
          </cell>
        </row>
        <row r="3712">
          <cell r="G3712" t="str">
            <v>ETOUC</v>
          </cell>
          <cell r="J3712" t="str">
            <v>PCIA</v>
          </cell>
          <cell r="L3712" t="str">
            <v>Vin 18</v>
          </cell>
          <cell r="M3712" t="str">
            <v>N/A</v>
          </cell>
          <cell r="N3712" t="str">
            <v>N/A</v>
          </cell>
          <cell r="R3712" t="str">
            <v>N/A</v>
          </cell>
          <cell r="V3712">
            <v>0</v>
          </cell>
        </row>
        <row r="3713">
          <cell r="G3713" t="str">
            <v>ETOUC</v>
          </cell>
          <cell r="J3713" t="str">
            <v>PCIA</v>
          </cell>
          <cell r="L3713" t="str">
            <v>Vin 19</v>
          </cell>
          <cell r="M3713" t="str">
            <v>N/A</v>
          </cell>
          <cell r="N3713" t="str">
            <v>N/A</v>
          </cell>
          <cell r="R3713" t="str">
            <v>N/A</v>
          </cell>
          <cell r="V3713">
            <v>0</v>
          </cell>
        </row>
        <row r="3714">
          <cell r="G3714" t="str">
            <v>ETOUC</v>
          </cell>
          <cell r="J3714" t="str">
            <v>PCIA</v>
          </cell>
          <cell r="L3714" t="str">
            <v>Vin 20</v>
          </cell>
          <cell r="M3714" t="str">
            <v>N/A</v>
          </cell>
          <cell r="N3714" t="str">
            <v>N/A</v>
          </cell>
          <cell r="R3714" t="str">
            <v>N/A</v>
          </cell>
          <cell r="V3714">
            <v>0</v>
          </cell>
        </row>
        <row r="3715">
          <cell r="G3715" t="str">
            <v>ETOUC</v>
          </cell>
          <cell r="J3715" t="str">
            <v>PCIA</v>
          </cell>
          <cell r="L3715" t="str">
            <v>Vin 21</v>
          </cell>
          <cell r="M3715" t="str">
            <v>N/A</v>
          </cell>
          <cell r="N3715" t="str">
            <v>N/A</v>
          </cell>
          <cell r="R3715" t="str">
            <v>N/A</v>
          </cell>
          <cell r="V3715">
            <v>0</v>
          </cell>
        </row>
        <row r="3716">
          <cell r="G3716" t="str">
            <v>ETOUC</v>
          </cell>
          <cell r="J3716" t="str">
            <v>PCIA</v>
          </cell>
          <cell r="L3716" t="str">
            <v>Vin Bund</v>
          </cell>
          <cell r="M3716" t="str">
            <v>N/A</v>
          </cell>
          <cell r="N3716" t="str">
            <v>N/A</v>
          </cell>
          <cell r="R3716" t="str">
            <v>N/A</v>
          </cell>
          <cell r="V3716">
            <v>0</v>
          </cell>
        </row>
        <row r="3717">
          <cell r="G3717" t="str">
            <v>ETOUC</v>
          </cell>
          <cell r="J3717" t="str">
            <v>PCIA</v>
          </cell>
          <cell r="L3717" t="str">
            <v>Vin 22</v>
          </cell>
          <cell r="M3717" t="str">
            <v>N/A</v>
          </cell>
          <cell r="N3717" t="str">
            <v>N/A</v>
          </cell>
          <cell r="R3717" t="str">
            <v>N/A</v>
          </cell>
          <cell r="V3717">
            <v>0</v>
          </cell>
        </row>
        <row r="3718">
          <cell r="G3718" t="str">
            <v>ETOUC</v>
          </cell>
          <cell r="J3718" t="str">
            <v>PCIA</v>
          </cell>
          <cell r="L3718" t="str">
            <v>Vin 23</v>
          </cell>
          <cell r="M3718" t="str">
            <v>N/A</v>
          </cell>
          <cell r="N3718" t="str">
            <v>N/A</v>
          </cell>
          <cell r="R3718" t="str">
            <v>N/A</v>
          </cell>
          <cell r="V3718">
            <v>0</v>
          </cell>
        </row>
        <row r="3719">
          <cell r="G3719" t="str">
            <v>ETOUC</v>
          </cell>
          <cell r="J3719" t="str">
            <v>PCIA</v>
          </cell>
          <cell r="L3719" t="str">
            <v>Vin 24</v>
          </cell>
          <cell r="M3719" t="str">
            <v>N/A</v>
          </cell>
          <cell r="N3719" t="str">
            <v>N/A</v>
          </cell>
          <cell r="R3719" t="str">
            <v>N/A</v>
          </cell>
          <cell r="V3719">
            <v>0</v>
          </cell>
        </row>
        <row r="3720">
          <cell r="G3720" t="str">
            <v>ELTOUC</v>
          </cell>
          <cell r="J3720" t="str">
            <v>PCIA</v>
          </cell>
          <cell r="L3720" t="str">
            <v>DL</v>
          </cell>
          <cell r="M3720" t="str">
            <v>N/A</v>
          </cell>
          <cell r="N3720" t="str">
            <v>N/A</v>
          </cell>
          <cell r="R3720" t="str">
            <v>N/A</v>
          </cell>
          <cell r="V3720">
            <v>0</v>
          </cell>
        </row>
        <row r="3721">
          <cell r="G3721" t="str">
            <v>ELTOUC</v>
          </cell>
          <cell r="J3721" t="str">
            <v>PCIA</v>
          </cell>
          <cell r="L3721" t="str">
            <v>Pre-09</v>
          </cell>
          <cell r="M3721" t="str">
            <v>N/A</v>
          </cell>
          <cell r="N3721" t="str">
            <v>N/A</v>
          </cell>
          <cell r="R3721" t="str">
            <v>N/A</v>
          </cell>
          <cell r="V3721">
            <v>0</v>
          </cell>
        </row>
        <row r="3722">
          <cell r="G3722" t="str">
            <v>ELTOUC</v>
          </cell>
          <cell r="J3722" t="str">
            <v>PCIA</v>
          </cell>
          <cell r="L3722" t="str">
            <v>Vin 09</v>
          </cell>
          <cell r="M3722" t="str">
            <v>N/A</v>
          </cell>
          <cell r="N3722" t="str">
            <v>N/A</v>
          </cell>
          <cell r="R3722" t="str">
            <v>N/A</v>
          </cell>
          <cell r="V3722">
            <v>0</v>
          </cell>
        </row>
        <row r="3723">
          <cell r="G3723" t="str">
            <v>ELTOUC</v>
          </cell>
          <cell r="J3723" t="str">
            <v>PCIA</v>
          </cell>
          <cell r="L3723" t="str">
            <v>Vin 10</v>
          </cell>
          <cell r="M3723" t="str">
            <v>N/A</v>
          </cell>
          <cell r="N3723" t="str">
            <v>N/A</v>
          </cell>
          <cell r="R3723" t="str">
            <v>N/A</v>
          </cell>
          <cell r="V3723">
            <v>0</v>
          </cell>
        </row>
        <row r="3724">
          <cell r="G3724" t="str">
            <v>ELTOUC</v>
          </cell>
          <cell r="J3724" t="str">
            <v>PCIA</v>
          </cell>
          <cell r="L3724" t="str">
            <v>Vin 11</v>
          </cell>
          <cell r="M3724" t="str">
            <v>N/A</v>
          </cell>
          <cell r="N3724" t="str">
            <v>N/A</v>
          </cell>
          <cell r="R3724" t="str">
            <v>N/A</v>
          </cell>
          <cell r="V3724">
            <v>0</v>
          </cell>
        </row>
        <row r="3725">
          <cell r="G3725" t="str">
            <v>ELTOUC</v>
          </cell>
          <cell r="J3725" t="str">
            <v>PCIA</v>
          </cell>
          <cell r="L3725" t="str">
            <v>Vin 12</v>
          </cell>
          <cell r="M3725" t="str">
            <v>N/A</v>
          </cell>
          <cell r="N3725" t="str">
            <v>N/A</v>
          </cell>
          <cell r="R3725" t="str">
            <v>N/A</v>
          </cell>
          <cell r="V3725">
            <v>0</v>
          </cell>
        </row>
        <row r="3726">
          <cell r="G3726" t="str">
            <v>ELTOUC</v>
          </cell>
          <cell r="J3726" t="str">
            <v>PCIA</v>
          </cell>
          <cell r="L3726" t="str">
            <v>Vin 13</v>
          </cell>
          <cell r="M3726" t="str">
            <v>N/A</v>
          </cell>
          <cell r="N3726" t="str">
            <v>N/A</v>
          </cell>
          <cell r="R3726" t="str">
            <v>N/A</v>
          </cell>
          <cell r="V3726">
            <v>0</v>
          </cell>
        </row>
        <row r="3727">
          <cell r="G3727" t="str">
            <v>ELTOUC</v>
          </cell>
          <cell r="J3727" t="str">
            <v>PCIA</v>
          </cell>
          <cell r="L3727" t="str">
            <v>Vin 14</v>
          </cell>
          <cell r="M3727" t="str">
            <v>N/A</v>
          </cell>
          <cell r="N3727" t="str">
            <v>N/A</v>
          </cell>
          <cell r="R3727" t="str">
            <v>N/A</v>
          </cell>
          <cell r="V3727">
            <v>0</v>
          </cell>
        </row>
        <row r="3728">
          <cell r="G3728" t="str">
            <v>ELTOUC</v>
          </cell>
          <cell r="J3728" t="str">
            <v>PCIA</v>
          </cell>
          <cell r="L3728" t="str">
            <v>Vin 15</v>
          </cell>
          <cell r="M3728" t="str">
            <v>N/A</v>
          </cell>
          <cell r="N3728" t="str">
            <v>N/A</v>
          </cell>
          <cell r="R3728" t="str">
            <v>N/A</v>
          </cell>
          <cell r="V3728">
            <v>0</v>
          </cell>
        </row>
        <row r="3729">
          <cell r="G3729" t="str">
            <v>ELTOUC</v>
          </cell>
          <cell r="J3729" t="str">
            <v>PCIA</v>
          </cell>
          <cell r="L3729" t="str">
            <v>Vin 16</v>
          </cell>
          <cell r="M3729" t="str">
            <v>N/A</v>
          </cell>
          <cell r="N3729" t="str">
            <v>N/A</v>
          </cell>
          <cell r="R3729" t="str">
            <v>N/A</v>
          </cell>
          <cell r="V3729">
            <v>0</v>
          </cell>
        </row>
        <row r="3730">
          <cell r="G3730" t="str">
            <v>ELTOUC</v>
          </cell>
          <cell r="J3730" t="str">
            <v>PCIA</v>
          </cell>
          <cell r="L3730" t="str">
            <v>Vin 17</v>
          </cell>
          <cell r="M3730" t="str">
            <v>N/A</v>
          </cell>
          <cell r="N3730" t="str">
            <v>N/A</v>
          </cell>
          <cell r="R3730" t="str">
            <v>N/A</v>
          </cell>
          <cell r="V3730">
            <v>0</v>
          </cell>
        </row>
        <row r="3731">
          <cell r="G3731" t="str">
            <v>ELTOUC</v>
          </cell>
          <cell r="J3731" t="str">
            <v>PCIA</v>
          </cell>
          <cell r="L3731" t="str">
            <v>Vin 18</v>
          </cell>
          <cell r="M3731" t="str">
            <v>N/A</v>
          </cell>
          <cell r="N3731" t="str">
            <v>N/A</v>
          </cell>
          <cell r="R3731" t="str">
            <v>N/A</v>
          </cell>
          <cell r="V3731">
            <v>0</v>
          </cell>
        </row>
        <row r="3732">
          <cell r="G3732" t="str">
            <v>ELTOUC</v>
          </cell>
          <cell r="J3732" t="str">
            <v>PCIA</v>
          </cell>
          <cell r="L3732" t="str">
            <v>Vin 19</v>
          </cell>
          <cell r="M3732" t="str">
            <v>N/A</v>
          </cell>
          <cell r="N3732" t="str">
            <v>N/A</v>
          </cell>
          <cell r="R3732" t="str">
            <v>N/A</v>
          </cell>
          <cell r="V3732">
            <v>0</v>
          </cell>
        </row>
        <row r="3733">
          <cell r="G3733" t="str">
            <v>ELTOUC</v>
          </cell>
          <cell r="J3733" t="str">
            <v>PCIA</v>
          </cell>
          <cell r="L3733" t="str">
            <v>Vin 20</v>
          </cell>
          <cell r="M3733" t="str">
            <v>N/A</v>
          </cell>
          <cell r="N3733" t="str">
            <v>N/A</v>
          </cell>
          <cell r="R3733" t="str">
            <v>N/A</v>
          </cell>
          <cell r="V3733">
            <v>0</v>
          </cell>
        </row>
        <row r="3734">
          <cell r="G3734" t="str">
            <v>ELTOUC</v>
          </cell>
          <cell r="J3734" t="str">
            <v>PCIA</v>
          </cell>
          <cell r="L3734" t="str">
            <v>Vin 21</v>
          </cell>
          <cell r="M3734" t="str">
            <v>N/A</v>
          </cell>
          <cell r="N3734" t="str">
            <v>N/A</v>
          </cell>
          <cell r="R3734" t="str">
            <v>N/A</v>
          </cell>
          <cell r="V3734">
            <v>0</v>
          </cell>
        </row>
        <row r="3735">
          <cell r="G3735" t="str">
            <v>ELTOUC</v>
          </cell>
          <cell r="J3735" t="str">
            <v>PCIA</v>
          </cell>
          <cell r="L3735" t="str">
            <v>Vin Bund</v>
          </cell>
          <cell r="M3735" t="str">
            <v>N/A</v>
          </cell>
          <cell r="N3735" t="str">
            <v>N/A</v>
          </cell>
          <cell r="R3735" t="str">
            <v>N/A</v>
          </cell>
          <cell r="V3735">
            <v>0</v>
          </cell>
        </row>
        <row r="3736">
          <cell r="G3736" t="str">
            <v>ELTOUC</v>
          </cell>
          <cell r="J3736" t="str">
            <v>PCIA</v>
          </cell>
          <cell r="L3736" t="str">
            <v>Vin 22</v>
          </cell>
          <cell r="M3736" t="str">
            <v>N/A</v>
          </cell>
          <cell r="N3736" t="str">
            <v>N/A</v>
          </cell>
          <cell r="R3736" t="str">
            <v>N/A</v>
          </cell>
          <cell r="V3736">
            <v>0</v>
          </cell>
        </row>
        <row r="3737">
          <cell r="G3737" t="str">
            <v>ELTOUC</v>
          </cell>
          <cell r="J3737" t="str">
            <v>PCIA</v>
          </cell>
          <cell r="L3737" t="str">
            <v>Vin 23</v>
          </cell>
          <cell r="M3737" t="str">
            <v>N/A</v>
          </cell>
          <cell r="N3737" t="str">
            <v>N/A</v>
          </cell>
          <cell r="R3737" t="str">
            <v>N/A</v>
          </cell>
          <cell r="V3737">
            <v>0</v>
          </cell>
        </row>
        <row r="3738">
          <cell r="G3738" t="str">
            <v>ELTOUC</v>
          </cell>
          <cell r="J3738" t="str">
            <v>PCIA</v>
          </cell>
          <cell r="L3738" t="str">
            <v>Vin 24</v>
          </cell>
          <cell r="M3738" t="str">
            <v>N/A</v>
          </cell>
          <cell r="N3738" t="str">
            <v>N/A</v>
          </cell>
          <cell r="R3738" t="str">
            <v>N/A</v>
          </cell>
          <cell r="V3738">
            <v>0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>
        <row r="16">
          <cell r="F16" t="str">
            <v>Schedule</v>
          </cell>
          <cell r="G16" t="str">
            <v>Rate Component</v>
          </cell>
          <cell r="I16" t="str">
            <v>Charge Type</v>
          </cell>
          <cell r="J16" t="str">
            <v>Season</v>
          </cell>
          <cell r="K16" t="str">
            <v>Period</v>
          </cell>
          <cell r="O16" t="str">
            <v>CARE</v>
          </cell>
          <cell r="T16" t="str">
            <v>Bundled Billing Determinants</v>
          </cell>
        </row>
        <row r="17">
          <cell r="F17" t="str">
            <v>AG-A1</v>
          </cell>
          <cell r="G17" t="str">
            <v>Distribution</v>
          </cell>
          <cell r="I17" t="str">
            <v>Demand</v>
          </cell>
          <cell r="J17" t="str">
            <v>Summer</v>
          </cell>
          <cell r="K17" t="str">
            <v>Maximum kW</v>
          </cell>
          <cell r="O17" t="str">
            <v>N/A</v>
          </cell>
          <cell r="T17">
            <v>928868.20653600001</v>
          </cell>
        </row>
        <row r="18">
          <cell r="F18" t="str">
            <v>AG-A1</v>
          </cell>
          <cell r="G18" t="str">
            <v>Distribution</v>
          </cell>
          <cell r="I18" t="str">
            <v>Demand</v>
          </cell>
          <cell r="J18" t="str">
            <v>Winter</v>
          </cell>
          <cell r="K18" t="str">
            <v>Maximum kW</v>
          </cell>
          <cell r="O18" t="str">
            <v>N/A</v>
          </cell>
          <cell r="T18">
            <v>1227193.280031</v>
          </cell>
        </row>
        <row r="19">
          <cell r="F19" t="str">
            <v>AG-A1</v>
          </cell>
          <cell r="G19" t="str">
            <v>Distribution</v>
          </cell>
          <cell r="I19" t="str">
            <v>Customer</v>
          </cell>
          <cell r="J19" t="str">
            <v>Summer</v>
          </cell>
          <cell r="K19" t="str">
            <v>N/A</v>
          </cell>
          <cell r="O19" t="str">
            <v>N/A</v>
          </cell>
          <cell r="T19">
            <v>121736.485184</v>
          </cell>
        </row>
        <row r="20">
          <cell r="F20" t="str">
            <v>AG-A1</v>
          </cell>
          <cell r="G20" t="str">
            <v>Distribution</v>
          </cell>
          <cell r="I20" t="str">
            <v>Customer</v>
          </cell>
          <cell r="J20" t="str">
            <v>Winter</v>
          </cell>
          <cell r="K20" t="str">
            <v>N/A</v>
          </cell>
          <cell r="O20" t="str">
            <v>N/A</v>
          </cell>
          <cell r="T20">
            <v>242132.84581100001</v>
          </cell>
        </row>
        <row r="21">
          <cell r="F21" t="str">
            <v>AG-A1</v>
          </cell>
          <cell r="G21" t="str">
            <v>PPP</v>
          </cell>
          <cell r="I21" t="str">
            <v>DL</v>
          </cell>
          <cell r="J21" t="str">
            <v>N/A</v>
          </cell>
          <cell r="K21" t="str">
            <v>N/A</v>
          </cell>
          <cell r="O21" t="str">
            <v>N/A</v>
          </cell>
          <cell r="T21">
            <v>0</v>
          </cell>
        </row>
        <row r="22">
          <cell r="F22" t="str">
            <v>AG-A1</v>
          </cell>
          <cell r="G22" t="str">
            <v>CTC</v>
          </cell>
          <cell r="I22" t="str">
            <v>DL</v>
          </cell>
          <cell r="J22" t="str">
            <v>N/A</v>
          </cell>
          <cell r="K22" t="str">
            <v>N/A</v>
          </cell>
          <cell r="O22" t="str">
            <v>N/A</v>
          </cell>
          <cell r="T22">
            <v>0</v>
          </cell>
        </row>
        <row r="23">
          <cell r="F23" t="str">
            <v>AG-A1</v>
          </cell>
          <cell r="G23" t="str">
            <v>WFC</v>
          </cell>
          <cell r="I23" t="str">
            <v>DL</v>
          </cell>
          <cell r="J23" t="str">
            <v>N/A</v>
          </cell>
          <cell r="K23" t="str">
            <v>N/A</v>
          </cell>
          <cell r="O23" t="str">
            <v>N/A</v>
          </cell>
          <cell r="T23">
            <v>0</v>
          </cell>
        </row>
        <row r="24">
          <cell r="F24" t="str">
            <v>AG-A1</v>
          </cell>
          <cell r="G24" t="str">
            <v>ECRA</v>
          </cell>
          <cell r="I24" t="str">
            <v>DL</v>
          </cell>
          <cell r="J24" t="str">
            <v>N/A</v>
          </cell>
          <cell r="K24" t="str">
            <v>N/A</v>
          </cell>
          <cell r="O24" t="str">
            <v>N/A</v>
          </cell>
          <cell r="T24">
            <v>0</v>
          </cell>
        </row>
        <row r="25">
          <cell r="F25" t="str">
            <v>AG-A1</v>
          </cell>
          <cell r="G25" t="str">
            <v>ND</v>
          </cell>
          <cell r="I25" t="str">
            <v>DL</v>
          </cell>
          <cell r="J25" t="str">
            <v>N/A</v>
          </cell>
          <cell r="K25" t="str">
            <v>N/A</v>
          </cell>
          <cell r="O25" t="str">
            <v>N/A</v>
          </cell>
          <cell r="T25">
            <v>0</v>
          </cell>
        </row>
        <row r="26">
          <cell r="F26" t="str">
            <v>AG-A1</v>
          </cell>
          <cell r="G26" t="str">
            <v>PPP</v>
          </cell>
          <cell r="I26" t="str">
            <v>DL</v>
          </cell>
          <cell r="J26" t="str">
            <v>N/A</v>
          </cell>
          <cell r="K26" t="str">
            <v>N/A</v>
          </cell>
          <cell r="O26" t="str">
            <v>N/A</v>
          </cell>
          <cell r="T26">
            <v>0</v>
          </cell>
        </row>
        <row r="27">
          <cell r="F27" t="str">
            <v>AG-A1</v>
          </cell>
          <cell r="G27" t="str">
            <v>RB</v>
          </cell>
          <cell r="I27" t="str">
            <v>DL</v>
          </cell>
          <cell r="J27" t="str">
            <v>N/A</v>
          </cell>
          <cell r="K27" t="str">
            <v>N/A</v>
          </cell>
          <cell r="O27" t="str">
            <v>N/A</v>
          </cell>
          <cell r="T27">
            <v>0</v>
          </cell>
        </row>
        <row r="28">
          <cell r="F28" t="str">
            <v>AG-A1</v>
          </cell>
          <cell r="G28" t="str">
            <v>RBC</v>
          </cell>
          <cell r="I28" t="str">
            <v>DL</v>
          </cell>
          <cell r="J28" t="str">
            <v>N/A</v>
          </cell>
          <cell r="K28" t="str">
            <v>N/A</v>
          </cell>
          <cell r="O28" t="str">
            <v>N/A</v>
          </cell>
          <cell r="T28">
            <v>0</v>
          </cell>
        </row>
        <row r="29">
          <cell r="F29" t="str">
            <v>AG-A1</v>
          </cell>
          <cell r="G29" t="str">
            <v>WH</v>
          </cell>
          <cell r="I29" t="str">
            <v>DL</v>
          </cell>
          <cell r="J29" t="str">
            <v>N/A</v>
          </cell>
          <cell r="K29" t="str">
            <v>N/A</v>
          </cell>
          <cell r="O29" t="str">
            <v>N/A</v>
          </cell>
          <cell r="T29">
            <v>0</v>
          </cell>
        </row>
        <row r="30">
          <cell r="F30" t="str">
            <v>AG-A1</v>
          </cell>
          <cell r="G30" t="str">
            <v>Distribution</v>
          </cell>
          <cell r="I30" t="str">
            <v>E-BIP Discount</v>
          </cell>
          <cell r="J30" t="str">
            <v>Summer</v>
          </cell>
          <cell r="K30" t="str">
            <v>Pot. Ld Red.</v>
          </cell>
          <cell r="O30" t="str">
            <v>N/A</v>
          </cell>
          <cell r="T30">
            <v>0</v>
          </cell>
        </row>
        <row r="31">
          <cell r="F31" t="str">
            <v>AG-A1</v>
          </cell>
          <cell r="G31" t="str">
            <v>Distribution</v>
          </cell>
          <cell r="I31" t="str">
            <v>E-BIP Discount</v>
          </cell>
          <cell r="J31" t="str">
            <v>Summer</v>
          </cell>
          <cell r="K31" t="str">
            <v>UFR</v>
          </cell>
          <cell r="O31" t="str">
            <v>N/A</v>
          </cell>
          <cell r="T31">
            <v>0</v>
          </cell>
        </row>
        <row r="32">
          <cell r="F32" t="str">
            <v>AG-A1</v>
          </cell>
          <cell r="G32" t="str">
            <v>Distribution</v>
          </cell>
          <cell r="I32" t="str">
            <v>E-BIP Discount</v>
          </cell>
          <cell r="J32" t="str">
            <v>Winter</v>
          </cell>
          <cell r="K32" t="str">
            <v>Pot. Ld Red.</v>
          </cell>
          <cell r="O32" t="str">
            <v>N/A</v>
          </cell>
          <cell r="T32">
            <v>0</v>
          </cell>
        </row>
        <row r="33">
          <cell r="F33" t="str">
            <v>AG-A1</v>
          </cell>
          <cell r="G33" t="str">
            <v>Distribution</v>
          </cell>
          <cell r="I33" t="str">
            <v>E-BIP Discount</v>
          </cell>
          <cell r="J33" t="str">
            <v>Winter</v>
          </cell>
          <cell r="K33" t="str">
            <v>UFR</v>
          </cell>
          <cell r="O33" t="str">
            <v>N/A</v>
          </cell>
          <cell r="T33">
            <v>0</v>
          </cell>
        </row>
        <row r="34">
          <cell r="F34" t="str">
            <v>AG-A1</v>
          </cell>
          <cell r="G34" t="str">
            <v>PPP</v>
          </cell>
          <cell r="I34" t="str">
            <v>Energy</v>
          </cell>
          <cell r="J34" t="str">
            <v>Summer</v>
          </cell>
          <cell r="K34" t="str">
            <v>Off Peak</v>
          </cell>
          <cell r="O34" t="str">
            <v>N/A</v>
          </cell>
          <cell r="T34">
            <v>111385642.439165</v>
          </cell>
        </row>
        <row r="35">
          <cell r="F35" t="str">
            <v>AG-A1</v>
          </cell>
          <cell r="G35" t="str">
            <v>PPP</v>
          </cell>
          <cell r="I35" t="str">
            <v>Energy</v>
          </cell>
          <cell r="J35" t="str">
            <v>Summer</v>
          </cell>
          <cell r="K35" t="str">
            <v>Peak</v>
          </cell>
          <cell r="O35" t="str">
            <v>N/A</v>
          </cell>
          <cell r="T35">
            <v>13658203.254714999</v>
          </cell>
        </row>
        <row r="36">
          <cell r="F36" t="str">
            <v>AG-A1</v>
          </cell>
          <cell r="G36" t="str">
            <v>PPP</v>
          </cell>
          <cell r="I36" t="str">
            <v>Energy</v>
          </cell>
          <cell r="J36" t="str">
            <v>Winter</v>
          </cell>
          <cell r="K36" t="str">
            <v>Off Peak</v>
          </cell>
          <cell r="O36" t="str">
            <v>N/A</v>
          </cell>
          <cell r="T36">
            <v>70371639.994727001</v>
          </cell>
        </row>
        <row r="37">
          <cell r="F37" t="str">
            <v>AG-A1</v>
          </cell>
          <cell r="G37" t="str">
            <v>PPP</v>
          </cell>
          <cell r="I37" t="str">
            <v>Energy</v>
          </cell>
          <cell r="J37" t="str">
            <v>Winter</v>
          </cell>
          <cell r="K37" t="str">
            <v>Peak</v>
          </cell>
          <cell r="O37" t="str">
            <v>N/A</v>
          </cell>
          <cell r="T37">
            <v>10968252.653857</v>
          </cell>
        </row>
        <row r="38">
          <cell r="F38" t="str">
            <v>AG-A1</v>
          </cell>
          <cell r="G38" t="str">
            <v>AB32 Credit</v>
          </cell>
          <cell r="I38" t="str">
            <v>Energy</v>
          </cell>
          <cell r="J38" t="str">
            <v>Summer</v>
          </cell>
          <cell r="K38" t="str">
            <v>Off Peak</v>
          </cell>
          <cell r="O38" t="str">
            <v>N/A</v>
          </cell>
          <cell r="T38">
            <v>514639.29511040018</v>
          </cell>
        </row>
        <row r="39">
          <cell r="F39" t="str">
            <v>AG-A1</v>
          </cell>
          <cell r="G39" t="str">
            <v>AB32 Credit</v>
          </cell>
          <cell r="I39" t="str">
            <v>Energy</v>
          </cell>
          <cell r="J39" t="str">
            <v>Summer</v>
          </cell>
          <cell r="K39" t="str">
            <v>Peak</v>
          </cell>
          <cell r="O39" t="str">
            <v>N/A</v>
          </cell>
          <cell r="T39">
            <v>64368.984074144304</v>
          </cell>
        </row>
        <row r="40">
          <cell r="F40" t="str">
            <v>AG-A1</v>
          </cell>
          <cell r="G40" t="str">
            <v>AB32 Credit</v>
          </cell>
          <cell r="I40" t="str">
            <v>Energy</v>
          </cell>
          <cell r="J40" t="str">
            <v>Winter</v>
          </cell>
          <cell r="K40" t="str">
            <v>Off Peak</v>
          </cell>
          <cell r="O40" t="str">
            <v>N/A</v>
          </cell>
          <cell r="T40">
            <v>346868.4833584911</v>
          </cell>
        </row>
        <row r="41">
          <cell r="F41" t="str">
            <v>AG-A1</v>
          </cell>
          <cell r="G41" t="str">
            <v>AB32 Credit</v>
          </cell>
          <cell r="I41" t="str">
            <v>Energy</v>
          </cell>
          <cell r="J41" t="str">
            <v>Winter</v>
          </cell>
          <cell r="K41" t="str">
            <v>Peak</v>
          </cell>
          <cell r="O41" t="str">
            <v>N/A</v>
          </cell>
          <cell r="T41">
            <v>53395.773600445122</v>
          </cell>
        </row>
        <row r="42">
          <cell r="F42" t="str">
            <v>AG-A1</v>
          </cell>
          <cell r="G42" t="str">
            <v>TRA</v>
          </cell>
          <cell r="I42" t="str">
            <v>Energy</v>
          </cell>
          <cell r="J42" t="str">
            <v>Summer</v>
          </cell>
          <cell r="K42" t="str">
            <v>Off Peak</v>
          </cell>
          <cell r="O42" t="str">
            <v>N/A</v>
          </cell>
          <cell r="T42">
            <v>111385642.439165</v>
          </cell>
        </row>
        <row r="43">
          <cell r="F43" t="str">
            <v>AG-A1</v>
          </cell>
          <cell r="G43" t="str">
            <v>TRA</v>
          </cell>
          <cell r="I43" t="str">
            <v>Energy</v>
          </cell>
          <cell r="J43" t="str">
            <v>Summer</v>
          </cell>
          <cell r="K43" t="str">
            <v>Peak</v>
          </cell>
          <cell r="O43" t="str">
            <v>N/A</v>
          </cell>
          <cell r="T43">
            <v>13658203.254714999</v>
          </cell>
        </row>
        <row r="44">
          <cell r="F44" t="str">
            <v>AG-A1</v>
          </cell>
          <cell r="G44" t="str">
            <v>TRA</v>
          </cell>
          <cell r="I44" t="str">
            <v>Energy</v>
          </cell>
          <cell r="J44" t="str">
            <v>Winter</v>
          </cell>
          <cell r="K44" t="str">
            <v>Off Peak</v>
          </cell>
          <cell r="O44" t="str">
            <v>N/A</v>
          </cell>
          <cell r="T44">
            <v>70371639.994727001</v>
          </cell>
        </row>
        <row r="45">
          <cell r="F45" t="str">
            <v>AG-A1</v>
          </cell>
          <cell r="G45" t="str">
            <v>TRA</v>
          </cell>
          <cell r="I45" t="str">
            <v>Energy</v>
          </cell>
          <cell r="J45" t="str">
            <v>Winter</v>
          </cell>
          <cell r="K45" t="str">
            <v>Peak</v>
          </cell>
          <cell r="O45" t="str">
            <v>N/A</v>
          </cell>
          <cell r="T45">
            <v>10968252.653857</v>
          </cell>
        </row>
        <row r="46">
          <cell r="F46" t="str">
            <v>AG-A1</v>
          </cell>
          <cell r="G46" t="str">
            <v>CTC</v>
          </cell>
          <cell r="I46" t="str">
            <v>Energy</v>
          </cell>
          <cell r="J46" t="str">
            <v>Summer</v>
          </cell>
          <cell r="K46" t="str">
            <v>Off Peak</v>
          </cell>
          <cell r="O46" t="str">
            <v>N/A</v>
          </cell>
          <cell r="T46">
            <v>111385642.439165</v>
          </cell>
        </row>
        <row r="47">
          <cell r="F47" t="str">
            <v>AG-A1</v>
          </cell>
          <cell r="G47" t="str">
            <v>CTC</v>
          </cell>
          <cell r="I47" t="str">
            <v>Energy</v>
          </cell>
          <cell r="J47" t="str">
            <v>Summer</v>
          </cell>
          <cell r="K47" t="str">
            <v>Peak</v>
          </cell>
          <cell r="O47" t="str">
            <v>N/A</v>
          </cell>
          <cell r="T47">
            <v>13658203.254714999</v>
          </cell>
        </row>
        <row r="48">
          <cell r="F48" t="str">
            <v>AG-A1</v>
          </cell>
          <cell r="G48" t="str">
            <v>CTC</v>
          </cell>
          <cell r="I48" t="str">
            <v>Energy</v>
          </cell>
          <cell r="J48" t="str">
            <v>Winter</v>
          </cell>
          <cell r="K48" t="str">
            <v>Off Peak</v>
          </cell>
          <cell r="O48" t="str">
            <v>N/A</v>
          </cell>
          <cell r="T48">
            <v>70371639.994727001</v>
          </cell>
        </row>
        <row r="49">
          <cell r="F49" t="str">
            <v>AG-A1</v>
          </cell>
          <cell r="G49" t="str">
            <v>CTC</v>
          </cell>
          <cell r="I49" t="str">
            <v>Energy</v>
          </cell>
          <cell r="J49" t="str">
            <v>Winter</v>
          </cell>
          <cell r="K49" t="str">
            <v>Peak</v>
          </cell>
          <cell r="O49" t="str">
            <v>N/A</v>
          </cell>
          <cell r="T49">
            <v>10968252.653857</v>
          </cell>
        </row>
        <row r="50">
          <cell r="F50" t="str">
            <v>AG-A1</v>
          </cell>
          <cell r="G50" t="str">
            <v>Distribution</v>
          </cell>
          <cell r="I50" t="str">
            <v>Energy</v>
          </cell>
          <cell r="J50" t="str">
            <v>Summer</v>
          </cell>
          <cell r="K50" t="str">
            <v>Off Peak</v>
          </cell>
          <cell r="O50" t="str">
            <v>N/A</v>
          </cell>
          <cell r="T50">
            <v>111385642.439165</v>
          </cell>
        </row>
        <row r="51">
          <cell r="F51" t="str">
            <v>AG-A1</v>
          </cell>
          <cell r="G51" t="str">
            <v>Distribution</v>
          </cell>
          <cell r="I51" t="str">
            <v>Energy</v>
          </cell>
          <cell r="J51" t="str">
            <v>Summer</v>
          </cell>
          <cell r="K51" t="str">
            <v>Peak</v>
          </cell>
          <cell r="O51" t="str">
            <v>N/A</v>
          </cell>
          <cell r="T51">
            <v>13658203.254714999</v>
          </cell>
        </row>
        <row r="52">
          <cell r="F52" t="str">
            <v>AG-A1</v>
          </cell>
          <cell r="G52" t="str">
            <v>Distribution</v>
          </cell>
          <cell r="I52" t="str">
            <v>Energy</v>
          </cell>
          <cell r="J52" t="str">
            <v>Winter</v>
          </cell>
          <cell r="K52" t="str">
            <v>Off Peak</v>
          </cell>
          <cell r="O52" t="str">
            <v>N/A</v>
          </cell>
          <cell r="T52">
            <v>70371639.994727001</v>
          </cell>
        </row>
        <row r="53">
          <cell r="F53" t="str">
            <v>AG-A1</v>
          </cell>
          <cell r="G53" t="str">
            <v>Distribution</v>
          </cell>
          <cell r="I53" t="str">
            <v>Energy</v>
          </cell>
          <cell r="J53" t="str">
            <v>Winter</v>
          </cell>
          <cell r="K53" t="str">
            <v>Peak</v>
          </cell>
          <cell r="O53" t="str">
            <v>N/A</v>
          </cell>
          <cell r="T53">
            <v>10968252.653857</v>
          </cell>
        </row>
        <row r="54">
          <cell r="F54" t="str">
            <v>AG-A1</v>
          </cell>
          <cell r="G54" t="str">
            <v>WFC</v>
          </cell>
          <cell r="I54" t="str">
            <v>Energy</v>
          </cell>
          <cell r="J54" t="str">
            <v>Summer</v>
          </cell>
          <cell r="K54" t="str">
            <v>Off Peak</v>
          </cell>
          <cell r="O54" t="str">
            <v>N/A</v>
          </cell>
          <cell r="T54">
            <v>111385642.439165</v>
          </cell>
        </row>
        <row r="55">
          <cell r="F55" t="str">
            <v>AG-A1</v>
          </cell>
          <cell r="G55" t="str">
            <v>WFC</v>
          </cell>
          <cell r="I55" t="str">
            <v>Energy</v>
          </cell>
          <cell r="J55" t="str">
            <v>Summer</v>
          </cell>
          <cell r="K55" t="str">
            <v>Peak</v>
          </cell>
          <cell r="O55" t="str">
            <v>N/A</v>
          </cell>
          <cell r="T55">
            <v>13658203.254714999</v>
          </cell>
        </row>
        <row r="56">
          <cell r="F56" t="str">
            <v>AG-A1</v>
          </cell>
          <cell r="G56" t="str">
            <v>WFC</v>
          </cell>
          <cell r="I56" t="str">
            <v>Energy</v>
          </cell>
          <cell r="J56" t="str">
            <v>Winter</v>
          </cell>
          <cell r="K56" t="str">
            <v>Off Peak</v>
          </cell>
          <cell r="O56" t="str">
            <v>N/A</v>
          </cell>
          <cell r="T56">
            <v>70371639.994727001</v>
          </cell>
        </row>
        <row r="57">
          <cell r="F57" t="str">
            <v>AG-A1</v>
          </cell>
          <cell r="G57" t="str">
            <v>WFC</v>
          </cell>
          <cell r="I57" t="str">
            <v>Energy</v>
          </cell>
          <cell r="J57" t="str">
            <v>Winter</v>
          </cell>
          <cell r="K57" t="str">
            <v>Peak</v>
          </cell>
          <cell r="O57" t="str">
            <v>N/A</v>
          </cell>
          <cell r="T57">
            <v>10968252.653857</v>
          </cell>
        </row>
        <row r="58">
          <cell r="F58" t="str">
            <v>AG-A1</v>
          </cell>
          <cell r="G58" t="str">
            <v>ECRA</v>
          </cell>
          <cell r="I58" t="str">
            <v>Energy</v>
          </cell>
          <cell r="J58" t="str">
            <v>Summer</v>
          </cell>
          <cell r="K58" t="str">
            <v>Off Peak</v>
          </cell>
          <cell r="O58" t="str">
            <v>N/A</v>
          </cell>
          <cell r="T58">
            <v>111385642.439165</v>
          </cell>
        </row>
        <row r="59">
          <cell r="F59" t="str">
            <v>AG-A1</v>
          </cell>
          <cell r="G59" t="str">
            <v>ECRA</v>
          </cell>
          <cell r="I59" t="str">
            <v>Energy</v>
          </cell>
          <cell r="J59" t="str">
            <v>Summer</v>
          </cell>
          <cell r="K59" t="str">
            <v>Peak</v>
          </cell>
          <cell r="O59" t="str">
            <v>N/A</v>
          </cell>
          <cell r="T59">
            <v>13658203.254714999</v>
          </cell>
        </row>
        <row r="60">
          <cell r="F60" t="str">
            <v>AG-A1</v>
          </cell>
          <cell r="G60" t="str">
            <v>ECRA</v>
          </cell>
          <cell r="I60" t="str">
            <v>Energy</v>
          </cell>
          <cell r="J60" t="str">
            <v>Winter</v>
          </cell>
          <cell r="K60" t="str">
            <v>Off Peak</v>
          </cell>
          <cell r="O60" t="str">
            <v>N/A</v>
          </cell>
          <cell r="T60">
            <v>70371639.994727001</v>
          </cell>
        </row>
        <row r="61">
          <cell r="F61" t="str">
            <v>AG-A1</v>
          </cell>
          <cell r="G61" t="str">
            <v>ECRA</v>
          </cell>
          <cell r="I61" t="str">
            <v>Energy</v>
          </cell>
          <cell r="J61" t="str">
            <v>Winter</v>
          </cell>
          <cell r="K61" t="str">
            <v>Peak</v>
          </cell>
          <cell r="O61" t="str">
            <v>N/A</v>
          </cell>
          <cell r="T61">
            <v>10968252.653857</v>
          </cell>
        </row>
        <row r="62">
          <cell r="F62" t="str">
            <v>AG-A1</v>
          </cell>
          <cell r="G62" t="str">
            <v>Generation</v>
          </cell>
          <cell r="I62" t="str">
            <v>Energy</v>
          </cell>
          <cell r="J62" t="str">
            <v>Summer</v>
          </cell>
          <cell r="K62" t="str">
            <v>Off Peak</v>
          </cell>
          <cell r="O62" t="str">
            <v>N/A</v>
          </cell>
          <cell r="T62">
            <v>111385642.439165</v>
          </cell>
        </row>
        <row r="63">
          <cell r="F63" t="str">
            <v>AG-A1</v>
          </cell>
          <cell r="G63" t="str">
            <v>Generation</v>
          </cell>
          <cell r="I63" t="str">
            <v>Energy</v>
          </cell>
          <cell r="J63" t="str">
            <v>Summer</v>
          </cell>
          <cell r="K63" t="str">
            <v>Peak</v>
          </cell>
          <cell r="O63" t="str">
            <v>N/A</v>
          </cell>
          <cell r="T63">
            <v>13658203.254714999</v>
          </cell>
        </row>
        <row r="64">
          <cell r="F64" t="str">
            <v>AG-A1</v>
          </cell>
          <cell r="G64" t="str">
            <v>Generation</v>
          </cell>
          <cell r="I64" t="str">
            <v>Energy</v>
          </cell>
          <cell r="J64" t="str">
            <v>Winter</v>
          </cell>
          <cell r="K64" t="str">
            <v>Off Peak</v>
          </cell>
          <cell r="O64" t="str">
            <v>N/A</v>
          </cell>
          <cell r="T64">
            <v>70371639.994727001</v>
          </cell>
        </row>
        <row r="65">
          <cell r="F65" t="str">
            <v>AG-A1</v>
          </cell>
          <cell r="G65" t="str">
            <v>Generation</v>
          </cell>
          <cell r="I65" t="str">
            <v>Energy</v>
          </cell>
          <cell r="J65" t="str">
            <v>Winter</v>
          </cell>
          <cell r="K65" t="str">
            <v>Peak</v>
          </cell>
          <cell r="O65" t="str">
            <v>N/A</v>
          </cell>
          <cell r="T65">
            <v>10968252.653857</v>
          </cell>
        </row>
        <row r="66">
          <cell r="F66" t="str">
            <v>AG-A1</v>
          </cell>
          <cell r="G66" t="str">
            <v>ND</v>
          </cell>
          <cell r="I66" t="str">
            <v>Energy</v>
          </cell>
          <cell r="J66" t="str">
            <v>Summer</v>
          </cell>
          <cell r="K66" t="str">
            <v>Off Peak</v>
          </cell>
          <cell r="O66" t="str">
            <v>N/A</v>
          </cell>
          <cell r="T66">
            <v>111385642.439165</v>
          </cell>
        </row>
        <row r="67">
          <cell r="F67" t="str">
            <v>AG-A1</v>
          </cell>
          <cell r="G67" t="str">
            <v>ND</v>
          </cell>
          <cell r="I67" t="str">
            <v>Energy</v>
          </cell>
          <cell r="J67" t="str">
            <v>Summer</v>
          </cell>
          <cell r="K67" t="str">
            <v>Peak</v>
          </cell>
          <cell r="O67" t="str">
            <v>N/A</v>
          </cell>
          <cell r="T67">
            <v>13658203.254714999</v>
          </cell>
        </row>
        <row r="68">
          <cell r="F68" t="str">
            <v>AG-A1</v>
          </cell>
          <cell r="G68" t="str">
            <v>ND</v>
          </cell>
          <cell r="I68" t="str">
            <v>Energy</v>
          </cell>
          <cell r="J68" t="str">
            <v>Winter</v>
          </cell>
          <cell r="K68" t="str">
            <v>Off Peak</v>
          </cell>
          <cell r="O68" t="str">
            <v>N/A</v>
          </cell>
          <cell r="T68">
            <v>70371639.994727001</v>
          </cell>
        </row>
        <row r="69">
          <cell r="F69" t="str">
            <v>AG-A1</v>
          </cell>
          <cell r="G69" t="str">
            <v>ND</v>
          </cell>
          <cell r="I69" t="str">
            <v>Energy</v>
          </cell>
          <cell r="J69" t="str">
            <v>Winter</v>
          </cell>
          <cell r="K69" t="str">
            <v>Peak</v>
          </cell>
          <cell r="O69" t="str">
            <v>N/A</v>
          </cell>
          <cell r="T69">
            <v>10968252.653857</v>
          </cell>
        </row>
        <row r="70">
          <cell r="F70" t="str">
            <v>AG-A1</v>
          </cell>
          <cell r="G70" t="str">
            <v>NSGC</v>
          </cell>
          <cell r="I70" t="str">
            <v>Energy</v>
          </cell>
          <cell r="J70" t="str">
            <v>Summer</v>
          </cell>
          <cell r="K70" t="str">
            <v>Off Peak</v>
          </cell>
          <cell r="O70" t="str">
            <v>N/A</v>
          </cell>
          <cell r="T70">
            <v>111385642.439165</v>
          </cell>
        </row>
        <row r="71">
          <cell r="F71" t="str">
            <v>AG-A1</v>
          </cell>
          <cell r="G71" t="str">
            <v>NSGC</v>
          </cell>
          <cell r="I71" t="str">
            <v>Energy</v>
          </cell>
          <cell r="J71" t="str">
            <v>Summer</v>
          </cell>
          <cell r="K71" t="str">
            <v>Peak</v>
          </cell>
          <cell r="O71" t="str">
            <v>N/A</v>
          </cell>
          <cell r="T71">
            <v>13658203.254714999</v>
          </cell>
        </row>
        <row r="72">
          <cell r="F72" t="str">
            <v>AG-A1</v>
          </cell>
          <cell r="G72" t="str">
            <v>NSGC</v>
          </cell>
          <cell r="I72" t="str">
            <v>Energy</v>
          </cell>
          <cell r="J72" t="str">
            <v>Winter</v>
          </cell>
          <cell r="K72" t="str">
            <v>Off Peak</v>
          </cell>
          <cell r="O72" t="str">
            <v>N/A</v>
          </cell>
          <cell r="T72">
            <v>70371639.994727001</v>
          </cell>
        </row>
        <row r="73">
          <cell r="F73" t="str">
            <v>AG-A1</v>
          </cell>
          <cell r="G73" t="str">
            <v>NSGC</v>
          </cell>
          <cell r="I73" t="str">
            <v>Energy</v>
          </cell>
          <cell r="J73" t="str">
            <v>Winter</v>
          </cell>
          <cell r="K73" t="str">
            <v>Peak</v>
          </cell>
          <cell r="O73" t="str">
            <v>N/A</v>
          </cell>
          <cell r="T73">
            <v>10968252.653857</v>
          </cell>
        </row>
        <row r="74">
          <cell r="F74" t="str">
            <v>AG-A1</v>
          </cell>
          <cell r="G74" t="str">
            <v>RS</v>
          </cell>
          <cell r="I74" t="str">
            <v>Energy</v>
          </cell>
          <cell r="J74" t="str">
            <v>Summer</v>
          </cell>
          <cell r="K74" t="str">
            <v>Peak</v>
          </cell>
          <cell r="O74" t="str">
            <v>N/A</v>
          </cell>
          <cell r="T74">
            <v>13658203.254714999</v>
          </cell>
        </row>
        <row r="75">
          <cell r="F75" t="str">
            <v>AG-A1</v>
          </cell>
          <cell r="G75" t="str">
            <v>RS</v>
          </cell>
          <cell r="I75" t="str">
            <v>Energy</v>
          </cell>
          <cell r="J75" t="str">
            <v>Summer</v>
          </cell>
          <cell r="K75" t="str">
            <v>Off Peak</v>
          </cell>
          <cell r="O75" t="str">
            <v>N/A</v>
          </cell>
          <cell r="T75">
            <v>111385642.439165</v>
          </cell>
        </row>
        <row r="76">
          <cell r="F76" t="str">
            <v>AG-A1</v>
          </cell>
          <cell r="G76" t="str">
            <v>RS</v>
          </cell>
          <cell r="I76" t="str">
            <v>Energy</v>
          </cell>
          <cell r="J76" t="str">
            <v>Winter</v>
          </cell>
          <cell r="K76" t="str">
            <v>Peak</v>
          </cell>
          <cell r="O76" t="str">
            <v>N/A</v>
          </cell>
          <cell r="T76">
            <v>10968252.653857</v>
          </cell>
        </row>
        <row r="77">
          <cell r="F77" t="str">
            <v>AG-A1</v>
          </cell>
          <cell r="G77" t="str">
            <v>RS</v>
          </cell>
          <cell r="I77" t="str">
            <v>Energy</v>
          </cell>
          <cell r="J77" t="str">
            <v>Winter</v>
          </cell>
          <cell r="K77" t="str">
            <v>Off Peak</v>
          </cell>
          <cell r="O77" t="str">
            <v>N/A</v>
          </cell>
          <cell r="T77">
            <v>70371639.994727001</v>
          </cell>
        </row>
        <row r="78">
          <cell r="F78" t="str">
            <v>AG-A1</v>
          </cell>
          <cell r="G78" t="str">
            <v>Trans</v>
          </cell>
          <cell r="I78" t="str">
            <v>Energy</v>
          </cell>
          <cell r="J78" t="str">
            <v>Summer</v>
          </cell>
          <cell r="K78" t="str">
            <v>Off Peak</v>
          </cell>
          <cell r="O78" t="str">
            <v>N/A</v>
          </cell>
          <cell r="T78">
            <v>111385642.439165</v>
          </cell>
        </row>
        <row r="79">
          <cell r="F79" t="str">
            <v>AG-A1</v>
          </cell>
          <cell r="G79" t="str">
            <v>Trans</v>
          </cell>
          <cell r="I79" t="str">
            <v>Energy</v>
          </cell>
          <cell r="J79" t="str">
            <v>Summer</v>
          </cell>
          <cell r="K79" t="str">
            <v>Peak</v>
          </cell>
          <cell r="O79" t="str">
            <v>N/A</v>
          </cell>
          <cell r="T79">
            <v>13658203.254714999</v>
          </cell>
        </row>
        <row r="80">
          <cell r="F80" t="str">
            <v>AG-A1</v>
          </cell>
          <cell r="G80" t="str">
            <v>Trans</v>
          </cell>
          <cell r="I80" t="str">
            <v>Energy</v>
          </cell>
          <cell r="J80" t="str">
            <v>Winter</v>
          </cell>
          <cell r="K80" t="str">
            <v>Off Peak</v>
          </cell>
          <cell r="O80" t="str">
            <v>N/A</v>
          </cell>
          <cell r="T80">
            <v>70371639.994727001</v>
          </cell>
        </row>
        <row r="81">
          <cell r="F81" t="str">
            <v>AG-A1</v>
          </cell>
          <cell r="G81" t="str">
            <v>Trans</v>
          </cell>
          <cell r="I81" t="str">
            <v>Energy</v>
          </cell>
          <cell r="J81" t="str">
            <v>Winter</v>
          </cell>
          <cell r="K81" t="str">
            <v>Peak</v>
          </cell>
          <cell r="O81" t="str">
            <v>N/A</v>
          </cell>
          <cell r="T81">
            <v>10968252.653857</v>
          </cell>
        </row>
        <row r="82">
          <cell r="F82" t="str">
            <v>AG-A1</v>
          </cell>
          <cell r="G82" t="str">
            <v>PPP</v>
          </cell>
          <cell r="I82" t="str">
            <v>Energy</v>
          </cell>
          <cell r="J82" t="str">
            <v>Summer</v>
          </cell>
          <cell r="K82" t="str">
            <v>Off Peak</v>
          </cell>
          <cell r="O82" t="str">
            <v>N/A</v>
          </cell>
          <cell r="T82">
            <v>111385642.439165</v>
          </cell>
        </row>
        <row r="83">
          <cell r="F83" t="str">
            <v>AG-A1</v>
          </cell>
          <cell r="G83" t="str">
            <v>PPP</v>
          </cell>
          <cell r="I83" t="str">
            <v>Energy</v>
          </cell>
          <cell r="J83" t="str">
            <v>Summer</v>
          </cell>
          <cell r="K83" t="str">
            <v>Peak</v>
          </cell>
          <cell r="O83" t="str">
            <v>N/A</v>
          </cell>
          <cell r="T83">
            <v>13658203.254714999</v>
          </cell>
        </row>
        <row r="84">
          <cell r="F84" t="str">
            <v>AG-A1</v>
          </cell>
          <cell r="G84" t="str">
            <v>PPP</v>
          </cell>
          <cell r="I84" t="str">
            <v>Energy</v>
          </cell>
          <cell r="J84" t="str">
            <v>Winter</v>
          </cell>
          <cell r="K84" t="str">
            <v>Off Peak</v>
          </cell>
          <cell r="O84" t="str">
            <v>N/A</v>
          </cell>
          <cell r="T84">
            <v>70371639.994727001</v>
          </cell>
        </row>
        <row r="85">
          <cell r="F85" t="str">
            <v>AG-A1</v>
          </cell>
          <cell r="G85" t="str">
            <v>PPP</v>
          </cell>
          <cell r="I85" t="str">
            <v>Energy</v>
          </cell>
          <cell r="J85" t="str">
            <v>Winter</v>
          </cell>
          <cell r="K85" t="str">
            <v>Peak</v>
          </cell>
          <cell r="O85" t="str">
            <v>N/A</v>
          </cell>
          <cell r="T85">
            <v>10968252.653857</v>
          </cell>
        </row>
        <row r="86">
          <cell r="F86" t="str">
            <v>AG-A1</v>
          </cell>
          <cell r="G86" t="str">
            <v>AB32 Credit</v>
          </cell>
          <cell r="I86" t="str">
            <v>Energy</v>
          </cell>
          <cell r="J86" t="str">
            <v>Summer</v>
          </cell>
          <cell r="K86" t="str">
            <v>Off Peak</v>
          </cell>
          <cell r="O86" t="str">
            <v>N/A</v>
          </cell>
          <cell r="T86">
            <v>100047039.00084804</v>
          </cell>
        </row>
        <row r="87">
          <cell r="F87" t="str">
            <v>AG-A1</v>
          </cell>
          <cell r="G87" t="str">
            <v>AB32 Credit</v>
          </cell>
          <cell r="I87" t="str">
            <v>Energy</v>
          </cell>
          <cell r="J87" t="str">
            <v>Summer</v>
          </cell>
          <cell r="K87" t="str">
            <v>Peak</v>
          </cell>
          <cell r="O87" t="str">
            <v>N/A</v>
          </cell>
          <cell r="T87">
            <v>12513475.59600825</v>
          </cell>
        </row>
        <row r="88">
          <cell r="F88" t="str">
            <v>AG-A1</v>
          </cell>
          <cell r="G88" t="str">
            <v>AB32 Credit</v>
          </cell>
          <cell r="I88" t="str">
            <v>Energy</v>
          </cell>
          <cell r="J88" t="str">
            <v>Winter</v>
          </cell>
          <cell r="K88" t="str">
            <v>Off Peak</v>
          </cell>
          <cell r="O88" t="str">
            <v>N/A</v>
          </cell>
          <cell r="T88">
            <v>67432015.029648036</v>
          </cell>
        </row>
        <row r="89">
          <cell r="F89" t="str">
            <v>AG-A1</v>
          </cell>
          <cell r="G89" t="str">
            <v>AB32 Credit</v>
          </cell>
          <cell r="I89" t="str">
            <v>Energy</v>
          </cell>
          <cell r="J89" t="str">
            <v>Winter</v>
          </cell>
          <cell r="K89" t="str">
            <v>Peak</v>
          </cell>
          <cell r="O89" t="str">
            <v>N/A</v>
          </cell>
          <cell r="T89">
            <v>10380258.745570922</v>
          </cell>
        </row>
        <row r="90">
          <cell r="F90" t="str">
            <v>AG-A1</v>
          </cell>
          <cell r="G90" t="str">
            <v>TRA</v>
          </cell>
          <cell r="I90" t="str">
            <v>Energy</v>
          </cell>
          <cell r="J90" t="str">
            <v>Summer</v>
          </cell>
          <cell r="K90" t="str">
            <v>Off Peak</v>
          </cell>
          <cell r="O90" t="str">
            <v>N/A</v>
          </cell>
          <cell r="T90">
            <v>111385642.439165</v>
          </cell>
        </row>
        <row r="91">
          <cell r="F91" t="str">
            <v>AG-A1</v>
          </cell>
          <cell r="G91" t="str">
            <v>TRA</v>
          </cell>
          <cell r="I91" t="str">
            <v>Energy</v>
          </cell>
          <cell r="J91" t="str">
            <v>Summer</v>
          </cell>
          <cell r="K91" t="str">
            <v>Peak</v>
          </cell>
          <cell r="O91" t="str">
            <v>N/A</v>
          </cell>
          <cell r="T91">
            <v>13658203.254714999</v>
          </cell>
        </row>
        <row r="92">
          <cell r="F92" t="str">
            <v>AG-A1</v>
          </cell>
          <cell r="G92" t="str">
            <v>TRA</v>
          </cell>
          <cell r="I92" t="str">
            <v>Energy</v>
          </cell>
          <cell r="J92" t="str">
            <v>Winter</v>
          </cell>
          <cell r="K92" t="str">
            <v>Off Peak</v>
          </cell>
          <cell r="O92" t="str">
            <v>N/A</v>
          </cell>
          <cell r="T92">
            <v>70371639.994727001</v>
          </cell>
        </row>
        <row r="93">
          <cell r="F93" t="str">
            <v>AG-A1</v>
          </cell>
          <cell r="G93" t="str">
            <v>TRA</v>
          </cell>
          <cell r="I93" t="str">
            <v>Energy</v>
          </cell>
          <cell r="J93" t="str">
            <v>Winter</v>
          </cell>
          <cell r="K93" t="str">
            <v>Peak</v>
          </cell>
          <cell r="O93" t="str">
            <v>N/A</v>
          </cell>
          <cell r="T93">
            <v>10968252.653857</v>
          </cell>
        </row>
        <row r="94">
          <cell r="F94" t="str">
            <v>AG-A1</v>
          </cell>
          <cell r="G94" t="str">
            <v>TRA</v>
          </cell>
          <cell r="I94" t="str">
            <v>Energy</v>
          </cell>
          <cell r="J94" t="str">
            <v>Summer</v>
          </cell>
          <cell r="K94" t="str">
            <v>Off Peak</v>
          </cell>
          <cell r="O94" t="str">
            <v>N/A</v>
          </cell>
          <cell r="T94">
            <v>111385642.439165</v>
          </cell>
        </row>
        <row r="95">
          <cell r="F95" t="str">
            <v>AG-A1</v>
          </cell>
          <cell r="G95" t="str">
            <v>TRA</v>
          </cell>
          <cell r="I95" t="str">
            <v>Energy</v>
          </cell>
          <cell r="J95" t="str">
            <v>Summer</v>
          </cell>
          <cell r="K95" t="str">
            <v>Peak</v>
          </cell>
          <cell r="O95" t="str">
            <v>N/A</v>
          </cell>
          <cell r="T95">
            <v>13658203.254714999</v>
          </cell>
        </row>
        <row r="96">
          <cell r="F96" t="str">
            <v>AG-A1</v>
          </cell>
          <cell r="G96" t="str">
            <v>TRA</v>
          </cell>
          <cell r="I96" t="str">
            <v>Energy</v>
          </cell>
          <cell r="J96" t="str">
            <v>Winter</v>
          </cell>
          <cell r="K96" t="str">
            <v>Off Peak</v>
          </cell>
          <cell r="O96" t="str">
            <v>N/A</v>
          </cell>
          <cell r="T96">
            <v>70371639.994727001</v>
          </cell>
        </row>
        <row r="97">
          <cell r="F97" t="str">
            <v>AG-A1</v>
          </cell>
          <cell r="G97" t="str">
            <v>TRA</v>
          </cell>
          <cell r="I97" t="str">
            <v>Energy</v>
          </cell>
          <cell r="J97" t="str">
            <v>Winter</v>
          </cell>
          <cell r="K97" t="str">
            <v>Peak</v>
          </cell>
          <cell r="O97" t="str">
            <v>N/A</v>
          </cell>
          <cell r="T97">
            <v>10968252.653857</v>
          </cell>
        </row>
        <row r="98">
          <cell r="F98" t="str">
            <v>AG-A1</v>
          </cell>
          <cell r="G98" t="str">
            <v>RB</v>
          </cell>
          <cell r="I98" t="str">
            <v>Energy</v>
          </cell>
          <cell r="J98" t="str">
            <v>Summer</v>
          </cell>
          <cell r="K98" t="str">
            <v>Off Peak</v>
          </cell>
          <cell r="O98" t="str">
            <v>N/A</v>
          </cell>
          <cell r="T98">
            <v>111385642.439165</v>
          </cell>
        </row>
        <row r="99">
          <cell r="F99" t="str">
            <v>AG-A1</v>
          </cell>
          <cell r="G99" t="str">
            <v>RB</v>
          </cell>
          <cell r="I99" t="str">
            <v>Energy</v>
          </cell>
          <cell r="J99" t="str">
            <v>Summer</v>
          </cell>
          <cell r="K99" t="str">
            <v>Peak</v>
          </cell>
          <cell r="O99" t="str">
            <v>N/A</v>
          </cell>
          <cell r="T99">
            <v>13658203.254714999</v>
          </cell>
        </row>
        <row r="100">
          <cell r="F100" t="str">
            <v>AG-A1</v>
          </cell>
          <cell r="G100" t="str">
            <v>RB</v>
          </cell>
          <cell r="I100" t="str">
            <v>Energy</v>
          </cell>
          <cell r="J100" t="str">
            <v>Winter</v>
          </cell>
          <cell r="K100" t="str">
            <v>Off Peak</v>
          </cell>
          <cell r="O100" t="str">
            <v>N/A</v>
          </cell>
          <cell r="T100">
            <v>70371639.994727001</v>
          </cell>
        </row>
        <row r="101">
          <cell r="F101" t="str">
            <v>AG-A1</v>
          </cell>
          <cell r="G101" t="str">
            <v>RB</v>
          </cell>
          <cell r="I101" t="str">
            <v>Energy</v>
          </cell>
          <cell r="J101" t="str">
            <v>Winter</v>
          </cell>
          <cell r="K101" t="str">
            <v>Peak</v>
          </cell>
          <cell r="O101" t="str">
            <v>N/A</v>
          </cell>
          <cell r="T101">
            <v>10968252.653857</v>
          </cell>
        </row>
        <row r="102">
          <cell r="F102" t="str">
            <v>AG-A1</v>
          </cell>
          <cell r="G102" t="str">
            <v>RBC</v>
          </cell>
          <cell r="I102" t="str">
            <v>Energy</v>
          </cell>
          <cell r="J102" t="str">
            <v>Summer</v>
          </cell>
          <cell r="K102" t="str">
            <v>Off Peak</v>
          </cell>
          <cell r="O102" t="str">
            <v>N/A</v>
          </cell>
          <cell r="T102">
            <v>111385642.439165</v>
          </cell>
        </row>
        <row r="103">
          <cell r="F103" t="str">
            <v>AG-A1</v>
          </cell>
          <cell r="G103" t="str">
            <v>RBC</v>
          </cell>
          <cell r="I103" t="str">
            <v>Energy</v>
          </cell>
          <cell r="J103" t="str">
            <v>Summer</v>
          </cell>
          <cell r="K103" t="str">
            <v>Peak</v>
          </cell>
          <cell r="O103" t="str">
            <v>N/A</v>
          </cell>
          <cell r="T103">
            <v>13658203.254714999</v>
          </cell>
        </row>
        <row r="104">
          <cell r="F104" t="str">
            <v>AG-A1</v>
          </cell>
          <cell r="G104" t="str">
            <v>RBC</v>
          </cell>
          <cell r="I104" t="str">
            <v>Energy</v>
          </cell>
          <cell r="J104" t="str">
            <v>Winter</v>
          </cell>
          <cell r="K104" t="str">
            <v>Off Peak</v>
          </cell>
          <cell r="O104" t="str">
            <v>N/A</v>
          </cell>
          <cell r="T104">
            <v>70371639.994727001</v>
          </cell>
        </row>
        <row r="105">
          <cell r="F105" t="str">
            <v>AG-A1</v>
          </cell>
          <cell r="G105" t="str">
            <v>RBC</v>
          </cell>
          <cell r="I105" t="str">
            <v>Energy</v>
          </cell>
          <cell r="J105" t="str">
            <v>Winter</v>
          </cell>
          <cell r="K105" t="str">
            <v>Peak</v>
          </cell>
          <cell r="O105" t="str">
            <v>N/A</v>
          </cell>
          <cell r="T105">
            <v>10968252.653857</v>
          </cell>
        </row>
        <row r="106">
          <cell r="F106" t="str">
            <v>AG-A1</v>
          </cell>
          <cell r="G106" t="str">
            <v>WH</v>
          </cell>
          <cell r="I106" t="str">
            <v>Energy</v>
          </cell>
          <cell r="J106" t="str">
            <v>Summer</v>
          </cell>
          <cell r="K106" t="str">
            <v>Off Peak</v>
          </cell>
          <cell r="O106" t="str">
            <v>N/A</v>
          </cell>
          <cell r="T106">
            <v>111385642.439165</v>
          </cell>
        </row>
        <row r="107">
          <cell r="F107" t="str">
            <v>AG-A1</v>
          </cell>
          <cell r="G107" t="str">
            <v>WH</v>
          </cell>
          <cell r="I107" t="str">
            <v>Energy</v>
          </cell>
          <cell r="J107" t="str">
            <v>Summer</v>
          </cell>
          <cell r="K107" t="str">
            <v>Peak</v>
          </cell>
          <cell r="O107" t="str">
            <v>N/A</v>
          </cell>
          <cell r="T107">
            <v>13658203.254714999</v>
          </cell>
        </row>
        <row r="108">
          <cell r="F108" t="str">
            <v>AG-A1</v>
          </cell>
          <cell r="G108" t="str">
            <v>WH</v>
          </cell>
          <cell r="I108" t="str">
            <v>Energy</v>
          </cell>
          <cell r="J108" t="str">
            <v>Winter</v>
          </cell>
          <cell r="K108" t="str">
            <v>Off Peak</v>
          </cell>
          <cell r="O108" t="str">
            <v>N/A</v>
          </cell>
          <cell r="T108">
            <v>70371639.994727001</v>
          </cell>
        </row>
        <row r="109">
          <cell r="F109" t="str">
            <v>AG-A1</v>
          </cell>
          <cell r="G109" t="str">
            <v>WH</v>
          </cell>
          <cell r="I109" t="str">
            <v>Energy</v>
          </cell>
          <cell r="J109" t="str">
            <v>Winter</v>
          </cell>
          <cell r="K109" t="str">
            <v>Peak</v>
          </cell>
          <cell r="O109" t="str">
            <v>N/A</v>
          </cell>
          <cell r="T109">
            <v>10968252.653857</v>
          </cell>
        </row>
        <row r="110">
          <cell r="F110" t="str">
            <v>AG-A1</v>
          </cell>
          <cell r="G110" t="str">
            <v>PCIA</v>
          </cell>
          <cell r="I110" t="str">
            <v>Pre-09</v>
          </cell>
          <cell r="J110" t="str">
            <v>N/A</v>
          </cell>
          <cell r="K110" t="str">
            <v>N/A</v>
          </cell>
          <cell r="O110" t="str">
            <v>N/A</v>
          </cell>
          <cell r="T110">
            <v>0</v>
          </cell>
        </row>
        <row r="111">
          <cell r="F111" t="str">
            <v>AG-A1</v>
          </cell>
          <cell r="G111" t="str">
            <v>PCIA</v>
          </cell>
          <cell r="I111" t="str">
            <v>Vin 09</v>
          </cell>
          <cell r="J111" t="str">
            <v>N/A</v>
          </cell>
          <cell r="K111" t="str">
            <v>N/A</v>
          </cell>
          <cell r="O111" t="str">
            <v>N/A</v>
          </cell>
          <cell r="T111">
            <v>0</v>
          </cell>
        </row>
        <row r="112">
          <cell r="F112" t="str">
            <v>AG-A1</v>
          </cell>
          <cell r="G112" t="str">
            <v>PCIA</v>
          </cell>
          <cell r="I112" t="str">
            <v>Vin 10</v>
          </cell>
          <cell r="J112" t="str">
            <v>N/A</v>
          </cell>
          <cell r="K112" t="str">
            <v>N/A</v>
          </cell>
          <cell r="O112" t="str">
            <v>N/A</v>
          </cell>
          <cell r="T112">
            <v>0</v>
          </cell>
        </row>
        <row r="113">
          <cell r="F113" t="str">
            <v>AG-A1</v>
          </cell>
          <cell r="G113" t="str">
            <v>PCIA</v>
          </cell>
          <cell r="I113" t="str">
            <v>Vin 11</v>
          </cell>
          <cell r="J113" t="str">
            <v>N/A</v>
          </cell>
          <cell r="K113" t="str">
            <v>N/A</v>
          </cell>
          <cell r="O113" t="str">
            <v>N/A</v>
          </cell>
          <cell r="T113">
            <v>0</v>
          </cell>
        </row>
        <row r="114">
          <cell r="F114" t="str">
            <v>AG-A1</v>
          </cell>
          <cell r="G114" t="str">
            <v>PCIA</v>
          </cell>
          <cell r="I114" t="str">
            <v>Vin 12</v>
          </cell>
          <cell r="J114" t="str">
            <v>N/A</v>
          </cell>
          <cell r="K114" t="str">
            <v>N/A</v>
          </cell>
          <cell r="O114" t="str">
            <v>N/A</v>
          </cell>
          <cell r="T114">
            <v>0</v>
          </cell>
        </row>
        <row r="115">
          <cell r="F115" t="str">
            <v>AG-A1</v>
          </cell>
          <cell r="G115" t="str">
            <v>PCIA</v>
          </cell>
          <cell r="I115" t="str">
            <v>Vin 13</v>
          </cell>
          <cell r="J115" t="str">
            <v>N/A</v>
          </cell>
          <cell r="K115" t="str">
            <v>N/A</v>
          </cell>
          <cell r="O115" t="str">
            <v>N/A</v>
          </cell>
          <cell r="T115">
            <v>0</v>
          </cell>
        </row>
        <row r="116">
          <cell r="F116" t="str">
            <v>AG-A1</v>
          </cell>
          <cell r="G116" t="str">
            <v>PCIA</v>
          </cell>
          <cell r="I116" t="str">
            <v>Vin 14</v>
          </cell>
          <cell r="J116" t="str">
            <v>N/A</v>
          </cell>
          <cell r="K116" t="str">
            <v>N/A</v>
          </cell>
          <cell r="O116" t="str">
            <v>N/A</v>
          </cell>
          <cell r="T116">
            <v>0</v>
          </cell>
        </row>
        <row r="117">
          <cell r="F117" t="str">
            <v>AG-A1</v>
          </cell>
          <cell r="G117" t="str">
            <v>PCIA</v>
          </cell>
          <cell r="I117" t="str">
            <v>Vin 15</v>
          </cell>
          <cell r="J117" t="str">
            <v>N/A</v>
          </cell>
          <cell r="K117" t="str">
            <v>N/A</v>
          </cell>
          <cell r="O117" t="str">
            <v>N/A</v>
          </cell>
          <cell r="T117">
            <v>0</v>
          </cell>
        </row>
        <row r="118">
          <cell r="F118" t="str">
            <v>AG-A1</v>
          </cell>
          <cell r="G118" t="str">
            <v>PCIA</v>
          </cell>
          <cell r="I118" t="str">
            <v>Vin 16</v>
          </cell>
          <cell r="J118" t="str">
            <v>N/A</v>
          </cell>
          <cell r="K118" t="str">
            <v>N/A</v>
          </cell>
          <cell r="O118" t="str">
            <v>N/A</v>
          </cell>
          <cell r="T118">
            <v>0</v>
          </cell>
        </row>
        <row r="119">
          <cell r="F119" t="str">
            <v>AG-A1</v>
          </cell>
          <cell r="G119" t="str">
            <v>PCIA</v>
          </cell>
          <cell r="I119" t="str">
            <v>Vin 17</v>
          </cell>
          <cell r="J119" t="str">
            <v>N/A</v>
          </cell>
          <cell r="K119" t="str">
            <v>N/A</v>
          </cell>
          <cell r="O119" t="str">
            <v>N/A</v>
          </cell>
          <cell r="T119">
            <v>0</v>
          </cell>
        </row>
        <row r="120">
          <cell r="F120" t="str">
            <v>AG-A1</v>
          </cell>
          <cell r="G120" t="str">
            <v>PCIA</v>
          </cell>
          <cell r="I120" t="str">
            <v>Vin 18</v>
          </cell>
          <cell r="J120" t="str">
            <v>N/A</v>
          </cell>
          <cell r="K120" t="str">
            <v>N/A</v>
          </cell>
          <cell r="O120" t="str">
            <v>N/A</v>
          </cell>
          <cell r="T120">
            <v>0</v>
          </cell>
        </row>
        <row r="121">
          <cell r="F121" t="str">
            <v>AG-A1</v>
          </cell>
          <cell r="G121" t="str">
            <v>PCIA</v>
          </cell>
          <cell r="I121" t="str">
            <v>Vin 19</v>
          </cell>
          <cell r="J121" t="str">
            <v>N/A</v>
          </cell>
          <cell r="K121" t="str">
            <v>N/A</v>
          </cell>
          <cell r="O121" t="str">
            <v>N/A</v>
          </cell>
          <cell r="T121">
            <v>0</v>
          </cell>
        </row>
        <row r="122">
          <cell r="F122" t="str">
            <v>AG-A1</v>
          </cell>
          <cell r="G122" t="str">
            <v>PCIA</v>
          </cell>
          <cell r="I122" t="str">
            <v>Vin 20</v>
          </cell>
          <cell r="J122" t="str">
            <v>N/A</v>
          </cell>
          <cell r="K122" t="str">
            <v>N/A</v>
          </cell>
          <cell r="O122" t="str">
            <v>N/A</v>
          </cell>
          <cell r="T122">
            <v>0</v>
          </cell>
        </row>
        <row r="123">
          <cell r="F123" t="str">
            <v>AG-A1</v>
          </cell>
          <cell r="G123" t="str">
            <v>PCIA</v>
          </cell>
          <cell r="I123" t="str">
            <v>Vin 21</v>
          </cell>
          <cell r="J123" t="str">
            <v>N/A</v>
          </cell>
          <cell r="K123" t="str">
            <v>N/A</v>
          </cell>
          <cell r="O123" t="str">
            <v>N/A</v>
          </cell>
          <cell r="T123">
            <v>0</v>
          </cell>
        </row>
        <row r="124">
          <cell r="F124" t="str">
            <v>AG-A1</v>
          </cell>
          <cell r="G124" t="str">
            <v>PCIA</v>
          </cell>
          <cell r="I124" t="str">
            <v>Vin Bund</v>
          </cell>
          <cell r="J124" t="str">
            <v>N/A</v>
          </cell>
          <cell r="K124" t="str">
            <v>N/A</v>
          </cell>
          <cell r="O124" t="str">
            <v>N/A</v>
          </cell>
          <cell r="T124">
            <v>0</v>
          </cell>
        </row>
        <row r="125">
          <cell r="F125" t="str">
            <v>AG-A1</v>
          </cell>
          <cell r="G125" t="str">
            <v>WH</v>
          </cell>
          <cell r="I125" t="str">
            <v>DL</v>
          </cell>
          <cell r="J125" t="str">
            <v>N/A</v>
          </cell>
          <cell r="K125" t="str">
            <v>N/A</v>
          </cell>
          <cell r="O125" t="str">
            <v>N/A</v>
          </cell>
          <cell r="T125">
            <v>0</v>
          </cell>
        </row>
        <row r="126">
          <cell r="F126" t="str">
            <v>AG-A1</v>
          </cell>
          <cell r="G126" t="str">
            <v>WH</v>
          </cell>
          <cell r="I126" t="str">
            <v>Energy</v>
          </cell>
          <cell r="J126" t="str">
            <v>Summer</v>
          </cell>
          <cell r="K126" t="str">
            <v>Off Peak</v>
          </cell>
          <cell r="O126" t="str">
            <v>N/A</v>
          </cell>
          <cell r="T126">
            <v>111385642.439165</v>
          </cell>
        </row>
        <row r="127">
          <cell r="F127" t="str">
            <v>AG-A1</v>
          </cell>
          <cell r="G127" t="str">
            <v>WH</v>
          </cell>
          <cell r="I127" t="str">
            <v>Energy</v>
          </cell>
          <cell r="J127" t="str">
            <v>Summer</v>
          </cell>
          <cell r="K127" t="str">
            <v>Peak</v>
          </cell>
          <cell r="O127" t="str">
            <v>N/A</v>
          </cell>
          <cell r="T127">
            <v>13658203.254714999</v>
          </cell>
        </row>
        <row r="128">
          <cell r="F128" t="str">
            <v>AG-A1</v>
          </cell>
          <cell r="G128" t="str">
            <v>WH</v>
          </cell>
          <cell r="I128" t="str">
            <v>Energy</v>
          </cell>
          <cell r="J128" t="str">
            <v>Winter</v>
          </cell>
          <cell r="K128" t="str">
            <v>Off Peak</v>
          </cell>
          <cell r="O128" t="str">
            <v>N/A</v>
          </cell>
          <cell r="T128">
            <v>70371639.994727001</v>
          </cell>
        </row>
        <row r="129">
          <cell r="F129" t="str">
            <v>AG-A1</v>
          </cell>
          <cell r="G129" t="str">
            <v>WH</v>
          </cell>
          <cell r="I129" t="str">
            <v>Energy</v>
          </cell>
          <cell r="J129" t="str">
            <v>Winter</v>
          </cell>
          <cell r="K129" t="str">
            <v>Peak</v>
          </cell>
          <cell r="O129" t="str">
            <v>N/A</v>
          </cell>
          <cell r="T129">
            <v>10968252.653857</v>
          </cell>
        </row>
        <row r="130">
          <cell r="F130" t="str">
            <v>AG-A1</v>
          </cell>
          <cell r="G130" t="str">
            <v>WH</v>
          </cell>
          <cell r="I130" t="str">
            <v>DL</v>
          </cell>
          <cell r="J130" t="str">
            <v>N/A</v>
          </cell>
          <cell r="K130" t="str">
            <v>N/A</v>
          </cell>
          <cell r="O130" t="str">
            <v>N/A</v>
          </cell>
          <cell r="T130">
            <v>0</v>
          </cell>
        </row>
        <row r="131">
          <cell r="F131" t="str">
            <v>AG-A1</v>
          </cell>
          <cell r="G131" t="str">
            <v>WH</v>
          </cell>
          <cell r="I131" t="str">
            <v>Energy</v>
          </cell>
          <cell r="J131" t="str">
            <v>Summer</v>
          </cell>
          <cell r="K131" t="str">
            <v>Off Peak</v>
          </cell>
          <cell r="O131" t="str">
            <v>N/A</v>
          </cell>
          <cell r="T131">
            <v>111385642.439165</v>
          </cell>
        </row>
        <row r="132">
          <cell r="F132" t="str">
            <v>AG-A1</v>
          </cell>
          <cell r="G132" t="str">
            <v>WH</v>
          </cell>
          <cell r="I132" t="str">
            <v>Energy</v>
          </cell>
          <cell r="J132" t="str">
            <v>Summer</v>
          </cell>
          <cell r="K132" t="str">
            <v>Peak</v>
          </cell>
          <cell r="O132" t="str">
            <v>N/A</v>
          </cell>
          <cell r="T132">
            <v>13658203.254714999</v>
          </cell>
        </row>
        <row r="133">
          <cell r="F133" t="str">
            <v>AG-A1</v>
          </cell>
          <cell r="G133" t="str">
            <v>WH</v>
          </cell>
          <cell r="I133" t="str">
            <v>Energy</v>
          </cell>
          <cell r="J133" t="str">
            <v>Winter</v>
          </cell>
          <cell r="K133" t="str">
            <v>Off Peak</v>
          </cell>
          <cell r="O133" t="str">
            <v>N/A</v>
          </cell>
          <cell r="T133">
            <v>70371639.994727001</v>
          </cell>
        </row>
        <row r="134">
          <cell r="F134" t="str">
            <v>AG-A1</v>
          </cell>
          <cell r="G134" t="str">
            <v>WH</v>
          </cell>
          <cell r="I134" t="str">
            <v>Energy</v>
          </cell>
          <cell r="J134" t="str">
            <v>Winter</v>
          </cell>
          <cell r="K134" t="str">
            <v>Peak</v>
          </cell>
          <cell r="O134" t="str">
            <v>N/A</v>
          </cell>
          <cell r="T134">
            <v>10968252.653857</v>
          </cell>
        </row>
        <row r="135">
          <cell r="F135" t="str">
            <v>AG-A2</v>
          </cell>
          <cell r="G135" t="str">
            <v>Distribution</v>
          </cell>
          <cell r="I135" t="str">
            <v>Demand</v>
          </cell>
          <cell r="J135" t="str">
            <v>Summer</v>
          </cell>
          <cell r="K135" t="str">
            <v>Maximum kW</v>
          </cell>
          <cell r="O135" t="str">
            <v>N/A</v>
          </cell>
          <cell r="T135">
            <v>347761.92709000001</v>
          </cell>
        </row>
        <row r="136">
          <cell r="F136" t="str">
            <v>AG-A2</v>
          </cell>
          <cell r="G136" t="str">
            <v>Distribution</v>
          </cell>
          <cell r="I136" t="str">
            <v>Demand</v>
          </cell>
          <cell r="J136" t="str">
            <v>Winter</v>
          </cell>
          <cell r="K136" t="str">
            <v>Maximum kW</v>
          </cell>
          <cell r="O136" t="str">
            <v>N/A</v>
          </cell>
          <cell r="T136">
            <v>446473.70590599999</v>
          </cell>
        </row>
        <row r="137">
          <cell r="F137" t="str">
            <v>AG-A2</v>
          </cell>
          <cell r="G137" t="str">
            <v>Distribution</v>
          </cell>
          <cell r="I137" t="str">
            <v>Customer</v>
          </cell>
          <cell r="J137" t="str">
            <v>Summer</v>
          </cell>
          <cell r="K137" t="str">
            <v>N/A</v>
          </cell>
          <cell r="O137" t="str">
            <v>N/A</v>
          </cell>
          <cell r="T137">
            <v>31782.252946000001</v>
          </cell>
        </row>
        <row r="138">
          <cell r="F138" t="str">
            <v>AG-A2</v>
          </cell>
          <cell r="G138" t="str">
            <v>Distribution</v>
          </cell>
          <cell r="I138" t="str">
            <v>Customer</v>
          </cell>
          <cell r="J138" t="str">
            <v>Winter</v>
          </cell>
          <cell r="K138" t="str">
            <v>N/A</v>
          </cell>
          <cell r="O138" t="str">
            <v>N/A</v>
          </cell>
          <cell r="T138">
            <v>61456.654448000001</v>
          </cell>
        </row>
        <row r="139">
          <cell r="F139" t="str">
            <v>AG-A2</v>
          </cell>
          <cell r="G139" t="str">
            <v>PPP</v>
          </cell>
          <cell r="I139" t="str">
            <v>DL</v>
          </cell>
          <cell r="J139" t="str">
            <v>N/A</v>
          </cell>
          <cell r="K139" t="str">
            <v>N/A</v>
          </cell>
          <cell r="O139" t="str">
            <v>N/A</v>
          </cell>
          <cell r="T139">
            <v>0</v>
          </cell>
        </row>
        <row r="140">
          <cell r="F140" t="str">
            <v>AG-A2</v>
          </cell>
          <cell r="G140" t="str">
            <v>CTC</v>
          </cell>
          <cell r="I140" t="str">
            <v>DL</v>
          </cell>
          <cell r="J140" t="str">
            <v>N/A</v>
          </cell>
          <cell r="K140" t="str">
            <v>N/A</v>
          </cell>
          <cell r="O140" t="str">
            <v>N/A</v>
          </cell>
          <cell r="T140">
            <v>0</v>
          </cell>
        </row>
        <row r="141">
          <cell r="F141" t="str">
            <v>AG-A2</v>
          </cell>
          <cell r="G141" t="str">
            <v>WFC</v>
          </cell>
          <cell r="I141" t="str">
            <v>DL</v>
          </cell>
          <cell r="J141" t="str">
            <v>N/A</v>
          </cell>
          <cell r="K141" t="str">
            <v>N/A</v>
          </cell>
          <cell r="O141" t="str">
            <v>N/A</v>
          </cell>
          <cell r="T141">
            <v>0</v>
          </cell>
        </row>
        <row r="142">
          <cell r="F142" t="str">
            <v>AG-A2</v>
          </cell>
          <cell r="G142" t="str">
            <v>ECRA</v>
          </cell>
          <cell r="I142" t="str">
            <v>DL</v>
          </cell>
          <cell r="J142" t="str">
            <v>N/A</v>
          </cell>
          <cell r="K142" t="str">
            <v>N/A</v>
          </cell>
          <cell r="O142" t="str">
            <v>N/A</v>
          </cell>
          <cell r="T142">
            <v>0</v>
          </cell>
        </row>
        <row r="143">
          <cell r="F143" t="str">
            <v>AG-A2</v>
          </cell>
          <cell r="G143" t="str">
            <v>ND</v>
          </cell>
          <cell r="I143" t="str">
            <v>DL</v>
          </cell>
          <cell r="J143" t="str">
            <v>N/A</v>
          </cell>
          <cell r="K143" t="str">
            <v>N/A</v>
          </cell>
          <cell r="O143" t="str">
            <v>N/A</v>
          </cell>
          <cell r="T143">
            <v>0</v>
          </cell>
        </row>
        <row r="144">
          <cell r="F144" t="str">
            <v>AG-A2</v>
          </cell>
          <cell r="G144" t="str">
            <v>PPP</v>
          </cell>
          <cell r="I144" t="str">
            <v>DL</v>
          </cell>
          <cell r="J144" t="str">
            <v>N/A</v>
          </cell>
          <cell r="K144" t="str">
            <v>N/A</v>
          </cell>
          <cell r="O144" t="str">
            <v>N/A</v>
          </cell>
          <cell r="T144">
            <v>0</v>
          </cell>
        </row>
        <row r="145">
          <cell r="F145" t="str">
            <v>AG-A2</v>
          </cell>
          <cell r="G145" t="str">
            <v>RB</v>
          </cell>
          <cell r="I145" t="str">
            <v>DL</v>
          </cell>
          <cell r="J145" t="str">
            <v>N/A</v>
          </cell>
          <cell r="K145" t="str">
            <v>N/A</v>
          </cell>
          <cell r="O145" t="str">
            <v>N/A</v>
          </cell>
          <cell r="T145">
            <v>0</v>
          </cell>
        </row>
        <row r="146">
          <cell r="F146" t="str">
            <v>AG-A2</v>
          </cell>
          <cell r="G146" t="str">
            <v>RBC</v>
          </cell>
          <cell r="I146" t="str">
            <v>DL</v>
          </cell>
          <cell r="J146" t="str">
            <v>N/A</v>
          </cell>
          <cell r="K146" t="str">
            <v>N/A</v>
          </cell>
          <cell r="O146" t="str">
            <v>N/A</v>
          </cell>
          <cell r="T146">
            <v>0</v>
          </cell>
        </row>
        <row r="147">
          <cell r="F147" t="str">
            <v>AG-A2</v>
          </cell>
          <cell r="G147" t="str">
            <v>WH</v>
          </cell>
          <cell r="I147" t="str">
            <v>DL</v>
          </cell>
          <cell r="J147" t="str">
            <v>N/A</v>
          </cell>
          <cell r="K147" t="str">
            <v>N/A</v>
          </cell>
          <cell r="O147" t="str">
            <v>N/A</v>
          </cell>
          <cell r="T147">
            <v>0</v>
          </cell>
        </row>
        <row r="148">
          <cell r="F148" t="str">
            <v>AG-A2</v>
          </cell>
          <cell r="G148" t="str">
            <v>Distribution</v>
          </cell>
          <cell r="I148" t="str">
            <v>E-BIP Discount</v>
          </cell>
          <cell r="J148" t="str">
            <v>Summer</v>
          </cell>
          <cell r="K148" t="str">
            <v>Pot. Ld Red.</v>
          </cell>
          <cell r="O148" t="str">
            <v>N/A</v>
          </cell>
          <cell r="T148">
            <v>0</v>
          </cell>
        </row>
        <row r="149">
          <cell r="F149" t="str">
            <v>AG-A2</v>
          </cell>
          <cell r="G149" t="str">
            <v>Distribution</v>
          </cell>
          <cell r="I149" t="str">
            <v>E-BIP Discount</v>
          </cell>
          <cell r="J149" t="str">
            <v>Summer</v>
          </cell>
          <cell r="K149" t="str">
            <v>UFR</v>
          </cell>
          <cell r="O149" t="str">
            <v>N/A</v>
          </cell>
          <cell r="T149">
            <v>0</v>
          </cell>
        </row>
        <row r="150">
          <cell r="F150" t="str">
            <v>AG-A2</v>
          </cell>
          <cell r="G150" t="str">
            <v>Distribution</v>
          </cell>
          <cell r="I150" t="str">
            <v>E-BIP Discount</v>
          </cell>
          <cell r="J150" t="str">
            <v>Winter</v>
          </cell>
          <cell r="K150" t="str">
            <v>Pot. Ld Red.</v>
          </cell>
          <cell r="O150" t="str">
            <v>N/A</v>
          </cell>
          <cell r="T150">
            <v>0</v>
          </cell>
        </row>
        <row r="151">
          <cell r="F151" t="str">
            <v>AG-A2</v>
          </cell>
          <cell r="G151" t="str">
            <v>Distribution</v>
          </cell>
          <cell r="I151" t="str">
            <v>E-BIP Discount</v>
          </cell>
          <cell r="J151" t="str">
            <v>Winter</v>
          </cell>
          <cell r="K151" t="str">
            <v>UFR</v>
          </cell>
          <cell r="O151" t="str">
            <v>N/A</v>
          </cell>
          <cell r="T151">
            <v>0</v>
          </cell>
        </row>
        <row r="152">
          <cell r="F152" t="str">
            <v>AG-A2</v>
          </cell>
          <cell r="G152" t="str">
            <v>PPP</v>
          </cell>
          <cell r="I152" t="str">
            <v>Energy</v>
          </cell>
          <cell r="J152" t="str">
            <v>Summer</v>
          </cell>
          <cell r="K152" t="str">
            <v>Off Peak</v>
          </cell>
          <cell r="O152" t="str">
            <v>N/A</v>
          </cell>
          <cell r="T152">
            <v>64448659.667179994</v>
          </cell>
        </row>
        <row r="153">
          <cell r="F153" t="str">
            <v>AG-A2</v>
          </cell>
          <cell r="G153" t="str">
            <v>PPP</v>
          </cell>
          <cell r="I153" t="str">
            <v>Energy</v>
          </cell>
          <cell r="J153" t="str">
            <v>Summer</v>
          </cell>
          <cell r="K153" t="str">
            <v>Peak</v>
          </cell>
          <cell r="O153" t="str">
            <v>N/A</v>
          </cell>
          <cell r="T153">
            <v>8080649.1289969999</v>
          </cell>
        </row>
        <row r="154">
          <cell r="F154" t="str">
            <v>AG-A2</v>
          </cell>
          <cell r="G154" t="str">
            <v>PPP</v>
          </cell>
          <cell r="I154" t="str">
            <v>Energy</v>
          </cell>
          <cell r="J154" t="str">
            <v>Winter</v>
          </cell>
          <cell r="K154" t="str">
            <v>Off Peak</v>
          </cell>
          <cell r="O154" t="str">
            <v>N/A</v>
          </cell>
          <cell r="T154">
            <v>46429313.899747998</v>
          </cell>
        </row>
        <row r="155">
          <cell r="F155" t="str">
            <v>AG-A2</v>
          </cell>
          <cell r="G155" t="str">
            <v>PPP</v>
          </cell>
          <cell r="I155" t="str">
            <v>Energy</v>
          </cell>
          <cell r="J155" t="str">
            <v>Winter</v>
          </cell>
          <cell r="K155" t="str">
            <v>Peak</v>
          </cell>
          <cell r="O155" t="str">
            <v>N/A</v>
          </cell>
          <cell r="T155">
            <v>6645485.2570080003</v>
          </cell>
        </row>
        <row r="156">
          <cell r="F156" t="str">
            <v>AG-A2</v>
          </cell>
          <cell r="G156" t="str">
            <v>AB32 Credit</v>
          </cell>
          <cell r="I156" t="str">
            <v>Energy</v>
          </cell>
          <cell r="J156" t="str">
            <v>Summer</v>
          </cell>
          <cell r="K156" t="str">
            <v>Off Peak</v>
          </cell>
          <cell r="O156" t="str">
            <v>N/A</v>
          </cell>
          <cell r="T156">
            <v>575077.23876957607</v>
          </cell>
        </row>
        <row r="157">
          <cell r="F157" t="str">
            <v>AG-A2</v>
          </cell>
          <cell r="G157" t="str">
            <v>AB32 Credit</v>
          </cell>
          <cell r="I157" t="str">
            <v>Energy</v>
          </cell>
          <cell r="J157" t="str">
            <v>Summer</v>
          </cell>
          <cell r="K157" t="str">
            <v>Peak</v>
          </cell>
          <cell r="O157" t="str">
            <v>N/A</v>
          </cell>
          <cell r="T157">
            <v>73293.354257971339</v>
          </cell>
        </row>
        <row r="158">
          <cell r="F158" t="str">
            <v>AG-A2</v>
          </cell>
          <cell r="G158" t="str">
            <v>AB32 Credit</v>
          </cell>
          <cell r="I158" t="str">
            <v>Energy</v>
          </cell>
          <cell r="J158" t="str">
            <v>Winter</v>
          </cell>
          <cell r="K158" t="str">
            <v>Off Peak</v>
          </cell>
          <cell r="O158" t="str">
            <v>N/A</v>
          </cell>
          <cell r="T158">
            <v>437511.07345913013</v>
          </cell>
        </row>
        <row r="159">
          <cell r="F159" t="str">
            <v>AG-A2</v>
          </cell>
          <cell r="G159" t="str">
            <v>AB32 Credit</v>
          </cell>
          <cell r="I159" t="str">
            <v>Energy</v>
          </cell>
          <cell r="J159" t="str">
            <v>Winter</v>
          </cell>
          <cell r="K159" t="str">
            <v>Peak</v>
          </cell>
          <cell r="O159" t="str">
            <v>N/A</v>
          </cell>
          <cell r="T159">
            <v>62544.860846921583</v>
          </cell>
        </row>
        <row r="160">
          <cell r="F160" t="str">
            <v>AG-A2</v>
          </cell>
          <cell r="G160" t="str">
            <v>TRA</v>
          </cell>
          <cell r="I160" t="str">
            <v>Energy</v>
          </cell>
          <cell r="J160" t="str">
            <v>Summer</v>
          </cell>
          <cell r="K160" t="str">
            <v>Off Peak</v>
          </cell>
          <cell r="O160" t="str">
            <v>N/A</v>
          </cell>
          <cell r="T160">
            <v>64448659.667179994</v>
          </cell>
        </row>
        <row r="161">
          <cell r="F161" t="str">
            <v>AG-A2</v>
          </cell>
          <cell r="G161" t="str">
            <v>TRA</v>
          </cell>
          <cell r="I161" t="str">
            <v>Energy</v>
          </cell>
          <cell r="J161" t="str">
            <v>Summer</v>
          </cell>
          <cell r="K161" t="str">
            <v>Peak</v>
          </cell>
          <cell r="O161" t="str">
            <v>N/A</v>
          </cell>
          <cell r="T161">
            <v>8080649.1289969999</v>
          </cell>
        </row>
        <row r="162">
          <cell r="F162" t="str">
            <v>AG-A2</v>
          </cell>
          <cell r="G162" t="str">
            <v>TRA</v>
          </cell>
          <cell r="I162" t="str">
            <v>Energy</v>
          </cell>
          <cell r="J162" t="str">
            <v>Winter</v>
          </cell>
          <cell r="K162" t="str">
            <v>Off Peak</v>
          </cell>
          <cell r="O162" t="str">
            <v>N/A</v>
          </cell>
          <cell r="T162">
            <v>46429313.899747998</v>
          </cell>
        </row>
        <row r="163">
          <cell r="F163" t="str">
            <v>AG-A2</v>
          </cell>
          <cell r="G163" t="str">
            <v>TRA</v>
          </cell>
          <cell r="I163" t="str">
            <v>Energy</v>
          </cell>
          <cell r="J163" t="str">
            <v>Winter</v>
          </cell>
          <cell r="K163" t="str">
            <v>Peak</v>
          </cell>
          <cell r="O163" t="str">
            <v>N/A</v>
          </cell>
          <cell r="T163">
            <v>6645485.2570080003</v>
          </cell>
        </row>
        <row r="164">
          <cell r="F164" t="str">
            <v>AG-A2</v>
          </cell>
          <cell r="G164" t="str">
            <v>CTC</v>
          </cell>
          <cell r="I164" t="str">
            <v>Energy</v>
          </cell>
          <cell r="J164" t="str">
            <v>Summer</v>
          </cell>
          <cell r="K164" t="str">
            <v>Off Peak</v>
          </cell>
          <cell r="O164" t="str">
            <v>N/A</v>
          </cell>
          <cell r="T164">
            <v>64448659.667179994</v>
          </cell>
        </row>
        <row r="165">
          <cell r="F165" t="str">
            <v>AG-A2</v>
          </cell>
          <cell r="G165" t="str">
            <v>CTC</v>
          </cell>
          <cell r="I165" t="str">
            <v>Energy</v>
          </cell>
          <cell r="J165" t="str">
            <v>Summer</v>
          </cell>
          <cell r="K165" t="str">
            <v>Peak</v>
          </cell>
          <cell r="O165" t="str">
            <v>N/A</v>
          </cell>
          <cell r="T165">
            <v>8080649.1289969999</v>
          </cell>
        </row>
        <row r="166">
          <cell r="F166" t="str">
            <v>AG-A2</v>
          </cell>
          <cell r="G166" t="str">
            <v>CTC</v>
          </cell>
          <cell r="I166" t="str">
            <v>Energy</v>
          </cell>
          <cell r="J166" t="str">
            <v>Winter</v>
          </cell>
          <cell r="K166" t="str">
            <v>Off Peak</v>
          </cell>
          <cell r="O166" t="str">
            <v>N/A</v>
          </cell>
          <cell r="T166">
            <v>46429313.899747998</v>
          </cell>
        </row>
        <row r="167">
          <cell r="F167" t="str">
            <v>AG-A2</v>
          </cell>
          <cell r="G167" t="str">
            <v>CTC</v>
          </cell>
          <cell r="I167" t="str">
            <v>Energy</v>
          </cell>
          <cell r="J167" t="str">
            <v>Winter</v>
          </cell>
          <cell r="K167" t="str">
            <v>Peak</v>
          </cell>
          <cell r="O167" t="str">
            <v>N/A</v>
          </cell>
          <cell r="T167">
            <v>6645485.2570080003</v>
          </cell>
        </row>
        <row r="168">
          <cell r="F168" t="str">
            <v>AG-A2</v>
          </cell>
          <cell r="G168" t="str">
            <v>Distribution</v>
          </cell>
          <cell r="I168" t="str">
            <v>Energy</v>
          </cell>
          <cell r="J168" t="str">
            <v>Summer</v>
          </cell>
          <cell r="K168" t="str">
            <v>Off Peak</v>
          </cell>
          <cell r="O168" t="str">
            <v>N/A</v>
          </cell>
          <cell r="T168">
            <v>64448659.667179994</v>
          </cell>
        </row>
        <row r="169">
          <cell r="F169" t="str">
            <v>AG-A2</v>
          </cell>
          <cell r="G169" t="str">
            <v>Distribution</v>
          </cell>
          <cell r="I169" t="str">
            <v>Energy</v>
          </cell>
          <cell r="J169" t="str">
            <v>Summer</v>
          </cell>
          <cell r="K169" t="str">
            <v>Peak</v>
          </cell>
          <cell r="O169" t="str">
            <v>N/A</v>
          </cell>
          <cell r="T169">
            <v>8080649.1289969999</v>
          </cell>
        </row>
        <row r="170">
          <cell r="F170" t="str">
            <v>AG-A2</v>
          </cell>
          <cell r="G170" t="str">
            <v>Distribution</v>
          </cell>
          <cell r="I170" t="str">
            <v>Energy</v>
          </cell>
          <cell r="J170" t="str">
            <v>Winter</v>
          </cell>
          <cell r="K170" t="str">
            <v>Off Peak</v>
          </cell>
          <cell r="O170" t="str">
            <v>N/A</v>
          </cell>
          <cell r="T170">
            <v>46429313.899747998</v>
          </cell>
        </row>
        <row r="171">
          <cell r="F171" t="str">
            <v>AG-A2</v>
          </cell>
          <cell r="G171" t="str">
            <v>Distribution</v>
          </cell>
          <cell r="I171" t="str">
            <v>Energy</v>
          </cell>
          <cell r="J171" t="str">
            <v>Winter</v>
          </cell>
          <cell r="K171" t="str">
            <v>Peak</v>
          </cell>
          <cell r="O171" t="str">
            <v>N/A</v>
          </cell>
          <cell r="T171">
            <v>6645485.2570080003</v>
          </cell>
        </row>
        <row r="172">
          <cell r="F172" t="str">
            <v>AG-A2</v>
          </cell>
          <cell r="G172" t="str">
            <v>WFC</v>
          </cell>
          <cell r="I172" t="str">
            <v>Energy</v>
          </cell>
          <cell r="J172" t="str">
            <v>Summer</v>
          </cell>
          <cell r="K172" t="str">
            <v>Off Peak</v>
          </cell>
          <cell r="O172" t="str">
            <v>N/A</v>
          </cell>
          <cell r="T172">
            <v>64448659.667179994</v>
          </cell>
        </row>
        <row r="173">
          <cell r="F173" t="str">
            <v>AG-A2</v>
          </cell>
          <cell r="G173" t="str">
            <v>WFC</v>
          </cell>
          <cell r="I173" t="str">
            <v>Energy</v>
          </cell>
          <cell r="J173" t="str">
            <v>Summer</v>
          </cell>
          <cell r="K173" t="str">
            <v>Peak</v>
          </cell>
          <cell r="O173" t="str">
            <v>N/A</v>
          </cell>
          <cell r="T173">
            <v>8080649.1289969999</v>
          </cell>
        </row>
        <row r="174">
          <cell r="F174" t="str">
            <v>AG-A2</v>
          </cell>
          <cell r="G174" t="str">
            <v>WFC</v>
          </cell>
          <cell r="I174" t="str">
            <v>Energy</v>
          </cell>
          <cell r="J174" t="str">
            <v>Winter</v>
          </cell>
          <cell r="K174" t="str">
            <v>Off Peak</v>
          </cell>
          <cell r="O174" t="str">
            <v>N/A</v>
          </cell>
          <cell r="T174">
            <v>46429313.899747998</v>
          </cell>
        </row>
        <row r="175">
          <cell r="F175" t="str">
            <v>AG-A2</v>
          </cell>
          <cell r="G175" t="str">
            <v>WFC</v>
          </cell>
          <cell r="I175" t="str">
            <v>Energy</v>
          </cell>
          <cell r="J175" t="str">
            <v>Winter</v>
          </cell>
          <cell r="K175" t="str">
            <v>Peak</v>
          </cell>
          <cell r="O175" t="str">
            <v>N/A</v>
          </cell>
          <cell r="T175">
            <v>6645485.2570080003</v>
          </cell>
        </row>
        <row r="176">
          <cell r="F176" t="str">
            <v>AG-A2</v>
          </cell>
          <cell r="G176" t="str">
            <v>ECRA</v>
          </cell>
          <cell r="I176" t="str">
            <v>Energy</v>
          </cell>
          <cell r="J176" t="str">
            <v>Summer</v>
          </cell>
          <cell r="K176" t="str">
            <v>Off Peak</v>
          </cell>
          <cell r="O176" t="str">
            <v>N/A</v>
          </cell>
          <cell r="T176">
            <v>64448659.667179994</v>
          </cell>
        </row>
        <row r="177">
          <cell r="F177" t="str">
            <v>AG-A2</v>
          </cell>
          <cell r="G177" t="str">
            <v>ECRA</v>
          </cell>
          <cell r="I177" t="str">
            <v>Energy</v>
          </cell>
          <cell r="J177" t="str">
            <v>Summer</v>
          </cell>
          <cell r="K177" t="str">
            <v>Peak</v>
          </cell>
          <cell r="O177" t="str">
            <v>N/A</v>
          </cell>
          <cell r="T177">
            <v>8080649.1289969999</v>
          </cell>
        </row>
        <row r="178">
          <cell r="F178" t="str">
            <v>AG-A2</v>
          </cell>
          <cell r="G178" t="str">
            <v>ECRA</v>
          </cell>
          <cell r="I178" t="str">
            <v>Energy</v>
          </cell>
          <cell r="J178" t="str">
            <v>Winter</v>
          </cell>
          <cell r="K178" t="str">
            <v>Off Peak</v>
          </cell>
          <cell r="O178" t="str">
            <v>N/A</v>
          </cell>
          <cell r="T178">
            <v>46429313.899747998</v>
          </cell>
        </row>
        <row r="179">
          <cell r="F179" t="str">
            <v>AG-A2</v>
          </cell>
          <cell r="G179" t="str">
            <v>ECRA</v>
          </cell>
          <cell r="I179" t="str">
            <v>Energy</v>
          </cell>
          <cell r="J179" t="str">
            <v>Winter</v>
          </cell>
          <cell r="K179" t="str">
            <v>Peak</v>
          </cell>
          <cell r="O179" t="str">
            <v>N/A</v>
          </cell>
          <cell r="T179">
            <v>6645485.2570080003</v>
          </cell>
        </row>
        <row r="180">
          <cell r="F180" t="str">
            <v>AG-A2</v>
          </cell>
          <cell r="G180" t="str">
            <v>Generation</v>
          </cell>
          <cell r="I180" t="str">
            <v>Energy</v>
          </cell>
          <cell r="J180" t="str">
            <v>Summer</v>
          </cell>
          <cell r="K180" t="str">
            <v>Off Peak</v>
          </cell>
          <cell r="O180" t="str">
            <v>N/A</v>
          </cell>
          <cell r="T180">
            <v>64448659.667179994</v>
          </cell>
        </row>
        <row r="181">
          <cell r="F181" t="str">
            <v>AG-A2</v>
          </cell>
          <cell r="G181" t="str">
            <v>Generation</v>
          </cell>
          <cell r="I181" t="str">
            <v>Energy</v>
          </cell>
          <cell r="J181" t="str">
            <v>Summer</v>
          </cell>
          <cell r="K181" t="str">
            <v>Peak</v>
          </cell>
          <cell r="O181" t="str">
            <v>N/A</v>
          </cell>
          <cell r="T181">
            <v>8080649.1289969999</v>
          </cell>
        </row>
        <row r="182">
          <cell r="F182" t="str">
            <v>AG-A2</v>
          </cell>
          <cell r="G182" t="str">
            <v>Generation</v>
          </cell>
          <cell r="I182" t="str">
            <v>Energy</v>
          </cell>
          <cell r="J182" t="str">
            <v>Winter</v>
          </cell>
          <cell r="K182" t="str">
            <v>Off Peak</v>
          </cell>
          <cell r="O182" t="str">
            <v>N/A</v>
          </cell>
          <cell r="T182">
            <v>46429313.899747998</v>
          </cell>
        </row>
        <row r="183">
          <cell r="F183" t="str">
            <v>AG-A2</v>
          </cell>
          <cell r="G183" t="str">
            <v>Generation</v>
          </cell>
          <cell r="I183" t="str">
            <v>Energy</v>
          </cell>
          <cell r="J183" t="str">
            <v>Winter</v>
          </cell>
          <cell r="K183" t="str">
            <v>Peak</v>
          </cell>
          <cell r="O183" t="str">
            <v>N/A</v>
          </cell>
          <cell r="T183">
            <v>6645485.2570080003</v>
          </cell>
        </row>
        <row r="184">
          <cell r="F184" t="str">
            <v>AG-A2</v>
          </cell>
          <cell r="G184" t="str">
            <v>ND</v>
          </cell>
          <cell r="I184" t="str">
            <v>Energy</v>
          </cell>
          <cell r="J184" t="str">
            <v>Summer</v>
          </cell>
          <cell r="K184" t="str">
            <v>Off Peak</v>
          </cell>
          <cell r="O184" t="str">
            <v>N/A</v>
          </cell>
          <cell r="T184">
            <v>64448659.667179994</v>
          </cell>
        </row>
        <row r="185">
          <cell r="F185" t="str">
            <v>AG-A2</v>
          </cell>
          <cell r="G185" t="str">
            <v>ND</v>
          </cell>
          <cell r="I185" t="str">
            <v>Energy</v>
          </cell>
          <cell r="J185" t="str">
            <v>Summer</v>
          </cell>
          <cell r="K185" t="str">
            <v>Peak</v>
          </cell>
          <cell r="O185" t="str">
            <v>N/A</v>
          </cell>
          <cell r="T185">
            <v>8080649.1289969999</v>
          </cell>
        </row>
        <row r="186">
          <cell r="F186" t="str">
            <v>AG-A2</v>
          </cell>
          <cell r="G186" t="str">
            <v>ND</v>
          </cell>
          <cell r="I186" t="str">
            <v>Energy</v>
          </cell>
          <cell r="J186" t="str">
            <v>Winter</v>
          </cell>
          <cell r="K186" t="str">
            <v>Off Peak</v>
          </cell>
          <cell r="O186" t="str">
            <v>N/A</v>
          </cell>
          <cell r="T186">
            <v>46429313.899747998</v>
          </cell>
        </row>
        <row r="187">
          <cell r="F187" t="str">
            <v>AG-A2</v>
          </cell>
          <cell r="G187" t="str">
            <v>ND</v>
          </cell>
          <cell r="I187" t="str">
            <v>Energy</v>
          </cell>
          <cell r="J187" t="str">
            <v>Winter</v>
          </cell>
          <cell r="K187" t="str">
            <v>Peak</v>
          </cell>
          <cell r="O187" t="str">
            <v>N/A</v>
          </cell>
          <cell r="T187">
            <v>6645485.2570080003</v>
          </cell>
        </row>
        <row r="188">
          <cell r="F188" t="str">
            <v>AG-A2</v>
          </cell>
          <cell r="G188" t="str">
            <v>NSGC</v>
          </cell>
          <cell r="I188" t="str">
            <v>Energy</v>
          </cell>
          <cell r="J188" t="str">
            <v>Summer</v>
          </cell>
          <cell r="K188" t="str">
            <v>Off Peak</v>
          </cell>
          <cell r="O188" t="str">
            <v>N/A</v>
          </cell>
          <cell r="T188">
            <v>64448659.667179994</v>
          </cell>
        </row>
        <row r="189">
          <cell r="F189" t="str">
            <v>AG-A2</v>
          </cell>
          <cell r="G189" t="str">
            <v>NSGC</v>
          </cell>
          <cell r="I189" t="str">
            <v>Energy</v>
          </cell>
          <cell r="J189" t="str">
            <v>Summer</v>
          </cell>
          <cell r="K189" t="str">
            <v>Peak</v>
          </cell>
          <cell r="O189" t="str">
            <v>N/A</v>
          </cell>
          <cell r="T189">
            <v>8080649.1289969999</v>
          </cell>
        </row>
        <row r="190">
          <cell r="F190" t="str">
            <v>AG-A2</v>
          </cell>
          <cell r="G190" t="str">
            <v>NSGC</v>
          </cell>
          <cell r="I190" t="str">
            <v>Energy</v>
          </cell>
          <cell r="J190" t="str">
            <v>Winter</v>
          </cell>
          <cell r="K190" t="str">
            <v>Off Peak</v>
          </cell>
          <cell r="O190" t="str">
            <v>N/A</v>
          </cell>
          <cell r="T190">
            <v>46429313.899747998</v>
          </cell>
        </row>
        <row r="191">
          <cell r="F191" t="str">
            <v>AG-A2</v>
          </cell>
          <cell r="G191" t="str">
            <v>NSGC</v>
          </cell>
          <cell r="I191" t="str">
            <v>Energy</v>
          </cell>
          <cell r="J191" t="str">
            <v>Winter</v>
          </cell>
          <cell r="K191" t="str">
            <v>Peak</v>
          </cell>
          <cell r="O191" t="str">
            <v>N/A</v>
          </cell>
          <cell r="T191">
            <v>6645485.2570080003</v>
          </cell>
        </row>
        <row r="192">
          <cell r="F192" t="str">
            <v>AG-A2</v>
          </cell>
          <cell r="G192" t="str">
            <v>RS</v>
          </cell>
          <cell r="I192" t="str">
            <v>Energy</v>
          </cell>
          <cell r="J192" t="str">
            <v>Summer</v>
          </cell>
          <cell r="K192" t="str">
            <v>Peak</v>
          </cell>
          <cell r="O192" t="str">
            <v>N/A</v>
          </cell>
          <cell r="T192">
            <v>8080649.1289969999</v>
          </cell>
        </row>
        <row r="193">
          <cell r="F193" t="str">
            <v>AG-A2</v>
          </cell>
          <cell r="G193" t="str">
            <v>RS</v>
          </cell>
          <cell r="I193" t="str">
            <v>Energy</v>
          </cell>
          <cell r="J193" t="str">
            <v>Summer</v>
          </cell>
          <cell r="K193" t="str">
            <v>Off Peak</v>
          </cell>
          <cell r="O193" t="str">
            <v>N/A</v>
          </cell>
          <cell r="T193">
            <v>64448659.667179994</v>
          </cell>
        </row>
        <row r="194">
          <cell r="F194" t="str">
            <v>AG-A2</v>
          </cell>
          <cell r="G194" t="str">
            <v>RS</v>
          </cell>
          <cell r="I194" t="str">
            <v>Energy</v>
          </cell>
          <cell r="J194" t="str">
            <v>Winter</v>
          </cell>
          <cell r="K194" t="str">
            <v>Peak</v>
          </cell>
          <cell r="O194" t="str">
            <v>N/A</v>
          </cell>
          <cell r="T194">
            <v>6645485.2570080003</v>
          </cell>
        </row>
        <row r="195">
          <cell r="F195" t="str">
            <v>AG-A2</v>
          </cell>
          <cell r="G195" t="str">
            <v>RS</v>
          </cell>
          <cell r="I195" t="str">
            <v>Energy</v>
          </cell>
          <cell r="J195" t="str">
            <v>Winter</v>
          </cell>
          <cell r="K195" t="str">
            <v>Off Peak</v>
          </cell>
          <cell r="O195" t="str">
            <v>N/A</v>
          </cell>
          <cell r="T195">
            <v>46429313.899747998</v>
          </cell>
        </row>
        <row r="196">
          <cell r="F196" t="str">
            <v>AG-A2</v>
          </cell>
          <cell r="G196" t="str">
            <v>Trans</v>
          </cell>
          <cell r="I196" t="str">
            <v>Energy</v>
          </cell>
          <cell r="J196" t="str">
            <v>Summer</v>
          </cell>
          <cell r="K196" t="str">
            <v>Off Peak</v>
          </cell>
          <cell r="O196" t="str">
            <v>N/A</v>
          </cell>
          <cell r="T196">
            <v>64448659.667179994</v>
          </cell>
        </row>
        <row r="197">
          <cell r="F197" t="str">
            <v>AG-A2</v>
          </cell>
          <cell r="G197" t="str">
            <v>Trans</v>
          </cell>
          <cell r="I197" t="str">
            <v>Energy</v>
          </cell>
          <cell r="J197" t="str">
            <v>Summer</v>
          </cell>
          <cell r="K197" t="str">
            <v>Peak</v>
          </cell>
          <cell r="O197" t="str">
            <v>N/A</v>
          </cell>
          <cell r="T197">
            <v>8080649.1289969999</v>
          </cell>
        </row>
        <row r="198">
          <cell r="F198" t="str">
            <v>AG-A2</v>
          </cell>
          <cell r="G198" t="str">
            <v>Trans</v>
          </cell>
          <cell r="I198" t="str">
            <v>Energy</v>
          </cell>
          <cell r="J198" t="str">
            <v>Winter</v>
          </cell>
          <cell r="K198" t="str">
            <v>Off Peak</v>
          </cell>
          <cell r="O198" t="str">
            <v>N/A</v>
          </cell>
          <cell r="T198">
            <v>46429313.899747998</v>
          </cell>
        </row>
        <row r="199">
          <cell r="F199" t="str">
            <v>AG-A2</v>
          </cell>
          <cell r="G199" t="str">
            <v>Trans</v>
          </cell>
          <cell r="I199" t="str">
            <v>Energy</v>
          </cell>
          <cell r="J199" t="str">
            <v>Winter</v>
          </cell>
          <cell r="K199" t="str">
            <v>Peak</v>
          </cell>
          <cell r="O199" t="str">
            <v>N/A</v>
          </cell>
          <cell r="T199">
            <v>6645485.2570080003</v>
          </cell>
        </row>
        <row r="200">
          <cell r="F200" t="str">
            <v>AG-A2</v>
          </cell>
          <cell r="G200" t="str">
            <v>PPP</v>
          </cell>
          <cell r="I200" t="str">
            <v>Energy</v>
          </cell>
          <cell r="J200" t="str">
            <v>Summer</v>
          </cell>
          <cell r="K200" t="str">
            <v>Off Peak</v>
          </cell>
          <cell r="O200" t="str">
            <v>N/A</v>
          </cell>
          <cell r="T200">
            <v>64448659.667179994</v>
          </cell>
        </row>
        <row r="201">
          <cell r="F201" t="str">
            <v>AG-A2</v>
          </cell>
          <cell r="G201" t="str">
            <v>PPP</v>
          </cell>
          <cell r="I201" t="str">
            <v>Energy</v>
          </cell>
          <cell r="J201" t="str">
            <v>Summer</v>
          </cell>
          <cell r="K201" t="str">
            <v>Peak</v>
          </cell>
          <cell r="O201" t="str">
            <v>N/A</v>
          </cell>
          <cell r="T201">
            <v>8080649.1289969999</v>
          </cell>
        </row>
        <row r="202">
          <cell r="F202" t="str">
            <v>AG-A2</v>
          </cell>
          <cell r="G202" t="str">
            <v>PPP</v>
          </cell>
          <cell r="I202" t="str">
            <v>Energy</v>
          </cell>
          <cell r="J202" t="str">
            <v>Winter</v>
          </cell>
          <cell r="K202" t="str">
            <v>Off Peak</v>
          </cell>
          <cell r="O202" t="str">
            <v>N/A</v>
          </cell>
          <cell r="T202">
            <v>46429313.899747998</v>
          </cell>
        </row>
        <row r="203">
          <cell r="F203" t="str">
            <v>AG-A2</v>
          </cell>
          <cell r="G203" t="str">
            <v>PPP</v>
          </cell>
          <cell r="I203" t="str">
            <v>Energy</v>
          </cell>
          <cell r="J203" t="str">
            <v>Winter</v>
          </cell>
          <cell r="K203" t="str">
            <v>Peak</v>
          </cell>
          <cell r="O203" t="str">
            <v>N/A</v>
          </cell>
          <cell r="T203">
            <v>6645485.2570080003</v>
          </cell>
        </row>
        <row r="204">
          <cell r="F204" t="str">
            <v>AG-A2</v>
          </cell>
          <cell r="G204" t="str">
            <v>AB32 Credit</v>
          </cell>
          <cell r="I204" t="str">
            <v>Energy</v>
          </cell>
          <cell r="J204" t="str">
            <v>Summer</v>
          </cell>
          <cell r="K204" t="str">
            <v>Off Peak</v>
          </cell>
          <cell r="O204" t="str">
            <v>N/A</v>
          </cell>
          <cell r="T204">
            <v>52770775.742036171</v>
          </cell>
        </row>
        <row r="205">
          <cell r="F205" t="str">
            <v>AG-A2</v>
          </cell>
          <cell r="G205" t="str">
            <v>AB32 Credit</v>
          </cell>
          <cell r="I205" t="str">
            <v>Energy</v>
          </cell>
          <cell r="J205" t="str">
            <v>Summer</v>
          </cell>
          <cell r="K205" t="str">
            <v>Peak</v>
          </cell>
          <cell r="O205" t="str">
            <v>N/A</v>
          </cell>
          <cell r="T205">
            <v>6725613.3614405831</v>
          </cell>
        </row>
        <row r="206">
          <cell r="F206" t="str">
            <v>AG-A2</v>
          </cell>
          <cell r="G206" t="str">
            <v>AB32 Credit</v>
          </cell>
          <cell r="I206" t="str">
            <v>Energy</v>
          </cell>
          <cell r="J206" t="str">
            <v>Winter</v>
          </cell>
          <cell r="K206" t="str">
            <v>Off Peak</v>
          </cell>
          <cell r="O206" t="str">
            <v>N/A</v>
          </cell>
          <cell r="T206">
            <v>40147300.546214394</v>
          </cell>
        </row>
        <row r="207">
          <cell r="F207" t="str">
            <v>AG-A2</v>
          </cell>
          <cell r="G207" t="str">
            <v>AB32 Credit</v>
          </cell>
          <cell r="I207" t="str">
            <v>Energy</v>
          </cell>
          <cell r="J207" t="str">
            <v>Winter</v>
          </cell>
          <cell r="K207" t="str">
            <v>Peak</v>
          </cell>
          <cell r="O207" t="str">
            <v>N/A</v>
          </cell>
          <cell r="T207">
            <v>5739300.0506010801</v>
          </cell>
        </row>
        <row r="208">
          <cell r="F208" t="str">
            <v>AG-A2</v>
          </cell>
          <cell r="G208" t="str">
            <v>TRA</v>
          </cell>
          <cell r="I208" t="str">
            <v>Energy</v>
          </cell>
          <cell r="J208" t="str">
            <v>Summer</v>
          </cell>
          <cell r="K208" t="str">
            <v>Off Peak</v>
          </cell>
          <cell r="O208" t="str">
            <v>N/A</v>
          </cell>
          <cell r="T208">
            <v>64448659.667179994</v>
          </cell>
        </row>
        <row r="209">
          <cell r="F209" t="str">
            <v>AG-A2</v>
          </cell>
          <cell r="G209" t="str">
            <v>TRA</v>
          </cell>
          <cell r="I209" t="str">
            <v>Energy</v>
          </cell>
          <cell r="J209" t="str">
            <v>Summer</v>
          </cell>
          <cell r="K209" t="str">
            <v>Peak</v>
          </cell>
          <cell r="O209" t="str">
            <v>N/A</v>
          </cell>
          <cell r="T209">
            <v>8080649.1289969999</v>
          </cell>
        </row>
        <row r="210">
          <cell r="F210" t="str">
            <v>AG-A2</v>
          </cell>
          <cell r="G210" t="str">
            <v>TRA</v>
          </cell>
          <cell r="I210" t="str">
            <v>Energy</v>
          </cell>
          <cell r="J210" t="str">
            <v>Winter</v>
          </cell>
          <cell r="K210" t="str">
            <v>Off Peak</v>
          </cell>
          <cell r="O210" t="str">
            <v>N/A</v>
          </cell>
          <cell r="T210">
            <v>46429313.899747998</v>
          </cell>
        </row>
        <row r="211">
          <cell r="F211" t="str">
            <v>AG-A2</v>
          </cell>
          <cell r="G211" t="str">
            <v>TRA</v>
          </cell>
          <cell r="I211" t="str">
            <v>Energy</v>
          </cell>
          <cell r="J211" t="str">
            <v>Winter</v>
          </cell>
          <cell r="K211" t="str">
            <v>Peak</v>
          </cell>
          <cell r="O211" t="str">
            <v>N/A</v>
          </cell>
          <cell r="T211">
            <v>6645485.2570080003</v>
          </cell>
        </row>
        <row r="212">
          <cell r="F212" t="str">
            <v>AG-A2</v>
          </cell>
          <cell r="G212" t="str">
            <v>TRA</v>
          </cell>
          <cell r="I212" t="str">
            <v>Energy</v>
          </cell>
          <cell r="J212" t="str">
            <v>Summer</v>
          </cell>
          <cell r="K212" t="str">
            <v>Off Peak</v>
          </cell>
          <cell r="O212" t="str">
            <v>N/A</v>
          </cell>
          <cell r="T212">
            <v>64448659.667179994</v>
          </cell>
        </row>
        <row r="213">
          <cell r="F213" t="str">
            <v>AG-A2</v>
          </cell>
          <cell r="G213" t="str">
            <v>TRA</v>
          </cell>
          <cell r="I213" t="str">
            <v>Energy</v>
          </cell>
          <cell r="J213" t="str">
            <v>Summer</v>
          </cell>
          <cell r="K213" t="str">
            <v>Peak</v>
          </cell>
          <cell r="O213" t="str">
            <v>N/A</v>
          </cell>
          <cell r="T213">
            <v>8080649.1289969999</v>
          </cell>
        </row>
        <row r="214">
          <cell r="F214" t="str">
            <v>AG-A2</v>
          </cell>
          <cell r="G214" t="str">
            <v>TRA</v>
          </cell>
          <cell r="I214" t="str">
            <v>Energy</v>
          </cell>
          <cell r="J214" t="str">
            <v>Winter</v>
          </cell>
          <cell r="K214" t="str">
            <v>Off Peak</v>
          </cell>
          <cell r="O214" t="str">
            <v>N/A</v>
          </cell>
          <cell r="T214">
            <v>46429313.899747998</v>
          </cell>
        </row>
        <row r="215">
          <cell r="F215" t="str">
            <v>AG-A2</v>
          </cell>
          <cell r="G215" t="str">
            <v>TRA</v>
          </cell>
          <cell r="I215" t="str">
            <v>Energy</v>
          </cell>
          <cell r="J215" t="str">
            <v>Winter</v>
          </cell>
          <cell r="K215" t="str">
            <v>Peak</v>
          </cell>
          <cell r="O215" t="str">
            <v>N/A</v>
          </cell>
          <cell r="T215">
            <v>6645485.2570080003</v>
          </cell>
        </row>
        <row r="216">
          <cell r="F216" t="str">
            <v>AG-A2</v>
          </cell>
          <cell r="G216" t="str">
            <v>RB</v>
          </cell>
          <cell r="I216" t="str">
            <v>Energy</v>
          </cell>
          <cell r="J216" t="str">
            <v>Summer</v>
          </cell>
          <cell r="K216" t="str">
            <v>Off Peak</v>
          </cell>
          <cell r="O216" t="str">
            <v>N/A</v>
          </cell>
          <cell r="T216">
            <v>64448659.667179994</v>
          </cell>
        </row>
        <row r="217">
          <cell r="F217" t="str">
            <v>AG-A2</v>
          </cell>
          <cell r="G217" t="str">
            <v>RB</v>
          </cell>
          <cell r="I217" t="str">
            <v>Energy</v>
          </cell>
          <cell r="J217" t="str">
            <v>Summer</v>
          </cell>
          <cell r="K217" t="str">
            <v>Peak</v>
          </cell>
          <cell r="O217" t="str">
            <v>N/A</v>
          </cell>
          <cell r="T217">
            <v>8080649.1289969999</v>
          </cell>
        </row>
        <row r="218">
          <cell r="F218" t="str">
            <v>AG-A2</v>
          </cell>
          <cell r="G218" t="str">
            <v>RB</v>
          </cell>
          <cell r="I218" t="str">
            <v>Energy</v>
          </cell>
          <cell r="J218" t="str">
            <v>Winter</v>
          </cell>
          <cell r="K218" t="str">
            <v>Off Peak</v>
          </cell>
          <cell r="O218" t="str">
            <v>N/A</v>
          </cell>
          <cell r="T218">
            <v>46429313.899747998</v>
          </cell>
        </row>
        <row r="219">
          <cell r="F219" t="str">
            <v>AG-A2</v>
          </cell>
          <cell r="G219" t="str">
            <v>RB</v>
          </cell>
          <cell r="I219" t="str">
            <v>Energy</v>
          </cell>
          <cell r="J219" t="str">
            <v>Winter</v>
          </cell>
          <cell r="K219" t="str">
            <v>Peak</v>
          </cell>
          <cell r="O219" t="str">
            <v>N/A</v>
          </cell>
          <cell r="T219">
            <v>6645485.2570080003</v>
          </cell>
        </row>
        <row r="220">
          <cell r="F220" t="str">
            <v>AG-A2</v>
          </cell>
          <cell r="G220" t="str">
            <v>RBC</v>
          </cell>
          <cell r="I220" t="str">
            <v>Energy</v>
          </cell>
          <cell r="J220" t="str">
            <v>Summer</v>
          </cell>
          <cell r="K220" t="str">
            <v>Off Peak</v>
          </cell>
          <cell r="O220" t="str">
            <v>N/A</v>
          </cell>
          <cell r="T220">
            <v>64448659.667179994</v>
          </cell>
        </row>
        <row r="221">
          <cell r="F221" t="str">
            <v>AG-A2</v>
          </cell>
          <cell r="G221" t="str">
            <v>RBC</v>
          </cell>
          <cell r="I221" t="str">
            <v>Energy</v>
          </cell>
          <cell r="J221" t="str">
            <v>Summer</v>
          </cell>
          <cell r="K221" t="str">
            <v>Peak</v>
          </cell>
          <cell r="O221" t="str">
            <v>N/A</v>
          </cell>
          <cell r="T221">
            <v>8080649.1289969999</v>
          </cell>
        </row>
        <row r="222">
          <cell r="F222" t="str">
            <v>AG-A2</v>
          </cell>
          <cell r="G222" t="str">
            <v>RBC</v>
          </cell>
          <cell r="I222" t="str">
            <v>Energy</v>
          </cell>
          <cell r="J222" t="str">
            <v>Winter</v>
          </cell>
          <cell r="K222" t="str">
            <v>Off Peak</v>
          </cell>
          <cell r="O222" t="str">
            <v>N/A</v>
          </cell>
          <cell r="T222">
            <v>46429313.899747998</v>
          </cell>
        </row>
        <row r="223">
          <cell r="F223" t="str">
            <v>AG-A2</v>
          </cell>
          <cell r="G223" t="str">
            <v>RBC</v>
          </cell>
          <cell r="I223" t="str">
            <v>Energy</v>
          </cell>
          <cell r="J223" t="str">
            <v>Winter</v>
          </cell>
          <cell r="K223" t="str">
            <v>Peak</v>
          </cell>
          <cell r="O223" t="str">
            <v>N/A</v>
          </cell>
          <cell r="T223">
            <v>6645485.2570080003</v>
          </cell>
        </row>
        <row r="224">
          <cell r="F224" t="str">
            <v>AG-A2</v>
          </cell>
          <cell r="G224" t="str">
            <v>WH</v>
          </cell>
          <cell r="I224" t="str">
            <v>Energy</v>
          </cell>
          <cell r="J224" t="str">
            <v>Summer</v>
          </cell>
          <cell r="K224" t="str">
            <v>Off Peak</v>
          </cell>
          <cell r="O224" t="str">
            <v>N/A</v>
          </cell>
          <cell r="T224">
            <v>64448659.667179994</v>
          </cell>
        </row>
        <row r="225">
          <cell r="F225" t="str">
            <v>AG-A2</v>
          </cell>
          <cell r="G225" t="str">
            <v>WH</v>
          </cell>
          <cell r="I225" t="str">
            <v>Energy</v>
          </cell>
          <cell r="J225" t="str">
            <v>Summer</v>
          </cell>
          <cell r="K225" t="str">
            <v>Peak</v>
          </cell>
          <cell r="O225" t="str">
            <v>N/A</v>
          </cell>
          <cell r="T225">
            <v>8080649.1289969999</v>
          </cell>
        </row>
        <row r="226">
          <cell r="F226" t="str">
            <v>AG-A2</v>
          </cell>
          <cell r="G226" t="str">
            <v>WH</v>
          </cell>
          <cell r="I226" t="str">
            <v>Energy</v>
          </cell>
          <cell r="J226" t="str">
            <v>Winter</v>
          </cell>
          <cell r="K226" t="str">
            <v>Off Peak</v>
          </cell>
          <cell r="O226" t="str">
            <v>N/A</v>
          </cell>
          <cell r="T226">
            <v>46429313.899747998</v>
          </cell>
        </row>
        <row r="227">
          <cell r="F227" t="str">
            <v>AG-A2</v>
          </cell>
          <cell r="G227" t="str">
            <v>WH</v>
          </cell>
          <cell r="I227" t="str">
            <v>Energy</v>
          </cell>
          <cell r="J227" t="str">
            <v>Winter</v>
          </cell>
          <cell r="K227" t="str">
            <v>Peak</v>
          </cell>
          <cell r="O227" t="str">
            <v>N/A</v>
          </cell>
          <cell r="T227">
            <v>6645485.2570080003</v>
          </cell>
        </row>
        <row r="228">
          <cell r="F228" t="str">
            <v>AG-A2</v>
          </cell>
          <cell r="G228" t="str">
            <v>PCIA</v>
          </cell>
          <cell r="I228" t="str">
            <v>Pre-09</v>
          </cell>
          <cell r="J228" t="str">
            <v>N/A</v>
          </cell>
          <cell r="K228" t="str">
            <v>N/A</v>
          </cell>
          <cell r="O228" t="str">
            <v>N/A</v>
          </cell>
          <cell r="T228">
            <v>0</v>
          </cell>
        </row>
        <row r="229">
          <cell r="F229" t="str">
            <v>AG-A2</v>
          </cell>
          <cell r="G229" t="str">
            <v>PCIA</v>
          </cell>
          <cell r="I229" t="str">
            <v>Vin 09</v>
          </cell>
          <cell r="J229" t="str">
            <v>N/A</v>
          </cell>
          <cell r="K229" t="str">
            <v>N/A</v>
          </cell>
          <cell r="O229" t="str">
            <v>N/A</v>
          </cell>
          <cell r="T229">
            <v>0</v>
          </cell>
        </row>
        <row r="230">
          <cell r="F230" t="str">
            <v>AG-A2</v>
          </cell>
          <cell r="G230" t="str">
            <v>PCIA</v>
          </cell>
          <cell r="I230" t="str">
            <v>Vin 10</v>
          </cell>
          <cell r="J230" t="str">
            <v>N/A</v>
          </cell>
          <cell r="K230" t="str">
            <v>N/A</v>
          </cell>
          <cell r="O230" t="str">
            <v>N/A</v>
          </cell>
          <cell r="T230">
            <v>0</v>
          </cell>
        </row>
        <row r="231">
          <cell r="F231" t="str">
            <v>AG-A2</v>
          </cell>
          <cell r="G231" t="str">
            <v>PCIA</v>
          </cell>
          <cell r="I231" t="str">
            <v>Vin 11</v>
          </cell>
          <cell r="J231" t="str">
            <v>N/A</v>
          </cell>
          <cell r="K231" t="str">
            <v>N/A</v>
          </cell>
          <cell r="O231" t="str">
            <v>N/A</v>
          </cell>
          <cell r="T231">
            <v>0</v>
          </cell>
        </row>
        <row r="232">
          <cell r="F232" t="str">
            <v>AG-A2</v>
          </cell>
          <cell r="G232" t="str">
            <v>PCIA</v>
          </cell>
          <cell r="I232" t="str">
            <v>Vin 12</v>
          </cell>
          <cell r="J232" t="str">
            <v>N/A</v>
          </cell>
          <cell r="K232" t="str">
            <v>N/A</v>
          </cell>
          <cell r="O232" t="str">
            <v>N/A</v>
          </cell>
          <cell r="T232">
            <v>0</v>
          </cell>
        </row>
        <row r="233">
          <cell r="F233" t="str">
            <v>AG-A2</v>
          </cell>
          <cell r="G233" t="str">
            <v>PCIA</v>
          </cell>
          <cell r="I233" t="str">
            <v>Vin 13</v>
          </cell>
          <cell r="J233" t="str">
            <v>N/A</v>
          </cell>
          <cell r="K233" t="str">
            <v>N/A</v>
          </cell>
          <cell r="O233" t="str">
            <v>N/A</v>
          </cell>
          <cell r="T233">
            <v>0</v>
          </cell>
        </row>
        <row r="234">
          <cell r="F234" t="str">
            <v>AG-A2</v>
          </cell>
          <cell r="G234" t="str">
            <v>PCIA</v>
          </cell>
          <cell r="I234" t="str">
            <v>Vin 14</v>
          </cell>
          <cell r="J234" t="str">
            <v>N/A</v>
          </cell>
          <cell r="K234" t="str">
            <v>N/A</v>
          </cell>
          <cell r="O234" t="str">
            <v>N/A</v>
          </cell>
          <cell r="T234">
            <v>0</v>
          </cell>
        </row>
        <row r="235">
          <cell r="F235" t="str">
            <v>AG-A2</v>
          </cell>
          <cell r="G235" t="str">
            <v>PCIA</v>
          </cell>
          <cell r="I235" t="str">
            <v>Vin 15</v>
          </cell>
          <cell r="J235" t="str">
            <v>N/A</v>
          </cell>
          <cell r="K235" t="str">
            <v>N/A</v>
          </cell>
          <cell r="O235" t="str">
            <v>N/A</v>
          </cell>
          <cell r="T235">
            <v>0</v>
          </cell>
        </row>
        <row r="236">
          <cell r="F236" t="str">
            <v>AG-A2</v>
          </cell>
          <cell r="G236" t="str">
            <v>PCIA</v>
          </cell>
          <cell r="I236" t="str">
            <v>Vin 16</v>
          </cell>
          <cell r="J236" t="str">
            <v>N/A</v>
          </cell>
          <cell r="K236" t="str">
            <v>N/A</v>
          </cell>
          <cell r="O236" t="str">
            <v>N/A</v>
          </cell>
          <cell r="T236">
            <v>0</v>
          </cell>
        </row>
        <row r="237">
          <cell r="F237" t="str">
            <v>AG-A2</v>
          </cell>
          <cell r="G237" t="str">
            <v>PCIA</v>
          </cell>
          <cell r="I237" t="str">
            <v>Vin 17</v>
          </cell>
          <cell r="J237" t="str">
            <v>N/A</v>
          </cell>
          <cell r="K237" t="str">
            <v>N/A</v>
          </cell>
          <cell r="O237" t="str">
            <v>N/A</v>
          </cell>
          <cell r="T237">
            <v>0</v>
          </cell>
        </row>
        <row r="238">
          <cell r="F238" t="str">
            <v>AG-A2</v>
          </cell>
          <cell r="G238" t="str">
            <v>PCIA</v>
          </cell>
          <cell r="I238" t="str">
            <v>Vin 18</v>
          </cell>
          <cell r="J238" t="str">
            <v>N/A</v>
          </cell>
          <cell r="K238" t="str">
            <v>N/A</v>
          </cell>
          <cell r="O238" t="str">
            <v>N/A</v>
          </cell>
          <cell r="T238">
            <v>0</v>
          </cell>
        </row>
        <row r="239">
          <cell r="F239" t="str">
            <v>AG-A2</v>
          </cell>
          <cell r="G239" t="str">
            <v>PCIA</v>
          </cell>
          <cell r="I239" t="str">
            <v>Vin 19</v>
          </cell>
          <cell r="J239" t="str">
            <v>N/A</v>
          </cell>
          <cell r="K239" t="str">
            <v>N/A</v>
          </cell>
          <cell r="O239" t="str">
            <v>N/A</v>
          </cell>
          <cell r="T239">
            <v>0</v>
          </cell>
        </row>
        <row r="240">
          <cell r="F240" t="str">
            <v>AG-A2</v>
          </cell>
          <cell r="G240" t="str">
            <v>PCIA</v>
          </cell>
          <cell r="I240" t="str">
            <v>Vin 20</v>
          </cell>
          <cell r="J240" t="str">
            <v>N/A</v>
          </cell>
          <cell r="K240" t="str">
            <v>N/A</v>
          </cell>
          <cell r="O240" t="str">
            <v>N/A</v>
          </cell>
          <cell r="T240">
            <v>0</v>
          </cell>
        </row>
        <row r="241">
          <cell r="F241" t="str">
            <v>AG-A2</v>
          </cell>
          <cell r="G241" t="str">
            <v>PCIA</v>
          </cell>
          <cell r="I241" t="str">
            <v>Vin 21</v>
          </cell>
          <cell r="J241" t="str">
            <v>N/A</v>
          </cell>
          <cell r="K241" t="str">
            <v>N/A</v>
          </cell>
          <cell r="O241" t="str">
            <v>N/A</v>
          </cell>
          <cell r="T241">
            <v>0</v>
          </cell>
        </row>
        <row r="242">
          <cell r="F242" t="str">
            <v>AG-A2</v>
          </cell>
          <cell r="G242" t="str">
            <v>PCIA</v>
          </cell>
          <cell r="I242" t="str">
            <v>Vin Bund</v>
          </cell>
          <cell r="J242" t="str">
            <v>N/A</v>
          </cell>
          <cell r="K242" t="str">
            <v>N/A</v>
          </cell>
          <cell r="O242" t="str">
            <v>N/A</v>
          </cell>
          <cell r="T242">
            <v>0</v>
          </cell>
        </row>
        <row r="243">
          <cell r="F243" t="str">
            <v>AG-A2</v>
          </cell>
          <cell r="G243" t="str">
            <v>WH</v>
          </cell>
          <cell r="I243" t="str">
            <v>DL</v>
          </cell>
          <cell r="J243" t="str">
            <v>N/A</v>
          </cell>
          <cell r="K243" t="str">
            <v>N/A</v>
          </cell>
          <cell r="O243" t="str">
            <v>N/A</v>
          </cell>
          <cell r="T243">
            <v>0</v>
          </cell>
        </row>
        <row r="244">
          <cell r="F244" t="str">
            <v>AG-A2</v>
          </cell>
          <cell r="G244" t="str">
            <v>WH</v>
          </cell>
          <cell r="I244" t="str">
            <v>Energy</v>
          </cell>
          <cell r="J244" t="str">
            <v>Summer</v>
          </cell>
          <cell r="K244" t="str">
            <v>Off Peak</v>
          </cell>
          <cell r="O244" t="str">
            <v>N/A</v>
          </cell>
          <cell r="T244">
            <v>64448659.667179994</v>
          </cell>
        </row>
        <row r="245">
          <cell r="F245" t="str">
            <v>AG-A2</v>
          </cell>
          <cell r="G245" t="str">
            <v>WH</v>
          </cell>
          <cell r="I245" t="str">
            <v>Energy</v>
          </cell>
          <cell r="J245" t="str">
            <v>Summer</v>
          </cell>
          <cell r="K245" t="str">
            <v>Peak</v>
          </cell>
          <cell r="O245" t="str">
            <v>N/A</v>
          </cell>
          <cell r="T245">
            <v>8080649.1289969999</v>
          </cell>
        </row>
        <row r="246">
          <cell r="F246" t="str">
            <v>AG-A2</v>
          </cell>
          <cell r="G246" t="str">
            <v>WH</v>
          </cell>
          <cell r="I246" t="str">
            <v>Energy</v>
          </cell>
          <cell r="J246" t="str">
            <v>Winter</v>
          </cell>
          <cell r="K246" t="str">
            <v>Off Peak</v>
          </cell>
          <cell r="O246" t="str">
            <v>N/A</v>
          </cell>
          <cell r="T246">
            <v>46429313.899747998</v>
          </cell>
        </row>
        <row r="247">
          <cell r="F247" t="str">
            <v>AG-A2</v>
          </cell>
          <cell r="G247" t="str">
            <v>WH</v>
          </cell>
          <cell r="I247" t="str">
            <v>Energy</v>
          </cell>
          <cell r="J247" t="str">
            <v>Winter</v>
          </cell>
          <cell r="K247" t="str">
            <v>Peak</v>
          </cell>
          <cell r="O247" t="str">
            <v>N/A</v>
          </cell>
          <cell r="T247">
            <v>6645485.2570080003</v>
          </cell>
        </row>
        <row r="248">
          <cell r="F248" t="str">
            <v>AG-A2</v>
          </cell>
          <cell r="G248" t="str">
            <v>WH</v>
          </cell>
          <cell r="I248" t="str">
            <v>DL</v>
          </cell>
          <cell r="J248" t="str">
            <v>N/A</v>
          </cell>
          <cell r="K248" t="str">
            <v>N/A</v>
          </cell>
          <cell r="O248" t="str">
            <v>N/A</v>
          </cell>
          <cell r="T248">
            <v>0</v>
          </cell>
        </row>
        <row r="249">
          <cell r="F249" t="str">
            <v>AG-A2</v>
          </cell>
          <cell r="G249" t="str">
            <v>WH</v>
          </cell>
          <cell r="I249" t="str">
            <v>Energy</v>
          </cell>
          <cell r="J249" t="str">
            <v>Summer</v>
          </cell>
          <cell r="K249" t="str">
            <v>Off Peak</v>
          </cell>
          <cell r="O249" t="str">
            <v>N/A</v>
          </cell>
          <cell r="T249">
            <v>64448659.667179994</v>
          </cell>
        </row>
        <row r="250">
          <cell r="F250" t="str">
            <v>AG-A2</v>
          </cell>
          <cell r="G250" t="str">
            <v>WH</v>
          </cell>
          <cell r="I250" t="str">
            <v>Energy</v>
          </cell>
          <cell r="J250" t="str">
            <v>Summer</v>
          </cell>
          <cell r="K250" t="str">
            <v>Peak</v>
          </cell>
          <cell r="O250" t="str">
            <v>N/A</v>
          </cell>
          <cell r="T250">
            <v>8080649.1289969999</v>
          </cell>
        </row>
        <row r="251">
          <cell r="F251" t="str">
            <v>AG-A2</v>
          </cell>
          <cell r="G251" t="str">
            <v>WH</v>
          </cell>
          <cell r="I251" t="str">
            <v>Energy</v>
          </cell>
          <cell r="J251" t="str">
            <v>Winter</v>
          </cell>
          <cell r="K251" t="str">
            <v>Off Peak</v>
          </cell>
          <cell r="O251" t="str">
            <v>N/A</v>
          </cell>
          <cell r="T251">
            <v>46429313.899747998</v>
          </cell>
        </row>
        <row r="252">
          <cell r="F252" t="str">
            <v>AG-A2</v>
          </cell>
          <cell r="G252" t="str">
            <v>WH</v>
          </cell>
          <cell r="I252" t="str">
            <v>Energy</v>
          </cell>
          <cell r="J252" t="str">
            <v>Winter</v>
          </cell>
          <cell r="K252" t="str">
            <v>Peak</v>
          </cell>
          <cell r="O252" t="str">
            <v>N/A</v>
          </cell>
          <cell r="T252">
            <v>6645485.2570080003</v>
          </cell>
        </row>
        <row r="253">
          <cell r="F253" t="str">
            <v>AG-B</v>
          </cell>
          <cell r="G253" t="str">
            <v>Distribution</v>
          </cell>
          <cell r="I253" t="str">
            <v>Customer</v>
          </cell>
          <cell r="J253" t="str">
            <v>Summer</v>
          </cell>
          <cell r="K253" t="str">
            <v>N/A</v>
          </cell>
          <cell r="O253" t="str">
            <v>N/A</v>
          </cell>
          <cell r="T253">
            <v>73706.330103</v>
          </cell>
        </row>
        <row r="254">
          <cell r="F254" t="str">
            <v>AG-B</v>
          </cell>
          <cell r="G254" t="str">
            <v>Distribution</v>
          </cell>
          <cell r="I254" t="str">
            <v>Customer</v>
          </cell>
          <cell r="J254" t="str">
            <v>Winter</v>
          </cell>
          <cell r="K254" t="str">
            <v>N/A</v>
          </cell>
          <cell r="O254" t="str">
            <v>N/A</v>
          </cell>
          <cell r="T254">
            <v>147684.55330399997</v>
          </cell>
        </row>
        <row r="255">
          <cell r="F255" t="str">
            <v>AG-B</v>
          </cell>
          <cell r="G255" t="str">
            <v>Distribution</v>
          </cell>
          <cell r="I255" t="str">
            <v>Demand</v>
          </cell>
          <cell r="J255" t="str">
            <v>Summer</v>
          </cell>
          <cell r="K255" t="str">
            <v>Maximum kW</v>
          </cell>
          <cell r="O255" t="str">
            <v>N/A</v>
          </cell>
          <cell r="T255">
            <v>3334323.6978830001</v>
          </cell>
        </row>
        <row r="256">
          <cell r="F256" t="str">
            <v>AG-B</v>
          </cell>
          <cell r="G256" t="str">
            <v>Distribution</v>
          </cell>
          <cell r="I256" t="str">
            <v>Demand</v>
          </cell>
          <cell r="J256" t="str">
            <v>Winter</v>
          </cell>
          <cell r="K256" t="str">
            <v>Maximum kW</v>
          </cell>
          <cell r="O256" t="str">
            <v>N/A</v>
          </cell>
          <cell r="T256">
            <v>4807410.4496030007</v>
          </cell>
        </row>
        <row r="257">
          <cell r="F257" t="str">
            <v>AG-B</v>
          </cell>
          <cell r="G257" t="str">
            <v>Distribution</v>
          </cell>
          <cell r="I257" t="str">
            <v>Demand</v>
          </cell>
          <cell r="J257" t="str">
            <v>Summer</v>
          </cell>
          <cell r="K257" t="str">
            <v>Peak</v>
          </cell>
          <cell r="O257" t="str">
            <v>N/A</v>
          </cell>
          <cell r="T257">
            <v>3012381.7917119996</v>
          </cell>
        </row>
        <row r="258">
          <cell r="F258" t="str">
            <v>AG-B</v>
          </cell>
          <cell r="G258" t="str">
            <v>PPP</v>
          </cell>
          <cell r="I258" t="str">
            <v>DL</v>
          </cell>
          <cell r="J258" t="str">
            <v>N/A</v>
          </cell>
          <cell r="K258" t="str">
            <v>N/A</v>
          </cell>
          <cell r="O258" t="str">
            <v>N/A</v>
          </cell>
          <cell r="T258">
            <v>0</v>
          </cell>
        </row>
        <row r="259">
          <cell r="F259" t="str">
            <v>AG-B</v>
          </cell>
          <cell r="G259" t="str">
            <v>CTC</v>
          </cell>
          <cell r="I259" t="str">
            <v>DL</v>
          </cell>
          <cell r="J259" t="str">
            <v>N/A</v>
          </cell>
          <cell r="K259" t="str">
            <v>N/A</v>
          </cell>
          <cell r="O259" t="str">
            <v>N/A</v>
          </cell>
          <cell r="T259">
            <v>0</v>
          </cell>
        </row>
        <row r="260">
          <cell r="F260" t="str">
            <v>AG-B</v>
          </cell>
          <cell r="G260" t="str">
            <v>WFC</v>
          </cell>
          <cell r="I260" t="str">
            <v>DL</v>
          </cell>
          <cell r="J260" t="str">
            <v>N/A</v>
          </cell>
          <cell r="K260" t="str">
            <v>N/A</v>
          </cell>
          <cell r="O260" t="str">
            <v>N/A</v>
          </cell>
          <cell r="T260">
            <v>0</v>
          </cell>
        </row>
        <row r="261">
          <cell r="F261" t="str">
            <v>AG-B</v>
          </cell>
          <cell r="G261" t="str">
            <v>ECRA</v>
          </cell>
          <cell r="I261" t="str">
            <v>DL</v>
          </cell>
          <cell r="J261" t="str">
            <v>N/A</v>
          </cell>
          <cell r="K261" t="str">
            <v>N/A</v>
          </cell>
          <cell r="O261" t="str">
            <v>N/A</v>
          </cell>
          <cell r="T261">
            <v>0</v>
          </cell>
        </row>
        <row r="262">
          <cell r="F262" t="str">
            <v>AG-B</v>
          </cell>
          <cell r="G262" t="str">
            <v>ND</v>
          </cell>
          <cell r="I262" t="str">
            <v>DL</v>
          </cell>
          <cell r="J262" t="str">
            <v>N/A</v>
          </cell>
          <cell r="K262" t="str">
            <v>N/A</v>
          </cell>
          <cell r="O262" t="str">
            <v>N/A</v>
          </cell>
          <cell r="T262">
            <v>0</v>
          </cell>
        </row>
        <row r="263">
          <cell r="F263" t="str">
            <v>AG-B</v>
          </cell>
          <cell r="G263" t="str">
            <v>PPP</v>
          </cell>
          <cell r="I263" t="str">
            <v>DL</v>
          </cell>
          <cell r="J263" t="str">
            <v>N/A</v>
          </cell>
          <cell r="K263" t="str">
            <v>N/A</v>
          </cell>
          <cell r="O263" t="str">
            <v>N/A</v>
          </cell>
          <cell r="T263">
            <v>0</v>
          </cell>
        </row>
        <row r="264">
          <cell r="F264" t="str">
            <v>AG-B</v>
          </cell>
          <cell r="G264" t="str">
            <v>RB</v>
          </cell>
          <cell r="I264" t="str">
            <v>DL</v>
          </cell>
          <cell r="J264" t="str">
            <v>N/A</v>
          </cell>
          <cell r="K264" t="str">
            <v>N/A</v>
          </cell>
          <cell r="O264" t="str">
            <v>N/A</v>
          </cell>
          <cell r="T264">
            <v>0</v>
          </cell>
        </row>
        <row r="265">
          <cell r="F265" t="str">
            <v>AG-B</v>
          </cell>
          <cell r="G265" t="str">
            <v>RBC</v>
          </cell>
          <cell r="I265" t="str">
            <v>DL</v>
          </cell>
          <cell r="J265" t="str">
            <v>N/A</v>
          </cell>
          <cell r="K265" t="str">
            <v>N/A</v>
          </cell>
          <cell r="O265" t="str">
            <v>N/A</v>
          </cell>
          <cell r="T265">
            <v>0</v>
          </cell>
        </row>
        <row r="266">
          <cell r="F266" t="str">
            <v>AG-B</v>
          </cell>
          <cell r="G266" t="str">
            <v>WH</v>
          </cell>
          <cell r="I266" t="str">
            <v>DL</v>
          </cell>
          <cell r="J266" t="str">
            <v>N/A</v>
          </cell>
          <cell r="K266" t="str">
            <v>N/A</v>
          </cell>
          <cell r="O266" t="str">
            <v>N/A</v>
          </cell>
          <cell r="T266">
            <v>0</v>
          </cell>
        </row>
        <row r="267">
          <cell r="F267" t="str">
            <v>AG-B</v>
          </cell>
          <cell r="G267" t="str">
            <v>Distribution</v>
          </cell>
          <cell r="I267" t="str">
            <v>E-BIP Discount</v>
          </cell>
          <cell r="J267" t="str">
            <v>Summer</v>
          </cell>
          <cell r="K267" t="str">
            <v>Pot. Ld Red.</v>
          </cell>
          <cell r="O267" t="str">
            <v>N/A</v>
          </cell>
          <cell r="T267">
            <v>2005.7974880000002</v>
          </cell>
        </row>
        <row r="268">
          <cell r="F268" t="str">
            <v>AG-B</v>
          </cell>
          <cell r="G268" t="str">
            <v>Distribution</v>
          </cell>
          <cell r="I268" t="str">
            <v>E-BIP Discount</v>
          </cell>
          <cell r="J268" t="str">
            <v>Summer</v>
          </cell>
          <cell r="K268" t="str">
            <v>UFR</v>
          </cell>
          <cell r="O268" t="str">
            <v>N/A</v>
          </cell>
          <cell r="T268">
            <v>0</v>
          </cell>
        </row>
        <row r="269">
          <cell r="F269" t="str">
            <v>AG-B</v>
          </cell>
          <cell r="G269" t="str">
            <v>Distribution</v>
          </cell>
          <cell r="I269" t="str">
            <v>E-BIP Discount</v>
          </cell>
          <cell r="J269" t="str">
            <v>Winter</v>
          </cell>
          <cell r="K269" t="str">
            <v>Pot. Ld Red.</v>
          </cell>
          <cell r="O269" t="str">
            <v>N/A</v>
          </cell>
          <cell r="T269">
            <v>3662.2621719999997</v>
          </cell>
        </row>
        <row r="270">
          <cell r="F270" t="str">
            <v>AG-B</v>
          </cell>
          <cell r="G270" t="str">
            <v>Distribution</v>
          </cell>
          <cell r="I270" t="str">
            <v>E-BIP Discount</v>
          </cell>
          <cell r="J270" t="str">
            <v>Winter</v>
          </cell>
          <cell r="K270" t="str">
            <v>UFR</v>
          </cell>
          <cell r="O270" t="str">
            <v>N/A</v>
          </cell>
          <cell r="T270">
            <v>0</v>
          </cell>
        </row>
        <row r="271">
          <cell r="F271" t="str">
            <v>AG-B</v>
          </cell>
          <cell r="G271" t="str">
            <v>PPP</v>
          </cell>
          <cell r="I271" t="str">
            <v>Energy</v>
          </cell>
          <cell r="J271" t="str">
            <v>Summer</v>
          </cell>
          <cell r="K271" t="str">
            <v>Off Peak</v>
          </cell>
          <cell r="O271" t="str">
            <v>N/A</v>
          </cell>
          <cell r="T271">
            <v>407639951.55141008</v>
          </cell>
        </row>
        <row r="272">
          <cell r="F272" t="str">
            <v>AG-B</v>
          </cell>
          <cell r="G272" t="str">
            <v>PPP</v>
          </cell>
          <cell r="I272" t="str">
            <v>Energy</v>
          </cell>
          <cell r="J272" t="str">
            <v>Summer</v>
          </cell>
          <cell r="K272" t="str">
            <v>Peak</v>
          </cell>
          <cell r="O272" t="str">
            <v>N/A</v>
          </cell>
          <cell r="T272">
            <v>61416127.325369999</v>
          </cell>
        </row>
        <row r="273">
          <cell r="F273" t="str">
            <v>AG-B</v>
          </cell>
          <cell r="G273" t="str">
            <v>PPP</v>
          </cell>
          <cell r="I273" t="str">
            <v>Energy</v>
          </cell>
          <cell r="J273" t="str">
            <v>Winter</v>
          </cell>
          <cell r="K273" t="str">
            <v>Off Peak</v>
          </cell>
          <cell r="O273" t="str">
            <v>N/A</v>
          </cell>
          <cell r="T273">
            <v>191433331.342013</v>
          </cell>
        </row>
        <row r="274">
          <cell r="F274" t="str">
            <v>AG-B</v>
          </cell>
          <cell r="G274" t="str">
            <v>PPP</v>
          </cell>
          <cell r="I274" t="str">
            <v>Energy</v>
          </cell>
          <cell r="J274" t="str">
            <v>Winter</v>
          </cell>
          <cell r="K274" t="str">
            <v>Peak</v>
          </cell>
          <cell r="O274" t="str">
            <v>N/A</v>
          </cell>
          <cell r="T274">
            <v>61451337.245025992</v>
          </cell>
        </row>
        <row r="275">
          <cell r="F275" t="str">
            <v>AG-B</v>
          </cell>
          <cell r="G275" t="str">
            <v>AB32 Credit</v>
          </cell>
          <cell r="I275" t="str">
            <v>Energy</v>
          </cell>
          <cell r="J275" t="str">
            <v>Summer</v>
          </cell>
          <cell r="K275" t="str">
            <v>Off Peak</v>
          </cell>
          <cell r="O275" t="str">
            <v>N/A</v>
          </cell>
          <cell r="T275">
            <v>4862472.2212793045</v>
          </cell>
        </row>
        <row r="276">
          <cell r="F276" t="str">
            <v>AG-B</v>
          </cell>
          <cell r="G276" t="str">
            <v>AB32 Credit</v>
          </cell>
          <cell r="I276" t="str">
            <v>Energy</v>
          </cell>
          <cell r="J276" t="str">
            <v>Summer</v>
          </cell>
          <cell r="K276" t="str">
            <v>Peak</v>
          </cell>
          <cell r="O276" t="str">
            <v>N/A</v>
          </cell>
          <cell r="T276">
            <v>719665.26161410753</v>
          </cell>
        </row>
        <row r="277">
          <cell r="F277" t="str">
            <v>AG-B</v>
          </cell>
          <cell r="G277" t="str">
            <v>AB32 Credit</v>
          </cell>
          <cell r="I277" t="str">
            <v>Energy</v>
          </cell>
          <cell r="J277" t="str">
            <v>Winter</v>
          </cell>
          <cell r="K277" t="str">
            <v>Off Peak</v>
          </cell>
          <cell r="O277" t="str">
            <v>N/A</v>
          </cell>
          <cell r="T277">
            <v>2539618.7828402403</v>
          </cell>
        </row>
        <row r="278">
          <cell r="F278" t="str">
            <v>AG-B</v>
          </cell>
          <cell r="G278" t="str">
            <v>AB32 Credit</v>
          </cell>
          <cell r="I278" t="str">
            <v>Energy</v>
          </cell>
          <cell r="J278" t="str">
            <v>Winter</v>
          </cell>
          <cell r="K278" t="str">
            <v>Peak</v>
          </cell>
          <cell r="O278" t="str">
            <v>N/A</v>
          </cell>
          <cell r="T278">
            <v>693150.17749327479</v>
          </cell>
        </row>
        <row r="279">
          <cell r="F279" t="str">
            <v>AG-B</v>
          </cell>
          <cell r="G279" t="str">
            <v>TRA</v>
          </cell>
          <cell r="I279" t="str">
            <v>Energy</v>
          </cell>
          <cell r="J279" t="str">
            <v>Summer</v>
          </cell>
          <cell r="K279" t="str">
            <v>Off Peak</v>
          </cell>
          <cell r="O279" t="str">
            <v>N/A</v>
          </cell>
          <cell r="T279">
            <v>407639951.55141008</v>
          </cell>
        </row>
        <row r="280">
          <cell r="F280" t="str">
            <v>AG-B</v>
          </cell>
          <cell r="G280" t="str">
            <v>TRA</v>
          </cell>
          <cell r="I280" t="str">
            <v>Energy</v>
          </cell>
          <cell r="J280" t="str">
            <v>Summer</v>
          </cell>
          <cell r="K280" t="str">
            <v>Peak</v>
          </cell>
          <cell r="O280" t="str">
            <v>N/A</v>
          </cell>
          <cell r="T280">
            <v>61416127.325369999</v>
          </cell>
        </row>
        <row r="281">
          <cell r="F281" t="str">
            <v>AG-B</v>
          </cell>
          <cell r="G281" t="str">
            <v>TRA</v>
          </cell>
          <cell r="I281" t="str">
            <v>Energy</v>
          </cell>
          <cell r="J281" t="str">
            <v>Winter</v>
          </cell>
          <cell r="K281" t="str">
            <v>Off Peak</v>
          </cell>
          <cell r="O281" t="str">
            <v>N/A</v>
          </cell>
          <cell r="T281">
            <v>191433331.342013</v>
          </cell>
        </row>
        <row r="282">
          <cell r="F282" t="str">
            <v>AG-B</v>
          </cell>
          <cell r="G282" t="str">
            <v>TRA</v>
          </cell>
          <cell r="I282" t="str">
            <v>Energy</v>
          </cell>
          <cell r="J282" t="str">
            <v>Winter</v>
          </cell>
          <cell r="K282" t="str">
            <v>Peak</v>
          </cell>
          <cell r="O282" t="str">
            <v>N/A</v>
          </cell>
          <cell r="T282">
            <v>61451337.245025992</v>
          </cell>
        </row>
        <row r="283">
          <cell r="F283" t="str">
            <v>AG-B</v>
          </cell>
          <cell r="G283" t="str">
            <v>CTC</v>
          </cell>
          <cell r="I283" t="str">
            <v>Energy</v>
          </cell>
          <cell r="J283" t="str">
            <v>Summer</v>
          </cell>
          <cell r="K283" t="str">
            <v>Off Peak</v>
          </cell>
          <cell r="O283" t="str">
            <v>N/A</v>
          </cell>
          <cell r="T283">
            <v>407639951.55141008</v>
          </cell>
        </row>
        <row r="284">
          <cell r="F284" t="str">
            <v>AG-B</v>
          </cell>
          <cell r="G284" t="str">
            <v>CTC</v>
          </cell>
          <cell r="I284" t="str">
            <v>Energy</v>
          </cell>
          <cell r="J284" t="str">
            <v>Summer</v>
          </cell>
          <cell r="K284" t="str">
            <v>Peak</v>
          </cell>
          <cell r="O284" t="str">
            <v>N/A</v>
          </cell>
          <cell r="T284">
            <v>61416127.325369999</v>
          </cell>
        </row>
        <row r="285">
          <cell r="F285" t="str">
            <v>AG-B</v>
          </cell>
          <cell r="G285" t="str">
            <v>CTC</v>
          </cell>
          <cell r="I285" t="str">
            <v>Energy</v>
          </cell>
          <cell r="J285" t="str">
            <v>Winter</v>
          </cell>
          <cell r="K285" t="str">
            <v>Off Peak</v>
          </cell>
          <cell r="O285" t="str">
            <v>N/A</v>
          </cell>
          <cell r="T285">
            <v>191433331.342013</v>
          </cell>
        </row>
        <row r="286">
          <cell r="F286" t="str">
            <v>AG-B</v>
          </cell>
          <cell r="G286" t="str">
            <v>CTC</v>
          </cell>
          <cell r="I286" t="str">
            <v>Energy</v>
          </cell>
          <cell r="J286" t="str">
            <v>Winter</v>
          </cell>
          <cell r="K286" t="str">
            <v>Peak</v>
          </cell>
          <cell r="O286" t="str">
            <v>N/A</v>
          </cell>
          <cell r="T286">
            <v>61451337.245025992</v>
          </cell>
        </row>
        <row r="287">
          <cell r="F287" t="str">
            <v>AG-B</v>
          </cell>
          <cell r="G287" t="str">
            <v>Distribution</v>
          </cell>
          <cell r="I287" t="str">
            <v>Energy</v>
          </cell>
          <cell r="J287" t="str">
            <v>Summer</v>
          </cell>
          <cell r="K287" t="str">
            <v>Off Peak</v>
          </cell>
          <cell r="O287" t="str">
            <v>N/A</v>
          </cell>
          <cell r="T287">
            <v>407639951.55141008</v>
          </cell>
        </row>
        <row r="288">
          <cell r="F288" t="str">
            <v>AG-B</v>
          </cell>
          <cell r="G288" t="str">
            <v>Distribution</v>
          </cell>
          <cell r="I288" t="str">
            <v>Energy</v>
          </cell>
          <cell r="J288" t="str">
            <v>Summer</v>
          </cell>
          <cell r="K288" t="str">
            <v>Peak</v>
          </cell>
          <cell r="O288" t="str">
            <v>N/A</v>
          </cell>
          <cell r="T288">
            <v>61416127.325369999</v>
          </cell>
        </row>
        <row r="289">
          <cell r="F289" t="str">
            <v>AG-B</v>
          </cell>
          <cell r="G289" t="str">
            <v>Distribution</v>
          </cell>
          <cell r="I289" t="str">
            <v>Energy</v>
          </cell>
          <cell r="J289" t="str">
            <v>Winter</v>
          </cell>
          <cell r="K289" t="str">
            <v>Off Peak</v>
          </cell>
          <cell r="O289" t="str">
            <v>N/A</v>
          </cell>
          <cell r="T289">
            <v>191433331.342013</v>
          </cell>
        </row>
        <row r="290">
          <cell r="F290" t="str">
            <v>AG-B</v>
          </cell>
          <cell r="G290" t="str">
            <v>Distribution</v>
          </cell>
          <cell r="I290" t="str">
            <v>Energy</v>
          </cell>
          <cell r="J290" t="str">
            <v>Winter</v>
          </cell>
          <cell r="K290" t="str">
            <v>Peak</v>
          </cell>
          <cell r="O290" t="str">
            <v>N/A</v>
          </cell>
          <cell r="T290">
            <v>61451337.245025992</v>
          </cell>
        </row>
        <row r="291">
          <cell r="F291" t="str">
            <v>AG-B</v>
          </cell>
          <cell r="G291" t="str">
            <v>WFC</v>
          </cell>
          <cell r="I291" t="str">
            <v>Energy</v>
          </cell>
          <cell r="J291" t="str">
            <v>Summer</v>
          </cell>
          <cell r="K291" t="str">
            <v>Off Peak</v>
          </cell>
          <cell r="O291" t="str">
            <v>N/A</v>
          </cell>
          <cell r="T291">
            <v>407639951.55141008</v>
          </cell>
        </row>
        <row r="292">
          <cell r="F292" t="str">
            <v>AG-B</v>
          </cell>
          <cell r="G292" t="str">
            <v>WFC</v>
          </cell>
          <cell r="I292" t="str">
            <v>Energy</v>
          </cell>
          <cell r="J292" t="str">
            <v>Summer</v>
          </cell>
          <cell r="K292" t="str">
            <v>Peak</v>
          </cell>
          <cell r="O292" t="str">
            <v>N/A</v>
          </cell>
          <cell r="T292">
            <v>61416127.325369999</v>
          </cell>
        </row>
        <row r="293">
          <cell r="F293" t="str">
            <v>AG-B</v>
          </cell>
          <cell r="G293" t="str">
            <v>WFC</v>
          </cell>
          <cell r="I293" t="str">
            <v>Energy</v>
          </cell>
          <cell r="J293" t="str">
            <v>Winter</v>
          </cell>
          <cell r="K293" t="str">
            <v>Off Peak</v>
          </cell>
          <cell r="O293" t="str">
            <v>N/A</v>
          </cell>
          <cell r="T293">
            <v>191433331.342013</v>
          </cell>
        </row>
        <row r="294">
          <cell r="F294" t="str">
            <v>AG-B</v>
          </cell>
          <cell r="G294" t="str">
            <v>WFC</v>
          </cell>
          <cell r="I294" t="str">
            <v>Energy</v>
          </cell>
          <cell r="J294" t="str">
            <v>Winter</v>
          </cell>
          <cell r="K294" t="str">
            <v>Peak</v>
          </cell>
          <cell r="O294" t="str">
            <v>N/A</v>
          </cell>
          <cell r="T294">
            <v>61451337.245025992</v>
          </cell>
        </row>
        <row r="295">
          <cell r="F295" t="str">
            <v>AG-B</v>
          </cell>
          <cell r="G295" t="str">
            <v>ECRA</v>
          </cell>
          <cell r="I295" t="str">
            <v>Energy</v>
          </cell>
          <cell r="J295" t="str">
            <v>Summer</v>
          </cell>
          <cell r="K295" t="str">
            <v>Off Peak</v>
          </cell>
          <cell r="O295" t="str">
            <v>N/A</v>
          </cell>
          <cell r="T295">
            <v>407639951.55141008</v>
          </cell>
        </row>
        <row r="296">
          <cell r="F296" t="str">
            <v>AG-B</v>
          </cell>
          <cell r="G296" t="str">
            <v>ECRA</v>
          </cell>
          <cell r="I296" t="str">
            <v>Energy</v>
          </cell>
          <cell r="J296" t="str">
            <v>Summer</v>
          </cell>
          <cell r="K296" t="str">
            <v>Peak</v>
          </cell>
          <cell r="O296" t="str">
            <v>N/A</v>
          </cell>
          <cell r="T296">
            <v>61416127.325369999</v>
          </cell>
        </row>
        <row r="297">
          <cell r="F297" t="str">
            <v>AG-B</v>
          </cell>
          <cell r="G297" t="str">
            <v>ECRA</v>
          </cell>
          <cell r="I297" t="str">
            <v>Energy</v>
          </cell>
          <cell r="J297" t="str">
            <v>Winter</v>
          </cell>
          <cell r="K297" t="str">
            <v>Off Peak</v>
          </cell>
          <cell r="O297" t="str">
            <v>N/A</v>
          </cell>
          <cell r="T297">
            <v>191433331.342013</v>
          </cell>
        </row>
        <row r="298">
          <cell r="F298" t="str">
            <v>AG-B</v>
          </cell>
          <cell r="G298" t="str">
            <v>ECRA</v>
          </cell>
          <cell r="I298" t="str">
            <v>Energy</v>
          </cell>
          <cell r="J298" t="str">
            <v>Winter</v>
          </cell>
          <cell r="K298" t="str">
            <v>Peak</v>
          </cell>
          <cell r="O298" t="str">
            <v>N/A</v>
          </cell>
          <cell r="T298">
            <v>61451337.245025992</v>
          </cell>
        </row>
        <row r="299">
          <cell r="F299" t="str">
            <v>AG-B</v>
          </cell>
          <cell r="G299" t="str">
            <v>Generation</v>
          </cell>
          <cell r="I299" t="str">
            <v>Energy</v>
          </cell>
          <cell r="J299" t="str">
            <v>Summer</v>
          </cell>
          <cell r="K299" t="str">
            <v>Off Peak</v>
          </cell>
          <cell r="O299" t="str">
            <v>N/A</v>
          </cell>
          <cell r="T299">
            <v>407639951.55141008</v>
          </cell>
        </row>
        <row r="300">
          <cell r="F300" t="str">
            <v>AG-B</v>
          </cell>
          <cell r="G300" t="str">
            <v>Generation</v>
          </cell>
          <cell r="I300" t="str">
            <v>Energy</v>
          </cell>
          <cell r="J300" t="str">
            <v>Summer</v>
          </cell>
          <cell r="K300" t="str">
            <v>Peak</v>
          </cell>
          <cell r="O300" t="str">
            <v>N/A</v>
          </cell>
          <cell r="T300">
            <v>61416127.325369999</v>
          </cell>
        </row>
        <row r="301">
          <cell r="F301" t="str">
            <v>AG-B</v>
          </cell>
          <cell r="G301" t="str">
            <v>Generation</v>
          </cell>
          <cell r="I301" t="str">
            <v>Energy</v>
          </cell>
          <cell r="J301" t="str">
            <v>Winter</v>
          </cell>
          <cell r="K301" t="str">
            <v>Off Peak</v>
          </cell>
          <cell r="O301" t="str">
            <v>N/A</v>
          </cell>
          <cell r="T301">
            <v>191433331.342013</v>
          </cell>
        </row>
        <row r="302">
          <cell r="F302" t="str">
            <v>AG-B</v>
          </cell>
          <cell r="G302" t="str">
            <v>Generation</v>
          </cell>
          <cell r="I302" t="str">
            <v>Energy</v>
          </cell>
          <cell r="J302" t="str">
            <v>Winter</v>
          </cell>
          <cell r="K302" t="str">
            <v>Peak</v>
          </cell>
          <cell r="O302" t="str">
            <v>N/A</v>
          </cell>
          <cell r="T302">
            <v>61451337.245025992</v>
          </cell>
        </row>
        <row r="303">
          <cell r="F303" t="str">
            <v>AG-B</v>
          </cell>
          <cell r="G303" t="str">
            <v>ND</v>
          </cell>
          <cell r="I303" t="str">
            <v>Energy</v>
          </cell>
          <cell r="J303" t="str">
            <v>Summer</v>
          </cell>
          <cell r="K303" t="str">
            <v>Off Peak</v>
          </cell>
          <cell r="O303" t="str">
            <v>N/A</v>
          </cell>
          <cell r="T303">
            <v>407639951.55141008</v>
          </cell>
        </row>
        <row r="304">
          <cell r="F304" t="str">
            <v>AG-B</v>
          </cell>
          <cell r="G304" t="str">
            <v>ND</v>
          </cell>
          <cell r="I304" t="str">
            <v>Energy</v>
          </cell>
          <cell r="J304" t="str">
            <v>Summer</v>
          </cell>
          <cell r="K304" t="str">
            <v>Peak</v>
          </cell>
          <cell r="O304" t="str">
            <v>N/A</v>
          </cell>
          <cell r="T304">
            <v>61416127.325369999</v>
          </cell>
        </row>
        <row r="305">
          <cell r="F305" t="str">
            <v>AG-B</v>
          </cell>
          <cell r="G305" t="str">
            <v>ND</v>
          </cell>
          <cell r="I305" t="str">
            <v>Energy</v>
          </cell>
          <cell r="J305" t="str">
            <v>Winter</v>
          </cell>
          <cell r="K305" t="str">
            <v>Off Peak</v>
          </cell>
          <cell r="O305" t="str">
            <v>N/A</v>
          </cell>
          <cell r="T305">
            <v>191433331.342013</v>
          </cell>
        </row>
        <row r="306">
          <cell r="F306" t="str">
            <v>AG-B</v>
          </cell>
          <cell r="G306" t="str">
            <v>ND</v>
          </cell>
          <cell r="I306" t="str">
            <v>Energy</v>
          </cell>
          <cell r="J306" t="str">
            <v>Winter</v>
          </cell>
          <cell r="K306" t="str">
            <v>Peak</v>
          </cell>
          <cell r="O306" t="str">
            <v>N/A</v>
          </cell>
          <cell r="T306">
            <v>61451337.245025992</v>
          </cell>
        </row>
        <row r="307">
          <cell r="F307" t="str">
            <v>AG-B</v>
          </cell>
          <cell r="G307" t="str">
            <v>NSGC</v>
          </cell>
          <cell r="I307" t="str">
            <v>Energy</v>
          </cell>
          <cell r="J307" t="str">
            <v>Summer</v>
          </cell>
          <cell r="K307" t="str">
            <v>Off Peak</v>
          </cell>
          <cell r="O307" t="str">
            <v>N/A</v>
          </cell>
          <cell r="T307">
            <v>407639951.55141008</v>
          </cell>
        </row>
        <row r="308">
          <cell r="F308" t="str">
            <v>AG-B</v>
          </cell>
          <cell r="G308" t="str">
            <v>NSGC</v>
          </cell>
          <cell r="I308" t="str">
            <v>Energy</v>
          </cell>
          <cell r="J308" t="str">
            <v>Summer</v>
          </cell>
          <cell r="K308" t="str">
            <v>Peak</v>
          </cell>
          <cell r="O308" t="str">
            <v>N/A</v>
          </cell>
          <cell r="T308">
            <v>61416127.325369999</v>
          </cell>
        </row>
        <row r="309">
          <cell r="F309" t="str">
            <v>AG-B</v>
          </cell>
          <cell r="G309" t="str">
            <v>NSGC</v>
          </cell>
          <cell r="I309" t="str">
            <v>Energy</v>
          </cell>
          <cell r="J309" t="str">
            <v>Winter</v>
          </cell>
          <cell r="K309" t="str">
            <v>Off Peak</v>
          </cell>
          <cell r="O309" t="str">
            <v>N/A</v>
          </cell>
          <cell r="T309">
            <v>191433331.342013</v>
          </cell>
        </row>
        <row r="310">
          <cell r="F310" t="str">
            <v>AG-B</v>
          </cell>
          <cell r="G310" t="str">
            <v>NSGC</v>
          </cell>
          <cell r="I310" t="str">
            <v>Energy</v>
          </cell>
          <cell r="J310" t="str">
            <v>Winter</v>
          </cell>
          <cell r="K310" t="str">
            <v>Peak</v>
          </cell>
          <cell r="O310" t="str">
            <v>N/A</v>
          </cell>
          <cell r="T310">
            <v>61451337.245025992</v>
          </cell>
        </row>
        <row r="311">
          <cell r="F311" t="str">
            <v>AG-B</v>
          </cell>
          <cell r="G311" t="str">
            <v>RS</v>
          </cell>
          <cell r="I311" t="str">
            <v>Energy</v>
          </cell>
          <cell r="J311" t="str">
            <v>Summer</v>
          </cell>
          <cell r="K311" t="str">
            <v>Peak</v>
          </cell>
          <cell r="O311" t="str">
            <v>N/A</v>
          </cell>
          <cell r="T311">
            <v>61416127.325369999</v>
          </cell>
        </row>
        <row r="312">
          <cell r="F312" t="str">
            <v>AG-B</v>
          </cell>
          <cell r="G312" t="str">
            <v>RS</v>
          </cell>
          <cell r="I312" t="str">
            <v>Energy</v>
          </cell>
          <cell r="J312" t="str">
            <v>Summer</v>
          </cell>
          <cell r="K312" t="str">
            <v>Off Peak</v>
          </cell>
          <cell r="O312" t="str">
            <v>N/A</v>
          </cell>
          <cell r="T312">
            <v>407639951.55141008</v>
          </cell>
        </row>
        <row r="313">
          <cell r="F313" t="str">
            <v>AG-B</v>
          </cell>
          <cell r="G313" t="str">
            <v>RS</v>
          </cell>
          <cell r="I313" t="str">
            <v>Energy</v>
          </cell>
          <cell r="J313" t="str">
            <v>Winter</v>
          </cell>
          <cell r="K313" t="str">
            <v>Peak</v>
          </cell>
          <cell r="O313" t="str">
            <v>N/A</v>
          </cell>
          <cell r="T313">
            <v>61451337.245025992</v>
          </cell>
        </row>
        <row r="314">
          <cell r="F314" t="str">
            <v>AG-B</v>
          </cell>
          <cell r="G314" t="str">
            <v>RS</v>
          </cell>
          <cell r="I314" t="str">
            <v>Energy</v>
          </cell>
          <cell r="J314" t="str">
            <v>Winter</v>
          </cell>
          <cell r="K314" t="str">
            <v>Off Peak</v>
          </cell>
          <cell r="O314" t="str">
            <v>N/A</v>
          </cell>
          <cell r="T314">
            <v>191433331.342013</v>
          </cell>
        </row>
        <row r="315">
          <cell r="F315" t="str">
            <v>AG-B</v>
          </cell>
          <cell r="G315" t="str">
            <v>Trans</v>
          </cell>
          <cell r="I315" t="str">
            <v>Energy</v>
          </cell>
          <cell r="J315" t="str">
            <v>Summer</v>
          </cell>
          <cell r="K315" t="str">
            <v>Off Peak</v>
          </cell>
          <cell r="O315" t="str">
            <v>N/A</v>
          </cell>
          <cell r="T315">
            <v>407639951.55141008</v>
          </cell>
        </row>
        <row r="316">
          <cell r="F316" t="str">
            <v>AG-B</v>
          </cell>
          <cell r="G316" t="str">
            <v>Trans</v>
          </cell>
          <cell r="I316" t="str">
            <v>Energy</v>
          </cell>
          <cell r="J316" t="str">
            <v>Summer</v>
          </cell>
          <cell r="K316" t="str">
            <v>Peak</v>
          </cell>
          <cell r="O316" t="str">
            <v>N/A</v>
          </cell>
          <cell r="T316">
            <v>61416127.325369999</v>
          </cell>
        </row>
        <row r="317">
          <cell r="F317" t="str">
            <v>AG-B</v>
          </cell>
          <cell r="G317" t="str">
            <v>Trans</v>
          </cell>
          <cell r="I317" t="str">
            <v>Energy</v>
          </cell>
          <cell r="J317" t="str">
            <v>Winter</v>
          </cell>
          <cell r="K317" t="str">
            <v>Off Peak</v>
          </cell>
          <cell r="O317" t="str">
            <v>N/A</v>
          </cell>
          <cell r="T317">
            <v>191433331.342013</v>
          </cell>
        </row>
        <row r="318">
          <cell r="F318" t="str">
            <v>AG-B</v>
          </cell>
          <cell r="G318" t="str">
            <v>Trans</v>
          </cell>
          <cell r="I318" t="str">
            <v>Energy</v>
          </cell>
          <cell r="J318" t="str">
            <v>Winter</v>
          </cell>
          <cell r="K318" t="str">
            <v>Peak</v>
          </cell>
          <cell r="O318" t="str">
            <v>N/A</v>
          </cell>
          <cell r="T318">
            <v>61451337.245025992</v>
          </cell>
        </row>
        <row r="319">
          <cell r="F319" t="str">
            <v>AG-B</v>
          </cell>
          <cell r="G319" t="str">
            <v>PPP</v>
          </cell>
          <cell r="I319" t="str">
            <v>Energy</v>
          </cell>
          <cell r="J319" t="str">
            <v>Summer</v>
          </cell>
          <cell r="K319" t="str">
            <v>Off Peak</v>
          </cell>
          <cell r="O319" t="str">
            <v>N/A</v>
          </cell>
          <cell r="T319">
            <v>407639951.55141008</v>
          </cell>
        </row>
        <row r="320">
          <cell r="F320" t="str">
            <v>AG-B</v>
          </cell>
          <cell r="G320" t="str">
            <v>PPP</v>
          </cell>
          <cell r="I320" t="str">
            <v>Energy</v>
          </cell>
          <cell r="J320" t="str">
            <v>Summer</v>
          </cell>
          <cell r="K320" t="str">
            <v>Peak</v>
          </cell>
          <cell r="O320" t="str">
            <v>N/A</v>
          </cell>
          <cell r="T320">
            <v>61416127.325369999</v>
          </cell>
        </row>
        <row r="321">
          <cell r="F321" t="str">
            <v>AG-B</v>
          </cell>
          <cell r="G321" t="str">
            <v>PPP</v>
          </cell>
          <cell r="I321" t="str">
            <v>Energy</v>
          </cell>
          <cell r="J321" t="str">
            <v>Winter</v>
          </cell>
          <cell r="K321" t="str">
            <v>Off Peak</v>
          </cell>
          <cell r="O321" t="str">
            <v>N/A</v>
          </cell>
          <cell r="T321">
            <v>191433331.342013</v>
          </cell>
        </row>
        <row r="322">
          <cell r="F322" t="str">
            <v>AG-B</v>
          </cell>
          <cell r="G322" t="str">
            <v>PPP</v>
          </cell>
          <cell r="I322" t="str">
            <v>Energy</v>
          </cell>
          <cell r="J322" t="str">
            <v>Winter</v>
          </cell>
          <cell r="K322" t="str">
            <v>Peak</v>
          </cell>
          <cell r="O322" t="str">
            <v>N/A</v>
          </cell>
          <cell r="T322">
            <v>61451337.245025992</v>
          </cell>
        </row>
        <row r="323">
          <cell r="F323" t="str">
            <v>AG-B</v>
          </cell>
          <cell r="G323" t="str">
            <v>AB32 Credit</v>
          </cell>
          <cell r="I323" t="str">
            <v>Energy</v>
          </cell>
          <cell r="J323" t="str">
            <v>Summer</v>
          </cell>
          <cell r="K323" t="str">
            <v>Off Peak</v>
          </cell>
          <cell r="O323" t="str">
            <v>N/A</v>
          </cell>
          <cell r="T323">
            <v>155042608.08111745</v>
          </cell>
        </row>
        <row r="324">
          <cell r="F324" t="str">
            <v>AG-B</v>
          </cell>
          <cell r="G324" t="str">
            <v>AB32 Credit</v>
          </cell>
          <cell r="I324" t="str">
            <v>Energy</v>
          </cell>
          <cell r="J324" t="str">
            <v>Summer</v>
          </cell>
          <cell r="K324" t="str">
            <v>Peak</v>
          </cell>
          <cell r="O324" t="str">
            <v>N/A</v>
          </cell>
          <cell r="T324">
            <v>22946923.710481334</v>
          </cell>
        </row>
        <row r="325">
          <cell r="F325" t="str">
            <v>AG-B</v>
          </cell>
          <cell r="G325" t="str">
            <v>AB32 Credit</v>
          </cell>
          <cell r="I325" t="str">
            <v>Energy</v>
          </cell>
          <cell r="J325" t="str">
            <v>Winter</v>
          </cell>
          <cell r="K325" t="str">
            <v>Off Peak</v>
          </cell>
          <cell r="O325" t="str">
            <v>N/A</v>
          </cell>
          <cell r="T325">
            <v>80977145.308965787</v>
          </cell>
        </row>
        <row r="326">
          <cell r="F326" t="str">
            <v>AG-B</v>
          </cell>
          <cell r="G326" t="str">
            <v>AB32 Credit</v>
          </cell>
          <cell r="I326" t="str">
            <v>Energy</v>
          </cell>
          <cell r="J326" t="str">
            <v>Winter</v>
          </cell>
          <cell r="K326" t="str">
            <v>Peak</v>
          </cell>
          <cell r="O326" t="str">
            <v>N/A</v>
          </cell>
          <cell r="T326">
            <v>22101475.632116266</v>
          </cell>
        </row>
        <row r="327">
          <cell r="F327" t="str">
            <v>AG-B</v>
          </cell>
          <cell r="G327" t="str">
            <v>TRA</v>
          </cell>
          <cell r="I327" t="str">
            <v>Energy</v>
          </cell>
          <cell r="J327" t="str">
            <v>Summer</v>
          </cell>
          <cell r="K327" t="str">
            <v>Off Peak</v>
          </cell>
          <cell r="O327" t="str">
            <v>N/A</v>
          </cell>
          <cell r="T327">
            <v>407639951.55141008</v>
          </cell>
        </row>
        <row r="328">
          <cell r="F328" t="str">
            <v>AG-B</v>
          </cell>
          <cell r="G328" t="str">
            <v>TRA</v>
          </cell>
          <cell r="I328" t="str">
            <v>Energy</v>
          </cell>
          <cell r="J328" t="str">
            <v>Summer</v>
          </cell>
          <cell r="K328" t="str">
            <v>Peak</v>
          </cell>
          <cell r="O328" t="str">
            <v>N/A</v>
          </cell>
          <cell r="T328">
            <v>61416127.325369999</v>
          </cell>
        </row>
        <row r="329">
          <cell r="F329" t="str">
            <v>AG-B</v>
          </cell>
          <cell r="G329" t="str">
            <v>TRA</v>
          </cell>
          <cell r="I329" t="str">
            <v>Energy</v>
          </cell>
          <cell r="J329" t="str">
            <v>Winter</v>
          </cell>
          <cell r="K329" t="str">
            <v>Off Peak</v>
          </cell>
          <cell r="O329" t="str">
            <v>N/A</v>
          </cell>
          <cell r="T329">
            <v>191433331.342013</v>
          </cell>
        </row>
        <row r="330">
          <cell r="F330" t="str">
            <v>AG-B</v>
          </cell>
          <cell r="G330" t="str">
            <v>TRA</v>
          </cell>
          <cell r="I330" t="str">
            <v>Energy</v>
          </cell>
          <cell r="J330" t="str">
            <v>Winter</v>
          </cell>
          <cell r="K330" t="str">
            <v>Peak</v>
          </cell>
          <cell r="O330" t="str">
            <v>N/A</v>
          </cell>
          <cell r="T330">
            <v>61451337.245025992</v>
          </cell>
        </row>
        <row r="331">
          <cell r="F331" t="str">
            <v>AG-B</v>
          </cell>
          <cell r="G331" t="str">
            <v>TRA</v>
          </cell>
          <cell r="I331" t="str">
            <v>Energy</v>
          </cell>
          <cell r="J331" t="str">
            <v>Summer</v>
          </cell>
          <cell r="K331" t="str">
            <v>Off Peak</v>
          </cell>
          <cell r="O331" t="str">
            <v>N/A</v>
          </cell>
          <cell r="T331">
            <v>407639951.55141008</v>
          </cell>
        </row>
        <row r="332">
          <cell r="F332" t="str">
            <v>AG-B</v>
          </cell>
          <cell r="G332" t="str">
            <v>TRA</v>
          </cell>
          <cell r="I332" t="str">
            <v>Energy</v>
          </cell>
          <cell r="J332" t="str">
            <v>Summer</v>
          </cell>
          <cell r="K332" t="str">
            <v>Peak</v>
          </cell>
          <cell r="O332" t="str">
            <v>N/A</v>
          </cell>
          <cell r="T332">
            <v>61416127.325369999</v>
          </cell>
        </row>
        <row r="333">
          <cell r="F333" t="str">
            <v>AG-B</v>
          </cell>
          <cell r="G333" t="str">
            <v>TRA</v>
          </cell>
          <cell r="I333" t="str">
            <v>Energy</v>
          </cell>
          <cell r="J333" t="str">
            <v>Winter</v>
          </cell>
          <cell r="K333" t="str">
            <v>Off Peak</v>
          </cell>
          <cell r="O333" t="str">
            <v>N/A</v>
          </cell>
          <cell r="T333">
            <v>191433331.342013</v>
          </cell>
        </row>
        <row r="334">
          <cell r="F334" t="str">
            <v>AG-B</v>
          </cell>
          <cell r="G334" t="str">
            <v>TRA</v>
          </cell>
          <cell r="I334" t="str">
            <v>Energy</v>
          </cell>
          <cell r="J334" t="str">
            <v>Winter</v>
          </cell>
          <cell r="K334" t="str">
            <v>Peak</v>
          </cell>
          <cell r="O334" t="str">
            <v>N/A</v>
          </cell>
          <cell r="T334">
            <v>61451337.245025992</v>
          </cell>
        </row>
        <row r="335">
          <cell r="F335" t="str">
            <v>AG-B</v>
          </cell>
          <cell r="G335" t="str">
            <v>RB</v>
          </cell>
          <cell r="I335" t="str">
            <v>Energy</v>
          </cell>
          <cell r="J335" t="str">
            <v>Summer</v>
          </cell>
          <cell r="K335" t="str">
            <v>Off Peak</v>
          </cell>
          <cell r="O335" t="str">
            <v>N/A</v>
          </cell>
          <cell r="T335">
            <v>407639951.55141008</v>
          </cell>
        </row>
        <row r="336">
          <cell r="F336" t="str">
            <v>AG-B</v>
          </cell>
          <cell r="G336" t="str">
            <v>RB</v>
          </cell>
          <cell r="I336" t="str">
            <v>Energy</v>
          </cell>
          <cell r="J336" t="str">
            <v>Summer</v>
          </cell>
          <cell r="K336" t="str">
            <v>Peak</v>
          </cell>
          <cell r="O336" t="str">
            <v>N/A</v>
          </cell>
          <cell r="T336">
            <v>61416127.325369999</v>
          </cell>
        </row>
        <row r="337">
          <cell r="F337" t="str">
            <v>AG-B</v>
          </cell>
          <cell r="G337" t="str">
            <v>RB</v>
          </cell>
          <cell r="I337" t="str">
            <v>Energy</v>
          </cell>
          <cell r="J337" t="str">
            <v>Winter</v>
          </cell>
          <cell r="K337" t="str">
            <v>Off Peak</v>
          </cell>
          <cell r="O337" t="str">
            <v>N/A</v>
          </cell>
          <cell r="T337">
            <v>191433331.342013</v>
          </cell>
        </row>
        <row r="338">
          <cell r="F338" t="str">
            <v>AG-B</v>
          </cell>
          <cell r="G338" t="str">
            <v>RB</v>
          </cell>
          <cell r="I338" t="str">
            <v>Energy</v>
          </cell>
          <cell r="J338" t="str">
            <v>Winter</v>
          </cell>
          <cell r="K338" t="str">
            <v>Peak</v>
          </cell>
          <cell r="O338" t="str">
            <v>N/A</v>
          </cell>
          <cell r="T338">
            <v>61451337.245025992</v>
          </cell>
        </row>
        <row r="339">
          <cell r="F339" t="str">
            <v>AG-B</v>
          </cell>
          <cell r="G339" t="str">
            <v>RBC</v>
          </cell>
          <cell r="I339" t="str">
            <v>Energy</v>
          </cell>
          <cell r="J339" t="str">
            <v>Summer</v>
          </cell>
          <cell r="K339" t="str">
            <v>Off Peak</v>
          </cell>
          <cell r="O339" t="str">
            <v>N/A</v>
          </cell>
          <cell r="T339">
            <v>407639951.55141008</v>
          </cell>
        </row>
        <row r="340">
          <cell r="F340" t="str">
            <v>AG-B</v>
          </cell>
          <cell r="G340" t="str">
            <v>RBC</v>
          </cell>
          <cell r="I340" t="str">
            <v>Energy</v>
          </cell>
          <cell r="J340" t="str">
            <v>Summer</v>
          </cell>
          <cell r="K340" t="str">
            <v>Peak</v>
          </cell>
          <cell r="O340" t="str">
            <v>N/A</v>
          </cell>
          <cell r="T340">
            <v>61416127.325369999</v>
          </cell>
        </row>
        <row r="341">
          <cell r="F341" t="str">
            <v>AG-B</v>
          </cell>
          <cell r="G341" t="str">
            <v>RBC</v>
          </cell>
          <cell r="I341" t="str">
            <v>Energy</v>
          </cell>
          <cell r="J341" t="str">
            <v>Winter</v>
          </cell>
          <cell r="K341" t="str">
            <v>Off Peak</v>
          </cell>
          <cell r="O341" t="str">
            <v>N/A</v>
          </cell>
          <cell r="T341">
            <v>191433331.342013</v>
          </cell>
        </row>
        <row r="342">
          <cell r="F342" t="str">
            <v>AG-B</v>
          </cell>
          <cell r="G342" t="str">
            <v>RBC</v>
          </cell>
          <cell r="I342" t="str">
            <v>Energy</v>
          </cell>
          <cell r="J342" t="str">
            <v>Winter</v>
          </cell>
          <cell r="K342" t="str">
            <v>Peak</v>
          </cell>
          <cell r="O342" t="str">
            <v>N/A</v>
          </cell>
          <cell r="T342">
            <v>61451337.245025992</v>
          </cell>
        </row>
        <row r="343">
          <cell r="F343" t="str">
            <v>AG-B</v>
          </cell>
          <cell r="G343" t="str">
            <v>WH</v>
          </cell>
          <cell r="I343" t="str">
            <v>Energy</v>
          </cell>
          <cell r="J343" t="str">
            <v>Summer</v>
          </cell>
          <cell r="K343" t="str">
            <v>Off Peak</v>
          </cell>
          <cell r="O343" t="str">
            <v>N/A</v>
          </cell>
          <cell r="T343">
            <v>407639951.55141008</v>
          </cell>
        </row>
        <row r="344">
          <cell r="F344" t="str">
            <v>AG-B</v>
          </cell>
          <cell r="G344" t="str">
            <v>WH</v>
          </cell>
          <cell r="I344" t="str">
            <v>Energy</v>
          </cell>
          <cell r="J344" t="str">
            <v>Summer</v>
          </cell>
          <cell r="K344" t="str">
            <v>Peak</v>
          </cell>
          <cell r="O344" t="str">
            <v>N/A</v>
          </cell>
          <cell r="T344">
            <v>61416127.325369999</v>
          </cell>
        </row>
        <row r="345">
          <cell r="F345" t="str">
            <v>AG-B</v>
          </cell>
          <cell r="G345" t="str">
            <v>WH</v>
          </cell>
          <cell r="I345" t="str">
            <v>Energy</v>
          </cell>
          <cell r="J345" t="str">
            <v>Winter</v>
          </cell>
          <cell r="K345" t="str">
            <v>Off Peak</v>
          </cell>
          <cell r="O345" t="str">
            <v>N/A</v>
          </cell>
          <cell r="T345">
            <v>191433331.342013</v>
          </cell>
        </row>
        <row r="346">
          <cell r="F346" t="str">
            <v>AG-B</v>
          </cell>
          <cell r="G346" t="str">
            <v>WH</v>
          </cell>
          <cell r="I346" t="str">
            <v>Energy</v>
          </cell>
          <cell r="J346" t="str">
            <v>Winter</v>
          </cell>
          <cell r="K346" t="str">
            <v>Peak</v>
          </cell>
          <cell r="O346" t="str">
            <v>N/A</v>
          </cell>
          <cell r="T346">
            <v>61451337.245025992</v>
          </cell>
        </row>
        <row r="347">
          <cell r="F347" t="str">
            <v>AG-B</v>
          </cell>
          <cell r="G347" t="str">
            <v>PCIA</v>
          </cell>
          <cell r="I347" t="str">
            <v>Pre-09</v>
          </cell>
          <cell r="J347" t="str">
            <v>N/A</v>
          </cell>
          <cell r="K347" t="str">
            <v>N/A</v>
          </cell>
          <cell r="O347" t="str">
            <v>N/A</v>
          </cell>
          <cell r="T347">
            <v>0</v>
          </cell>
        </row>
        <row r="348">
          <cell r="F348" t="str">
            <v>AG-B</v>
          </cell>
          <cell r="G348" t="str">
            <v>PCIA</v>
          </cell>
          <cell r="I348" t="str">
            <v>Vin 09</v>
          </cell>
          <cell r="J348" t="str">
            <v>N/A</v>
          </cell>
          <cell r="K348" t="str">
            <v>N/A</v>
          </cell>
          <cell r="O348" t="str">
            <v>N/A</v>
          </cell>
          <cell r="T348">
            <v>0</v>
          </cell>
        </row>
        <row r="349">
          <cell r="F349" t="str">
            <v>AG-B</v>
          </cell>
          <cell r="G349" t="str">
            <v>PCIA</v>
          </cell>
          <cell r="I349" t="str">
            <v>Vin 10</v>
          </cell>
          <cell r="J349" t="str">
            <v>N/A</v>
          </cell>
          <cell r="K349" t="str">
            <v>N/A</v>
          </cell>
          <cell r="O349" t="str">
            <v>N/A</v>
          </cell>
          <cell r="T349">
            <v>0</v>
          </cell>
        </row>
        <row r="350">
          <cell r="F350" t="str">
            <v>AG-B</v>
          </cell>
          <cell r="G350" t="str">
            <v>PCIA</v>
          </cell>
          <cell r="I350" t="str">
            <v>Vin 11</v>
          </cell>
          <cell r="J350" t="str">
            <v>N/A</v>
          </cell>
          <cell r="K350" t="str">
            <v>N/A</v>
          </cell>
          <cell r="O350" t="str">
            <v>N/A</v>
          </cell>
          <cell r="T350">
            <v>0</v>
          </cell>
        </row>
        <row r="351">
          <cell r="F351" t="str">
            <v>AG-B</v>
          </cell>
          <cell r="G351" t="str">
            <v>PCIA</v>
          </cell>
          <cell r="I351" t="str">
            <v>Vin 12</v>
          </cell>
          <cell r="J351" t="str">
            <v>N/A</v>
          </cell>
          <cell r="K351" t="str">
            <v>N/A</v>
          </cell>
          <cell r="O351" t="str">
            <v>N/A</v>
          </cell>
          <cell r="T351">
            <v>0</v>
          </cell>
        </row>
        <row r="352">
          <cell r="F352" t="str">
            <v>AG-B</v>
          </cell>
          <cell r="G352" t="str">
            <v>PCIA</v>
          </cell>
          <cell r="I352" t="str">
            <v>Vin 13</v>
          </cell>
          <cell r="J352" t="str">
            <v>N/A</v>
          </cell>
          <cell r="K352" t="str">
            <v>N/A</v>
          </cell>
          <cell r="O352" t="str">
            <v>N/A</v>
          </cell>
          <cell r="T352">
            <v>0</v>
          </cell>
        </row>
        <row r="353">
          <cell r="F353" t="str">
            <v>AG-B</v>
          </cell>
          <cell r="G353" t="str">
            <v>PCIA</v>
          </cell>
          <cell r="I353" t="str">
            <v>Vin 14</v>
          </cell>
          <cell r="J353" t="str">
            <v>N/A</v>
          </cell>
          <cell r="K353" t="str">
            <v>N/A</v>
          </cell>
          <cell r="O353" t="str">
            <v>N/A</v>
          </cell>
          <cell r="T353">
            <v>0</v>
          </cell>
        </row>
        <row r="354">
          <cell r="F354" t="str">
            <v>AG-B</v>
          </cell>
          <cell r="G354" t="str">
            <v>PCIA</v>
          </cell>
          <cell r="I354" t="str">
            <v>Vin 15</v>
          </cell>
          <cell r="J354" t="str">
            <v>N/A</v>
          </cell>
          <cell r="K354" t="str">
            <v>N/A</v>
          </cell>
          <cell r="O354" t="str">
            <v>N/A</v>
          </cell>
          <cell r="T354">
            <v>0</v>
          </cell>
        </row>
        <row r="355">
          <cell r="F355" t="str">
            <v>AG-B</v>
          </cell>
          <cell r="G355" t="str">
            <v>PCIA</v>
          </cell>
          <cell r="I355" t="str">
            <v>Vin 16</v>
          </cell>
          <cell r="J355" t="str">
            <v>N/A</v>
          </cell>
          <cell r="K355" t="str">
            <v>N/A</v>
          </cell>
          <cell r="O355" t="str">
            <v>N/A</v>
          </cell>
          <cell r="T355">
            <v>0</v>
          </cell>
        </row>
        <row r="356">
          <cell r="F356" t="str">
            <v>AG-B</v>
          </cell>
          <cell r="G356" t="str">
            <v>PCIA</v>
          </cell>
          <cell r="I356" t="str">
            <v>Vin 17</v>
          </cell>
          <cell r="J356" t="str">
            <v>N/A</v>
          </cell>
          <cell r="K356" t="str">
            <v>N/A</v>
          </cell>
          <cell r="O356" t="str">
            <v>N/A</v>
          </cell>
          <cell r="T356">
            <v>0</v>
          </cell>
        </row>
        <row r="357">
          <cell r="F357" t="str">
            <v>AG-B</v>
          </cell>
          <cell r="G357" t="str">
            <v>PCIA</v>
          </cell>
          <cell r="I357" t="str">
            <v>Vin 18</v>
          </cell>
          <cell r="J357" t="str">
            <v>N/A</v>
          </cell>
          <cell r="K357" t="str">
            <v>N/A</v>
          </cell>
          <cell r="O357" t="str">
            <v>N/A</v>
          </cell>
          <cell r="T357">
            <v>0</v>
          </cell>
        </row>
        <row r="358">
          <cell r="F358" t="str">
            <v>AG-B</v>
          </cell>
          <cell r="G358" t="str">
            <v>PCIA</v>
          </cell>
          <cell r="I358" t="str">
            <v>Vin 19</v>
          </cell>
          <cell r="J358" t="str">
            <v>N/A</v>
          </cell>
          <cell r="K358" t="str">
            <v>N/A</v>
          </cell>
          <cell r="O358" t="str">
            <v>N/A</v>
          </cell>
          <cell r="T358">
            <v>0</v>
          </cell>
        </row>
        <row r="359">
          <cell r="F359" t="str">
            <v>AG-B</v>
          </cell>
          <cell r="G359" t="str">
            <v>PCIA</v>
          </cell>
          <cell r="I359" t="str">
            <v>Vin 20</v>
          </cell>
          <cell r="J359" t="str">
            <v>N/A</v>
          </cell>
          <cell r="K359" t="str">
            <v>N/A</v>
          </cell>
          <cell r="O359" t="str">
            <v>N/A</v>
          </cell>
          <cell r="T359">
            <v>0</v>
          </cell>
        </row>
        <row r="360">
          <cell r="F360" t="str">
            <v>AG-B</v>
          </cell>
          <cell r="G360" t="str">
            <v>PCIA</v>
          </cell>
          <cell r="I360" t="str">
            <v>Vin 21</v>
          </cell>
          <cell r="J360" t="str">
            <v>N/A</v>
          </cell>
          <cell r="K360" t="str">
            <v>N/A</v>
          </cell>
          <cell r="O360" t="str">
            <v>N/A</v>
          </cell>
          <cell r="T360">
            <v>0</v>
          </cell>
        </row>
        <row r="361">
          <cell r="F361" t="str">
            <v>AG-B</v>
          </cell>
          <cell r="G361" t="str">
            <v>PCIA</v>
          </cell>
          <cell r="I361" t="str">
            <v>Vin Bund</v>
          </cell>
          <cell r="J361" t="str">
            <v>N/A</v>
          </cell>
          <cell r="K361" t="str">
            <v>N/A</v>
          </cell>
          <cell r="O361" t="str">
            <v>N/A</v>
          </cell>
          <cell r="T361">
            <v>0</v>
          </cell>
        </row>
        <row r="362">
          <cell r="F362" t="str">
            <v>AG-B</v>
          </cell>
          <cell r="G362" t="str">
            <v>WH</v>
          </cell>
          <cell r="I362" t="str">
            <v>DL</v>
          </cell>
          <cell r="J362" t="str">
            <v>N/A</v>
          </cell>
          <cell r="K362" t="str">
            <v>N/A</v>
          </cell>
          <cell r="O362" t="str">
            <v>N/A</v>
          </cell>
          <cell r="T362">
            <v>0</v>
          </cell>
        </row>
        <row r="363">
          <cell r="F363" t="str">
            <v>AG-B</v>
          </cell>
          <cell r="G363" t="str">
            <v>WH</v>
          </cell>
          <cell r="I363" t="str">
            <v>Energy</v>
          </cell>
          <cell r="J363" t="str">
            <v>Summer</v>
          </cell>
          <cell r="K363" t="str">
            <v>Off Peak</v>
          </cell>
          <cell r="O363" t="str">
            <v>N/A</v>
          </cell>
          <cell r="T363">
            <v>407639951.55141008</v>
          </cell>
        </row>
        <row r="364">
          <cell r="F364" t="str">
            <v>AG-B</v>
          </cell>
          <cell r="G364" t="str">
            <v>WH</v>
          </cell>
          <cell r="I364" t="str">
            <v>Energy</v>
          </cell>
          <cell r="J364" t="str">
            <v>Summer</v>
          </cell>
          <cell r="K364" t="str">
            <v>Peak</v>
          </cell>
          <cell r="O364" t="str">
            <v>N/A</v>
          </cell>
          <cell r="T364">
            <v>61416127.325369999</v>
          </cell>
        </row>
        <row r="365">
          <cell r="F365" t="str">
            <v>AG-B</v>
          </cell>
          <cell r="G365" t="str">
            <v>WH</v>
          </cell>
          <cell r="I365" t="str">
            <v>Energy</v>
          </cell>
          <cell r="J365" t="str">
            <v>Winter</v>
          </cell>
          <cell r="K365" t="str">
            <v>Off Peak</v>
          </cell>
          <cell r="O365" t="str">
            <v>N/A</v>
          </cell>
          <cell r="T365">
            <v>191433331.342013</v>
          </cell>
        </row>
        <row r="366">
          <cell r="F366" t="str">
            <v>AG-B</v>
          </cell>
          <cell r="G366" t="str">
            <v>WH</v>
          </cell>
          <cell r="I366" t="str">
            <v>Energy</v>
          </cell>
          <cell r="J366" t="str">
            <v>Winter</v>
          </cell>
          <cell r="K366" t="str">
            <v>Peak</v>
          </cell>
          <cell r="O366" t="str">
            <v>N/A</v>
          </cell>
          <cell r="T366">
            <v>61451337.245025992</v>
          </cell>
        </row>
        <row r="367">
          <cell r="F367" t="str">
            <v>AG-B</v>
          </cell>
          <cell r="G367" t="str">
            <v>WH</v>
          </cell>
          <cell r="I367" t="str">
            <v>DL</v>
          </cell>
          <cell r="J367" t="str">
            <v>N/A</v>
          </cell>
          <cell r="K367" t="str">
            <v>N/A</v>
          </cell>
          <cell r="O367" t="str">
            <v>N/A</v>
          </cell>
          <cell r="T367">
            <v>0</v>
          </cell>
        </row>
        <row r="368">
          <cell r="F368" t="str">
            <v>AG-B</v>
          </cell>
          <cell r="G368" t="str">
            <v>WH</v>
          </cell>
          <cell r="I368" t="str">
            <v>Energy</v>
          </cell>
          <cell r="J368" t="str">
            <v>Summer</v>
          </cell>
          <cell r="K368" t="str">
            <v>Off Peak</v>
          </cell>
          <cell r="O368" t="str">
            <v>N/A</v>
          </cell>
          <cell r="T368">
            <v>407639951.55141008</v>
          </cell>
        </row>
        <row r="369">
          <cell r="F369" t="str">
            <v>AG-B</v>
          </cell>
          <cell r="G369" t="str">
            <v>WH</v>
          </cell>
          <cell r="I369" t="str">
            <v>Energy</v>
          </cell>
          <cell r="J369" t="str">
            <v>Summer</v>
          </cell>
          <cell r="K369" t="str">
            <v>Peak</v>
          </cell>
          <cell r="O369" t="str">
            <v>N/A</v>
          </cell>
          <cell r="T369">
            <v>61416127.325369999</v>
          </cell>
        </row>
        <row r="370">
          <cell r="F370" t="str">
            <v>AG-B</v>
          </cell>
          <cell r="G370" t="str">
            <v>WH</v>
          </cell>
          <cell r="I370" t="str">
            <v>Energy</v>
          </cell>
          <cell r="J370" t="str">
            <v>Winter</v>
          </cell>
          <cell r="K370" t="str">
            <v>Off Peak</v>
          </cell>
          <cell r="O370" t="str">
            <v>N/A</v>
          </cell>
          <cell r="T370">
            <v>191433331.342013</v>
          </cell>
        </row>
        <row r="371">
          <cell r="F371" t="str">
            <v>AG-B</v>
          </cell>
          <cell r="G371" t="str">
            <v>WH</v>
          </cell>
          <cell r="I371" t="str">
            <v>Energy</v>
          </cell>
          <cell r="J371" t="str">
            <v>Winter</v>
          </cell>
          <cell r="K371" t="str">
            <v>Peak</v>
          </cell>
          <cell r="O371" t="str">
            <v>N/A</v>
          </cell>
          <cell r="T371">
            <v>61451337.245025992</v>
          </cell>
        </row>
        <row r="372">
          <cell r="F372" t="str">
            <v>AG-B</v>
          </cell>
          <cell r="G372" t="str">
            <v>Distribution</v>
          </cell>
          <cell r="I372" t="str">
            <v>Customer</v>
          </cell>
          <cell r="J372" t="str">
            <v>Summer</v>
          </cell>
          <cell r="K372" t="str">
            <v>N/A</v>
          </cell>
          <cell r="O372" t="str">
            <v>N/A</v>
          </cell>
          <cell r="T372">
            <v>61.286928000000003</v>
          </cell>
        </row>
        <row r="373">
          <cell r="F373" t="str">
            <v>AG-B</v>
          </cell>
          <cell r="G373" t="str">
            <v>Distribution</v>
          </cell>
          <cell r="I373" t="str">
            <v>Customer</v>
          </cell>
          <cell r="J373" t="str">
            <v>Winter</v>
          </cell>
          <cell r="K373" t="str">
            <v>N/A</v>
          </cell>
          <cell r="O373" t="str">
            <v>N/A</v>
          </cell>
          <cell r="T373">
            <v>124.399547</v>
          </cell>
        </row>
        <row r="374">
          <cell r="F374" t="str">
            <v>AG-B</v>
          </cell>
          <cell r="G374" t="str">
            <v>Distribution</v>
          </cell>
          <cell r="I374" t="str">
            <v>Demand</v>
          </cell>
          <cell r="J374" t="str">
            <v>Summer</v>
          </cell>
          <cell r="K374" t="str">
            <v>Maximum kW</v>
          </cell>
          <cell r="O374" t="str">
            <v>N/A</v>
          </cell>
          <cell r="T374">
            <v>30957.163269000001</v>
          </cell>
        </row>
        <row r="375">
          <cell r="F375" t="str">
            <v>AG-B</v>
          </cell>
          <cell r="G375" t="str">
            <v>Distribution</v>
          </cell>
          <cell r="I375" t="str">
            <v>Demand</v>
          </cell>
          <cell r="J375" t="str">
            <v>Winter</v>
          </cell>
          <cell r="K375" t="str">
            <v>Maximum kW</v>
          </cell>
          <cell r="O375" t="str">
            <v>N/A</v>
          </cell>
          <cell r="T375">
            <v>42826.079927000006</v>
          </cell>
        </row>
        <row r="376">
          <cell r="F376" t="str">
            <v>AG-B</v>
          </cell>
          <cell r="G376" t="str">
            <v>Distribution</v>
          </cell>
          <cell r="I376" t="str">
            <v>Demand</v>
          </cell>
          <cell r="J376" t="str">
            <v>Summer</v>
          </cell>
          <cell r="K376" t="str">
            <v>Peak</v>
          </cell>
          <cell r="O376" t="str">
            <v>N/A</v>
          </cell>
          <cell r="T376">
            <v>28145.008748</v>
          </cell>
        </row>
        <row r="377">
          <cell r="F377" t="str">
            <v>AG-B</v>
          </cell>
          <cell r="G377" t="str">
            <v>PPP</v>
          </cell>
          <cell r="I377" t="str">
            <v>DL</v>
          </cell>
          <cell r="J377" t="str">
            <v>N/A</v>
          </cell>
          <cell r="K377" t="str">
            <v>N/A</v>
          </cell>
          <cell r="O377" t="str">
            <v>N/A</v>
          </cell>
          <cell r="T377">
            <v>0</v>
          </cell>
        </row>
        <row r="378">
          <cell r="F378" t="str">
            <v>AG-B</v>
          </cell>
          <cell r="G378" t="str">
            <v>CTC</v>
          </cell>
          <cell r="I378" t="str">
            <v>DL</v>
          </cell>
          <cell r="J378" t="str">
            <v>N/A</v>
          </cell>
          <cell r="K378" t="str">
            <v>N/A</v>
          </cell>
          <cell r="O378" t="str">
            <v>N/A</v>
          </cell>
          <cell r="T378">
            <v>0</v>
          </cell>
        </row>
        <row r="379">
          <cell r="F379" t="str">
            <v>AG-B</v>
          </cell>
          <cell r="G379" t="str">
            <v>WFC</v>
          </cell>
          <cell r="I379" t="str">
            <v>DL</v>
          </cell>
          <cell r="J379" t="str">
            <v>N/A</v>
          </cell>
          <cell r="K379" t="str">
            <v>N/A</v>
          </cell>
          <cell r="O379" t="str">
            <v>N/A</v>
          </cell>
          <cell r="T379">
            <v>0</v>
          </cell>
        </row>
        <row r="380">
          <cell r="F380" t="str">
            <v>AG-B</v>
          </cell>
          <cell r="G380" t="str">
            <v>ECRA</v>
          </cell>
          <cell r="I380" t="str">
            <v>DL</v>
          </cell>
          <cell r="J380" t="str">
            <v>N/A</v>
          </cell>
          <cell r="K380" t="str">
            <v>N/A</v>
          </cell>
          <cell r="O380" t="str">
            <v>N/A</v>
          </cell>
          <cell r="T380">
            <v>0</v>
          </cell>
        </row>
        <row r="381">
          <cell r="F381" t="str">
            <v>AG-B</v>
          </cell>
          <cell r="G381" t="str">
            <v>ND</v>
          </cell>
          <cell r="I381" t="str">
            <v>DL</v>
          </cell>
          <cell r="J381" t="str">
            <v>N/A</v>
          </cell>
          <cell r="K381" t="str">
            <v>N/A</v>
          </cell>
          <cell r="O381" t="str">
            <v>N/A</v>
          </cell>
          <cell r="T381">
            <v>0</v>
          </cell>
        </row>
        <row r="382">
          <cell r="F382" t="str">
            <v>AG-B</v>
          </cell>
          <cell r="G382" t="str">
            <v>PPP</v>
          </cell>
          <cell r="I382" t="str">
            <v>DL</v>
          </cell>
          <cell r="J382" t="str">
            <v>N/A</v>
          </cell>
          <cell r="K382" t="str">
            <v>N/A</v>
          </cell>
          <cell r="O382" t="str">
            <v>N/A</v>
          </cell>
          <cell r="T382">
            <v>0</v>
          </cell>
        </row>
        <row r="383">
          <cell r="F383" t="str">
            <v>AG-B</v>
          </cell>
          <cell r="G383" t="str">
            <v>RB</v>
          </cell>
          <cell r="I383" t="str">
            <v>DL</v>
          </cell>
          <cell r="J383" t="str">
            <v>N/A</v>
          </cell>
          <cell r="K383" t="str">
            <v>N/A</v>
          </cell>
          <cell r="O383" t="str">
            <v>N/A</v>
          </cell>
          <cell r="T383">
            <v>0</v>
          </cell>
        </row>
        <row r="384">
          <cell r="F384" t="str">
            <v>AG-B</v>
          </cell>
          <cell r="G384" t="str">
            <v>RBC</v>
          </cell>
          <cell r="I384" t="str">
            <v>DL</v>
          </cell>
          <cell r="J384" t="str">
            <v>N/A</v>
          </cell>
          <cell r="K384" t="str">
            <v>N/A</v>
          </cell>
          <cell r="O384" t="str">
            <v>N/A</v>
          </cell>
          <cell r="T384">
            <v>0</v>
          </cell>
        </row>
        <row r="385">
          <cell r="F385" t="str">
            <v>AG-B</v>
          </cell>
          <cell r="G385" t="str">
            <v>WH</v>
          </cell>
          <cell r="I385" t="str">
            <v>DL</v>
          </cell>
          <cell r="J385" t="str">
            <v>N/A</v>
          </cell>
          <cell r="K385" t="str">
            <v>N/A</v>
          </cell>
          <cell r="O385" t="str">
            <v>N/A</v>
          </cell>
          <cell r="T385">
            <v>0</v>
          </cell>
        </row>
        <row r="386">
          <cell r="F386" t="str">
            <v>AG-B</v>
          </cell>
          <cell r="G386" t="str">
            <v>Distribution</v>
          </cell>
          <cell r="I386" t="str">
            <v>E-BIP Discount</v>
          </cell>
          <cell r="J386" t="str">
            <v>Summer</v>
          </cell>
          <cell r="K386" t="str">
            <v>Pot. Ld Red.</v>
          </cell>
          <cell r="O386" t="str">
            <v>N/A</v>
          </cell>
          <cell r="T386">
            <v>0</v>
          </cell>
        </row>
        <row r="387">
          <cell r="F387" t="str">
            <v>AG-B</v>
          </cell>
          <cell r="G387" t="str">
            <v>Distribution</v>
          </cell>
          <cell r="I387" t="str">
            <v>E-BIP Discount</v>
          </cell>
          <cell r="J387" t="str">
            <v>Summer</v>
          </cell>
          <cell r="K387" t="str">
            <v>UFR</v>
          </cell>
          <cell r="O387" t="str">
            <v>N/A</v>
          </cell>
          <cell r="T387">
            <v>0</v>
          </cell>
        </row>
        <row r="388">
          <cell r="F388" t="str">
            <v>AG-B</v>
          </cell>
          <cell r="G388" t="str">
            <v>Distribution</v>
          </cell>
          <cell r="I388" t="str">
            <v>E-BIP Discount</v>
          </cell>
          <cell r="J388" t="str">
            <v>Winter</v>
          </cell>
          <cell r="K388" t="str">
            <v>Pot. Ld Red.</v>
          </cell>
          <cell r="O388" t="str">
            <v>N/A</v>
          </cell>
          <cell r="T388">
            <v>0</v>
          </cell>
        </row>
        <row r="389">
          <cell r="F389" t="str">
            <v>AG-B</v>
          </cell>
          <cell r="G389" t="str">
            <v>Distribution</v>
          </cell>
          <cell r="I389" t="str">
            <v>E-BIP Discount</v>
          </cell>
          <cell r="J389" t="str">
            <v>Winter</v>
          </cell>
          <cell r="K389" t="str">
            <v>UFR</v>
          </cell>
          <cell r="O389" t="str">
            <v>N/A</v>
          </cell>
          <cell r="T389">
            <v>0</v>
          </cell>
        </row>
        <row r="390">
          <cell r="F390" t="str">
            <v>AG-B</v>
          </cell>
          <cell r="G390" t="str">
            <v>PPP</v>
          </cell>
          <cell r="I390" t="str">
            <v>Energy</v>
          </cell>
          <cell r="J390" t="str">
            <v>Summer</v>
          </cell>
          <cell r="K390" t="str">
            <v>Off Peak</v>
          </cell>
          <cell r="O390" t="str">
            <v>N/A</v>
          </cell>
          <cell r="T390">
            <v>3222162.6906030001</v>
          </cell>
        </row>
        <row r="391">
          <cell r="F391" t="str">
            <v>AG-B</v>
          </cell>
          <cell r="G391" t="str">
            <v>PPP</v>
          </cell>
          <cell r="I391" t="str">
            <v>Energy</v>
          </cell>
          <cell r="J391" t="str">
            <v>Summer</v>
          </cell>
          <cell r="K391" t="str">
            <v>Peak</v>
          </cell>
          <cell r="O391" t="str">
            <v>N/A</v>
          </cell>
          <cell r="T391">
            <v>535607.07387399999</v>
          </cell>
        </row>
        <row r="392">
          <cell r="F392" t="str">
            <v>AG-B</v>
          </cell>
          <cell r="G392" t="str">
            <v>PPP</v>
          </cell>
          <cell r="I392" t="str">
            <v>Energy</v>
          </cell>
          <cell r="J392" t="str">
            <v>Winter</v>
          </cell>
          <cell r="K392" t="str">
            <v>Off Peak</v>
          </cell>
          <cell r="O392" t="str">
            <v>N/A</v>
          </cell>
          <cell r="T392">
            <v>1889200.7285429998</v>
          </cell>
        </row>
        <row r="393">
          <cell r="F393" t="str">
            <v>AG-B</v>
          </cell>
          <cell r="G393" t="str">
            <v>PPP</v>
          </cell>
          <cell r="I393" t="str">
            <v>Energy</v>
          </cell>
          <cell r="J393" t="str">
            <v>Winter</v>
          </cell>
          <cell r="K393" t="str">
            <v>Peak</v>
          </cell>
          <cell r="O393" t="str">
            <v>N/A</v>
          </cell>
          <cell r="T393">
            <v>648950.59354400006</v>
          </cell>
        </row>
        <row r="394">
          <cell r="F394" t="str">
            <v>AG-B</v>
          </cell>
          <cell r="G394" t="str">
            <v>AB32 Credit</v>
          </cell>
          <cell r="I394" t="str">
            <v>Energy</v>
          </cell>
          <cell r="J394" t="str">
            <v>Summer</v>
          </cell>
          <cell r="K394" t="str">
            <v>Off Peak</v>
          </cell>
          <cell r="O394" t="str">
            <v>N/A</v>
          </cell>
          <cell r="T394">
            <v>33756.306737718558</v>
          </cell>
        </row>
        <row r="395">
          <cell r="F395" t="str">
            <v>AG-B</v>
          </cell>
          <cell r="G395" t="str">
            <v>AB32 Credit</v>
          </cell>
          <cell r="I395" t="str">
            <v>Energy</v>
          </cell>
          <cell r="J395" t="str">
            <v>Summer</v>
          </cell>
          <cell r="K395" t="str">
            <v>Peak</v>
          </cell>
          <cell r="O395" t="str">
            <v>N/A</v>
          </cell>
          <cell r="T395">
            <v>5587.831003573554</v>
          </cell>
        </row>
        <row r="396">
          <cell r="F396" t="str">
            <v>AG-B</v>
          </cell>
          <cell r="G396" t="str">
            <v>AB32 Credit</v>
          </cell>
          <cell r="I396" t="str">
            <v>Energy</v>
          </cell>
          <cell r="J396" t="str">
            <v>Winter</v>
          </cell>
          <cell r="K396" t="str">
            <v>Off Peak</v>
          </cell>
          <cell r="O396" t="str">
            <v>N/A</v>
          </cell>
          <cell r="T396">
            <v>19887.594012669746</v>
          </cell>
        </row>
        <row r="397">
          <cell r="F397" t="str">
            <v>AG-B</v>
          </cell>
          <cell r="G397" t="str">
            <v>AB32 Credit</v>
          </cell>
          <cell r="I397" t="str">
            <v>Energy</v>
          </cell>
          <cell r="J397" t="str">
            <v>Winter</v>
          </cell>
          <cell r="K397" t="str">
            <v>Peak</v>
          </cell>
          <cell r="O397" t="str">
            <v>N/A</v>
          </cell>
          <cell r="T397">
            <v>6730.1427395022984</v>
          </cell>
        </row>
        <row r="398">
          <cell r="F398" t="str">
            <v>AG-B</v>
          </cell>
          <cell r="G398" t="str">
            <v>TRA</v>
          </cell>
          <cell r="I398" t="str">
            <v>Energy</v>
          </cell>
          <cell r="J398" t="str">
            <v>Summer</v>
          </cell>
          <cell r="K398" t="str">
            <v>Off Peak</v>
          </cell>
          <cell r="O398" t="str">
            <v>N/A</v>
          </cell>
          <cell r="T398">
            <v>3222162.6906030001</v>
          </cell>
        </row>
        <row r="399">
          <cell r="F399" t="str">
            <v>AG-B</v>
          </cell>
          <cell r="G399" t="str">
            <v>TRA</v>
          </cell>
          <cell r="I399" t="str">
            <v>Energy</v>
          </cell>
          <cell r="J399" t="str">
            <v>Summer</v>
          </cell>
          <cell r="K399" t="str">
            <v>Peak</v>
          </cell>
          <cell r="O399" t="str">
            <v>N/A</v>
          </cell>
          <cell r="T399">
            <v>535607.07387399999</v>
          </cell>
        </row>
        <row r="400">
          <cell r="F400" t="str">
            <v>AG-B</v>
          </cell>
          <cell r="G400" t="str">
            <v>TRA</v>
          </cell>
          <cell r="I400" t="str">
            <v>Energy</v>
          </cell>
          <cell r="J400" t="str">
            <v>Winter</v>
          </cell>
          <cell r="K400" t="str">
            <v>Off Peak</v>
          </cell>
          <cell r="O400" t="str">
            <v>N/A</v>
          </cell>
          <cell r="T400">
            <v>1889200.7285429998</v>
          </cell>
        </row>
        <row r="401">
          <cell r="F401" t="str">
            <v>AG-B</v>
          </cell>
          <cell r="G401" t="str">
            <v>TRA</v>
          </cell>
          <cell r="I401" t="str">
            <v>Energy</v>
          </cell>
          <cell r="J401" t="str">
            <v>Winter</v>
          </cell>
          <cell r="K401" t="str">
            <v>Peak</v>
          </cell>
          <cell r="O401" t="str">
            <v>N/A</v>
          </cell>
          <cell r="T401">
            <v>648950.59354400006</v>
          </cell>
        </row>
        <row r="402">
          <cell r="F402" t="str">
            <v>AG-B</v>
          </cell>
          <cell r="G402" t="str">
            <v>CTC</v>
          </cell>
          <cell r="I402" t="str">
            <v>Energy</v>
          </cell>
          <cell r="J402" t="str">
            <v>Summer</v>
          </cell>
          <cell r="K402" t="str">
            <v>Off Peak</v>
          </cell>
          <cell r="O402" t="str">
            <v>N/A</v>
          </cell>
          <cell r="T402">
            <v>3222162.6906030001</v>
          </cell>
        </row>
        <row r="403">
          <cell r="F403" t="str">
            <v>AG-B</v>
          </cell>
          <cell r="G403" t="str">
            <v>CTC</v>
          </cell>
          <cell r="I403" t="str">
            <v>Energy</v>
          </cell>
          <cell r="J403" t="str">
            <v>Summer</v>
          </cell>
          <cell r="K403" t="str">
            <v>Peak</v>
          </cell>
          <cell r="O403" t="str">
            <v>N/A</v>
          </cell>
          <cell r="T403">
            <v>535607.07387399999</v>
          </cell>
        </row>
        <row r="404">
          <cell r="F404" t="str">
            <v>AG-B</v>
          </cell>
          <cell r="G404" t="str">
            <v>CTC</v>
          </cell>
          <cell r="I404" t="str">
            <v>Energy</v>
          </cell>
          <cell r="J404" t="str">
            <v>Winter</v>
          </cell>
          <cell r="K404" t="str">
            <v>Off Peak</v>
          </cell>
          <cell r="O404" t="str">
            <v>N/A</v>
          </cell>
          <cell r="T404">
            <v>1889200.7285429998</v>
          </cell>
        </row>
        <row r="405">
          <cell r="F405" t="str">
            <v>AG-B</v>
          </cell>
          <cell r="G405" t="str">
            <v>CTC</v>
          </cell>
          <cell r="I405" t="str">
            <v>Energy</v>
          </cell>
          <cell r="J405" t="str">
            <v>Winter</v>
          </cell>
          <cell r="K405" t="str">
            <v>Peak</v>
          </cell>
          <cell r="O405" t="str">
            <v>N/A</v>
          </cell>
          <cell r="T405">
            <v>648950.59354400006</v>
          </cell>
        </row>
        <row r="406">
          <cell r="F406" t="str">
            <v>AG-B</v>
          </cell>
          <cell r="G406" t="str">
            <v>Distribution</v>
          </cell>
          <cell r="I406" t="str">
            <v>Energy</v>
          </cell>
          <cell r="J406" t="str">
            <v>Summer</v>
          </cell>
          <cell r="K406" t="str">
            <v>Off Peak</v>
          </cell>
          <cell r="O406" t="str">
            <v>N/A</v>
          </cell>
          <cell r="T406">
            <v>3222162.6906030001</v>
          </cell>
        </row>
        <row r="407">
          <cell r="F407" t="str">
            <v>AG-B</v>
          </cell>
          <cell r="G407" t="str">
            <v>Distribution</v>
          </cell>
          <cell r="I407" t="str">
            <v>Energy</v>
          </cell>
          <cell r="J407" t="str">
            <v>Summer</v>
          </cell>
          <cell r="K407" t="str">
            <v>Peak</v>
          </cell>
          <cell r="O407" t="str">
            <v>N/A</v>
          </cell>
          <cell r="T407">
            <v>535607.07387399999</v>
          </cell>
        </row>
        <row r="408">
          <cell r="F408" t="str">
            <v>AG-B</v>
          </cell>
          <cell r="G408" t="str">
            <v>Distribution</v>
          </cell>
          <cell r="I408" t="str">
            <v>Energy</v>
          </cell>
          <cell r="J408" t="str">
            <v>Winter</v>
          </cell>
          <cell r="K408" t="str">
            <v>Off Peak</v>
          </cell>
          <cell r="O408" t="str">
            <v>N/A</v>
          </cell>
          <cell r="T408">
            <v>1889200.7285429998</v>
          </cell>
        </row>
        <row r="409">
          <cell r="F409" t="str">
            <v>AG-B</v>
          </cell>
          <cell r="G409" t="str">
            <v>Distribution</v>
          </cell>
          <cell r="I409" t="str">
            <v>Energy</v>
          </cell>
          <cell r="J409" t="str">
            <v>Winter</v>
          </cell>
          <cell r="K409" t="str">
            <v>Peak</v>
          </cell>
          <cell r="O409" t="str">
            <v>N/A</v>
          </cell>
          <cell r="T409">
            <v>648950.59354400006</v>
          </cell>
        </row>
        <row r="410">
          <cell r="F410" t="str">
            <v>AG-B</v>
          </cell>
          <cell r="G410" t="str">
            <v>WFC</v>
          </cell>
          <cell r="I410" t="str">
            <v>Energy</v>
          </cell>
          <cell r="J410" t="str">
            <v>Summer</v>
          </cell>
          <cell r="K410" t="str">
            <v>Off Peak</v>
          </cell>
          <cell r="O410" t="str">
            <v>N/A</v>
          </cell>
          <cell r="T410">
            <v>3222162.6906030001</v>
          </cell>
        </row>
        <row r="411">
          <cell r="F411" t="str">
            <v>AG-B</v>
          </cell>
          <cell r="G411" t="str">
            <v>WFC</v>
          </cell>
          <cell r="I411" t="str">
            <v>Energy</v>
          </cell>
          <cell r="J411" t="str">
            <v>Summer</v>
          </cell>
          <cell r="K411" t="str">
            <v>Peak</v>
          </cell>
          <cell r="O411" t="str">
            <v>N/A</v>
          </cell>
          <cell r="T411">
            <v>535607.07387399999</v>
          </cell>
        </row>
        <row r="412">
          <cell r="F412" t="str">
            <v>AG-B</v>
          </cell>
          <cell r="G412" t="str">
            <v>WFC</v>
          </cell>
          <cell r="I412" t="str">
            <v>Energy</v>
          </cell>
          <cell r="J412" t="str">
            <v>Winter</v>
          </cell>
          <cell r="K412" t="str">
            <v>Off Peak</v>
          </cell>
          <cell r="O412" t="str">
            <v>N/A</v>
          </cell>
          <cell r="T412">
            <v>1889200.7285429998</v>
          </cell>
        </row>
        <row r="413">
          <cell r="F413" t="str">
            <v>AG-B</v>
          </cell>
          <cell r="G413" t="str">
            <v>WFC</v>
          </cell>
          <cell r="I413" t="str">
            <v>Energy</v>
          </cell>
          <cell r="J413" t="str">
            <v>Winter</v>
          </cell>
          <cell r="K413" t="str">
            <v>Peak</v>
          </cell>
          <cell r="O413" t="str">
            <v>N/A</v>
          </cell>
          <cell r="T413">
            <v>648950.59354400006</v>
          </cell>
        </row>
        <row r="414">
          <cell r="F414" t="str">
            <v>AG-B</v>
          </cell>
          <cell r="G414" t="str">
            <v>ECRA</v>
          </cell>
          <cell r="I414" t="str">
            <v>Energy</v>
          </cell>
          <cell r="J414" t="str">
            <v>Summer</v>
          </cell>
          <cell r="K414" t="str">
            <v>Off Peak</v>
          </cell>
          <cell r="O414" t="str">
            <v>N/A</v>
          </cell>
          <cell r="T414">
            <v>3222162.6906030001</v>
          </cell>
        </row>
        <row r="415">
          <cell r="F415" t="str">
            <v>AG-B</v>
          </cell>
          <cell r="G415" t="str">
            <v>ECRA</v>
          </cell>
          <cell r="I415" t="str">
            <v>Energy</v>
          </cell>
          <cell r="J415" t="str">
            <v>Summer</v>
          </cell>
          <cell r="K415" t="str">
            <v>Peak</v>
          </cell>
          <cell r="O415" t="str">
            <v>N/A</v>
          </cell>
          <cell r="T415">
            <v>535607.07387399999</v>
          </cell>
        </row>
        <row r="416">
          <cell r="F416" t="str">
            <v>AG-B</v>
          </cell>
          <cell r="G416" t="str">
            <v>ECRA</v>
          </cell>
          <cell r="I416" t="str">
            <v>Energy</v>
          </cell>
          <cell r="J416" t="str">
            <v>Winter</v>
          </cell>
          <cell r="K416" t="str">
            <v>Off Peak</v>
          </cell>
          <cell r="O416" t="str">
            <v>N/A</v>
          </cell>
          <cell r="T416">
            <v>1889200.7285429998</v>
          </cell>
        </row>
        <row r="417">
          <cell r="F417" t="str">
            <v>AG-B</v>
          </cell>
          <cell r="G417" t="str">
            <v>ECRA</v>
          </cell>
          <cell r="I417" t="str">
            <v>Energy</v>
          </cell>
          <cell r="J417" t="str">
            <v>Winter</v>
          </cell>
          <cell r="K417" t="str">
            <v>Peak</v>
          </cell>
          <cell r="O417" t="str">
            <v>N/A</v>
          </cell>
          <cell r="T417">
            <v>648950.59354400006</v>
          </cell>
        </row>
        <row r="418">
          <cell r="F418" t="str">
            <v>AG-B</v>
          </cell>
          <cell r="G418" t="str">
            <v>Generation</v>
          </cell>
          <cell r="I418" t="str">
            <v>Energy</v>
          </cell>
          <cell r="J418" t="str">
            <v>Summer</v>
          </cell>
          <cell r="K418" t="str">
            <v>Off Peak</v>
          </cell>
          <cell r="O418" t="str">
            <v>N/A</v>
          </cell>
          <cell r="T418">
            <v>3222162.6906030001</v>
          </cell>
        </row>
        <row r="419">
          <cell r="F419" t="str">
            <v>AG-B</v>
          </cell>
          <cell r="G419" t="str">
            <v>Generation</v>
          </cell>
          <cell r="I419" t="str">
            <v>Energy</v>
          </cell>
          <cell r="J419" t="str">
            <v>Summer</v>
          </cell>
          <cell r="K419" t="str">
            <v>Peak</v>
          </cell>
          <cell r="O419" t="str">
            <v>N/A</v>
          </cell>
          <cell r="T419">
            <v>535607.07387399999</v>
          </cell>
        </row>
        <row r="420">
          <cell r="F420" t="str">
            <v>AG-B</v>
          </cell>
          <cell r="G420" t="str">
            <v>Generation</v>
          </cell>
          <cell r="I420" t="str">
            <v>Energy</v>
          </cell>
          <cell r="J420" t="str">
            <v>Winter</v>
          </cell>
          <cell r="K420" t="str">
            <v>Off Peak</v>
          </cell>
          <cell r="O420" t="str">
            <v>N/A</v>
          </cell>
          <cell r="T420">
            <v>1889200.7285429998</v>
          </cell>
        </row>
        <row r="421">
          <cell r="F421" t="str">
            <v>AG-B</v>
          </cell>
          <cell r="G421" t="str">
            <v>Generation</v>
          </cell>
          <cell r="I421" t="str">
            <v>Energy</v>
          </cell>
          <cell r="J421" t="str">
            <v>Winter</v>
          </cell>
          <cell r="K421" t="str">
            <v>Peak</v>
          </cell>
          <cell r="O421" t="str">
            <v>N/A</v>
          </cell>
          <cell r="T421">
            <v>648950.59354400006</v>
          </cell>
        </row>
        <row r="422">
          <cell r="F422" t="str">
            <v>AG-B</v>
          </cell>
          <cell r="G422" t="str">
            <v>ND</v>
          </cell>
          <cell r="I422" t="str">
            <v>Energy</v>
          </cell>
          <cell r="J422" t="str">
            <v>Summer</v>
          </cell>
          <cell r="K422" t="str">
            <v>Off Peak</v>
          </cell>
          <cell r="O422" t="str">
            <v>N/A</v>
          </cell>
          <cell r="T422">
            <v>3222162.6906030001</v>
          </cell>
        </row>
        <row r="423">
          <cell r="F423" t="str">
            <v>AG-B</v>
          </cell>
          <cell r="G423" t="str">
            <v>ND</v>
          </cell>
          <cell r="I423" t="str">
            <v>Energy</v>
          </cell>
          <cell r="J423" t="str">
            <v>Summer</v>
          </cell>
          <cell r="K423" t="str">
            <v>Peak</v>
          </cell>
          <cell r="O423" t="str">
            <v>N/A</v>
          </cell>
          <cell r="T423">
            <v>535607.07387399999</v>
          </cell>
        </row>
        <row r="424">
          <cell r="F424" t="str">
            <v>AG-B</v>
          </cell>
          <cell r="G424" t="str">
            <v>ND</v>
          </cell>
          <cell r="I424" t="str">
            <v>Energy</v>
          </cell>
          <cell r="J424" t="str">
            <v>Winter</v>
          </cell>
          <cell r="K424" t="str">
            <v>Off Peak</v>
          </cell>
          <cell r="O424" t="str">
            <v>N/A</v>
          </cell>
          <cell r="T424">
            <v>1889200.7285429998</v>
          </cell>
        </row>
        <row r="425">
          <cell r="F425" t="str">
            <v>AG-B</v>
          </cell>
          <cell r="G425" t="str">
            <v>ND</v>
          </cell>
          <cell r="I425" t="str">
            <v>Energy</v>
          </cell>
          <cell r="J425" t="str">
            <v>Winter</v>
          </cell>
          <cell r="K425" t="str">
            <v>Peak</v>
          </cell>
          <cell r="O425" t="str">
            <v>N/A</v>
          </cell>
          <cell r="T425">
            <v>648950.59354400006</v>
          </cell>
        </row>
        <row r="426">
          <cell r="F426" t="str">
            <v>AG-B</v>
          </cell>
          <cell r="G426" t="str">
            <v>NSGC</v>
          </cell>
          <cell r="I426" t="str">
            <v>Energy</v>
          </cell>
          <cell r="J426" t="str">
            <v>Summer</v>
          </cell>
          <cell r="K426" t="str">
            <v>Off Peak</v>
          </cell>
          <cell r="O426" t="str">
            <v>N/A</v>
          </cell>
          <cell r="T426">
            <v>3222162.6906030001</v>
          </cell>
        </row>
        <row r="427">
          <cell r="F427" t="str">
            <v>AG-B</v>
          </cell>
          <cell r="G427" t="str">
            <v>NSGC</v>
          </cell>
          <cell r="I427" t="str">
            <v>Energy</v>
          </cell>
          <cell r="J427" t="str">
            <v>Summer</v>
          </cell>
          <cell r="K427" t="str">
            <v>Peak</v>
          </cell>
          <cell r="O427" t="str">
            <v>N/A</v>
          </cell>
          <cell r="T427">
            <v>535607.07387399999</v>
          </cell>
        </row>
        <row r="428">
          <cell r="F428" t="str">
            <v>AG-B</v>
          </cell>
          <cell r="G428" t="str">
            <v>NSGC</v>
          </cell>
          <cell r="I428" t="str">
            <v>Energy</v>
          </cell>
          <cell r="J428" t="str">
            <v>Winter</v>
          </cell>
          <cell r="K428" t="str">
            <v>Off Peak</v>
          </cell>
          <cell r="O428" t="str">
            <v>N/A</v>
          </cell>
          <cell r="T428">
            <v>1889200.7285429998</v>
          </cell>
        </row>
        <row r="429">
          <cell r="F429" t="str">
            <v>AG-B</v>
          </cell>
          <cell r="G429" t="str">
            <v>NSGC</v>
          </cell>
          <cell r="I429" t="str">
            <v>Energy</v>
          </cell>
          <cell r="J429" t="str">
            <v>Winter</v>
          </cell>
          <cell r="K429" t="str">
            <v>Peak</v>
          </cell>
          <cell r="O429" t="str">
            <v>N/A</v>
          </cell>
          <cell r="T429">
            <v>648950.59354400006</v>
          </cell>
        </row>
        <row r="430">
          <cell r="F430" t="str">
            <v>AG-B</v>
          </cell>
          <cell r="G430" t="str">
            <v>RS</v>
          </cell>
          <cell r="I430" t="str">
            <v>Energy</v>
          </cell>
          <cell r="J430" t="str">
            <v>Summer</v>
          </cell>
          <cell r="K430" t="str">
            <v>Peak</v>
          </cell>
          <cell r="O430" t="str">
            <v>N/A</v>
          </cell>
          <cell r="T430">
            <v>535607.07387399999</v>
          </cell>
        </row>
        <row r="431">
          <cell r="F431" t="str">
            <v>AG-B</v>
          </cell>
          <cell r="G431" t="str">
            <v>RS</v>
          </cell>
          <cell r="I431" t="str">
            <v>Energy</v>
          </cell>
          <cell r="J431" t="str">
            <v>Summer</v>
          </cell>
          <cell r="K431" t="str">
            <v>Off Peak</v>
          </cell>
          <cell r="O431" t="str">
            <v>N/A</v>
          </cell>
          <cell r="T431">
            <v>3222162.6906030001</v>
          </cell>
        </row>
        <row r="432">
          <cell r="F432" t="str">
            <v>AG-B</v>
          </cell>
          <cell r="G432" t="str">
            <v>RS</v>
          </cell>
          <cell r="I432" t="str">
            <v>Energy</v>
          </cell>
          <cell r="J432" t="str">
            <v>Winter</v>
          </cell>
          <cell r="K432" t="str">
            <v>Peak</v>
          </cell>
          <cell r="O432" t="str">
            <v>N/A</v>
          </cell>
          <cell r="T432">
            <v>648950.59354400006</v>
          </cell>
        </row>
        <row r="433">
          <cell r="F433" t="str">
            <v>AG-B</v>
          </cell>
          <cell r="G433" t="str">
            <v>RS</v>
          </cell>
          <cell r="I433" t="str">
            <v>Energy</v>
          </cell>
          <cell r="J433" t="str">
            <v>Winter</v>
          </cell>
          <cell r="K433" t="str">
            <v>Off Peak</v>
          </cell>
          <cell r="O433" t="str">
            <v>N/A</v>
          </cell>
          <cell r="T433">
            <v>1889200.7285429998</v>
          </cell>
        </row>
        <row r="434">
          <cell r="F434" t="str">
            <v>AG-B</v>
          </cell>
          <cell r="G434" t="str">
            <v>Trans</v>
          </cell>
          <cell r="I434" t="str">
            <v>Energy</v>
          </cell>
          <cell r="J434" t="str">
            <v>Summer</v>
          </cell>
          <cell r="K434" t="str">
            <v>Off Peak</v>
          </cell>
          <cell r="O434" t="str">
            <v>N/A</v>
          </cell>
          <cell r="T434">
            <v>3222162.6906030001</v>
          </cell>
        </row>
        <row r="435">
          <cell r="F435" t="str">
            <v>AG-B</v>
          </cell>
          <cell r="G435" t="str">
            <v>Trans</v>
          </cell>
          <cell r="I435" t="str">
            <v>Energy</v>
          </cell>
          <cell r="J435" t="str">
            <v>Summer</v>
          </cell>
          <cell r="K435" t="str">
            <v>Peak</v>
          </cell>
          <cell r="O435" t="str">
            <v>N/A</v>
          </cell>
          <cell r="T435">
            <v>535607.07387399999</v>
          </cell>
        </row>
        <row r="436">
          <cell r="F436" t="str">
            <v>AG-B</v>
          </cell>
          <cell r="G436" t="str">
            <v>Trans</v>
          </cell>
          <cell r="I436" t="str">
            <v>Energy</v>
          </cell>
          <cell r="J436" t="str">
            <v>Winter</v>
          </cell>
          <cell r="K436" t="str">
            <v>Off Peak</v>
          </cell>
          <cell r="O436" t="str">
            <v>N/A</v>
          </cell>
          <cell r="T436">
            <v>1889200.7285429998</v>
          </cell>
        </row>
        <row r="437">
          <cell r="F437" t="str">
            <v>AG-B</v>
          </cell>
          <cell r="G437" t="str">
            <v>Trans</v>
          </cell>
          <cell r="I437" t="str">
            <v>Energy</v>
          </cell>
          <cell r="J437" t="str">
            <v>Winter</v>
          </cell>
          <cell r="K437" t="str">
            <v>Peak</v>
          </cell>
          <cell r="O437" t="str">
            <v>N/A</v>
          </cell>
          <cell r="T437">
            <v>648950.59354400006</v>
          </cell>
        </row>
        <row r="438">
          <cell r="F438" t="str">
            <v>AG-B</v>
          </cell>
          <cell r="G438" t="str">
            <v>PPP</v>
          </cell>
          <cell r="I438" t="str">
            <v>Energy</v>
          </cell>
          <cell r="J438" t="str">
            <v>Summer</v>
          </cell>
          <cell r="K438" t="str">
            <v>Off Peak</v>
          </cell>
          <cell r="O438" t="str">
            <v>N/A</v>
          </cell>
          <cell r="T438">
            <v>3222162.6906030001</v>
          </cell>
        </row>
        <row r="439">
          <cell r="F439" t="str">
            <v>AG-B</v>
          </cell>
          <cell r="G439" t="str">
            <v>PPP</v>
          </cell>
          <cell r="I439" t="str">
            <v>Energy</v>
          </cell>
          <cell r="J439" t="str">
            <v>Summer</v>
          </cell>
          <cell r="K439" t="str">
            <v>Peak</v>
          </cell>
          <cell r="O439" t="str">
            <v>N/A</v>
          </cell>
          <cell r="T439">
            <v>535607.07387399999</v>
          </cell>
        </row>
        <row r="440">
          <cell r="F440" t="str">
            <v>AG-B</v>
          </cell>
          <cell r="G440" t="str">
            <v>PPP</v>
          </cell>
          <cell r="I440" t="str">
            <v>Energy</v>
          </cell>
          <cell r="J440" t="str">
            <v>Winter</v>
          </cell>
          <cell r="K440" t="str">
            <v>Off Peak</v>
          </cell>
          <cell r="O440" t="str">
            <v>N/A</v>
          </cell>
          <cell r="T440">
            <v>1889200.7285429998</v>
          </cell>
        </row>
        <row r="441">
          <cell r="F441" t="str">
            <v>AG-B</v>
          </cell>
          <cell r="G441" t="str">
            <v>PPP</v>
          </cell>
          <cell r="I441" t="str">
            <v>Energy</v>
          </cell>
          <cell r="J441" t="str">
            <v>Winter</v>
          </cell>
          <cell r="K441" t="str">
            <v>Peak</v>
          </cell>
          <cell r="O441" t="str">
            <v>N/A</v>
          </cell>
          <cell r="T441">
            <v>648950.59354400006</v>
          </cell>
        </row>
        <row r="442">
          <cell r="F442" t="str">
            <v>AG-B</v>
          </cell>
          <cell r="G442" t="str">
            <v>AB32 Credit</v>
          </cell>
          <cell r="I442" t="str">
            <v>Energy</v>
          </cell>
          <cell r="J442" t="str">
            <v>Summer</v>
          </cell>
          <cell r="K442" t="str">
            <v>Off Peak</v>
          </cell>
          <cell r="O442" t="str">
            <v>N/A</v>
          </cell>
          <cell r="T442">
            <v>1076338.4545207988</v>
          </cell>
        </row>
        <row r="443">
          <cell r="F443" t="str">
            <v>AG-B</v>
          </cell>
          <cell r="G443" t="str">
            <v>AB32 Credit</v>
          </cell>
          <cell r="I443" t="str">
            <v>Energy</v>
          </cell>
          <cell r="J443" t="str">
            <v>Summer</v>
          </cell>
          <cell r="K443" t="str">
            <v>Peak</v>
          </cell>
          <cell r="O443" t="str">
            <v>N/A</v>
          </cell>
          <cell r="T443">
            <v>178171.0728380545</v>
          </cell>
        </row>
        <row r="444">
          <cell r="F444" t="str">
            <v>AG-B</v>
          </cell>
          <cell r="G444" t="str">
            <v>AB32 Credit</v>
          </cell>
          <cell r="I444" t="str">
            <v>Energy</v>
          </cell>
          <cell r="J444" t="str">
            <v>Winter</v>
          </cell>
          <cell r="K444" t="str">
            <v>Off Peak</v>
          </cell>
          <cell r="O444" t="str">
            <v>N/A</v>
          </cell>
          <cell r="T444">
            <v>634126.90167955169</v>
          </cell>
        </row>
        <row r="445">
          <cell r="F445" t="str">
            <v>AG-B</v>
          </cell>
          <cell r="G445" t="str">
            <v>AB32 Credit</v>
          </cell>
          <cell r="I445" t="str">
            <v>Energy</v>
          </cell>
          <cell r="J445" t="str">
            <v>Winter</v>
          </cell>
          <cell r="K445" t="str">
            <v>Peak</v>
          </cell>
          <cell r="O445" t="str">
            <v>N/A</v>
          </cell>
          <cell r="T445">
            <v>214594.31244135753</v>
          </cell>
        </row>
        <row r="446">
          <cell r="F446" t="str">
            <v>AG-B</v>
          </cell>
          <cell r="G446" t="str">
            <v>TRA</v>
          </cell>
          <cell r="I446" t="str">
            <v>Energy</v>
          </cell>
          <cell r="J446" t="str">
            <v>Summer</v>
          </cell>
          <cell r="K446" t="str">
            <v>Off Peak</v>
          </cell>
          <cell r="O446" t="str">
            <v>N/A</v>
          </cell>
          <cell r="T446">
            <v>3222162.6906030001</v>
          </cell>
        </row>
        <row r="447">
          <cell r="F447" t="str">
            <v>AG-B</v>
          </cell>
          <cell r="G447" t="str">
            <v>TRA</v>
          </cell>
          <cell r="I447" t="str">
            <v>Energy</v>
          </cell>
          <cell r="J447" t="str">
            <v>Summer</v>
          </cell>
          <cell r="K447" t="str">
            <v>Peak</v>
          </cell>
          <cell r="O447" t="str">
            <v>N/A</v>
          </cell>
          <cell r="T447">
            <v>535607.07387399999</v>
          </cell>
        </row>
        <row r="448">
          <cell r="F448" t="str">
            <v>AG-B</v>
          </cell>
          <cell r="G448" t="str">
            <v>TRA</v>
          </cell>
          <cell r="I448" t="str">
            <v>Energy</v>
          </cell>
          <cell r="J448" t="str">
            <v>Winter</v>
          </cell>
          <cell r="K448" t="str">
            <v>Off Peak</v>
          </cell>
          <cell r="O448" t="str">
            <v>N/A</v>
          </cell>
          <cell r="T448">
            <v>1889200.7285429998</v>
          </cell>
        </row>
        <row r="449">
          <cell r="F449" t="str">
            <v>AG-B</v>
          </cell>
          <cell r="G449" t="str">
            <v>TRA</v>
          </cell>
          <cell r="I449" t="str">
            <v>Energy</v>
          </cell>
          <cell r="J449" t="str">
            <v>Winter</v>
          </cell>
          <cell r="K449" t="str">
            <v>Peak</v>
          </cell>
          <cell r="O449" t="str">
            <v>N/A</v>
          </cell>
          <cell r="T449">
            <v>648950.59354400006</v>
          </cell>
        </row>
        <row r="450">
          <cell r="F450" t="str">
            <v>AG-B</v>
          </cell>
          <cell r="G450" t="str">
            <v>TRA</v>
          </cell>
          <cell r="I450" t="str">
            <v>Energy</v>
          </cell>
          <cell r="J450" t="str">
            <v>Summer</v>
          </cell>
          <cell r="K450" t="str">
            <v>Off Peak</v>
          </cell>
          <cell r="O450" t="str">
            <v>N/A</v>
          </cell>
          <cell r="T450">
            <v>3222162.6906030001</v>
          </cell>
        </row>
        <row r="451">
          <cell r="F451" t="str">
            <v>AG-B</v>
          </cell>
          <cell r="G451" t="str">
            <v>TRA</v>
          </cell>
          <cell r="I451" t="str">
            <v>Energy</v>
          </cell>
          <cell r="J451" t="str">
            <v>Summer</v>
          </cell>
          <cell r="K451" t="str">
            <v>Peak</v>
          </cell>
          <cell r="O451" t="str">
            <v>N/A</v>
          </cell>
          <cell r="T451">
            <v>535607.07387399999</v>
          </cell>
        </row>
        <row r="452">
          <cell r="F452" t="str">
            <v>AG-B</v>
          </cell>
          <cell r="G452" t="str">
            <v>TRA</v>
          </cell>
          <cell r="I452" t="str">
            <v>Energy</v>
          </cell>
          <cell r="J452" t="str">
            <v>Winter</v>
          </cell>
          <cell r="K452" t="str">
            <v>Off Peak</v>
          </cell>
          <cell r="O452" t="str">
            <v>N/A</v>
          </cell>
          <cell r="T452">
            <v>1889200.7285429998</v>
          </cell>
        </row>
        <row r="453">
          <cell r="F453" t="str">
            <v>AG-B</v>
          </cell>
          <cell r="G453" t="str">
            <v>TRA</v>
          </cell>
          <cell r="I453" t="str">
            <v>Energy</v>
          </cell>
          <cell r="J453" t="str">
            <v>Winter</v>
          </cell>
          <cell r="K453" t="str">
            <v>Peak</v>
          </cell>
          <cell r="O453" t="str">
            <v>N/A</v>
          </cell>
          <cell r="T453">
            <v>648950.59354400006</v>
          </cell>
        </row>
        <row r="454">
          <cell r="F454" t="str">
            <v>AG-B</v>
          </cell>
          <cell r="G454" t="str">
            <v>RB</v>
          </cell>
          <cell r="I454" t="str">
            <v>Energy</v>
          </cell>
          <cell r="J454" t="str">
            <v>Summer</v>
          </cell>
          <cell r="K454" t="str">
            <v>Off Peak</v>
          </cell>
          <cell r="O454" t="str">
            <v>N/A</v>
          </cell>
          <cell r="T454">
            <v>3222162.6906030001</v>
          </cell>
        </row>
        <row r="455">
          <cell r="F455" t="str">
            <v>AG-B</v>
          </cell>
          <cell r="G455" t="str">
            <v>RB</v>
          </cell>
          <cell r="I455" t="str">
            <v>Energy</v>
          </cell>
          <cell r="J455" t="str">
            <v>Summer</v>
          </cell>
          <cell r="K455" t="str">
            <v>Peak</v>
          </cell>
          <cell r="O455" t="str">
            <v>N/A</v>
          </cell>
          <cell r="T455">
            <v>535607.07387399999</v>
          </cell>
        </row>
        <row r="456">
          <cell r="F456" t="str">
            <v>AG-B</v>
          </cell>
          <cell r="G456" t="str">
            <v>RB</v>
          </cell>
          <cell r="I456" t="str">
            <v>Energy</v>
          </cell>
          <cell r="J456" t="str">
            <v>Winter</v>
          </cell>
          <cell r="K456" t="str">
            <v>Off Peak</v>
          </cell>
          <cell r="O456" t="str">
            <v>N/A</v>
          </cell>
          <cell r="T456">
            <v>1889200.7285429998</v>
          </cell>
        </row>
        <row r="457">
          <cell r="F457" t="str">
            <v>AG-B</v>
          </cell>
          <cell r="G457" t="str">
            <v>RB</v>
          </cell>
          <cell r="I457" t="str">
            <v>Energy</v>
          </cell>
          <cell r="J457" t="str">
            <v>Winter</v>
          </cell>
          <cell r="K457" t="str">
            <v>Peak</v>
          </cell>
          <cell r="O457" t="str">
            <v>N/A</v>
          </cell>
          <cell r="T457">
            <v>648950.59354400006</v>
          </cell>
        </row>
        <row r="458">
          <cell r="F458" t="str">
            <v>AG-B</v>
          </cell>
          <cell r="G458" t="str">
            <v>RBC</v>
          </cell>
          <cell r="I458" t="str">
            <v>Energy</v>
          </cell>
          <cell r="J458" t="str">
            <v>Summer</v>
          </cell>
          <cell r="K458" t="str">
            <v>Off Peak</v>
          </cell>
          <cell r="O458" t="str">
            <v>N/A</v>
          </cell>
          <cell r="T458">
            <v>3222162.6906030001</v>
          </cell>
        </row>
        <row r="459">
          <cell r="F459" t="str">
            <v>AG-B</v>
          </cell>
          <cell r="G459" t="str">
            <v>RBC</v>
          </cell>
          <cell r="I459" t="str">
            <v>Energy</v>
          </cell>
          <cell r="J459" t="str">
            <v>Summer</v>
          </cell>
          <cell r="K459" t="str">
            <v>Peak</v>
          </cell>
          <cell r="O459" t="str">
            <v>N/A</v>
          </cell>
          <cell r="T459">
            <v>535607.07387399999</v>
          </cell>
        </row>
        <row r="460">
          <cell r="F460" t="str">
            <v>AG-B</v>
          </cell>
          <cell r="G460" t="str">
            <v>RBC</v>
          </cell>
          <cell r="I460" t="str">
            <v>Energy</v>
          </cell>
          <cell r="J460" t="str">
            <v>Winter</v>
          </cell>
          <cell r="K460" t="str">
            <v>Off Peak</v>
          </cell>
          <cell r="O460" t="str">
            <v>N/A</v>
          </cell>
          <cell r="T460">
            <v>1889200.7285429998</v>
          </cell>
        </row>
        <row r="461">
          <cell r="F461" t="str">
            <v>AG-B</v>
          </cell>
          <cell r="G461" t="str">
            <v>RBC</v>
          </cell>
          <cell r="I461" t="str">
            <v>Energy</v>
          </cell>
          <cell r="J461" t="str">
            <v>Winter</v>
          </cell>
          <cell r="K461" t="str">
            <v>Peak</v>
          </cell>
          <cell r="O461" t="str">
            <v>N/A</v>
          </cell>
          <cell r="T461">
            <v>648950.59354400006</v>
          </cell>
        </row>
        <row r="462">
          <cell r="F462" t="str">
            <v>AG-B</v>
          </cell>
          <cell r="G462" t="str">
            <v>WH</v>
          </cell>
          <cell r="I462" t="str">
            <v>Energy</v>
          </cell>
          <cell r="J462" t="str">
            <v>Summer</v>
          </cell>
          <cell r="K462" t="str">
            <v>Off Peak</v>
          </cell>
          <cell r="O462" t="str">
            <v>N/A</v>
          </cell>
          <cell r="T462">
            <v>3222162.6906030001</v>
          </cell>
        </row>
        <row r="463">
          <cell r="F463" t="str">
            <v>AG-B</v>
          </cell>
          <cell r="G463" t="str">
            <v>WH</v>
          </cell>
          <cell r="I463" t="str">
            <v>Energy</v>
          </cell>
          <cell r="J463" t="str">
            <v>Summer</v>
          </cell>
          <cell r="K463" t="str">
            <v>Peak</v>
          </cell>
          <cell r="O463" t="str">
            <v>N/A</v>
          </cell>
          <cell r="T463">
            <v>535607.07387399999</v>
          </cell>
        </row>
        <row r="464">
          <cell r="F464" t="str">
            <v>AG-B</v>
          </cell>
          <cell r="G464" t="str">
            <v>WH</v>
          </cell>
          <cell r="I464" t="str">
            <v>Energy</v>
          </cell>
          <cell r="J464" t="str">
            <v>Winter</v>
          </cell>
          <cell r="K464" t="str">
            <v>Off Peak</v>
          </cell>
          <cell r="O464" t="str">
            <v>N/A</v>
          </cell>
          <cell r="T464">
            <v>1889200.7285429998</v>
          </cell>
        </row>
        <row r="465">
          <cell r="F465" t="str">
            <v>AG-B</v>
          </cell>
          <cell r="G465" t="str">
            <v>WH</v>
          </cell>
          <cell r="I465" t="str">
            <v>Energy</v>
          </cell>
          <cell r="J465" t="str">
            <v>Winter</v>
          </cell>
          <cell r="K465" t="str">
            <v>Peak</v>
          </cell>
          <cell r="O465" t="str">
            <v>N/A</v>
          </cell>
          <cell r="T465">
            <v>648950.59354400006</v>
          </cell>
        </row>
        <row r="466">
          <cell r="F466" t="str">
            <v>AG-B</v>
          </cell>
          <cell r="G466" t="str">
            <v>PCIA</v>
          </cell>
          <cell r="I466" t="str">
            <v>Pre-09</v>
          </cell>
          <cell r="J466" t="str">
            <v>N/A</v>
          </cell>
          <cell r="K466" t="str">
            <v>N/A</v>
          </cell>
          <cell r="O466" t="str">
            <v>N/A</v>
          </cell>
          <cell r="T466">
            <v>0</v>
          </cell>
        </row>
        <row r="467">
          <cell r="F467" t="str">
            <v>AG-B</v>
          </cell>
          <cell r="G467" t="str">
            <v>PCIA</v>
          </cell>
          <cell r="I467" t="str">
            <v>Vin 09</v>
          </cell>
          <cell r="J467" t="str">
            <v>N/A</v>
          </cell>
          <cell r="K467" t="str">
            <v>N/A</v>
          </cell>
          <cell r="O467" t="str">
            <v>N/A</v>
          </cell>
          <cell r="T467">
            <v>0</v>
          </cell>
        </row>
        <row r="468">
          <cell r="F468" t="str">
            <v>AG-B</v>
          </cell>
          <cell r="G468" t="str">
            <v>PCIA</v>
          </cell>
          <cell r="I468" t="str">
            <v>Vin 10</v>
          </cell>
          <cell r="J468" t="str">
            <v>N/A</v>
          </cell>
          <cell r="K468" t="str">
            <v>N/A</v>
          </cell>
          <cell r="O468" t="str">
            <v>N/A</v>
          </cell>
          <cell r="T468">
            <v>0</v>
          </cell>
        </row>
        <row r="469">
          <cell r="F469" t="str">
            <v>AG-B</v>
          </cell>
          <cell r="G469" t="str">
            <v>PCIA</v>
          </cell>
          <cell r="I469" t="str">
            <v>Vin 11</v>
          </cell>
          <cell r="J469" t="str">
            <v>N/A</v>
          </cell>
          <cell r="K469" t="str">
            <v>N/A</v>
          </cell>
          <cell r="O469" t="str">
            <v>N/A</v>
          </cell>
          <cell r="T469">
            <v>0</v>
          </cell>
        </row>
        <row r="470">
          <cell r="F470" t="str">
            <v>AG-B</v>
          </cell>
          <cell r="G470" t="str">
            <v>PCIA</v>
          </cell>
          <cell r="I470" t="str">
            <v>Vin 12</v>
          </cell>
          <cell r="J470" t="str">
            <v>N/A</v>
          </cell>
          <cell r="K470" t="str">
            <v>N/A</v>
          </cell>
          <cell r="O470" t="str">
            <v>N/A</v>
          </cell>
          <cell r="T470">
            <v>0</v>
          </cell>
        </row>
        <row r="471">
          <cell r="F471" t="str">
            <v>AG-B</v>
          </cell>
          <cell r="G471" t="str">
            <v>PCIA</v>
          </cell>
          <cell r="I471" t="str">
            <v>Vin 13</v>
          </cell>
          <cell r="J471" t="str">
            <v>N/A</v>
          </cell>
          <cell r="K471" t="str">
            <v>N/A</v>
          </cell>
          <cell r="O471" t="str">
            <v>N/A</v>
          </cell>
          <cell r="T471">
            <v>0</v>
          </cell>
        </row>
        <row r="472">
          <cell r="F472" t="str">
            <v>AG-B</v>
          </cell>
          <cell r="G472" t="str">
            <v>PCIA</v>
          </cell>
          <cell r="I472" t="str">
            <v>Vin 14</v>
          </cell>
          <cell r="J472" t="str">
            <v>N/A</v>
          </cell>
          <cell r="K472" t="str">
            <v>N/A</v>
          </cell>
          <cell r="O472" t="str">
            <v>N/A</v>
          </cell>
          <cell r="T472">
            <v>0</v>
          </cell>
        </row>
        <row r="473">
          <cell r="F473" t="str">
            <v>AG-B</v>
          </cell>
          <cell r="G473" t="str">
            <v>PCIA</v>
          </cell>
          <cell r="I473" t="str">
            <v>Vin 15</v>
          </cell>
          <cell r="J473" t="str">
            <v>N/A</v>
          </cell>
          <cell r="K473" t="str">
            <v>N/A</v>
          </cell>
          <cell r="O473" t="str">
            <v>N/A</v>
          </cell>
          <cell r="T473">
            <v>0</v>
          </cell>
        </row>
        <row r="474">
          <cell r="F474" t="str">
            <v>AG-B</v>
          </cell>
          <cell r="G474" t="str">
            <v>PCIA</v>
          </cell>
          <cell r="I474" t="str">
            <v>Vin 16</v>
          </cell>
          <cell r="J474" t="str">
            <v>N/A</v>
          </cell>
          <cell r="K474" t="str">
            <v>N/A</v>
          </cell>
          <cell r="O474" t="str">
            <v>N/A</v>
          </cell>
          <cell r="T474">
            <v>0</v>
          </cell>
        </row>
        <row r="475">
          <cell r="F475" t="str">
            <v>AG-B</v>
          </cell>
          <cell r="G475" t="str">
            <v>PCIA</v>
          </cell>
          <cell r="I475" t="str">
            <v>Vin 17</v>
          </cell>
          <cell r="J475" t="str">
            <v>N/A</v>
          </cell>
          <cell r="K475" t="str">
            <v>N/A</v>
          </cell>
          <cell r="O475" t="str">
            <v>N/A</v>
          </cell>
          <cell r="T475">
            <v>0</v>
          </cell>
        </row>
        <row r="476">
          <cell r="F476" t="str">
            <v>AG-B</v>
          </cell>
          <cell r="G476" t="str">
            <v>PCIA</v>
          </cell>
          <cell r="I476" t="str">
            <v>Vin 18</v>
          </cell>
          <cell r="J476" t="str">
            <v>N/A</v>
          </cell>
          <cell r="K476" t="str">
            <v>N/A</v>
          </cell>
          <cell r="O476" t="str">
            <v>N/A</v>
          </cell>
          <cell r="T476">
            <v>0</v>
          </cell>
        </row>
        <row r="477">
          <cell r="F477" t="str">
            <v>AG-B</v>
          </cell>
          <cell r="G477" t="str">
            <v>PCIA</v>
          </cell>
          <cell r="I477" t="str">
            <v>Vin 19</v>
          </cell>
          <cell r="J477" t="str">
            <v>N/A</v>
          </cell>
          <cell r="K477" t="str">
            <v>N/A</v>
          </cell>
          <cell r="O477" t="str">
            <v>N/A</v>
          </cell>
          <cell r="T477">
            <v>0</v>
          </cell>
        </row>
        <row r="478">
          <cell r="F478" t="str">
            <v>AG-B</v>
          </cell>
          <cell r="G478" t="str">
            <v>PCIA</v>
          </cell>
          <cell r="I478" t="str">
            <v>Vin 20</v>
          </cell>
          <cell r="J478" t="str">
            <v>N/A</v>
          </cell>
          <cell r="K478" t="str">
            <v>N/A</v>
          </cell>
          <cell r="O478" t="str">
            <v>N/A</v>
          </cell>
          <cell r="T478">
            <v>0</v>
          </cell>
        </row>
        <row r="479">
          <cell r="F479" t="str">
            <v>AG-B</v>
          </cell>
          <cell r="G479" t="str">
            <v>PCIA</v>
          </cell>
          <cell r="I479" t="str">
            <v>Vin 21</v>
          </cell>
          <cell r="J479" t="str">
            <v>N/A</v>
          </cell>
          <cell r="K479" t="str">
            <v>N/A</v>
          </cell>
          <cell r="O479" t="str">
            <v>N/A</v>
          </cell>
          <cell r="T479">
            <v>0</v>
          </cell>
        </row>
        <row r="480">
          <cell r="F480" t="str">
            <v>AG-B</v>
          </cell>
          <cell r="G480" t="str">
            <v>PCIA</v>
          </cell>
          <cell r="I480" t="str">
            <v>Vin Bund</v>
          </cell>
          <cell r="J480" t="str">
            <v>N/A</v>
          </cell>
          <cell r="K480" t="str">
            <v>N/A</v>
          </cell>
          <cell r="O480" t="str">
            <v>N/A</v>
          </cell>
          <cell r="T480">
            <v>0</v>
          </cell>
        </row>
        <row r="481">
          <cell r="F481" t="str">
            <v>AG-B</v>
          </cell>
          <cell r="G481" t="str">
            <v>WH</v>
          </cell>
          <cell r="I481" t="str">
            <v>DL</v>
          </cell>
          <cell r="J481" t="str">
            <v>N/A</v>
          </cell>
          <cell r="K481" t="str">
            <v>N/A</v>
          </cell>
          <cell r="O481" t="str">
            <v>N/A</v>
          </cell>
          <cell r="T481">
            <v>0</v>
          </cell>
        </row>
        <row r="482">
          <cell r="F482" t="str">
            <v>AG-B</v>
          </cell>
          <cell r="G482" t="str">
            <v>WH</v>
          </cell>
          <cell r="I482" t="str">
            <v>Energy</v>
          </cell>
          <cell r="J482" t="str">
            <v>Summer</v>
          </cell>
          <cell r="K482" t="str">
            <v>Off Peak</v>
          </cell>
          <cell r="O482" t="str">
            <v>N/A</v>
          </cell>
          <cell r="T482">
            <v>3222162.6906030001</v>
          </cell>
        </row>
        <row r="483">
          <cell r="F483" t="str">
            <v>AG-B</v>
          </cell>
          <cell r="G483" t="str">
            <v>WH</v>
          </cell>
          <cell r="I483" t="str">
            <v>Energy</v>
          </cell>
          <cell r="J483" t="str">
            <v>Summer</v>
          </cell>
          <cell r="K483" t="str">
            <v>Peak</v>
          </cell>
          <cell r="O483" t="str">
            <v>N/A</v>
          </cell>
          <cell r="T483">
            <v>535607.07387399999</v>
          </cell>
        </row>
        <row r="484">
          <cell r="F484" t="str">
            <v>AG-B</v>
          </cell>
          <cell r="G484" t="str">
            <v>WH</v>
          </cell>
          <cell r="I484" t="str">
            <v>Energy</v>
          </cell>
          <cell r="J484" t="str">
            <v>Winter</v>
          </cell>
          <cell r="K484" t="str">
            <v>Off Peak</v>
          </cell>
          <cell r="O484" t="str">
            <v>N/A</v>
          </cell>
          <cell r="T484">
            <v>1889200.7285429998</v>
          </cell>
        </row>
        <row r="485">
          <cell r="F485" t="str">
            <v>AG-B</v>
          </cell>
          <cell r="G485" t="str">
            <v>WH</v>
          </cell>
          <cell r="I485" t="str">
            <v>Energy</v>
          </cell>
          <cell r="J485" t="str">
            <v>Winter</v>
          </cell>
          <cell r="K485" t="str">
            <v>Peak</v>
          </cell>
          <cell r="O485" t="str">
            <v>N/A</v>
          </cell>
          <cell r="T485">
            <v>648950.59354400006</v>
          </cell>
        </row>
        <row r="486">
          <cell r="F486" t="str">
            <v>AG-B</v>
          </cell>
          <cell r="G486" t="str">
            <v>WH</v>
          </cell>
          <cell r="I486" t="str">
            <v>DL</v>
          </cell>
          <cell r="J486" t="str">
            <v>N/A</v>
          </cell>
          <cell r="K486" t="str">
            <v>N/A</v>
          </cell>
          <cell r="O486" t="str">
            <v>N/A</v>
          </cell>
          <cell r="T486">
            <v>0</v>
          </cell>
        </row>
        <row r="487">
          <cell r="F487" t="str">
            <v>AG-B</v>
          </cell>
          <cell r="G487" t="str">
            <v>WH</v>
          </cell>
          <cell r="I487" t="str">
            <v>Energy</v>
          </cell>
          <cell r="J487" t="str">
            <v>Summer</v>
          </cell>
          <cell r="K487" t="str">
            <v>Off Peak</v>
          </cell>
          <cell r="O487" t="str">
            <v>N/A</v>
          </cell>
          <cell r="T487">
            <v>3222162.6906030001</v>
          </cell>
        </row>
        <row r="488">
          <cell r="F488" t="str">
            <v>AG-B</v>
          </cell>
          <cell r="G488" t="str">
            <v>WH</v>
          </cell>
          <cell r="I488" t="str">
            <v>Energy</v>
          </cell>
          <cell r="J488" t="str">
            <v>Summer</v>
          </cell>
          <cell r="K488" t="str">
            <v>Peak</v>
          </cell>
          <cell r="O488" t="str">
            <v>N/A</v>
          </cell>
          <cell r="T488">
            <v>535607.07387399999</v>
          </cell>
        </row>
        <row r="489">
          <cell r="F489" t="str">
            <v>AG-B</v>
          </cell>
          <cell r="G489" t="str">
            <v>WH</v>
          </cell>
          <cell r="I489" t="str">
            <v>Energy</v>
          </cell>
          <cell r="J489" t="str">
            <v>Winter</v>
          </cell>
          <cell r="K489" t="str">
            <v>Off Peak</v>
          </cell>
          <cell r="O489" t="str">
            <v>N/A</v>
          </cell>
          <cell r="T489">
            <v>1889200.7285429998</v>
          </cell>
        </row>
        <row r="490">
          <cell r="F490" t="str">
            <v>AG-B</v>
          </cell>
          <cell r="G490" t="str">
            <v>WH</v>
          </cell>
          <cell r="I490" t="str">
            <v>Energy</v>
          </cell>
          <cell r="J490" t="str">
            <v>Winter</v>
          </cell>
          <cell r="K490" t="str">
            <v>Peak</v>
          </cell>
          <cell r="O490" t="str">
            <v>N/A</v>
          </cell>
          <cell r="T490">
            <v>648950.59354400006</v>
          </cell>
        </row>
        <row r="491">
          <cell r="F491" t="str">
            <v>AG-B</v>
          </cell>
          <cell r="G491" t="str">
            <v>Distribution</v>
          </cell>
          <cell r="I491" t="str">
            <v>Customer</v>
          </cell>
          <cell r="J491" t="str">
            <v>Summer</v>
          </cell>
          <cell r="K491" t="str">
            <v>N/A</v>
          </cell>
          <cell r="O491" t="str">
            <v>N/A</v>
          </cell>
          <cell r="T491">
            <v>0</v>
          </cell>
        </row>
        <row r="492">
          <cell r="F492" t="str">
            <v>AG-B</v>
          </cell>
          <cell r="G492" t="str">
            <v>Distribution</v>
          </cell>
          <cell r="I492" t="str">
            <v>Customer</v>
          </cell>
          <cell r="J492" t="str">
            <v>Winter</v>
          </cell>
          <cell r="K492" t="str">
            <v>N/A</v>
          </cell>
          <cell r="O492" t="str">
            <v>N/A</v>
          </cell>
          <cell r="T492">
            <v>0</v>
          </cell>
        </row>
        <row r="493">
          <cell r="F493" t="str">
            <v>AG-B</v>
          </cell>
          <cell r="G493" t="str">
            <v>Distribution</v>
          </cell>
          <cell r="I493" t="str">
            <v>Demand</v>
          </cell>
          <cell r="J493" t="str">
            <v>Summer</v>
          </cell>
          <cell r="K493" t="str">
            <v>Maximum kW</v>
          </cell>
          <cell r="O493" t="str">
            <v>N/A</v>
          </cell>
          <cell r="T493">
            <v>0</v>
          </cell>
        </row>
        <row r="494">
          <cell r="F494" t="str">
            <v>AG-B</v>
          </cell>
          <cell r="G494" t="str">
            <v>Distribution</v>
          </cell>
          <cell r="I494" t="str">
            <v>Demand</v>
          </cell>
          <cell r="J494" t="str">
            <v>Winter</v>
          </cell>
          <cell r="K494" t="str">
            <v>Maximum kW</v>
          </cell>
          <cell r="O494" t="str">
            <v>N/A</v>
          </cell>
          <cell r="T494">
            <v>0</v>
          </cell>
        </row>
        <row r="495">
          <cell r="F495" t="str">
            <v>AG-B</v>
          </cell>
          <cell r="G495" t="str">
            <v>Distribution</v>
          </cell>
          <cell r="I495" t="str">
            <v>Demand</v>
          </cell>
          <cell r="J495" t="str">
            <v>Summer</v>
          </cell>
          <cell r="K495" t="str">
            <v>Peak</v>
          </cell>
          <cell r="O495" t="str">
            <v>N/A</v>
          </cell>
          <cell r="T495">
            <v>0</v>
          </cell>
        </row>
        <row r="496">
          <cell r="F496" t="str">
            <v>AG-B</v>
          </cell>
          <cell r="G496" t="str">
            <v>PPP</v>
          </cell>
          <cell r="I496" t="str">
            <v>DL</v>
          </cell>
          <cell r="J496" t="str">
            <v>N/A</v>
          </cell>
          <cell r="K496" t="str">
            <v>N/A</v>
          </cell>
          <cell r="O496" t="str">
            <v>N/A</v>
          </cell>
          <cell r="T496">
            <v>0</v>
          </cell>
        </row>
        <row r="497">
          <cell r="F497" t="str">
            <v>AG-B</v>
          </cell>
          <cell r="G497" t="str">
            <v>CTC</v>
          </cell>
          <cell r="I497" t="str">
            <v>DL</v>
          </cell>
          <cell r="J497" t="str">
            <v>N/A</v>
          </cell>
          <cell r="K497" t="str">
            <v>N/A</v>
          </cell>
          <cell r="O497" t="str">
            <v>N/A</v>
          </cell>
          <cell r="T497">
            <v>0</v>
          </cell>
        </row>
        <row r="498">
          <cell r="F498" t="str">
            <v>AG-B</v>
          </cell>
          <cell r="G498" t="str">
            <v>WFC</v>
          </cell>
          <cell r="I498" t="str">
            <v>DL</v>
          </cell>
          <cell r="J498" t="str">
            <v>N/A</v>
          </cell>
          <cell r="K498" t="str">
            <v>N/A</v>
          </cell>
          <cell r="O498" t="str">
            <v>N/A</v>
          </cell>
          <cell r="T498">
            <v>0</v>
          </cell>
        </row>
        <row r="499">
          <cell r="F499" t="str">
            <v>AG-B</v>
          </cell>
          <cell r="G499" t="str">
            <v>ECRA</v>
          </cell>
          <cell r="I499" t="str">
            <v>DL</v>
          </cell>
          <cell r="J499" t="str">
            <v>N/A</v>
          </cell>
          <cell r="K499" t="str">
            <v>N/A</v>
          </cell>
          <cell r="O499" t="str">
            <v>N/A</v>
          </cell>
          <cell r="T499">
            <v>0</v>
          </cell>
        </row>
        <row r="500">
          <cell r="F500" t="str">
            <v>AG-B</v>
          </cell>
          <cell r="G500" t="str">
            <v>ND</v>
          </cell>
          <cell r="I500" t="str">
            <v>DL</v>
          </cell>
          <cell r="J500" t="str">
            <v>N/A</v>
          </cell>
          <cell r="K500" t="str">
            <v>N/A</v>
          </cell>
          <cell r="O500" t="str">
            <v>N/A</v>
          </cell>
          <cell r="T500">
            <v>0</v>
          </cell>
        </row>
        <row r="501">
          <cell r="F501" t="str">
            <v>AG-B</v>
          </cell>
          <cell r="G501" t="str">
            <v>PPP</v>
          </cell>
          <cell r="I501" t="str">
            <v>DL</v>
          </cell>
          <cell r="J501" t="str">
            <v>N/A</v>
          </cell>
          <cell r="K501" t="str">
            <v>N/A</v>
          </cell>
          <cell r="O501" t="str">
            <v>N/A</v>
          </cell>
          <cell r="T501">
            <v>0</v>
          </cell>
        </row>
        <row r="502">
          <cell r="F502" t="str">
            <v>AG-B</v>
          </cell>
          <cell r="G502" t="str">
            <v>RB</v>
          </cell>
          <cell r="I502" t="str">
            <v>DL</v>
          </cell>
          <cell r="J502" t="str">
            <v>N/A</v>
          </cell>
          <cell r="K502" t="str">
            <v>N/A</v>
          </cell>
          <cell r="O502" t="str">
            <v>N/A</v>
          </cell>
          <cell r="T502">
            <v>0</v>
          </cell>
        </row>
        <row r="503">
          <cell r="F503" t="str">
            <v>AG-B</v>
          </cell>
          <cell r="G503" t="str">
            <v>RBC</v>
          </cell>
          <cell r="I503" t="str">
            <v>DL</v>
          </cell>
          <cell r="J503" t="str">
            <v>N/A</v>
          </cell>
          <cell r="K503" t="str">
            <v>N/A</v>
          </cell>
          <cell r="O503" t="str">
            <v>N/A</v>
          </cell>
          <cell r="T503">
            <v>0</v>
          </cell>
        </row>
        <row r="504">
          <cell r="F504" t="str">
            <v>AG-B</v>
          </cell>
          <cell r="G504" t="str">
            <v>WH</v>
          </cell>
          <cell r="I504" t="str">
            <v>DL</v>
          </cell>
          <cell r="J504" t="str">
            <v>N/A</v>
          </cell>
          <cell r="K504" t="str">
            <v>N/A</v>
          </cell>
          <cell r="O504" t="str">
            <v>N/A</v>
          </cell>
          <cell r="T504">
            <v>0</v>
          </cell>
        </row>
        <row r="505">
          <cell r="F505" t="str">
            <v>AG-B</v>
          </cell>
          <cell r="G505" t="str">
            <v>Distribution</v>
          </cell>
          <cell r="I505" t="str">
            <v>E-BIP Discount</v>
          </cell>
          <cell r="J505" t="str">
            <v>Summer</v>
          </cell>
          <cell r="K505" t="str">
            <v>Pot. Ld Red.</v>
          </cell>
          <cell r="O505" t="str">
            <v>N/A</v>
          </cell>
          <cell r="T505">
            <v>0</v>
          </cell>
        </row>
        <row r="506">
          <cell r="F506" t="str">
            <v>AG-B</v>
          </cell>
          <cell r="G506" t="str">
            <v>Distribution</v>
          </cell>
          <cell r="I506" t="str">
            <v>E-BIP Discount</v>
          </cell>
          <cell r="J506" t="str">
            <v>Summer</v>
          </cell>
          <cell r="K506" t="str">
            <v>UFR</v>
          </cell>
          <cell r="O506" t="str">
            <v>N/A</v>
          </cell>
          <cell r="T506">
            <v>0</v>
          </cell>
        </row>
        <row r="507">
          <cell r="F507" t="str">
            <v>AG-B</v>
          </cell>
          <cell r="G507" t="str">
            <v>Distribution</v>
          </cell>
          <cell r="I507" t="str">
            <v>E-BIP Discount</v>
          </cell>
          <cell r="J507" t="str">
            <v>Winter</v>
          </cell>
          <cell r="K507" t="str">
            <v>Pot. Ld Red.</v>
          </cell>
          <cell r="O507" t="str">
            <v>N/A</v>
          </cell>
          <cell r="T507">
            <v>0</v>
          </cell>
        </row>
        <row r="508">
          <cell r="F508" t="str">
            <v>AG-B</v>
          </cell>
          <cell r="G508" t="str">
            <v>Distribution</v>
          </cell>
          <cell r="I508" t="str">
            <v>E-BIP Discount</v>
          </cell>
          <cell r="J508" t="str">
            <v>Winter</v>
          </cell>
          <cell r="K508" t="str">
            <v>UFR</v>
          </cell>
          <cell r="O508" t="str">
            <v>N/A</v>
          </cell>
          <cell r="T508">
            <v>0</v>
          </cell>
        </row>
        <row r="509">
          <cell r="F509" t="str">
            <v>AG-B</v>
          </cell>
          <cell r="G509" t="str">
            <v>PPP</v>
          </cell>
          <cell r="I509" t="str">
            <v>Energy</v>
          </cell>
          <cell r="J509" t="str">
            <v>Summer</v>
          </cell>
          <cell r="K509" t="str">
            <v>Off Peak</v>
          </cell>
          <cell r="O509" t="str">
            <v>N/A</v>
          </cell>
          <cell r="T509">
            <v>0</v>
          </cell>
        </row>
        <row r="510">
          <cell r="F510" t="str">
            <v>AG-B</v>
          </cell>
          <cell r="G510" t="str">
            <v>PPP</v>
          </cell>
          <cell r="I510" t="str">
            <v>Energy</v>
          </cell>
          <cell r="J510" t="str">
            <v>Summer</v>
          </cell>
          <cell r="K510" t="str">
            <v>Peak</v>
          </cell>
          <cell r="O510" t="str">
            <v>N/A</v>
          </cell>
          <cell r="T510">
            <v>0</v>
          </cell>
        </row>
        <row r="511">
          <cell r="F511" t="str">
            <v>AG-B</v>
          </cell>
          <cell r="G511" t="str">
            <v>PPP</v>
          </cell>
          <cell r="I511" t="str">
            <v>Energy</v>
          </cell>
          <cell r="J511" t="str">
            <v>Winter</v>
          </cell>
          <cell r="K511" t="str">
            <v>Off Peak</v>
          </cell>
          <cell r="O511" t="str">
            <v>N/A</v>
          </cell>
          <cell r="T511">
            <v>0</v>
          </cell>
        </row>
        <row r="512">
          <cell r="F512" t="str">
            <v>AG-B</v>
          </cell>
          <cell r="G512" t="str">
            <v>PPP</v>
          </cell>
          <cell r="I512" t="str">
            <v>Energy</v>
          </cell>
          <cell r="J512" t="str">
            <v>Winter</v>
          </cell>
          <cell r="K512" t="str">
            <v>Peak</v>
          </cell>
          <cell r="O512" t="str">
            <v>N/A</v>
          </cell>
          <cell r="T512">
            <v>0</v>
          </cell>
        </row>
        <row r="513">
          <cell r="F513" t="str">
            <v>AG-B</v>
          </cell>
          <cell r="G513" t="str">
            <v>AB32 Credit</v>
          </cell>
          <cell r="I513" t="str">
            <v>Energy</v>
          </cell>
          <cell r="J513" t="str">
            <v>Summer</v>
          </cell>
          <cell r="K513" t="str">
            <v>Off Peak</v>
          </cell>
          <cell r="O513" t="str">
            <v>N/A</v>
          </cell>
          <cell r="T513">
            <v>0</v>
          </cell>
        </row>
        <row r="514">
          <cell r="F514" t="str">
            <v>AG-B</v>
          </cell>
          <cell r="G514" t="str">
            <v>AB32 Credit</v>
          </cell>
          <cell r="I514" t="str">
            <v>Energy</v>
          </cell>
          <cell r="J514" t="str">
            <v>Summer</v>
          </cell>
          <cell r="K514" t="str">
            <v>Peak</v>
          </cell>
          <cell r="O514" t="str">
            <v>N/A</v>
          </cell>
          <cell r="T514">
            <v>0</v>
          </cell>
        </row>
        <row r="515">
          <cell r="F515" t="str">
            <v>AG-B</v>
          </cell>
          <cell r="G515" t="str">
            <v>AB32 Credit</v>
          </cell>
          <cell r="I515" t="str">
            <v>Energy</v>
          </cell>
          <cell r="J515" t="str">
            <v>Winter</v>
          </cell>
          <cell r="K515" t="str">
            <v>Off Peak</v>
          </cell>
          <cell r="O515" t="str">
            <v>N/A</v>
          </cell>
          <cell r="T515">
            <v>0</v>
          </cell>
        </row>
        <row r="516">
          <cell r="F516" t="str">
            <v>AG-B</v>
          </cell>
          <cell r="G516" t="str">
            <v>AB32 Credit</v>
          </cell>
          <cell r="I516" t="str">
            <v>Energy</v>
          </cell>
          <cell r="J516" t="str">
            <v>Winter</v>
          </cell>
          <cell r="K516" t="str">
            <v>Peak</v>
          </cell>
          <cell r="O516" t="str">
            <v>N/A</v>
          </cell>
          <cell r="T516">
            <v>0</v>
          </cell>
        </row>
        <row r="517">
          <cell r="F517" t="str">
            <v>AG-B</v>
          </cell>
          <cell r="G517" t="str">
            <v>TRA</v>
          </cell>
          <cell r="I517" t="str">
            <v>Energy</v>
          </cell>
          <cell r="J517" t="str">
            <v>Summer</v>
          </cell>
          <cell r="K517" t="str">
            <v>Off Peak</v>
          </cell>
          <cell r="O517" t="str">
            <v>N/A</v>
          </cell>
          <cell r="T517">
            <v>0</v>
          </cell>
        </row>
        <row r="518">
          <cell r="F518" t="str">
            <v>AG-B</v>
          </cell>
          <cell r="G518" t="str">
            <v>TRA</v>
          </cell>
          <cell r="I518" t="str">
            <v>Energy</v>
          </cell>
          <cell r="J518" t="str">
            <v>Summer</v>
          </cell>
          <cell r="K518" t="str">
            <v>Peak</v>
          </cell>
          <cell r="O518" t="str">
            <v>N/A</v>
          </cell>
          <cell r="T518">
            <v>0</v>
          </cell>
        </row>
        <row r="519">
          <cell r="F519" t="str">
            <v>AG-B</v>
          </cell>
          <cell r="G519" t="str">
            <v>TRA</v>
          </cell>
          <cell r="I519" t="str">
            <v>Energy</v>
          </cell>
          <cell r="J519" t="str">
            <v>Winter</v>
          </cell>
          <cell r="K519" t="str">
            <v>Off Peak</v>
          </cell>
          <cell r="O519" t="str">
            <v>N/A</v>
          </cell>
          <cell r="T519">
            <v>0</v>
          </cell>
        </row>
        <row r="520">
          <cell r="F520" t="str">
            <v>AG-B</v>
          </cell>
          <cell r="G520" t="str">
            <v>TRA</v>
          </cell>
          <cell r="I520" t="str">
            <v>Energy</v>
          </cell>
          <cell r="J520" t="str">
            <v>Winter</v>
          </cell>
          <cell r="K520" t="str">
            <v>Peak</v>
          </cell>
          <cell r="O520" t="str">
            <v>N/A</v>
          </cell>
          <cell r="T520">
            <v>0</v>
          </cell>
        </row>
        <row r="521">
          <cell r="F521" t="str">
            <v>AG-B</v>
          </cell>
          <cell r="G521" t="str">
            <v>CTC</v>
          </cell>
          <cell r="I521" t="str">
            <v>Energy</v>
          </cell>
          <cell r="J521" t="str">
            <v>Summer</v>
          </cell>
          <cell r="K521" t="str">
            <v>Off Peak</v>
          </cell>
          <cell r="O521" t="str">
            <v>N/A</v>
          </cell>
          <cell r="T521">
            <v>0</v>
          </cell>
        </row>
        <row r="522">
          <cell r="F522" t="str">
            <v>AG-B</v>
          </cell>
          <cell r="G522" t="str">
            <v>CTC</v>
          </cell>
          <cell r="I522" t="str">
            <v>Energy</v>
          </cell>
          <cell r="J522" t="str">
            <v>Summer</v>
          </cell>
          <cell r="K522" t="str">
            <v>Peak</v>
          </cell>
          <cell r="O522" t="str">
            <v>N/A</v>
          </cell>
          <cell r="T522">
            <v>0</v>
          </cell>
        </row>
        <row r="523">
          <cell r="F523" t="str">
            <v>AG-B</v>
          </cell>
          <cell r="G523" t="str">
            <v>CTC</v>
          </cell>
          <cell r="I523" t="str">
            <v>Energy</v>
          </cell>
          <cell r="J523" t="str">
            <v>Winter</v>
          </cell>
          <cell r="K523" t="str">
            <v>Off Peak</v>
          </cell>
          <cell r="O523" t="str">
            <v>N/A</v>
          </cell>
          <cell r="T523">
            <v>0</v>
          </cell>
        </row>
        <row r="524">
          <cell r="F524" t="str">
            <v>AG-B</v>
          </cell>
          <cell r="G524" t="str">
            <v>CTC</v>
          </cell>
          <cell r="I524" t="str">
            <v>Energy</v>
          </cell>
          <cell r="J524" t="str">
            <v>Winter</v>
          </cell>
          <cell r="K524" t="str">
            <v>Peak</v>
          </cell>
          <cell r="O524" t="str">
            <v>N/A</v>
          </cell>
          <cell r="T524">
            <v>0</v>
          </cell>
        </row>
        <row r="525">
          <cell r="F525" t="str">
            <v>AG-B</v>
          </cell>
          <cell r="G525" t="str">
            <v>Distribution</v>
          </cell>
          <cell r="I525" t="str">
            <v>Energy</v>
          </cell>
          <cell r="J525" t="str">
            <v>Summer</v>
          </cell>
          <cell r="K525" t="str">
            <v>Off Peak</v>
          </cell>
          <cell r="O525" t="str">
            <v>N/A</v>
          </cell>
          <cell r="T525">
            <v>0</v>
          </cell>
        </row>
        <row r="526">
          <cell r="F526" t="str">
            <v>AG-B</v>
          </cell>
          <cell r="G526" t="str">
            <v>Distribution</v>
          </cell>
          <cell r="I526" t="str">
            <v>Energy</v>
          </cell>
          <cell r="J526" t="str">
            <v>Summer</v>
          </cell>
          <cell r="K526" t="str">
            <v>Peak</v>
          </cell>
          <cell r="O526" t="str">
            <v>N/A</v>
          </cell>
          <cell r="T526">
            <v>0</v>
          </cell>
        </row>
        <row r="527">
          <cell r="F527" t="str">
            <v>AG-B</v>
          </cell>
          <cell r="G527" t="str">
            <v>Distribution</v>
          </cell>
          <cell r="I527" t="str">
            <v>Energy</v>
          </cell>
          <cell r="J527" t="str">
            <v>Winter</v>
          </cell>
          <cell r="K527" t="str">
            <v>Off Peak</v>
          </cell>
          <cell r="O527" t="str">
            <v>N/A</v>
          </cell>
          <cell r="T527">
            <v>0</v>
          </cell>
        </row>
        <row r="528">
          <cell r="F528" t="str">
            <v>AG-B</v>
          </cell>
          <cell r="G528" t="str">
            <v>Distribution</v>
          </cell>
          <cell r="I528" t="str">
            <v>Energy</v>
          </cell>
          <cell r="J528" t="str">
            <v>Winter</v>
          </cell>
          <cell r="K528" t="str">
            <v>Peak</v>
          </cell>
          <cell r="O528" t="str">
            <v>N/A</v>
          </cell>
          <cell r="T528">
            <v>0</v>
          </cell>
        </row>
        <row r="529">
          <cell r="F529" t="str">
            <v>AG-B</v>
          </cell>
          <cell r="G529" t="str">
            <v>WFC</v>
          </cell>
          <cell r="I529" t="str">
            <v>Energy</v>
          </cell>
          <cell r="J529" t="str">
            <v>Summer</v>
          </cell>
          <cell r="K529" t="str">
            <v>Off Peak</v>
          </cell>
          <cell r="O529" t="str">
            <v>N/A</v>
          </cell>
          <cell r="T529">
            <v>0</v>
          </cell>
        </row>
        <row r="530">
          <cell r="F530" t="str">
            <v>AG-B</v>
          </cell>
          <cell r="G530" t="str">
            <v>WFC</v>
          </cell>
          <cell r="I530" t="str">
            <v>Energy</v>
          </cell>
          <cell r="J530" t="str">
            <v>Summer</v>
          </cell>
          <cell r="K530" t="str">
            <v>Peak</v>
          </cell>
          <cell r="O530" t="str">
            <v>N/A</v>
          </cell>
          <cell r="T530">
            <v>0</v>
          </cell>
        </row>
        <row r="531">
          <cell r="F531" t="str">
            <v>AG-B</v>
          </cell>
          <cell r="G531" t="str">
            <v>WFC</v>
          </cell>
          <cell r="I531" t="str">
            <v>Energy</v>
          </cell>
          <cell r="J531" t="str">
            <v>Winter</v>
          </cell>
          <cell r="K531" t="str">
            <v>Off Peak</v>
          </cell>
          <cell r="O531" t="str">
            <v>N/A</v>
          </cell>
          <cell r="T531">
            <v>0</v>
          </cell>
        </row>
        <row r="532">
          <cell r="F532" t="str">
            <v>AG-B</v>
          </cell>
          <cell r="G532" t="str">
            <v>WFC</v>
          </cell>
          <cell r="I532" t="str">
            <v>Energy</v>
          </cell>
          <cell r="J532" t="str">
            <v>Winter</v>
          </cell>
          <cell r="K532" t="str">
            <v>Peak</v>
          </cell>
          <cell r="O532" t="str">
            <v>N/A</v>
          </cell>
          <cell r="T532">
            <v>0</v>
          </cell>
        </row>
        <row r="533">
          <cell r="F533" t="str">
            <v>AG-B</v>
          </cell>
          <cell r="G533" t="str">
            <v>ECRA</v>
          </cell>
          <cell r="I533" t="str">
            <v>Energy</v>
          </cell>
          <cell r="J533" t="str">
            <v>Summer</v>
          </cell>
          <cell r="K533" t="str">
            <v>Off Peak</v>
          </cell>
          <cell r="O533" t="str">
            <v>N/A</v>
          </cell>
          <cell r="T533">
            <v>0</v>
          </cell>
        </row>
        <row r="534">
          <cell r="F534" t="str">
            <v>AG-B</v>
          </cell>
          <cell r="G534" t="str">
            <v>ECRA</v>
          </cell>
          <cell r="I534" t="str">
            <v>Energy</v>
          </cell>
          <cell r="J534" t="str">
            <v>Summer</v>
          </cell>
          <cell r="K534" t="str">
            <v>Peak</v>
          </cell>
          <cell r="O534" t="str">
            <v>N/A</v>
          </cell>
          <cell r="T534">
            <v>0</v>
          </cell>
        </row>
        <row r="535">
          <cell r="F535" t="str">
            <v>AG-B</v>
          </cell>
          <cell r="G535" t="str">
            <v>ECRA</v>
          </cell>
          <cell r="I535" t="str">
            <v>Energy</v>
          </cell>
          <cell r="J535" t="str">
            <v>Winter</v>
          </cell>
          <cell r="K535" t="str">
            <v>Off Peak</v>
          </cell>
          <cell r="O535" t="str">
            <v>N/A</v>
          </cell>
          <cell r="T535">
            <v>0</v>
          </cell>
        </row>
        <row r="536">
          <cell r="F536" t="str">
            <v>AG-B</v>
          </cell>
          <cell r="G536" t="str">
            <v>ECRA</v>
          </cell>
          <cell r="I536" t="str">
            <v>Energy</v>
          </cell>
          <cell r="J536" t="str">
            <v>Winter</v>
          </cell>
          <cell r="K536" t="str">
            <v>Peak</v>
          </cell>
          <cell r="O536" t="str">
            <v>N/A</v>
          </cell>
          <cell r="T536">
            <v>0</v>
          </cell>
        </row>
        <row r="537">
          <cell r="F537" t="str">
            <v>AG-B</v>
          </cell>
          <cell r="G537" t="str">
            <v>Generation</v>
          </cell>
          <cell r="I537" t="str">
            <v>Energy</v>
          </cell>
          <cell r="J537" t="str">
            <v>Summer</v>
          </cell>
          <cell r="K537" t="str">
            <v>Off Peak</v>
          </cell>
          <cell r="O537" t="str">
            <v>N/A</v>
          </cell>
          <cell r="T537">
            <v>0</v>
          </cell>
        </row>
        <row r="538">
          <cell r="F538" t="str">
            <v>AG-B</v>
          </cell>
          <cell r="G538" t="str">
            <v>Generation</v>
          </cell>
          <cell r="I538" t="str">
            <v>Energy</v>
          </cell>
          <cell r="J538" t="str">
            <v>Summer</v>
          </cell>
          <cell r="K538" t="str">
            <v>Peak</v>
          </cell>
          <cell r="O538" t="str">
            <v>N/A</v>
          </cell>
          <cell r="T538">
            <v>0</v>
          </cell>
        </row>
        <row r="539">
          <cell r="F539" t="str">
            <v>AG-B</v>
          </cell>
          <cell r="G539" t="str">
            <v>Generation</v>
          </cell>
          <cell r="I539" t="str">
            <v>Energy</v>
          </cell>
          <cell r="J539" t="str">
            <v>Winter</v>
          </cell>
          <cell r="K539" t="str">
            <v>Off Peak</v>
          </cell>
          <cell r="O539" t="str">
            <v>N/A</v>
          </cell>
          <cell r="T539">
            <v>0</v>
          </cell>
        </row>
        <row r="540">
          <cell r="F540" t="str">
            <v>AG-B</v>
          </cell>
          <cell r="G540" t="str">
            <v>Generation</v>
          </cell>
          <cell r="I540" t="str">
            <v>Energy</v>
          </cell>
          <cell r="J540" t="str">
            <v>Winter</v>
          </cell>
          <cell r="K540" t="str">
            <v>Peak</v>
          </cell>
          <cell r="O540" t="str">
            <v>N/A</v>
          </cell>
          <cell r="T540">
            <v>0</v>
          </cell>
        </row>
        <row r="541">
          <cell r="F541" t="str">
            <v>AG-B</v>
          </cell>
          <cell r="G541" t="str">
            <v>ND</v>
          </cell>
          <cell r="I541" t="str">
            <v>Energy</v>
          </cell>
          <cell r="J541" t="str">
            <v>Summer</v>
          </cell>
          <cell r="K541" t="str">
            <v>Off Peak</v>
          </cell>
          <cell r="O541" t="str">
            <v>N/A</v>
          </cell>
          <cell r="T541">
            <v>0</v>
          </cell>
        </row>
        <row r="542">
          <cell r="F542" t="str">
            <v>AG-B</v>
          </cell>
          <cell r="G542" t="str">
            <v>ND</v>
          </cell>
          <cell r="I542" t="str">
            <v>Energy</v>
          </cell>
          <cell r="J542" t="str">
            <v>Summer</v>
          </cell>
          <cell r="K542" t="str">
            <v>Peak</v>
          </cell>
          <cell r="O542" t="str">
            <v>N/A</v>
          </cell>
          <cell r="T542">
            <v>0</v>
          </cell>
        </row>
        <row r="543">
          <cell r="F543" t="str">
            <v>AG-B</v>
          </cell>
          <cell r="G543" t="str">
            <v>ND</v>
          </cell>
          <cell r="I543" t="str">
            <v>Energy</v>
          </cell>
          <cell r="J543" t="str">
            <v>Winter</v>
          </cell>
          <cell r="K543" t="str">
            <v>Off Peak</v>
          </cell>
          <cell r="O543" t="str">
            <v>N/A</v>
          </cell>
          <cell r="T543">
            <v>0</v>
          </cell>
        </row>
        <row r="544">
          <cell r="F544" t="str">
            <v>AG-B</v>
          </cell>
          <cell r="G544" t="str">
            <v>ND</v>
          </cell>
          <cell r="I544" t="str">
            <v>Energy</v>
          </cell>
          <cell r="J544" t="str">
            <v>Winter</v>
          </cell>
          <cell r="K544" t="str">
            <v>Peak</v>
          </cell>
          <cell r="O544" t="str">
            <v>N/A</v>
          </cell>
          <cell r="T544">
            <v>0</v>
          </cell>
        </row>
        <row r="545">
          <cell r="F545" t="str">
            <v>AG-B</v>
          </cell>
          <cell r="G545" t="str">
            <v>NSGC</v>
          </cell>
          <cell r="I545" t="str">
            <v>Energy</v>
          </cell>
          <cell r="J545" t="str">
            <v>Summer</v>
          </cell>
          <cell r="K545" t="str">
            <v>Off Peak</v>
          </cell>
          <cell r="O545" t="str">
            <v>N/A</v>
          </cell>
          <cell r="T545">
            <v>0</v>
          </cell>
        </row>
        <row r="546">
          <cell r="F546" t="str">
            <v>AG-B</v>
          </cell>
          <cell r="G546" t="str">
            <v>NSGC</v>
          </cell>
          <cell r="I546" t="str">
            <v>Energy</v>
          </cell>
          <cell r="J546" t="str">
            <v>Summer</v>
          </cell>
          <cell r="K546" t="str">
            <v>Peak</v>
          </cell>
          <cell r="O546" t="str">
            <v>N/A</v>
          </cell>
          <cell r="T546">
            <v>0</v>
          </cell>
        </row>
        <row r="547">
          <cell r="F547" t="str">
            <v>AG-B</v>
          </cell>
          <cell r="G547" t="str">
            <v>NSGC</v>
          </cell>
          <cell r="I547" t="str">
            <v>Energy</v>
          </cell>
          <cell r="J547" t="str">
            <v>Winter</v>
          </cell>
          <cell r="K547" t="str">
            <v>Off Peak</v>
          </cell>
          <cell r="O547" t="str">
            <v>N/A</v>
          </cell>
          <cell r="T547">
            <v>0</v>
          </cell>
        </row>
        <row r="548">
          <cell r="F548" t="str">
            <v>AG-B</v>
          </cell>
          <cell r="G548" t="str">
            <v>NSGC</v>
          </cell>
          <cell r="I548" t="str">
            <v>Energy</v>
          </cell>
          <cell r="J548" t="str">
            <v>Winter</v>
          </cell>
          <cell r="K548" t="str">
            <v>Peak</v>
          </cell>
          <cell r="O548" t="str">
            <v>N/A</v>
          </cell>
          <cell r="T548">
            <v>0</v>
          </cell>
        </row>
        <row r="549">
          <cell r="F549" t="str">
            <v>AG-B</v>
          </cell>
          <cell r="G549" t="str">
            <v>RS</v>
          </cell>
          <cell r="I549" t="str">
            <v>Energy</v>
          </cell>
          <cell r="J549" t="str">
            <v>Summer</v>
          </cell>
          <cell r="K549" t="str">
            <v>Peak</v>
          </cell>
          <cell r="O549" t="str">
            <v>N/A</v>
          </cell>
          <cell r="T549">
            <v>0</v>
          </cell>
        </row>
        <row r="550">
          <cell r="F550" t="str">
            <v>AG-B</v>
          </cell>
          <cell r="G550" t="str">
            <v>RS</v>
          </cell>
          <cell r="I550" t="str">
            <v>Energy</v>
          </cell>
          <cell r="J550" t="str">
            <v>Summer</v>
          </cell>
          <cell r="K550" t="str">
            <v>Off Peak</v>
          </cell>
          <cell r="O550" t="str">
            <v>N/A</v>
          </cell>
          <cell r="T550">
            <v>0</v>
          </cell>
        </row>
        <row r="551">
          <cell r="F551" t="str">
            <v>AG-B</v>
          </cell>
          <cell r="G551" t="str">
            <v>RS</v>
          </cell>
          <cell r="I551" t="str">
            <v>Energy</v>
          </cell>
          <cell r="J551" t="str">
            <v>Winter</v>
          </cell>
          <cell r="K551" t="str">
            <v>Peak</v>
          </cell>
          <cell r="O551" t="str">
            <v>N/A</v>
          </cell>
          <cell r="T551">
            <v>0</v>
          </cell>
        </row>
        <row r="552">
          <cell r="F552" t="str">
            <v>AG-B</v>
          </cell>
          <cell r="G552" t="str">
            <v>RS</v>
          </cell>
          <cell r="I552" t="str">
            <v>Energy</v>
          </cell>
          <cell r="J552" t="str">
            <v>Winter</v>
          </cell>
          <cell r="K552" t="str">
            <v>Off Peak</v>
          </cell>
          <cell r="O552" t="str">
            <v>N/A</v>
          </cell>
          <cell r="T552">
            <v>0</v>
          </cell>
        </row>
        <row r="553">
          <cell r="F553" t="str">
            <v>AG-B</v>
          </cell>
          <cell r="G553" t="str">
            <v>Trans</v>
          </cell>
          <cell r="I553" t="str">
            <v>Energy</v>
          </cell>
          <cell r="J553" t="str">
            <v>Summer</v>
          </cell>
          <cell r="K553" t="str">
            <v>Off Peak</v>
          </cell>
          <cell r="O553" t="str">
            <v>N/A</v>
          </cell>
          <cell r="T553">
            <v>0</v>
          </cell>
        </row>
        <row r="554">
          <cell r="F554" t="str">
            <v>AG-B</v>
          </cell>
          <cell r="G554" t="str">
            <v>Trans</v>
          </cell>
          <cell r="I554" t="str">
            <v>Energy</v>
          </cell>
          <cell r="J554" t="str">
            <v>Summer</v>
          </cell>
          <cell r="K554" t="str">
            <v>Peak</v>
          </cell>
          <cell r="O554" t="str">
            <v>N/A</v>
          </cell>
          <cell r="T554">
            <v>0</v>
          </cell>
        </row>
        <row r="555">
          <cell r="F555" t="str">
            <v>AG-B</v>
          </cell>
          <cell r="G555" t="str">
            <v>Trans</v>
          </cell>
          <cell r="I555" t="str">
            <v>Energy</v>
          </cell>
          <cell r="J555" t="str">
            <v>Winter</v>
          </cell>
          <cell r="K555" t="str">
            <v>Off Peak</v>
          </cell>
          <cell r="O555" t="str">
            <v>N/A</v>
          </cell>
          <cell r="T555">
            <v>0</v>
          </cell>
        </row>
        <row r="556">
          <cell r="F556" t="str">
            <v>AG-B</v>
          </cell>
          <cell r="G556" t="str">
            <v>Trans</v>
          </cell>
          <cell r="I556" t="str">
            <v>Energy</v>
          </cell>
          <cell r="J556" t="str">
            <v>Winter</v>
          </cell>
          <cell r="K556" t="str">
            <v>Peak</v>
          </cell>
          <cell r="O556" t="str">
            <v>N/A</v>
          </cell>
          <cell r="T556">
            <v>0</v>
          </cell>
        </row>
        <row r="557">
          <cell r="F557" t="str">
            <v>AG-B</v>
          </cell>
          <cell r="G557" t="str">
            <v>PPP</v>
          </cell>
          <cell r="I557" t="str">
            <v>Energy</v>
          </cell>
          <cell r="J557" t="str">
            <v>Summer</v>
          </cell>
          <cell r="K557" t="str">
            <v>Off Peak</v>
          </cell>
          <cell r="O557" t="str">
            <v>N/A</v>
          </cell>
          <cell r="T557">
            <v>0</v>
          </cell>
        </row>
        <row r="558">
          <cell r="F558" t="str">
            <v>AG-B</v>
          </cell>
          <cell r="G558" t="str">
            <v>PPP</v>
          </cell>
          <cell r="I558" t="str">
            <v>Energy</v>
          </cell>
          <cell r="J558" t="str">
            <v>Summer</v>
          </cell>
          <cell r="K558" t="str">
            <v>Peak</v>
          </cell>
          <cell r="O558" t="str">
            <v>N/A</v>
          </cell>
          <cell r="T558">
            <v>0</v>
          </cell>
        </row>
        <row r="559">
          <cell r="F559" t="str">
            <v>AG-B</v>
          </cell>
          <cell r="G559" t="str">
            <v>PPP</v>
          </cell>
          <cell r="I559" t="str">
            <v>Energy</v>
          </cell>
          <cell r="J559" t="str">
            <v>Winter</v>
          </cell>
          <cell r="K559" t="str">
            <v>Off Peak</v>
          </cell>
          <cell r="O559" t="str">
            <v>N/A</v>
          </cell>
          <cell r="T559">
            <v>0</v>
          </cell>
        </row>
        <row r="560">
          <cell r="F560" t="str">
            <v>AG-B</v>
          </cell>
          <cell r="G560" t="str">
            <v>PPP</v>
          </cell>
          <cell r="I560" t="str">
            <v>Energy</v>
          </cell>
          <cell r="J560" t="str">
            <v>Winter</v>
          </cell>
          <cell r="K560" t="str">
            <v>Peak</v>
          </cell>
          <cell r="O560" t="str">
            <v>N/A</v>
          </cell>
          <cell r="T560">
            <v>0</v>
          </cell>
        </row>
        <row r="561">
          <cell r="F561" t="str">
            <v>AG-B</v>
          </cell>
          <cell r="G561" t="str">
            <v>AB32 Credit</v>
          </cell>
          <cell r="I561" t="str">
            <v>Energy</v>
          </cell>
          <cell r="J561" t="str">
            <v>Summer</v>
          </cell>
          <cell r="K561" t="str">
            <v>Off Peak</v>
          </cell>
          <cell r="O561" t="str">
            <v>N/A</v>
          </cell>
          <cell r="T561">
            <v>0</v>
          </cell>
        </row>
        <row r="562">
          <cell r="F562" t="str">
            <v>AG-B</v>
          </cell>
          <cell r="G562" t="str">
            <v>AB32 Credit</v>
          </cell>
          <cell r="I562" t="str">
            <v>Energy</v>
          </cell>
          <cell r="J562" t="str">
            <v>Summer</v>
          </cell>
          <cell r="K562" t="str">
            <v>Peak</v>
          </cell>
          <cell r="O562" t="str">
            <v>N/A</v>
          </cell>
          <cell r="T562">
            <v>0</v>
          </cell>
        </row>
        <row r="563">
          <cell r="F563" t="str">
            <v>AG-B</v>
          </cell>
          <cell r="G563" t="str">
            <v>AB32 Credit</v>
          </cell>
          <cell r="I563" t="str">
            <v>Energy</v>
          </cell>
          <cell r="J563" t="str">
            <v>Winter</v>
          </cell>
          <cell r="K563" t="str">
            <v>Off Peak</v>
          </cell>
          <cell r="O563" t="str">
            <v>N/A</v>
          </cell>
          <cell r="T563">
            <v>0</v>
          </cell>
        </row>
        <row r="564">
          <cell r="F564" t="str">
            <v>AG-B</v>
          </cell>
          <cell r="G564" t="str">
            <v>AB32 Credit</v>
          </cell>
          <cell r="I564" t="str">
            <v>Energy</v>
          </cell>
          <cell r="J564" t="str">
            <v>Winter</v>
          </cell>
          <cell r="K564" t="str">
            <v>Peak</v>
          </cell>
          <cell r="O564" t="str">
            <v>N/A</v>
          </cell>
          <cell r="T564">
            <v>0</v>
          </cell>
        </row>
        <row r="565">
          <cell r="F565" t="str">
            <v>AG-B</v>
          </cell>
          <cell r="G565" t="str">
            <v>TRA</v>
          </cell>
          <cell r="I565" t="str">
            <v>Energy</v>
          </cell>
          <cell r="J565" t="str">
            <v>Summer</v>
          </cell>
          <cell r="K565" t="str">
            <v>Off Peak</v>
          </cell>
          <cell r="O565" t="str">
            <v>N/A</v>
          </cell>
          <cell r="T565">
            <v>0</v>
          </cell>
        </row>
        <row r="566">
          <cell r="F566" t="str">
            <v>AG-B</v>
          </cell>
          <cell r="G566" t="str">
            <v>TRA</v>
          </cell>
          <cell r="I566" t="str">
            <v>Energy</v>
          </cell>
          <cell r="J566" t="str">
            <v>Summer</v>
          </cell>
          <cell r="K566" t="str">
            <v>Peak</v>
          </cell>
          <cell r="O566" t="str">
            <v>N/A</v>
          </cell>
          <cell r="T566">
            <v>0</v>
          </cell>
        </row>
        <row r="567">
          <cell r="F567" t="str">
            <v>AG-B</v>
          </cell>
          <cell r="G567" t="str">
            <v>TRA</v>
          </cell>
          <cell r="I567" t="str">
            <v>Energy</v>
          </cell>
          <cell r="J567" t="str">
            <v>Winter</v>
          </cell>
          <cell r="K567" t="str">
            <v>Off Peak</v>
          </cell>
          <cell r="O567" t="str">
            <v>N/A</v>
          </cell>
          <cell r="T567">
            <v>0</v>
          </cell>
        </row>
        <row r="568">
          <cell r="F568" t="str">
            <v>AG-B</v>
          </cell>
          <cell r="G568" t="str">
            <v>TRA</v>
          </cell>
          <cell r="I568" t="str">
            <v>Energy</v>
          </cell>
          <cell r="J568" t="str">
            <v>Winter</v>
          </cell>
          <cell r="K568" t="str">
            <v>Peak</v>
          </cell>
          <cell r="O568" t="str">
            <v>N/A</v>
          </cell>
          <cell r="T568">
            <v>0</v>
          </cell>
        </row>
        <row r="569">
          <cell r="F569" t="str">
            <v>AG-B</v>
          </cell>
          <cell r="G569" t="str">
            <v>TRA</v>
          </cell>
          <cell r="I569" t="str">
            <v>Energy</v>
          </cell>
          <cell r="J569" t="str">
            <v>Summer</v>
          </cell>
          <cell r="K569" t="str">
            <v>Off Peak</v>
          </cell>
          <cell r="O569" t="str">
            <v>N/A</v>
          </cell>
          <cell r="T569">
            <v>0</v>
          </cell>
        </row>
        <row r="570">
          <cell r="F570" t="str">
            <v>AG-B</v>
          </cell>
          <cell r="G570" t="str">
            <v>TRA</v>
          </cell>
          <cell r="I570" t="str">
            <v>Energy</v>
          </cell>
          <cell r="J570" t="str">
            <v>Summer</v>
          </cell>
          <cell r="K570" t="str">
            <v>Peak</v>
          </cell>
          <cell r="O570" t="str">
            <v>N/A</v>
          </cell>
          <cell r="T570">
            <v>0</v>
          </cell>
        </row>
        <row r="571">
          <cell r="F571" t="str">
            <v>AG-B</v>
          </cell>
          <cell r="G571" t="str">
            <v>TRA</v>
          </cell>
          <cell r="I571" t="str">
            <v>Energy</v>
          </cell>
          <cell r="J571" t="str">
            <v>Winter</v>
          </cell>
          <cell r="K571" t="str">
            <v>Off Peak</v>
          </cell>
          <cell r="O571" t="str">
            <v>N/A</v>
          </cell>
          <cell r="T571">
            <v>0</v>
          </cell>
        </row>
        <row r="572">
          <cell r="F572" t="str">
            <v>AG-B</v>
          </cell>
          <cell r="G572" t="str">
            <v>TRA</v>
          </cell>
          <cell r="I572" t="str">
            <v>Energy</v>
          </cell>
          <cell r="J572" t="str">
            <v>Winter</v>
          </cell>
          <cell r="K572" t="str">
            <v>Peak</v>
          </cell>
          <cell r="O572" t="str">
            <v>N/A</v>
          </cell>
          <cell r="T572">
            <v>0</v>
          </cell>
        </row>
        <row r="573">
          <cell r="F573" t="str">
            <v>AG-B</v>
          </cell>
          <cell r="G573" t="str">
            <v>RB</v>
          </cell>
          <cell r="I573" t="str">
            <v>Energy</v>
          </cell>
          <cell r="J573" t="str">
            <v>Summer</v>
          </cell>
          <cell r="K573" t="str">
            <v>Off Peak</v>
          </cell>
          <cell r="O573" t="str">
            <v>N/A</v>
          </cell>
          <cell r="T573">
            <v>0</v>
          </cell>
        </row>
        <row r="574">
          <cell r="F574" t="str">
            <v>AG-B</v>
          </cell>
          <cell r="G574" t="str">
            <v>RB</v>
          </cell>
          <cell r="I574" t="str">
            <v>Energy</v>
          </cell>
          <cell r="J574" t="str">
            <v>Summer</v>
          </cell>
          <cell r="K574" t="str">
            <v>Peak</v>
          </cell>
          <cell r="O574" t="str">
            <v>N/A</v>
          </cell>
          <cell r="T574">
            <v>0</v>
          </cell>
        </row>
        <row r="575">
          <cell r="F575" t="str">
            <v>AG-B</v>
          </cell>
          <cell r="G575" t="str">
            <v>RB</v>
          </cell>
          <cell r="I575" t="str">
            <v>Energy</v>
          </cell>
          <cell r="J575" t="str">
            <v>Winter</v>
          </cell>
          <cell r="K575" t="str">
            <v>Off Peak</v>
          </cell>
          <cell r="O575" t="str">
            <v>N/A</v>
          </cell>
          <cell r="T575">
            <v>0</v>
          </cell>
        </row>
        <row r="576">
          <cell r="F576" t="str">
            <v>AG-B</v>
          </cell>
          <cell r="G576" t="str">
            <v>RB</v>
          </cell>
          <cell r="I576" t="str">
            <v>Energy</v>
          </cell>
          <cell r="J576" t="str">
            <v>Winter</v>
          </cell>
          <cell r="K576" t="str">
            <v>Peak</v>
          </cell>
          <cell r="O576" t="str">
            <v>N/A</v>
          </cell>
          <cell r="T576">
            <v>0</v>
          </cell>
        </row>
        <row r="577">
          <cell r="F577" t="str">
            <v>AG-B</v>
          </cell>
          <cell r="G577" t="str">
            <v>RBC</v>
          </cell>
          <cell r="I577" t="str">
            <v>Energy</v>
          </cell>
          <cell r="J577" t="str">
            <v>Summer</v>
          </cell>
          <cell r="K577" t="str">
            <v>Off Peak</v>
          </cell>
          <cell r="O577" t="str">
            <v>N/A</v>
          </cell>
          <cell r="T577">
            <v>0</v>
          </cell>
        </row>
        <row r="578">
          <cell r="F578" t="str">
            <v>AG-B</v>
          </cell>
          <cell r="G578" t="str">
            <v>RBC</v>
          </cell>
          <cell r="I578" t="str">
            <v>Energy</v>
          </cell>
          <cell r="J578" t="str">
            <v>Summer</v>
          </cell>
          <cell r="K578" t="str">
            <v>Peak</v>
          </cell>
          <cell r="O578" t="str">
            <v>N/A</v>
          </cell>
          <cell r="T578">
            <v>0</v>
          </cell>
        </row>
        <row r="579">
          <cell r="F579" t="str">
            <v>AG-B</v>
          </cell>
          <cell r="G579" t="str">
            <v>RBC</v>
          </cell>
          <cell r="I579" t="str">
            <v>Energy</v>
          </cell>
          <cell r="J579" t="str">
            <v>Winter</v>
          </cell>
          <cell r="K579" t="str">
            <v>Off Peak</v>
          </cell>
          <cell r="O579" t="str">
            <v>N/A</v>
          </cell>
          <cell r="T579">
            <v>0</v>
          </cell>
        </row>
        <row r="580">
          <cell r="F580" t="str">
            <v>AG-B</v>
          </cell>
          <cell r="G580" t="str">
            <v>RBC</v>
          </cell>
          <cell r="I580" t="str">
            <v>Energy</v>
          </cell>
          <cell r="J580" t="str">
            <v>Winter</v>
          </cell>
          <cell r="K580" t="str">
            <v>Peak</v>
          </cell>
          <cell r="O580" t="str">
            <v>N/A</v>
          </cell>
          <cell r="T580">
            <v>0</v>
          </cell>
        </row>
        <row r="581">
          <cell r="F581" t="str">
            <v>AG-B</v>
          </cell>
          <cell r="G581" t="str">
            <v>WH</v>
          </cell>
          <cell r="I581" t="str">
            <v>Energy</v>
          </cell>
          <cell r="J581" t="str">
            <v>Summer</v>
          </cell>
          <cell r="K581" t="str">
            <v>Off Peak</v>
          </cell>
          <cell r="O581" t="str">
            <v>N/A</v>
          </cell>
          <cell r="T581">
            <v>0</v>
          </cell>
        </row>
        <row r="582">
          <cell r="F582" t="str">
            <v>AG-B</v>
          </cell>
          <cell r="G582" t="str">
            <v>WH</v>
          </cell>
          <cell r="I582" t="str">
            <v>Energy</v>
          </cell>
          <cell r="J582" t="str">
            <v>Summer</v>
          </cell>
          <cell r="K582" t="str">
            <v>Peak</v>
          </cell>
          <cell r="O582" t="str">
            <v>N/A</v>
          </cell>
          <cell r="T582">
            <v>0</v>
          </cell>
        </row>
        <row r="583">
          <cell r="F583" t="str">
            <v>AG-B</v>
          </cell>
          <cell r="G583" t="str">
            <v>WH</v>
          </cell>
          <cell r="I583" t="str">
            <v>Energy</v>
          </cell>
          <cell r="J583" t="str">
            <v>Winter</v>
          </cell>
          <cell r="K583" t="str">
            <v>Off Peak</v>
          </cell>
          <cell r="O583" t="str">
            <v>N/A</v>
          </cell>
          <cell r="T583">
            <v>0</v>
          </cell>
        </row>
        <row r="584">
          <cell r="F584" t="str">
            <v>AG-B</v>
          </cell>
          <cell r="G584" t="str">
            <v>WH</v>
          </cell>
          <cell r="I584" t="str">
            <v>Energy</v>
          </cell>
          <cell r="J584" t="str">
            <v>Winter</v>
          </cell>
          <cell r="K584" t="str">
            <v>Peak</v>
          </cell>
          <cell r="O584" t="str">
            <v>N/A</v>
          </cell>
          <cell r="T584">
            <v>0</v>
          </cell>
        </row>
        <row r="585">
          <cell r="F585" t="str">
            <v>AG-B</v>
          </cell>
          <cell r="G585" t="str">
            <v>PCIA</v>
          </cell>
          <cell r="I585" t="str">
            <v>Pre-09</v>
          </cell>
          <cell r="J585" t="str">
            <v>N/A</v>
          </cell>
          <cell r="K585" t="str">
            <v>N/A</v>
          </cell>
          <cell r="O585" t="str">
            <v>N/A</v>
          </cell>
          <cell r="T585">
            <v>0</v>
          </cell>
        </row>
        <row r="586">
          <cell r="F586" t="str">
            <v>AG-B</v>
          </cell>
          <cell r="G586" t="str">
            <v>PCIA</v>
          </cell>
          <cell r="I586" t="str">
            <v>Vin 09</v>
          </cell>
          <cell r="J586" t="str">
            <v>N/A</v>
          </cell>
          <cell r="K586" t="str">
            <v>N/A</v>
          </cell>
          <cell r="O586" t="str">
            <v>N/A</v>
          </cell>
          <cell r="T586">
            <v>0</v>
          </cell>
        </row>
        <row r="587">
          <cell r="F587" t="str">
            <v>AG-B</v>
          </cell>
          <cell r="G587" t="str">
            <v>PCIA</v>
          </cell>
          <cell r="I587" t="str">
            <v>Vin 10</v>
          </cell>
          <cell r="J587" t="str">
            <v>N/A</v>
          </cell>
          <cell r="K587" t="str">
            <v>N/A</v>
          </cell>
          <cell r="O587" t="str">
            <v>N/A</v>
          </cell>
          <cell r="T587">
            <v>0</v>
          </cell>
        </row>
        <row r="588">
          <cell r="F588" t="str">
            <v>AG-B</v>
          </cell>
          <cell r="G588" t="str">
            <v>PCIA</v>
          </cell>
          <cell r="I588" t="str">
            <v>Vin 11</v>
          </cell>
          <cell r="J588" t="str">
            <v>N/A</v>
          </cell>
          <cell r="K588" t="str">
            <v>N/A</v>
          </cell>
          <cell r="O588" t="str">
            <v>N/A</v>
          </cell>
          <cell r="T588">
            <v>0</v>
          </cell>
        </row>
        <row r="589">
          <cell r="F589" t="str">
            <v>AG-B</v>
          </cell>
          <cell r="G589" t="str">
            <v>PCIA</v>
          </cell>
          <cell r="I589" t="str">
            <v>Vin 12</v>
          </cell>
          <cell r="J589" t="str">
            <v>N/A</v>
          </cell>
          <cell r="K589" t="str">
            <v>N/A</v>
          </cell>
          <cell r="O589" t="str">
            <v>N/A</v>
          </cell>
          <cell r="T589">
            <v>0</v>
          </cell>
        </row>
        <row r="590">
          <cell r="F590" t="str">
            <v>AG-B</v>
          </cell>
          <cell r="G590" t="str">
            <v>PCIA</v>
          </cell>
          <cell r="I590" t="str">
            <v>Vin 13</v>
          </cell>
          <cell r="J590" t="str">
            <v>N/A</v>
          </cell>
          <cell r="K590" t="str">
            <v>N/A</v>
          </cell>
          <cell r="O590" t="str">
            <v>N/A</v>
          </cell>
          <cell r="T590">
            <v>0</v>
          </cell>
        </row>
        <row r="591">
          <cell r="F591" t="str">
            <v>AG-B</v>
          </cell>
          <cell r="G591" t="str">
            <v>PCIA</v>
          </cell>
          <cell r="I591" t="str">
            <v>Vin 14</v>
          </cell>
          <cell r="J591" t="str">
            <v>N/A</v>
          </cell>
          <cell r="K591" t="str">
            <v>N/A</v>
          </cell>
          <cell r="O591" t="str">
            <v>N/A</v>
          </cell>
          <cell r="T591">
            <v>0</v>
          </cell>
        </row>
        <row r="592">
          <cell r="F592" t="str">
            <v>AG-B</v>
          </cell>
          <cell r="G592" t="str">
            <v>PCIA</v>
          </cell>
          <cell r="I592" t="str">
            <v>Vin 15</v>
          </cell>
          <cell r="J592" t="str">
            <v>N/A</v>
          </cell>
          <cell r="K592" t="str">
            <v>N/A</v>
          </cell>
          <cell r="O592" t="str">
            <v>N/A</v>
          </cell>
          <cell r="T592">
            <v>0</v>
          </cell>
        </row>
        <row r="593">
          <cell r="F593" t="str">
            <v>AG-B</v>
          </cell>
          <cell r="G593" t="str">
            <v>PCIA</v>
          </cell>
          <cell r="I593" t="str">
            <v>Vin 16</v>
          </cell>
          <cell r="J593" t="str">
            <v>N/A</v>
          </cell>
          <cell r="K593" t="str">
            <v>N/A</v>
          </cell>
          <cell r="O593" t="str">
            <v>N/A</v>
          </cell>
          <cell r="T593">
            <v>0</v>
          </cell>
        </row>
        <row r="594">
          <cell r="F594" t="str">
            <v>AG-B</v>
          </cell>
          <cell r="G594" t="str">
            <v>PCIA</v>
          </cell>
          <cell r="I594" t="str">
            <v>Vin 17</v>
          </cell>
          <cell r="J594" t="str">
            <v>N/A</v>
          </cell>
          <cell r="K594" t="str">
            <v>N/A</v>
          </cell>
          <cell r="O594" t="str">
            <v>N/A</v>
          </cell>
          <cell r="T594">
            <v>0</v>
          </cell>
        </row>
        <row r="595">
          <cell r="F595" t="str">
            <v>AG-B</v>
          </cell>
          <cell r="G595" t="str">
            <v>PCIA</v>
          </cell>
          <cell r="I595" t="str">
            <v>Vin 18</v>
          </cell>
          <cell r="J595" t="str">
            <v>N/A</v>
          </cell>
          <cell r="K595" t="str">
            <v>N/A</v>
          </cell>
          <cell r="O595" t="str">
            <v>N/A</v>
          </cell>
          <cell r="T595">
            <v>0</v>
          </cell>
        </row>
        <row r="596">
          <cell r="F596" t="str">
            <v>AG-B</v>
          </cell>
          <cell r="G596" t="str">
            <v>PCIA</v>
          </cell>
          <cell r="I596" t="str">
            <v>Vin 19</v>
          </cell>
          <cell r="J596" t="str">
            <v>N/A</v>
          </cell>
          <cell r="K596" t="str">
            <v>N/A</v>
          </cell>
          <cell r="O596" t="str">
            <v>N/A</v>
          </cell>
          <cell r="T596">
            <v>0</v>
          </cell>
        </row>
        <row r="597">
          <cell r="F597" t="str">
            <v>AG-B</v>
          </cell>
          <cell r="G597" t="str">
            <v>PCIA</v>
          </cell>
          <cell r="I597" t="str">
            <v>Vin 20</v>
          </cell>
          <cell r="J597" t="str">
            <v>N/A</v>
          </cell>
          <cell r="K597" t="str">
            <v>N/A</v>
          </cell>
          <cell r="O597" t="str">
            <v>N/A</v>
          </cell>
          <cell r="T597">
            <v>0</v>
          </cell>
        </row>
        <row r="598">
          <cell r="F598" t="str">
            <v>AG-B</v>
          </cell>
          <cell r="G598" t="str">
            <v>PCIA</v>
          </cell>
          <cell r="I598" t="str">
            <v>Vin 21</v>
          </cell>
          <cell r="J598" t="str">
            <v>N/A</v>
          </cell>
          <cell r="K598" t="str">
            <v>N/A</v>
          </cell>
          <cell r="O598" t="str">
            <v>N/A</v>
          </cell>
          <cell r="T598">
            <v>0</v>
          </cell>
        </row>
        <row r="599">
          <cell r="F599" t="str">
            <v>AG-B</v>
          </cell>
          <cell r="G599" t="str">
            <v>PCIA</v>
          </cell>
          <cell r="I599" t="str">
            <v>Vin Bund</v>
          </cell>
          <cell r="J599" t="str">
            <v>N/A</v>
          </cell>
          <cell r="K599" t="str">
            <v>N/A</v>
          </cell>
          <cell r="O599" t="str">
            <v>N/A</v>
          </cell>
          <cell r="T599">
            <v>0</v>
          </cell>
        </row>
        <row r="600">
          <cell r="F600" t="str">
            <v>AG-B</v>
          </cell>
          <cell r="G600" t="str">
            <v>WH</v>
          </cell>
          <cell r="I600" t="str">
            <v>DL</v>
          </cell>
          <cell r="J600" t="str">
            <v>N/A</v>
          </cell>
          <cell r="K600" t="str">
            <v>N/A</v>
          </cell>
          <cell r="O600" t="str">
            <v>N/A</v>
          </cell>
          <cell r="T600">
            <v>0</v>
          </cell>
        </row>
        <row r="601">
          <cell r="F601" t="str">
            <v>AG-B</v>
          </cell>
          <cell r="G601" t="str">
            <v>WH</v>
          </cell>
          <cell r="I601" t="str">
            <v>Energy</v>
          </cell>
          <cell r="J601" t="str">
            <v>Summer</v>
          </cell>
          <cell r="K601" t="str">
            <v>Off Peak</v>
          </cell>
          <cell r="O601" t="str">
            <v>N/A</v>
          </cell>
          <cell r="T601">
            <v>0</v>
          </cell>
        </row>
        <row r="602">
          <cell r="F602" t="str">
            <v>AG-B</v>
          </cell>
          <cell r="G602" t="str">
            <v>WH</v>
          </cell>
          <cell r="I602" t="str">
            <v>Energy</v>
          </cell>
          <cell r="J602" t="str">
            <v>Summer</v>
          </cell>
          <cell r="K602" t="str">
            <v>Peak</v>
          </cell>
          <cell r="O602" t="str">
            <v>N/A</v>
          </cell>
          <cell r="T602">
            <v>0</v>
          </cell>
        </row>
        <row r="603">
          <cell r="F603" t="str">
            <v>AG-B</v>
          </cell>
          <cell r="G603" t="str">
            <v>WH</v>
          </cell>
          <cell r="I603" t="str">
            <v>Energy</v>
          </cell>
          <cell r="J603" t="str">
            <v>Winter</v>
          </cell>
          <cell r="K603" t="str">
            <v>Off Peak</v>
          </cell>
          <cell r="O603" t="str">
            <v>N/A</v>
          </cell>
          <cell r="T603">
            <v>0</v>
          </cell>
        </row>
        <row r="604">
          <cell r="F604" t="str">
            <v>AG-B</v>
          </cell>
          <cell r="G604" t="str">
            <v>WH</v>
          </cell>
          <cell r="I604" t="str">
            <v>Energy</v>
          </cell>
          <cell r="J604" t="str">
            <v>Winter</v>
          </cell>
          <cell r="K604" t="str">
            <v>Peak</v>
          </cell>
          <cell r="O604" t="str">
            <v>N/A</v>
          </cell>
          <cell r="T604">
            <v>0</v>
          </cell>
        </row>
        <row r="605">
          <cell r="F605" t="str">
            <v>AG-B</v>
          </cell>
          <cell r="G605" t="str">
            <v>WH</v>
          </cell>
          <cell r="I605" t="str">
            <v>DL</v>
          </cell>
          <cell r="J605" t="str">
            <v>N/A</v>
          </cell>
          <cell r="K605" t="str">
            <v>N/A</v>
          </cell>
          <cell r="O605" t="str">
            <v>N/A</v>
          </cell>
          <cell r="T605">
            <v>0</v>
          </cell>
        </row>
        <row r="606">
          <cell r="F606" t="str">
            <v>AG-B</v>
          </cell>
          <cell r="G606" t="str">
            <v>WH</v>
          </cell>
          <cell r="I606" t="str">
            <v>Energy</v>
          </cell>
          <cell r="J606" t="str">
            <v>Summer</v>
          </cell>
          <cell r="K606" t="str">
            <v>Off Peak</v>
          </cell>
          <cell r="O606" t="str">
            <v>N/A</v>
          </cell>
          <cell r="T606">
            <v>0</v>
          </cell>
        </row>
        <row r="607">
          <cell r="F607" t="str">
            <v>AG-B</v>
          </cell>
          <cell r="G607" t="str">
            <v>WH</v>
          </cell>
          <cell r="I607" t="str">
            <v>Energy</v>
          </cell>
          <cell r="J607" t="str">
            <v>Summer</v>
          </cell>
          <cell r="K607" t="str">
            <v>Peak</v>
          </cell>
          <cell r="O607" t="str">
            <v>N/A</v>
          </cell>
          <cell r="T607">
            <v>0</v>
          </cell>
        </row>
        <row r="608">
          <cell r="F608" t="str">
            <v>AG-B</v>
          </cell>
          <cell r="G608" t="str">
            <v>WH</v>
          </cell>
          <cell r="I608" t="str">
            <v>Energy</v>
          </cell>
          <cell r="J608" t="str">
            <v>Winter</v>
          </cell>
          <cell r="K608" t="str">
            <v>Off Peak</v>
          </cell>
          <cell r="O608" t="str">
            <v>N/A</v>
          </cell>
          <cell r="T608">
            <v>0</v>
          </cell>
        </row>
        <row r="609">
          <cell r="F609" t="str">
            <v>AG-B</v>
          </cell>
          <cell r="G609" t="str">
            <v>WH</v>
          </cell>
          <cell r="I609" t="str">
            <v>Energy</v>
          </cell>
          <cell r="J609" t="str">
            <v>Winter</v>
          </cell>
          <cell r="K609" t="str">
            <v>Peak</v>
          </cell>
          <cell r="O609" t="str">
            <v>N/A</v>
          </cell>
          <cell r="T609">
            <v>0</v>
          </cell>
        </row>
        <row r="610">
          <cell r="F610" t="str">
            <v>AG-C</v>
          </cell>
          <cell r="G610" t="str">
            <v>Distribution</v>
          </cell>
          <cell r="I610" t="str">
            <v>Customer</v>
          </cell>
          <cell r="J610" t="str">
            <v>Summer</v>
          </cell>
          <cell r="K610" t="str">
            <v>N/A</v>
          </cell>
          <cell r="O610" t="str">
            <v>N/A</v>
          </cell>
          <cell r="T610">
            <v>74088.481578000006</v>
          </cell>
        </row>
        <row r="611">
          <cell r="F611" t="str">
            <v>AG-C</v>
          </cell>
          <cell r="G611" t="str">
            <v>Distribution</v>
          </cell>
          <cell r="I611" t="str">
            <v>Customer</v>
          </cell>
          <cell r="J611" t="str">
            <v>Winter</v>
          </cell>
          <cell r="K611" t="str">
            <v>N/A</v>
          </cell>
          <cell r="O611" t="str">
            <v>N/A</v>
          </cell>
          <cell r="T611">
            <v>146528.221846</v>
          </cell>
        </row>
        <row r="612">
          <cell r="F612" t="str">
            <v>AG-C</v>
          </cell>
          <cell r="G612" t="str">
            <v>Distribution</v>
          </cell>
          <cell r="I612" t="str">
            <v>Demand</v>
          </cell>
          <cell r="J612" t="str">
            <v>Summer</v>
          </cell>
          <cell r="K612" t="str">
            <v>Maximum kW</v>
          </cell>
          <cell r="O612" t="str">
            <v>N/A</v>
          </cell>
          <cell r="T612">
            <v>5208869.7174190003</v>
          </cell>
        </row>
        <row r="613">
          <cell r="F613" t="str">
            <v>AG-C</v>
          </cell>
          <cell r="G613" t="str">
            <v>Distribution</v>
          </cell>
          <cell r="I613" t="str">
            <v>Demand</v>
          </cell>
          <cell r="J613" t="str">
            <v>Summer</v>
          </cell>
          <cell r="K613" t="str">
            <v>Peak</v>
          </cell>
          <cell r="O613" t="str">
            <v>N/A</v>
          </cell>
          <cell r="T613">
            <v>5012246.3491120003</v>
          </cell>
        </row>
        <row r="614">
          <cell r="F614" t="str">
            <v>AG-C</v>
          </cell>
          <cell r="G614" t="str">
            <v>Distribution</v>
          </cell>
          <cell r="I614" t="str">
            <v>Demand</v>
          </cell>
          <cell r="J614" t="str">
            <v>Winter</v>
          </cell>
          <cell r="K614" t="str">
            <v>Maximum kW</v>
          </cell>
          <cell r="O614" t="str">
            <v>N/A</v>
          </cell>
          <cell r="T614">
            <v>7735953.3459970001</v>
          </cell>
        </row>
        <row r="615">
          <cell r="F615" t="str">
            <v>AG-C</v>
          </cell>
          <cell r="G615" t="str">
            <v>Generation</v>
          </cell>
          <cell r="I615" t="str">
            <v>Demand</v>
          </cell>
          <cell r="J615" t="str">
            <v>Summer</v>
          </cell>
          <cell r="K615" t="str">
            <v>Peak</v>
          </cell>
          <cell r="O615" t="str">
            <v>N/A</v>
          </cell>
          <cell r="T615">
            <v>5012246.3491120003</v>
          </cell>
        </row>
        <row r="616">
          <cell r="F616" t="str">
            <v>AG-C</v>
          </cell>
          <cell r="G616" t="str">
            <v>PPP</v>
          </cell>
          <cell r="I616" t="str">
            <v>DL</v>
          </cell>
          <cell r="J616" t="str">
            <v>N/A</v>
          </cell>
          <cell r="K616" t="str">
            <v>N/A</v>
          </cell>
          <cell r="O616" t="str">
            <v>N/A</v>
          </cell>
          <cell r="T616">
            <v>0</v>
          </cell>
        </row>
        <row r="617">
          <cell r="F617" t="str">
            <v>AG-C</v>
          </cell>
          <cell r="G617" t="str">
            <v>CTC</v>
          </cell>
          <cell r="I617" t="str">
            <v>DL</v>
          </cell>
          <cell r="J617" t="str">
            <v>N/A</v>
          </cell>
          <cell r="K617" t="str">
            <v>N/A</v>
          </cell>
          <cell r="O617" t="str">
            <v>N/A</v>
          </cell>
          <cell r="T617">
            <v>0</v>
          </cell>
        </row>
        <row r="618">
          <cell r="F618" t="str">
            <v>AG-C</v>
          </cell>
          <cell r="G618" t="str">
            <v>WFC</v>
          </cell>
          <cell r="I618" t="str">
            <v>DL</v>
          </cell>
          <cell r="J618" t="str">
            <v>N/A</v>
          </cell>
          <cell r="K618" t="str">
            <v>N/A</v>
          </cell>
          <cell r="O618" t="str">
            <v>N/A</v>
          </cell>
          <cell r="T618">
            <v>0</v>
          </cell>
        </row>
        <row r="619">
          <cell r="F619" t="str">
            <v>AG-C</v>
          </cell>
          <cell r="G619" t="str">
            <v>ECRA</v>
          </cell>
          <cell r="I619" t="str">
            <v>DL</v>
          </cell>
          <cell r="J619" t="str">
            <v>N/A</v>
          </cell>
          <cell r="K619" t="str">
            <v>N/A</v>
          </cell>
          <cell r="O619" t="str">
            <v>N/A</v>
          </cell>
          <cell r="T619">
            <v>0</v>
          </cell>
        </row>
        <row r="620">
          <cell r="F620" t="str">
            <v>AG-C</v>
          </cell>
          <cell r="G620" t="str">
            <v>ND</v>
          </cell>
          <cell r="I620" t="str">
            <v>DL</v>
          </cell>
          <cell r="J620" t="str">
            <v>N/A</v>
          </cell>
          <cell r="K620" t="str">
            <v>N/A</v>
          </cell>
          <cell r="O620" t="str">
            <v>N/A</v>
          </cell>
          <cell r="T620">
            <v>0</v>
          </cell>
        </row>
        <row r="621">
          <cell r="F621" t="str">
            <v>AG-C</v>
          </cell>
          <cell r="G621" t="str">
            <v>PPP</v>
          </cell>
          <cell r="I621" t="str">
            <v>DL</v>
          </cell>
          <cell r="J621" t="str">
            <v>N/A</v>
          </cell>
          <cell r="K621" t="str">
            <v>N/A</v>
          </cell>
          <cell r="O621" t="str">
            <v>N/A</v>
          </cell>
          <cell r="T621">
            <v>0</v>
          </cell>
        </row>
        <row r="622">
          <cell r="F622" t="str">
            <v>AG-C</v>
          </cell>
          <cell r="G622" t="str">
            <v>RB</v>
          </cell>
          <cell r="I622" t="str">
            <v>DL</v>
          </cell>
          <cell r="J622" t="str">
            <v>N/A</v>
          </cell>
          <cell r="K622" t="str">
            <v>N/A</v>
          </cell>
          <cell r="O622" t="str">
            <v>N/A</v>
          </cell>
          <cell r="T622">
            <v>0</v>
          </cell>
        </row>
        <row r="623">
          <cell r="F623" t="str">
            <v>AG-C</v>
          </cell>
          <cell r="G623" t="str">
            <v>RBC</v>
          </cell>
          <cell r="I623" t="str">
            <v>DL</v>
          </cell>
          <cell r="J623" t="str">
            <v>N/A</v>
          </cell>
          <cell r="K623" t="str">
            <v>N/A</v>
          </cell>
          <cell r="O623" t="str">
            <v>N/A</v>
          </cell>
          <cell r="T623">
            <v>0</v>
          </cell>
        </row>
        <row r="624">
          <cell r="F624" t="str">
            <v>AG-C</v>
          </cell>
          <cell r="G624" t="str">
            <v>WH</v>
          </cell>
          <cell r="I624" t="str">
            <v>DL</v>
          </cell>
          <cell r="J624" t="str">
            <v>N/A</v>
          </cell>
          <cell r="K624" t="str">
            <v>N/A</v>
          </cell>
          <cell r="O624" t="str">
            <v>N/A</v>
          </cell>
          <cell r="T624">
            <v>0</v>
          </cell>
        </row>
        <row r="625">
          <cell r="F625" t="str">
            <v>AG-C</v>
          </cell>
          <cell r="G625" t="str">
            <v>Distribution</v>
          </cell>
          <cell r="I625" t="str">
            <v>E-BIP Discount</v>
          </cell>
          <cell r="J625" t="str">
            <v>Summer</v>
          </cell>
          <cell r="K625" t="str">
            <v>Pot. Ld Red.</v>
          </cell>
          <cell r="O625" t="str">
            <v>N/A</v>
          </cell>
          <cell r="T625">
            <v>36544.718742999998</v>
          </cell>
        </row>
        <row r="626">
          <cell r="F626" t="str">
            <v>AG-C</v>
          </cell>
          <cell r="G626" t="str">
            <v>Distribution</v>
          </cell>
          <cell r="I626" t="str">
            <v>E-BIP Discount</v>
          </cell>
          <cell r="J626" t="str">
            <v>Summer</v>
          </cell>
          <cell r="K626" t="str">
            <v>UFR</v>
          </cell>
          <cell r="O626" t="str">
            <v>N/A</v>
          </cell>
          <cell r="T626">
            <v>0</v>
          </cell>
        </row>
        <row r="627">
          <cell r="F627" t="str">
            <v>AG-C</v>
          </cell>
          <cell r="G627" t="str">
            <v>Distribution</v>
          </cell>
          <cell r="I627" t="str">
            <v>E-BIP Discount</v>
          </cell>
          <cell r="J627" t="str">
            <v>Winter</v>
          </cell>
          <cell r="K627" t="str">
            <v>Pot. Ld Red.</v>
          </cell>
          <cell r="O627" t="str">
            <v>N/A</v>
          </cell>
          <cell r="T627">
            <v>67409.430607999995</v>
          </cell>
        </row>
        <row r="628">
          <cell r="F628" t="str">
            <v>AG-C</v>
          </cell>
          <cell r="G628" t="str">
            <v>Distribution</v>
          </cell>
          <cell r="I628" t="str">
            <v>E-BIP Discount</v>
          </cell>
          <cell r="J628" t="str">
            <v>Winter</v>
          </cell>
          <cell r="K628" t="str">
            <v>UFR</v>
          </cell>
          <cell r="O628" t="str">
            <v>N/A</v>
          </cell>
          <cell r="T628">
            <v>0</v>
          </cell>
        </row>
        <row r="629">
          <cell r="F629" t="str">
            <v>AG-C</v>
          </cell>
          <cell r="G629" t="str">
            <v>PPP</v>
          </cell>
          <cell r="I629" t="str">
            <v>Energy</v>
          </cell>
          <cell r="J629" t="str">
            <v>Summer</v>
          </cell>
          <cell r="K629" t="str">
            <v>Off Peak</v>
          </cell>
          <cell r="O629" t="str">
            <v>N/A</v>
          </cell>
          <cell r="T629">
            <v>1326626991.332907</v>
          </cell>
        </row>
        <row r="630">
          <cell r="F630" t="str">
            <v>AG-C</v>
          </cell>
          <cell r="G630" t="str">
            <v>PPP</v>
          </cell>
          <cell r="I630" t="str">
            <v>Energy</v>
          </cell>
          <cell r="J630" t="str">
            <v>Summer</v>
          </cell>
          <cell r="K630" t="str">
            <v>Peak</v>
          </cell>
          <cell r="O630" t="str">
            <v>N/A</v>
          </cell>
          <cell r="T630">
            <v>181747157.73760399</v>
          </cell>
        </row>
        <row r="631">
          <cell r="F631" t="str">
            <v>AG-C</v>
          </cell>
          <cell r="G631" t="str">
            <v>PPP</v>
          </cell>
          <cell r="I631" t="str">
            <v>Energy</v>
          </cell>
          <cell r="J631" t="str">
            <v>Winter</v>
          </cell>
          <cell r="K631" t="str">
            <v>Off Peak</v>
          </cell>
          <cell r="O631" t="str">
            <v>N/A</v>
          </cell>
          <cell r="T631">
            <v>1292882756.8868079</v>
          </cell>
        </row>
        <row r="632">
          <cell r="F632" t="str">
            <v>AG-C</v>
          </cell>
          <cell r="G632" t="str">
            <v>PPP</v>
          </cell>
          <cell r="I632" t="str">
            <v>Energy</v>
          </cell>
          <cell r="J632" t="str">
            <v>Winter</v>
          </cell>
          <cell r="K632" t="str">
            <v>Peak</v>
          </cell>
          <cell r="O632" t="str">
            <v>N/A</v>
          </cell>
          <cell r="T632">
            <v>195908905.53368902</v>
          </cell>
        </row>
        <row r="633">
          <cell r="F633" t="str">
            <v>AG-C</v>
          </cell>
          <cell r="G633" t="str">
            <v>AB32 Credit</v>
          </cell>
          <cell r="I633" t="str">
            <v>Energy</v>
          </cell>
          <cell r="J633" t="str">
            <v>Summer</v>
          </cell>
          <cell r="K633" t="str">
            <v>Off Peak</v>
          </cell>
          <cell r="O633" t="str">
            <v>N/A</v>
          </cell>
          <cell r="T633">
            <v>79454574.657480299</v>
          </cell>
        </row>
        <row r="634">
          <cell r="F634" t="str">
            <v>AG-C</v>
          </cell>
          <cell r="G634" t="str">
            <v>AB32 Credit</v>
          </cell>
          <cell r="I634" t="str">
            <v>Energy</v>
          </cell>
          <cell r="J634" t="str">
            <v>Summer</v>
          </cell>
          <cell r="K634" t="str">
            <v>Peak</v>
          </cell>
          <cell r="O634" t="str">
            <v>N/A</v>
          </cell>
          <cell r="T634">
            <v>11088141.909945328</v>
          </cell>
        </row>
        <row r="635">
          <cell r="F635" t="str">
            <v>AG-C</v>
          </cell>
          <cell r="G635" t="str">
            <v>AB32 Credit</v>
          </cell>
          <cell r="I635" t="str">
            <v>Energy</v>
          </cell>
          <cell r="J635" t="str">
            <v>Winter</v>
          </cell>
          <cell r="K635" t="str">
            <v>Off Peak</v>
          </cell>
          <cell r="O635" t="str">
            <v>N/A</v>
          </cell>
          <cell r="T635">
            <v>81624838.686500788</v>
          </cell>
        </row>
        <row r="636">
          <cell r="F636" t="str">
            <v>AG-C</v>
          </cell>
          <cell r="G636" t="str">
            <v>AB32 Credit</v>
          </cell>
          <cell r="I636" t="str">
            <v>Energy</v>
          </cell>
          <cell r="J636" t="str">
            <v>Winter</v>
          </cell>
          <cell r="K636" t="str">
            <v>Peak</v>
          </cell>
          <cell r="O636" t="str">
            <v>N/A</v>
          </cell>
          <cell r="T636">
            <v>12231245.849845856</v>
          </cell>
        </row>
        <row r="637">
          <cell r="F637" t="str">
            <v>AG-C</v>
          </cell>
          <cell r="G637" t="str">
            <v>TRA</v>
          </cell>
          <cell r="I637" t="str">
            <v>Energy</v>
          </cell>
          <cell r="J637" t="str">
            <v>Summer</v>
          </cell>
          <cell r="K637" t="str">
            <v>Off Peak</v>
          </cell>
          <cell r="O637" t="str">
            <v>N/A</v>
          </cell>
          <cell r="T637">
            <v>1326626991.332907</v>
          </cell>
        </row>
        <row r="638">
          <cell r="F638" t="str">
            <v>AG-C</v>
          </cell>
          <cell r="G638" t="str">
            <v>TRA</v>
          </cell>
          <cell r="I638" t="str">
            <v>Energy</v>
          </cell>
          <cell r="J638" t="str">
            <v>Summer</v>
          </cell>
          <cell r="K638" t="str">
            <v>Peak</v>
          </cell>
          <cell r="O638" t="str">
            <v>N/A</v>
          </cell>
          <cell r="T638">
            <v>181747157.73760399</v>
          </cell>
        </row>
        <row r="639">
          <cell r="F639" t="str">
            <v>AG-C</v>
          </cell>
          <cell r="G639" t="str">
            <v>TRA</v>
          </cell>
          <cell r="I639" t="str">
            <v>Energy</v>
          </cell>
          <cell r="J639" t="str">
            <v>Winter</v>
          </cell>
          <cell r="K639" t="str">
            <v>Off Peak</v>
          </cell>
          <cell r="O639" t="str">
            <v>N/A</v>
          </cell>
          <cell r="T639">
            <v>1292882756.8868079</v>
          </cell>
        </row>
        <row r="640">
          <cell r="F640" t="str">
            <v>AG-C</v>
          </cell>
          <cell r="G640" t="str">
            <v>TRA</v>
          </cell>
          <cell r="I640" t="str">
            <v>Energy</v>
          </cell>
          <cell r="J640" t="str">
            <v>Winter</v>
          </cell>
          <cell r="K640" t="str">
            <v>Peak</v>
          </cell>
          <cell r="O640" t="str">
            <v>N/A</v>
          </cell>
          <cell r="T640">
            <v>195908905.53368902</v>
          </cell>
        </row>
        <row r="641">
          <cell r="F641" t="str">
            <v>AG-C</v>
          </cell>
          <cell r="G641" t="str">
            <v>CTC</v>
          </cell>
          <cell r="I641" t="str">
            <v>Energy</v>
          </cell>
          <cell r="J641" t="str">
            <v>Summer</v>
          </cell>
          <cell r="K641" t="str">
            <v>Off Peak</v>
          </cell>
          <cell r="O641" t="str">
            <v>N/A</v>
          </cell>
          <cell r="T641">
            <v>1326626991.332907</v>
          </cell>
        </row>
        <row r="642">
          <cell r="F642" t="str">
            <v>AG-C</v>
          </cell>
          <cell r="G642" t="str">
            <v>CTC</v>
          </cell>
          <cell r="I642" t="str">
            <v>Energy</v>
          </cell>
          <cell r="J642" t="str">
            <v>Summer</v>
          </cell>
          <cell r="K642" t="str">
            <v>Peak</v>
          </cell>
          <cell r="O642" t="str">
            <v>N/A</v>
          </cell>
          <cell r="T642">
            <v>181747157.73760399</v>
          </cell>
        </row>
        <row r="643">
          <cell r="F643" t="str">
            <v>AG-C</v>
          </cell>
          <cell r="G643" t="str">
            <v>CTC</v>
          </cell>
          <cell r="I643" t="str">
            <v>Energy</v>
          </cell>
          <cell r="J643" t="str">
            <v>Winter</v>
          </cell>
          <cell r="K643" t="str">
            <v>Off Peak</v>
          </cell>
          <cell r="O643" t="str">
            <v>N/A</v>
          </cell>
          <cell r="T643">
            <v>1292882756.8868079</v>
          </cell>
        </row>
        <row r="644">
          <cell r="F644" t="str">
            <v>AG-C</v>
          </cell>
          <cell r="G644" t="str">
            <v>CTC</v>
          </cell>
          <cell r="I644" t="str">
            <v>Energy</v>
          </cell>
          <cell r="J644" t="str">
            <v>Winter</v>
          </cell>
          <cell r="K644" t="str">
            <v>Peak</v>
          </cell>
          <cell r="O644" t="str">
            <v>N/A</v>
          </cell>
          <cell r="T644">
            <v>195908905.53368902</v>
          </cell>
        </row>
        <row r="645">
          <cell r="F645" t="str">
            <v>AG-C</v>
          </cell>
          <cell r="G645" t="str">
            <v>Distribution</v>
          </cell>
          <cell r="I645" t="str">
            <v>Energy</v>
          </cell>
          <cell r="J645" t="str">
            <v>Summer</v>
          </cell>
          <cell r="K645" t="str">
            <v>Off Peak</v>
          </cell>
          <cell r="O645" t="str">
            <v>N/A</v>
          </cell>
          <cell r="T645">
            <v>1326626991.332907</v>
          </cell>
        </row>
        <row r="646">
          <cell r="F646" t="str">
            <v>AG-C</v>
          </cell>
          <cell r="G646" t="str">
            <v>Distribution</v>
          </cell>
          <cell r="I646" t="str">
            <v>Energy</v>
          </cell>
          <cell r="J646" t="str">
            <v>Summer</v>
          </cell>
          <cell r="K646" t="str">
            <v>Peak</v>
          </cell>
          <cell r="O646" t="str">
            <v>N/A</v>
          </cell>
          <cell r="T646">
            <v>181747157.73760399</v>
          </cell>
        </row>
        <row r="647">
          <cell r="F647" t="str">
            <v>AG-C</v>
          </cell>
          <cell r="G647" t="str">
            <v>Distribution</v>
          </cell>
          <cell r="I647" t="str">
            <v>Energy</v>
          </cell>
          <cell r="J647" t="str">
            <v>Winter</v>
          </cell>
          <cell r="K647" t="str">
            <v>Off Peak</v>
          </cell>
          <cell r="O647" t="str">
            <v>N/A</v>
          </cell>
          <cell r="T647">
            <v>1292882756.8868079</v>
          </cell>
        </row>
        <row r="648">
          <cell r="F648" t="str">
            <v>AG-C</v>
          </cell>
          <cell r="G648" t="str">
            <v>Distribution</v>
          </cell>
          <cell r="I648" t="str">
            <v>Energy</v>
          </cell>
          <cell r="J648" t="str">
            <v>Winter</v>
          </cell>
          <cell r="K648" t="str">
            <v>Peak</v>
          </cell>
          <cell r="O648" t="str">
            <v>N/A</v>
          </cell>
          <cell r="T648">
            <v>195908905.53368902</v>
          </cell>
        </row>
        <row r="649">
          <cell r="F649" t="str">
            <v>AG-C</v>
          </cell>
          <cell r="G649" t="str">
            <v>WFC</v>
          </cell>
          <cell r="I649" t="str">
            <v>Energy</v>
          </cell>
          <cell r="J649" t="str">
            <v>Summer</v>
          </cell>
          <cell r="K649" t="str">
            <v>Off Peak</v>
          </cell>
          <cell r="O649" t="str">
            <v>N/A</v>
          </cell>
          <cell r="T649">
            <v>1326626991.332907</v>
          </cell>
        </row>
        <row r="650">
          <cell r="F650" t="str">
            <v>AG-C</v>
          </cell>
          <cell r="G650" t="str">
            <v>WFC</v>
          </cell>
          <cell r="I650" t="str">
            <v>Energy</v>
          </cell>
          <cell r="J650" t="str">
            <v>Summer</v>
          </cell>
          <cell r="K650" t="str">
            <v>Peak</v>
          </cell>
          <cell r="O650" t="str">
            <v>N/A</v>
          </cell>
          <cell r="T650">
            <v>181747157.73760399</v>
          </cell>
        </row>
        <row r="651">
          <cell r="F651" t="str">
            <v>AG-C</v>
          </cell>
          <cell r="G651" t="str">
            <v>WFC</v>
          </cell>
          <cell r="I651" t="str">
            <v>Energy</v>
          </cell>
          <cell r="J651" t="str">
            <v>Winter</v>
          </cell>
          <cell r="K651" t="str">
            <v>Off Peak</v>
          </cell>
          <cell r="O651" t="str">
            <v>N/A</v>
          </cell>
          <cell r="T651">
            <v>1292882756.8868079</v>
          </cell>
        </row>
        <row r="652">
          <cell r="F652" t="str">
            <v>AG-C</v>
          </cell>
          <cell r="G652" t="str">
            <v>WFC</v>
          </cell>
          <cell r="I652" t="str">
            <v>Energy</v>
          </cell>
          <cell r="J652" t="str">
            <v>Winter</v>
          </cell>
          <cell r="K652" t="str">
            <v>Peak</v>
          </cell>
          <cell r="O652" t="str">
            <v>N/A</v>
          </cell>
          <cell r="T652">
            <v>195908905.53368902</v>
          </cell>
        </row>
        <row r="653">
          <cell r="F653" t="str">
            <v>AG-C</v>
          </cell>
          <cell r="G653" t="str">
            <v>ECRA</v>
          </cell>
          <cell r="I653" t="str">
            <v>Energy</v>
          </cell>
          <cell r="J653" t="str">
            <v>Summer</v>
          </cell>
          <cell r="K653" t="str">
            <v>Off Peak</v>
          </cell>
          <cell r="O653" t="str">
            <v>N/A</v>
          </cell>
          <cell r="T653">
            <v>1326626991.332907</v>
          </cell>
        </row>
        <row r="654">
          <cell r="F654" t="str">
            <v>AG-C</v>
          </cell>
          <cell r="G654" t="str">
            <v>ECRA</v>
          </cell>
          <cell r="I654" t="str">
            <v>Energy</v>
          </cell>
          <cell r="J654" t="str">
            <v>Summer</v>
          </cell>
          <cell r="K654" t="str">
            <v>Peak</v>
          </cell>
          <cell r="O654" t="str">
            <v>N/A</v>
          </cell>
          <cell r="T654">
            <v>181747157.73760399</v>
          </cell>
        </row>
        <row r="655">
          <cell r="F655" t="str">
            <v>AG-C</v>
          </cell>
          <cell r="G655" t="str">
            <v>ECRA</v>
          </cell>
          <cell r="I655" t="str">
            <v>Energy</v>
          </cell>
          <cell r="J655" t="str">
            <v>Winter</v>
          </cell>
          <cell r="K655" t="str">
            <v>Off Peak</v>
          </cell>
          <cell r="O655" t="str">
            <v>N/A</v>
          </cell>
          <cell r="T655">
            <v>1292882756.8868079</v>
          </cell>
        </row>
        <row r="656">
          <cell r="F656" t="str">
            <v>AG-C</v>
          </cell>
          <cell r="G656" t="str">
            <v>ECRA</v>
          </cell>
          <cell r="I656" t="str">
            <v>Energy</v>
          </cell>
          <cell r="J656" t="str">
            <v>Winter</v>
          </cell>
          <cell r="K656" t="str">
            <v>Peak</v>
          </cell>
          <cell r="O656" t="str">
            <v>N/A</v>
          </cell>
          <cell r="T656">
            <v>195908905.53368902</v>
          </cell>
        </row>
        <row r="657">
          <cell r="F657" t="str">
            <v>AG-C</v>
          </cell>
          <cell r="G657" t="str">
            <v>Generation</v>
          </cell>
          <cell r="I657" t="str">
            <v>Energy</v>
          </cell>
          <cell r="J657" t="str">
            <v>Summer</v>
          </cell>
          <cell r="K657" t="str">
            <v>Off Peak</v>
          </cell>
          <cell r="O657" t="str">
            <v>N/A</v>
          </cell>
          <cell r="T657">
            <v>1326626991.332907</v>
          </cell>
        </row>
        <row r="658">
          <cell r="F658" t="str">
            <v>AG-C</v>
          </cell>
          <cell r="G658" t="str">
            <v>Generation</v>
          </cell>
          <cell r="I658" t="str">
            <v>Energy</v>
          </cell>
          <cell r="J658" t="str">
            <v>Summer</v>
          </cell>
          <cell r="K658" t="str">
            <v>Peak</v>
          </cell>
          <cell r="O658" t="str">
            <v>N/A</v>
          </cell>
          <cell r="T658">
            <v>181747157.73760399</v>
          </cell>
        </row>
        <row r="659">
          <cell r="F659" t="str">
            <v>AG-C</v>
          </cell>
          <cell r="G659" t="str">
            <v>Generation</v>
          </cell>
          <cell r="I659" t="str">
            <v>Energy</v>
          </cell>
          <cell r="J659" t="str">
            <v>Winter</v>
          </cell>
          <cell r="K659" t="str">
            <v>Off Peak</v>
          </cell>
          <cell r="O659" t="str">
            <v>N/A</v>
          </cell>
          <cell r="T659">
            <v>1292882756.8868079</v>
          </cell>
        </row>
        <row r="660">
          <cell r="F660" t="str">
            <v>AG-C</v>
          </cell>
          <cell r="G660" t="str">
            <v>Generation</v>
          </cell>
          <cell r="I660" t="str">
            <v>Energy</v>
          </cell>
          <cell r="J660" t="str">
            <v>Winter</v>
          </cell>
          <cell r="K660" t="str">
            <v>Peak</v>
          </cell>
          <cell r="O660" t="str">
            <v>N/A</v>
          </cell>
          <cell r="T660">
            <v>195908905.53368902</v>
          </cell>
        </row>
        <row r="661">
          <cell r="F661" t="str">
            <v>AG-C</v>
          </cell>
          <cell r="G661" t="str">
            <v>ND</v>
          </cell>
          <cell r="I661" t="str">
            <v>Energy</v>
          </cell>
          <cell r="J661" t="str">
            <v>Summer</v>
          </cell>
          <cell r="K661" t="str">
            <v>Off Peak</v>
          </cell>
          <cell r="O661" t="str">
            <v>N/A</v>
          </cell>
          <cell r="T661">
            <v>1326626991.332907</v>
          </cell>
        </row>
        <row r="662">
          <cell r="F662" t="str">
            <v>AG-C</v>
          </cell>
          <cell r="G662" t="str">
            <v>ND</v>
          </cell>
          <cell r="I662" t="str">
            <v>Energy</v>
          </cell>
          <cell r="J662" t="str">
            <v>Summer</v>
          </cell>
          <cell r="K662" t="str">
            <v>Peak</v>
          </cell>
          <cell r="O662" t="str">
            <v>N/A</v>
          </cell>
          <cell r="T662">
            <v>181747157.73760399</v>
          </cell>
        </row>
        <row r="663">
          <cell r="F663" t="str">
            <v>AG-C</v>
          </cell>
          <cell r="G663" t="str">
            <v>ND</v>
          </cell>
          <cell r="I663" t="str">
            <v>Energy</v>
          </cell>
          <cell r="J663" t="str">
            <v>Winter</v>
          </cell>
          <cell r="K663" t="str">
            <v>Off Peak</v>
          </cell>
          <cell r="O663" t="str">
            <v>N/A</v>
          </cell>
          <cell r="T663">
            <v>1292882756.8868079</v>
          </cell>
        </row>
        <row r="664">
          <cell r="F664" t="str">
            <v>AG-C</v>
          </cell>
          <cell r="G664" t="str">
            <v>ND</v>
          </cell>
          <cell r="I664" t="str">
            <v>Energy</v>
          </cell>
          <cell r="J664" t="str">
            <v>Winter</v>
          </cell>
          <cell r="K664" t="str">
            <v>Peak</v>
          </cell>
          <cell r="O664" t="str">
            <v>N/A</v>
          </cell>
          <cell r="T664">
            <v>195908905.53368902</v>
          </cell>
        </row>
        <row r="665">
          <cell r="F665" t="str">
            <v>AG-C</v>
          </cell>
          <cell r="G665" t="str">
            <v>NSGC</v>
          </cell>
          <cell r="I665" t="str">
            <v>Energy</v>
          </cell>
          <cell r="J665" t="str">
            <v>Summer</v>
          </cell>
          <cell r="K665" t="str">
            <v>Off Peak</v>
          </cell>
          <cell r="O665" t="str">
            <v>N/A</v>
          </cell>
          <cell r="T665">
            <v>1326626991.332907</v>
          </cell>
        </row>
        <row r="666">
          <cell r="F666" t="str">
            <v>AG-C</v>
          </cell>
          <cell r="G666" t="str">
            <v>NSGC</v>
          </cell>
          <cell r="I666" t="str">
            <v>Energy</v>
          </cell>
          <cell r="J666" t="str">
            <v>Summer</v>
          </cell>
          <cell r="K666" t="str">
            <v>Peak</v>
          </cell>
          <cell r="O666" t="str">
            <v>N/A</v>
          </cell>
          <cell r="T666">
            <v>181747157.73760399</v>
          </cell>
        </row>
        <row r="667">
          <cell r="F667" t="str">
            <v>AG-C</v>
          </cell>
          <cell r="G667" t="str">
            <v>NSGC</v>
          </cell>
          <cell r="I667" t="str">
            <v>Energy</v>
          </cell>
          <cell r="J667" t="str">
            <v>Winter</v>
          </cell>
          <cell r="K667" t="str">
            <v>Off Peak</v>
          </cell>
          <cell r="O667" t="str">
            <v>N/A</v>
          </cell>
          <cell r="T667">
            <v>1292882756.8868079</v>
          </cell>
        </row>
        <row r="668">
          <cell r="F668" t="str">
            <v>AG-C</v>
          </cell>
          <cell r="G668" t="str">
            <v>NSGC</v>
          </cell>
          <cell r="I668" t="str">
            <v>Energy</v>
          </cell>
          <cell r="J668" t="str">
            <v>Winter</v>
          </cell>
          <cell r="K668" t="str">
            <v>Peak</v>
          </cell>
          <cell r="O668" t="str">
            <v>N/A</v>
          </cell>
          <cell r="T668">
            <v>195908905.53368902</v>
          </cell>
        </row>
        <row r="669">
          <cell r="F669" t="str">
            <v>AG-C</v>
          </cell>
          <cell r="G669" t="str">
            <v>RS</v>
          </cell>
          <cell r="I669" t="str">
            <v>Energy</v>
          </cell>
          <cell r="J669" t="str">
            <v>Summer</v>
          </cell>
          <cell r="K669" t="str">
            <v>Peak</v>
          </cell>
          <cell r="O669" t="str">
            <v>N/A</v>
          </cell>
          <cell r="T669">
            <v>181747157.73760399</v>
          </cell>
        </row>
        <row r="670">
          <cell r="F670" t="str">
            <v>AG-C</v>
          </cell>
          <cell r="G670" t="str">
            <v>RS</v>
          </cell>
          <cell r="I670" t="str">
            <v>Energy</v>
          </cell>
          <cell r="J670" t="str">
            <v>Summer</v>
          </cell>
          <cell r="K670" t="str">
            <v>Off Peak</v>
          </cell>
          <cell r="O670" t="str">
            <v>N/A</v>
          </cell>
          <cell r="T670">
            <v>1326626991.332907</v>
          </cell>
        </row>
        <row r="671">
          <cell r="F671" t="str">
            <v>AG-C</v>
          </cell>
          <cell r="G671" t="str">
            <v>RS</v>
          </cell>
          <cell r="I671" t="str">
            <v>Energy</v>
          </cell>
          <cell r="J671" t="str">
            <v>Winter</v>
          </cell>
          <cell r="K671" t="str">
            <v>Peak</v>
          </cell>
          <cell r="O671" t="str">
            <v>N/A</v>
          </cell>
          <cell r="T671">
            <v>195908905.53368902</v>
          </cell>
        </row>
        <row r="672">
          <cell r="F672" t="str">
            <v>AG-C</v>
          </cell>
          <cell r="G672" t="str">
            <v>RS</v>
          </cell>
          <cell r="I672" t="str">
            <v>Energy</v>
          </cell>
          <cell r="J672" t="str">
            <v>Winter</v>
          </cell>
          <cell r="K672" t="str">
            <v>Off Peak</v>
          </cell>
          <cell r="O672" t="str">
            <v>N/A</v>
          </cell>
          <cell r="T672">
            <v>1292882756.8868079</v>
          </cell>
        </row>
        <row r="673">
          <cell r="F673" t="str">
            <v>AG-C</v>
          </cell>
          <cell r="G673" t="str">
            <v>Trans</v>
          </cell>
          <cell r="I673" t="str">
            <v>Energy</v>
          </cell>
          <cell r="J673" t="str">
            <v>Summer</v>
          </cell>
          <cell r="K673" t="str">
            <v>Off Peak</v>
          </cell>
          <cell r="O673" t="str">
            <v>N/A</v>
          </cell>
          <cell r="T673">
            <v>1326626991.332907</v>
          </cell>
        </row>
        <row r="674">
          <cell r="F674" t="str">
            <v>AG-C</v>
          </cell>
          <cell r="G674" t="str">
            <v>Trans</v>
          </cell>
          <cell r="I674" t="str">
            <v>Energy</v>
          </cell>
          <cell r="J674" t="str">
            <v>Summer</v>
          </cell>
          <cell r="K674" t="str">
            <v>Peak</v>
          </cell>
          <cell r="O674" t="str">
            <v>N/A</v>
          </cell>
          <cell r="T674">
            <v>181747157.73760399</v>
          </cell>
        </row>
        <row r="675">
          <cell r="F675" t="str">
            <v>AG-C</v>
          </cell>
          <cell r="G675" t="str">
            <v>Trans</v>
          </cell>
          <cell r="I675" t="str">
            <v>Energy</v>
          </cell>
          <cell r="J675" t="str">
            <v>Winter</v>
          </cell>
          <cell r="K675" t="str">
            <v>Off Peak</v>
          </cell>
          <cell r="O675" t="str">
            <v>N/A</v>
          </cell>
          <cell r="T675">
            <v>1292882756.8868079</v>
          </cell>
        </row>
        <row r="676">
          <cell r="F676" t="str">
            <v>AG-C</v>
          </cell>
          <cell r="G676" t="str">
            <v>Trans</v>
          </cell>
          <cell r="I676" t="str">
            <v>Energy</v>
          </cell>
          <cell r="J676" t="str">
            <v>Winter</v>
          </cell>
          <cell r="K676" t="str">
            <v>Peak</v>
          </cell>
          <cell r="O676" t="str">
            <v>N/A</v>
          </cell>
          <cell r="T676">
            <v>195908905.53368902</v>
          </cell>
        </row>
        <row r="677">
          <cell r="F677" t="str">
            <v>AG-C</v>
          </cell>
          <cell r="G677" t="str">
            <v>PPP</v>
          </cell>
          <cell r="I677" t="str">
            <v>Energy</v>
          </cell>
          <cell r="J677" t="str">
            <v>Summer</v>
          </cell>
          <cell r="K677" t="str">
            <v>Off Peak</v>
          </cell>
          <cell r="O677" t="str">
            <v>N/A</v>
          </cell>
          <cell r="T677">
            <v>1326626991.332907</v>
          </cell>
        </row>
        <row r="678">
          <cell r="F678" t="str">
            <v>AG-C</v>
          </cell>
          <cell r="G678" t="str">
            <v>PPP</v>
          </cell>
          <cell r="I678" t="str">
            <v>Energy</v>
          </cell>
          <cell r="J678" t="str">
            <v>Summer</v>
          </cell>
          <cell r="K678" t="str">
            <v>Peak</v>
          </cell>
          <cell r="O678" t="str">
            <v>N/A</v>
          </cell>
          <cell r="T678">
            <v>181747157.73760399</v>
          </cell>
        </row>
        <row r="679">
          <cell r="F679" t="str">
            <v>AG-C</v>
          </cell>
          <cell r="G679" t="str">
            <v>PPP</v>
          </cell>
          <cell r="I679" t="str">
            <v>Energy</v>
          </cell>
          <cell r="J679" t="str">
            <v>Winter</v>
          </cell>
          <cell r="K679" t="str">
            <v>Off Peak</v>
          </cell>
          <cell r="O679" t="str">
            <v>N/A</v>
          </cell>
          <cell r="T679">
            <v>1292882756.8868079</v>
          </cell>
        </row>
        <row r="680">
          <cell r="F680" t="str">
            <v>AG-C</v>
          </cell>
          <cell r="G680" t="str">
            <v>PPP</v>
          </cell>
          <cell r="I680" t="str">
            <v>Energy</v>
          </cell>
          <cell r="J680" t="str">
            <v>Winter</v>
          </cell>
          <cell r="K680" t="str">
            <v>Peak</v>
          </cell>
          <cell r="O680" t="str">
            <v>N/A</v>
          </cell>
          <cell r="T680">
            <v>195908905.53368902</v>
          </cell>
        </row>
        <row r="681">
          <cell r="F681" t="str">
            <v>AG-C</v>
          </cell>
          <cell r="G681" t="str">
            <v>AB32 Credit</v>
          </cell>
          <cell r="I681" t="str">
            <v>Energy</v>
          </cell>
          <cell r="J681" t="str">
            <v>Summer</v>
          </cell>
          <cell r="K681" t="str">
            <v>Off Peak</v>
          </cell>
          <cell r="O681" t="str">
            <v>N/A</v>
          </cell>
          <cell r="T681">
            <v>297279342.35717446</v>
          </cell>
        </row>
        <row r="682">
          <cell r="F682" t="str">
            <v>AG-C</v>
          </cell>
          <cell r="G682" t="str">
            <v>AB32 Credit</v>
          </cell>
          <cell r="I682" t="str">
            <v>Energy</v>
          </cell>
          <cell r="J682" t="str">
            <v>Summer</v>
          </cell>
          <cell r="K682" t="str">
            <v>Peak</v>
          </cell>
          <cell r="O682" t="str">
            <v>N/A</v>
          </cell>
          <cell r="T682">
            <v>41486290.111821041</v>
          </cell>
        </row>
        <row r="683">
          <cell r="F683" t="str">
            <v>AG-C</v>
          </cell>
          <cell r="G683" t="str">
            <v>AB32 Credit</v>
          </cell>
          <cell r="I683" t="str">
            <v>Energy</v>
          </cell>
          <cell r="J683" t="str">
            <v>Winter</v>
          </cell>
          <cell r="K683" t="str">
            <v>Off Peak</v>
          </cell>
          <cell r="O683" t="str">
            <v>N/A</v>
          </cell>
          <cell r="T683">
            <v>305399386.62234008</v>
          </cell>
        </row>
        <row r="684">
          <cell r="F684" t="str">
            <v>AG-C</v>
          </cell>
          <cell r="G684" t="str">
            <v>AB32 Credit</v>
          </cell>
          <cell r="I684" t="str">
            <v>Energy</v>
          </cell>
          <cell r="J684" t="str">
            <v>Winter</v>
          </cell>
          <cell r="K684" t="str">
            <v>Peak</v>
          </cell>
          <cell r="O684" t="str">
            <v>N/A</v>
          </cell>
          <cell r="T684">
            <v>45763214.240663916</v>
          </cell>
        </row>
        <row r="685">
          <cell r="F685" t="str">
            <v>AG-C</v>
          </cell>
          <cell r="G685" t="str">
            <v>TRA</v>
          </cell>
          <cell r="I685" t="str">
            <v>Energy</v>
          </cell>
          <cell r="J685" t="str">
            <v>Summer</v>
          </cell>
          <cell r="K685" t="str">
            <v>Off Peak</v>
          </cell>
          <cell r="O685" t="str">
            <v>N/A</v>
          </cell>
          <cell r="T685">
            <v>1326626991.332907</v>
          </cell>
        </row>
        <row r="686">
          <cell r="F686" t="str">
            <v>AG-C</v>
          </cell>
          <cell r="G686" t="str">
            <v>TRA</v>
          </cell>
          <cell r="I686" t="str">
            <v>Energy</v>
          </cell>
          <cell r="J686" t="str">
            <v>Summer</v>
          </cell>
          <cell r="K686" t="str">
            <v>Peak</v>
          </cell>
          <cell r="O686" t="str">
            <v>N/A</v>
          </cell>
          <cell r="T686">
            <v>181747157.73760399</v>
          </cell>
        </row>
        <row r="687">
          <cell r="F687" t="str">
            <v>AG-C</v>
          </cell>
          <cell r="G687" t="str">
            <v>TRA</v>
          </cell>
          <cell r="I687" t="str">
            <v>Energy</v>
          </cell>
          <cell r="J687" t="str">
            <v>Winter</v>
          </cell>
          <cell r="K687" t="str">
            <v>Off Peak</v>
          </cell>
          <cell r="O687" t="str">
            <v>N/A</v>
          </cell>
          <cell r="T687">
            <v>1292882756.8868079</v>
          </cell>
        </row>
        <row r="688">
          <cell r="F688" t="str">
            <v>AG-C</v>
          </cell>
          <cell r="G688" t="str">
            <v>TRA</v>
          </cell>
          <cell r="I688" t="str">
            <v>Energy</v>
          </cell>
          <cell r="J688" t="str">
            <v>Winter</v>
          </cell>
          <cell r="K688" t="str">
            <v>Peak</v>
          </cell>
          <cell r="O688" t="str">
            <v>N/A</v>
          </cell>
          <cell r="T688">
            <v>195908905.53368902</v>
          </cell>
        </row>
        <row r="689">
          <cell r="F689" t="str">
            <v>AG-C</v>
          </cell>
          <cell r="G689" t="str">
            <v>TRA</v>
          </cell>
          <cell r="I689" t="str">
            <v>Energy</v>
          </cell>
          <cell r="J689" t="str">
            <v>Summer</v>
          </cell>
          <cell r="K689" t="str">
            <v>Off Peak</v>
          </cell>
          <cell r="O689" t="str">
            <v>N/A</v>
          </cell>
          <cell r="T689">
            <v>1326626991.332907</v>
          </cell>
        </row>
        <row r="690">
          <cell r="F690" t="str">
            <v>AG-C</v>
          </cell>
          <cell r="G690" t="str">
            <v>TRA</v>
          </cell>
          <cell r="I690" t="str">
            <v>Energy</v>
          </cell>
          <cell r="J690" t="str">
            <v>Summer</v>
          </cell>
          <cell r="K690" t="str">
            <v>Peak</v>
          </cell>
          <cell r="O690" t="str">
            <v>N/A</v>
          </cell>
          <cell r="T690">
            <v>181747157.73760399</v>
          </cell>
        </row>
        <row r="691">
          <cell r="F691" t="str">
            <v>AG-C</v>
          </cell>
          <cell r="G691" t="str">
            <v>TRA</v>
          </cell>
          <cell r="I691" t="str">
            <v>Energy</v>
          </cell>
          <cell r="J691" t="str">
            <v>Winter</v>
          </cell>
          <cell r="K691" t="str">
            <v>Off Peak</v>
          </cell>
          <cell r="O691" t="str">
            <v>N/A</v>
          </cell>
          <cell r="T691">
            <v>1292882756.8868079</v>
          </cell>
        </row>
        <row r="692">
          <cell r="F692" t="str">
            <v>AG-C</v>
          </cell>
          <cell r="G692" t="str">
            <v>TRA</v>
          </cell>
          <cell r="I692" t="str">
            <v>Energy</v>
          </cell>
          <cell r="J692" t="str">
            <v>Winter</v>
          </cell>
          <cell r="K692" t="str">
            <v>Peak</v>
          </cell>
          <cell r="O692" t="str">
            <v>N/A</v>
          </cell>
          <cell r="T692">
            <v>195908905.53368902</v>
          </cell>
        </row>
        <row r="693">
          <cell r="F693" t="str">
            <v>AG-C</v>
          </cell>
          <cell r="G693" t="str">
            <v>RB</v>
          </cell>
          <cell r="I693" t="str">
            <v>Energy</v>
          </cell>
          <cell r="J693" t="str">
            <v>Summer</v>
          </cell>
          <cell r="K693" t="str">
            <v>Off Peak</v>
          </cell>
          <cell r="O693" t="str">
            <v>N/A</v>
          </cell>
          <cell r="T693">
            <v>1326626991.332907</v>
          </cell>
        </row>
        <row r="694">
          <cell r="F694" t="str">
            <v>AG-C</v>
          </cell>
          <cell r="G694" t="str">
            <v>RB</v>
          </cell>
          <cell r="I694" t="str">
            <v>Energy</v>
          </cell>
          <cell r="J694" t="str">
            <v>Summer</v>
          </cell>
          <cell r="K694" t="str">
            <v>Peak</v>
          </cell>
          <cell r="O694" t="str">
            <v>N/A</v>
          </cell>
          <cell r="T694">
            <v>181747157.73760399</v>
          </cell>
        </row>
        <row r="695">
          <cell r="F695" t="str">
            <v>AG-C</v>
          </cell>
          <cell r="G695" t="str">
            <v>RB</v>
          </cell>
          <cell r="I695" t="str">
            <v>Energy</v>
          </cell>
          <cell r="J695" t="str">
            <v>Winter</v>
          </cell>
          <cell r="K695" t="str">
            <v>Off Peak</v>
          </cell>
          <cell r="O695" t="str">
            <v>N/A</v>
          </cell>
          <cell r="T695">
            <v>1292882756.8868079</v>
          </cell>
        </row>
        <row r="696">
          <cell r="F696" t="str">
            <v>AG-C</v>
          </cell>
          <cell r="G696" t="str">
            <v>RB</v>
          </cell>
          <cell r="I696" t="str">
            <v>Energy</v>
          </cell>
          <cell r="J696" t="str">
            <v>Winter</v>
          </cell>
          <cell r="K696" t="str">
            <v>Peak</v>
          </cell>
          <cell r="O696" t="str">
            <v>N/A</v>
          </cell>
          <cell r="T696">
            <v>195908905.53368902</v>
          </cell>
        </row>
        <row r="697">
          <cell r="F697" t="str">
            <v>AG-C</v>
          </cell>
          <cell r="G697" t="str">
            <v>RBC</v>
          </cell>
          <cell r="I697" t="str">
            <v>Energy</v>
          </cell>
          <cell r="J697" t="str">
            <v>Summer</v>
          </cell>
          <cell r="K697" t="str">
            <v>Off Peak</v>
          </cell>
          <cell r="O697" t="str">
            <v>N/A</v>
          </cell>
          <cell r="T697">
            <v>1326626991.332907</v>
          </cell>
        </row>
        <row r="698">
          <cell r="F698" t="str">
            <v>AG-C</v>
          </cell>
          <cell r="G698" t="str">
            <v>RBC</v>
          </cell>
          <cell r="I698" t="str">
            <v>Energy</v>
          </cell>
          <cell r="J698" t="str">
            <v>Summer</v>
          </cell>
          <cell r="K698" t="str">
            <v>Peak</v>
          </cell>
          <cell r="O698" t="str">
            <v>N/A</v>
          </cell>
          <cell r="T698">
            <v>181747157.73760399</v>
          </cell>
        </row>
        <row r="699">
          <cell r="F699" t="str">
            <v>AG-C</v>
          </cell>
          <cell r="G699" t="str">
            <v>RBC</v>
          </cell>
          <cell r="I699" t="str">
            <v>Energy</v>
          </cell>
          <cell r="J699" t="str">
            <v>Winter</v>
          </cell>
          <cell r="K699" t="str">
            <v>Off Peak</v>
          </cell>
          <cell r="O699" t="str">
            <v>N/A</v>
          </cell>
          <cell r="T699">
            <v>1292882756.8868079</v>
          </cell>
        </row>
        <row r="700">
          <cell r="F700" t="str">
            <v>AG-C</v>
          </cell>
          <cell r="G700" t="str">
            <v>RBC</v>
          </cell>
          <cell r="I700" t="str">
            <v>Energy</v>
          </cell>
          <cell r="J700" t="str">
            <v>Winter</v>
          </cell>
          <cell r="K700" t="str">
            <v>Peak</v>
          </cell>
          <cell r="O700" t="str">
            <v>N/A</v>
          </cell>
          <cell r="T700">
            <v>195908905.53368902</v>
          </cell>
        </row>
        <row r="701">
          <cell r="F701" t="str">
            <v>AG-C</v>
          </cell>
          <cell r="G701" t="str">
            <v>WH</v>
          </cell>
          <cell r="I701" t="str">
            <v>Energy</v>
          </cell>
          <cell r="J701" t="str">
            <v>Summer</v>
          </cell>
          <cell r="K701" t="str">
            <v>Off Peak</v>
          </cell>
          <cell r="O701" t="str">
            <v>N/A</v>
          </cell>
          <cell r="T701">
            <v>1326626991.332907</v>
          </cell>
        </row>
        <row r="702">
          <cell r="F702" t="str">
            <v>AG-C</v>
          </cell>
          <cell r="G702" t="str">
            <v>WH</v>
          </cell>
          <cell r="I702" t="str">
            <v>Energy</v>
          </cell>
          <cell r="J702" t="str">
            <v>Summer</v>
          </cell>
          <cell r="K702" t="str">
            <v>Peak</v>
          </cell>
          <cell r="O702" t="str">
            <v>N/A</v>
          </cell>
          <cell r="T702">
            <v>181747157.73760399</v>
          </cell>
        </row>
        <row r="703">
          <cell r="F703" t="str">
            <v>AG-C</v>
          </cell>
          <cell r="G703" t="str">
            <v>WH</v>
          </cell>
          <cell r="I703" t="str">
            <v>Energy</v>
          </cell>
          <cell r="J703" t="str">
            <v>Winter</v>
          </cell>
          <cell r="K703" t="str">
            <v>Off Peak</v>
          </cell>
          <cell r="O703" t="str">
            <v>N/A</v>
          </cell>
          <cell r="T703">
            <v>1292882756.8868079</v>
          </cell>
        </row>
        <row r="704">
          <cell r="F704" t="str">
            <v>AG-C</v>
          </cell>
          <cell r="G704" t="str">
            <v>WH</v>
          </cell>
          <cell r="I704" t="str">
            <v>Energy</v>
          </cell>
          <cell r="J704" t="str">
            <v>Winter</v>
          </cell>
          <cell r="K704" t="str">
            <v>Peak</v>
          </cell>
          <cell r="O704" t="str">
            <v>N/A</v>
          </cell>
          <cell r="T704">
            <v>195908905.53368902</v>
          </cell>
        </row>
        <row r="705">
          <cell r="F705" t="str">
            <v>AG-C</v>
          </cell>
          <cell r="G705" t="str">
            <v>PCIA</v>
          </cell>
          <cell r="I705" t="str">
            <v>Pre-09</v>
          </cell>
          <cell r="J705" t="str">
            <v>N/A</v>
          </cell>
          <cell r="K705" t="str">
            <v>N/A</v>
          </cell>
          <cell r="O705" t="str">
            <v>N/A</v>
          </cell>
          <cell r="T705">
            <v>0</v>
          </cell>
        </row>
        <row r="706">
          <cell r="F706" t="str">
            <v>AG-C</v>
          </cell>
          <cell r="G706" t="str">
            <v>PCIA</v>
          </cell>
          <cell r="I706" t="str">
            <v>Vin 09</v>
          </cell>
          <cell r="J706" t="str">
            <v>N/A</v>
          </cell>
          <cell r="K706" t="str">
            <v>N/A</v>
          </cell>
          <cell r="O706" t="str">
            <v>N/A</v>
          </cell>
          <cell r="T706">
            <v>0</v>
          </cell>
        </row>
        <row r="707">
          <cell r="F707" t="str">
            <v>AG-C</v>
          </cell>
          <cell r="G707" t="str">
            <v>PCIA</v>
          </cell>
          <cell r="I707" t="str">
            <v>Vin 10</v>
          </cell>
          <cell r="J707" t="str">
            <v>N/A</v>
          </cell>
          <cell r="K707" t="str">
            <v>N/A</v>
          </cell>
          <cell r="O707" t="str">
            <v>N/A</v>
          </cell>
          <cell r="T707">
            <v>0</v>
          </cell>
        </row>
        <row r="708">
          <cell r="F708" t="str">
            <v>AG-C</v>
          </cell>
          <cell r="G708" t="str">
            <v>PCIA</v>
          </cell>
          <cell r="I708" t="str">
            <v>Vin 11</v>
          </cell>
          <cell r="J708" t="str">
            <v>N/A</v>
          </cell>
          <cell r="K708" t="str">
            <v>N/A</v>
          </cell>
          <cell r="O708" t="str">
            <v>N/A</v>
          </cell>
          <cell r="T708">
            <v>0</v>
          </cell>
        </row>
        <row r="709">
          <cell r="F709" t="str">
            <v>AG-C</v>
          </cell>
          <cell r="G709" t="str">
            <v>PCIA</v>
          </cell>
          <cell r="I709" t="str">
            <v>Vin 12</v>
          </cell>
          <cell r="J709" t="str">
            <v>N/A</v>
          </cell>
          <cell r="K709" t="str">
            <v>N/A</v>
          </cell>
          <cell r="O709" t="str">
            <v>N/A</v>
          </cell>
          <cell r="T709">
            <v>0</v>
          </cell>
        </row>
        <row r="710">
          <cell r="F710" t="str">
            <v>AG-C</v>
          </cell>
          <cell r="G710" t="str">
            <v>PCIA</v>
          </cell>
          <cell r="I710" t="str">
            <v>Vin 13</v>
          </cell>
          <cell r="J710" t="str">
            <v>N/A</v>
          </cell>
          <cell r="K710" t="str">
            <v>N/A</v>
          </cell>
          <cell r="O710" t="str">
            <v>N/A</v>
          </cell>
          <cell r="T710">
            <v>0</v>
          </cell>
        </row>
        <row r="711">
          <cell r="F711" t="str">
            <v>AG-C</v>
          </cell>
          <cell r="G711" t="str">
            <v>PCIA</v>
          </cell>
          <cell r="I711" t="str">
            <v>Vin 14</v>
          </cell>
          <cell r="J711" t="str">
            <v>N/A</v>
          </cell>
          <cell r="K711" t="str">
            <v>N/A</v>
          </cell>
          <cell r="O711" t="str">
            <v>N/A</v>
          </cell>
          <cell r="T711">
            <v>0</v>
          </cell>
        </row>
        <row r="712">
          <cell r="F712" t="str">
            <v>AG-C</v>
          </cell>
          <cell r="G712" t="str">
            <v>PCIA</v>
          </cell>
          <cell r="I712" t="str">
            <v>Vin 15</v>
          </cell>
          <cell r="J712" t="str">
            <v>N/A</v>
          </cell>
          <cell r="K712" t="str">
            <v>N/A</v>
          </cell>
          <cell r="O712" t="str">
            <v>N/A</v>
          </cell>
          <cell r="T712">
            <v>0</v>
          </cell>
        </row>
        <row r="713">
          <cell r="F713" t="str">
            <v>AG-C</v>
          </cell>
          <cell r="G713" t="str">
            <v>PCIA</v>
          </cell>
          <cell r="I713" t="str">
            <v>Vin 16</v>
          </cell>
          <cell r="J713" t="str">
            <v>N/A</v>
          </cell>
          <cell r="K713" t="str">
            <v>N/A</v>
          </cell>
          <cell r="O713" t="str">
            <v>N/A</v>
          </cell>
          <cell r="T713">
            <v>0</v>
          </cell>
        </row>
        <row r="714">
          <cell r="F714" t="str">
            <v>AG-C</v>
          </cell>
          <cell r="G714" t="str">
            <v>PCIA</v>
          </cell>
          <cell r="I714" t="str">
            <v>Vin 17</v>
          </cell>
          <cell r="J714" t="str">
            <v>N/A</v>
          </cell>
          <cell r="K714" t="str">
            <v>N/A</v>
          </cell>
          <cell r="O714" t="str">
            <v>N/A</v>
          </cell>
          <cell r="T714">
            <v>0</v>
          </cell>
        </row>
        <row r="715">
          <cell r="F715" t="str">
            <v>AG-C</v>
          </cell>
          <cell r="G715" t="str">
            <v>PCIA</v>
          </cell>
          <cell r="I715" t="str">
            <v>Vin 18</v>
          </cell>
          <cell r="J715" t="str">
            <v>N/A</v>
          </cell>
          <cell r="K715" t="str">
            <v>N/A</v>
          </cell>
          <cell r="O715" t="str">
            <v>N/A</v>
          </cell>
          <cell r="T715">
            <v>0</v>
          </cell>
        </row>
        <row r="716">
          <cell r="F716" t="str">
            <v>AG-C</v>
          </cell>
          <cell r="G716" t="str">
            <v>PCIA</v>
          </cell>
          <cell r="I716" t="str">
            <v>Vin 19</v>
          </cell>
          <cell r="J716" t="str">
            <v>N/A</v>
          </cell>
          <cell r="K716" t="str">
            <v>N/A</v>
          </cell>
          <cell r="O716" t="str">
            <v>N/A</v>
          </cell>
          <cell r="T716">
            <v>0</v>
          </cell>
        </row>
        <row r="717">
          <cell r="F717" t="str">
            <v>AG-C</v>
          </cell>
          <cell r="G717" t="str">
            <v>PCIA</v>
          </cell>
          <cell r="I717" t="str">
            <v>Vin 20</v>
          </cell>
          <cell r="J717" t="str">
            <v>N/A</v>
          </cell>
          <cell r="K717" t="str">
            <v>N/A</v>
          </cell>
          <cell r="O717" t="str">
            <v>N/A</v>
          </cell>
          <cell r="T717">
            <v>0</v>
          </cell>
        </row>
        <row r="718">
          <cell r="F718" t="str">
            <v>AG-C</v>
          </cell>
          <cell r="G718" t="str">
            <v>PCIA</v>
          </cell>
          <cell r="I718" t="str">
            <v>Vin 21</v>
          </cell>
          <cell r="J718" t="str">
            <v>N/A</v>
          </cell>
          <cell r="K718" t="str">
            <v>N/A</v>
          </cell>
          <cell r="O718" t="str">
            <v>N/A</v>
          </cell>
          <cell r="T718">
            <v>0</v>
          </cell>
        </row>
        <row r="719">
          <cell r="F719" t="str">
            <v>AG-C</v>
          </cell>
          <cell r="G719" t="str">
            <v>PCIA</v>
          </cell>
          <cell r="I719" t="str">
            <v>Vin Bund</v>
          </cell>
          <cell r="J719" t="str">
            <v>N/A</v>
          </cell>
          <cell r="K719" t="str">
            <v>N/A</v>
          </cell>
          <cell r="O719" t="str">
            <v>N/A</v>
          </cell>
          <cell r="T719">
            <v>0</v>
          </cell>
        </row>
        <row r="720">
          <cell r="F720" t="str">
            <v>AG-C</v>
          </cell>
          <cell r="G720" t="str">
            <v>WH</v>
          </cell>
          <cell r="I720" t="str">
            <v>DL</v>
          </cell>
          <cell r="J720" t="str">
            <v>N/A</v>
          </cell>
          <cell r="K720" t="str">
            <v>N/A</v>
          </cell>
          <cell r="O720" t="str">
            <v>N/A</v>
          </cell>
          <cell r="T720">
            <v>0</v>
          </cell>
        </row>
        <row r="721">
          <cell r="F721" t="str">
            <v>AG-C</v>
          </cell>
          <cell r="G721" t="str">
            <v>WH</v>
          </cell>
          <cell r="I721" t="str">
            <v>Energy</v>
          </cell>
          <cell r="J721" t="str">
            <v>Summer</v>
          </cell>
          <cell r="K721" t="str">
            <v>Off Peak</v>
          </cell>
          <cell r="O721" t="str">
            <v>N/A</v>
          </cell>
          <cell r="T721">
            <v>1326626991.332907</v>
          </cell>
        </row>
        <row r="722">
          <cell r="F722" t="str">
            <v>AG-C</v>
          </cell>
          <cell r="G722" t="str">
            <v>WH</v>
          </cell>
          <cell r="I722" t="str">
            <v>Energy</v>
          </cell>
          <cell r="J722" t="str">
            <v>Summer</v>
          </cell>
          <cell r="K722" t="str">
            <v>Peak</v>
          </cell>
          <cell r="O722" t="str">
            <v>N/A</v>
          </cell>
          <cell r="T722">
            <v>181747157.73760399</v>
          </cell>
        </row>
        <row r="723">
          <cell r="F723" t="str">
            <v>AG-C</v>
          </cell>
          <cell r="G723" t="str">
            <v>WH</v>
          </cell>
          <cell r="I723" t="str">
            <v>Energy</v>
          </cell>
          <cell r="J723" t="str">
            <v>Winter</v>
          </cell>
          <cell r="K723" t="str">
            <v>Off Peak</v>
          </cell>
          <cell r="O723" t="str">
            <v>N/A</v>
          </cell>
          <cell r="T723">
            <v>1292882756.8868079</v>
          </cell>
        </row>
        <row r="724">
          <cell r="F724" t="str">
            <v>AG-C</v>
          </cell>
          <cell r="G724" t="str">
            <v>WH</v>
          </cell>
          <cell r="I724" t="str">
            <v>Energy</v>
          </cell>
          <cell r="J724" t="str">
            <v>Winter</v>
          </cell>
          <cell r="K724" t="str">
            <v>Peak</v>
          </cell>
          <cell r="O724" t="str">
            <v>N/A</v>
          </cell>
          <cell r="T724">
            <v>195908905.53368902</v>
          </cell>
        </row>
        <row r="725">
          <cell r="F725" t="str">
            <v>AG-C</v>
          </cell>
          <cell r="G725" t="str">
            <v>WH</v>
          </cell>
          <cell r="I725" t="str">
            <v>DL</v>
          </cell>
          <cell r="J725" t="str">
            <v>N/A</v>
          </cell>
          <cell r="K725" t="str">
            <v>N/A</v>
          </cell>
          <cell r="O725" t="str">
            <v>N/A</v>
          </cell>
          <cell r="T725">
            <v>0</v>
          </cell>
        </row>
        <row r="726">
          <cell r="F726" t="str">
            <v>AG-C</v>
          </cell>
          <cell r="G726" t="str">
            <v>WH</v>
          </cell>
          <cell r="I726" t="str">
            <v>Energy</v>
          </cell>
          <cell r="J726" t="str">
            <v>Summer</v>
          </cell>
          <cell r="K726" t="str">
            <v>Off Peak</v>
          </cell>
          <cell r="O726" t="str">
            <v>N/A</v>
          </cell>
          <cell r="T726">
            <v>1326626991.332907</v>
          </cell>
        </row>
        <row r="727">
          <cell r="F727" t="str">
            <v>AG-C</v>
          </cell>
          <cell r="G727" t="str">
            <v>WH</v>
          </cell>
          <cell r="I727" t="str">
            <v>Energy</v>
          </cell>
          <cell r="J727" t="str">
            <v>Summer</v>
          </cell>
          <cell r="K727" t="str">
            <v>Peak</v>
          </cell>
          <cell r="O727" t="str">
            <v>N/A</v>
          </cell>
          <cell r="T727">
            <v>181747157.73760399</v>
          </cell>
        </row>
        <row r="728">
          <cell r="F728" t="str">
            <v>AG-C</v>
          </cell>
          <cell r="G728" t="str">
            <v>WH</v>
          </cell>
          <cell r="I728" t="str">
            <v>Energy</v>
          </cell>
          <cell r="J728" t="str">
            <v>Winter</v>
          </cell>
          <cell r="K728" t="str">
            <v>Off Peak</v>
          </cell>
          <cell r="O728" t="str">
            <v>N/A</v>
          </cell>
          <cell r="T728">
            <v>1292882756.8868079</v>
          </cell>
        </row>
        <row r="729">
          <cell r="F729" t="str">
            <v>AG-C</v>
          </cell>
          <cell r="G729" t="str">
            <v>WH</v>
          </cell>
          <cell r="I729" t="str">
            <v>Energy</v>
          </cell>
          <cell r="J729" t="str">
            <v>Winter</v>
          </cell>
          <cell r="K729" t="str">
            <v>Peak</v>
          </cell>
          <cell r="O729" t="str">
            <v>N/A</v>
          </cell>
          <cell r="T729">
            <v>195908905.53368902</v>
          </cell>
        </row>
        <row r="730">
          <cell r="F730" t="str">
            <v>AG-C</v>
          </cell>
          <cell r="G730" t="str">
            <v>Distribution</v>
          </cell>
          <cell r="I730" t="str">
            <v>Customer</v>
          </cell>
          <cell r="J730" t="str">
            <v>Summer</v>
          </cell>
          <cell r="K730" t="str">
            <v>N/A</v>
          </cell>
          <cell r="O730" t="str">
            <v>N/A</v>
          </cell>
          <cell r="T730">
            <v>201.041743</v>
          </cell>
        </row>
        <row r="731">
          <cell r="F731" t="str">
            <v>AG-C</v>
          </cell>
          <cell r="G731" t="str">
            <v>Distribution</v>
          </cell>
          <cell r="I731" t="str">
            <v>Customer</v>
          </cell>
          <cell r="J731" t="str">
            <v>Winter</v>
          </cell>
          <cell r="K731" t="str">
            <v>N/A</v>
          </cell>
          <cell r="O731" t="str">
            <v>N/A</v>
          </cell>
          <cell r="T731">
            <v>383.19577500000003</v>
          </cell>
        </row>
        <row r="732">
          <cell r="F732" t="str">
            <v>AG-C</v>
          </cell>
          <cell r="G732" t="str">
            <v>Distribution</v>
          </cell>
          <cell r="I732" t="str">
            <v>Demand</v>
          </cell>
          <cell r="J732" t="str">
            <v>Summer</v>
          </cell>
          <cell r="K732" t="str">
            <v>Maximum kW</v>
          </cell>
          <cell r="O732" t="str">
            <v>N/A</v>
          </cell>
          <cell r="T732">
            <v>165417.33110700001</v>
          </cell>
        </row>
        <row r="733">
          <cell r="F733" t="str">
            <v>AG-C</v>
          </cell>
          <cell r="G733" t="str">
            <v>Distribution</v>
          </cell>
          <cell r="I733" t="str">
            <v>Demand</v>
          </cell>
          <cell r="J733" t="str">
            <v>Summer</v>
          </cell>
          <cell r="K733" t="str">
            <v>Peak</v>
          </cell>
          <cell r="O733" t="str">
            <v>N/A</v>
          </cell>
          <cell r="T733">
            <v>183287.06348800001</v>
          </cell>
        </row>
        <row r="734">
          <cell r="F734" t="str">
            <v>AG-C</v>
          </cell>
          <cell r="G734" t="str">
            <v>Distribution</v>
          </cell>
          <cell r="I734" t="str">
            <v>Demand</v>
          </cell>
          <cell r="J734" t="str">
            <v>Winter</v>
          </cell>
          <cell r="K734" t="str">
            <v>Maximum kW</v>
          </cell>
          <cell r="O734" t="str">
            <v>N/A</v>
          </cell>
          <cell r="T734">
            <v>210902.71350000001</v>
          </cell>
        </row>
        <row r="735">
          <cell r="F735" t="str">
            <v>AG-C</v>
          </cell>
          <cell r="G735" t="str">
            <v>Generation</v>
          </cell>
          <cell r="I735" t="str">
            <v>Demand</v>
          </cell>
          <cell r="J735" t="str">
            <v>Summer</v>
          </cell>
          <cell r="K735" t="str">
            <v>Peak</v>
          </cell>
          <cell r="O735" t="str">
            <v>N/A</v>
          </cell>
          <cell r="T735">
            <v>183287.06348800001</v>
          </cell>
        </row>
        <row r="736">
          <cell r="F736" t="str">
            <v>AG-C</v>
          </cell>
          <cell r="G736" t="str">
            <v>PPP</v>
          </cell>
          <cell r="I736" t="str">
            <v>DL</v>
          </cell>
          <cell r="J736" t="str">
            <v>N/A</v>
          </cell>
          <cell r="K736" t="str">
            <v>N/A</v>
          </cell>
          <cell r="O736" t="str">
            <v>N/A</v>
          </cell>
          <cell r="T736">
            <v>0</v>
          </cell>
        </row>
        <row r="737">
          <cell r="F737" t="str">
            <v>AG-C</v>
          </cell>
          <cell r="G737" t="str">
            <v>CTC</v>
          </cell>
          <cell r="I737" t="str">
            <v>DL</v>
          </cell>
          <cell r="J737" t="str">
            <v>N/A</v>
          </cell>
          <cell r="K737" t="str">
            <v>N/A</v>
          </cell>
          <cell r="O737" t="str">
            <v>N/A</v>
          </cell>
          <cell r="T737">
            <v>0</v>
          </cell>
        </row>
        <row r="738">
          <cell r="F738" t="str">
            <v>AG-C</v>
          </cell>
          <cell r="G738" t="str">
            <v>WFC</v>
          </cell>
          <cell r="I738" t="str">
            <v>DL</v>
          </cell>
          <cell r="J738" t="str">
            <v>N/A</v>
          </cell>
          <cell r="K738" t="str">
            <v>N/A</v>
          </cell>
          <cell r="O738" t="str">
            <v>N/A</v>
          </cell>
          <cell r="T738">
            <v>0</v>
          </cell>
        </row>
        <row r="739">
          <cell r="F739" t="str">
            <v>AG-C</v>
          </cell>
          <cell r="G739" t="str">
            <v>ECRA</v>
          </cell>
          <cell r="I739" t="str">
            <v>DL</v>
          </cell>
          <cell r="J739" t="str">
            <v>N/A</v>
          </cell>
          <cell r="K739" t="str">
            <v>N/A</v>
          </cell>
          <cell r="O739" t="str">
            <v>N/A</v>
          </cell>
          <cell r="T739">
            <v>0</v>
          </cell>
        </row>
        <row r="740">
          <cell r="F740" t="str">
            <v>AG-C</v>
          </cell>
          <cell r="G740" t="str">
            <v>ND</v>
          </cell>
          <cell r="I740" t="str">
            <v>DL</v>
          </cell>
          <cell r="J740" t="str">
            <v>N/A</v>
          </cell>
          <cell r="K740" t="str">
            <v>N/A</v>
          </cell>
          <cell r="O740" t="str">
            <v>N/A</v>
          </cell>
          <cell r="T740">
            <v>0</v>
          </cell>
        </row>
        <row r="741">
          <cell r="F741" t="str">
            <v>AG-C</v>
          </cell>
          <cell r="G741" t="str">
            <v>PPP</v>
          </cell>
          <cell r="I741" t="str">
            <v>DL</v>
          </cell>
          <cell r="J741" t="str">
            <v>N/A</v>
          </cell>
          <cell r="K741" t="str">
            <v>N/A</v>
          </cell>
          <cell r="O741" t="str">
            <v>N/A</v>
          </cell>
          <cell r="T741">
            <v>0</v>
          </cell>
        </row>
        <row r="742">
          <cell r="F742" t="str">
            <v>AG-C</v>
          </cell>
          <cell r="G742" t="str">
            <v>RB</v>
          </cell>
          <cell r="I742" t="str">
            <v>DL</v>
          </cell>
          <cell r="J742" t="str">
            <v>N/A</v>
          </cell>
          <cell r="K742" t="str">
            <v>N/A</v>
          </cell>
          <cell r="O742" t="str">
            <v>N/A</v>
          </cell>
          <cell r="T742">
            <v>0</v>
          </cell>
        </row>
        <row r="743">
          <cell r="F743" t="str">
            <v>AG-C</v>
          </cell>
          <cell r="G743" t="str">
            <v>RBC</v>
          </cell>
          <cell r="I743" t="str">
            <v>DL</v>
          </cell>
          <cell r="J743" t="str">
            <v>N/A</v>
          </cell>
          <cell r="K743" t="str">
            <v>N/A</v>
          </cell>
          <cell r="O743" t="str">
            <v>N/A</v>
          </cell>
          <cell r="T743">
            <v>0</v>
          </cell>
        </row>
        <row r="744">
          <cell r="F744" t="str">
            <v>AG-C</v>
          </cell>
          <cell r="G744" t="str">
            <v>WH</v>
          </cell>
          <cell r="I744" t="str">
            <v>DL</v>
          </cell>
          <cell r="J744" t="str">
            <v>N/A</v>
          </cell>
          <cell r="K744" t="str">
            <v>N/A</v>
          </cell>
          <cell r="O744" t="str">
            <v>N/A</v>
          </cell>
          <cell r="T744">
            <v>0</v>
          </cell>
        </row>
        <row r="745">
          <cell r="F745" t="str">
            <v>AG-C</v>
          </cell>
          <cell r="G745" t="str">
            <v>Distribution</v>
          </cell>
          <cell r="I745" t="str">
            <v>E-BIP Discount</v>
          </cell>
          <cell r="J745" t="str">
            <v>Summer</v>
          </cell>
          <cell r="K745" t="str">
            <v>Pot. Ld Red.</v>
          </cell>
          <cell r="O745" t="str">
            <v>N/A</v>
          </cell>
          <cell r="T745">
            <v>5947.0671050000001</v>
          </cell>
        </row>
        <row r="746">
          <cell r="F746" t="str">
            <v>AG-C</v>
          </cell>
          <cell r="G746" t="str">
            <v>Distribution</v>
          </cell>
          <cell r="I746" t="str">
            <v>E-BIP Discount</v>
          </cell>
          <cell r="J746" t="str">
            <v>Summer</v>
          </cell>
          <cell r="K746" t="str">
            <v>UFR</v>
          </cell>
          <cell r="O746" t="str">
            <v>N/A</v>
          </cell>
          <cell r="T746">
            <v>0</v>
          </cell>
        </row>
        <row r="747">
          <cell r="F747" t="str">
            <v>AG-C</v>
          </cell>
          <cell r="G747" t="str">
            <v>Distribution</v>
          </cell>
          <cell r="I747" t="str">
            <v>E-BIP Discount</v>
          </cell>
          <cell r="J747" t="str">
            <v>Winter</v>
          </cell>
          <cell r="K747" t="str">
            <v>Pot. Ld Red.</v>
          </cell>
          <cell r="O747" t="str">
            <v>N/A</v>
          </cell>
          <cell r="T747">
            <v>3607.3597100000002</v>
          </cell>
        </row>
        <row r="748">
          <cell r="F748" t="str">
            <v>AG-C</v>
          </cell>
          <cell r="G748" t="str">
            <v>Distribution</v>
          </cell>
          <cell r="I748" t="str">
            <v>E-BIP Discount</v>
          </cell>
          <cell r="J748" t="str">
            <v>Winter</v>
          </cell>
          <cell r="K748" t="str">
            <v>UFR</v>
          </cell>
          <cell r="O748" t="str">
            <v>N/A</v>
          </cell>
          <cell r="T748">
            <v>0</v>
          </cell>
        </row>
        <row r="749">
          <cell r="F749" t="str">
            <v>AG-C</v>
          </cell>
          <cell r="G749" t="str">
            <v>PPP</v>
          </cell>
          <cell r="I749" t="str">
            <v>Energy</v>
          </cell>
          <cell r="J749" t="str">
            <v>Summer</v>
          </cell>
          <cell r="K749" t="str">
            <v>Off Peak</v>
          </cell>
          <cell r="O749" t="str">
            <v>N/A</v>
          </cell>
          <cell r="T749">
            <v>55690040.241779</v>
          </cell>
        </row>
        <row r="750">
          <cell r="F750" t="str">
            <v>AG-C</v>
          </cell>
          <cell r="G750" t="str">
            <v>PPP</v>
          </cell>
          <cell r="I750" t="str">
            <v>Energy</v>
          </cell>
          <cell r="J750" t="str">
            <v>Summer</v>
          </cell>
          <cell r="K750" t="str">
            <v>Peak</v>
          </cell>
          <cell r="O750" t="str">
            <v>N/A</v>
          </cell>
          <cell r="T750">
            <v>7921405.1290269997</v>
          </cell>
        </row>
        <row r="751">
          <cell r="F751" t="str">
            <v>AG-C</v>
          </cell>
          <cell r="G751" t="str">
            <v>PPP</v>
          </cell>
          <cell r="I751" t="str">
            <v>Energy</v>
          </cell>
          <cell r="J751" t="str">
            <v>Winter</v>
          </cell>
          <cell r="K751" t="str">
            <v>Off Peak</v>
          </cell>
          <cell r="O751" t="str">
            <v>N/A</v>
          </cell>
          <cell r="T751">
            <v>62853704.201589003</v>
          </cell>
        </row>
        <row r="752">
          <cell r="F752" t="str">
            <v>AG-C</v>
          </cell>
          <cell r="G752" t="str">
            <v>PPP</v>
          </cell>
          <cell r="I752" t="str">
            <v>Energy</v>
          </cell>
          <cell r="J752" t="str">
            <v>Winter</v>
          </cell>
          <cell r="K752" t="str">
            <v>Peak</v>
          </cell>
          <cell r="O752" t="str">
            <v>N/A</v>
          </cell>
          <cell r="T752">
            <v>8891307.5255130008</v>
          </cell>
        </row>
        <row r="753">
          <cell r="F753" t="str">
            <v>AG-C</v>
          </cell>
          <cell r="G753" t="str">
            <v>AB32 Credit</v>
          </cell>
          <cell r="I753" t="str">
            <v>Energy</v>
          </cell>
          <cell r="J753" t="str">
            <v>Summer</v>
          </cell>
          <cell r="K753" t="str">
            <v>Off Peak</v>
          </cell>
          <cell r="O753" t="str">
            <v>N/A</v>
          </cell>
          <cell r="T753">
            <v>6010248.9292978253</v>
          </cell>
        </row>
        <row r="754">
          <cell r="F754" t="str">
            <v>AG-C</v>
          </cell>
          <cell r="G754" t="str">
            <v>AB32 Credit</v>
          </cell>
          <cell r="I754" t="str">
            <v>Energy</v>
          </cell>
          <cell r="J754" t="str">
            <v>Summer</v>
          </cell>
          <cell r="K754" t="str">
            <v>Peak</v>
          </cell>
          <cell r="O754" t="str">
            <v>N/A</v>
          </cell>
          <cell r="T754">
            <v>856829.72555763391</v>
          </cell>
        </row>
        <row r="755">
          <cell r="F755" t="str">
            <v>AG-C</v>
          </cell>
          <cell r="G755" t="str">
            <v>AB32 Credit</v>
          </cell>
          <cell r="I755" t="str">
            <v>Energy</v>
          </cell>
          <cell r="J755" t="str">
            <v>Winter</v>
          </cell>
          <cell r="K755" t="str">
            <v>Off Peak</v>
          </cell>
          <cell r="O755" t="str">
            <v>N/A</v>
          </cell>
          <cell r="T755">
            <v>8002308.7339282073</v>
          </cell>
        </row>
        <row r="756">
          <cell r="F756" t="str">
            <v>AG-C</v>
          </cell>
          <cell r="G756" t="str">
            <v>AB32 Credit</v>
          </cell>
          <cell r="I756" t="str">
            <v>Energy</v>
          </cell>
          <cell r="J756" t="str">
            <v>Winter</v>
          </cell>
          <cell r="K756" t="str">
            <v>Peak</v>
          </cell>
          <cell r="O756" t="str">
            <v>N/A</v>
          </cell>
          <cell r="T756">
            <v>1140441.7407125765</v>
          </cell>
        </row>
        <row r="757">
          <cell r="F757" t="str">
            <v>AG-C</v>
          </cell>
          <cell r="G757" t="str">
            <v>TRA</v>
          </cell>
          <cell r="I757" t="str">
            <v>Energy</v>
          </cell>
          <cell r="J757" t="str">
            <v>Summer</v>
          </cell>
          <cell r="K757" t="str">
            <v>Off Peak</v>
          </cell>
          <cell r="O757" t="str">
            <v>N/A</v>
          </cell>
          <cell r="T757">
            <v>55690040.241779</v>
          </cell>
        </row>
        <row r="758">
          <cell r="F758" t="str">
            <v>AG-C</v>
          </cell>
          <cell r="G758" t="str">
            <v>TRA</v>
          </cell>
          <cell r="I758" t="str">
            <v>Energy</v>
          </cell>
          <cell r="J758" t="str">
            <v>Summer</v>
          </cell>
          <cell r="K758" t="str">
            <v>Peak</v>
          </cell>
          <cell r="O758" t="str">
            <v>N/A</v>
          </cell>
          <cell r="T758">
            <v>7921405.1290269997</v>
          </cell>
        </row>
        <row r="759">
          <cell r="F759" t="str">
            <v>AG-C</v>
          </cell>
          <cell r="G759" t="str">
            <v>TRA</v>
          </cell>
          <cell r="I759" t="str">
            <v>Energy</v>
          </cell>
          <cell r="J759" t="str">
            <v>Winter</v>
          </cell>
          <cell r="K759" t="str">
            <v>Off Peak</v>
          </cell>
          <cell r="O759" t="str">
            <v>N/A</v>
          </cell>
          <cell r="T759">
            <v>62853704.201589003</v>
          </cell>
        </row>
        <row r="760">
          <cell r="F760" t="str">
            <v>AG-C</v>
          </cell>
          <cell r="G760" t="str">
            <v>TRA</v>
          </cell>
          <cell r="I760" t="str">
            <v>Energy</v>
          </cell>
          <cell r="J760" t="str">
            <v>Winter</v>
          </cell>
          <cell r="K760" t="str">
            <v>Peak</v>
          </cell>
          <cell r="O760" t="str">
            <v>N/A</v>
          </cell>
          <cell r="T760">
            <v>8891307.5255130008</v>
          </cell>
        </row>
        <row r="761">
          <cell r="F761" t="str">
            <v>AG-C</v>
          </cell>
          <cell r="G761" t="str">
            <v>CTC</v>
          </cell>
          <cell r="I761" t="str">
            <v>Energy</v>
          </cell>
          <cell r="J761" t="str">
            <v>Summer</v>
          </cell>
          <cell r="K761" t="str">
            <v>Off Peak</v>
          </cell>
          <cell r="O761" t="str">
            <v>N/A</v>
          </cell>
          <cell r="T761">
            <v>55690040.241779</v>
          </cell>
        </row>
        <row r="762">
          <cell r="F762" t="str">
            <v>AG-C</v>
          </cell>
          <cell r="G762" t="str">
            <v>CTC</v>
          </cell>
          <cell r="I762" t="str">
            <v>Energy</v>
          </cell>
          <cell r="J762" t="str">
            <v>Summer</v>
          </cell>
          <cell r="K762" t="str">
            <v>Peak</v>
          </cell>
          <cell r="O762" t="str">
            <v>N/A</v>
          </cell>
          <cell r="T762">
            <v>7921405.1290269997</v>
          </cell>
        </row>
        <row r="763">
          <cell r="F763" t="str">
            <v>AG-C</v>
          </cell>
          <cell r="G763" t="str">
            <v>CTC</v>
          </cell>
          <cell r="I763" t="str">
            <v>Energy</v>
          </cell>
          <cell r="J763" t="str">
            <v>Winter</v>
          </cell>
          <cell r="K763" t="str">
            <v>Off Peak</v>
          </cell>
          <cell r="O763" t="str">
            <v>N/A</v>
          </cell>
          <cell r="T763">
            <v>62853704.201589003</v>
          </cell>
        </row>
        <row r="764">
          <cell r="F764" t="str">
            <v>AG-C</v>
          </cell>
          <cell r="G764" t="str">
            <v>CTC</v>
          </cell>
          <cell r="I764" t="str">
            <v>Energy</v>
          </cell>
          <cell r="J764" t="str">
            <v>Winter</v>
          </cell>
          <cell r="K764" t="str">
            <v>Peak</v>
          </cell>
          <cell r="O764" t="str">
            <v>N/A</v>
          </cell>
          <cell r="T764">
            <v>8891307.5255130008</v>
          </cell>
        </row>
        <row r="765">
          <cell r="F765" t="str">
            <v>AG-C</v>
          </cell>
          <cell r="G765" t="str">
            <v>Distribution</v>
          </cell>
          <cell r="I765" t="str">
            <v>Energy</v>
          </cell>
          <cell r="J765" t="str">
            <v>Summer</v>
          </cell>
          <cell r="K765" t="str">
            <v>Off Peak</v>
          </cell>
          <cell r="O765" t="str">
            <v>N/A</v>
          </cell>
          <cell r="T765">
            <v>55690040.241779</v>
          </cell>
        </row>
        <row r="766">
          <cell r="F766" t="str">
            <v>AG-C</v>
          </cell>
          <cell r="G766" t="str">
            <v>Distribution</v>
          </cell>
          <cell r="I766" t="str">
            <v>Energy</v>
          </cell>
          <cell r="J766" t="str">
            <v>Summer</v>
          </cell>
          <cell r="K766" t="str">
            <v>Peak</v>
          </cell>
          <cell r="O766" t="str">
            <v>N/A</v>
          </cell>
          <cell r="T766">
            <v>7921405.1290269997</v>
          </cell>
        </row>
        <row r="767">
          <cell r="F767" t="str">
            <v>AG-C</v>
          </cell>
          <cell r="G767" t="str">
            <v>Distribution</v>
          </cell>
          <cell r="I767" t="str">
            <v>Energy</v>
          </cell>
          <cell r="J767" t="str">
            <v>Winter</v>
          </cell>
          <cell r="K767" t="str">
            <v>Off Peak</v>
          </cell>
          <cell r="O767" t="str">
            <v>N/A</v>
          </cell>
          <cell r="T767">
            <v>62853704.201589003</v>
          </cell>
        </row>
        <row r="768">
          <cell r="F768" t="str">
            <v>AG-C</v>
          </cell>
          <cell r="G768" t="str">
            <v>Distribution</v>
          </cell>
          <cell r="I768" t="str">
            <v>Energy</v>
          </cell>
          <cell r="J768" t="str">
            <v>Winter</v>
          </cell>
          <cell r="K768" t="str">
            <v>Peak</v>
          </cell>
          <cell r="O768" t="str">
            <v>N/A</v>
          </cell>
          <cell r="T768">
            <v>8891307.5255130008</v>
          </cell>
        </row>
        <row r="769">
          <cell r="F769" t="str">
            <v>AG-C</v>
          </cell>
          <cell r="G769" t="str">
            <v>WFC</v>
          </cell>
          <cell r="I769" t="str">
            <v>Energy</v>
          </cell>
          <cell r="J769" t="str">
            <v>Summer</v>
          </cell>
          <cell r="K769" t="str">
            <v>Off Peak</v>
          </cell>
          <cell r="O769" t="str">
            <v>N/A</v>
          </cell>
          <cell r="T769">
            <v>55690040.241779</v>
          </cell>
        </row>
        <row r="770">
          <cell r="F770" t="str">
            <v>AG-C</v>
          </cell>
          <cell r="G770" t="str">
            <v>WFC</v>
          </cell>
          <cell r="I770" t="str">
            <v>Energy</v>
          </cell>
          <cell r="J770" t="str">
            <v>Summer</v>
          </cell>
          <cell r="K770" t="str">
            <v>Peak</v>
          </cell>
          <cell r="O770" t="str">
            <v>N/A</v>
          </cell>
          <cell r="T770">
            <v>7921405.1290269997</v>
          </cell>
        </row>
        <row r="771">
          <cell r="F771" t="str">
            <v>AG-C</v>
          </cell>
          <cell r="G771" t="str">
            <v>WFC</v>
          </cell>
          <cell r="I771" t="str">
            <v>Energy</v>
          </cell>
          <cell r="J771" t="str">
            <v>Winter</v>
          </cell>
          <cell r="K771" t="str">
            <v>Off Peak</v>
          </cell>
          <cell r="O771" t="str">
            <v>N/A</v>
          </cell>
          <cell r="T771">
            <v>62853704.201589003</v>
          </cell>
        </row>
        <row r="772">
          <cell r="F772" t="str">
            <v>AG-C</v>
          </cell>
          <cell r="G772" t="str">
            <v>WFC</v>
          </cell>
          <cell r="I772" t="str">
            <v>Energy</v>
          </cell>
          <cell r="J772" t="str">
            <v>Winter</v>
          </cell>
          <cell r="K772" t="str">
            <v>Peak</v>
          </cell>
          <cell r="O772" t="str">
            <v>N/A</v>
          </cell>
          <cell r="T772">
            <v>8891307.5255130008</v>
          </cell>
        </row>
        <row r="773">
          <cell r="F773" t="str">
            <v>AG-C</v>
          </cell>
          <cell r="G773" t="str">
            <v>ECRA</v>
          </cell>
          <cell r="I773" t="str">
            <v>Energy</v>
          </cell>
          <cell r="J773" t="str">
            <v>Summer</v>
          </cell>
          <cell r="K773" t="str">
            <v>Off Peak</v>
          </cell>
          <cell r="O773" t="str">
            <v>N/A</v>
          </cell>
          <cell r="T773">
            <v>55690040.241779</v>
          </cell>
        </row>
        <row r="774">
          <cell r="F774" t="str">
            <v>AG-C</v>
          </cell>
          <cell r="G774" t="str">
            <v>ECRA</v>
          </cell>
          <cell r="I774" t="str">
            <v>Energy</v>
          </cell>
          <cell r="J774" t="str">
            <v>Summer</v>
          </cell>
          <cell r="K774" t="str">
            <v>Peak</v>
          </cell>
          <cell r="O774" t="str">
            <v>N/A</v>
          </cell>
          <cell r="T774">
            <v>7921405.1290269997</v>
          </cell>
        </row>
        <row r="775">
          <cell r="F775" t="str">
            <v>AG-C</v>
          </cell>
          <cell r="G775" t="str">
            <v>ECRA</v>
          </cell>
          <cell r="I775" t="str">
            <v>Energy</v>
          </cell>
          <cell r="J775" t="str">
            <v>Winter</v>
          </cell>
          <cell r="K775" t="str">
            <v>Off Peak</v>
          </cell>
          <cell r="O775" t="str">
            <v>N/A</v>
          </cell>
          <cell r="T775">
            <v>62853704.201589003</v>
          </cell>
        </row>
        <row r="776">
          <cell r="F776" t="str">
            <v>AG-C</v>
          </cell>
          <cell r="G776" t="str">
            <v>ECRA</v>
          </cell>
          <cell r="I776" t="str">
            <v>Energy</v>
          </cell>
          <cell r="J776" t="str">
            <v>Winter</v>
          </cell>
          <cell r="K776" t="str">
            <v>Peak</v>
          </cell>
          <cell r="O776" t="str">
            <v>N/A</v>
          </cell>
          <cell r="T776">
            <v>8891307.5255130008</v>
          </cell>
        </row>
        <row r="777">
          <cell r="F777" t="str">
            <v>AG-C</v>
          </cell>
          <cell r="G777" t="str">
            <v>Generation</v>
          </cell>
          <cell r="I777" t="str">
            <v>Energy</v>
          </cell>
          <cell r="J777" t="str">
            <v>Summer</v>
          </cell>
          <cell r="K777" t="str">
            <v>Off Peak</v>
          </cell>
          <cell r="O777" t="str">
            <v>N/A</v>
          </cell>
          <cell r="T777">
            <v>55690040.241779</v>
          </cell>
        </row>
        <row r="778">
          <cell r="F778" t="str">
            <v>AG-C</v>
          </cell>
          <cell r="G778" t="str">
            <v>Generation</v>
          </cell>
          <cell r="I778" t="str">
            <v>Energy</v>
          </cell>
          <cell r="J778" t="str">
            <v>Summer</v>
          </cell>
          <cell r="K778" t="str">
            <v>Peak</v>
          </cell>
          <cell r="O778" t="str">
            <v>N/A</v>
          </cell>
          <cell r="T778">
            <v>7921405.1290269997</v>
          </cell>
        </row>
        <row r="779">
          <cell r="F779" t="str">
            <v>AG-C</v>
          </cell>
          <cell r="G779" t="str">
            <v>Generation</v>
          </cell>
          <cell r="I779" t="str">
            <v>Energy</v>
          </cell>
          <cell r="J779" t="str">
            <v>Winter</v>
          </cell>
          <cell r="K779" t="str">
            <v>Off Peak</v>
          </cell>
          <cell r="O779" t="str">
            <v>N/A</v>
          </cell>
          <cell r="T779">
            <v>62853704.201589003</v>
          </cell>
        </row>
        <row r="780">
          <cell r="F780" t="str">
            <v>AG-C</v>
          </cell>
          <cell r="G780" t="str">
            <v>Generation</v>
          </cell>
          <cell r="I780" t="str">
            <v>Energy</v>
          </cell>
          <cell r="J780" t="str">
            <v>Winter</v>
          </cell>
          <cell r="K780" t="str">
            <v>Peak</v>
          </cell>
          <cell r="O780" t="str">
            <v>N/A</v>
          </cell>
          <cell r="T780">
            <v>8891307.5255130008</v>
          </cell>
        </row>
        <row r="781">
          <cell r="F781" t="str">
            <v>AG-C</v>
          </cell>
          <cell r="G781" t="str">
            <v>ND</v>
          </cell>
          <cell r="I781" t="str">
            <v>Energy</v>
          </cell>
          <cell r="J781" t="str">
            <v>Summer</v>
          </cell>
          <cell r="K781" t="str">
            <v>Off Peak</v>
          </cell>
          <cell r="O781" t="str">
            <v>N/A</v>
          </cell>
          <cell r="T781">
            <v>55690040.241779</v>
          </cell>
        </row>
        <row r="782">
          <cell r="F782" t="str">
            <v>AG-C</v>
          </cell>
          <cell r="G782" t="str">
            <v>ND</v>
          </cell>
          <cell r="I782" t="str">
            <v>Energy</v>
          </cell>
          <cell r="J782" t="str">
            <v>Summer</v>
          </cell>
          <cell r="K782" t="str">
            <v>Peak</v>
          </cell>
          <cell r="O782" t="str">
            <v>N/A</v>
          </cell>
          <cell r="T782">
            <v>7921405.1290269997</v>
          </cell>
        </row>
        <row r="783">
          <cell r="F783" t="str">
            <v>AG-C</v>
          </cell>
          <cell r="G783" t="str">
            <v>ND</v>
          </cell>
          <cell r="I783" t="str">
            <v>Energy</v>
          </cell>
          <cell r="J783" t="str">
            <v>Winter</v>
          </cell>
          <cell r="K783" t="str">
            <v>Off Peak</v>
          </cell>
          <cell r="O783" t="str">
            <v>N/A</v>
          </cell>
          <cell r="T783">
            <v>62853704.201589003</v>
          </cell>
        </row>
        <row r="784">
          <cell r="F784" t="str">
            <v>AG-C</v>
          </cell>
          <cell r="G784" t="str">
            <v>ND</v>
          </cell>
          <cell r="I784" t="str">
            <v>Energy</v>
          </cell>
          <cell r="J784" t="str">
            <v>Winter</v>
          </cell>
          <cell r="K784" t="str">
            <v>Peak</v>
          </cell>
          <cell r="O784" t="str">
            <v>N/A</v>
          </cell>
          <cell r="T784">
            <v>8891307.5255130008</v>
          </cell>
        </row>
        <row r="785">
          <cell r="F785" t="str">
            <v>AG-C</v>
          </cell>
          <cell r="G785" t="str">
            <v>NSGC</v>
          </cell>
          <cell r="I785" t="str">
            <v>Energy</v>
          </cell>
          <cell r="J785" t="str">
            <v>Summer</v>
          </cell>
          <cell r="K785" t="str">
            <v>Off Peak</v>
          </cell>
          <cell r="O785" t="str">
            <v>N/A</v>
          </cell>
          <cell r="T785">
            <v>55690040.241779</v>
          </cell>
        </row>
        <row r="786">
          <cell r="F786" t="str">
            <v>AG-C</v>
          </cell>
          <cell r="G786" t="str">
            <v>NSGC</v>
          </cell>
          <cell r="I786" t="str">
            <v>Energy</v>
          </cell>
          <cell r="J786" t="str">
            <v>Summer</v>
          </cell>
          <cell r="K786" t="str">
            <v>Peak</v>
          </cell>
          <cell r="O786" t="str">
            <v>N/A</v>
          </cell>
          <cell r="T786">
            <v>7921405.1290269997</v>
          </cell>
        </row>
        <row r="787">
          <cell r="F787" t="str">
            <v>AG-C</v>
          </cell>
          <cell r="G787" t="str">
            <v>NSGC</v>
          </cell>
          <cell r="I787" t="str">
            <v>Energy</v>
          </cell>
          <cell r="J787" t="str">
            <v>Winter</v>
          </cell>
          <cell r="K787" t="str">
            <v>Off Peak</v>
          </cell>
          <cell r="O787" t="str">
            <v>N/A</v>
          </cell>
          <cell r="T787">
            <v>62853704.201589003</v>
          </cell>
        </row>
        <row r="788">
          <cell r="F788" t="str">
            <v>AG-C</v>
          </cell>
          <cell r="G788" t="str">
            <v>NSGC</v>
          </cell>
          <cell r="I788" t="str">
            <v>Energy</v>
          </cell>
          <cell r="J788" t="str">
            <v>Winter</v>
          </cell>
          <cell r="K788" t="str">
            <v>Peak</v>
          </cell>
          <cell r="O788" t="str">
            <v>N/A</v>
          </cell>
          <cell r="T788">
            <v>8891307.5255130008</v>
          </cell>
        </row>
        <row r="789">
          <cell r="F789" t="str">
            <v>AG-C</v>
          </cell>
          <cell r="G789" t="str">
            <v>RS</v>
          </cell>
          <cell r="I789" t="str">
            <v>Energy</v>
          </cell>
          <cell r="J789" t="str">
            <v>Summer</v>
          </cell>
          <cell r="K789" t="str">
            <v>Peak</v>
          </cell>
          <cell r="O789" t="str">
            <v>N/A</v>
          </cell>
          <cell r="T789">
            <v>7921405.1290269997</v>
          </cell>
        </row>
        <row r="790">
          <cell r="F790" t="str">
            <v>AG-C</v>
          </cell>
          <cell r="G790" t="str">
            <v>RS</v>
          </cell>
          <cell r="I790" t="str">
            <v>Energy</v>
          </cell>
          <cell r="J790" t="str">
            <v>Summer</v>
          </cell>
          <cell r="K790" t="str">
            <v>Off Peak</v>
          </cell>
          <cell r="O790" t="str">
            <v>N/A</v>
          </cell>
          <cell r="T790">
            <v>55690040.241779</v>
          </cell>
        </row>
        <row r="791">
          <cell r="F791" t="str">
            <v>AG-C</v>
          </cell>
          <cell r="G791" t="str">
            <v>RS</v>
          </cell>
          <cell r="I791" t="str">
            <v>Energy</v>
          </cell>
          <cell r="J791" t="str">
            <v>Winter</v>
          </cell>
          <cell r="K791" t="str">
            <v>Peak</v>
          </cell>
          <cell r="O791" t="str">
            <v>N/A</v>
          </cell>
          <cell r="T791">
            <v>8891307.5255130008</v>
          </cell>
        </row>
        <row r="792">
          <cell r="F792" t="str">
            <v>AG-C</v>
          </cell>
          <cell r="G792" t="str">
            <v>RS</v>
          </cell>
          <cell r="I792" t="str">
            <v>Energy</v>
          </cell>
          <cell r="J792" t="str">
            <v>Winter</v>
          </cell>
          <cell r="K792" t="str">
            <v>Off Peak</v>
          </cell>
          <cell r="O792" t="str">
            <v>N/A</v>
          </cell>
          <cell r="T792">
            <v>62853704.201589003</v>
          </cell>
        </row>
        <row r="793">
          <cell r="F793" t="str">
            <v>AG-C</v>
          </cell>
          <cell r="G793" t="str">
            <v>Trans</v>
          </cell>
          <cell r="I793" t="str">
            <v>Energy</v>
          </cell>
          <cell r="J793" t="str">
            <v>Summer</v>
          </cell>
          <cell r="K793" t="str">
            <v>Off Peak</v>
          </cell>
          <cell r="O793" t="str">
            <v>N/A</v>
          </cell>
          <cell r="T793">
            <v>55690040.241779</v>
          </cell>
        </row>
        <row r="794">
          <cell r="F794" t="str">
            <v>AG-C</v>
          </cell>
          <cell r="G794" t="str">
            <v>Trans</v>
          </cell>
          <cell r="I794" t="str">
            <v>Energy</v>
          </cell>
          <cell r="J794" t="str">
            <v>Summer</v>
          </cell>
          <cell r="K794" t="str">
            <v>Peak</v>
          </cell>
          <cell r="O794" t="str">
            <v>N/A</v>
          </cell>
          <cell r="T794">
            <v>7921405.1290269997</v>
          </cell>
        </row>
        <row r="795">
          <cell r="F795" t="str">
            <v>AG-C</v>
          </cell>
          <cell r="G795" t="str">
            <v>Trans</v>
          </cell>
          <cell r="I795" t="str">
            <v>Energy</v>
          </cell>
          <cell r="J795" t="str">
            <v>Winter</v>
          </cell>
          <cell r="K795" t="str">
            <v>Off Peak</v>
          </cell>
          <cell r="O795" t="str">
            <v>N/A</v>
          </cell>
          <cell r="T795">
            <v>62853704.201589003</v>
          </cell>
        </row>
        <row r="796">
          <cell r="F796" t="str">
            <v>AG-C</v>
          </cell>
          <cell r="G796" t="str">
            <v>Trans</v>
          </cell>
          <cell r="I796" t="str">
            <v>Energy</v>
          </cell>
          <cell r="J796" t="str">
            <v>Winter</v>
          </cell>
          <cell r="K796" t="str">
            <v>Peak</v>
          </cell>
          <cell r="O796" t="str">
            <v>N/A</v>
          </cell>
          <cell r="T796">
            <v>8891307.5255130008</v>
          </cell>
        </row>
        <row r="797">
          <cell r="F797" t="str">
            <v>AG-C</v>
          </cell>
          <cell r="G797" t="str">
            <v>PPP</v>
          </cell>
          <cell r="I797" t="str">
            <v>Energy</v>
          </cell>
          <cell r="J797" t="str">
            <v>Summer</v>
          </cell>
          <cell r="K797" t="str">
            <v>Off Peak</v>
          </cell>
          <cell r="O797" t="str">
            <v>N/A</v>
          </cell>
          <cell r="T797">
            <v>55690040.241779</v>
          </cell>
        </row>
        <row r="798">
          <cell r="F798" t="str">
            <v>AG-C</v>
          </cell>
          <cell r="G798" t="str">
            <v>PPP</v>
          </cell>
          <cell r="I798" t="str">
            <v>Energy</v>
          </cell>
          <cell r="J798" t="str">
            <v>Summer</v>
          </cell>
          <cell r="K798" t="str">
            <v>Peak</v>
          </cell>
          <cell r="O798" t="str">
            <v>N/A</v>
          </cell>
          <cell r="T798">
            <v>7921405.1290269997</v>
          </cell>
        </row>
        <row r="799">
          <cell r="F799" t="str">
            <v>AG-C</v>
          </cell>
          <cell r="G799" t="str">
            <v>PPP</v>
          </cell>
          <cell r="I799" t="str">
            <v>Energy</v>
          </cell>
          <cell r="J799" t="str">
            <v>Winter</v>
          </cell>
          <cell r="K799" t="str">
            <v>Off Peak</v>
          </cell>
          <cell r="O799" t="str">
            <v>N/A</v>
          </cell>
          <cell r="T799">
            <v>62853704.201589003</v>
          </cell>
        </row>
        <row r="800">
          <cell r="F800" t="str">
            <v>AG-C</v>
          </cell>
          <cell r="G800" t="str">
            <v>PPP</v>
          </cell>
          <cell r="I800" t="str">
            <v>Energy</v>
          </cell>
          <cell r="J800" t="str">
            <v>Winter</v>
          </cell>
          <cell r="K800" t="str">
            <v>Peak</v>
          </cell>
          <cell r="O800" t="str">
            <v>N/A</v>
          </cell>
          <cell r="T800">
            <v>8891307.5255130008</v>
          </cell>
        </row>
        <row r="801">
          <cell r="F801" t="str">
            <v>AG-C</v>
          </cell>
          <cell r="G801" t="str">
            <v>AB32 Credit</v>
          </cell>
          <cell r="I801" t="str">
            <v>Energy</v>
          </cell>
          <cell r="J801" t="str">
            <v>Summer</v>
          </cell>
          <cell r="K801" t="str">
            <v>Off Peak</v>
          </cell>
          <cell r="O801" t="str">
            <v>N/A</v>
          </cell>
          <cell r="T801">
            <v>22487350.24769726</v>
          </cell>
        </row>
        <row r="802">
          <cell r="F802" t="str">
            <v>AG-C</v>
          </cell>
          <cell r="G802" t="str">
            <v>AB32 Credit</v>
          </cell>
          <cell r="I802" t="str">
            <v>Energy</v>
          </cell>
          <cell r="J802" t="str">
            <v>Summer</v>
          </cell>
          <cell r="K802" t="str">
            <v>Peak</v>
          </cell>
          <cell r="O802" t="str">
            <v>N/A</v>
          </cell>
          <cell r="T802">
            <v>3205828.9711311311</v>
          </cell>
        </row>
        <row r="803">
          <cell r="F803" t="str">
            <v>AG-C</v>
          </cell>
          <cell r="G803" t="str">
            <v>AB32 Credit</v>
          </cell>
          <cell r="I803" t="str">
            <v>Energy</v>
          </cell>
          <cell r="J803" t="str">
            <v>Winter</v>
          </cell>
          <cell r="K803" t="str">
            <v>Off Peak</v>
          </cell>
          <cell r="O803" t="str">
            <v>N/A</v>
          </cell>
          <cell r="T803">
            <v>29940643.292302698</v>
          </cell>
        </row>
        <row r="804">
          <cell r="F804" t="str">
            <v>AG-C</v>
          </cell>
          <cell r="G804" t="str">
            <v>AB32 Credit</v>
          </cell>
          <cell r="I804" t="str">
            <v>Energy</v>
          </cell>
          <cell r="J804" t="str">
            <v>Winter</v>
          </cell>
          <cell r="K804" t="str">
            <v>Peak</v>
          </cell>
          <cell r="O804" t="str">
            <v>N/A</v>
          </cell>
          <cell r="T804">
            <v>4266963.5088630859</v>
          </cell>
        </row>
        <row r="805">
          <cell r="F805" t="str">
            <v>AG-C</v>
          </cell>
          <cell r="G805" t="str">
            <v>TRA</v>
          </cell>
          <cell r="I805" t="str">
            <v>Energy</v>
          </cell>
          <cell r="J805" t="str">
            <v>Summer</v>
          </cell>
          <cell r="K805" t="str">
            <v>Off Peak</v>
          </cell>
          <cell r="O805" t="str">
            <v>N/A</v>
          </cell>
          <cell r="T805">
            <v>55690040.241779</v>
          </cell>
        </row>
        <row r="806">
          <cell r="F806" t="str">
            <v>AG-C</v>
          </cell>
          <cell r="G806" t="str">
            <v>TRA</v>
          </cell>
          <cell r="I806" t="str">
            <v>Energy</v>
          </cell>
          <cell r="J806" t="str">
            <v>Summer</v>
          </cell>
          <cell r="K806" t="str">
            <v>Peak</v>
          </cell>
          <cell r="O806" t="str">
            <v>N/A</v>
          </cell>
          <cell r="T806">
            <v>7921405.1290269997</v>
          </cell>
        </row>
        <row r="807">
          <cell r="F807" t="str">
            <v>AG-C</v>
          </cell>
          <cell r="G807" t="str">
            <v>TRA</v>
          </cell>
          <cell r="I807" t="str">
            <v>Energy</v>
          </cell>
          <cell r="J807" t="str">
            <v>Winter</v>
          </cell>
          <cell r="K807" t="str">
            <v>Off Peak</v>
          </cell>
          <cell r="O807" t="str">
            <v>N/A</v>
          </cell>
          <cell r="T807">
            <v>62853704.201589003</v>
          </cell>
        </row>
        <row r="808">
          <cell r="F808" t="str">
            <v>AG-C</v>
          </cell>
          <cell r="G808" t="str">
            <v>TRA</v>
          </cell>
          <cell r="I808" t="str">
            <v>Energy</v>
          </cell>
          <cell r="J808" t="str">
            <v>Winter</v>
          </cell>
          <cell r="K808" t="str">
            <v>Peak</v>
          </cell>
          <cell r="O808" t="str">
            <v>N/A</v>
          </cell>
          <cell r="T808">
            <v>8891307.5255130008</v>
          </cell>
        </row>
        <row r="809">
          <cell r="F809" t="str">
            <v>AG-C</v>
          </cell>
          <cell r="G809" t="str">
            <v>TRA</v>
          </cell>
          <cell r="I809" t="str">
            <v>Energy</v>
          </cell>
          <cell r="J809" t="str">
            <v>Summer</v>
          </cell>
          <cell r="K809" t="str">
            <v>Off Peak</v>
          </cell>
          <cell r="O809" t="str">
            <v>N/A</v>
          </cell>
          <cell r="T809">
            <v>55690040.241779</v>
          </cell>
        </row>
        <row r="810">
          <cell r="F810" t="str">
            <v>AG-C</v>
          </cell>
          <cell r="G810" t="str">
            <v>TRA</v>
          </cell>
          <cell r="I810" t="str">
            <v>Energy</v>
          </cell>
          <cell r="J810" t="str">
            <v>Summer</v>
          </cell>
          <cell r="K810" t="str">
            <v>Peak</v>
          </cell>
          <cell r="O810" t="str">
            <v>N/A</v>
          </cell>
          <cell r="T810">
            <v>7921405.1290269997</v>
          </cell>
        </row>
        <row r="811">
          <cell r="F811" t="str">
            <v>AG-C</v>
          </cell>
          <cell r="G811" t="str">
            <v>TRA</v>
          </cell>
          <cell r="I811" t="str">
            <v>Energy</v>
          </cell>
          <cell r="J811" t="str">
            <v>Winter</v>
          </cell>
          <cell r="K811" t="str">
            <v>Off Peak</v>
          </cell>
          <cell r="O811" t="str">
            <v>N/A</v>
          </cell>
          <cell r="T811">
            <v>62853704.201589003</v>
          </cell>
        </row>
        <row r="812">
          <cell r="F812" t="str">
            <v>AG-C</v>
          </cell>
          <cell r="G812" t="str">
            <v>TRA</v>
          </cell>
          <cell r="I812" t="str">
            <v>Energy</v>
          </cell>
          <cell r="J812" t="str">
            <v>Winter</v>
          </cell>
          <cell r="K812" t="str">
            <v>Peak</v>
          </cell>
          <cell r="O812" t="str">
            <v>N/A</v>
          </cell>
          <cell r="T812">
            <v>8891307.5255130008</v>
          </cell>
        </row>
        <row r="813">
          <cell r="F813" t="str">
            <v>AG-C</v>
          </cell>
          <cell r="G813" t="str">
            <v>RB</v>
          </cell>
          <cell r="I813" t="str">
            <v>Energy</v>
          </cell>
          <cell r="J813" t="str">
            <v>Summer</v>
          </cell>
          <cell r="K813" t="str">
            <v>Off Peak</v>
          </cell>
          <cell r="O813" t="str">
            <v>N/A</v>
          </cell>
          <cell r="T813">
            <v>55690040.241779</v>
          </cell>
        </row>
        <row r="814">
          <cell r="F814" t="str">
            <v>AG-C</v>
          </cell>
          <cell r="G814" t="str">
            <v>RB</v>
          </cell>
          <cell r="I814" t="str">
            <v>Energy</v>
          </cell>
          <cell r="J814" t="str">
            <v>Summer</v>
          </cell>
          <cell r="K814" t="str">
            <v>Peak</v>
          </cell>
          <cell r="O814" t="str">
            <v>N/A</v>
          </cell>
          <cell r="T814">
            <v>7921405.1290269997</v>
          </cell>
        </row>
        <row r="815">
          <cell r="F815" t="str">
            <v>AG-C</v>
          </cell>
          <cell r="G815" t="str">
            <v>RB</v>
          </cell>
          <cell r="I815" t="str">
            <v>Energy</v>
          </cell>
          <cell r="J815" t="str">
            <v>Winter</v>
          </cell>
          <cell r="K815" t="str">
            <v>Off Peak</v>
          </cell>
          <cell r="O815" t="str">
            <v>N/A</v>
          </cell>
          <cell r="T815">
            <v>62853704.201589003</v>
          </cell>
        </row>
        <row r="816">
          <cell r="F816" t="str">
            <v>AG-C</v>
          </cell>
          <cell r="G816" t="str">
            <v>RB</v>
          </cell>
          <cell r="I816" t="str">
            <v>Energy</v>
          </cell>
          <cell r="J816" t="str">
            <v>Winter</v>
          </cell>
          <cell r="K816" t="str">
            <v>Peak</v>
          </cell>
          <cell r="O816" t="str">
            <v>N/A</v>
          </cell>
          <cell r="T816">
            <v>8891307.5255130008</v>
          </cell>
        </row>
        <row r="817">
          <cell r="F817" t="str">
            <v>AG-C</v>
          </cell>
          <cell r="G817" t="str">
            <v>RBC</v>
          </cell>
          <cell r="I817" t="str">
            <v>Energy</v>
          </cell>
          <cell r="J817" t="str">
            <v>Summer</v>
          </cell>
          <cell r="K817" t="str">
            <v>Off Peak</v>
          </cell>
          <cell r="O817" t="str">
            <v>N/A</v>
          </cell>
          <cell r="T817">
            <v>55690040.241779</v>
          </cell>
        </row>
        <row r="818">
          <cell r="F818" t="str">
            <v>AG-C</v>
          </cell>
          <cell r="G818" t="str">
            <v>RBC</v>
          </cell>
          <cell r="I818" t="str">
            <v>Energy</v>
          </cell>
          <cell r="J818" t="str">
            <v>Summer</v>
          </cell>
          <cell r="K818" t="str">
            <v>Peak</v>
          </cell>
          <cell r="O818" t="str">
            <v>N/A</v>
          </cell>
          <cell r="T818">
            <v>7921405.1290269997</v>
          </cell>
        </row>
        <row r="819">
          <cell r="F819" t="str">
            <v>AG-C</v>
          </cell>
          <cell r="G819" t="str">
            <v>RBC</v>
          </cell>
          <cell r="I819" t="str">
            <v>Energy</v>
          </cell>
          <cell r="J819" t="str">
            <v>Winter</v>
          </cell>
          <cell r="K819" t="str">
            <v>Off Peak</v>
          </cell>
          <cell r="O819" t="str">
            <v>N/A</v>
          </cell>
          <cell r="T819">
            <v>62853704.201589003</v>
          </cell>
        </row>
        <row r="820">
          <cell r="F820" t="str">
            <v>AG-C</v>
          </cell>
          <cell r="G820" t="str">
            <v>RBC</v>
          </cell>
          <cell r="I820" t="str">
            <v>Energy</v>
          </cell>
          <cell r="J820" t="str">
            <v>Winter</v>
          </cell>
          <cell r="K820" t="str">
            <v>Peak</v>
          </cell>
          <cell r="O820" t="str">
            <v>N/A</v>
          </cell>
          <cell r="T820">
            <v>8891307.5255130008</v>
          </cell>
        </row>
        <row r="821">
          <cell r="F821" t="str">
            <v>AG-C</v>
          </cell>
          <cell r="G821" t="str">
            <v>WH</v>
          </cell>
          <cell r="I821" t="str">
            <v>Energy</v>
          </cell>
          <cell r="J821" t="str">
            <v>Summer</v>
          </cell>
          <cell r="K821" t="str">
            <v>Off Peak</v>
          </cell>
          <cell r="O821" t="str">
            <v>N/A</v>
          </cell>
          <cell r="T821">
            <v>55690040.241779</v>
          </cell>
        </row>
        <row r="822">
          <cell r="F822" t="str">
            <v>AG-C</v>
          </cell>
          <cell r="G822" t="str">
            <v>WH</v>
          </cell>
          <cell r="I822" t="str">
            <v>Energy</v>
          </cell>
          <cell r="J822" t="str">
            <v>Summer</v>
          </cell>
          <cell r="K822" t="str">
            <v>Peak</v>
          </cell>
          <cell r="O822" t="str">
            <v>N/A</v>
          </cell>
          <cell r="T822">
            <v>7921405.1290269997</v>
          </cell>
        </row>
        <row r="823">
          <cell r="F823" t="str">
            <v>AG-C</v>
          </cell>
          <cell r="G823" t="str">
            <v>WH</v>
          </cell>
          <cell r="I823" t="str">
            <v>Energy</v>
          </cell>
          <cell r="J823" t="str">
            <v>Winter</v>
          </cell>
          <cell r="K823" t="str">
            <v>Off Peak</v>
          </cell>
          <cell r="O823" t="str">
            <v>N/A</v>
          </cell>
          <cell r="T823">
            <v>62853704.201589003</v>
          </cell>
        </row>
        <row r="824">
          <cell r="F824" t="str">
            <v>AG-C</v>
          </cell>
          <cell r="G824" t="str">
            <v>WH</v>
          </cell>
          <cell r="I824" t="str">
            <v>Energy</v>
          </cell>
          <cell r="J824" t="str">
            <v>Winter</v>
          </cell>
          <cell r="K824" t="str">
            <v>Peak</v>
          </cell>
          <cell r="O824" t="str">
            <v>N/A</v>
          </cell>
          <cell r="T824">
            <v>8891307.5255130008</v>
          </cell>
        </row>
        <row r="825">
          <cell r="F825" t="str">
            <v>AG-C</v>
          </cell>
          <cell r="G825" t="str">
            <v>PCIA</v>
          </cell>
          <cell r="I825" t="str">
            <v>Pre-09</v>
          </cell>
          <cell r="J825" t="str">
            <v>N/A</v>
          </cell>
          <cell r="K825" t="str">
            <v>N/A</v>
          </cell>
          <cell r="O825" t="str">
            <v>N/A</v>
          </cell>
          <cell r="T825">
            <v>0</v>
          </cell>
        </row>
        <row r="826">
          <cell r="F826" t="str">
            <v>AG-C</v>
          </cell>
          <cell r="G826" t="str">
            <v>PCIA</v>
          </cell>
          <cell r="I826" t="str">
            <v>Vin 09</v>
          </cell>
          <cell r="J826" t="str">
            <v>N/A</v>
          </cell>
          <cell r="K826" t="str">
            <v>N/A</v>
          </cell>
          <cell r="O826" t="str">
            <v>N/A</v>
          </cell>
          <cell r="T826">
            <v>0</v>
          </cell>
        </row>
        <row r="827">
          <cell r="F827" t="str">
            <v>AG-C</v>
          </cell>
          <cell r="G827" t="str">
            <v>PCIA</v>
          </cell>
          <cell r="I827" t="str">
            <v>Vin 10</v>
          </cell>
          <cell r="J827" t="str">
            <v>N/A</v>
          </cell>
          <cell r="K827" t="str">
            <v>N/A</v>
          </cell>
          <cell r="O827" t="str">
            <v>N/A</v>
          </cell>
          <cell r="T827">
            <v>0</v>
          </cell>
        </row>
        <row r="828">
          <cell r="F828" t="str">
            <v>AG-C</v>
          </cell>
          <cell r="G828" t="str">
            <v>PCIA</v>
          </cell>
          <cell r="I828" t="str">
            <v>Vin 11</v>
          </cell>
          <cell r="J828" t="str">
            <v>N/A</v>
          </cell>
          <cell r="K828" t="str">
            <v>N/A</v>
          </cell>
          <cell r="O828" t="str">
            <v>N/A</v>
          </cell>
          <cell r="T828">
            <v>0</v>
          </cell>
        </row>
        <row r="829">
          <cell r="F829" t="str">
            <v>AG-C</v>
          </cell>
          <cell r="G829" t="str">
            <v>PCIA</v>
          </cell>
          <cell r="I829" t="str">
            <v>Vin 12</v>
          </cell>
          <cell r="J829" t="str">
            <v>N/A</v>
          </cell>
          <cell r="K829" t="str">
            <v>N/A</v>
          </cell>
          <cell r="O829" t="str">
            <v>N/A</v>
          </cell>
          <cell r="T829">
            <v>0</v>
          </cell>
        </row>
        <row r="830">
          <cell r="F830" t="str">
            <v>AG-C</v>
          </cell>
          <cell r="G830" t="str">
            <v>PCIA</v>
          </cell>
          <cell r="I830" t="str">
            <v>Vin 13</v>
          </cell>
          <cell r="J830" t="str">
            <v>N/A</v>
          </cell>
          <cell r="K830" t="str">
            <v>N/A</v>
          </cell>
          <cell r="O830" t="str">
            <v>N/A</v>
          </cell>
          <cell r="T830">
            <v>0</v>
          </cell>
        </row>
        <row r="831">
          <cell r="F831" t="str">
            <v>AG-C</v>
          </cell>
          <cell r="G831" t="str">
            <v>PCIA</v>
          </cell>
          <cell r="I831" t="str">
            <v>Vin 14</v>
          </cell>
          <cell r="J831" t="str">
            <v>N/A</v>
          </cell>
          <cell r="K831" t="str">
            <v>N/A</v>
          </cell>
          <cell r="O831" t="str">
            <v>N/A</v>
          </cell>
          <cell r="T831">
            <v>0</v>
          </cell>
        </row>
        <row r="832">
          <cell r="F832" t="str">
            <v>AG-C</v>
          </cell>
          <cell r="G832" t="str">
            <v>PCIA</v>
          </cell>
          <cell r="I832" t="str">
            <v>Vin 15</v>
          </cell>
          <cell r="J832" t="str">
            <v>N/A</v>
          </cell>
          <cell r="K832" t="str">
            <v>N/A</v>
          </cell>
          <cell r="O832" t="str">
            <v>N/A</v>
          </cell>
          <cell r="T832">
            <v>0</v>
          </cell>
        </row>
        <row r="833">
          <cell r="F833" t="str">
            <v>AG-C</v>
          </cell>
          <cell r="G833" t="str">
            <v>PCIA</v>
          </cell>
          <cell r="I833" t="str">
            <v>Vin 16</v>
          </cell>
          <cell r="J833" t="str">
            <v>N/A</v>
          </cell>
          <cell r="K833" t="str">
            <v>N/A</v>
          </cell>
          <cell r="O833" t="str">
            <v>N/A</v>
          </cell>
          <cell r="T833">
            <v>0</v>
          </cell>
        </row>
        <row r="834">
          <cell r="F834" t="str">
            <v>AG-C</v>
          </cell>
          <cell r="G834" t="str">
            <v>PCIA</v>
          </cell>
          <cell r="I834" t="str">
            <v>Vin 17</v>
          </cell>
          <cell r="J834" t="str">
            <v>N/A</v>
          </cell>
          <cell r="K834" t="str">
            <v>N/A</v>
          </cell>
          <cell r="O834" t="str">
            <v>N/A</v>
          </cell>
          <cell r="T834">
            <v>0</v>
          </cell>
        </row>
        <row r="835">
          <cell r="F835" t="str">
            <v>AG-C</v>
          </cell>
          <cell r="G835" t="str">
            <v>PCIA</v>
          </cell>
          <cell r="I835" t="str">
            <v>Vin 18</v>
          </cell>
          <cell r="J835" t="str">
            <v>N/A</v>
          </cell>
          <cell r="K835" t="str">
            <v>N/A</v>
          </cell>
          <cell r="O835" t="str">
            <v>N/A</v>
          </cell>
          <cell r="T835">
            <v>0</v>
          </cell>
        </row>
        <row r="836">
          <cell r="F836" t="str">
            <v>AG-C</v>
          </cell>
          <cell r="G836" t="str">
            <v>PCIA</v>
          </cell>
          <cell r="I836" t="str">
            <v>Vin 19</v>
          </cell>
          <cell r="J836" t="str">
            <v>N/A</v>
          </cell>
          <cell r="K836" t="str">
            <v>N/A</v>
          </cell>
          <cell r="O836" t="str">
            <v>N/A</v>
          </cell>
          <cell r="T836">
            <v>0</v>
          </cell>
        </row>
        <row r="837">
          <cell r="F837" t="str">
            <v>AG-C</v>
          </cell>
          <cell r="G837" t="str">
            <v>PCIA</v>
          </cell>
          <cell r="I837" t="str">
            <v>Vin 20</v>
          </cell>
          <cell r="J837" t="str">
            <v>N/A</v>
          </cell>
          <cell r="K837" t="str">
            <v>N/A</v>
          </cell>
          <cell r="O837" t="str">
            <v>N/A</v>
          </cell>
          <cell r="T837">
            <v>0</v>
          </cell>
        </row>
        <row r="838">
          <cell r="F838" t="str">
            <v>AG-C</v>
          </cell>
          <cell r="G838" t="str">
            <v>PCIA</v>
          </cell>
          <cell r="I838" t="str">
            <v>Vin 21</v>
          </cell>
          <cell r="J838" t="str">
            <v>N/A</v>
          </cell>
          <cell r="K838" t="str">
            <v>N/A</v>
          </cell>
          <cell r="O838" t="str">
            <v>N/A</v>
          </cell>
          <cell r="T838">
            <v>0</v>
          </cell>
        </row>
        <row r="839">
          <cell r="F839" t="str">
            <v>AG-C</v>
          </cell>
          <cell r="G839" t="str">
            <v>PCIA</v>
          </cell>
          <cell r="I839" t="str">
            <v>Vin Bund</v>
          </cell>
          <cell r="J839" t="str">
            <v>N/A</v>
          </cell>
          <cell r="K839" t="str">
            <v>N/A</v>
          </cell>
          <cell r="O839" t="str">
            <v>N/A</v>
          </cell>
          <cell r="T839">
            <v>0</v>
          </cell>
        </row>
        <row r="840">
          <cell r="F840" t="str">
            <v>AG-C</v>
          </cell>
          <cell r="G840" t="str">
            <v>WH</v>
          </cell>
          <cell r="I840" t="str">
            <v>DL</v>
          </cell>
          <cell r="J840" t="str">
            <v>N/A</v>
          </cell>
          <cell r="K840" t="str">
            <v>N/A</v>
          </cell>
          <cell r="O840" t="str">
            <v>N/A</v>
          </cell>
          <cell r="T840">
            <v>0</v>
          </cell>
        </row>
        <row r="841">
          <cell r="F841" t="str">
            <v>AG-C</v>
          </cell>
          <cell r="G841" t="str">
            <v>WH</v>
          </cell>
          <cell r="I841" t="str">
            <v>Energy</v>
          </cell>
          <cell r="J841" t="str">
            <v>Summer</v>
          </cell>
          <cell r="K841" t="str">
            <v>Off Peak</v>
          </cell>
          <cell r="O841" t="str">
            <v>N/A</v>
          </cell>
          <cell r="T841">
            <v>55690040.241779</v>
          </cell>
        </row>
        <row r="842">
          <cell r="F842" t="str">
            <v>AG-C</v>
          </cell>
          <cell r="G842" t="str">
            <v>WH</v>
          </cell>
          <cell r="I842" t="str">
            <v>Energy</v>
          </cell>
          <cell r="J842" t="str">
            <v>Summer</v>
          </cell>
          <cell r="K842" t="str">
            <v>Peak</v>
          </cell>
          <cell r="O842" t="str">
            <v>N/A</v>
          </cell>
          <cell r="T842">
            <v>7921405.1290269997</v>
          </cell>
        </row>
        <row r="843">
          <cell r="F843" t="str">
            <v>AG-C</v>
          </cell>
          <cell r="G843" t="str">
            <v>WH</v>
          </cell>
          <cell r="I843" t="str">
            <v>Energy</v>
          </cell>
          <cell r="J843" t="str">
            <v>Winter</v>
          </cell>
          <cell r="K843" t="str">
            <v>Off Peak</v>
          </cell>
          <cell r="O843" t="str">
            <v>N/A</v>
          </cell>
          <cell r="T843">
            <v>62853704.201589003</v>
          </cell>
        </row>
        <row r="844">
          <cell r="F844" t="str">
            <v>AG-C</v>
          </cell>
          <cell r="G844" t="str">
            <v>WH</v>
          </cell>
          <cell r="I844" t="str">
            <v>Energy</v>
          </cell>
          <cell r="J844" t="str">
            <v>Winter</v>
          </cell>
          <cell r="K844" t="str">
            <v>Peak</v>
          </cell>
          <cell r="O844" t="str">
            <v>N/A</v>
          </cell>
          <cell r="T844">
            <v>8891307.5255130008</v>
          </cell>
        </row>
        <row r="845">
          <cell r="F845" t="str">
            <v>AG-C</v>
          </cell>
          <cell r="G845" t="str">
            <v>WH</v>
          </cell>
          <cell r="I845" t="str">
            <v>DL</v>
          </cell>
          <cell r="J845" t="str">
            <v>N/A</v>
          </cell>
          <cell r="K845" t="str">
            <v>N/A</v>
          </cell>
          <cell r="O845" t="str">
            <v>N/A</v>
          </cell>
          <cell r="T845">
            <v>0</v>
          </cell>
        </row>
        <row r="846">
          <cell r="F846" t="str">
            <v>AG-C</v>
          </cell>
          <cell r="G846" t="str">
            <v>WH</v>
          </cell>
          <cell r="I846" t="str">
            <v>Energy</v>
          </cell>
          <cell r="J846" t="str">
            <v>Summer</v>
          </cell>
          <cell r="K846" t="str">
            <v>Off Peak</v>
          </cell>
          <cell r="O846" t="str">
            <v>N/A</v>
          </cell>
          <cell r="T846">
            <v>55690040.241779</v>
          </cell>
        </row>
        <row r="847">
          <cell r="F847" t="str">
            <v>AG-C</v>
          </cell>
          <cell r="G847" t="str">
            <v>WH</v>
          </cell>
          <cell r="I847" t="str">
            <v>Energy</v>
          </cell>
          <cell r="J847" t="str">
            <v>Summer</v>
          </cell>
          <cell r="K847" t="str">
            <v>Peak</v>
          </cell>
          <cell r="O847" t="str">
            <v>N/A</v>
          </cell>
          <cell r="T847">
            <v>7921405.1290269997</v>
          </cell>
        </row>
        <row r="848">
          <cell r="F848" t="str">
            <v>AG-C</v>
          </cell>
          <cell r="G848" t="str">
            <v>WH</v>
          </cell>
          <cell r="I848" t="str">
            <v>Energy</v>
          </cell>
          <cell r="J848" t="str">
            <v>Winter</v>
          </cell>
          <cell r="K848" t="str">
            <v>Off Peak</v>
          </cell>
          <cell r="O848" t="str">
            <v>N/A</v>
          </cell>
          <cell r="T848">
            <v>62853704.201589003</v>
          </cell>
        </row>
        <row r="849">
          <cell r="F849" t="str">
            <v>AG-C</v>
          </cell>
          <cell r="G849" t="str">
            <v>WH</v>
          </cell>
          <cell r="I849" t="str">
            <v>Energy</v>
          </cell>
          <cell r="J849" t="str">
            <v>Winter</v>
          </cell>
          <cell r="K849" t="str">
            <v>Peak</v>
          </cell>
          <cell r="O849" t="str">
            <v>N/A</v>
          </cell>
          <cell r="T849">
            <v>8891307.5255130008</v>
          </cell>
        </row>
        <row r="850">
          <cell r="F850" t="str">
            <v>AG-C</v>
          </cell>
          <cell r="G850" t="str">
            <v>Distribution</v>
          </cell>
          <cell r="I850" t="str">
            <v>Customer</v>
          </cell>
          <cell r="J850" t="str">
            <v>Summer</v>
          </cell>
          <cell r="K850" t="str">
            <v>N/A</v>
          </cell>
          <cell r="O850" t="str">
            <v>N/A</v>
          </cell>
          <cell r="T850">
            <v>24.266943999999999</v>
          </cell>
        </row>
        <row r="851">
          <cell r="F851" t="str">
            <v>AG-C</v>
          </cell>
          <cell r="G851" t="str">
            <v>Distribution</v>
          </cell>
          <cell r="I851" t="str">
            <v>Customer</v>
          </cell>
          <cell r="J851" t="str">
            <v>Winter</v>
          </cell>
          <cell r="K851" t="str">
            <v>N/A</v>
          </cell>
          <cell r="O851" t="str">
            <v>N/A</v>
          </cell>
          <cell r="T851">
            <v>49.216965999999999</v>
          </cell>
        </row>
        <row r="852">
          <cell r="F852" t="str">
            <v>AG-C</v>
          </cell>
          <cell r="G852" t="str">
            <v>Distribution</v>
          </cell>
          <cell r="I852" t="str">
            <v>Demand</v>
          </cell>
          <cell r="J852" t="str">
            <v>Summer</v>
          </cell>
          <cell r="K852" t="str">
            <v>Maximum kW</v>
          </cell>
          <cell r="O852" t="str">
            <v>N/A</v>
          </cell>
          <cell r="T852">
            <v>97540.862938000006</v>
          </cell>
        </row>
        <row r="853">
          <cell r="F853" t="str">
            <v>AG-C</v>
          </cell>
          <cell r="G853" t="str">
            <v>Distribution</v>
          </cell>
          <cell r="I853" t="str">
            <v>Demand</v>
          </cell>
          <cell r="J853" t="str">
            <v>Summer</v>
          </cell>
          <cell r="K853" t="str">
            <v>Peak</v>
          </cell>
          <cell r="O853" t="str">
            <v>N/A</v>
          </cell>
          <cell r="T853">
            <v>104284.67793599999</v>
          </cell>
        </row>
        <row r="854">
          <cell r="F854" t="str">
            <v>AG-C</v>
          </cell>
          <cell r="G854" t="str">
            <v>Distribution</v>
          </cell>
          <cell r="I854" t="str">
            <v>Demand</v>
          </cell>
          <cell r="J854" t="str">
            <v>Winter</v>
          </cell>
          <cell r="K854" t="str">
            <v>Maximum kW</v>
          </cell>
          <cell r="O854" t="str">
            <v>N/A</v>
          </cell>
          <cell r="T854">
            <v>114499.382627</v>
          </cell>
        </row>
        <row r="855">
          <cell r="F855" t="str">
            <v>AG-C</v>
          </cell>
          <cell r="G855" t="str">
            <v>Generation</v>
          </cell>
          <cell r="I855" t="str">
            <v>Demand</v>
          </cell>
          <cell r="J855" t="str">
            <v>Summer</v>
          </cell>
          <cell r="K855" t="str">
            <v>Peak</v>
          </cell>
          <cell r="O855" t="str">
            <v>N/A</v>
          </cell>
          <cell r="T855">
            <v>104284.67793599999</v>
          </cell>
        </row>
        <row r="856">
          <cell r="F856" t="str">
            <v>AG-C</v>
          </cell>
          <cell r="G856" t="str">
            <v>PPP</v>
          </cell>
          <cell r="I856" t="str">
            <v>DL</v>
          </cell>
          <cell r="J856" t="str">
            <v>N/A</v>
          </cell>
          <cell r="K856" t="str">
            <v>N/A</v>
          </cell>
          <cell r="O856" t="str">
            <v>N/A</v>
          </cell>
          <cell r="T856">
            <v>0</v>
          </cell>
        </row>
        <row r="857">
          <cell r="F857" t="str">
            <v>AG-C</v>
          </cell>
          <cell r="G857" t="str">
            <v>CTC</v>
          </cell>
          <cell r="I857" t="str">
            <v>DL</v>
          </cell>
          <cell r="J857" t="str">
            <v>N/A</v>
          </cell>
          <cell r="K857" t="str">
            <v>N/A</v>
          </cell>
          <cell r="O857" t="str">
            <v>N/A</v>
          </cell>
          <cell r="T857">
            <v>0</v>
          </cell>
        </row>
        <row r="858">
          <cell r="F858" t="str">
            <v>AG-C</v>
          </cell>
          <cell r="G858" t="str">
            <v>WFC</v>
          </cell>
          <cell r="I858" t="str">
            <v>DL</v>
          </cell>
          <cell r="J858" t="str">
            <v>N/A</v>
          </cell>
          <cell r="K858" t="str">
            <v>N/A</v>
          </cell>
          <cell r="O858" t="str">
            <v>N/A</v>
          </cell>
          <cell r="T858">
            <v>0</v>
          </cell>
        </row>
        <row r="859">
          <cell r="F859" t="str">
            <v>AG-C</v>
          </cell>
          <cell r="G859" t="str">
            <v>ECRA</v>
          </cell>
          <cell r="I859" t="str">
            <v>DL</v>
          </cell>
          <cell r="J859" t="str">
            <v>N/A</v>
          </cell>
          <cell r="K859" t="str">
            <v>N/A</v>
          </cell>
          <cell r="O859" t="str">
            <v>N/A</v>
          </cell>
          <cell r="T859">
            <v>0</v>
          </cell>
        </row>
        <row r="860">
          <cell r="F860" t="str">
            <v>AG-C</v>
          </cell>
          <cell r="G860" t="str">
            <v>ND</v>
          </cell>
          <cell r="I860" t="str">
            <v>DL</v>
          </cell>
          <cell r="J860" t="str">
            <v>N/A</v>
          </cell>
          <cell r="K860" t="str">
            <v>N/A</v>
          </cell>
          <cell r="O860" t="str">
            <v>N/A</v>
          </cell>
          <cell r="T860">
            <v>0</v>
          </cell>
        </row>
        <row r="861">
          <cell r="F861" t="str">
            <v>AG-C</v>
          </cell>
          <cell r="G861" t="str">
            <v>PPP</v>
          </cell>
          <cell r="I861" t="str">
            <v>DL</v>
          </cell>
          <cell r="J861" t="str">
            <v>N/A</v>
          </cell>
          <cell r="K861" t="str">
            <v>N/A</v>
          </cell>
          <cell r="O861" t="str">
            <v>N/A</v>
          </cell>
          <cell r="T861">
            <v>0</v>
          </cell>
        </row>
        <row r="862">
          <cell r="F862" t="str">
            <v>AG-C</v>
          </cell>
          <cell r="G862" t="str">
            <v>RB</v>
          </cell>
          <cell r="I862" t="str">
            <v>DL</v>
          </cell>
          <cell r="J862" t="str">
            <v>N/A</v>
          </cell>
          <cell r="K862" t="str">
            <v>N/A</v>
          </cell>
          <cell r="O862" t="str">
            <v>N/A</v>
          </cell>
          <cell r="T862">
            <v>0</v>
          </cell>
        </row>
        <row r="863">
          <cell r="F863" t="str">
            <v>AG-C</v>
          </cell>
          <cell r="G863" t="str">
            <v>RBC</v>
          </cell>
          <cell r="I863" t="str">
            <v>DL</v>
          </cell>
          <cell r="J863" t="str">
            <v>N/A</v>
          </cell>
          <cell r="K863" t="str">
            <v>N/A</v>
          </cell>
          <cell r="O863" t="str">
            <v>N/A</v>
          </cell>
          <cell r="T863">
            <v>0</v>
          </cell>
        </row>
        <row r="864">
          <cell r="F864" t="str">
            <v>AG-C</v>
          </cell>
          <cell r="G864" t="str">
            <v>WH</v>
          </cell>
          <cell r="I864" t="str">
            <v>DL</v>
          </cell>
          <cell r="J864" t="str">
            <v>N/A</v>
          </cell>
          <cell r="K864" t="str">
            <v>N/A</v>
          </cell>
          <cell r="O864" t="str">
            <v>N/A</v>
          </cell>
          <cell r="T864">
            <v>0</v>
          </cell>
        </row>
        <row r="865">
          <cell r="F865" t="str">
            <v>AG-C</v>
          </cell>
          <cell r="G865" t="str">
            <v>Distribution</v>
          </cell>
          <cell r="I865" t="str">
            <v>E-BIP Discount</v>
          </cell>
          <cell r="J865" t="str">
            <v>Summer</v>
          </cell>
          <cell r="K865" t="str">
            <v>Pot. Ld Red.</v>
          </cell>
          <cell r="O865" t="str">
            <v>N/A</v>
          </cell>
          <cell r="T865">
            <v>0</v>
          </cell>
        </row>
        <row r="866">
          <cell r="F866" t="str">
            <v>AG-C</v>
          </cell>
          <cell r="G866" t="str">
            <v>Distribution</v>
          </cell>
          <cell r="I866" t="str">
            <v>E-BIP Discount</v>
          </cell>
          <cell r="J866" t="str">
            <v>Summer</v>
          </cell>
          <cell r="K866" t="str">
            <v>UFR</v>
          </cell>
          <cell r="O866" t="str">
            <v>N/A</v>
          </cell>
          <cell r="T866">
            <v>0</v>
          </cell>
        </row>
        <row r="867">
          <cell r="F867" t="str">
            <v>AG-C</v>
          </cell>
          <cell r="G867" t="str">
            <v>Distribution</v>
          </cell>
          <cell r="I867" t="str">
            <v>E-BIP Discount</v>
          </cell>
          <cell r="J867" t="str">
            <v>Winter</v>
          </cell>
          <cell r="K867" t="str">
            <v>Pot. Ld Red.</v>
          </cell>
          <cell r="O867" t="str">
            <v>N/A</v>
          </cell>
          <cell r="T867">
            <v>0</v>
          </cell>
        </row>
        <row r="868">
          <cell r="F868" t="str">
            <v>AG-C</v>
          </cell>
          <cell r="G868" t="str">
            <v>Distribution</v>
          </cell>
          <cell r="I868" t="str">
            <v>E-BIP Discount</v>
          </cell>
          <cell r="J868" t="str">
            <v>Winter</v>
          </cell>
          <cell r="K868" t="str">
            <v>UFR</v>
          </cell>
          <cell r="O868" t="str">
            <v>N/A</v>
          </cell>
          <cell r="T868">
            <v>0</v>
          </cell>
        </row>
        <row r="869">
          <cell r="F869" t="str">
            <v>AG-C</v>
          </cell>
          <cell r="G869" t="str">
            <v>PPP</v>
          </cell>
          <cell r="I869" t="str">
            <v>Energy</v>
          </cell>
          <cell r="J869" t="str">
            <v>Summer</v>
          </cell>
          <cell r="K869" t="str">
            <v>Off Peak</v>
          </cell>
          <cell r="O869" t="str">
            <v>N/A</v>
          </cell>
          <cell r="T869">
            <v>36904065.937605001</v>
          </cell>
        </row>
        <row r="870">
          <cell r="F870" t="str">
            <v>AG-C</v>
          </cell>
          <cell r="G870" t="str">
            <v>PPP</v>
          </cell>
          <cell r="I870" t="str">
            <v>Energy</v>
          </cell>
          <cell r="J870" t="str">
            <v>Summer</v>
          </cell>
          <cell r="K870" t="str">
            <v>Peak</v>
          </cell>
          <cell r="O870" t="str">
            <v>N/A</v>
          </cell>
          <cell r="T870">
            <v>5126865.6008879999</v>
          </cell>
        </row>
        <row r="871">
          <cell r="F871" t="str">
            <v>AG-C</v>
          </cell>
          <cell r="G871" t="str">
            <v>PPP</v>
          </cell>
          <cell r="I871" t="str">
            <v>Energy</v>
          </cell>
          <cell r="J871" t="str">
            <v>Winter</v>
          </cell>
          <cell r="K871" t="str">
            <v>Off Peak</v>
          </cell>
          <cell r="O871" t="str">
            <v>N/A</v>
          </cell>
          <cell r="T871">
            <v>47649995.184795</v>
          </cell>
        </row>
        <row r="872">
          <cell r="F872" t="str">
            <v>AG-C</v>
          </cell>
          <cell r="G872" t="str">
            <v>PPP</v>
          </cell>
          <cell r="I872" t="str">
            <v>Energy</v>
          </cell>
          <cell r="J872" t="str">
            <v>Winter</v>
          </cell>
          <cell r="K872" t="str">
            <v>Peak</v>
          </cell>
          <cell r="O872" t="str">
            <v>N/A</v>
          </cell>
          <cell r="T872">
            <v>6769211.237737</v>
          </cell>
        </row>
        <row r="873">
          <cell r="F873" t="str">
            <v>AG-C</v>
          </cell>
          <cell r="G873" t="str">
            <v>AB32 Credit</v>
          </cell>
          <cell r="I873" t="str">
            <v>Energy</v>
          </cell>
          <cell r="J873" t="str">
            <v>Summer</v>
          </cell>
          <cell r="K873" t="str">
            <v>Off Peak</v>
          </cell>
          <cell r="O873" t="str">
            <v>N/A</v>
          </cell>
          <cell r="T873">
            <v>1736360.422163093</v>
          </cell>
        </row>
        <row r="874">
          <cell r="F874" t="str">
            <v>AG-C</v>
          </cell>
          <cell r="G874" t="str">
            <v>AB32 Credit</v>
          </cell>
          <cell r="I874" t="str">
            <v>Energy</v>
          </cell>
          <cell r="J874" t="str">
            <v>Summer</v>
          </cell>
          <cell r="K874" t="str">
            <v>Peak</v>
          </cell>
          <cell r="O874" t="str">
            <v>N/A</v>
          </cell>
          <cell r="T874">
            <v>241212.0345909514</v>
          </cell>
        </row>
        <row r="875">
          <cell r="F875" t="str">
            <v>AG-C</v>
          </cell>
          <cell r="G875" t="str">
            <v>AB32 Credit</v>
          </cell>
          <cell r="I875" t="str">
            <v>Energy</v>
          </cell>
          <cell r="J875" t="str">
            <v>Winter</v>
          </cell>
          <cell r="K875" t="str">
            <v>Off Peak</v>
          </cell>
          <cell r="O875" t="str">
            <v>N/A</v>
          </cell>
          <cell r="T875">
            <v>2255315.9049846511</v>
          </cell>
        </row>
        <row r="876">
          <cell r="F876" t="str">
            <v>AG-C</v>
          </cell>
          <cell r="G876" t="str">
            <v>AB32 Credit</v>
          </cell>
          <cell r="I876" t="str">
            <v>Energy</v>
          </cell>
          <cell r="J876" t="str">
            <v>Winter</v>
          </cell>
          <cell r="K876" t="str">
            <v>Peak</v>
          </cell>
          <cell r="O876" t="str">
            <v>N/A</v>
          </cell>
          <cell r="T876">
            <v>320274.31799138326</v>
          </cell>
        </row>
        <row r="877">
          <cell r="F877" t="str">
            <v>AG-C</v>
          </cell>
          <cell r="G877" t="str">
            <v>TRA</v>
          </cell>
          <cell r="I877" t="str">
            <v>Energy</v>
          </cell>
          <cell r="J877" t="str">
            <v>Summer</v>
          </cell>
          <cell r="K877" t="str">
            <v>Off Peak</v>
          </cell>
          <cell r="O877" t="str">
            <v>N/A</v>
          </cell>
          <cell r="T877">
            <v>36904065.937605001</v>
          </cell>
        </row>
        <row r="878">
          <cell r="F878" t="str">
            <v>AG-C</v>
          </cell>
          <cell r="G878" t="str">
            <v>TRA</v>
          </cell>
          <cell r="I878" t="str">
            <v>Energy</v>
          </cell>
          <cell r="J878" t="str">
            <v>Summer</v>
          </cell>
          <cell r="K878" t="str">
            <v>Peak</v>
          </cell>
          <cell r="O878" t="str">
            <v>N/A</v>
          </cell>
          <cell r="T878">
            <v>5126865.6008879999</v>
          </cell>
        </row>
        <row r="879">
          <cell r="F879" t="str">
            <v>AG-C</v>
          </cell>
          <cell r="G879" t="str">
            <v>TRA</v>
          </cell>
          <cell r="I879" t="str">
            <v>Energy</v>
          </cell>
          <cell r="J879" t="str">
            <v>Winter</v>
          </cell>
          <cell r="K879" t="str">
            <v>Off Peak</v>
          </cell>
          <cell r="O879" t="str">
            <v>N/A</v>
          </cell>
          <cell r="T879">
            <v>47649995.184795</v>
          </cell>
        </row>
        <row r="880">
          <cell r="F880" t="str">
            <v>AG-C</v>
          </cell>
          <cell r="G880" t="str">
            <v>TRA</v>
          </cell>
          <cell r="I880" t="str">
            <v>Energy</v>
          </cell>
          <cell r="J880" t="str">
            <v>Winter</v>
          </cell>
          <cell r="K880" t="str">
            <v>Peak</v>
          </cell>
          <cell r="O880" t="str">
            <v>N/A</v>
          </cell>
          <cell r="T880">
            <v>6769211.237737</v>
          </cell>
        </row>
        <row r="881">
          <cell r="F881" t="str">
            <v>AG-C</v>
          </cell>
          <cell r="G881" t="str">
            <v>CTC</v>
          </cell>
          <cell r="I881" t="str">
            <v>Energy</v>
          </cell>
          <cell r="J881" t="str">
            <v>Summer</v>
          </cell>
          <cell r="K881" t="str">
            <v>Off Peak</v>
          </cell>
          <cell r="O881" t="str">
            <v>N/A</v>
          </cell>
          <cell r="T881">
            <v>36904065.937605001</v>
          </cell>
        </row>
        <row r="882">
          <cell r="F882" t="str">
            <v>AG-C</v>
          </cell>
          <cell r="G882" t="str">
            <v>CTC</v>
          </cell>
          <cell r="I882" t="str">
            <v>Energy</v>
          </cell>
          <cell r="J882" t="str">
            <v>Summer</v>
          </cell>
          <cell r="K882" t="str">
            <v>Peak</v>
          </cell>
          <cell r="O882" t="str">
            <v>N/A</v>
          </cell>
          <cell r="T882">
            <v>5126865.6008879999</v>
          </cell>
        </row>
        <row r="883">
          <cell r="F883" t="str">
            <v>AG-C</v>
          </cell>
          <cell r="G883" t="str">
            <v>CTC</v>
          </cell>
          <cell r="I883" t="str">
            <v>Energy</v>
          </cell>
          <cell r="J883" t="str">
            <v>Winter</v>
          </cell>
          <cell r="K883" t="str">
            <v>Off Peak</v>
          </cell>
          <cell r="O883" t="str">
            <v>N/A</v>
          </cell>
          <cell r="T883">
            <v>47649995.184795</v>
          </cell>
        </row>
        <row r="884">
          <cell r="F884" t="str">
            <v>AG-C</v>
          </cell>
          <cell r="G884" t="str">
            <v>CTC</v>
          </cell>
          <cell r="I884" t="str">
            <v>Energy</v>
          </cell>
          <cell r="J884" t="str">
            <v>Winter</v>
          </cell>
          <cell r="K884" t="str">
            <v>Peak</v>
          </cell>
          <cell r="O884" t="str">
            <v>N/A</v>
          </cell>
          <cell r="T884">
            <v>6769211.237737</v>
          </cell>
        </row>
        <row r="885">
          <cell r="F885" t="str">
            <v>AG-C</v>
          </cell>
          <cell r="G885" t="str">
            <v>Distribution</v>
          </cell>
          <cell r="I885" t="str">
            <v>Energy</v>
          </cell>
          <cell r="J885" t="str">
            <v>Summer</v>
          </cell>
          <cell r="K885" t="str">
            <v>Off Peak</v>
          </cell>
          <cell r="O885" t="str">
            <v>N/A</v>
          </cell>
          <cell r="T885">
            <v>36904065.937605001</v>
          </cell>
        </row>
        <row r="886">
          <cell r="F886" t="str">
            <v>AG-C</v>
          </cell>
          <cell r="G886" t="str">
            <v>Distribution</v>
          </cell>
          <cell r="I886" t="str">
            <v>Energy</v>
          </cell>
          <cell r="J886" t="str">
            <v>Summer</v>
          </cell>
          <cell r="K886" t="str">
            <v>Peak</v>
          </cell>
          <cell r="O886" t="str">
            <v>N/A</v>
          </cell>
          <cell r="T886">
            <v>5126865.6008879999</v>
          </cell>
        </row>
        <row r="887">
          <cell r="F887" t="str">
            <v>AG-C</v>
          </cell>
          <cell r="G887" t="str">
            <v>Distribution</v>
          </cell>
          <cell r="I887" t="str">
            <v>Energy</v>
          </cell>
          <cell r="J887" t="str">
            <v>Winter</v>
          </cell>
          <cell r="K887" t="str">
            <v>Off Peak</v>
          </cell>
          <cell r="O887" t="str">
            <v>N/A</v>
          </cell>
          <cell r="T887">
            <v>47649995.184795</v>
          </cell>
        </row>
        <row r="888">
          <cell r="F888" t="str">
            <v>AG-C</v>
          </cell>
          <cell r="G888" t="str">
            <v>Distribution</v>
          </cell>
          <cell r="I888" t="str">
            <v>Energy</v>
          </cell>
          <cell r="J888" t="str">
            <v>Winter</v>
          </cell>
          <cell r="K888" t="str">
            <v>Peak</v>
          </cell>
          <cell r="O888" t="str">
            <v>N/A</v>
          </cell>
          <cell r="T888">
            <v>6769211.237737</v>
          </cell>
        </row>
        <row r="889">
          <cell r="F889" t="str">
            <v>AG-C</v>
          </cell>
          <cell r="G889" t="str">
            <v>WFC</v>
          </cell>
          <cell r="I889" t="str">
            <v>Energy</v>
          </cell>
          <cell r="J889" t="str">
            <v>Summer</v>
          </cell>
          <cell r="K889" t="str">
            <v>Off Peak</v>
          </cell>
          <cell r="O889" t="str">
            <v>N/A</v>
          </cell>
          <cell r="T889">
            <v>36904065.937605001</v>
          </cell>
        </row>
        <row r="890">
          <cell r="F890" t="str">
            <v>AG-C</v>
          </cell>
          <cell r="G890" t="str">
            <v>WFC</v>
          </cell>
          <cell r="I890" t="str">
            <v>Energy</v>
          </cell>
          <cell r="J890" t="str">
            <v>Summer</v>
          </cell>
          <cell r="K890" t="str">
            <v>Peak</v>
          </cell>
          <cell r="O890" t="str">
            <v>N/A</v>
          </cell>
          <cell r="T890">
            <v>5126865.6008879999</v>
          </cell>
        </row>
        <row r="891">
          <cell r="F891" t="str">
            <v>AG-C</v>
          </cell>
          <cell r="G891" t="str">
            <v>WFC</v>
          </cell>
          <cell r="I891" t="str">
            <v>Energy</v>
          </cell>
          <cell r="J891" t="str">
            <v>Winter</v>
          </cell>
          <cell r="K891" t="str">
            <v>Off Peak</v>
          </cell>
          <cell r="O891" t="str">
            <v>N/A</v>
          </cell>
          <cell r="T891">
            <v>47649995.184795</v>
          </cell>
        </row>
        <row r="892">
          <cell r="F892" t="str">
            <v>AG-C</v>
          </cell>
          <cell r="G892" t="str">
            <v>WFC</v>
          </cell>
          <cell r="I892" t="str">
            <v>Energy</v>
          </cell>
          <cell r="J892" t="str">
            <v>Winter</v>
          </cell>
          <cell r="K892" t="str">
            <v>Peak</v>
          </cell>
          <cell r="O892" t="str">
            <v>N/A</v>
          </cell>
          <cell r="T892">
            <v>6769211.237737</v>
          </cell>
        </row>
        <row r="893">
          <cell r="F893" t="str">
            <v>AG-C</v>
          </cell>
          <cell r="G893" t="str">
            <v>ECRA</v>
          </cell>
          <cell r="I893" t="str">
            <v>Energy</v>
          </cell>
          <cell r="J893" t="str">
            <v>Summer</v>
          </cell>
          <cell r="K893" t="str">
            <v>Off Peak</v>
          </cell>
          <cell r="O893" t="str">
            <v>N/A</v>
          </cell>
          <cell r="T893">
            <v>36904065.937605001</v>
          </cell>
        </row>
        <row r="894">
          <cell r="F894" t="str">
            <v>AG-C</v>
          </cell>
          <cell r="G894" t="str">
            <v>ECRA</v>
          </cell>
          <cell r="I894" t="str">
            <v>Energy</v>
          </cell>
          <cell r="J894" t="str">
            <v>Summer</v>
          </cell>
          <cell r="K894" t="str">
            <v>Peak</v>
          </cell>
          <cell r="O894" t="str">
            <v>N/A</v>
          </cell>
          <cell r="T894">
            <v>5126865.6008879999</v>
          </cell>
        </row>
        <row r="895">
          <cell r="F895" t="str">
            <v>AG-C</v>
          </cell>
          <cell r="G895" t="str">
            <v>ECRA</v>
          </cell>
          <cell r="I895" t="str">
            <v>Energy</v>
          </cell>
          <cell r="J895" t="str">
            <v>Winter</v>
          </cell>
          <cell r="K895" t="str">
            <v>Off Peak</v>
          </cell>
          <cell r="O895" t="str">
            <v>N/A</v>
          </cell>
          <cell r="T895">
            <v>47649995.184795</v>
          </cell>
        </row>
        <row r="896">
          <cell r="F896" t="str">
            <v>AG-C</v>
          </cell>
          <cell r="G896" t="str">
            <v>ECRA</v>
          </cell>
          <cell r="I896" t="str">
            <v>Energy</v>
          </cell>
          <cell r="J896" t="str">
            <v>Winter</v>
          </cell>
          <cell r="K896" t="str">
            <v>Peak</v>
          </cell>
          <cell r="O896" t="str">
            <v>N/A</v>
          </cell>
          <cell r="T896">
            <v>6769211.237737</v>
          </cell>
        </row>
        <row r="897">
          <cell r="F897" t="str">
            <v>AG-C</v>
          </cell>
          <cell r="G897" t="str">
            <v>Generation</v>
          </cell>
          <cell r="I897" t="str">
            <v>Energy</v>
          </cell>
          <cell r="J897" t="str">
            <v>Summer</v>
          </cell>
          <cell r="K897" t="str">
            <v>Off Peak</v>
          </cell>
          <cell r="O897" t="str">
            <v>N/A</v>
          </cell>
          <cell r="T897">
            <v>36904065.937605001</v>
          </cell>
        </row>
        <row r="898">
          <cell r="F898" t="str">
            <v>AG-C</v>
          </cell>
          <cell r="G898" t="str">
            <v>Generation</v>
          </cell>
          <cell r="I898" t="str">
            <v>Energy</v>
          </cell>
          <cell r="J898" t="str">
            <v>Summer</v>
          </cell>
          <cell r="K898" t="str">
            <v>Peak</v>
          </cell>
          <cell r="O898" t="str">
            <v>N/A</v>
          </cell>
          <cell r="T898">
            <v>5126865.6008879999</v>
          </cell>
        </row>
        <row r="899">
          <cell r="F899" t="str">
            <v>AG-C</v>
          </cell>
          <cell r="G899" t="str">
            <v>Generation</v>
          </cell>
          <cell r="I899" t="str">
            <v>Energy</v>
          </cell>
          <cell r="J899" t="str">
            <v>Winter</v>
          </cell>
          <cell r="K899" t="str">
            <v>Off Peak</v>
          </cell>
          <cell r="O899" t="str">
            <v>N/A</v>
          </cell>
          <cell r="T899">
            <v>47649995.184795</v>
          </cell>
        </row>
        <row r="900">
          <cell r="F900" t="str">
            <v>AG-C</v>
          </cell>
          <cell r="G900" t="str">
            <v>Generation</v>
          </cell>
          <cell r="I900" t="str">
            <v>Energy</v>
          </cell>
          <cell r="J900" t="str">
            <v>Winter</v>
          </cell>
          <cell r="K900" t="str">
            <v>Peak</v>
          </cell>
          <cell r="O900" t="str">
            <v>N/A</v>
          </cell>
          <cell r="T900">
            <v>6769211.237737</v>
          </cell>
        </row>
        <row r="901">
          <cell r="F901" t="str">
            <v>AG-C</v>
          </cell>
          <cell r="G901" t="str">
            <v>ND</v>
          </cell>
          <cell r="I901" t="str">
            <v>Energy</v>
          </cell>
          <cell r="J901" t="str">
            <v>Summer</v>
          </cell>
          <cell r="K901" t="str">
            <v>Off Peak</v>
          </cell>
          <cell r="O901" t="str">
            <v>N/A</v>
          </cell>
          <cell r="T901">
            <v>36904065.937605001</v>
          </cell>
        </row>
        <row r="902">
          <cell r="F902" t="str">
            <v>AG-C</v>
          </cell>
          <cell r="G902" t="str">
            <v>ND</v>
          </cell>
          <cell r="I902" t="str">
            <v>Energy</v>
          </cell>
          <cell r="J902" t="str">
            <v>Summer</v>
          </cell>
          <cell r="K902" t="str">
            <v>Peak</v>
          </cell>
          <cell r="O902" t="str">
            <v>N/A</v>
          </cell>
          <cell r="T902">
            <v>5126865.6008879999</v>
          </cell>
        </row>
        <row r="903">
          <cell r="F903" t="str">
            <v>AG-C</v>
          </cell>
          <cell r="G903" t="str">
            <v>ND</v>
          </cell>
          <cell r="I903" t="str">
            <v>Energy</v>
          </cell>
          <cell r="J903" t="str">
            <v>Winter</v>
          </cell>
          <cell r="K903" t="str">
            <v>Off Peak</v>
          </cell>
          <cell r="O903" t="str">
            <v>N/A</v>
          </cell>
          <cell r="T903">
            <v>47649995.184795</v>
          </cell>
        </row>
        <row r="904">
          <cell r="F904" t="str">
            <v>AG-C</v>
          </cell>
          <cell r="G904" t="str">
            <v>ND</v>
          </cell>
          <cell r="I904" t="str">
            <v>Energy</v>
          </cell>
          <cell r="J904" t="str">
            <v>Winter</v>
          </cell>
          <cell r="K904" t="str">
            <v>Peak</v>
          </cell>
          <cell r="O904" t="str">
            <v>N/A</v>
          </cell>
          <cell r="T904">
            <v>6769211.237737</v>
          </cell>
        </row>
        <row r="905">
          <cell r="F905" t="str">
            <v>AG-C</v>
          </cell>
          <cell r="G905" t="str">
            <v>NSGC</v>
          </cell>
          <cell r="I905" t="str">
            <v>Energy</v>
          </cell>
          <cell r="J905" t="str">
            <v>Summer</v>
          </cell>
          <cell r="K905" t="str">
            <v>Off Peak</v>
          </cell>
          <cell r="O905" t="str">
            <v>N/A</v>
          </cell>
          <cell r="T905">
            <v>36904065.937605001</v>
          </cell>
        </row>
        <row r="906">
          <cell r="F906" t="str">
            <v>AG-C</v>
          </cell>
          <cell r="G906" t="str">
            <v>NSGC</v>
          </cell>
          <cell r="I906" t="str">
            <v>Energy</v>
          </cell>
          <cell r="J906" t="str">
            <v>Summer</v>
          </cell>
          <cell r="K906" t="str">
            <v>Peak</v>
          </cell>
          <cell r="O906" t="str">
            <v>N/A</v>
          </cell>
          <cell r="T906">
            <v>5126865.6008879999</v>
          </cell>
        </row>
        <row r="907">
          <cell r="F907" t="str">
            <v>AG-C</v>
          </cell>
          <cell r="G907" t="str">
            <v>NSGC</v>
          </cell>
          <cell r="I907" t="str">
            <v>Energy</v>
          </cell>
          <cell r="J907" t="str">
            <v>Winter</v>
          </cell>
          <cell r="K907" t="str">
            <v>Off Peak</v>
          </cell>
          <cell r="O907" t="str">
            <v>N/A</v>
          </cell>
          <cell r="T907">
            <v>47649995.184795</v>
          </cell>
        </row>
        <row r="908">
          <cell r="F908" t="str">
            <v>AG-C</v>
          </cell>
          <cell r="G908" t="str">
            <v>NSGC</v>
          </cell>
          <cell r="I908" t="str">
            <v>Energy</v>
          </cell>
          <cell r="J908" t="str">
            <v>Winter</v>
          </cell>
          <cell r="K908" t="str">
            <v>Peak</v>
          </cell>
          <cell r="O908" t="str">
            <v>N/A</v>
          </cell>
          <cell r="T908">
            <v>6769211.237737</v>
          </cell>
        </row>
        <row r="909">
          <cell r="F909" t="str">
            <v>AG-C</v>
          </cell>
          <cell r="G909" t="str">
            <v>RS</v>
          </cell>
          <cell r="I909" t="str">
            <v>Energy</v>
          </cell>
          <cell r="J909" t="str">
            <v>Summer</v>
          </cell>
          <cell r="K909" t="str">
            <v>Peak</v>
          </cell>
          <cell r="O909" t="str">
            <v>N/A</v>
          </cell>
          <cell r="T909">
            <v>5126865.6008879999</v>
          </cell>
        </row>
        <row r="910">
          <cell r="F910" t="str">
            <v>AG-C</v>
          </cell>
          <cell r="G910" t="str">
            <v>RS</v>
          </cell>
          <cell r="I910" t="str">
            <v>Energy</v>
          </cell>
          <cell r="J910" t="str">
            <v>Summer</v>
          </cell>
          <cell r="K910" t="str">
            <v>Off Peak</v>
          </cell>
          <cell r="O910" t="str">
            <v>N/A</v>
          </cell>
          <cell r="T910">
            <v>36904065.937605001</v>
          </cell>
        </row>
        <row r="911">
          <cell r="F911" t="str">
            <v>AG-C</v>
          </cell>
          <cell r="G911" t="str">
            <v>RS</v>
          </cell>
          <cell r="I911" t="str">
            <v>Energy</v>
          </cell>
          <cell r="J911" t="str">
            <v>Winter</v>
          </cell>
          <cell r="K911" t="str">
            <v>Peak</v>
          </cell>
          <cell r="O911" t="str">
            <v>N/A</v>
          </cell>
          <cell r="T911">
            <v>6769211.237737</v>
          </cell>
        </row>
        <row r="912">
          <cell r="F912" t="str">
            <v>AG-C</v>
          </cell>
          <cell r="G912" t="str">
            <v>RS</v>
          </cell>
          <cell r="I912" t="str">
            <v>Energy</v>
          </cell>
          <cell r="J912" t="str">
            <v>Winter</v>
          </cell>
          <cell r="K912" t="str">
            <v>Off Peak</v>
          </cell>
          <cell r="O912" t="str">
            <v>N/A</v>
          </cell>
          <cell r="T912">
            <v>47649995.184795</v>
          </cell>
        </row>
        <row r="913">
          <cell r="F913" t="str">
            <v>AG-C</v>
          </cell>
          <cell r="G913" t="str">
            <v>Trans</v>
          </cell>
          <cell r="I913" t="str">
            <v>Energy</v>
          </cell>
          <cell r="J913" t="str">
            <v>Summer</v>
          </cell>
          <cell r="K913" t="str">
            <v>Off Peak</v>
          </cell>
          <cell r="O913" t="str">
            <v>N/A</v>
          </cell>
          <cell r="T913">
            <v>36904065.937605001</v>
          </cell>
        </row>
        <row r="914">
          <cell r="F914" t="str">
            <v>AG-C</v>
          </cell>
          <cell r="G914" t="str">
            <v>Trans</v>
          </cell>
          <cell r="I914" t="str">
            <v>Energy</v>
          </cell>
          <cell r="J914" t="str">
            <v>Summer</v>
          </cell>
          <cell r="K914" t="str">
            <v>Peak</v>
          </cell>
          <cell r="O914" t="str">
            <v>N/A</v>
          </cell>
          <cell r="T914">
            <v>5126865.6008879999</v>
          </cell>
        </row>
        <row r="915">
          <cell r="F915" t="str">
            <v>AG-C</v>
          </cell>
          <cell r="G915" t="str">
            <v>Trans</v>
          </cell>
          <cell r="I915" t="str">
            <v>Energy</v>
          </cell>
          <cell r="J915" t="str">
            <v>Winter</v>
          </cell>
          <cell r="K915" t="str">
            <v>Off Peak</v>
          </cell>
          <cell r="O915" t="str">
            <v>N/A</v>
          </cell>
          <cell r="T915">
            <v>47649995.184795</v>
          </cell>
        </row>
        <row r="916">
          <cell r="F916" t="str">
            <v>AG-C</v>
          </cell>
          <cell r="G916" t="str">
            <v>Trans</v>
          </cell>
          <cell r="I916" t="str">
            <v>Energy</v>
          </cell>
          <cell r="J916" t="str">
            <v>Winter</v>
          </cell>
          <cell r="K916" t="str">
            <v>Peak</v>
          </cell>
          <cell r="O916" t="str">
            <v>N/A</v>
          </cell>
          <cell r="T916">
            <v>6769211.237737</v>
          </cell>
        </row>
        <row r="917">
          <cell r="F917" t="str">
            <v>AG-C</v>
          </cell>
          <cell r="G917" t="str">
            <v>PPP</v>
          </cell>
          <cell r="I917" t="str">
            <v>Energy</v>
          </cell>
          <cell r="J917" t="str">
            <v>Summer</v>
          </cell>
          <cell r="K917" t="str">
            <v>Off Peak</v>
          </cell>
          <cell r="O917" t="str">
            <v>N/A</v>
          </cell>
          <cell r="T917">
            <v>36904065.937605001</v>
          </cell>
        </row>
        <row r="918">
          <cell r="F918" t="str">
            <v>AG-C</v>
          </cell>
          <cell r="G918" t="str">
            <v>PPP</v>
          </cell>
          <cell r="I918" t="str">
            <v>Energy</v>
          </cell>
          <cell r="J918" t="str">
            <v>Summer</v>
          </cell>
          <cell r="K918" t="str">
            <v>Peak</v>
          </cell>
          <cell r="O918" t="str">
            <v>N/A</v>
          </cell>
          <cell r="T918">
            <v>5126865.6008879999</v>
          </cell>
        </row>
        <row r="919">
          <cell r="F919" t="str">
            <v>AG-C</v>
          </cell>
          <cell r="G919" t="str">
            <v>PPP</v>
          </cell>
          <cell r="I919" t="str">
            <v>Energy</v>
          </cell>
          <cell r="J919" t="str">
            <v>Winter</v>
          </cell>
          <cell r="K919" t="str">
            <v>Off Peak</v>
          </cell>
          <cell r="O919" t="str">
            <v>N/A</v>
          </cell>
          <cell r="T919">
            <v>47649995.184795</v>
          </cell>
        </row>
        <row r="920">
          <cell r="F920" t="str">
            <v>AG-C</v>
          </cell>
          <cell r="G920" t="str">
            <v>PPP</v>
          </cell>
          <cell r="I920" t="str">
            <v>Energy</v>
          </cell>
          <cell r="J920" t="str">
            <v>Winter</v>
          </cell>
          <cell r="K920" t="str">
            <v>Peak</v>
          </cell>
          <cell r="O920" t="str">
            <v>N/A</v>
          </cell>
          <cell r="T920">
            <v>6769211.237737</v>
          </cell>
        </row>
        <row r="921">
          <cell r="F921" t="str">
            <v>AG-C</v>
          </cell>
          <cell r="G921" t="str">
            <v>AB32 Credit</v>
          </cell>
          <cell r="I921" t="str">
            <v>Energy</v>
          </cell>
          <cell r="J921" t="str">
            <v>Summer</v>
          </cell>
          <cell r="K921" t="str">
            <v>Off Peak</v>
          </cell>
          <cell r="O921" t="str">
            <v>N/A</v>
          </cell>
          <cell r="T921">
            <v>6496593.640087829</v>
          </cell>
        </row>
        <row r="922">
          <cell r="F922" t="str">
            <v>AG-C</v>
          </cell>
          <cell r="G922" t="str">
            <v>AB32 Credit</v>
          </cell>
          <cell r="I922" t="str">
            <v>Energy</v>
          </cell>
          <cell r="J922" t="str">
            <v>Summer</v>
          </cell>
          <cell r="K922" t="str">
            <v>Peak</v>
          </cell>
          <cell r="O922" t="str">
            <v>N/A</v>
          </cell>
          <cell r="T922">
            <v>902494.98308884492</v>
          </cell>
        </row>
        <row r="923">
          <cell r="F923" t="str">
            <v>AG-C</v>
          </cell>
          <cell r="G923" t="str">
            <v>AB32 Credit</v>
          </cell>
          <cell r="I923" t="str">
            <v>Energy</v>
          </cell>
          <cell r="J923" t="str">
            <v>Winter</v>
          </cell>
          <cell r="K923" t="str">
            <v>Off Peak</v>
          </cell>
          <cell r="O923" t="str">
            <v>N/A</v>
          </cell>
          <cell r="T923">
            <v>8438265.9139739294</v>
          </cell>
        </row>
        <row r="924">
          <cell r="F924" t="str">
            <v>AG-C</v>
          </cell>
          <cell r="G924" t="str">
            <v>AB32 Credit</v>
          </cell>
          <cell r="I924" t="str">
            <v>Energy</v>
          </cell>
          <cell r="J924" t="str">
            <v>Winter</v>
          </cell>
          <cell r="K924" t="str">
            <v>Peak</v>
          </cell>
          <cell r="O924" t="str">
            <v>N/A</v>
          </cell>
          <cell r="T924">
            <v>1198306.5674546063</v>
          </cell>
        </row>
        <row r="925">
          <cell r="F925" t="str">
            <v>AG-C</v>
          </cell>
          <cell r="G925" t="str">
            <v>TRA</v>
          </cell>
          <cell r="I925" t="str">
            <v>Energy</v>
          </cell>
          <cell r="J925" t="str">
            <v>Summer</v>
          </cell>
          <cell r="K925" t="str">
            <v>Off Peak</v>
          </cell>
          <cell r="O925" t="str">
            <v>N/A</v>
          </cell>
          <cell r="T925">
            <v>36904065.937605001</v>
          </cell>
        </row>
        <row r="926">
          <cell r="F926" t="str">
            <v>AG-C</v>
          </cell>
          <cell r="G926" t="str">
            <v>TRA</v>
          </cell>
          <cell r="I926" t="str">
            <v>Energy</v>
          </cell>
          <cell r="J926" t="str">
            <v>Summer</v>
          </cell>
          <cell r="K926" t="str">
            <v>Peak</v>
          </cell>
          <cell r="O926" t="str">
            <v>N/A</v>
          </cell>
          <cell r="T926">
            <v>5126865.6008879999</v>
          </cell>
        </row>
        <row r="927">
          <cell r="F927" t="str">
            <v>AG-C</v>
          </cell>
          <cell r="G927" t="str">
            <v>TRA</v>
          </cell>
          <cell r="I927" t="str">
            <v>Energy</v>
          </cell>
          <cell r="J927" t="str">
            <v>Winter</v>
          </cell>
          <cell r="K927" t="str">
            <v>Off Peak</v>
          </cell>
          <cell r="O927" t="str">
            <v>N/A</v>
          </cell>
          <cell r="T927">
            <v>47649995.184795</v>
          </cell>
        </row>
        <row r="928">
          <cell r="F928" t="str">
            <v>AG-C</v>
          </cell>
          <cell r="G928" t="str">
            <v>TRA</v>
          </cell>
          <cell r="I928" t="str">
            <v>Energy</v>
          </cell>
          <cell r="J928" t="str">
            <v>Winter</v>
          </cell>
          <cell r="K928" t="str">
            <v>Peak</v>
          </cell>
          <cell r="O928" t="str">
            <v>N/A</v>
          </cell>
          <cell r="T928">
            <v>6769211.237737</v>
          </cell>
        </row>
        <row r="929">
          <cell r="F929" t="str">
            <v>AG-C</v>
          </cell>
          <cell r="G929" t="str">
            <v>TRA</v>
          </cell>
          <cell r="I929" t="str">
            <v>Energy</v>
          </cell>
          <cell r="J929" t="str">
            <v>Summer</v>
          </cell>
          <cell r="K929" t="str">
            <v>Off Peak</v>
          </cell>
          <cell r="O929" t="str">
            <v>N/A</v>
          </cell>
          <cell r="T929">
            <v>36904065.937605001</v>
          </cell>
        </row>
        <row r="930">
          <cell r="F930" t="str">
            <v>AG-C</v>
          </cell>
          <cell r="G930" t="str">
            <v>TRA</v>
          </cell>
          <cell r="I930" t="str">
            <v>Energy</v>
          </cell>
          <cell r="J930" t="str">
            <v>Summer</v>
          </cell>
          <cell r="K930" t="str">
            <v>Peak</v>
          </cell>
          <cell r="O930" t="str">
            <v>N/A</v>
          </cell>
          <cell r="T930">
            <v>5126865.6008879999</v>
          </cell>
        </row>
        <row r="931">
          <cell r="F931" t="str">
            <v>AG-C</v>
          </cell>
          <cell r="G931" t="str">
            <v>TRA</v>
          </cell>
          <cell r="I931" t="str">
            <v>Energy</v>
          </cell>
          <cell r="J931" t="str">
            <v>Winter</v>
          </cell>
          <cell r="K931" t="str">
            <v>Off Peak</v>
          </cell>
          <cell r="O931" t="str">
            <v>N/A</v>
          </cell>
          <cell r="T931">
            <v>47649995.184795</v>
          </cell>
        </row>
        <row r="932">
          <cell r="F932" t="str">
            <v>AG-C</v>
          </cell>
          <cell r="G932" t="str">
            <v>TRA</v>
          </cell>
          <cell r="I932" t="str">
            <v>Energy</v>
          </cell>
          <cell r="J932" t="str">
            <v>Winter</v>
          </cell>
          <cell r="K932" t="str">
            <v>Peak</v>
          </cell>
          <cell r="O932" t="str">
            <v>N/A</v>
          </cell>
          <cell r="T932">
            <v>6769211.237737</v>
          </cell>
        </row>
        <row r="933">
          <cell r="F933" t="str">
            <v>AG-C</v>
          </cell>
          <cell r="G933" t="str">
            <v>RB</v>
          </cell>
          <cell r="I933" t="str">
            <v>Energy</v>
          </cell>
          <cell r="J933" t="str">
            <v>Summer</v>
          </cell>
          <cell r="K933" t="str">
            <v>Off Peak</v>
          </cell>
          <cell r="O933" t="str">
            <v>N/A</v>
          </cell>
          <cell r="T933">
            <v>36904065.937605001</v>
          </cell>
        </row>
        <row r="934">
          <cell r="F934" t="str">
            <v>AG-C</v>
          </cell>
          <cell r="G934" t="str">
            <v>RB</v>
          </cell>
          <cell r="I934" t="str">
            <v>Energy</v>
          </cell>
          <cell r="J934" t="str">
            <v>Summer</v>
          </cell>
          <cell r="K934" t="str">
            <v>Peak</v>
          </cell>
          <cell r="O934" t="str">
            <v>N/A</v>
          </cell>
          <cell r="T934">
            <v>5126865.6008879999</v>
          </cell>
        </row>
        <row r="935">
          <cell r="F935" t="str">
            <v>AG-C</v>
          </cell>
          <cell r="G935" t="str">
            <v>RB</v>
          </cell>
          <cell r="I935" t="str">
            <v>Energy</v>
          </cell>
          <cell r="J935" t="str">
            <v>Winter</v>
          </cell>
          <cell r="K935" t="str">
            <v>Off Peak</v>
          </cell>
          <cell r="O935" t="str">
            <v>N/A</v>
          </cell>
          <cell r="T935">
            <v>47649995.184795</v>
          </cell>
        </row>
        <row r="936">
          <cell r="F936" t="str">
            <v>AG-C</v>
          </cell>
          <cell r="G936" t="str">
            <v>RB</v>
          </cell>
          <cell r="I936" t="str">
            <v>Energy</v>
          </cell>
          <cell r="J936" t="str">
            <v>Winter</v>
          </cell>
          <cell r="K936" t="str">
            <v>Peak</v>
          </cell>
          <cell r="O936" t="str">
            <v>N/A</v>
          </cell>
          <cell r="T936">
            <v>6769211.237737</v>
          </cell>
        </row>
        <row r="937">
          <cell r="F937" t="str">
            <v>AG-C</v>
          </cell>
          <cell r="G937" t="str">
            <v>RBC</v>
          </cell>
          <cell r="I937" t="str">
            <v>Energy</v>
          </cell>
          <cell r="J937" t="str">
            <v>Summer</v>
          </cell>
          <cell r="K937" t="str">
            <v>Off Peak</v>
          </cell>
          <cell r="O937" t="str">
            <v>N/A</v>
          </cell>
          <cell r="T937">
            <v>36904065.937605001</v>
          </cell>
        </row>
        <row r="938">
          <cell r="F938" t="str">
            <v>AG-C</v>
          </cell>
          <cell r="G938" t="str">
            <v>RBC</v>
          </cell>
          <cell r="I938" t="str">
            <v>Energy</v>
          </cell>
          <cell r="J938" t="str">
            <v>Summer</v>
          </cell>
          <cell r="K938" t="str">
            <v>Peak</v>
          </cell>
          <cell r="O938" t="str">
            <v>N/A</v>
          </cell>
          <cell r="T938">
            <v>5126865.6008879999</v>
          </cell>
        </row>
        <row r="939">
          <cell r="F939" t="str">
            <v>AG-C</v>
          </cell>
          <cell r="G939" t="str">
            <v>RBC</v>
          </cell>
          <cell r="I939" t="str">
            <v>Energy</v>
          </cell>
          <cell r="J939" t="str">
            <v>Winter</v>
          </cell>
          <cell r="K939" t="str">
            <v>Off Peak</v>
          </cell>
          <cell r="O939" t="str">
            <v>N/A</v>
          </cell>
          <cell r="T939">
            <v>47649995.184795</v>
          </cell>
        </row>
        <row r="940">
          <cell r="F940" t="str">
            <v>AG-C</v>
          </cell>
          <cell r="G940" t="str">
            <v>RBC</v>
          </cell>
          <cell r="I940" t="str">
            <v>Energy</v>
          </cell>
          <cell r="J940" t="str">
            <v>Winter</v>
          </cell>
          <cell r="K940" t="str">
            <v>Peak</v>
          </cell>
          <cell r="O940" t="str">
            <v>N/A</v>
          </cell>
          <cell r="T940">
            <v>6769211.237737</v>
          </cell>
        </row>
        <row r="941">
          <cell r="F941" t="str">
            <v>AG-C</v>
          </cell>
          <cell r="G941" t="str">
            <v>WH</v>
          </cell>
          <cell r="I941" t="str">
            <v>Energy</v>
          </cell>
          <cell r="J941" t="str">
            <v>Summer</v>
          </cell>
          <cell r="K941" t="str">
            <v>Off Peak</v>
          </cell>
          <cell r="O941" t="str">
            <v>N/A</v>
          </cell>
          <cell r="T941">
            <v>36904065.937605001</v>
          </cell>
        </row>
        <row r="942">
          <cell r="F942" t="str">
            <v>AG-C</v>
          </cell>
          <cell r="G942" t="str">
            <v>WH</v>
          </cell>
          <cell r="I942" t="str">
            <v>Energy</v>
          </cell>
          <cell r="J942" t="str">
            <v>Summer</v>
          </cell>
          <cell r="K942" t="str">
            <v>Peak</v>
          </cell>
          <cell r="O942" t="str">
            <v>N/A</v>
          </cell>
          <cell r="T942">
            <v>5126865.6008879999</v>
          </cell>
        </row>
        <row r="943">
          <cell r="F943" t="str">
            <v>AG-C</v>
          </cell>
          <cell r="G943" t="str">
            <v>WH</v>
          </cell>
          <cell r="I943" t="str">
            <v>Energy</v>
          </cell>
          <cell r="J943" t="str">
            <v>Winter</v>
          </cell>
          <cell r="K943" t="str">
            <v>Off Peak</v>
          </cell>
          <cell r="O943" t="str">
            <v>N/A</v>
          </cell>
          <cell r="T943">
            <v>47649995.184795</v>
          </cell>
        </row>
        <row r="944">
          <cell r="F944" t="str">
            <v>AG-C</v>
          </cell>
          <cell r="G944" t="str">
            <v>WH</v>
          </cell>
          <cell r="I944" t="str">
            <v>Energy</v>
          </cell>
          <cell r="J944" t="str">
            <v>Winter</v>
          </cell>
          <cell r="K944" t="str">
            <v>Peak</v>
          </cell>
          <cell r="O944" t="str">
            <v>N/A</v>
          </cell>
          <cell r="T944">
            <v>6769211.237737</v>
          </cell>
        </row>
        <row r="945">
          <cell r="F945" t="str">
            <v>AG-C</v>
          </cell>
          <cell r="G945" t="str">
            <v>PCIA</v>
          </cell>
          <cell r="I945" t="str">
            <v>Pre-09</v>
          </cell>
          <cell r="J945" t="str">
            <v>N/A</v>
          </cell>
          <cell r="K945" t="str">
            <v>N/A</v>
          </cell>
          <cell r="O945" t="str">
            <v>N/A</v>
          </cell>
          <cell r="T945">
            <v>0</v>
          </cell>
        </row>
        <row r="946">
          <cell r="F946" t="str">
            <v>AG-C</v>
          </cell>
          <cell r="G946" t="str">
            <v>PCIA</v>
          </cell>
          <cell r="I946" t="str">
            <v>Vin 09</v>
          </cell>
          <cell r="J946" t="str">
            <v>N/A</v>
          </cell>
          <cell r="K946" t="str">
            <v>N/A</v>
          </cell>
          <cell r="O946" t="str">
            <v>N/A</v>
          </cell>
          <cell r="T946">
            <v>0</v>
          </cell>
        </row>
        <row r="947">
          <cell r="F947" t="str">
            <v>AG-C</v>
          </cell>
          <cell r="G947" t="str">
            <v>PCIA</v>
          </cell>
          <cell r="I947" t="str">
            <v>Vin 10</v>
          </cell>
          <cell r="J947" t="str">
            <v>N/A</v>
          </cell>
          <cell r="K947" t="str">
            <v>N/A</v>
          </cell>
          <cell r="O947" t="str">
            <v>N/A</v>
          </cell>
          <cell r="T947">
            <v>0</v>
          </cell>
        </row>
        <row r="948">
          <cell r="F948" t="str">
            <v>AG-C</v>
          </cell>
          <cell r="G948" t="str">
            <v>PCIA</v>
          </cell>
          <cell r="I948" t="str">
            <v>Vin 11</v>
          </cell>
          <cell r="J948" t="str">
            <v>N/A</v>
          </cell>
          <cell r="K948" t="str">
            <v>N/A</v>
          </cell>
          <cell r="O948" t="str">
            <v>N/A</v>
          </cell>
          <cell r="T948">
            <v>0</v>
          </cell>
        </row>
        <row r="949">
          <cell r="F949" t="str">
            <v>AG-C</v>
          </cell>
          <cell r="G949" t="str">
            <v>PCIA</v>
          </cell>
          <cell r="I949" t="str">
            <v>Vin 12</v>
          </cell>
          <cell r="J949" t="str">
            <v>N/A</v>
          </cell>
          <cell r="K949" t="str">
            <v>N/A</v>
          </cell>
          <cell r="O949" t="str">
            <v>N/A</v>
          </cell>
          <cell r="T949">
            <v>0</v>
          </cell>
        </row>
        <row r="950">
          <cell r="F950" t="str">
            <v>AG-C</v>
          </cell>
          <cell r="G950" t="str">
            <v>PCIA</v>
          </cell>
          <cell r="I950" t="str">
            <v>Vin 13</v>
          </cell>
          <cell r="J950" t="str">
            <v>N/A</v>
          </cell>
          <cell r="K950" t="str">
            <v>N/A</v>
          </cell>
          <cell r="O950" t="str">
            <v>N/A</v>
          </cell>
          <cell r="T950">
            <v>0</v>
          </cell>
        </row>
        <row r="951">
          <cell r="F951" t="str">
            <v>AG-C</v>
          </cell>
          <cell r="G951" t="str">
            <v>PCIA</v>
          </cell>
          <cell r="I951" t="str">
            <v>Vin 14</v>
          </cell>
          <cell r="J951" t="str">
            <v>N/A</v>
          </cell>
          <cell r="K951" t="str">
            <v>N/A</v>
          </cell>
          <cell r="O951" t="str">
            <v>N/A</v>
          </cell>
          <cell r="T951">
            <v>0</v>
          </cell>
        </row>
        <row r="952">
          <cell r="F952" t="str">
            <v>AG-C</v>
          </cell>
          <cell r="G952" t="str">
            <v>PCIA</v>
          </cell>
          <cell r="I952" t="str">
            <v>Vin 15</v>
          </cell>
          <cell r="J952" t="str">
            <v>N/A</v>
          </cell>
          <cell r="K952" t="str">
            <v>N/A</v>
          </cell>
          <cell r="O952" t="str">
            <v>N/A</v>
          </cell>
          <cell r="T952">
            <v>0</v>
          </cell>
        </row>
        <row r="953">
          <cell r="F953" t="str">
            <v>AG-C</v>
          </cell>
          <cell r="G953" t="str">
            <v>PCIA</v>
          </cell>
          <cell r="I953" t="str">
            <v>Vin 16</v>
          </cell>
          <cell r="J953" t="str">
            <v>N/A</v>
          </cell>
          <cell r="K953" t="str">
            <v>N/A</v>
          </cell>
          <cell r="O953" t="str">
            <v>N/A</v>
          </cell>
          <cell r="T953">
            <v>0</v>
          </cell>
        </row>
        <row r="954">
          <cell r="F954" t="str">
            <v>AG-C</v>
          </cell>
          <cell r="G954" t="str">
            <v>PCIA</v>
          </cell>
          <cell r="I954" t="str">
            <v>Vin 17</v>
          </cell>
          <cell r="J954" t="str">
            <v>N/A</v>
          </cell>
          <cell r="K954" t="str">
            <v>N/A</v>
          </cell>
          <cell r="O954" t="str">
            <v>N/A</v>
          </cell>
          <cell r="T954">
            <v>0</v>
          </cell>
        </row>
        <row r="955">
          <cell r="F955" t="str">
            <v>AG-C</v>
          </cell>
          <cell r="G955" t="str">
            <v>PCIA</v>
          </cell>
          <cell r="I955" t="str">
            <v>Vin 18</v>
          </cell>
          <cell r="J955" t="str">
            <v>N/A</v>
          </cell>
          <cell r="K955" t="str">
            <v>N/A</v>
          </cell>
          <cell r="O955" t="str">
            <v>N/A</v>
          </cell>
          <cell r="T955">
            <v>0</v>
          </cell>
        </row>
        <row r="956">
          <cell r="F956" t="str">
            <v>AG-C</v>
          </cell>
          <cell r="G956" t="str">
            <v>PCIA</v>
          </cell>
          <cell r="I956" t="str">
            <v>Vin 19</v>
          </cell>
          <cell r="J956" t="str">
            <v>N/A</v>
          </cell>
          <cell r="K956" t="str">
            <v>N/A</v>
          </cell>
          <cell r="O956" t="str">
            <v>N/A</v>
          </cell>
          <cell r="T956">
            <v>0</v>
          </cell>
        </row>
        <row r="957">
          <cell r="F957" t="str">
            <v>AG-C</v>
          </cell>
          <cell r="G957" t="str">
            <v>PCIA</v>
          </cell>
          <cell r="I957" t="str">
            <v>Vin 20</v>
          </cell>
          <cell r="J957" t="str">
            <v>N/A</v>
          </cell>
          <cell r="K957" t="str">
            <v>N/A</v>
          </cell>
          <cell r="O957" t="str">
            <v>N/A</v>
          </cell>
          <cell r="T957">
            <v>0</v>
          </cell>
        </row>
        <row r="958">
          <cell r="F958" t="str">
            <v>AG-C</v>
          </cell>
          <cell r="G958" t="str">
            <v>PCIA</v>
          </cell>
          <cell r="I958" t="str">
            <v>Vin 21</v>
          </cell>
          <cell r="J958" t="str">
            <v>N/A</v>
          </cell>
          <cell r="K958" t="str">
            <v>N/A</v>
          </cell>
          <cell r="O958" t="str">
            <v>N/A</v>
          </cell>
          <cell r="T958">
            <v>0</v>
          </cell>
        </row>
        <row r="959">
          <cell r="F959" t="str">
            <v>AG-C</v>
          </cell>
          <cell r="G959" t="str">
            <v>PCIA</v>
          </cell>
          <cell r="I959" t="str">
            <v>Vin Bund</v>
          </cell>
          <cell r="J959" t="str">
            <v>N/A</v>
          </cell>
          <cell r="K959" t="str">
            <v>N/A</v>
          </cell>
          <cell r="O959" t="str">
            <v>N/A</v>
          </cell>
          <cell r="T959">
            <v>0</v>
          </cell>
        </row>
        <row r="960">
          <cell r="F960" t="str">
            <v>AG-C</v>
          </cell>
          <cell r="G960" t="str">
            <v>WH</v>
          </cell>
          <cell r="I960" t="str">
            <v>DL</v>
          </cell>
          <cell r="J960" t="str">
            <v>N/A</v>
          </cell>
          <cell r="K960" t="str">
            <v>N/A</v>
          </cell>
          <cell r="O960" t="str">
            <v>N/A</v>
          </cell>
          <cell r="T960">
            <v>0</v>
          </cell>
        </row>
        <row r="961">
          <cell r="F961" t="str">
            <v>AG-C</v>
          </cell>
          <cell r="G961" t="str">
            <v>WH</v>
          </cell>
          <cell r="I961" t="str">
            <v>Energy</v>
          </cell>
          <cell r="J961" t="str">
            <v>Summer</v>
          </cell>
          <cell r="K961" t="str">
            <v>Off Peak</v>
          </cell>
          <cell r="O961" t="str">
            <v>N/A</v>
          </cell>
          <cell r="T961">
            <v>36904065.937605001</v>
          </cell>
        </row>
        <row r="962">
          <cell r="F962" t="str">
            <v>AG-C</v>
          </cell>
          <cell r="G962" t="str">
            <v>WH</v>
          </cell>
          <cell r="I962" t="str">
            <v>Energy</v>
          </cell>
          <cell r="J962" t="str">
            <v>Summer</v>
          </cell>
          <cell r="K962" t="str">
            <v>Peak</v>
          </cell>
          <cell r="O962" t="str">
            <v>N/A</v>
          </cell>
          <cell r="T962">
            <v>5126865.6008879999</v>
          </cell>
        </row>
        <row r="963">
          <cell r="F963" t="str">
            <v>AG-C</v>
          </cell>
          <cell r="G963" t="str">
            <v>WH</v>
          </cell>
          <cell r="I963" t="str">
            <v>Energy</v>
          </cell>
          <cell r="J963" t="str">
            <v>Winter</v>
          </cell>
          <cell r="K963" t="str">
            <v>Off Peak</v>
          </cell>
          <cell r="O963" t="str">
            <v>N/A</v>
          </cell>
          <cell r="T963">
            <v>47649995.184795</v>
          </cell>
        </row>
        <row r="964">
          <cell r="F964" t="str">
            <v>AG-C</v>
          </cell>
          <cell r="G964" t="str">
            <v>WH</v>
          </cell>
          <cell r="I964" t="str">
            <v>Energy</v>
          </cell>
          <cell r="J964" t="str">
            <v>Winter</v>
          </cell>
          <cell r="K964" t="str">
            <v>Peak</v>
          </cell>
          <cell r="O964" t="str">
            <v>N/A</v>
          </cell>
          <cell r="T964">
            <v>6769211.237737</v>
          </cell>
        </row>
        <row r="965">
          <cell r="F965" t="str">
            <v>AG-C</v>
          </cell>
          <cell r="G965" t="str">
            <v>WH</v>
          </cell>
          <cell r="I965" t="str">
            <v>DL</v>
          </cell>
          <cell r="J965" t="str">
            <v>N/A</v>
          </cell>
          <cell r="K965" t="str">
            <v>N/A</v>
          </cell>
          <cell r="O965" t="str">
            <v>N/A</v>
          </cell>
          <cell r="T965">
            <v>0</v>
          </cell>
        </row>
        <row r="966">
          <cell r="F966" t="str">
            <v>AG-C</v>
          </cell>
          <cell r="G966" t="str">
            <v>WH</v>
          </cell>
          <cell r="I966" t="str">
            <v>Energy</v>
          </cell>
          <cell r="J966" t="str">
            <v>Summer</v>
          </cell>
          <cell r="K966" t="str">
            <v>Off Peak</v>
          </cell>
          <cell r="O966" t="str">
            <v>N/A</v>
          </cell>
          <cell r="T966">
            <v>36904065.937605001</v>
          </cell>
        </row>
        <row r="967">
          <cell r="F967" t="str">
            <v>AG-C</v>
          </cell>
          <cell r="G967" t="str">
            <v>WH</v>
          </cell>
          <cell r="I967" t="str">
            <v>Energy</v>
          </cell>
          <cell r="J967" t="str">
            <v>Summer</v>
          </cell>
          <cell r="K967" t="str">
            <v>Peak</v>
          </cell>
          <cell r="O967" t="str">
            <v>N/A</v>
          </cell>
          <cell r="T967">
            <v>5126865.6008879999</v>
          </cell>
        </row>
        <row r="968">
          <cell r="F968" t="str">
            <v>AG-C</v>
          </cell>
          <cell r="G968" t="str">
            <v>WH</v>
          </cell>
          <cell r="I968" t="str">
            <v>Energy</v>
          </cell>
          <cell r="J968" t="str">
            <v>Winter</v>
          </cell>
          <cell r="K968" t="str">
            <v>Off Peak</v>
          </cell>
          <cell r="O968" t="str">
            <v>N/A</v>
          </cell>
          <cell r="T968">
            <v>47649995.184795</v>
          </cell>
        </row>
        <row r="969">
          <cell r="F969" t="str">
            <v>AG-C</v>
          </cell>
          <cell r="G969" t="str">
            <v>WH</v>
          </cell>
          <cell r="I969" t="str">
            <v>Energy</v>
          </cell>
          <cell r="J969" t="str">
            <v>Winter</v>
          </cell>
          <cell r="K969" t="str">
            <v>Peak</v>
          </cell>
          <cell r="O969" t="str">
            <v>N/A</v>
          </cell>
          <cell r="T969">
            <v>6769211.237737</v>
          </cell>
        </row>
        <row r="970">
          <cell r="F970" t="str">
            <v>AG-A1</v>
          </cell>
          <cell r="G970" t="str">
            <v>PCIA</v>
          </cell>
          <cell r="I970" t="str">
            <v>Vin 22</v>
          </cell>
          <cell r="J970" t="str">
            <v>N/A</v>
          </cell>
          <cell r="K970" t="str">
            <v>N/A</v>
          </cell>
          <cell r="O970" t="str">
            <v>N/A</v>
          </cell>
          <cell r="T970">
            <v>0</v>
          </cell>
        </row>
        <row r="971">
          <cell r="F971" t="str">
            <v>AG-A2</v>
          </cell>
          <cell r="G971" t="str">
            <v>PCIA</v>
          </cell>
          <cell r="I971" t="str">
            <v>Vin 22</v>
          </cell>
          <cell r="J971" t="str">
            <v>N/A</v>
          </cell>
          <cell r="K971" t="str">
            <v>N/A</v>
          </cell>
          <cell r="O971" t="str">
            <v>N/A</v>
          </cell>
          <cell r="T971">
            <v>0</v>
          </cell>
        </row>
        <row r="972">
          <cell r="F972" t="str">
            <v>AG-B</v>
          </cell>
          <cell r="G972" t="str">
            <v>PCIA</v>
          </cell>
          <cell r="I972" t="str">
            <v>Vin 22</v>
          </cell>
          <cell r="J972" t="str">
            <v>N/A</v>
          </cell>
          <cell r="K972" t="str">
            <v>N/A</v>
          </cell>
          <cell r="O972" t="str">
            <v>N/A</v>
          </cell>
          <cell r="T972">
            <v>0</v>
          </cell>
        </row>
        <row r="973">
          <cell r="F973" t="str">
            <v>AG-B</v>
          </cell>
          <cell r="G973" t="str">
            <v>PCIA</v>
          </cell>
          <cell r="I973" t="str">
            <v>Vin 22</v>
          </cell>
          <cell r="J973" t="str">
            <v>N/A</v>
          </cell>
          <cell r="K973" t="str">
            <v>N/A</v>
          </cell>
          <cell r="O973" t="str">
            <v>N/A</v>
          </cell>
          <cell r="T973">
            <v>0</v>
          </cell>
        </row>
        <row r="974">
          <cell r="F974" t="str">
            <v>AG-B</v>
          </cell>
          <cell r="G974" t="str">
            <v>PCIA</v>
          </cell>
          <cell r="I974" t="str">
            <v>Vin 22</v>
          </cell>
          <cell r="J974" t="str">
            <v>N/A</v>
          </cell>
          <cell r="K974" t="str">
            <v>N/A</v>
          </cell>
          <cell r="O974" t="str">
            <v>N/A</v>
          </cell>
          <cell r="T974">
            <v>0</v>
          </cell>
        </row>
        <row r="975">
          <cell r="F975" t="str">
            <v>AG-C</v>
          </cell>
          <cell r="G975" t="str">
            <v>PCIA</v>
          </cell>
          <cell r="I975" t="str">
            <v>Vin 22</v>
          </cell>
          <cell r="J975" t="str">
            <v>N/A</v>
          </cell>
          <cell r="K975" t="str">
            <v>N/A</v>
          </cell>
          <cell r="O975" t="str">
            <v>N/A</v>
          </cell>
          <cell r="T975">
            <v>0</v>
          </cell>
        </row>
        <row r="976">
          <cell r="F976" t="str">
            <v>AG-C</v>
          </cell>
          <cell r="G976" t="str">
            <v>PCIA</v>
          </cell>
          <cell r="I976" t="str">
            <v>Vin 22</v>
          </cell>
          <cell r="J976" t="str">
            <v>N/A</v>
          </cell>
          <cell r="K976" t="str">
            <v>N/A</v>
          </cell>
          <cell r="O976" t="str">
            <v>N/A</v>
          </cell>
          <cell r="T976">
            <v>0</v>
          </cell>
        </row>
        <row r="977">
          <cell r="F977" t="str">
            <v>AG-C</v>
          </cell>
          <cell r="G977" t="str">
            <v>PCIA</v>
          </cell>
          <cell r="I977" t="str">
            <v>Vin 22</v>
          </cell>
          <cell r="J977" t="str">
            <v>N/A</v>
          </cell>
          <cell r="K977" t="str">
            <v>N/A</v>
          </cell>
          <cell r="O977" t="str">
            <v>N/A</v>
          </cell>
          <cell r="T977">
            <v>0</v>
          </cell>
        </row>
        <row r="978">
          <cell r="F978" t="str">
            <v>AG-A1</v>
          </cell>
          <cell r="G978" t="str">
            <v>PCIA</v>
          </cell>
          <cell r="I978" t="str">
            <v>Vin 23</v>
          </cell>
          <cell r="J978" t="str">
            <v>N/A</v>
          </cell>
          <cell r="K978" t="str">
            <v>N/A</v>
          </cell>
          <cell r="O978" t="str">
            <v>N/A</v>
          </cell>
          <cell r="T978">
            <v>0</v>
          </cell>
        </row>
        <row r="979">
          <cell r="F979" t="str">
            <v>AG-A2</v>
          </cell>
          <cell r="G979" t="str">
            <v>PCIA</v>
          </cell>
          <cell r="I979" t="str">
            <v>Vin 23</v>
          </cell>
          <cell r="J979" t="str">
            <v>N/A</v>
          </cell>
          <cell r="K979" t="str">
            <v>N/A</v>
          </cell>
          <cell r="O979" t="str">
            <v>N/A</v>
          </cell>
          <cell r="T979">
            <v>0</v>
          </cell>
        </row>
        <row r="980">
          <cell r="F980" t="str">
            <v>AG-B</v>
          </cell>
          <cell r="G980" t="str">
            <v>PCIA</v>
          </cell>
          <cell r="I980" t="str">
            <v>Vin 23</v>
          </cell>
          <cell r="J980" t="str">
            <v>N/A</v>
          </cell>
          <cell r="K980" t="str">
            <v>N/A</v>
          </cell>
          <cell r="O980" t="str">
            <v>N/A</v>
          </cell>
          <cell r="T980">
            <v>0</v>
          </cell>
        </row>
        <row r="981">
          <cell r="F981" t="str">
            <v>AG-B</v>
          </cell>
          <cell r="G981" t="str">
            <v>PCIA</v>
          </cell>
          <cell r="I981" t="str">
            <v>Vin 23</v>
          </cell>
          <cell r="J981" t="str">
            <v>N/A</v>
          </cell>
          <cell r="K981" t="str">
            <v>N/A</v>
          </cell>
          <cell r="O981" t="str">
            <v>N/A</v>
          </cell>
          <cell r="T981">
            <v>0</v>
          </cell>
        </row>
        <row r="982">
          <cell r="F982" t="str">
            <v>AG-B</v>
          </cell>
          <cell r="G982" t="str">
            <v>PCIA</v>
          </cell>
          <cell r="I982" t="str">
            <v>Vin 23</v>
          </cell>
          <cell r="J982" t="str">
            <v>N/A</v>
          </cell>
          <cell r="K982" t="str">
            <v>N/A</v>
          </cell>
          <cell r="O982" t="str">
            <v>N/A</v>
          </cell>
          <cell r="T982">
            <v>0</v>
          </cell>
        </row>
        <row r="983">
          <cell r="F983" t="str">
            <v>AG-C</v>
          </cell>
          <cell r="G983" t="str">
            <v>PCIA</v>
          </cell>
          <cell r="I983" t="str">
            <v>Vin 23</v>
          </cell>
          <cell r="J983" t="str">
            <v>N/A</v>
          </cell>
          <cell r="K983" t="str">
            <v>N/A</v>
          </cell>
          <cell r="O983" t="str">
            <v>N/A</v>
          </cell>
          <cell r="T983">
            <v>0</v>
          </cell>
        </row>
        <row r="984">
          <cell r="F984" t="str">
            <v>AG-C</v>
          </cell>
          <cell r="G984" t="str">
            <v>PCIA</v>
          </cell>
          <cell r="I984" t="str">
            <v>Vin 23</v>
          </cell>
          <cell r="J984" t="str">
            <v>N/A</v>
          </cell>
          <cell r="K984" t="str">
            <v>N/A</v>
          </cell>
          <cell r="O984" t="str">
            <v>N/A</v>
          </cell>
          <cell r="T984">
            <v>0</v>
          </cell>
        </row>
        <row r="985">
          <cell r="F985" t="str">
            <v>AG-C</v>
          </cell>
          <cell r="G985" t="str">
            <v>PCIA</v>
          </cell>
          <cell r="I985" t="str">
            <v>Vin 23</v>
          </cell>
          <cell r="J985" t="str">
            <v>N/A</v>
          </cell>
          <cell r="K985" t="str">
            <v>N/A</v>
          </cell>
          <cell r="O985" t="str">
            <v>N/A</v>
          </cell>
          <cell r="T985">
            <v>0</v>
          </cell>
        </row>
        <row r="986">
          <cell r="F986" t="str">
            <v>AG-B</v>
          </cell>
          <cell r="G986" t="str">
            <v>Generation</v>
          </cell>
          <cell r="I986" t="str">
            <v>Demand</v>
          </cell>
          <cell r="J986" t="str">
            <v>Summer</v>
          </cell>
          <cell r="K986" t="str">
            <v>Peak</v>
          </cell>
          <cell r="O986" t="str">
            <v>N/A</v>
          </cell>
          <cell r="T986">
            <v>3012381.7917119996</v>
          </cell>
        </row>
        <row r="987">
          <cell r="F987" t="str">
            <v>AG-B</v>
          </cell>
          <cell r="G987" t="str">
            <v>Generation</v>
          </cell>
          <cell r="I987" t="str">
            <v>Demand</v>
          </cell>
          <cell r="J987" t="str">
            <v>Summer</v>
          </cell>
          <cell r="K987" t="str">
            <v>Peak</v>
          </cell>
          <cell r="O987" t="str">
            <v>N/A</v>
          </cell>
          <cell r="T987">
            <v>28145.008748</v>
          </cell>
        </row>
        <row r="988">
          <cell r="F988" t="str">
            <v>AG-B</v>
          </cell>
          <cell r="G988" t="str">
            <v>Generation</v>
          </cell>
          <cell r="I988" t="str">
            <v>Demand</v>
          </cell>
          <cell r="J988" t="str">
            <v>Summer</v>
          </cell>
          <cell r="K988" t="str">
            <v>Peak</v>
          </cell>
          <cell r="O988" t="str">
            <v>N/A</v>
          </cell>
          <cell r="T988">
            <v>0</v>
          </cell>
        </row>
        <row r="989">
          <cell r="F989" t="str">
            <v>B-10</v>
          </cell>
          <cell r="G989" t="str">
            <v>AB32 Credit</v>
          </cell>
          <cell r="I989" t="str">
            <v>Energy</v>
          </cell>
          <cell r="J989" t="str">
            <v>Summer</v>
          </cell>
          <cell r="K989" t="str">
            <v>Off Peak</v>
          </cell>
          <cell r="O989" t="str">
            <v>N/A</v>
          </cell>
          <cell r="T989">
            <v>3788396.6280154618</v>
          </cell>
        </row>
        <row r="990">
          <cell r="F990" t="str">
            <v>B-10</v>
          </cell>
          <cell r="G990" t="str">
            <v>AB32 Credit</v>
          </cell>
          <cell r="I990" t="str">
            <v>Energy</v>
          </cell>
          <cell r="J990" t="str">
            <v>Summer</v>
          </cell>
          <cell r="K990" t="str">
            <v>Part Peak</v>
          </cell>
          <cell r="O990" t="str">
            <v>N/A</v>
          </cell>
          <cell r="T990">
            <v>942857.11749388708</v>
          </cell>
        </row>
        <row r="991">
          <cell r="F991" t="str">
            <v>B-10</v>
          </cell>
          <cell r="G991" t="str">
            <v>AB32 Credit</v>
          </cell>
          <cell r="I991" t="str">
            <v>Energy</v>
          </cell>
          <cell r="J991" t="str">
            <v>Summer</v>
          </cell>
          <cell r="K991" t="str">
            <v>Peak</v>
          </cell>
          <cell r="O991" t="str">
            <v>N/A</v>
          </cell>
          <cell r="T991">
            <v>1218751.7111857354</v>
          </cell>
        </row>
        <row r="992">
          <cell r="F992" t="str">
            <v>B-10</v>
          </cell>
          <cell r="G992" t="str">
            <v>AB32 Credit</v>
          </cell>
          <cell r="I992" t="str">
            <v>Energy</v>
          </cell>
          <cell r="J992" t="str">
            <v>Winter</v>
          </cell>
          <cell r="K992" t="str">
            <v>Off Peak</v>
          </cell>
          <cell r="O992" t="str">
            <v>N/A</v>
          </cell>
          <cell r="T992">
            <v>8876599.0141941365</v>
          </cell>
        </row>
        <row r="993">
          <cell r="F993" t="str">
            <v>B-10</v>
          </cell>
          <cell r="G993" t="str">
            <v>AB32 Credit</v>
          </cell>
          <cell r="I993" t="str">
            <v>Energy</v>
          </cell>
          <cell r="J993" t="str">
            <v>Winter</v>
          </cell>
          <cell r="K993" t="str">
            <v>Part Peak</v>
          </cell>
          <cell r="O993" t="str">
            <v>N/A</v>
          </cell>
          <cell r="T993">
            <v>2633764.5119503494</v>
          </cell>
        </row>
        <row r="994">
          <cell r="F994" t="str">
            <v>B-10</v>
          </cell>
          <cell r="G994" t="str">
            <v>AB32 Credit</v>
          </cell>
          <cell r="I994" t="str">
            <v>Energy</v>
          </cell>
          <cell r="J994" t="str">
            <v>Winter</v>
          </cell>
          <cell r="K994" t="str">
            <v>Super Off</v>
          </cell>
          <cell r="O994" t="str">
            <v>N/A</v>
          </cell>
          <cell r="T994">
            <v>920052.19249751826</v>
          </cell>
        </row>
        <row r="995">
          <cell r="F995" t="str">
            <v>B-10</v>
          </cell>
          <cell r="G995" t="str">
            <v>AB32 Credit</v>
          </cell>
          <cell r="I995" t="str">
            <v>Energy</v>
          </cell>
          <cell r="J995" t="str">
            <v>Summer</v>
          </cell>
          <cell r="K995" t="str">
            <v>Off Peak</v>
          </cell>
          <cell r="O995" t="str">
            <v>N/A</v>
          </cell>
          <cell r="T995">
            <v>0</v>
          </cell>
        </row>
        <row r="996">
          <cell r="F996" t="str">
            <v>B-10</v>
          </cell>
          <cell r="G996" t="str">
            <v>AB32 Credit</v>
          </cell>
          <cell r="I996" t="str">
            <v>Energy</v>
          </cell>
          <cell r="J996" t="str">
            <v>Summer</v>
          </cell>
          <cell r="K996" t="str">
            <v>Part Peak</v>
          </cell>
          <cell r="O996" t="str">
            <v>N/A</v>
          </cell>
          <cell r="T996">
            <v>0</v>
          </cell>
        </row>
        <row r="997">
          <cell r="F997" t="str">
            <v>B-10</v>
          </cell>
          <cell r="G997" t="str">
            <v>AB32 Credit</v>
          </cell>
          <cell r="I997" t="str">
            <v>Energy</v>
          </cell>
          <cell r="J997" t="str">
            <v>Summer</v>
          </cell>
          <cell r="K997" t="str">
            <v>Peak</v>
          </cell>
          <cell r="O997" t="str">
            <v>N/A</v>
          </cell>
          <cell r="T997">
            <v>0</v>
          </cell>
        </row>
        <row r="998">
          <cell r="F998" t="str">
            <v>B-10</v>
          </cell>
          <cell r="G998" t="str">
            <v>AB32 Credit</v>
          </cell>
          <cell r="I998" t="str">
            <v>Energy</v>
          </cell>
          <cell r="J998" t="str">
            <v>Winter</v>
          </cell>
          <cell r="K998" t="str">
            <v>Off Peak</v>
          </cell>
          <cell r="O998" t="str">
            <v>N/A</v>
          </cell>
          <cell r="T998">
            <v>0</v>
          </cell>
        </row>
        <row r="999">
          <cell r="F999" t="str">
            <v>B-10</v>
          </cell>
          <cell r="G999" t="str">
            <v>AB32 Credit</v>
          </cell>
          <cell r="I999" t="str">
            <v>Energy</v>
          </cell>
          <cell r="J999" t="str">
            <v>Winter</v>
          </cell>
          <cell r="K999" t="str">
            <v>Part Peak</v>
          </cell>
          <cell r="O999" t="str">
            <v>N/A</v>
          </cell>
          <cell r="T999">
            <v>0</v>
          </cell>
        </row>
        <row r="1000">
          <cell r="F1000" t="str">
            <v>B-10</v>
          </cell>
          <cell r="G1000" t="str">
            <v>AB32 Credit</v>
          </cell>
          <cell r="I1000" t="str">
            <v>Energy</v>
          </cell>
          <cell r="J1000" t="str">
            <v>Winter</v>
          </cell>
          <cell r="K1000" t="str">
            <v>Super Off</v>
          </cell>
          <cell r="O1000" t="str">
            <v>N/A</v>
          </cell>
          <cell r="T1000">
            <v>0</v>
          </cell>
        </row>
        <row r="1001">
          <cell r="F1001" t="str">
            <v>B-10</v>
          </cell>
          <cell r="G1001" t="str">
            <v>AB32 Credit</v>
          </cell>
          <cell r="I1001" t="str">
            <v>Energy</v>
          </cell>
          <cell r="J1001" t="str">
            <v>Summer</v>
          </cell>
          <cell r="K1001" t="str">
            <v>Off Peak</v>
          </cell>
          <cell r="O1001" t="str">
            <v>N/A</v>
          </cell>
          <cell r="T1001">
            <v>29968274.477714933</v>
          </cell>
        </row>
        <row r="1002">
          <cell r="F1002" t="str">
            <v>B-10</v>
          </cell>
          <cell r="G1002" t="str">
            <v>AB32 Credit</v>
          </cell>
          <cell r="I1002" t="str">
            <v>Energy</v>
          </cell>
          <cell r="J1002" t="str">
            <v>Summer</v>
          </cell>
          <cell r="K1002" t="str">
            <v>Part Peak</v>
          </cell>
          <cell r="O1002" t="str">
            <v>N/A</v>
          </cell>
          <cell r="T1002">
            <v>8464709.6031451225</v>
          </cell>
        </row>
        <row r="1003">
          <cell r="F1003" t="str">
            <v>B-10</v>
          </cell>
          <cell r="G1003" t="str">
            <v>AB32 Credit</v>
          </cell>
          <cell r="I1003" t="str">
            <v>Energy</v>
          </cell>
          <cell r="J1003" t="str">
            <v>Summer</v>
          </cell>
          <cell r="K1003" t="str">
            <v>Peak</v>
          </cell>
          <cell r="O1003" t="str">
            <v>N/A</v>
          </cell>
          <cell r="T1003">
            <v>11775620.68520605</v>
          </cell>
        </row>
        <row r="1004">
          <cell r="F1004" t="str">
            <v>B-10</v>
          </cell>
          <cell r="G1004" t="str">
            <v>AB32 Credit</v>
          </cell>
          <cell r="I1004" t="str">
            <v>Energy</v>
          </cell>
          <cell r="J1004" t="str">
            <v>Winter</v>
          </cell>
          <cell r="K1004" t="str">
            <v>Off Peak</v>
          </cell>
          <cell r="O1004" t="str">
            <v>N/A</v>
          </cell>
          <cell r="T1004">
            <v>63138377.064878434</v>
          </cell>
        </row>
        <row r="1005">
          <cell r="F1005" t="str">
            <v>B-10</v>
          </cell>
          <cell r="G1005" t="str">
            <v>AB32 Credit</v>
          </cell>
          <cell r="I1005" t="str">
            <v>Energy</v>
          </cell>
          <cell r="J1005" t="str">
            <v>Winter</v>
          </cell>
          <cell r="K1005" t="str">
            <v>Part Peak</v>
          </cell>
          <cell r="O1005" t="str">
            <v>N/A</v>
          </cell>
          <cell r="T1005">
            <v>20130469.705803912</v>
          </cell>
        </row>
        <row r="1006">
          <cell r="F1006" t="str">
            <v>B-10</v>
          </cell>
          <cell r="G1006" t="str">
            <v>AB32 Credit</v>
          </cell>
          <cell r="I1006" t="str">
            <v>Energy</v>
          </cell>
          <cell r="J1006" t="str">
            <v>Winter</v>
          </cell>
          <cell r="K1006" t="str">
            <v>Super Off</v>
          </cell>
          <cell r="O1006" t="str">
            <v>N/A</v>
          </cell>
          <cell r="T1006">
            <v>7159589.7924791779</v>
          </cell>
        </row>
        <row r="1007">
          <cell r="F1007" t="str">
            <v>B-10</v>
          </cell>
          <cell r="G1007" t="str">
            <v>AB32 Credit</v>
          </cell>
          <cell r="I1007" t="str">
            <v>Energy</v>
          </cell>
          <cell r="J1007" t="str">
            <v>Summer</v>
          </cell>
          <cell r="K1007" t="str">
            <v>Off Peak</v>
          </cell>
          <cell r="O1007" t="str">
            <v>N/A</v>
          </cell>
          <cell r="T1007">
            <v>130484889.60211599</v>
          </cell>
        </row>
        <row r="1008">
          <cell r="F1008" t="str">
            <v>B-10</v>
          </cell>
          <cell r="G1008" t="str">
            <v>AB32 Credit</v>
          </cell>
          <cell r="I1008" t="str">
            <v>Energy</v>
          </cell>
          <cell r="J1008" t="str">
            <v>Summer</v>
          </cell>
          <cell r="K1008" t="str">
            <v>Part Peak</v>
          </cell>
          <cell r="O1008" t="str">
            <v>N/A</v>
          </cell>
          <cell r="T1008">
            <v>36856199.341797449</v>
          </cell>
        </row>
        <row r="1009">
          <cell r="F1009" t="str">
            <v>B-10</v>
          </cell>
          <cell r="G1009" t="str">
            <v>AB32 Credit</v>
          </cell>
          <cell r="I1009" t="str">
            <v>Energy</v>
          </cell>
          <cell r="J1009" t="str">
            <v>Summer</v>
          </cell>
          <cell r="K1009" t="str">
            <v>Peak</v>
          </cell>
          <cell r="O1009" t="str">
            <v>N/A</v>
          </cell>
          <cell r="T1009">
            <v>51272240.123404846</v>
          </cell>
        </row>
        <row r="1010">
          <cell r="F1010" t="str">
            <v>B-10</v>
          </cell>
          <cell r="G1010" t="str">
            <v>AB32 Credit</v>
          </cell>
          <cell r="I1010" t="str">
            <v>Energy</v>
          </cell>
          <cell r="J1010" t="str">
            <v>Winter</v>
          </cell>
          <cell r="K1010" t="str">
            <v>Off Peak</v>
          </cell>
          <cell r="O1010" t="str">
            <v>N/A</v>
          </cell>
          <cell r="T1010">
            <v>274910861.72124594</v>
          </cell>
        </row>
        <row r="1011">
          <cell r="F1011" t="str">
            <v>B-10</v>
          </cell>
          <cell r="G1011" t="str">
            <v>AB32 Credit</v>
          </cell>
          <cell r="I1011" t="str">
            <v>Energy</v>
          </cell>
          <cell r="J1011" t="str">
            <v>Winter</v>
          </cell>
          <cell r="K1011" t="str">
            <v>Part Peak</v>
          </cell>
          <cell r="O1011" t="str">
            <v>N/A</v>
          </cell>
          <cell r="T1011">
            <v>87650095.408524513</v>
          </cell>
        </row>
        <row r="1012">
          <cell r="F1012" t="str">
            <v>B-10</v>
          </cell>
          <cell r="G1012" t="str">
            <v>AB32 Credit</v>
          </cell>
          <cell r="I1012" t="str">
            <v>Energy</v>
          </cell>
          <cell r="J1012" t="str">
            <v>Winter</v>
          </cell>
          <cell r="K1012" t="str">
            <v>Super Off</v>
          </cell>
          <cell r="O1012" t="str">
            <v>N/A</v>
          </cell>
          <cell r="T1012">
            <v>31173576.05499734</v>
          </cell>
        </row>
        <row r="1013">
          <cell r="F1013" t="str">
            <v>B-10</v>
          </cell>
          <cell r="G1013" t="str">
            <v>AB32 Credit</v>
          </cell>
          <cell r="I1013" t="str">
            <v>Energy</v>
          </cell>
          <cell r="J1013" t="str">
            <v>Summer</v>
          </cell>
          <cell r="K1013" t="str">
            <v>Off Peak</v>
          </cell>
          <cell r="O1013" t="str">
            <v>N/A</v>
          </cell>
          <cell r="T1013">
            <v>40091.38569652685</v>
          </cell>
        </row>
        <row r="1014">
          <cell r="F1014" t="str">
            <v>B-10</v>
          </cell>
          <cell r="G1014" t="str">
            <v>AB32 Credit</v>
          </cell>
          <cell r="I1014" t="str">
            <v>Energy</v>
          </cell>
          <cell r="J1014" t="str">
            <v>Summer</v>
          </cell>
          <cell r="K1014" t="str">
            <v>Part Peak</v>
          </cell>
          <cell r="O1014" t="str">
            <v>N/A</v>
          </cell>
          <cell r="T1014">
            <v>9512.0585882539635</v>
          </cell>
        </row>
        <row r="1015">
          <cell r="F1015" t="str">
            <v>B-10</v>
          </cell>
          <cell r="G1015" t="str">
            <v>AB32 Credit</v>
          </cell>
          <cell r="I1015" t="str">
            <v>Energy</v>
          </cell>
          <cell r="J1015" t="str">
            <v>Summer</v>
          </cell>
          <cell r="K1015" t="str">
            <v>Peak</v>
          </cell>
          <cell r="O1015" t="str">
            <v>N/A</v>
          </cell>
          <cell r="T1015">
            <v>11689.641577527487</v>
          </cell>
        </row>
        <row r="1016">
          <cell r="F1016" t="str">
            <v>B-10</v>
          </cell>
          <cell r="G1016" t="str">
            <v>AB32 Credit</v>
          </cell>
          <cell r="I1016" t="str">
            <v>Energy</v>
          </cell>
          <cell r="J1016" t="str">
            <v>Winter</v>
          </cell>
          <cell r="K1016" t="str">
            <v>Off Peak</v>
          </cell>
          <cell r="O1016" t="str">
            <v>N/A</v>
          </cell>
          <cell r="T1016">
            <v>72573.782566356531</v>
          </cell>
        </row>
        <row r="1017">
          <cell r="F1017" t="str">
            <v>B-10</v>
          </cell>
          <cell r="G1017" t="str">
            <v>AB32 Credit</v>
          </cell>
          <cell r="I1017" t="str">
            <v>Energy</v>
          </cell>
          <cell r="J1017" t="str">
            <v>Winter</v>
          </cell>
          <cell r="K1017" t="str">
            <v>Part Peak</v>
          </cell>
          <cell r="O1017" t="str">
            <v>N/A</v>
          </cell>
          <cell r="T1017">
            <v>18679.229619672711</v>
          </cell>
        </row>
        <row r="1018">
          <cell r="F1018" t="str">
            <v>B-10</v>
          </cell>
          <cell r="G1018" t="str">
            <v>AB32 Credit</v>
          </cell>
          <cell r="I1018" t="str">
            <v>Energy</v>
          </cell>
          <cell r="J1018" t="str">
            <v>Winter</v>
          </cell>
          <cell r="K1018" t="str">
            <v>Super Off</v>
          </cell>
          <cell r="O1018" t="str">
            <v>N/A</v>
          </cell>
          <cell r="T1018">
            <v>8011.4715742039671</v>
          </cell>
        </row>
        <row r="1019">
          <cell r="F1019" t="str">
            <v>B-10</v>
          </cell>
          <cell r="G1019" t="str">
            <v>AB32 Credit</v>
          </cell>
          <cell r="I1019" t="str">
            <v>Energy</v>
          </cell>
          <cell r="J1019" t="str">
            <v>Summer</v>
          </cell>
          <cell r="K1019" t="str">
            <v>Off Peak</v>
          </cell>
          <cell r="O1019" t="str">
            <v>N/A</v>
          </cell>
          <cell r="T1019">
            <v>0</v>
          </cell>
        </row>
        <row r="1020">
          <cell r="F1020" t="str">
            <v>B-10</v>
          </cell>
          <cell r="G1020" t="str">
            <v>AB32 Credit</v>
          </cell>
          <cell r="I1020" t="str">
            <v>Energy</v>
          </cell>
          <cell r="J1020" t="str">
            <v>Summer</v>
          </cell>
          <cell r="K1020" t="str">
            <v>Part Peak</v>
          </cell>
          <cell r="O1020" t="str">
            <v>N/A</v>
          </cell>
          <cell r="T1020">
            <v>0</v>
          </cell>
        </row>
        <row r="1021">
          <cell r="F1021" t="str">
            <v>B-10</v>
          </cell>
          <cell r="G1021" t="str">
            <v>AB32 Credit</v>
          </cell>
          <cell r="I1021" t="str">
            <v>Energy</v>
          </cell>
          <cell r="J1021" t="str">
            <v>Summer</v>
          </cell>
          <cell r="K1021" t="str">
            <v>Peak</v>
          </cell>
          <cell r="O1021" t="str">
            <v>N/A</v>
          </cell>
          <cell r="T1021">
            <v>0</v>
          </cell>
        </row>
        <row r="1022">
          <cell r="F1022" t="str">
            <v>B-10</v>
          </cell>
          <cell r="G1022" t="str">
            <v>AB32 Credit</v>
          </cell>
          <cell r="I1022" t="str">
            <v>Energy</v>
          </cell>
          <cell r="J1022" t="str">
            <v>Winter</v>
          </cell>
          <cell r="K1022" t="str">
            <v>Off Peak</v>
          </cell>
          <cell r="O1022" t="str">
            <v>N/A</v>
          </cell>
          <cell r="T1022">
            <v>0</v>
          </cell>
        </row>
        <row r="1023">
          <cell r="F1023" t="str">
            <v>B-10</v>
          </cell>
          <cell r="G1023" t="str">
            <v>AB32 Credit</v>
          </cell>
          <cell r="I1023" t="str">
            <v>Energy</v>
          </cell>
          <cell r="J1023" t="str">
            <v>Winter</v>
          </cell>
          <cell r="K1023" t="str">
            <v>Part Peak</v>
          </cell>
          <cell r="O1023" t="str">
            <v>N/A</v>
          </cell>
          <cell r="T1023">
            <v>0</v>
          </cell>
        </row>
        <row r="1024">
          <cell r="F1024" t="str">
            <v>B-10</v>
          </cell>
          <cell r="G1024" t="str">
            <v>AB32 Credit</v>
          </cell>
          <cell r="I1024" t="str">
            <v>Energy</v>
          </cell>
          <cell r="J1024" t="str">
            <v>Winter</v>
          </cell>
          <cell r="K1024" t="str">
            <v>Super Off</v>
          </cell>
          <cell r="O1024" t="str">
            <v>N/A</v>
          </cell>
          <cell r="T1024">
            <v>0</v>
          </cell>
        </row>
        <row r="1025">
          <cell r="F1025" t="str">
            <v>B-10</v>
          </cell>
          <cell r="G1025" t="str">
            <v>CTC</v>
          </cell>
          <cell r="I1025" t="str">
            <v>DL</v>
          </cell>
          <cell r="J1025" t="str">
            <v>N/A</v>
          </cell>
          <cell r="K1025" t="str">
            <v>N/A</v>
          </cell>
          <cell r="O1025" t="str">
            <v>N/A</v>
          </cell>
          <cell r="T1025">
            <v>0</v>
          </cell>
        </row>
        <row r="1026">
          <cell r="F1026" t="str">
            <v>B-10</v>
          </cell>
          <cell r="G1026" t="str">
            <v>CTC</v>
          </cell>
          <cell r="I1026" t="str">
            <v>DL</v>
          </cell>
          <cell r="J1026" t="str">
            <v>N/A</v>
          </cell>
          <cell r="K1026" t="str">
            <v>N/A</v>
          </cell>
          <cell r="O1026" t="str">
            <v>N/A</v>
          </cell>
          <cell r="T1026">
            <v>0</v>
          </cell>
        </row>
        <row r="1027">
          <cell r="F1027" t="str">
            <v>B-10</v>
          </cell>
          <cell r="G1027" t="str">
            <v>CTC</v>
          </cell>
          <cell r="I1027" t="str">
            <v>DL</v>
          </cell>
          <cell r="J1027" t="str">
            <v>N/A</v>
          </cell>
          <cell r="K1027" t="str">
            <v>N/A</v>
          </cell>
          <cell r="O1027" t="str">
            <v>N/A</v>
          </cell>
          <cell r="T1027">
            <v>0</v>
          </cell>
        </row>
        <row r="1028">
          <cell r="F1028" t="str">
            <v>B-10</v>
          </cell>
          <cell r="G1028" t="str">
            <v>CTC</v>
          </cell>
          <cell r="I1028" t="str">
            <v>Energy</v>
          </cell>
          <cell r="J1028" t="str">
            <v>Summer</v>
          </cell>
          <cell r="K1028" t="str">
            <v>Off Peak</v>
          </cell>
          <cell r="O1028" t="str">
            <v>N/A</v>
          </cell>
          <cell r="T1028">
            <v>4917761.7685719999</v>
          </cell>
        </row>
        <row r="1029">
          <cell r="F1029" t="str">
            <v>B-10</v>
          </cell>
          <cell r="G1029" t="str">
            <v>CTC</v>
          </cell>
          <cell r="I1029" t="str">
            <v>Energy</v>
          </cell>
          <cell r="J1029" t="str">
            <v>Summer</v>
          </cell>
          <cell r="K1029" t="str">
            <v>Part Peak</v>
          </cell>
          <cell r="O1029" t="str">
            <v>N/A</v>
          </cell>
          <cell r="T1029">
            <v>1150574.2840190001</v>
          </cell>
        </row>
        <row r="1030">
          <cell r="F1030" t="str">
            <v>B-10</v>
          </cell>
          <cell r="G1030" t="str">
            <v>CTC</v>
          </cell>
          <cell r="I1030" t="str">
            <v>Energy</v>
          </cell>
          <cell r="J1030" t="str">
            <v>Summer</v>
          </cell>
          <cell r="K1030" t="str">
            <v>Peak</v>
          </cell>
          <cell r="O1030" t="str">
            <v>N/A</v>
          </cell>
          <cell r="T1030">
            <v>1521432.4039669998</v>
          </cell>
        </row>
        <row r="1031">
          <cell r="F1031" t="str">
            <v>B-10</v>
          </cell>
          <cell r="G1031" t="str">
            <v>CTC</v>
          </cell>
          <cell r="I1031" t="str">
            <v>Energy</v>
          </cell>
          <cell r="J1031" t="str">
            <v>Winter</v>
          </cell>
          <cell r="K1031" t="str">
            <v>Off Peak</v>
          </cell>
          <cell r="O1031" t="str">
            <v>N/A</v>
          </cell>
          <cell r="T1031">
            <v>13681098.846168</v>
          </cell>
        </row>
        <row r="1032">
          <cell r="F1032" t="str">
            <v>B-10</v>
          </cell>
          <cell r="G1032" t="str">
            <v>CTC</v>
          </cell>
          <cell r="I1032" t="str">
            <v>Energy</v>
          </cell>
          <cell r="J1032" t="str">
            <v>Winter</v>
          </cell>
          <cell r="K1032" t="str">
            <v>Part Peak</v>
          </cell>
          <cell r="O1032" t="str">
            <v>N/A</v>
          </cell>
          <cell r="T1032">
            <v>4001288.4824020006</v>
          </cell>
        </row>
        <row r="1033">
          <cell r="F1033" t="str">
            <v>B-10</v>
          </cell>
          <cell r="G1033" t="str">
            <v>CTC</v>
          </cell>
          <cell r="I1033" t="str">
            <v>Energy</v>
          </cell>
          <cell r="J1033" t="str">
            <v>Winter</v>
          </cell>
          <cell r="K1033" t="str">
            <v>Super Off</v>
          </cell>
          <cell r="O1033" t="str">
            <v>N/A</v>
          </cell>
          <cell r="T1033">
            <v>1241942.0938840001</v>
          </cell>
        </row>
        <row r="1034">
          <cell r="F1034" t="str">
            <v>B-10</v>
          </cell>
          <cell r="G1034" t="str">
            <v>CTC</v>
          </cell>
          <cell r="I1034" t="str">
            <v>Energy</v>
          </cell>
          <cell r="J1034" t="str">
            <v>Summer</v>
          </cell>
          <cell r="K1034" t="str">
            <v>Off Peak</v>
          </cell>
          <cell r="O1034" t="str">
            <v>N/A</v>
          </cell>
          <cell r="T1034">
            <v>413249140.96618903</v>
          </cell>
        </row>
        <row r="1035">
          <cell r="F1035" t="str">
            <v>B-10</v>
          </cell>
          <cell r="G1035" t="str">
            <v>CTC</v>
          </cell>
          <cell r="I1035" t="str">
            <v>Energy</v>
          </cell>
          <cell r="J1035" t="str">
            <v>Summer</v>
          </cell>
          <cell r="K1035" t="str">
            <v>Part Peak</v>
          </cell>
          <cell r="O1035" t="str">
            <v>N/A</v>
          </cell>
          <cell r="T1035">
            <v>116373262.90319401</v>
          </cell>
        </row>
        <row r="1036">
          <cell r="F1036" t="str">
            <v>B-10</v>
          </cell>
          <cell r="G1036" t="str">
            <v>CTC</v>
          </cell>
          <cell r="I1036" t="str">
            <v>Energy</v>
          </cell>
          <cell r="J1036" t="str">
            <v>Summer</v>
          </cell>
          <cell r="K1036" t="str">
            <v>Peak</v>
          </cell>
          <cell r="O1036" t="str">
            <v>N/A</v>
          </cell>
          <cell r="T1036">
            <v>166625746.42869598</v>
          </cell>
        </row>
        <row r="1037">
          <cell r="F1037" t="str">
            <v>B-10</v>
          </cell>
          <cell r="G1037" t="str">
            <v>CTC</v>
          </cell>
          <cell r="I1037" t="str">
            <v>Energy</v>
          </cell>
          <cell r="J1037" t="str">
            <v>Winter</v>
          </cell>
          <cell r="K1037" t="str">
            <v>Off Peak</v>
          </cell>
          <cell r="O1037" t="str">
            <v>N/A</v>
          </cell>
          <cell r="T1037">
            <v>963946690.88358402</v>
          </cell>
        </row>
        <row r="1038">
          <cell r="F1038" t="str">
            <v>B-10</v>
          </cell>
          <cell r="G1038" t="str">
            <v>CTC</v>
          </cell>
          <cell r="I1038" t="str">
            <v>Energy</v>
          </cell>
          <cell r="J1038" t="str">
            <v>Winter</v>
          </cell>
          <cell r="K1038" t="str">
            <v>Part Peak</v>
          </cell>
          <cell r="O1038" t="str">
            <v>N/A</v>
          </cell>
          <cell r="T1038">
            <v>304965786.889961</v>
          </cell>
        </row>
        <row r="1039">
          <cell r="F1039" t="str">
            <v>B-10</v>
          </cell>
          <cell r="G1039" t="str">
            <v>CTC</v>
          </cell>
          <cell r="I1039" t="str">
            <v>Energy</v>
          </cell>
          <cell r="J1039" t="str">
            <v>Winter</v>
          </cell>
          <cell r="K1039" t="str">
            <v>Super Off</v>
          </cell>
          <cell r="O1039" t="str">
            <v>N/A</v>
          </cell>
          <cell r="T1039">
            <v>89212462.889010012</v>
          </cell>
        </row>
        <row r="1040">
          <cell r="F1040" t="str">
            <v>B-10</v>
          </cell>
          <cell r="G1040" t="str">
            <v>CTC</v>
          </cell>
          <cell r="I1040" t="str">
            <v>Energy</v>
          </cell>
          <cell r="J1040" t="str">
            <v>Summer</v>
          </cell>
          <cell r="K1040" t="str">
            <v>Off Peak</v>
          </cell>
          <cell r="O1040" t="str">
            <v>N/A</v>
          </cell>
          <cell r="T1040">
            <v>174815.559591</v>
          </cell>
        </row>
        <row r="1041">
          <cell r="F1041" t="str">
            <v>B-10</v>
          </cell>
          <cell r="G1041" t="str">
            <v>CTC</v>
          </cell>
          <cell r="I1041" t="str">
            <v>Energy</v>
          </cell>
          <cell r="J1041" t="str">
            <v>Summer</v>
          </cell>
          <cell r="K1041" t="str">
            <v>Part Peak</v>
          </cell>
          <cell r="O1041" t="str">
            <v>N/A</v>
          </cell>
          <cell r="T1041">
            <v>44942.256086000001</v>
          </cell>
        </row>
        <row r="1042">
          <cell r="F1042" t="str">
            <v>B-10</v>
          </cell>
          <cell r="G1042" t="str">
            <v>CTC</v>
          </cell>
          <cell r="I1042" t="str">
            <v>Energy</v>
          </cell>
          <cell r="J1042" t="str">
            <v>Summer</v>
          </cell>
          <cell r="K1042" t="str">
            <v>Peak</v>
          </cell>
          <cell r="O1042" t="str">
            <v>N/A</v>
          </cell>
          <cell r="T1042">
            <v>55901.086840999997</v>
          </cell>
        </row>
        <row r="1043">
          <cell r="F1043" t="str">
            <v>B-10</v>
          </cell>
          <cell r="G1043" t="str">
            <v>CTC</v>
          </cell>
          <cell r="I1043" t="str">
            <v>Energy</v>
          </cell>
          <cell r="J1043" t="str">
            <v>Winter</v>
          </cell>
          <cell r="K1043" t="str">
            <v>Off Peak</v>
          </cell>
          <cell r="O1043" t="str">
            <v>N/A</v>
          </cell>
          <cell r="T1043">
            <v>500413.66561000003</v>
          </cell>
        </row>
        <row r="1044">
          <cell r="F1044" t="str">
            <v>B-10</v>
          </cell>
          <cell r="G1044" t="str">
            <v>CTC</v>
          </cell>
          <cell r="I1044" t="str">
            <v>Energy</v>
          </cell>
          <cell r="J1044" t="str">
            <v>Winter</v>
          </cell>
          <cell r="K1044" t="str">
            <v>Part Peak</v>
          </cell>
          <cell r="O1044" t="str">
            <v>N/A</v>
          </cell>
          <cell r="T1044">
            <v>144956.47458000001</v>
          </cell>
        </row>
        <row r="1045">
          <cell r="F1045" t="str">
            <v>B-10</v>
          </cell>
          <cell r="G1045" t="str">
            <v>CTC</v>
          </cell>
          <cell r="I1045" t="str">
            <v>Energy</v>
          </cell>
          <cell r="J1045" t="str">
            <v>Winter</v>
          </cell>
          <cell r="K1045" t="str">
            <v>Super Off</v>
          </cell>
          <cell r="O1045" t="str">
            <v>N/A</v>
          </cell>
          <cell r="T1045">
            <v>41349.046447000001</v>
          </cell>
        </row>
        <row r="1046">
          <cell r="F1046" t="str">
            <v>B-10</v>
          </cell>
          <cell r="G1046" t="str">
            <v>Distribution</v>
          </cell>
          <cell r="I1046" t="str">
            <v>Customer</v>
          </cell>
          <cell r="J1046" t="str">
            <v>Summer</v>
          </cell>
          <cell r="K1046" t="str">
            <v>N/A</v>
          </cell>
          <cell r="O1046" t="str">
            <v>N/A</v>
          </cell>
          <cell r="T1046">
            <v>242.53041200000001</v>
          </cell>
        </row>
        <row r="1047">
          <cell r="F1047" t="str">
            <v>B-10</v>
          </cell>
          <cell r="G1047" t="str">
            <v>Distribution</v>
          </cell>
          <cell r="I1047" t="str">
            <v>Customer</v>
          </cell>
          <cell r="J1047" t="str">
            <v>Winter</v>
          </cell>
          <cell r="K1047" t="str">
            <v>N/A</v>
          </cell>
          <cell r="O1047" t="str">
            <v>N/A</v>
          </cell>
          <cell r="T1047">
            <v>515.67718200000002</v>
          </cell>
        </row>
        <row r="1048">
          <cell r="F1048" t="str">
            <v>B-10</v>
          </cell>
          <cell r="G1048" t="str">
            <v>Distribution</v>
          </cell>
          <cell r="I1048" t="str">
            <v>Customer</v>
          </cell>
          <cell r="J1048" t="str">
            <v>Summer</v>
          </cell>
          <cell r="K1048" t="str">
            <v>N/A</v>
          </cell>
          <cell r="O1048" t="str">
            <v>N/A</v>
          </cell>
          <cell r="T1048">
            <v>44930.732063000003</v>
          </cell>
        </row>
        <row r="1049">
          <cell r="F1049" t="str">
            <v>B-10</v>
          </cell>
          <cell r="G1049" t="str">
            <v>Distribution</v>
          </cell>
          <cell r="I1049" t="str">
            <v>Customer</v>
          </cell>
          <cell r="J1049" t="str">
            <v>Winter</v>
          </cell>
          <cell r="K1049" t="str">
            <v>N/A</v>
          </cell>
          <cell r="O1049" t="str">
            <v>N/A</v>
          </cell>
          <cell r="T1049">
            <v>92338.109574000002</v>
          </cell>
        </row>
        <row r="1050">
          <cell r="F1050" t="str">
            <v>B-10</v>
          </cell>
          <cell r="G1050" t="str">
            <v>Distribution</v>
          </cell>
          <cell r="I1050" t="str">
            <v>Customer</v>
          </cell>
          <cell r="J1050" t="str">
            <v>Summer</v>
          </cell>
          <cell r="K1050" t="str">
            <v>N/A</v>
          </cell>
          <cell r="O1050" t="str">
            <v>N/A</v>
          </cell>
          <cell r="T1050">
            <v>11.021758999999999</v>
          </cell>
        </row>
        <row r="1051">
          <cell r="F1051" t="str">
            <v>B-10</v>
          </cell>
          <cell r="G1051" t="str">
            <v>Distribution</v>
          </cell>
          <cell r="I1051" t="str">
            <v>Customer</v>
          </cell>
          <cell r="J1051" t="str">
            <v>Winter</v>
          </cell>
          <cell r="K1051" t="str">
            <v>N/A</v>
          </cell>
          <cell r="O1051" t="str">
            <v>N/A</v>
          </cell>
          <cell r="T1051">
            <v>22.650241999999999</v>
          </cell>
        </row>
        <row r="1052">
          <cell r="F1052" t="str">
            <v>B-10</v>
          </cell>
          <cell r="G1052" t="str">
            <v>Distribution</v>
          </cell>
          <cell r="I1052" t="str">
            <v>Demand</v>
          </cell>
          <cell r="J1052" t="str">
            <v>Summer</v>
          </cell>
          <cell r="K1052" t="str">
            <v>Maximum kW</v>
          </cell>
          <cell r="O1052" t="str">
            <v>N/A</v>
          </cell>
          <cell r="T1052">
            <v>32846.875019999999</v>
          </cell>
        </row>
        <row r="1053">
          <cell r="F1053" t="str">
            <v>B-10</v>
          </cell>
          <cell r="G1053" t="str">
            <v>Distribution</v>
          </cell>
          <cell r="I1053" t="str">
            <v>Demand</v>
          </cell>
          <cell r="J1053" t="str">
            <v>Winter</v>
          </cell>
          <cell r="K1053" t="str">
            <v>Maximum kW</v>
          </cell>
          <cell r="O1053" t="str">
            <v>N/A</v>
          </cell>
          <cell r="T1053">
            <v>78271.537149000011</v>
          </cell>
        </row>
        <row r="1054">
          <cell r="F1054" t="str">
            <v>B-10</v>
          </cell>
          <cell r="G1054" t="str">
            <v>Distribution</v>
          </cell>
          <cell r="I1054" t="str">
            <v>Demand</v>
          </cell>
          <cell r="J1054" t="str">
            <v>Summer</v>
          </cell>
          <cell r="K1054" t="str">
            <v>Maximum kW</v>
          </cell>
          <cell r="O1054" t="str">
            <v>N/A</v>
          </cell>
          <cell r="T1054">
            <v>2824931.346589</v>
          </cell>
        </row>
        <row r="1055">
          <cell r="F1055" t="str">
            <v>B-10</v>
          </cell>
          <cell r="G1055" t="str">
            <v>Distribution</v>
          </cell>
          <cell r="I1055" t="str">
            <v>Demand</v>
          </cell>
          <cell r="J1055" t="str">
            <v>Winter</v>
          </cell>
          <cell r="K1055" t="str">
            <v>Maximum kW</v>
          </cell>
          <cell r="O1055" t="str">
            <v>N/A</v>
          </cell>
          <cell r="T1055">
            <v>5575407.8817170002</v>
          </cell>
        </row>
        <row r="1056">
          <cell r="F1056" t="str">
            <v>B-10</v>
          </cell>
          <cell r="G1056" t="str">
            <v>Distribution</v>
          </cell>
          <cell r="I1056" t="str">
            <v>Demand</v>
          </cell>
          <cell r="J1056" t="str">
            <v>Summer</v>
          </cell>
          <cell r="K1056" t="str">
            <v>Maximum kW</v>
          </cell>
          <cell r="O1056" t="str">
            <v>N/A</v>
          </cell>
          <cell r="T1056">
            <v>894.79806499999995</v>
          </cell>
        </row>
        <row r="1057">
          <cell r="F1057" t="str">
            <v>B-10</v>
          </cell>
          <cell r="G1057" t="str">
            <v>Distribution</v>
          </cell>
          <cell r="I1057" t="str">
            <v>Demand</v>
          </cell>
          <cell r="J1057" t="str">
            <v>Winter</v>
          </cell>
          <cell r="K1057" t="str">
            <v>Maximum kW</v>
          </cell>
          <cell r="O1057" t="str">
            <v>N/A</v>
          </cell>
          <cell r="T1057">
            <v>2155.7179850000002</v>
          </cell>
        </row>
        <row r="1058">
          <cell r="F1058" t="str">
            <v>B-10</v>
          </cell>
          <cell r="G1058" t="str">
            <v>Distribution</v>
          </cell>
          <cell r="I1058" t="str">
            <v>E-BIP Discount</v>
          </cell>
          <cell r="J1058" t="str">
            <v>Summer</v>
          </cell>
          <cell r="K1058" t="str">
            <v>Pot. Ld Red.</v>
          </cell>
          <cell r="O1058" t="str">
            <v>N/A</v>
          </cell>
          <cell r="T1058">
            <v>0</v>
          </cell>
        </row>
        <row r="1059">
          <cell r="F1059" t="str">
            <v>B-10</v>
          </cell>
          <cell r="G1059" t="str">
            <v>Distribution</v>
          </cell>
          <cell r="I1059" t="str">
            <v>E-BIP Discount</v>
          </cell>
          <cell r="J1059" t="str">
            <v>Summer</v>
          </cell>
          <cell r="K1059" t="str">
            <v>UFR</v>
          </cell>
          <cell r="O1059" t="str">
            <v>N/A</v>
          </cell>
          <cell r="T1059">
            <v>0</v>
          </cell>
        </row>
        <row r="1060">
          <cell r="F1060" t="str">
            <v>B-10</v>
          </cell>
          <cell r="G1060" t="str">
            <v>Distribution</v>
          </cell>
          <cell r="I1060" t="str">
            <v>E-BIP Discount</v>
          </cell>
          <cell r="J1060" t="str">
            <v>Winter</v>
          </cell>
          <cell r="K1060" t="str">
            <v>Pot. Ld Red.</v>
          </cell>
          <cell r="O1060" t="str">
            <v>N/A</v>
          </cell>
          <cell r="T1060">
            <v>0</v>
          </cell>
        </row>
        <row r="1061">
          <cell r="F1061" t="str">
            <v>B-10</v>
          </cell>
          <cell r="G1061" t="str">
            <v>Distribution</v>
          </cell>
          <cell r="I1061" t="str">
            <v>E-BIP Discount</v>
          </cell>
          <cell r="J1061" t="str">
            <v>Winter</v>
          </cell>
          <cell r="K1061" t="str">
            <v>UFR</v>
          </cell>
          <cell r="O1061" t="str">
            <v>N/A</v>
          </cell>
          <cell r="T1061">
            <v>0</v>
          </cell>
        </row>
        <row r="1062">
          <cell r="F1062" t="str">
            <v>B-10</v>
          </cell>
          <cell r="G1062" t="str">
            <v>Distribution</v>
          </cell>
          <cell r="I1062" t="str">
            <v>E-BIP Discount</v>
          </cell>
          <cell r="J1062" t="str">
            <v>Summer</v>
          </cell>
          <cell r="K1062" t="str">
            <v>Pot. Ld Red.</v>
          </cell>
          <cell r="O1062" t="str">
            <v>N/A</v>
          </cell>
          <cell r="T1062">
            <v>1222.124</v>
          </cell>
        </row>
        <row r="1063">
          <cell r="F1063" t="str">
            <v>B-10</v>
          </cell>
          <cell r="G1063" t="str">
            <v>Distribution</v>
          </cell>
          <cell r="I1063" t="str">
            <v>E-BIP Discount</v>
          </cell>
          <cell r="J1063" t="str">
            <v>Summer</v>
          </cell>
          <cell r="K1063" t="str">
            <v>UFR</v>
          </cell>
          <cell r="O1063" t="str">
            <v>N/A</v>
          </cell>
          <cell r="T1063">
            <v>0</v>
          </cell>
        </row>
        <row r="1064">
          <cell r="F1064" t="str">
            <v>B-10</v>
          </cell>
          <cell r="G1064" t="str">
            <v>Distribution</v>
          </cell>
          <cell r="I1064" t="str">
            <v>E-BIP Discount</v>
          </cell>
          <cell r="J1064" t="str">
            <v>Winter</v>
          </cell>
          <cell r="K1064" t="str">
            <v>Pot. Ld Red.</v>
          </cell>
          <cell r="O1064" t="str">
            <v>N/A</v>
          </cell>
          <cell r="T1064">
            <v>1922.1547</v>
          </cell>
        </row>
        <row r="1065">
          <cell r="F1065" t="str">
            <v>B-10</v>
          </cell>
          <cell r="G1065" t="str">
            <v>Distribution</v>
          </cell>
          <cell r="I1065" t="str">
            <v>E-BIP Discount</v>
          </cell>
          <cell r="J1065" t="str">
            <v>Winter</v>
          </cell>
          <cell r="K1065" t="str">
            <v>UFR</v>
          </cell>
          <cell r="O1065" t="str">
            <v>N/A</v>
          </cell>
          <cell r="T1065">
            <v>0</v>
          </cell>
        </row>
        <row r="1066">
          <cell r="F1066" t="str">
            <v>B-10</v>
          </cell>
          <cell r="G1066" t="str">
            <v>Distribution</v>
          </cell>
          <cell r="I1066" t="str">
            <v>E-BIP Discount</v>
          </cell>
          <cell r="J1066" t="str">
            <v>Summer</v>
          </cell>
          <cell r="K1066" t="str">
            <v>Pot. Ld Red.</v>
          </cell>
          <cell r="O1066" t="str">
            <v>N/A</v>
          </cell>
          <cell r="T1066">
            <v>0</v>
          </cell>
        </row>
        <row r="1067">
          <cell r="F1067" t="str">
            <v>B-10</v>
          </cell>
          <cell r="G1067" t="str">
            <v>Distribution</v>
          </cell>
          <cell r="I1067" t="str">
            <v>E-BIP Discount</v>
          </cell>
          <cell r="J1067" t="str">
            <v>Summer</v>
          </cell>
          <cell r="K1067" t="str">
            <v>UFR</v>
          </cell>
          <cell r="O1067" t="str">
            <v>N/A</v>
          </cell>
          <cell r="T1067">
            <v>0</v>
          </cell>
        </row>
        <row r="1068">
          <cell r="F1068" t="str">
            <v>B-10</v>
          </cell>
          <cell r="G1068" t="str">
            <v>Distribution</v>
          </cell>
          <cell r="I1068" t="str">
            <v>E-BIP Discount</v>
          </cell>
          <cell r="J1068" t="str">
            <v>Winter</v>
          </cell>
          <cell r="K1068" t="str">
            <v>Pot. Ld Red.</v>
          </cell>
          <cell r="O1068" t="str">
            <v>N/A</v>
          </cell>
          <cell r="T1068">
            <v>0</v>
          </cell>
        </row>
        <row r="1069">
          <cell r="F1069" t="str">
            <v>B-10</v>
          </cell>
          <cell r="G1069" t="str">
            <v>Distribution</v>
          </cell>
          <cell r="I1069" t="str">
            <v>E-BIP Discount</v>
          </cell>
          <cell r="J1069" t="str">
            <v>Winter</v>
          </cell>
          <cell r="K1069" t="str">
            <v>UFR</v>
          </cell>
          <cell r="O1069" t="str">
            <v>N/A</v>
          </cell>
          <cell r="T1069">
            <v>0</v>
          </cell>
        </row>
        <row r="1070">
          <cell r="F1070" t="str">
            <v>B-10</v>
          </cell>
          <cell r="G1070" t="str">
            <v>PPP</v>
          </cell>
          <cell r="I1070" t="str">
            <v>DL</v>
          </cell>
          <cell r="J1070" t="str">
            <v>N/A</v>
          </cell>
          <cell r="K1070" t="str">
            <v>N/A</v>
          </cell>
          <cell r="O1070" t="str">
            <v>N/A</v>
          </cell>
          <cell r="T1070">
            <v>0</v>
          </cell>
        </row>
        <row r="1071">
          <cell r="F1071" t="str">
            <v>B-10</v>
          </cell>
          <cell r="G1071" t="str">
            <v>PPP</v>
          </cell>
          <cell r="I1071" t="str">
            <v>DL</v>
          </cell>
          <cell r="J1071" t="str">
            <v>N/A</v>
          </cell>
          <cell r="K1071" t="str">
            <v>N/A</v>
          </cell>
          <cell r="O1071" t="str">
            <v>N/A</v>
          </cell>
          <cell r="T1071">
            <v>0</v>
          </cell>
        </row>
        <row r="1072">
          <cell r="F1072" t="str">
            <v>B-10</v>
          </cell>
          <cell r="G1072" t="str">
            <v>PPP</v>
          </cell>
          <cell r="I1072" t="str">
            <v>DL</v>
          </cell>
          <cell r="J1072" t="str">
            <v>N/A</v>
          </cell>
          <cell r="K1072" t="str">
            <v>N/A</v>
          </cell>
          <cell r="O1072" t="str">
            <v>N/A</v>
          </cell>
          <cell r="T1072">
            <v>0</v>
          </cell>
        </row>
        <row r="1073">
          <cell r="F1073" t="str">
            <v>B-10</v>
          </cell>
          <cell r="G1073" t="str">
            <v>Distribution</v>
          </cell>
          <cell r="I1073" t="str">
            <v>Energy</v>
          </cell>
          <cell r="J1073" t="str">
            <v>Summer</v>
          </cell>
          <cell r="K1073" t="str">
            <v>Off Peak</v>
          </cell>
          <cell r="O1073" t="str">
            <v>N/A</v>
          </cell>
          <cell r="T1073">
            <v>4917761.7685719999</v>
          </cell>
        </row>
        <row r="1074">
          <cell r="F1074" t="str">
            <v>B-10</v>
          </cell>
          <cell r="G1074" t="str">
            <v>Distribution</v>
          </cell>
          <cell r="I1074" t="str">
            <v>Energy</v>
          </cell>
          <cell r="J1074" t="str">
            <v>Summer</v>
          </cell>
          <cell r="K1074" t="str">
            <v>Part Peak</v>
          </cell>
          <cell r="O1074" t="str">
            <v>N/A</v>
          </cell>
          <cell r="T1074">
            <v>1150574.2840190001</v>
          </cell>
        </row>
        <row r="1075">
          <cell r="F1075" t="str">
            <v>B-10</v>
          </cell>
          <cell r="G1075" t="str">
            <v>Distribution</v>
          </cell>
          <cell r="I1075" t="str">
            <v>Energy</v>
          </cell>
          <cell r="J1075" t="str">
            <v>Summer</v>
          </cell>
          <cell r="K1075" t="str">
            <v>Peak</v>
          </cell>
          <cell r="O1075" t="str">
            <v>N/A</v>
          </cell>
          <cell r="T1075">
            <v>1521432.4039669998</v>
          </cell>
        </row>
        <row r="1076">
          <cell r="F1076" t="str">
            <v>B-10</v>
          </cell>
          <cell r="G1076" t="str">
            <v>Distribution</v>
          </cell>
          <cell r="I1076" t="str">
            <v>Energy</v>
          </cell>
          <cell r="J1076" t="str">
            <v>Winter</v>
          </cell>
          <cell r="K1076" t="str">
            <v>Off Peak</v>
          </cell>
          <cell r="O1076" t="str">
            <v>N/A</v>
          </cell>
          <cell r="T1076">
            <v>13681098.846168</v>
          </cell>
        </row>
        <row r="1077">
          <cell r="F1077" t="str">
            <v>B-10</v>
          </cell>
          <cell r="G1077" t="str">
            <v>Distribution</v>
          </cell>
          <cell r="I1077" t="str">
            <v>Energy</v>
          </cell>
          <cell r="J1077" t="str">
            <v>Winter</v>
          </cell>
          <cell r="K1077" t="str">
            <v>Part Peak</v>
          </cell>
          <cell r="O1077" t="str">
            <v>N/A</v>
          </cell>
          <cell r="T1077">
            <v>4001288.4824020006</v>
          </cell>
        </row>
        <row r="1078">
          <cell r="F1078" t="str">
            <v>B-10</v>
          </cell>
          <cell r="G1078" t="str">
            <v>Distribution</v>
          </cell>
          <cell r="I1078" t="str">
            <v>Energy</v>
          </cell>
          <cell r="J1078" t="str">
            <v>Winter</v>
          </cell>
          <cell r="K1078" t="str">
            <v>Super Off</v>
          </cell>
          <cell r="O1078" t="str">
            <v>N/A</v>
          </cell>
          <cell r="T1078">
            <v>1241942.0938840001</v>
          </cell>
        </row>
        <row r="1079">
          <cell r="F1079" t="str">
            <v>B-10</v>
          </cell>
          <cell r="G1079" t="str">
            <v>Distribution</v>
          </cell>
          <cell r="I1079" t="str">
            <v>Energy</v>
          </cell>
          <cell r="J1079" t="str">
            <v>Summer</v>
          </cell>
          <cell r="K1079" t="str">
            <v>Off Peak</v>
          </cell>
          <cell r="O1079" t="str">
            <v>N/A</v>
          </cell>
          <cell r="T1079">
            <v>413249140.96618903</v>
          </cell>
        </row>
        <row r="1080">
          <cell r="F1080" t="str">
            <v>B-10</v>
          </cell>
          <cell r="G1080" t="str">
            <v>Distribution</v>
          </cell>
          <cell r="I1080" t="str">
            <v>Energy</v>
          </cell>
          <cell r="J1080" t="str">
            <v>Summer</v>
          </cell>
          <cell r="K1080" t="str">
            <v>Part Peak</v>
          </cell>
          <cell r="O1080" t="str">
            <v>N/A</v>
          </cell>
          <cell r="T1080">
            <v>116373262.90319401</v>
          </cell>
        </row>
        <row r="1081">
          <cell r="F1081" t="str">
            <v>B-10</v>
          </cell>
          <cell r="G1081" t="str">
            <v>Distribution</v>
          </cell>
          <cell r="I1081" t="str">
            <v>Energy</v>
          </cell>
          <cell r="J1081" t="str">
            <v>Summer</v>
          </cell>
          <cell r="K1081" t="str">
            <v>Peak</v>
          </cell>
          <cell r="O1081" t="str">
            <v>N/A</v>
          </cell>
          <cell r="T1081">
            <v>166625746.42869598</v>
          </cell>
        </row>
        <row r="1082">
          <cell r="F1082" t="str">
            <v>B-10</v>
          </cell>
          <cell r="G1082" t="str">
            <v>Distribution</v>
          </cell>
          <cell r="I1082" t="str">
            <v>Energy</v>
          </cell>
          <cell r="J1082" t="str">
            <v>Winter</v>
          </cell>
          <cell r="K1082" t="str">
            <v>Off Peak</v>
          </cell>
          <cell r="O1082" t="str">
            <v>N/A</v>
          </cell>
          <cell r="T1082">
            <v>963946690.88358402</v>
          </cell>
        </row>
        <row r="1083">
          <cell r="F1083" t="str">
            <v>B-10</v>
          </cell>
          <cell r="G1083" t="str">
            <v>Distribution</v>
          </cell>
          <cell r="I1083" t="str">
            <v>Energy</v>
          </cell>
          <cell r="J1083" t="str">
            <v>Winter</v>
          </cell>
          <cell r="K1083" t="str">
            <v>Part Peak</v>
          </cell>
          <cell r="O1083" t="str">
            <v>N/A</v>
          </cell>
          <cell r="T1083">
            <v>304965786.889961</v>
          </cell>
        </row>
        <row r="1084">
          <cell r="F1084" t="str">
            <v>B-10</v>
          </cell>
          <cell r="G1084" t="str">
            <v>Distribution</v>
          </cell>
          <cell r="I1084" t="str">
            <v>Energy</v>
          </cell>
          <cell r="J1084" t="str">
            <v>Winter</v>
          </cell>
          <cell r="K1084" t="str">
            <v>Super Off</v>
          </cell>
          <cell r="O1084" t="str">
            <v>N/A</v>
          </cell>
          <cell r="T1084">
            <v>89212462.889010012</v>
          </cell>
        </row>
        <row r="1085">
          <cell r="F1085" t="str">
            <v>B-10</v>
          </cell>
          <cell r="G1085" t="str">
            <v>Distribution</v>
          </cell>
          <cell r="I1085" t="str">
            <v>Energy</v>
          </cell>
          <cell r="J1085" t="str">
            <v>Summer</v>
          </cell>
          <cell r="K1085" t="str">
            <v>Off Peak</v>
          </cell>
          <cell r="O1085" t="str">
            <v>N/A</v>
          </cell>
          <cell r="T1085">
            <v>174815.559591</v>
          </cell>
        </row>
        <row r="1086">
          <cell r="F1086" t="str">
            <v>B-10</v>
          </cell>
          <cell r="G1086" t="str">
            <v>Distribution</v>
          </cell>
          <cell r="I1086" t="str">
            <v>Energy</v>
          </cell>
          <cell r="J1086" t="str">
            <v>Summer</v>
          </cell>
          <cell r="K1086" t="str">
            <v>Part Peak</v>
          </cell>
          <cell r="O1086" t="str">
            <v>N/A</v>
          </cell>
          <cell r="T1086">
            <v>44942.256086000001</v>
          </cell>
        </row>
        <row r="1087">
          <cell r="F1087" t="str">
            <v>B-10</v>
          </cell>
          <cell r="G1087" t="str">
            <v>Distribution</v>
          </cell>
          <cell r="I1087" t="str">
            <v>Energy</v>
          </cell>
          <cell r="J1087" t="str">
            <v>Summer</v>
          </cell>
          <cell r="K1087" t="str">
            <v>Peak</v>
          </cell>
          <cell r="O1087" t="str">
            <v>N/A</v>
          </cell>
          <cell r="T1087">
            <v>55901.086840999997</v>
          </cell>
        </row>
        <row r="1088">
          <cell r="F1088" t="str">
            <v>B-10</v>
          </cell>
          <cell r="G1088" t="str">
            <v>Distribution</v>
          </cell>
          <cell r="I1088" t="str">
            <v>Energy</v>
          </cell>
          <cell r="J1088" t="str">
            <v>Winter</v>
          </cell>
          <cell r="K1088" t="str">
            <v>Off Peak</v>
          </cell>
          <cell r="O1088" t="str">
            <v>N/A</v>
          </cell>
          <cell r="T1088">
            <v>500413.66561000003</v>
          </cell>
        </row>
        <row r="1089">
          <cell r="F1089" t="str">
            <v>B-10</v>
          </cell>
          <cell r="G1089" t="str">
            <v>Distribution</v>
          </cell>
          <cell r="I1089" t="str">
            <v>Energy</v>
          </cell>
          <cell r="J1089" t="str">
            <v>Winter</v>
          </cell>
          <cell r="K1089" t="str">
            <v>Part Peak</v>
          </cell>
          <cell r="O1089" t="str">
            <v>N/A</v>
          </cell>
          <cell r="T1089">
            <v>144956.47458000001</v>
          </cell>
        </row>
        <row r="1090">
          <cell r="F1090" t="str">
            <v>B-10</v>
          </cell>
          <cell r="G1090" t="str">
            <v>Distribution</v>
          </cell>
          <cell r="I1090" t="str">
            <v>Energy</v>
          </cell>
          <cell r="J1090" t="str">
            <v>Winter</v>
          </cell>
          <cell r="K1090" t="str">
            <v>Super Off</v>
          </cell>
          <cell r="O1090" t="str">
            <v>N/A</v>
          </cell>
          <cell r="T1090">
            <v>41349.046447000001</v>
          </cell>
        </row>
        <row r="1091">
          <cell r="F1091" t="str">
            <v>B-10</v>
          </cell>
          <cell r="G1091" t="str">
            <v>Distribution</v>
          </cell>
          <cell r="I1091" t="str">
            <v>Other Standby Revenue</v>
          </cell>
          <cell r="J1091" t="str">
            <v>N/A</v>
          </cell>
          <cell r="K1091" t="str">
            <v>N/A</v>
          </cell>
          <cell r="O1091" t="str">
            <v>N/A</v>
          </cell>
          <cell r="T1091">
            <v>1085.625362</v>
          </cell>
        </row>
        <row r="1092">
          <cell r="F1092" t="str">
            <v>B-10</v>
          </cell>
          <cell r="G1092" t="str">
            <v>Distribution</v>
          </cell>
          <cell r="I1092" t="str">
            <v>Other Standby Revenue</v>
          </cell>
          <cell r="J1092" t="str">
            <v>N/A</v>
          </cell>
          <cell r="K1092" t="str">
            <v>N/A</v>
          </cell>
          <cell r="O1092" t="str">
            <v>N/A</v>
          </cell>
          <cell r="T1092">
            <v>3691.7354059999998</v>
          </cell>
        </row>
        <row r="1093">
          <cell r="F1093" t="str">
            <v>B-10</v>
          </cell>
          <cell r="G1093" t="str">
            <v>WFC</v>
          </cell>
          <cell r="I1093" t="str">
            <v>DL</v>
          </cell>
          <cell r="J1093" t="str">
            <v>N/A</v>
          </cell>
          <cell r="K1093" t="str">
            <v>N/A</v>
          </cell>
          <cell r="O1093" t="str">
            <v>N/A</v>
          </cell>
          <cell r="T1093">
            <v>0</v>
          </cell>
        </row>
        <row r="1094">
          <cell r="F1094" t="str">
            <v>B-10</v>
          </cell>
          <cell r="G1094" t="str">
            <v>WFC</v>
          </cell>
          <cell r="I1094" t="str">
            <v>DL</v>
          </cell>
          <cell r="J1094" t="str">
            <v>N/A</v>
          </cell>
          <cell r="K1094" t="str">
            <v>N/A</v>
          </cell>
          <cell r="O1094" t="str">
            <v>N/A</v>
          </cell>
          <cell r="T1094">
            <v>0</v>
          </cell>
        </row>
        <row r="1095">
          <cell r="F1095" t="str">
            <v>B-10</v>
          </cell>
          <cell r="G1095" t="str">
            <v>WFC</v>
          </cell>
          <cell r="I1095" t="str">
            <v>DL</v>
          </cell>
          <cell r="J1095" t="str">
            <v>N/A</v>
          </cell>
          <cell r="K1095" t="str">
            <v>N/A</v>
          </cell>
          <cell r="O1095" t="str">
            <v>N/A</v>
          </cell>
          <cell r="T1095">
            <v>0</v>
          </cell>
        </row>
        <row r="1096">
          <cell r="F1096" t="str">
            <v>B-10</v>
          </cell>
          <cell r="G1096" t="str">
            <v>WFC</v>
          </cell>
          <cell r="I1096" t="str">
            <v>Energy</v>
          </cell>
          <cell r="J1096" t="str">
            <v>Summer</v>
          </cell>
          <cell r="K1096" t="str">
            <v>Off Peak</v>
          </cell>
          <cell r="O1096" t="str">
            <v>N/A</v>
          </cell>
          <cell r="T1096">
            <v>4917761.7685719999</v>
          </cell>
        </row>
        <row r="1097">
          <cell r="F1097" t="str">
            <v>B-10</v>
          </cell>
          <cell r="G1097" t="str">
            <v>WFC</v>
          </cell>
          <cell r="I1097" t="str">
            <v>Energy</v>
          </cell>
          <cell r="J1097" t="str">
            <v>Summer</v>
          </cell>
          <cell r="K1097" t="str">
            <v>Part Peak</v>
          </cell>
          <cell r="O1097" t="str">
            <v>N/A</v>
          </cell>
          <cell r="T1097">
            <v>1150574.2840190001</v>
          </cell>
        </row>
        <row r="1098">
          <cell r="F1098" t="str">
            <v>B-10</v>
          </cell>
          <cell r="G1098" t="str">
            <v>WFC</v>
          </cell>
          <cell r="I1098" t="str">
            <v>Energy</v>
          </cell>
          <cell r="J1098" t="str">
            <v>Summer</v>
          </cell>
          <cell r="K1098" t="str">
            <v>Peak</v>
          </cell>
          <cell r="O1098" t="str">
            <v>N/A</v>
          </cell>
          <cell r="T1098">
            <v>1521432.4039669998</v>
          </cell>
        </row>
        <row r="1099">
          <cell r="F1099" t="str">
            <v>B-10</v>
          </cell>
          <cell r="G1099" t="str">
            <v>WFC</v>
          </cell>
          <cell r="I1099" t="str">
            <v>Energy</v>
          </cell>
          <cell r="J1099" t="str">
            <v>Winter</v>
          </cell>
          <cell r="K1099" t="str">
            <v>Off Peak</v>
          </cell>
          <cell r="O1099" t="str">
            <v>N/A</v>
          </cell>
          <cell r="T1099">
            <v>13681098.846168</v>
          </cell>
        </row>
        <row r="1100">
          <cell r="F1100" t="str">
            <v>B-10</v>
          </cell>
          <cell r="G1100" t="str">
            <v>WFC</v>
          </cell>
          <cell r="I1100" t="str">
            <v>Energy</v>
          </cell>
          <cell r="J1100" t="str">
            <v>Winter</v>
          </cell>
          <cell r="K1100" t="str">
            <v>Part Peak</v>
          </cell>
          <cell r="O1100" t="str">
            <v>N/A</v>
          </cell>
          <cell r="T1100">
            <v>4001288.4824020006</v>
          </cell>
        </row>
        <row r="1101">
          <cell r="F1101" t="str">
            <v>B-10</v>
          </cell>
          <cell r="G1101" t="str">
            <v>WFC</v>
          </cell>
          <cell r="I1101" t="str">
            <v>Energy</v>
          </cell>
          <cell r="J1101" t="str">
            <v>Winter</v>
          </cell>
          <cell r="K1101" t="str">
            <v>Super Off</v>
          </cell>
          <cell r="O1101" t="str">
            <v>N/A</v>
          </cell>
          <cell r="T1101">
            <v>1241942.0938840001</v>
          </cell>
        </row>
        <row r="1102">
          <cell r="F1102" t="str">
            <v>B-10</v>
          </cell>
          <cell r="G1102" t="str">
            <v>WFC</v>
          </cell>
          <cell r="I1102" t="str">
            <v>Energy</v>
          </cell>
          <cell r="J1102" t="str">
            <v>Summer</v>
          </cell>
          <cell r="K1102" t="str">
            <v>Off Peak</v>
          </cell>
          <cell r="O1102" t="str">
            <v>N/A</v>
          </cell>
          <cell r="T1102">
            <v>413249140.96618903</v>
          </cell>
        </row>
        <row r="1103">
          <cell r="F1103" t="str">
            <v>B-10</v>
          </cell>
          <cell r="G1103" t="str">
            <v>WFC</v>
          </cell>
          <cell r="I1103" t="str">
            <v>Energy</v>
          </cell>
          <cell r="J1103" t="str">
            <v>Summer</v>
          </cell>
          <cell r="K1103" t="str">
            <v>Part Peak</v>
          </cell>
          <cell r="O1103" t="str">
            <v>N/A</v>
          </cell>
          <cell r="T1103">
            <v>116373262.90319401</v>
          </cell>
        </row>
        <row r="1104">
          <cell r="F1104" t="str">
            <v>B-10</v>
          </cell>
          <cell r="G1104" t="str">
            <v>WFC</v>
          </cell>
          <cell r="I1104" t="str">
            <v>Energy</v>
          </cell>
          <cell r="J1104" t="str">
            <v>Summer</v>
          </cell>
          <cell r="K1104" t="str">
            <v>Peak</v>
          </cell>
          <cell r="O1104" t="str">
            <v>N/A</v>
          </cell>
          <cell r="T1104">
            <v>166625746.42869598</v>
          </cell>
        </row>
        <row r="1105">
          <cell r="F1105" t="str">
            <v>B-10</v>
          </cell>
          <cell r="G1105" t="str">
            <v>WFC</v>
          </cell>
          <cell r="I1105" t="str">
            <v>Energy</v>
          </cell>
          <cell r="J1105" t="str">
            <v>Winter</v>
          </cell>
          <cell r="K1105" t="str">
            <v>Off Peak</v>
          </cell>
          <cell r="O1105" t="str">
            <v>N/A</v>
          </cell>
          <cell r="T1105">
            <v>963946690.88358402</v>
          </cell>
        </row>
        <row r="1106">
          <cell r="F1106" t="str">
            <v>B-10</v>
          </cell>
          <cell r="G1106" t="str">
            <v>WFC</v>
          </cell>
          <cell r="I1106" t="str">
            <v>Energy</v>
          </cell>
          <cell r="J1106" t="str">
            <v>Winter</v>
          </cell>
          <cell r="K1106" t="str">
            <v>Part Peak</v>
          </cell>
          <cell r="O1106" t="str">
            <v>N/A</v>
          </cell>
          <cell r="T1106">
            <v>304965786.889961</v>
          </cell>
        </row>
        <row r="1107">
          <cell r="F1107" t="str">
            <v>B-10</v>
          </cell>
          <cell r="G1107" t="str">
            <v>WFC</v>
          </cell>
          <cell r="I1107" t="str">
            <v>Energy</v>
          </cell>
          <cell r="J1107" t="str">
            <v>Winter</v>
          </cell>
          <cell r="K1107" t="str">
            <v>Super Off</v>
          </cell>
          <cell r="O1107" t="str">
            <v>N/A</v>
          </cell>
          <cell r="T1107">
            <v>89212462.889010012</v>
          </cell>
        </row>
        <row r="1108">
          <cell r="F1108" t="str">
            <v>B-10</v>
          </cell>
          <cell r="G1108" t="str">
            <v>WFC</v>
          </cell>
          <cell r="I1108" t="str">
            <v>Energy</v>
          </cell>
          <cell r="J1108" t="str">
            <v>Summer</v>
          </cell>
          <cell r="K1108" t="str">
            <v>Off Peak</v>
          </cell>
          <cell r="O1108" t="str">
            <v>N/A</v>
          </cell>
          <cell r="T1108">
            <v>174815.559591</v>
          </cell>
        </row>
        <row r="1109">
          <cell r="F1109" t="str">
            <v>B-10</v>
          </cell>
          <cell r="G1109" t="str">
            <v>WFC</v>
          </cell>
          <cell r="I1109" t="str">
            <v>Energy</v>
          </cell>
          <cell r="J1109" t="str">
            <v>Summer</v>
          </cell>
          <cell r="K1109" t="str">
            <v>Part Peak</v>
          </cell>
          <cell r="O1109" t="str">
            <v>N/A</v>
          </cell>
          <cell r="T1109">
            <v>44942.256086000001</v>
          </cell>
        </row>
        <row r="1110">
          <cell r="F1110" t="str">
            <v>B-10</v>
          </cell>
          <cell r="G1110" t="str">
            <v>WFC</v>
          </cell>
          <cell r="I1110" t="str">
            <v>Energy</v>
          </cell>
          <cell r="J1110" t="str">
            <v>Summer</v>
          </cell>
          <cell r="K1110" t="str">
            <v>Peak</v>
          </cell>
          <cell r="O1110" t="str">
            <v>N/A</v>
          </cell>
          <cell r="T1110">
            <v>55901.086840999997</v>
          </cell>
        </row>
        <row r="1111">
          <cell r="F1111" t="str">
            <v>B-10</v>
          </cell>
          <cell r="G1111" t="str">
            <v>WFC</v>
          </cell>
          <cell r="I1111" t="str">
            <v>Energy</v>
          </cell>
          <cell r="J1111" t="str">
            <v>Winter</v>
          </cell>
          <cell r="K1111" t="str">
            <v>Off Peak</v>
          </cell>
          <cell r="O1111" t="str">
            <v>N/A</v>
          </cell>
          <cell r="T1111">
            <v>500413.66561000003</v>
          </cell>
        </row>
        <row r="1112">
          <cell r="F1112" t="str">
            <v>B-10</v>
          </cell>
          <cell r="G1112" t="str">
            <v>WFC</v>
          </cell>
          <cell r="I1112" t="str">
            <v>Energy</v>
          </cell>
          <cell r="J1112" t="str">
            <v>Winter</v>
          </cell>
          <cell r="K1112" t="str">
            <v>Part Peak</v>
          </cell>
          <cell r="O1112" t="str">
            <v>N/A</v>
          </cell>
          <cell r="T1112">
            <v>144956.47458000001</v>
          </cell>
        </row>
        <row r="1113">
          <cell r="F1113" t="str">
            <v>B-10</v>
          </cell>
          <cell r="G1113" t="str">
            <v>WFC</v>
          </cell>
          <cell r="I1113" t="str">
            <v>Energy</v>
          </cell>
          <cell r="J1113" t="str">
            <v>Winter</v>
          </cell>
          <cell r="K1113" t="str">
            <v>Super Off</v>
          </cell>
          <cell r="O1113" t="str">
            <v>N/A</v>
          </cell>
          <cell r="T1113">
            <v>41349.046447000001</v>
          </cell>
        </row>
        <row r="1114">
          <cell r="F1114" t="str">
            <v>B-10</v>
          </cell>
          <cell r="G1114" t="str">
            <v>ECRA</v>
          </cell>
          <cell r="I1114" t="str">
            <v>DL</v>
          </cell>
          <cell r="J1114" t="str">
            <v>N/A</v>
          </cell>
          <cell r="K1114" t="str">
            <v>N/A</v>
          </cell>
          <cell r="O1114" t="str">
            <v>N/A</v>
          </cell>
          <cell r="T1114">
            <v>0</v>
          </cell>
        </row>
        <row r="1115">
          <cell r="F1115" t="str">
            <v>B-10</v>
          </cell>
          <cell r="G1115" t="str">
            <v>ECRA</v>
          </cell>
          <cell r="I1115" t="str">
            <v>DL</v>
          </cell>
          <cell r="J1115" t="str">
            <v>N/A</v>
          </cell>
          <cell r="K1115" t="str">
            <v>N/A</v>
          </cell>
          <cell r="O1115" t="str">
            <v>N/A</v>
          </cell>
          <cell r="T1115">
            <v>0</v>
          </cell>
        </row>
        <row r="1116">
          <cell r="F1116" t="str">
            <v>B-10</v>
          </cell>
          <cell r="G1116" t="str">
            <v>ECRA</v>
          </cell>
          <cell r="I1116" t="str">
            <v>DL</v>
          </cell>
          <cell r="J1116" t="str">
            <v>N/A</v>
          </cell>
          <cell r="K1116" t="str">
            <v>N/A</v>
          </cell>
          <cell r="O1116" t="str">
            <v>N/A</v>
          </cell>
          <cell r="T1116">
            <v>0</v>
          </cell>
        </row>
        <row r="1117">
          <cell r="F1117" t="str">
            <v>B-10</v>
          </cell>
          <cell r="G1117" t="str">
            <v>ECRA</v>
          </cell>
          <cell r="I1117" t="str">
            <v>Energy</v>
          </cell>
          <cell r="J1117" t="str">
            <v>Summer</v>
          </cell>
          <cell r="K1117" t="str">
            <v>Off Peak</v>
          </cell>
          <cell r="O1117" t="str">
            <v>N/A</v>
          </cell>
          <cell r="T1117">
            <v>4917761.7685719999</v>
          </cell>
        </row>
        <row r="1118">
          <cell r="F1118" t="str">
            <v>B-10</v>
          </cell>
          <cell r="G1118" t="str">
            <v>ECRA</v>
          </cell>
          <cell r="I1118" t="str">
            <v>Energy</v>
          </cell>
          <cell r="J1118" t="str">
            <v>Summer</v>
          </cell>
          <cell r="K1118" t="str">
            <v>Part Peak</v>
          </cell>
          <cell r="O1118" t="str">
            <v>N/A</v>
          </cell>
          <cell r="T1118">
            <v>1150574.2840190001</v>
          </cell>
        </row>
        <row r="1119">
          <cell r="F1119" t="str">
            <v>B-10</v>
          </cell>
          <cell r="G1119" t="str">
            <v>ECRA</v>
          </cell>
          <cell r="I1119" t="str">
            <v>Energy</v>
          </cell>
          <cell r="J1119" t="str">
            <v>Summer</v>
          </cell>
          <cell r="K1119" t="str">
            <v>Peak</v>
          </cell>
          <cell r="O1119" t="str">
            <v>N/A</v>
          </cell>
          <cell r="T1119">
            <v>1521432.4039669998</v>
          </cell>
        </row>
        <row r="1120">
          <cell r="F1120" t="str">
            <v>B-10</v>
          </cell>
          <cell r="G1120" t="str">
            <v>ECRA</v>
          </cell>
          <cell r="I1120" t="str">
            <v>Energy</v>
          </cell>
          <cell r="J1120" t="str">
            <v>Winter</v>
          </cell>
          <cell r="K1120" t="str">
            <v>Off Peak</v>
          </cell>
          <cell r="O1120" t="str">
            <v>N/A</v>
          </cell>
          <cell r="T1120">
            <v>13681098.846168</v>
          </cell>
        </row>
        <row r="1121">
          <cell r="F1121" t="str">
            <v>B-10</v>
          </cell>
          <cell r="G1121" t="str">
            <v>ECRA</v>
          </cell>
          <cell r="I1121" t="str">
            <v>Energy</v>
          </cell>
          <cell r="J1121" t="str">
            <v>Winter</v>
          </cell>
          <cell r="K1121" t="str">
            <v>Part Peak</v>
          </cell>
          <cell r="O1121" t="str">
            <v>N/A</v>
          </cell>
          <cell r="T1121">
            <v>4001288.4824020006</v>
          </cell>
        </row>
        <row r="1122">
          <cell r="F1122" t="str">
            <v>B-10</v>
          </cell>
          <cell r="G1122" t="str">
            <v>ECRA</v>
          </cell>
          <cell r="I1122" t="str">
            <v>Energy</v>
          </cell>
          <cell r="J1122" t="str">
            <v>Winter</v>
          </cell>
          <cell r="K1122" t="str">
            <v>Super Off</v>
          </cell>
          <cell r="O1122" t="str">
            <v>N/A</v>
          </cell>
          <cell r="T1122">
            <v>1241942.0938840001</v>
          </cell>
        </row>
        <row r="1123">
          <cell r="F1123" t="str">
            <v>B-10</v>
          </cell>
          <cell r="G1123" t="str">
            <v>ECRA</v>
          </cell>
          <cell r="I1123" t="str">
            <v>Energy</v>
          </cell>
          <cell r="J1123" t="str">
            <v>Summer</v>
          </cell>
          <cell r="K1123" t="str">
            <v>Off Peak</v>
          </cell>
          <cell r="O1123" t="str">
            <v>N/A</v>
          </cell>
          <cell r="T1123">
            <v>413249140.96618903</v>
          </cell>
        </row>
        <row r="1124">
          <cell r="F1124" t="str">
            <v>B-10</v>
          </cell>
          <cell r="G1124" t="str">
            <v>ECRA</v>
          </cell>
          <cell r="I1124" t="str">
            <v>Energy</v>
          </cell>
          <cell r="J1124" t="str">
            <v>Summer</v>
          </cell>
          <cell r="K1124" t="str">
            <v>Part Peak</v>
          </cell>
          <cell r="O1124" t="str">
            <v>N/A</v>
          </cell>
          <cell r="T1124">
            <v>116373262.90319401</v>
          </cell>
        </row>
        <row r="1125">
          <cell r="F1125" t="str">
            <v>B-10</v>
          </cell>
          <cell r="G1125" t="str">
            <v>ECRA</v>
          </cell>
          <cell r="I1125" t="str">
            <v>Energy</v>
          </cell>
          <cell r="J1125" t="str">
            <v>Summer</v>
          </cell>
          <cell r="K1125" t="str">
            <v>Peak</v>
          </cell>
          <cell r="O1125" t="str">
            <v>N/A</v>
          </cell>
          <cell r="T1125">
            <v>166625746.42869598</v>
          </cell>
        </row>
        <row r="1126">
          <cell r="F1126" t="str">
            <v>B-10</v>
          </cell>
          <cell r="G1126" t="str">
            <v>ECRA</v>
          </cell>
          <cell r="I1126" t="str">
            <v>Energy</v>
          </cell>
          <cell r="J1126" t="str">
            <v>Winter</v>
          </cell>
          <cell r="K1126" t="str">
            <v>Off Peak</v>
          </cell>
          <cell r="O1126" t="str">
            <v>N/A</v>
          </cell>
          <cell r="T1126">
            <v>963946690.88358402</v>
          </cell>
        </row>
        <row r="1127">
          <cell r="F1127" t="str">
            <v>B-10</v>
          </cell>
          <cell r="G1127" t="str">
            <v>ECRA</v>
          </cell>
          <cell r="I1127" t="str">
            <v>Energy</v>
          </cell>
          <cell r="J1127" t="str">
            <v>Winter</v>
          </cell>
          <cell r="K1127" t="str">
            <v>Part Peak</v>
          </cell>
          <cell r="O1127" t="str">
            <v>N/A</v>
          </cell>
          <cell r="T1127">
            <v>304965786.889961</v>
          </cell>
        </row>
        <row r="1128">
          <cell r="F1128" t="str">
            <v>B-10</v>
          </cell>
          <cell r="G1128" t="str">
            <v>ECRA</v>
          </cell>
          <cell r="I1128" t="str">
            <v>Energy</v>
          </cell>
          <cell r="J1128" t="str">
            <v>Winter</v>
          </cell>
          <cell r="K1128" t="str">
            <v>Super Off</v>
          </cell>
          <cell r="O1128" t="str">
            <v>N/A</v>
          </cell>
          <cell r="T1128">
            <v>89212462.889010012</v>
          </cell>
        </row>
        <row r="1129">
          <cell r="F1129" t="str">
            <v>B-10</v>
          </cell>
          <cell r="G1129" t="str">
            <v>ECRA</v>
          </cell>
          <cell r="I1129" t="str">
            <v>Energy</v>
          </cell>
          <cell r="J1129" t="str">
            <v>Summer</v>
          </cell>
          <cell r="K1129" t="str">
            <v>Off Peak</v>
          </cell>
          <cell r="O1129" t="str">
            <v>N/A</v>
          </cell>
          <cell r="T1129">
            <v>174815.559591</v>
          </cell>
        </row>
        <row r="1130">
          <cell r="F1130" t="str">
            <v>B-10</v>
          </cell>
          <cell r="G1130" t="str">
            <v>ECRA</v>
          </cell>
          <cell r="I1130" t="str">
            <v>Energy</v>
          </cell>
          <cell r="J1130" t="str">
            <v>Summer</v>
          </cell>
          <cell r="K1130" t="str">
            <v>Part Peak</v>
          </cell>
          <cell r="O1130" t="str">
            <v>N/A</v>
          </cell>
          <cell r="T1130">
            <v>44942.256086000001</v>
          </cell>
        </row>
        <row r="1131">
          <cell r="F1131" t="str">
            <v>B-10</v>
          </cell>
          <cell r="G1131" t="str">
            <v>ECRA</v>
          </cell>
          <cell r="I1131" t="str">
            <v>Energy</v>
          </cell>
          <cell r="J1131" t="str">
            <v>Summer</v>
          </cell>
          <cell r="K1131" t="str">
            <v>Peak</v>
          </cell>
          <cell r="O1131" t="str">
            <v>N/A</v>
          </cell>
          <cell r="T1131">
            <v>55901.086840999997</v>
          </cell>
        </row>
        <row r="1132">
          <cell r="F1132" t="str">
            <v>B-10</v>
          </cell>
          <cell r="G1132" t="str">
            <v>ECRA</v>
          </cell>
          <cell r="I1132" t="str">
            <v>Energy</v>
          </cell>
          <cell r="J1132" t="str">
            <v>Winter</v>
          </cell>
          <cell r="K1132" t="str">
            <v>Off Peak</v>
          </cell>
          <cell r="O1132" t="str">
            <v>N/A</v>
          </cell>
          <cell r="T1132">
            <v>500413.66561000003</v>
          </cell>
        </row>
        <row r="1133">
          <cell r="F1133" t="str">
            <v>B-10</v>
          </cell>
          <cell r="G1133" t="str">
            <v>ECRA</v>
          </cell>
          <cell r="I1133" t="str">
            <v>Energy</v>
          </cell>
          <cell r="J1133" t="str">
            <v>Winter</v>
          </cell>
          <cell r="K1133" t="str">
            <v>Part Peak</v>
          </cell>
          <cell r="O1133" t="str">
            <v>N/A</v>
          </cell>
          <cell r="T1133">
            <v>144956.47458000001</v>
          </cell>
        </row>
        <row r="1134">
          <cell r="F1134" t="str">
            <v>B-10</v>
          </cell>
          <cell r="G1134" t="str">
            <v>ECRA</v>
          </cell>
          <cell r="I1134" t="str">
            <v>Energy</v>
          </cell>
          <cell r="J1134" t="str">
            <v>Winter</v>
          </cell>
          <cell r="K1134" t="str">
            <v>Super Off</v>
          </cell>
          <cell r="O1134" t="str">
            <v>N/A</v>
          </cell>
          <cell r="T1134">
            <v>41349.046447000001</v>
          </cell>
        </row>
        <row r="1135">
          <cell r="F1135" t="str">
            <v>B-10</v>
          </cell>
          <cell r="G1135" t="str">
            <v>Generation</v>
          </cell>
          <cell r="I1135" t="str">
            <v>Demand</v>
          </cell>
          <cell r="J1135" t="str">
            <v>Summer</v>
          </cell>
          <cell r="K1135" t="str">
            <v>Maximum kW</v>
          </cell>
          <cell r="O1135" t="str">
            <v>N/A</v>
          </cell>
          <cell r="T1135">
            <v>32846.875019999999</v>
          </cell>
        </row>
        <row r="1136">
          <cell r="F1136" t="str">
            <v>B-10</v>
          </cell>
          <cell r="G1136" t="str">
            <v>Generation</v>
          </cell>
          <cell r="I1136" t="str">
            <v>Demand</v>
          </cell>
          <cell r="J1136" t="str">
            <v>Winter</v>
          </cell>
          <cell r="K1136" t="str">
            <v>Maximum kW</v>
          </cell>
          <cell r="O1136" t="str">
            <v>N/A</v>
          </cell>
          <cell r="T1136">
            <v>78271.537149000011</v>
          </cell>
        </row>
        <row r="1137">
          <cell r="F1137" t="str">
            <v>B-10</v>
          </cell>
          <cell r="G1137" t="str">
            <v>Generation</v>
          </cell>
          <cell r="I1137" t="str">
            <v>Demand</v>
          </cell>
          <cell r="J1137" t="str">
            <v>Summer</v>
          </cell>
          <cell r="K1137" t="str">
            <v>Maximum kW</v>
          </cell>
          <cell r="O1137" t="str">
            <v>N/A</v>
          </cell>
          <cell r="T1137">
            <v>2824931.346589</v>
          </cell>
        </row>
        <row r="1138">
          <cell r="F1138" t="str">
            <v>B-10</v>
          </cell>
          <cell r="G1138" t="str">
            <v>Generation</v>
          </cell>
          <cell r="I1138" t="str">
            <v>Demand</v>
          </cell>
          <cell r="J1138" t="str">
            <v>Winter</v>
          </cell>
          <cell r="K1138" t="str">
            <v>Maximum kW</v>
          </cell>
          <cell r="O1138" t="str">
            <v>N/A</v>
          </cell>
          <cell r="T1138">
            <v>5575407.8817170002</v>
          </cell>
        </row>
        <row r="1139">
          <cell r="F1139" t="str">
            <v>B-10</v>
          </cell>
          <cell r="G1139" t="str">
            <v>Generation</v>
          </cell>
          <cell r="I1139" t="str">
            <v>Demand</v>
          </cell>
          <cell r="J1139" t="str">
            <v>Summer</v>
          </cell>
          <cell r="K1139" t="str">
            <v>Maximum kW</v>
          </cell>
          <cell r="O1139" t="str">
            <v>N/A</v>
          </cell>
          <cell r="T1139">
            <v>894.79806499999995</v>
          </cell>
        </row>
        <row r="1140">
          <cell r="F1140" t="str">
            <v>B-10</v>
          </cell>
          <cell r="G1140" t="str">
            <v>Generation</v>
          </cell>
          <cell r="I1140" t="str">
            <v>Demand</v>
          </cell>
          <cell r="J1140" t="str">
            <v>Winter</v>
          </cell>
          <cell r="K1140" t="str">
            <v>Maximum kW</v>
          </cell>
          <cell r="O1140" t="str">
            <v>N/A</v>
          </cell>
          <cell r="T1140">
            <v>2155.7179850000002</v>
          </cell>
        </row>
        <row r="1141">
          <cell r="F1141" t="str">
            <v>B-10</v>
          </cell>
          <cell r="G1141" t="str">
            <v>Generation</v>
          </cell>
          <cell r="I1141" t="str">
            <v>Energy</v>
          </cell>
          <cell r="J1141" t="str">
            <v>Summer</v>
          </cell>
          <cell r="K1141" t="str">
            <v>Off Peak</v>
          </cell>
          <cell r="O1141" t="str">
            <v>N/A</v>
          </cell>
          <cell r="T1141">
            <v>4917761.7685719999</v>
          </cell>
        </row>
        <row r="1142">
          <cell r="F1142" t="str">
            <v>B-10</v>
          </cell>
          <cell r="G1142" t="str">
            <v>Generation</v>
          </cell>
          <cell r="I1142" t="str">
            <v>Energy</v>
          </cell>
          <cell r="J1142" t="str">
            <v>Summer</v>
          </cell>
          <cell r="K1142" t="str">
            <v>Part Peak</v>
          </cell>
          <cell r="O1142" t="str">
            <v>N/A</v>
          </cell>
          <cell r="T1142">
            <v>1150574.2840190001</v>
          </cell>
        </row>
        <row r="1143">
          <cell r="F1143" t="str">
            <v>B-10</v>
          </cell>
          <cell r="G1143" t="str">
            <v>Generation</v>
          </cell>
          <cell r="I1143" t="str">
            <v>Energy</v>
          </cell>
          <cell r="J1143" t="str">
            <v>Summer</v>
          </cell>
          <cell r="K1143" t="str">
            <v>Peak</v>
          </cell>
          <cell r="O1143" t="str">
            <v>N/A</v>
          </cell>
          <cell r="T1143">
            <v>1521432.4039669998</v>
          </cell>
        </row>
        <row r="1144">
          <cell r="F1144" t="str">
            <v>B-10</v>
          </cell>
          <cell r="G1144" t="str">
            <v>Generation</v>
          </cell>
          <cell r="I1144" t="str">
            <v>Energy</v>
          </cell>
          <cell r="J1144" t="str">
            <v>Winter</v>
          </cell>
          <cell r="K1144" t="str">
            <v>Off Peak</v>
          </cell>
          <cell r="O1144" t="str">
            <v>N/A</v>
          </cell>
          <cell r="T1144">
            <v>13681098.846168</v>
          </cell>
        </row>
        <row r="1145">
          <cell r="F1145" t="str">
            <v>B-10</v>
          </cell>
          <cell r="G1145" t="str">
            <v>Generation</v>
          </cell>
          <cell r="I1145" t="str">
            <v>Energy</v>
          </cell>
          <cell r="J1145" t="str">
            <v>Winter</v>
          </cell>
          <cell r="K1145" t="str">
            <v>Part Peak</v>
          </cell>
          <cell r="O1145" t="str">
            <v>N/A</v>
          </cell>
          <cell r="T1145">
            <v>4001288.4824020006</v>
          </cell>
        </row>
        <row r="1146">
          <cell r="F1146" t="str">
            <v>B-10</v>
          </cell>
          <cell r="G1146" t="str">
            <v>Generation</v>
          </cell>
          <cell r="I1146" t="str">
            <v>Energy</v>
          </cell>
          <cell r="J1146" t="str">
            <v>Winter</v>
          </cell>
          <cell r="K1146" t="str">
            <v>Super Off</v>
          </cell>
          <cell r="O1146" t="str">
            <v>N/A</v>
          </cell>
          <cell r="T1146">
            <v>1241942.0938840001</v>
          </cell>
        </row>
        <row r="1147">
          <cell r="F1147" t="str">
            <v>B-10</v>
          </cell>
          <cell r="G1147" t="str">
            <v>Generation</v>
          </cell>
          <cell r="I1147" t="str">
            <v>Energy</v>
          </cell>
          <cell r="J1147" t="str">
            <v>Summer</v>
          </cell>
          <cell r="K1147" t="str">
            <v>Off Peak</v>
          </cell>
          <cell r="O1147" t="str">
            <v>N/A</v>
          </cell>
          <cell r="T1147">
            <v>413249140.96618903</v>
          </cell>
        </row>
        <row r="1148">
          <cell r="F1148" t="str">
            <v>B-10</v>
          </cell>
          <cell r="G1148" t="str">
            <v>Generation</v>
          </cell>
          <cell r="I1148" t="str">
            <v>Energy</v>
          </cell>
          <cell r="J1148" t="str">
            <v>Summer</v>
          </cell>
          <cell r="K1148" t="str">
            <v>Part Peak</v>
          </cell>
          <cell r="O1148" t="str">
            <v>N/A</v>
          </cell>
          <cell r="T1148">
            <v>116373262.90319401</v>
          </cell>
        </row>
        <row r="1149">
          <cell r="F1149" t="str">
            <v>B-10</v>
          </cell>
          <cell r="G1149" t="str">
            <v>Generation</v>
          </cell>
          <cell r="I1149" t="str">
            <v>Energy</v>
          </cell>
          <cell r="J1149" t="str">
            <v>Summer</v>
          </cell>
          <cell r="K1149" t="str">
            <v>Peak</v>
          </cell>
          <cell r="O1149" t="str">
            <v>N/A</v>
          </cell>
          <cell r="T1149">
            <v>166625746.42869598</v>
          </cell>
        </row>
        <row r="1150">
          <cell r="F1150" t="str">
            <v>B-10</v>
          </cell>
          <cell r="G1150" t="str">
            <v>Generation</v>
          </cell>
          <cell r="I1150" t="str">
            <v>Energy</v>
          </cell>
          <cell r="J1150" t="str">
            <v>Winter</v>
          </cell>
          <cell r="K1150" t="str">
            <v>Off Peak</v>
          </cell>
          <cell r="O1150" t="str">
            <v>N/A</v>
          </cell>
          <cell r="T1150">
            <v>963946690.88358402</v>
          </cell>
        </row>
        <row r="1151">
          <cell r="F1151" t="str">
            <v>B-10</v>
          </cell>
          <cell r="G1151" t="str">
            <v>Generation</v>
          </cell>
          <cell r="I1151" t="str">
            <v>Energy</v>
          </cell>
          <cell r="J1151" t="str">
            <v>Winter</v>
          </cell>
          <cell r="K1151" t="str">
            <v>Part Peak</v>
          </cell>
          <cell r="O1151" t="str">
            <v>N/A</v>
          </cell>
          <cell r="T1151">
            <v>304965786.889961</v>
          </cell>
        </row>
        <row r="1152">
          <cell r="F1152" t="str">
            <v>B-10</v>
          </cell>
          <cell r="G1152" t="str">
            <v>Generation</v>
          </cell>
          <cell r="I1152" t="str">
            <v>Energy</v>
          </cell>
          <cell r="J1152" t="str">
            <v>Winter</v>
          </cell>
          <cell r="K1152" t="str">
            <v>Super Off</v>
          </cell>
          <cell r="O1152" t="str">
            <v>N/A</v>
          </cell>
          <cell r="T1152">
            <v>89212462.889010012</v>
          </cell>
        </row>
        <row r="1153">
          <cell r="F1153" t="str">
            <v>B-10</v>
          </cell>
          <cell r="G1153" t="str">
            <v>Generation</v>
          </cell>
          <cell r="I1153" t="str">
            <v>Energy</v>
          </cell>
          <cell r="J1153" t="str">
            <v>Summer</v>
          </cell>
          <cell r="K1153" t="str">
            <v>Off Peak</v>
          </cell>
          <cell r="O1153" t="str">
            <v>N/A</v>
          </cell>
          <cell r="T1153">
            <v>174815.559591</v>
          </cell>
        </row>
        <row r="1154">
          <cell r="F1154" t="str">
            <v>B-10</v>
          </cell>
          <cell r="G1154" t="str">
            <v>Generation</v>
          </cell>
          <cell r="I1154" t="str">
            <v>Energy</v>
          </cell>
          <cell r="J1154" t="str">
            <v>Summer</v>
          </cell>
          <cell r="K1154" t="str">
            <v>Part Peak</v>
          </cell>
          <cell r="O1154" t="str">
            <v>N/A</v>
          </cell>
          <cell r="T1154">
            <v>44942.256086000001</v>
          </cell>
        </row>
        <row r="1155">
          <cell r="F1155" t="str">
            <v>B-10</v>
          </cell>
          <cell r="G1155" t="str">
            <v>Generation</v>
          </cell>
          <cell r="I1155" t="str">
            <v>Energy</v>
          </cell>
          <cell r="J1155" t="str">
            <v>Summer</v>
          </cell>
          <cell r="K1155" t="str">
            <v>Peak</v>
          </cell>
          <cell r="O1155" t="str">
            <v>N/A</v>
          </cell>
          <cell r="T1155">
            <v>55901.086840999997</v>
          </cell>
        </row>
        <row r="1156">
          <cell r="F1156" t="str">
            <v>B-10</v>
          </cell>
          <cell r="G1156" t="str">
            <v>Generation</v>
          </cell>
          <cell r="I1156" t="str">
            <v>Energy</v>
          </cell>
          <cell r="J1156" t="str">
            <v>Winter</v>
          </cell>
          <cell r="K1156" t="str">
            <v>Off Peak</v>
          </cell>
          <cell r="O1156" t="str">
            <v>N/A</v>
          </cell>
          <cell r="T1156">
            <v>500413.66561000003</v>
          </cell>
        </row>
        <row r="1157">
          <cell r="F1157" t="str">
            <v>B-10</v>
          </cell>
          <cell r="G1157" t="str">
            <v>Generation</v>
          </cell>
          <cell r="I1157" t="str">
            <v>Energy</v>
          </cell>
          <cell r="J1157" t="str">
            <v>Winter</v>
          </cell>
          <cell r="K1157" t="str">
            <v>Part Peak</v>
          </cell>
          <cell r="O1157" t="str">
            <v>N/A</v>
          </cell>
          <cell r="T1157">
            <v>144956.47458000001</v>
          </cell>
        </row>
        <row r="1158">
          <cell r="F1158" t="str">
            <v>B-10</v>
          </cell>
          <cell r="G1158" t="str">
            <v>Generation</v>
          </cell>
          <cell r="I1158" t="str">
            <v>Energy</v>
          </cell>
          <cell r="J1158" t="str">
            <v>Winter</v>
          </cell>
          <cell r="K1158" t="str">
            <v>Super Off</v>
          </cell>
          <cell r="O1158" t="str">
            <v>N/A</v>
          </cell>
          <cell r="T1158">
            <v>41349.046447000001</v>
          </cell>
        </row>
        <row r="1159">
          <cell r="F1159" t="str">
            <v>B-10</v>
          </cell>
          <cell r="G1159" t="str">
            <v>Generation</v>
          </cell>
          <cell r="I1159" t="str">
            <v>Other Standby Revenue</v>
          </cell>
          <cell r="J1159" t="str">
            <v>N/A</v>
          </cell>
          <cell r="K1159" t="str">
            <v>N/A</v>
          </cell>
          <cell r="O1159" t="str">
            <v>N/A</v>
          </cell>
          <cell r="T1159">
            <v>1085.625362</v>
          </cell>
        </row>
        <row r="1160">
          <cell r="F1160" t="str">
            <v>B-10</v>
          </cell>
          <cell r="G1160" t="str">
            <v>Generation</v>
          </cell>
          <cell r="I1160" t="str">
            <v>Other Standby Revenue</v>
          </cell>
          <cell r="J1160" t="str">
            <v>N/A</v>
          </cell>
          <cell r="K1160" t="str">
            <v>N/A</v>
          </cell>
          <cell r="O1160" t="str">
            <v>N/A</v>
          </cell>
          <cell r="T1160">
            <v>3691.7354059999998</v>
          </cell>
        </row>
        <row r="1161">
          <cell r="F1161" t="str">
            <v>B-10</v>
          </cell>
          <cell r="G1161" t="str">
            <v>ND</v>
          </cell>
          <cell r="I1161" t="str">
            <v>DL</v>
          </cell>
          <cell r="J1161" t="str">
            <v>N/A</v>
          </cell>
          <cell r="K1161" t="str">
            <v>N/A</v>
          </cell>
          <cell r="O1161" t="str">
            <v>N/A</v>
          </cell>
          <cell r="T1161">
            <v>0</v>
          </cell>
        </row>
        <row r="1162">
          <cell r="F1162" t="str">
            <v>B-10</v>
          </cell>
          <cell r="G1162" t="str">
            <v>ND</v>
          </cell>
          <cell r="I1162" t="str">
            <v>DL</v>
          </cell>
          <cell r="J1162" t="str">
            <v>N/A</v>
          </cell>
          <cell r="K1162" t="str">
            <v>N/A</v>
          </cell>
          <cell r="O1162" t="str">
            <v>N/A</v>
          </cell>
          <cell r="T1162">
            <v>0</v>
          </cell>
        </row>
        <row r="1163">
          <cell r="F1163" t="str">
            <v>B-10</v>
          </cell>
          <cell r="G1163" t="str">
            <v>ND</v>
          </cell>
          <cell r="I1163" t="str">
            <v>DL</v>
          </cell>
          <cell r="J1163" t="str">
            <v>N/A</v>
          </cell>
          <cell r="K1163" t="str">
            <v>N/A</v>
          </cell>
          <cell r="O1163" t="str">
            <v>N/A</v>
          </cell>
          <cell r="T1163">
            <v>0</v>
          </cell>
        </row>
        <row r="1164">
          <cell r="F1164" t="str">
            <v>B-10</v>
          </cell>
          <cell r="G1164" t="str">
            <v>ND</v>
          </cell>
          <cell r="I1164" t="str">
            <v>Energy</v>
          </cell>
          <cell r="J1164" t="str">
            <v>Summer</v>
          </cell>
          <cell r="K1164" t="str">
            <v>Off Peak</v>
          </cell>
          <cell r="O1164" t="str">
            <v>N/A</v>
          </cell>
          <cell r="T1164">
            <v>4917761.7685719999</v>
          </cell>
        </row>
        <row r="1165">
          <cell r="F1165" t="str">
            <v>B-10</v>
          </cell>
          <cell r="G1165" t="str">
            <v>ND</v>
          </cell>
          <cell r="I1165" t="str">
            <v>Energy</v>
          </cell>
          <cell r="J1165" t="str">
            <v>Summer</v>
          </cell>
          <cell r="K1165" t="str">
            <v>Part Peak</v>
          </cell>
          <cell r="O1165" t="str">
            <v>N/A</v>
          </cell>
          <cell r="T1165">
            <v>1150574.2840190001</v>
          </cell>
        </row>
        <row r="1166">
          <cell r="F1166" t="str">
            <v>B-10</v>
          </cell>
          <cell r="G1166" t="str">
            <v>ND</v>
          </cell>
          <cell r="I1166" t="str">
            <v>Energy</v>
          </cell>
          <cell r="J1166" t="str">
            <v>Summer</v>
          </cell>
          <cell r="K1166" t="str">
            <v>Peak</v>
          </cell>
          <cell r="O1166" t="str">
            <v>N/A</v>
          </cell>
          <cell r="T1166">
            <v>1521432.4039669998</v>
          </cell>
        </row>
        <row r="1167">
          <cell r="F1167" t="str">
            <v>B-10</v>
          </cell>
          <cell r="G1167" t="str">
            <v>ND</v>
          </cell>
          <cell r="I1167" t="str">
            <v>Energy</v>
          </cell>
          <cell r="J1167" t="str">
            <v>Winter</v>
          </cell>
          <cell r="K1167" t="str">
            <v>Off Peak</v>
          </cell>
          <cell r="O1167" t="str">
            <v>N/A</v>
          </cell>
          <cell r="T1167">
            <v>13681098.846168</v>
          </cell>
        </row>
        <row r="1168">
          <cell r="F1168" t="str">
            <v>B-10</v>
          </cell>
          <cell r="G1168" t="str">
            <v>ND</v>
          </cell>
          <cell r="I1168" t="str">
            <v>Energy</v>
          </cell>
          <cell r="J1168" t="str">
            <v>Winter</v>
          </cell>
          <cell r="K1168" t="str">
            <v>Part Peak</v>
          </cell>
          <cell r="O1168" t="str">
            <v>N/A</v>
          </cell>
          <cell r="T1168">
            <v>4001288.4824020006</v>
          </cell>
        </row>
        <row r="1169">
          <cell r="F1169" t="str">
            <v>B-10</v>
          </cell>
          <cell r="G1169" t="str">
            <v>ND</v>
          </cell>
          <cell r="I1169" t="str">
            <v>Energy</v>
          </cell>
          <cell r="J1169" t="str">
            <v>Winter</v>
          </cell>
          <cell r="K1169" t="str">
            <v>Super Off</v>
          </cell>
          <cell r="O1169" t="str">
            <v>N/A</v>
          </cell>
          <cell r="T1169">
            <v>1241942.0938840001</v>
          </cell>
        </row>
        <row r="1170">
          <cell r="F1170" t="str">
            <v>B-10</v>
          </cell>
          <cell r="G1170" t="str">
            <v>ND</v>
          </cell>
          <cell r="I1170" t="str">
            <v>Energy</v>
          </cell>
          <cell r="J1170" t="str">
            <v>Summer</v>
          </cell>
          <cell r="K1170" t="str">
            <v>Off Peak</v>
          </cell>
          <cell r="O1170" t="str">
            <v>N/A</v>
          </cell>
          <cell r="T1170">
            <v>413249140.96618903</v>
          </cell>
        </row>
        <row r="1171">
          <cell r="F1171" t="str">
            <v>B-10</v>
          </cell>
          <cell r="G1171" t="str">
            <v>ND</v>
          </cell>
          <cell r="I1171" t="str">
            <v>Energy</v>
          </cell>
          <cell r="J1171" t="str">
            <v>Summer</v>
          </cell>
          <cell r="K1171" t="str">
            <v>Part Peak</v>
          </cell>
          <cell r="O1171" t="str">
            <v>N/A</v>
          </cell>
          <cell r="T1171">
            <v>116373262.90319401</v>
          </cell>
        </row>
        <row r="1172">
          <cell r="F1172" t="str">
            <v>B-10</v>
          </cell>
          <cell r="G1172" t="str">
            <v>ND</v>
          </cell>
          <cell r="I1172" t="str">
            <v>Energy</v>
          </cell>
          <cell r="J1172" t="str">
            <v>Summer</v>
          </cell>
          <cell r="K1172" t="str">
            <v>Peak</v>
          </cell>
          <cell r="O1172" t="str">
            <v>N/A</v>
          </cell>
          <cell r="T1172">
            <v>166625746.42869598</v>
          </cell>
        </row>
        <row r="1173">
          <cell r="F1173" t="str">
            <v>B-10</v>
          </cell>
          <cell r="G1173" t="str">
            <v>ND</v>
          </cell>
          <cell r="I1173" t="str">
            <v>Energy</v>
          </cell>
          <cell r="J1173" t="str">
            <v>Winter</v>
          </cell>
          <cell r="K1173" t="str">
            <v>Off Peak</v>
          </cell>
          <cell r="O1173" t="str">
            <v>N/A</v>
          </cell>
          <cell r="T1173">
            <v>963946690.88358402</v>
          </cell>
        </row>
        <row r="1174">
          <cell r="F1174" t="str">
            <v>B-10</v>
          </cell>
          <cell r="G1174" t="str">
            <v>ND</v>
          </cell>
          <cell r="I1174" t="str">
            <v>Energy</v>
          </cell>
          <cell r="J1174" t="str">
            <v>Winter</v>
          </cell>
          <cell r="K1174" t="str">
            <v>Part Peak</v>
          </cell>
          <cell r="O1174" t="str">
            <v>N/A</v>
          </cell>
          <cell r="T1174">
            <v>304965786.889961</v>
          </cell>
        </row>
        <row r="1175">
          <cell r="F1175" t="str">
            <v>B-10</v>
          </cell>
          <cell r="G1175" t="str">
            <v>ND</v>
          </cell>
          <cell r="I1175" t="str">
            <v>Energy</v>
          </cell>
          <cell r="J1175" t="str">
            <v>Winter</v>
          </cell>
          <cell r="K1175" t="str">
            <v>Super Off</v>
          </cell>
          <cell r="O1175" t="str">
            <v>N/A</v>
          </cell>
          <cell r="T1175">
            <v>89212462.889010012</v>
          </cell>
        </row>
        <row r="1176">
          <cell r="F1176" t="str">
            <v>B-10</v>
          </cell>
          <cell r="G1176" t="str">
            <v>ND</v>
          </cell>
          <cell r="I1176" t="str">
            <v>Energy</v>
          </cell>
          <cell r="J1176" t="str">
            <v>Summer</v>
          </cell>
          <cell r="K1176" t="str">
            <v>Off Peak</v>
          </cell>
          <cell r="O1176" t="str">
            <v>N/A</v>
          </cell>
          <cell r="T1176">
            <v>174815.559591</v>
          </cell>
        </row>
        <row r="1177">
          <cell r="F1177" t="str">
            <v>B-10</v>
          </cell>
          <cell r="G1177" t="str">
            <v>ND</v>
          </cell>
          <cell r="I1177" t="str">
            <v>Energy</v>
          </cell>
          <cell r="J1177" t="str">
            <v>Summer</v>
          </cell>
          <cell r="K1177" t="str">
            <v>Part Peak</v>
          </cell>
          <cell r="O1177" t="str">
            <v>N/A</v>
          </cell>
          <cell r="T1177">
            <v>44942.256086000001</v>
          </cell>
        </row>
        <row r="1178">
          <cell r="F1178" t="str">
            <v>B-10</v>
          </cell>
          <cell r="G1178" t="str">
            <v>ND</v>
          </cell>
          <cell r="I1178" t="str">
            <v>Energy</v>
          </cell>
          <cell r="J1178" t="str">
            <v>Summer</v>
          </cell>
          <cell r="K1178" t="str">
            <v>Peak</v>
          </cell>
          <cell r="O1178" t="str">
            <v>N/A</v>
          </cell>
          <cell r="T1178">
            <v>55901.086840999997</v>
          </cell>
        </row>
        <row r="1179">
          <cell r="F1179" t="str">
            <v>B-10</v>
          </cell>
          <cell r="G1179" t="str">
            <v>ND</v>
          </cell>
          <cell r="I1179" t="str">
            <v>Energy</v>
          </cell>
          <cell r="J1179" t="str">
            <v>Winter</v>
          </cell>
          <cell r="K1179" t="str">
            <v>Off Peak</v>
          </cell>
          <cell r="O1179" t="str">
            <v>N/A</v>
          </cell>
          <cell r="T1179">
            <v>500413.66561000003</v>
          </cell>
        </row>
        <row r="1180">
          <cell r="F1180" t="str">
            <v>B-10</v>
          </cell>
          <cell r="G1180" t="str">
            <v>ND</v>
          </cell>
          <cell r="I1180" t="str">
            <v>Energy</v>
          </cell>
          <cell r="J1180" t="str">
            <v>Winter</v>
          </cell>
          <cell r="K1180" t="str">
            <v>Part Peak</v>
          </cell>
          <cell r="O1180" t="str">
            <v>N/A</v>
          </cell>
          <cell r="T1180">
            <v>144956.47458000001</v>
          </cell>
        </row>
        <row r="1181">
          <cell r="F1181" t="str">
            <v>B-10</v>
          </cell>
          <cell r="G1181" t="str">
            <v>ND</v>
          </cell>
          <cell r="I1181" t="str">
            <v>Energy</v>
          </cell>
          <cell r="J1181" t="str">
            <v>Winter</v>
          </cell>
          <cell r="K1181" t="str">
            <v>Super Off</v>
          </cell>
          <cell r="O1181" t="str">
            <v>N/A</v>
          </cell>
          <cell r="T1181">
            <v>41349.046447000001</v>
          </cell>
        </row>
        <row r="1182">
          <cell r="F1182" t="str">
            <v>B-10</v>
          </cell>
          <cell r="G1182" t="str">
            <v>NSGC</v>
          </cell>
          <cell r="I1182" t="str">
            <v>Energy</v>
          </cell>
          <cell r="J1182" t="str">
            <v>Summer</v>
          </cell>
          <cell r="K1182" t="str">
            <v>Off Peak</v>
          </cell>
          <cell r="O1182" t="str">
            <v>N/A</v>
          </cell>
          <cell r="T1182">
            <v>4917761.7685719999</v>
          </cell>
        </row>
        <row r="1183">
          <cell r="F1183" t="str">
            <v>B-10</v>
          </cell>
          <cell r="G1183" t="str">
            <v>NSGC</v>
          </cell>
          <cell r="I1183" t="str">
            <v>Energy</v>
          </cell>
          <cell r="J1183" t="str">
            <v>Summer</v>
          </cell>
          <cell r="K1183" t="str">
            <v>Part Peak</v>
          </cell>
          <cell r="O1183" t="str">
            <v>N/A</v>
          </cell>
          <cell r="T1183">
            <v>1150574.2840190001</v>
          </cell>
        </row>
        <row r="1184">
          <cell r="F1184" t="str">
            <v>B-10</v>
          </cell>
          <cell r="G1184" t="str">
            <v>NSGC</v>
          </cell>
          <cell r="I1184" t="str">
            <v>Energy</v>
          </cell>
          <cell r="J1184" t="str">
            <v>Summer</v>
          </cell>
          <cell r="K1184" t="str">
            <v>Peak</v>
          </cell>
          <cell r="O1184" t="str">
            <v>N/A</v>
          </cell>
          <cell r="T1184">
            <v>1521432.4039669998</v>
          </cell>
        </row>
        <row r="1185">
          <cell r="F1185" t="str">
            <v>B-10</v>
          </cell>
          <cell r="G1185" t="str">
            <v>NSGC</v>
          </cell>
          <cell r="I1185" t="str">
            <v>Energy</v>
          </cell>
          <cell r="J1185" t="str">
            <v>Winter</v>
          </cell>
          <cell r="K1185" t="str">
            <v>Off Peak</v>
          </cell>
          <cell r="O1185" t="str">
            <v>N/A</v>
          </cell>
          <cell r="T1185">
            <v>13681098.846168</v>
          </cell>
        </row>
        <row r="1186">
          <cell r="F1186" t="str">
            <v>B-10</v>
          </cell>
          <cell r="G1186" t="str">
            <v>NSGC</v>
          </cell>
          <cell r="I1186" t="str">
            <v>Energy</v>
          </cell>
          <cell r="J1186" t="str">
            <v>Winter</v>
          </cell>
          <cell r="K1186" t="str">
            <v>Part Peak</v>
          </cell>
          <cell r="O1186" t="str">
            <v>N/A</v>
          </cell>
          <cell r="T1186">
            <v>4001288.4824020006</v>
          </cell>
        </row>
        <row r="1187">
          <cell r="F1187" t="str">
            <v>B-10</v>
          </cell>
          <cell r="G1187" t="str">
            <v>NSGC</v>
          </cell>
          <cell r="I1187" t="str">
            <v>Energy</v>
          </cell>
          <cell r="J1187" t="str">
            <v>Winter</v>
          </cell>
          <cell r="K1187" t="str">
            <v>Super Off</v>
          </cell>
          <cell r="O1187" t="str">
            <v>N/A</v>
          </cell>
          <cell r="T1187">
            <v>1241942.0938840001</v>
          </cell>
        </row>
        <row r="1188">
          <cell r="F1188" t="str">
            <v>B-10</v>
          </cell>
          <cell r="G1188" t="str">
            <v>NSGC</v>
          </cell>
          <cell r="I1188" t="str">
            <v>Energy</v>
          </cell>
          <cell r="J1188" t="str">
            <v>Summer</v>
          </cell>
          <cell r="K1188" t="str">
            <v>Off Peak</v>
          </cell>
          <cell r="O1188" t="str">
            <v>N/A</v>
          </cell>
          <cell r="T1188">
            <v>413249140.96618903</v>
          </cell>
        </row>
        <row r="1189">
          <cell r="F1189" t="str">
            <v>B-10</v>
          </cell>
          <cell r="G1189" t="str">
            <v>NSGC</v>
          </cell>
          <cell r="I1189" t="str">
            <v>Energy</v>
          </cell>
          <cell r="J1189" t="str">
            <v>Summer</v>
          </cell>
          <cell r="K1189" t="str">
            <v>Part Peak</v>
          </cell>
          <cell r="O1189" t="str">
            <v>N/A</v>
          </cell>
          <cell r="T1189">
            <v>116373262.90319401</v>
          </cell>
        </row>
        <row r="1190">
          <cell r="F1190" t="str">
            <v>B-10</v>
          </cell>
          <cell r="G1190" t="str">
            <v>NSGC</v>
          </cell>
          <cell r="I1190" t="str">
            <v>Energy</v>
          </cell>
          <cell r="J1190" t="str">
            <v>Summer</v>
          </cell>
          <cell r="K1190" t="str">
            <v>Peak</v>
          </cell>
          <cell r="O1190" t="str">
            <v>N/A</v>
          </cell>
          <cell r="T1190">
            <v>166625746.42869598</v>
          </cell>
        </row>
        <row r="1191">
          <cell r="F1191" t="str">
            <v>B-10</v>
          </cell>
          <cell r="G1191" t="str">
            <v>NSGC</v>
          </cell>
          <cell r="I1191" t="str">
            <v>Energy</v>
          </cell>
          <cell r="J1191" t="str">
            <v>Winter</v>
          </cell>
          <cell r="K1191" t="str">
            <v>Off Peak</v>
          </cell>
          <cell r="O1191" t="str">
            <v>N/A</v>
          </cell>
          <cell r="T1191">
            <v>963946690.88358402</v>
          </cell>
        </row>
        <row r="1192">
          <cell r="F1192" t="str">
            <v>B-10</v>
          </cell>
          <cell r="G1192" t="str">
            <v>NSGC</v>
          </cell>
          <cell r="I1192" t="str">
            <v>Energy</v>
          </cell>
          <cell r="J1192" t="str">
            <v>Winter</v>
          </cell>
          <cell r="K1192" t="str">
            <v>Part Peak</v>
          </cell>
          <cell r="O1192" t="str">
            <v>N/A</v>
          </cell>
          <cell r="T1192">
            <v>304965786.889961</v>
          </cell>
        </row>
        <row r="1193">
          <cell r="F1193" t="str">
            <v>B-10</v>
          </cell>
          <cell r="G1193" t="str">
            <v>NSGC</v>
          </cell>
          <cell r="I1193" t="str">
            <v>Energy</v>
          </cell>
          <cell r="J1193" t="str">
            <v>Winter</v>
          </cell>
          <cell r="K1193" t="str">
            <v>Super Off</v>
          </cell>
          <cell r="O1193" t="str">
            <v>N/A</v>
          </cell>
          <cell r="T1193">
            <v>89212462.889010012</v>
          </cell>
        </row>
        <row r="1194">
          <cell r="F1194" t="str">
            <v>B-10</v>
          </cell>
          <cell r="G1194" t="str">
            <v>NSGC</v>
          </cell>
          <cell r="I1194" t="str">
            <v>Energy</v>
          </cell>
          <cell r="J1194" t="str">
            <v>Summer</v>
          </cell>
          <cell r="K1194" t="str">
            <v>Off Peak</v>
          </cell>
          <cell r="O1194" t="str">
            <v>N/A</v>
          </cell>
          <cell r="T1194">
            <v>174815.559591</v>
          </cell>
        </row>
        <row r="1195">
          <cell r="F1195" t="str">
            <v>B-10</v>
          </cell>
          <cell r="G1195" t="str">
            <v>NSGC</v>
          </cell>
          <cell r="I1195" t="str">
            <v>Energy</v>
          </cell>
          <cell r="J1195" t="str">
            <v>Summer</v>
          </cell>
          <cell r="K1195" t="str">
            <v>Part Peak</v>
          </cell>
          <cell r="O1195" t="str">
            <v>N/A</v>
          </cell>
          <cell r="T1195">
            <v>44942.256086000001</v>
          </cell>
        </row>
        <row r="1196">
          <cell r="F1196" t="str">
            <v>B-10</v>
          </cell>
          <cell r="G1196" t="str">
            <v>NSGC</v>
          </cell>
          <cell r="I1196" t="str">
            <v>Energy</v>
          </cell>
          <cell r="J1196" t="str">
            <v>Summer</v>
          </cell>
          <cell r="K1196" t="str">
            <v>Peak</v>
          </cell>
          <cell r="O1196" t="str">
            <v>N/A</v>
          </cell>
          <cell r="T1196">
            <v>55901.086840999997</v>
          </cell>
        </row>
        <row r="1197">
          <cell r="F1197" t="str">
            <v>B-10</v>
          </cell>
          <cell r="G1197" t="str">
            <v>NSGC</v>
          </cell>
          <cell r="I1197" t="str">
            <v>Energy</v>
          </cell>
          <cell r="J1197" t="str">
            <v>Winter</v>
          </cell>
          <cell r="K1197" t="str">
            <v>Off Peak</v>
          </cell>
          <cell r="O1197" t="str">
            <v>N/A</v>
          </cell>
          <cell r="T1197">
            <v>500413.66561000003</v>
          </cell>
        </row>
        <row r="1198">
          <cell r="F1198" t="str">
            <v>B-10</v>
          </cell>
          <cell r="G1198" t="str">
            <v>NSGC</v>
          </cell>
          <cell r="I1198" t="str">
            <v>Energy</v>
          </cell>
          <cell r="J1198" t="str">
            <v>Winter</v>
          </cell>
          <cell r="K1198" t="str">
            <v>Part Peak</v>
          </cell>
          <cell r="O1198" t="str">
            <v>N/A</v>
          </cell>
          <cell r="T1198">
            <v>144956.47458000001</v>
          </cell>
        </row>
        <row r="1199">
          <cell r="F1199" t="str">
            <v>B-10</v>
          </cell>
          <cell r="G1199" t="str">
            <v>NSGC</v>
          </cell>
          <cell r="I1199" t="str">
            <v>Energy</v>
          </cell>
          <cell r="J1199" t="str">
            <v>Winter</v>
          </cell>
          <cell r="K1199" t="str">
            <v>Super Off</v>
          </cell>
          <cell r="O1199" t="str">
            <v>N/A</v>
          </cell>
          <cell r="T1199">
            <v>41349.046447000001</v>
          </cell>
        </row>
        <row r="1200">
          <cell r="F1200" t="str">
            <v>B-10</v>
          </cell>
          <cell r="G1200" t="str">
            <v>PCIA</v>
          </cell>
          <cell r="I1200" t="str">
            <v>Pre-09</v>
          </cell>
          <cell r="J1200" t="str">
            <v>N/A</v>
          </cell>
          <cell r="K1200" t="str">
            <v>N/A</v>
          </cell>
          <cell r="O1200" t="str">
            <v>N/A</v>
          </cell>
          <cell r="T1200">
            <v>0</v>
          </cell>
        </row>
        <row r="1201">
          <cell r="F1201" t="str">
            <v>B-10</v>
          </cell>
          <cell r="G1201" t="str">
            <v>PCIA</v>
          </cell>
          <cell r="I1201" t="str">
            <v>Pre-09</v>
          </cell>
          <cell r="J1201" t="str">
            <v>N/A</v>
          </cell>
          <cell r="K1201" t="str">
            <v>N/A</v>
          </cell>
          <cell r="O1201" t="str">
            <v>N/A</v>
          </cell>
          <cell r="T1201">
            <v>0</v>
          </cell>
        </row>
        <row r="1202">
          <cell r="F1202" t="str">
            <v>B-10</v>
          </cell>
          <cell r="G1202" t="str">
            <v>PCIA</v>
          </cell>
          <cell r="I1202" t="str">
            <v>Pre-09</v>
          </cell>
          <cell r="J1202" t="str">
            <v>N/A</v>
          </cell>
          <cell r="K1202" t="str">
            <v>N/A</v>
          </cell>
          <cell r="O1202" t="str">
            <v>N/A</v>
          </cell>
          <cell r="T1202">
            <v>0</v>
          </cell>
        </row>
        <row r="1203">
          <cell r="F1203" t="str">
            <v>B-10</v>
          </cell>
          <cell r="G1203" t="str">
            <v>PCIA</v>
          </cell>
          <cell r="I1203" t="str">
            <v>Vin 09</v>
          </cell>
          <cell r="J1203" t="str">
            <v>N/A</v>
          </cell>
          <cell r="K1203" t="str">
            <v>N/A</v>
          </cell>
          <cell r="O1203" t="str">
            <v>N/A</v>
          </cell>
          <cell r="T1203">
            <v>0</v>
          </cell>
        </row>
        <row r="1204">
          <cell r="F1204" t="str">
            <v>B-10</v>
          </cell>
          <cell r="G1204" t="str">
            <v>PCIA</v>
          </cell>
          <cell r="I1204" t="str">
            <v>Vin 09</v>
          </cell>
          <cell r="J1204" t="str">
            <v>N/A</v>
          </cell>
          <cell r="K1204" t="str">
            <v>N/A</v>
          </cell>
          <cell r="O1204" t="str">
            <v>N/A</v>
          </cell>
          <cell r="T1204">
            <v>0</v>
          </cell>
        </row>
        <row r="1205">
          <cell r="F1205" t="str">
            <v>B-10</v>
          </cell>
          <cell r="G1205" t="str">
            <v>PCIA</v>
          </cell>
          <cell r="I1205" t="str">
            <v>Vin 09</v>
          </cell>
          <cell r="J1205" t="str">
            <v>N/A</v>
          </cell>
          <cell r="K1205" t="str">
            <v>N/A</v>
          </cell>
          <cell r="O1205" t="str">
            <v>N/A</v>
          </cell>
          <cell r="T1205">
            <v>0</v>
          </cell>
        </row>
        <row r="1206">
          <cell r="F1206" t="str">
            <v>B-10</v>
          </cell>
          <cell r="G1206" t="str">
            <v>PCIA</v>
          </cell>
          <cell r="I1206" t="str">
            <v>Vin 10</v>
          </cell>
          <cell r="J1206" t="str">
            <v>N/A</v>
          </cell>
          <cell r="K1206" t="str">
            <v>N/A</v>
          </cell>
          <cell r="O1206" t="str">
            <v>N/A</v>
          </cell>
          <cell r="T1206">
            <v>0</v>
          </cell>
        </row>
        <row r="1207">
          <cell r="F1207" t="str">
            <v>B-10</v>
          </cell>
          <cell r="G1207" t="str">
            <v>PCIA</v>
          </cell>
          <cell r="I1207" t="str">
            <v>Vin 10</v>
          </cell>
          <cell r="J1207" t="str">
            <v>N/A</v>
          </cell>
          <cell r="K1207" t="str">
            <v>N/A</v>
          </cell>
          <cell r="O1207" t="str">
            <v>N/A</v>
          </cell>
          <cell r="T1207">
            <v>0</v>
          </cell>
        </row>
        <row r="1208">
          <cell r="F1208" t="str">
            <v>B-10</v>
          </cell>
          <cell r="G1208" t="str">
            <v>PCIA</v>
          </cell>
          <cell r="I1208" t="str">
            <v>Vin 10</v>
          </cell>
          <cell r="J1208" t="str">
            <v>N/A</v>
          </cell>
          <cell r="K1208" t="str">
            <v>N/A</v>
          </cell>
          <cell r="O1208" t="str">
            <v>N/A</v>
          </cell>
          <cell r="T1208">
            <v>0</v>
          </cell>
        </row>
        <row r="1209">
          <cell r="F1209" t="str">
            <v>B-10</v>
          </cell>
          <cell r="G1209" t="str">
            <v>PCIA</v>
          </cell>
          <cell r="I1209" t="str">
            <v>Vin 11</v>
          </cell>
          <cell r="J1209" t="str">
            <v>N/A</v>
          </cell>
          <cell r="K1209" t="str">
            <v>N/A</v>
          </cell>
          <cell r="O1209" t="str">
            <v>N/A</v>
          </cell>
          <cell r="T1209">
            <v>0</v>
          </cell>
        </row>
        <row r="1210">
          <cell r="F1210" t="str">
            <v>B-10</v>
          </cell>
          <cell r="G1210" t="str">
            <v>PCIA</v>
          </cell>
          <cell r="I1210" t="str">
            <v>Vin 11</v>
          </cell>
          <cell r="J1210" t="str">
            <v>N/A</v>
          </cell>
          <cell r="K1210" t="str">
            <v>N/A</v>
          </cell>
          <cell r="O1210" t="str">
            <v>N/A</v>
          </cell>
          <cell r="T1210">
            <v>0</v>
          </cell>
        </row>
        <row r="1211">
          <cell r="F1211" t="str">
            <v>B-10</v>
          </cell>
          <cell r="G1211" t="str">
            <v>PCIA</v>
          </cell>
          <cell r="I1211" t="str">
            <v>Vin 11</v>
          </cell>
          <cell r="J1211" t="str">
            <v>N/A</v>
          </cell>
          <cell r="K1211" t="str">
            <v>N/A</v>
          </cell>
          <cell r="O1211" t="str">
            <v>N/A</v>
          </cell>
          <cell r="T1211">
            <v>0</v>
          </cell>
        </row>
        <row r="1212">
          <cell r="F1212" t="str">
            <v>B-10</v>
          </cell>
          <cell r="G1212" t="str">
            <v>PCIA</v>
          </cell>
          <cell r="I1212" t="str">
            <v>Vin 12</v>
          </cell>
          <cell r="J1212" t="str">
            <v>N/A</v>
          </cell>
          <cell r="K1212" t="str">
            <v>N/A</v>
          </cell>
          <cell r="O1212" t="str">
            <v>N/A</v>
          </cell>
          <cell r="T1212">
            <v>0</v>
          </cell>
        </row>
        <row r="1213">
          <cell r="F1213" t="str">
            <v>B-10</v>
          </cell>
          <cell r="G1213" t="str">
            <v>PCIA</v>
          </cell>
          <cell r="I1213" t="str">
            <v>Vin 12</v>
          </cell>
          <cell r="J1213" t="str">
            <v>N/A</v>
          </cell>
          <cell r="K1213" t="str">
            <v>N/A</v>
          </cell>
          <cell r="O1213" t="str">
            <v>N/A</v>
          </cell>
          <cell r="T1213">
            <v>0</v>
          </cell>
        </row>
        <row r="1214">
          <cell r="F1214" t="str">
            <v>B-10</v>
          </cell>
          <cell r="G1214" t="str">
            <v>PCIA</v>
          </cell>
          <cell r="I1214" t="str">
            <v>Vin 12</v>
          </cell>
          <cell r="J1214" t="str">
            <v>N/A</v>
          </cell>
          <cell r="K1214" t="str">
            <v>N/A</v>
          </cell>
          <cell r="O1214" t="str">
            <v>N/A</v>
          </cell>
          <cell r="T1214">
            <v>0</v>
          </cell>
        </row>
        <row r="1215">
          <cell r="F1215" t="str">
            <v>B-10</v>
          </cell>
          <cell r="G1215" t="str">
            <v>PCIA</v>
          </cell>
          <cell r="I1215" t="str">
            <v>Vin 13</v>
          </cell>
          <cell r="J1215" t="str">
            <v>N/A</v>
          </cell>
          <cell r="K1215" t="str">
            <v>N/A</v>
          </cell>
          <cell r="O1215" t="str">
            <v>N/A</v>
          </cell>
          <cell r="T1215">
            <v>0</v>
          </cell>
        </row>
        <row r="1216">
          <cell r="F1216" t="str">
            <v>B-10</v>
          </cell>
          <cell r="G1216" t="str">
            <v>PCIA</v>
          </cell>
          <cell r="I1216" t="str">
            <v>Vin 13</v>
          </cell>
          <cell r="J1216" t="str">
            <v>N/A</v>
          </cell>
          <cell r="K1216" t="str">
            <v>N/A</v>
          </cell>
          <cell r="O1216" t="str">
            <v>N/A</v>
          </cell>
          <cell r="T1216">
            <v>0</v>
          </cell>
        </row>
        <row r="1217">
          <cell r="F1217" t="str">
            <v>B-10</v>
          </cell>
          <cell r="G1217" t="str">
            <v>PCIA</v>
          </cell>
          <cell r="I1217" t="str">
            <v>Vin 13</v>
          </cell>
          <cell r="J1217" t="str">
            <v>N/A</v>
          </cell>
          <cell r="K1217" t="str">
            <v>N/A</v>
          </cell>
          <cell r="O1217" t="str">
            <v>N/A</v>
          </cell>
          <cell r="T1217">
            <v>0</v>
          </cell>
        </row>
        <row r="1218">
          <cell r="F1218" t="str">
            <v>B-10</v>
          </cell>
          <cell r="G1218" t="str">
            <v>PCIA</v>
          </cell>
          <cell r="I1218" t="str">
            <v>Vin 14</v>
          </cell>
          <cell r="J1218" t="str">
            <v>N/A</v>
          </cell>
          <cell r="K1218" t="str">
            <v>N/A</v>
          </cell>
          <cell r="O1218" t="str">
            <v>N/A</v>
          </cell>
          <cell r="T1218">
            <v>0</v>
          </cell>
        </row>
        <row r="1219">
          <cell r="F1219" t="str">
            <v>B-10</v>
          </cell>
          <cell r="G1219" t="str">
            <v>PCIA</v>
          </cell>
          <cell r="I1219" t="str">
            <v>Vin 14</v>
          </cell>
          <cell r="J1219" t="str">
            <v>N/A</v>
          </cell>
          <cell r="K1219" t="str">
            <v>N/A</v>
          </cell>
          <cell r="O1219" t="str">
            <v>N/A</v>
          </cell>
          <cell r="T1219">
            <v>0</v>
          </cell>
        </row>
        <row r="1220">
          <cell r="F1220" t="str">
            <v>B-10</v>
          </cell>
          <cell r="G1220" t="str">
            <v>PCIA</v>
          </cell>
          <cell r="I1220" t="str">
            <v>Vin 14</v>
          </cell>
          <cell r="J1220" t="str">
            <v>N/A</v>
          </cell>
          <cell r="K1220" t="str">
            <v>N/A</v>
          </cell>
          <cell r="O1220" t="str">
            <v>N/A</v>
          </cell>
          <cell r="T1220">
            <v>0</v>
          </cell>
        </row>
        <row r="1221">
          <cell r="F1221" t="str">
            <v>B-10</v>
          </cell>
          <cell r="G1221" t="str">
            <v>PCIA</v>
          </cell>
          <cell r="I1221" t="str">
            <v>Vin 15</v>
          </cell>
          <cell r="J1221" t="str">
            <v>N/A</v>
          </cell>
          <cell r="K1221" t="str">
            <v>N/A</v>
          </cell>
          <cell r="O1221" t="str">
            <v>N/A</v>
          </cell>
          <cell r="T1221">
            <v>0</v>
          </cell>
        </row>
        <row r="1222">
          <cell r="F1222" t="str">
            <v>B-10</v>
          </cell>
          <cell r="G1222" t="str">
            <v>PCIA</v>
          </cell>
          <cell r="I1222" t="str">
            <v>Vin 15</v>
          </cell>
          <cell r="J1222" t="str">
            <v>N/A</v>
          </cell>
          <cell r="K1222" t="str">
            <v>N/A</v>
          </cell>
          <cell r="O1222" t="str">
            <v>N/A</v>
          </cell>
          <cell r="T1222">
            <v>0</v>
          </cell>
        </row>
        <row r="1223">
          <cell r="F1223" t="str">
            <v>B-10</v>
          </cell>
          <cell r="G1223" t="str">
            <v>PCIA</v>
          </cell>
          <cell r="I1223" t="str">
            <v>Vin 15</v>
          </cell>
          <cell r="J1223" t="str">
            <v>N/A</v>
          </cell>
          <cell r="K1223" t="str">
            <v>N/A</v>
          </cell>
          <cell r="O1223" t="str">
            <v>N/A</v>
          </cell>
          <cell r="T1223">
            <v>0</v>
          </cell>
        </row>
        <row r="1224">
          <cell r="F1224" t="str">
            <v>B-10</v>
          </cell>
          <cell r="G1224" t="str">
            <v>PCIA</v>
          </cell>
          <cell r="I1224" t="str">
            <v>Vin 16</v>
          </cell>
          <cell r="J1224" t="str">
            <v>N/A</v>
          </cell>
          <cell r="K1224" t="str">
            <v>N/A</v>
          </cell>
          <cell r="O1224" t="str">
            <v>N/A</v>
          </cell>
          <cell r="T1224">
            <v>0</v>
          </cell>
        </row>
        <row r="1225">
          <cell r="F1225" t="str">
            <v>B-10</v>
          </cell>
          <cell r="G1225" t="str">
            <v>PCIA</v>
          </cell>
          <cell r="I1225" t="str">
            <v>Vin 16</v>
          </cell>
          <cell r="J1225" t="str">
            <v>N/A</v>
          </cell>
          <cell r="K1225" t="str">
            <v>N/A</v>
          </cell>
          <cell r="O1225" t="str">
            <v>N/A</v>
          </cell>
          <cell r="T1225">
            <v>0</v>
          </cell>
        </row>
        <row r="1226">
          <cell r="F1226" t="str">
            <v>B-10</v>
          </cell>
          <cell r="G1226" t="str">
            <v>PCIA</v>
          </cell>
          <cell r="I1226" t="str">
            <v>Vin 16</v>
          </cell>
          <cell r="J1226" t="str">
            <v>N/A</v>
          </cell>
          <cell r="K1226" t="str">
            <v>N/A</v>
          </cell>
          <cell r="O1226" t="str">
            <v>N/A</v>
          </cell>
          <cell r="T1226">
            <v>0</v>
          </cell>
        </row>
        <row r="1227">
          <cell r="F1227" t="str">
            <v>B-10</v>
          </cell>
          <cell r="G1227" t="str">
            <v>PCIA</v>
          </cell>
          <cell r="I1227" t="str">
            <v>Vin 17</v>
          </cell>
          <cell r="J1227" t="str">
            <v>N/A</v>
          </cell>
          <cell r="K1227" t="str">
            <v>N/A</v>
          </cell>
          <cell r="O1227" t="str">
            <v>N/A</v>
          </cell>
          <cell r="T1227">
            <v>0</v>
          </cell>
        </row>
        <row r="1228">
          <cell r="F1228" t="str">
            <v>B-10</v>
          </cell>
          <cell r="G1228" t="str">
            <v>PCIA</v>
          </cell>
          <cell r="I1228" t="str">
            <v>Vin 17</v>
          </cell>
          <cell r="J1228" t="str">
            <v>N/A</v>
          </cell>
          <cell r="K1228" t="str">
            <v>N/A</v>
          </cell>
          <cell r="O1228" t="str">
            <v>N/A</v>
          </cell>
          <cell r="T1228">
            <v>0</v>
          </cell>
        </row>
        <row r="1229">
          <cell r="F1229" t="str">
            <v>B-10</v>
          </cell>
          <cell r="G1229" t="str">
            <v>PCIA</v>
          </cell>
          <cell r="I1229" t="str">
            <v>Vin 17</v>
          </cell>
          <cell r="J1229" t="str">
            <v>N/A</v>
          </cell>
          <cell r="K1229" t="str">
            <v>N/A</v>
          </cell>
          <cell r="O1229" t="str">
            <v>N/A</v>
          </cell>
          <cell r="T1229">
            <v>0</v>
          </cell>
        </row>
        <row r="1230">
          <cell r="F1230" t="str">
            <v>B-10</v>
          </cell>
          <cell r="G1230" t="str">
            <v>PCIA</v>
          </cell>
          <cell r="I1230" t="str">
            <v>Vin 18</v>
          </cell>
          <cell r="J1230" t="str">
            <v>N/A</v>
          </cell>
          <cell r="K1230" t="str">
            <v>N/A</v>
          </cell>
          <cell r="O1230" t="str">
            <v>N/A</v>
          </cell>
          <cell r="T1230">
            <v>0</v>
          </cell>
        </row>
        <row r="1231">
          <cell r="F1231" t="str">
            <v>B-10</v>
          </cell>
          <cell r="G1231" t="str">
            <v>PCIA</v>
          </cell>
          <cell r="I1231" t="str">
            <v>Vin 18</v>
          </cell>
          <cell r="J1231" t="str">
            <v>N/A</v>
          </cell>
          <cell r="K1231" t="str">
            <v>N/A</v>
          </cell>
          <cell r="O1231" t="str">
            <v>N/A</v>
          </cell>
          <cell r="T1231">
            <v>0</v>
          </cell>
        </row>
        <row r="1232">
          <cell r="F1232" t="str">
            <v>B-10</v>
          </cell>
          <cell r="G1232" t="str">
            <v>PCIA</v>
          </cell>
          <cell r="I1232" t="str">
            <v>Vin 18</v>
          </cell>
          <cell r="J1232" t="str">
            <v>N/A</v>
          </cell>
          <cell r="K1232" t="str">
            <v>N/A</v>
          </cell>
          <cell r="O1232" t="str">
            <v>N/A</v>
          </cell>
          <cell r="T1232">
            <v>0</v>
          </cell>
        </row>
        <row r="1233">
          <cell r="F1233" t="str">
            <v>B-10</v>
          </cell>
          <cell r="G1233" t="str">
            <v>PPP</v>
          </cell>
          <cell r="I1233" t="str">
            <v>DL</v>
          </cell>
          <cell r="J1233" t="str">
            <v>N/A</v>
          </cell>
          <cell r="K1233" t="str">
            <v>N/A</v>
          </cell>
          <cell r="O1233" t="str">
            <v>N/A</v>
          </cell>
          <cell r="T1233">
            <v>0</v>
          </cell>
        </row>
        <row r="1234">
          <cell r="F1234" t="str">
            <v>B-10</v>
          </cell>
          <cell r="G1234" t="str">
            <v>PPP</v>
          </cell>
          <cell r="I1234" t="str">
            <v>DL</v>
          </cell>
          <cell r="J1234" t="str">
            <v>N/A</v>
          </cell>
          <cell r="K1234" t="str">
            <v>N/A</v>
          </cell>
          <cell r="O1234" t="str">
            <v>N/A</v>
          </cell>
          <cell r="T1234">
            <v>0</v>
          </cell>
        </row>
        <row r="1235">
          <cell r="F1235" t="str">
            <v>B-10</v>
          </cell>
          <cell r="G1235" t="str">
            <v>PPP</v>
          </cell>
          <cell r="I1235" t="str">
            <v>DL</v>
          </cell>
          <cell r="J1235" t="str">
            <v>N/A</v>
          </cell>
          <cell r="K1235" t="str">
            <v>N/A</v>
          </cell>
          <cell r="O1235" t="str">
            <v>N/A</v>
          </cell>
          <cell r="T1235">
            <v>0</v>
          </cell>
        </row>
        <row r="1236">
          <cell r="F1236" t="str">
            <v>B-10</v>
          </cell>
          <cell r="G1236" t="str">
            <v>PPP</v>
          </cell>
          <cell r="I1236" t="str">
            <v>Energy</v>
          </cell>
          <cell r="J1236" t="str">
            <v>Summer</v>
          </cell>
          <cell r="K1236" t="str">
            <v>Off Peak</v>
          </cell>
          <cell r="O1236" t="str">
            <v>N/A</v>
          </cell>
          <cell r="T1236">
            <v>4917761.7685719999</v>
          </cell>
        </row>
        <row r="1237">
          <cell r="F1237" t="str">
            <v>B-10</v>
          </cell>
          <cell r="G1237" t="str">
            <v>PPP</v>
          </cell>
          <cell r="I1237" t="str">
            <v>Energy</v>
          </cell>
          <cell r="J1237" t="str">
            <v>Summer</v>
          </cell>
          <cell r="K1237" t="str">
            <v>Part Peak</v>
          </cell>
          <cell r="O1237" t="str">
            <v>N/A</v>
          </cell>
          <cell r="T1237">
            <v>1150574.2840190001</v>
          </cell>
        </row>
        <row r="1238">
          <cell r="F1238" t="str">
            <v>B-10</v>
          </cell>
          <cell r="G1238" t="str">
            <v>PPP</v>
          </cell>
          <cell r="I1238" t="str">
            <v>Energy</v>
          </cell>
          <cell r="J1238" t="str">
            <v>Summer</v>
          </cell>
          <cell r="K1238" t="str">
            <v>Peak</v>
          </cell>
          <cell r="O1238" t="str">
            <v>N/A</v>
          </cell>
          <cell r="T1238">
            <v>1521432.4039669998</v>
          </cell>
        </row>
        <row r="1239">
          <cell r="F1239" t="str">
            <v>B-10</v>
          </cell>
          <cell r="G1239" t="str">
            <v>PPP</v>
          </cell>
          <cell r="I1239" t="str">
            <v>Energy</v>
          </cell>
          <cell r="J1239" t="str">
            <v>Winter</v>
          </cell>
          <cell r="K1239" t="str">
            <v>Off Peak</v>
          </cell>
          <cell r="O1239" t="str">
            <v>N/A</v>
          </cell>
          <cell r="T1239">
            <v>13681098.846168</v>
          </cell>
        </row>
        <row r="1240">
          <cell r="F1240" t="str">
            <v>B-10</v>
          </cell>
          <cell r="G1240" t="str">
            <v>PPP</v>
          </cell>
          <cell r="I1240" t="str">
            <v>Energy</v>
          </cell>
          <cell r="J1240" t="str">
            <v>Winter</v>
          </cell>
          <cell r="K1240" t="str">
            <v>Part Peak</v>
          </cell>
          <cell r="O1240" t="str">
            <v>N/A</v>
          </cell>
          <cell r="T1240">
            <v>4001288.4824020006</v>
          </cell>
        </row>
        <row r="1241">
          <cell r="F1241" t="str">
            <v>B-10</v>
          </cell>
          <cell r="G1241" t="str">
            <v>PPP</v>
          </cell>
          <cell r="I1241" t="str">
            <v>Energy</v>
          </cell>
          <cell r="J1241" t="str">
            <v>Winter</v>
          </cell>
          <cell r="K1241" t="str">
            <v>Super Off</v>
          </cell>
          <cell r="O1241" t="str">
            <v>N/A</v>
          </cell>
          <cell r="T1241">
            <v>1241942.0938840001</v>
          </cell>
        </row>
        <row r="1242">
          <cell r="F1242" t="str">
            <v>B-10</v>
          </cell>
          <cell r="G1242" t="str">
            <v>PPP</v>
          </cell>
          <cell r="I1242" t="str">
            <v>Energy</v>
          </cell>
          <cell r="J1242" t="str">
            <v>Summer</v>
          </cell>
          <cell r="K1242" t="str">
            <v>Off Peak</v>
          </cell>
          <cell r="O1242" t="str">
            <v>N/A</v>
          </cell>
          <cell r="T1242">
            <v>4917761.7685719999</v>
          </cell>
        </row>
        <row r="1243">
          <cell r="F1243" t="str">
            <v>B-10</v>
          </cell>
          <cell r="G1243" t="str">
            <v>PPP</v>
          </cell>
          <cell r="I1243" t="str">
            <v>Energy</v>
          </cell>
          <cell r="J1243" t="str">
            <v>Summer</v>
          </cell>
          <cell r="K1243" t="str">
            <v>Part Peak</v>
          </cell>
          <cell r="O1243" t="str">
            <v>N/A</v>
          </cell>
          <cell r="T1243">
            <v>1150574.2840190001</v>
          </cell>
        </row>
        <row r="1244">
          <cell r="F1244" t="str">
            <v>B-10</v>
          </cell>
          <cell r="G1244" t="str">
            <v>PPP</v>
          </cell>
          <cell r="I1244" t="str">
            <v>Energy</v>
          </cell>
          <cell r="J1244" t="str">
            <v>Summer</v>
          </cell>
          <cell r="K1244" t="str">
            <v>Peak</v>
          </cell>
          <cell r="O1244" t="str">
            <v>N/A</v>
          </cell>
          <cell r="T1244">
            <v>1521432.4039669998</v>
          </cell>
        </row>
        <row r="1245">
          <cell r="F1245" t="str">
            <v>B-10</v>
          </cell>
          <cell r="G1245" t="str">
            <v>PPP</v>
          </cell>
          <cell r="I1245" t="str">
            <v>Energy</v>
          </cell>
          <cell r="J1245" t="str">
            <v>Winter</v>
          </cell>
          <cell r="K1245" t="str">
            <v>Off Peak</v>
          </cell>
          <cell r="O1245" t="str">
            <v>N/A</v>
          </cell>
          <cell r="T1245">
            <v>13681098.846168</v>
          </cell>
        </row>
        <row r="1246">
          <cell r="F1246" t="str">
            <v>B-10</v>
          </cell>
          <cell r="G1246" t="str">
            <v>PPP</v>
          </cell>
          <cell r="I1246" t="str">
            <v>Energy</v>
          </cell>
          <cell r="J1246" t="str">
            <v>Winter</v>
          </cell>
          <cell r="K1246" t="str">
            <v>Part Peak</v>
          </cell>
          <cell r="O1246" t="str">
            <v>N/A</v>
          </cell>
          <cell r="T1246">
            <v>4001288.4824020006</v>
          </cell>
        </row>
        <row r="1247">
          <cell r="F1247" t="str">
            <v>B-10</v>
          </cell>
          <cell r="G1247" t="str">
            <v>PPP</v>
          </cell>
          <cell r="I1247" t="str">
            <v>Energy</v>
          </cell>
          <cell r="J1247" t="str">
            <v>Winter</v>
          </cell>
          <cell r="K1247" t="str">
            <v>Super Off</v>
          </cell>
          <cell r="O1247" t="str">
            <v>N/A</v>
          </cell>
          <cell r="T1247">
            <v>1241942.0938840001</v>
          </cell>
        </row>
        <row r="1248">
          <cell r="F1248" t="str">
            <v>B-10</v>
          </cell>
          <cell r="G1248" t="str">
            <v>PPP</v>
          </cell>
          <cell r="I1248" t="str">
            <v>Energy</v>
          </cell>
          <cell r="J1248" t="str">
            <v>Summer</v>
          </cell>
          <cell r="K1248" t="str">
            <v>Off Peak</v>
          </cell>
          <cell r="O1248" t="str">
            <v>N/A</v>
          </cell>
          <cell r="T1248">
            <v>413249140.96618903</v>
          </cell>
        </row>
        <row r="1249">
          <cell r="F1249" t="str">
            <v>B-10</v>
          </cell>
          <cell r="G1249" t="str">
            <v>PPP</v>
          </cell>
          <cell r="I1249" t="str">
            <v>Energy</v>
          </cell>
          <cell r="J1249" t="str">
            <v>Summer</v>
          </cell>
          <cell r="K1249" t="str">
            <v>Part Peak</v>
          </cell>
          <cell r="O1249" t="str">
            <v>N/A</v>
          </cell>
          <cell r="T1249">
            <v>116373262.90319401</v>
          </cell>
        </row>
        <row r="1250">
          <cell r="F1250" t="str">
            <v>B-10</v>
          </cell>
          <cell r="G1250" t="str">
            <v>PPP</v>
          </cell>
          <cell r="I1250" t="str">
            <v>Energy</v>
          </cell>
          <cell r="J1250" t="str">
            <v>Summer</v>
          </cell>
          <cell r="K1250" t="str">
            <v>Peak</v>
          </cell>
          <cell r="O1250" t="str">
            <v>N/A</v>
          </cell>
          <cell r="T1250">
            <v>166625746.42869598</v>
          </cell>
        </row>
        <row r="1251">
          <cell r="F1251" t="str">
            <v>B-10</v>
          </cell>
          <cell r="G1251" t="str">
            <v>PPP</v>
          </cell>
          <cell r="I1251" t="str">
            <v>Energy</v>
          </cell>
          <cell r="J1251" t="str">
            <v>Winter</v>
          </cell>
          <cell r="K1251" t="str">
            <v>Off Peak</v>
          </cell>
          <cell r="O1251" t="str">
            <v>N/A</v>
          </cell>
          <cell r="T1251">
            <v>963946690.88358402</v>
          </cell>
        </row>
        <row r="1252">
          <cell r="F1252" t="str">
            <v>B-10</v>
          </cell>
          <cell r="G1252" t="str">
            <v>PPP</v>
          </cell>
          <cell r="I1252" t="str">
            <v>Energy</v>
          </cell>
          <cell r="J1252" t="str">
            <v>Winter</v>
          </cell>
          <cell r="K1252" t="str">
            <v>Part Peak</v>
          </cell>
          <cell r="O1252" t="str">
            <v>N/A</v>
          </cell>
          <cell r="T1252">
            <v>304965786.889961</v>
          </cell>
        </row>
        <row r="1253">
          <cell r="F1253" t="str">
            <v>B-10</v>
          </cell>
          <cell r="G1253" t="str">
            <v>PPP</v>
          </cell>
          <cell r="I1253" t="str">
            <v>Energy</v>
          </cell>
          <cell r="J1253" t="str">
            <v>Winter</v>
          </cell>
          <cell r="K1253" t="str">
            <v>Super Off</v>
          </cell>
          <cell r="O1253" t="str">
            <v>N/A</v>
          </cell>
          <cell r="T1253">
            <v>89212462.889010012</v>
          </cell>
        </row>
        <row r="1254">
          <cell r="F1254" t="str">
            <v>B-10</v>
          </cell>
          <cell r="G1254" t="str">
            <v>PPP</v>
          </cell>
          <cell r="I1254" t="str">
            <v>Energy</v>
          </cell>
          <cell r="J1254" t="str">
            <v>Summer</v>
          </cell>
          <cell r="K1254" t="str">
            <v>Off Peak</v>
          </cell>
          <cell r="O1254" t="str">
            <v>N/A</v>
          </cell>
          <cell r="T1254">
            <v>413249140.96618903</v>
          </cell>
        </row>
        <row r="1255">
          <cell r="F1255" t="str">
            <v>B-10</v>
          </cell>
          <cell r="G1255" t="str">
            <v>PPP</v>
          </cell>
          <cell r="I1255" t="str">
            <v>Energy</v>
          </cell>
          <cell r="J1255" t="str">
            <v>Summer</v>
          </cell>
          <cell r="K1255" t="str">
            <v>Part Peak</v>
          </cell>
          <cell r="O1255" t="str">
            <v>N/A</v>
          </cell>
          <cell r="T1255">
            <v>116373262.90319401</v>
          </cell>
        </row>
        <row r="1256">
          <cell r="F1256" t="str">
            <v>B-10</v>
          </cell>
          <cell r="G1256" t="str">
            <v>PPP</v>
          </cell>
          <cell r="I1256" t="str">
            <v>Energy</v>
          </cell>
          <cell r="J1256" t="str">
            <v>Summer</v>
          </cell>
          <cell r="K1256" t="str">
            <v>Peak</v>
          </cell>
          <cell r="O1256" t="str">
            <v>N/A</v>
          </cell>
          <cell r="T1256">
            <v>166625746.42869598</v>
          </cell>
        </row>
        <row r="1257">
          <cell r="F1257" t="str">
            <v>B-10</v>
          </cell>
          <cell r="G1257" t="str">
            <v>PPP</v>
          </cell>
          <cell r="I1257" t="str">
            <v>Energy</v>
          </cell>
          <cell r="J1257" t="str">
            <v>Winter</v>
          </cell>
          <cell r="K1257" t="str">
            <v>Off Peak</v>
          </cell>
          <cell r="O1257" t="str">
            <v>N/A</v>
          </cell>
          <cell r="T1257">
            <v>963946690.88358402</v>
          </cell>
        </row>
        <row r="1258">
          <cell r="F1258" t="str">
            <v>B-10</v>
          </cell>
          <cell r="G1258" t="str">
            <v>PPP</v>
          </cell>
          <cell r="I1258" t="str">
            <v>Energy</v>
          </cell>
          <cell r="J1258" t="str">
            <v>Winter</v>
          </cell>
          <cell r="K1258" t="str">
            <v>Part Peak</v>
          </cell>
          <cell r="O1258" t="str">
            <v>N/A</v>
          </cell>
          <cell r="T1258">
            <v>304965786.889961</v>
          </cell>
        </row>
        <row r="1259">
          <cell r="F1259" t="str">
            <v>B-10</v>
          </cell>
          <cell r="G1259" t="str">
            <v>PPP</v>
          </cell>
          <cell r="I1259" t="str">
            <v>Energy</v>
          </cell>
          <cell r="J1259" t="str">
            <v>Winter</v>
          </cell>
          <cell r="K1259" t="str">
            <v>Super Off</v>
          </cell>
          <cell r="O1259" t="str">
            <v>N/A</v>
          </cell>
          <cell r="T1259">
            <v>89212462.889010012</v>
          </cell>
        </row>
        <row r="1260">
          <cell r="F1260" t="str">
            <v>B-10</v>
          </cell>
          <cell r="G1260" t="str">
            <v>PPP</v>
          </cell>
          <cell r="I1260" t="str">
            <v>Energy</v>
          </cell>
          <cell r="J1260" t="str">
            <v>Summer</v>
          </cell>
          <cell r="K1260" t="str">
            <v>Off Peak</v>
          </cell>
          <cell r="O1260" t="str">
            <v>N/A</v>
          </cell>
          <cell r="T1260">
            <v>174815.559591</v>
          </cell>
        </row>
        <row r="1261">
          <cell r="F1261" t="str">
            <v>B-10</v>
          </cell>
          <cell r="G1261" t="str">
            <v>PPP</v>
          </cell>
          <cell r="I1261" t="str">
            <v>Energy</v>
          </cell>
          <cell r="J1261" t="str">
            <v>Summer</v>
          </cell>
          <cell r="K1261" t="str">
            <v>Part Peak</v>
          </cell>
          <cell r="O1261" t="str">
            <v>N/A</v>
          </cell>
          <cell r="T1261">
            <v>44942.256086000001</v>
          </cell>
        </row>
        <row r="1262">
          <cell r="F1262" t="str">
            <v>B-10</v>
          </cell>
          <cell r="G1262" t="str">
            <v>PPP</v>
          </cell>
          <cell r="I1262" t="str">
            <v>Energy</v>
          </cell>
          <cell r="J1262" t="str">
            <v>Summer</v>
          </cell>
          <cell r="K1262" t="str">
            <v>Peak</v>
          </cell>
          <cell r="O1262" t="str">
            <v>N/A</v>
          </cell>
          <cell r="T1262">
            <v>55901.086840999997</v>
          </cell>
        </row>
        <row r="1263">
          <cell r="F1263" t="str">
            <v>B-10</v>
          </cell>
          <cell r="G1263" t="str">
            <v>PPP</v>
          </cell>
          <cell r="I1263" t="str">
            <v>Energy</v>
          </cell>
          <cell r="J1263" t="str">
            <v>Winter</v>
          </cell>
          <cell r="K1263" t="str">
            <v>Off Peak</v>
          </cell>
          <cell r="O1263" t="str">
            <v>N/A</v>
          </cell>
          <cell r="T1263">
            <v>500413.66561000003</v>
          </cell>
        </row>
        <row r="1264">
          <cell r="F1264" t="str">
            <v>B-10</v>
          </cell>
          <cell r="G1264" t="str">
            <v>PPP</v>
          </cell>
          <cell r="I1264" t="str">
            <v>Energy</v>
          </cell>
          <cell r="J1264" t="str">
            <v>Winter</v>
          </cell>
          <cell r="K1264" t="str">
            <v>Part Peak</v>
          </cell>
          <cell r="O1264" t="str">
            <v>N/A</v>
          </cell>
          <cell r="T1264">
            <v>144956.47458000001</v>
          </cell>
        </row>
        <row r="1265">
          <cell r="F1265" t="str">
            <v>B-10</v>
          </cell>
          <cell r="G1265" t="str">
            <v>PPP</v>
          </cell>
          <cell r="I1265" t="str">
            <v>Energy</v>
          </cell>
          <cell r="J1265" t="str">
            <v>Winter</v>
          </cell>
          <cell r="K1265" t="str">
            <v>Super Off</v>
          </cell>
          <cell r="O1265" t="str">
            <v>N/A</v>
          </cell>
          <cell r="T1265">
            <v>41349.046447000001</v>
          </cell>
        </row>
        <row r="1266">
          <cell r="F1266" t="str">
            <v>B-10</v>
          </cell>
          <cell r="G1266" t="str">
            <v>PPP</v>
          </cell>
          <cell r="I1266" t="str">
            <v>Energy</v>
          </cell>
          <cell r="J1266" t="str">
            <v>Summer</v>
          </cell>
          <cell r="K1266" t="str">
            <v>Off Peak</v>
          </cell>
          <cell r="O1266" t="str">
            <v>N/A</v>
          </cell>
          <cell r="T1266">
            <v>174815.559591</v>
          </cell>
        </row>
        <row r="1267">
          <cell r="F1267" t="str">
            <v>B-10</v>
          </cell>
          <cell r="G1267" t="str">
            <v>PPP</v>
          </cell>
          <cell r="I1267" t="str">
            <v>Energy</v>
          </cell>
          <cell r="J1267" t="str">
            <v>Summer</v>
          </cell>
          <cell r="K1267" t="str">
            <v>Part Peak</v>
          </cell>
          <cell r="O1267" t="str">
            <v>N/A</v>
          </cell>
          <cell r="T1267">
            <v>44942.256086000001</v>
          </cell>
        </row>
        <row r="1268">
          <cell r="F1268" t="str">
            <v>B-10</v>
          </cell>
          <cell r="G1268" t="str">
            <v>PPP</v>
          </cell>
          <cell r="I1268" t="str">
            <v>Energy</v>
          </cell>
          <cell r="J1268" t="str">
            <v>Summer</v>
          </cell>
          <cell r="K1268" t="str">
            <v>Peak</v>
          </cell>
          <cell r="O1268" t="str">
            <v>N/A</v>
          </cell>
          <cell r="T1268">
            <v>55901.086840999997</v>
          </cell>
        </row>
        <row r="1269">
          <cell r="F1269" t="str">
            <v>B-10</v>
          </cell>
          <cell r="G1269" t="str">
            <v>PPP</v>
          </cell>
          <cell r="I1269" t="str">
            <v>Energy</v>
          </cell>
          <cell r="J1269" t="str">
            <v>Winter</v>
          </cell>
          <cell r="K1269" t="str">
            <v>Off Peak</v>
          </cell>
          <cell r="O1269" t="str">
            <v>N/A</v>
          </cell>
          <cell r="T1269">
            <v>500413.66561000003</v>
          </cell>
        </row>
        <row r="1270">
          <cell r="F1270" t="str">
            <v>B-10</v>
          </cell>
          <cell r="G1270" t="str">
            <v>PPP</v>
          </cell>
          <cell r="I1270" t="str">
            <v>Energy</v>
          </cell>
          <cell r="J1270" t="str">
            <v>Winter</v>
          </cell>
          <cell r="K1270" t="str">
            <v>Part Peak</v>
          </cell>
          <cell r="O1270" t="str">
            <v>N/A</v>
          </cell>
          <cell r="T1270">
            <v>144956.47458000001</v>
          </cell>
        </row>
        <row r="1271">
          <cell r="F1271" t="str">
            <v>B-10</v>
          </cell>
          <cell r="G1271" t="str">
            <v>PPP</v>
          </cell>
          <cell r="I1271" t="str">
            <v>Energy</v>
          </cell>
          <cell r="J1271" t="str">
            <v>Winter</v>
          </cell>
          <cell r="K1271" t="str">
            <v>Super Off</v>
          </cell>
          <cell r="O1271" t="str">
            <v>N/A</v>
          </cell>
          <cell r="T1271">
            <v>41349.046447000001</v>
          </cell>
        </row>
        <row r="1272">
          <cell r="F1272" t="str">
            <v>B-10</v>
          </cell>
          <cell r="G1272" t="str">
            <v>RS</v>
          </cell>
          <cell r="I1272" t="str">
            <v>Demand</v>
          </cell>
          <cell r="J1272" t="str">
            <v>Summer</v>
          </cell>
          <cell r="K1272" t="str">
            <v>Maximum kW</v>
          </cell>
          <cell r="O1272" t="str">
            <v>N/A</v>
          </cell>
          <cell r="T1272">
            <v>32846.875019999999</v>
          </cell>
        </row>
        <row r="1273">
          <cell r="F1273" t="str">
            <v>B-10</v>
          </cell>
          <cell r="G1273" t="str">
            <v>RS</v>
          </cell>
          <cell r="I1273" t="str">
            <v>Demand</v>
          </cell>
          <cell r="J1273" t="str">
            <v>Winter</v>
          </cell>
          <cell r="K1273" t="str">
            <v>Maximum kW</v>
          </cell>
          <cell r="O1273" t="str">
            <v>N/A</v>
          </cell>
          <cell r="T1273">
            <v>78271.537149000011</v>
          </cell>
        </row>
        <row r="1274">
          <cell r="F1274" t="str">
            <v>B-10</v>
          </cell>
          <cell r="G1274" t="str">
            <v>RS</v>
          </cell>
          <cell r="I1274" t="str">
            <v>Demand</v>
          </cell>
          <cell r="J1274" t="str">
            <v>Summer</v>
          </cell>
          <cell r="K1274" t="str">
            <v>Maximum kW</v>
          </cell>
          <cell r="O1274" t="str">
            <v>N/A</v>
          </cell>
          <cell r="T1274">
            <v>2824931.346589</v>
          </cell>
        </row>
        <row r="1275">
          <cell r="F1275" t="str">
            <v>B-10</v>
          </cell>
          <cell r="G1275" t="str">
            <v>RS</v>
          </cell>
          <cell r="I1275" t="str">
            <v>Demand</v>
          </cell>
          <cell r="J1275" t="str">
            <v>Winter</v>
          </cell>
          <cell r="K1275" t="str">
            <v>Maximum kW</v>
          </cell>
          <cell r="O1275" t="str">
            <v>N/A</v>
          </cell>
          <cell r="T1275">
            <v>5575407.8817170002</v>
          </cell>
        </row>
        <row r="1276">
          <cell r="F1276" t="str">
            <v>B-10</v>
          </cell>
          <cell r="G1276" t="str">
            <v>RS</v>
          </cell>
          <cell r="I1276" t="str">
            <v>Demand</v>
          </cell>
          <cell r="J1276" t="str">
            <v>Summer</v>
          </cell>
          <cell r="K1276" t="str">
            <v>Maximum kW</v>
          </cell>
          <cell r="O1276" t="str">
            <v>N/A</v>
          </cell>
          <cell r="T1276">
            <v>894.79806499999995</v>
          </cell>
        </row>
        <row r="1277">
          <cell r="F1277" t="str">
            <v>B-10</v>
          </cell>
          <cell r="G1277" t="str">
            <v>RS</v>
          </cell>
          <cell r="I1277" t="str">
            <v>Demand</v>
          </cell>
          <cell r="J1277" t="str">
            <v>Winter</v>
          </cell>
          <cell r="K1277" t="str">
            <v>Maximum kW</v>
          </cell>
          <cell r="O1277" t="str">
            <v>N/A</v>
          </cell>
          <cell r="T1277">
            <v>2155.7179850000002</v>
          </cell>
        </row>
        <row r="1278">
          <cell r="F1278" t="str">
            <v>B-10</v>
          </cell>
          <cell r="G1278" t="str">
            <v>RS</v>
          </cell>
          <cell r="I1278" t="str">
            <v>Energy</v>
          </cell>
          <cell r="J1278" t="str">
            <v>Summer</v>
          </cell>
          <cell r="K1278" t="str">
            <v>Off Peak</v>
          </cell>
          <cell r="O1278" t="str">
            <v>N/A</v>
          </cell>
          <cell r="T1278">
            <v>4917761.7685719999</v>
          </cell>
        </row>
        <row r="1279">
          <cell r="F1279" t="str">
            <v>B-10</v>
          </cell>
          <cell r="G1279" t="str">
            <v>RS</v>
          </cell>
          <cell r="I1279" t="str">
            <v>Energy</v>
          </cell>
          <cell r="J1279" t="str">
            <v>Summer</v>
          </cell>
          <cell r="K1279" t="str">
            <v>Part Peak</v>
          </cell>
          <cell r="O1279" t="str">
            <v>N/A</v>
          </cell>
          <cell r="T1279">
            <v>1150574.2840190001</v>
          </cell>
        </row>
        <row r="1280">
          <cell r="F1280" t="str">
            <v>B-10</v>
          </cell>
          <cell r="G1280" t="str">
            <v>RS</v>
          </cell>
          <cell r="I1280" t="str">
            <v>Energy</v>
          </cell>
          <cell r="J1280" t="str">
            <v>Summer</v>
          </cell>
          <cell r="K1280" t="str">
            <v>Peak</v>
          </cell>
          <cell r="O1280" t="str">
            <v>N/A</v>
          </cell>
          <cell r="T1280">
            <v>1521432.4039669998</v>
          </cell>
        </row>
        <row r="1281">
          <cell r="F1281" t="str">
            <v>B-10</v>
          </cell>
          <cell r="G1281" t="str">
            <v>RS</v>
          </cell>
          <cell r="I1281" t="str">
            <v>Energy</v>
          </cell>
          <cell r="J1281" t="str">
            <v>Winter</v>
          </cell>
          <cell r="K1281" t="str">
            <v>Off Peak</v>
          </cell>
          <cell r="O1281" t="str">
            <v>N/A</v>
          </cell>
          <cell r="T1281">
            <v>13681098.846168</v>
          </cell>
        </row>
        <row r="1282">
          <cell r="F1282" t="str">
            <v>B-10</v>
          </cell>
          <cell r="G1282" t="str">
            <v>RS</v>
          </cell>
          <cell r="I1282" t="str">
            <v>Energy</v>
          </cell>
          <cell r="J1282" t="str">
            <v>Winter</v>
          </cell>
          <cell r="K1282" t="str">
            <v>Part Peak</v>
          </cell>
          <cell r="O1282" t="str">
            <v>N/A</v>
          </cell>
          <cell r="T1282">
            <v>4001288.4824020006</v>
          </cell>
        </row>
        <row r="1283">
          <cell r="F1283" t="str">
            <v>B-10</v>
          </cell>
          <cell r="G1283" t="str">
            <v>RS</v>
          </cell>
          <cell r="I1283" t="str">
            <v>Energy</v>
          </cell>
          <cell r="J1283" t="str">
            <v>Winter</v>
          </cell>
          <cell r="K1283" t="str">
            <v>Super Off</v>
          </cell>
          <cell r="O1283" t="str">
            <v>N/A</v>
          </cell>
          <cell r="T1283">
            <v>1241942.0938840001</v>
          </cell>
        </row>
        <row r="1284">
          <cell r="F1284" t="str">
            <v>B-10</v>
          </cell>
          <cell r="G1284" t="str">
            <v>RS</v>
          </cell>
          <cell r="I1284" t="str">
            <v>Energy</v>
          </cell>
          <cell r="J1284" t="str">
            <v>Summer</v>
          </cell>
          <cell r="K1284" t="str">
            <v>Off Peak</v>
          </cell>
          <cell r="O1284" t="str">
            <v>N/A</v>
          </cell>
          <cell r="T1284">
            <v>413249140.96618903</v>
          </cell>
        </row>
        <row r="1285">
          <cell r="F1285" t="str">
            <v>B-10</v>
          </cell>
          <cell r="G1285" t="str">
            <v>RS</v>
          </cell>
          <cell r="I1285" t="str">
            <v>Energy</v>
          </cell>
          <cell r="J1285" t="str">
            <v>Summer</v>
          </cell>
          <cell r="K1285" t="str">
            <v>Part Peak</v>
          </cell>
          <cell r="O1285" t="str">
            <v>N/A</v>
          </cell>
          <cell r="T1285">
            <v>116373262.90319401</v>
          </cell>
        </row>
        <row r="1286">
          <cell r="F1286" t="str">
            <v>B-10</v>
          </cell>
          <cell r="G1286" t="str">
            <v>RS</v>
          </cell>
          <cell r="I1286" t="str">
            <v>Energy</v>
          </cell>
          <cell r="J1286" t="str">
            <v>Summer</v>
          </cell>
          <cell r="K1286" t="str">
            <v>Peak</v>
          </cell>
          <cell r="O1286" t="str">
            <v>N/A</v>
          </cell>
          <cell r="T1286">
            <v>166625746.42869598</v>
          </cell>
        </row>
        <row r="1287">
          <cell r="F1287" t="str">
            <v>B-10</v>
          </cell>
          <cell r="G1287" t="str">
            <v>RS</v>
          </cell>
          <cell r="I1287" t="str">
            <v>Energy</v>
          </cell>
          <cell r="J1287" t="str">
            <v>Winter</v>
          </cell>
          <cell r="K1287" t="str">
            <v>Off Peak</v>
          </cell>
          <cell r="O1287" t="str">
            <v>N/A</v>
          </cell>
          <cell r="T1287">
            <v>963946690.88358402</v>
          </cell>
        </row>
        <row r="1288">
          <cell r="F1288" t="str">
            <v>B-10</v>
          </cell>
          <cell r="G1288" t="str">
            <v>RS</v>
          </cell>
          <cell r="I1288" t="str">
            <v>Energy</v>
          </cell>
          <cell r="J1288" t="str">
            <v>Winter</v>
          </cell>
          <cell r="K1288" t="str">
            <v>Part Peak</v>
          </cell>
          <cell r="O1288" t="str">
            <v>N/A</v>
          </cell>
          <cell r="T1288">
            <v>304965786.889961</v>
          </cell>
        </row>
        <row r="1289">
          <cell r="F1289" t="str">
            <v>B-10</v>
          </cell>
          <cell r="G1289" t="str">
            <v>RS</v>
          </cell>
          <cell r="I1289" t="str">
            <v>Energy</v>
          </cell>
          <cell r="J1289" t="str">
            <v>Winter</v>
          </cell>
          <cell r="K1289" t="str">
            <v>Super Off</v>
          </cell>
          <cell r="O1289" t="str">
            <v>N/A</v>
          </cell>
          <cell r="T1289">
            <v>89212462.889010012</v>
          </cell>
        </row>
        <row r="1290">
          <cell r="F1290" t="str">
            <v>B-10</v>
          </cell>
          <cell r="G1290" t="str">
            <v>RS</v>
          </cell>
          <cell r="I1290" t="str">
            <v>Energy</v>
          </cell>
          <cell r="J1290" t="str">
            <v>Summer</v>
          </cell>
          <cell r="K1290" t="str">
            <v>Off Peak</v>
          </cell>
          <cell r="O1290" t="str">
            <v>N/A</v>
          </cell>
          <cell r="T1290">
            <v>174815.559591</v>
          </cell>
        </row>
        <row r="1291">
          <cell r="F1291" t="str">
            <v>B-10</v>
          </cell>
          <cell r="G1291" t="str">
            <v>RS</v>
          </cell>
          <cell r="I1291" t="str">
            <v>Energy</v>
          </cell>
          <cell r="J1291" t="str">
            <v>Summer</v>
          </cell>
          <cell r="K1291" t="str">
            <v>Part Peak</v>
          </cell>
          <cell r="O1291" t="str">
            <v>N/A</v>
          </cell>
          <cell r="T1291">
            <v>44942.256086000001</v>
          </cell>
        </row>
        <row r="1292">
          <cell r="F1292" t="str">
            <v>B-10</v>
          </cell>
          <cell r="G1292" t="str">
            <v>RS</v>
          </cell>
          <cell r="I1292" t="str">
            <v>Energy</v>
          </cell>
          <cell r="J1292" t="str">
            <v>Summer</v>
          </cell>
          <cell r="K1292" t="str">
            <v>Peak</v>
          </cell>
          <cell r="O1292" t="str">
            <v>N/A</v>
          </cell>
          <cell r="T1292">
            <v>55901.086840999997</v>
          </cell>
        </row>
        <row r="1293">
          <cell r="F1293" t="str">
            <v>B-10</v>
          </cell>
          <cell r="G1293" t="str">
            <v>RS</v>
          </cell>
          <cell r="I1293" t="str">
            <v>Energy</v>
          </cell>
          <cell r="J1293" t="str">
            <v>Winter</v>
          </cell>
          <cell r="K1293" t="str">
            <v>Off Peak</v>
          </cell>
          <cell r="O1293" t="str">
            <v>N/A</v>
          </cell>
          <cell r="T1293">
            <v>500413.66561000003</v>
          </cell>
        </row>
        <row r="1294">
          <cell r="F1294" t="str">
            <v>B-10</v>
          </cell>
          <cell r="G1294" t="str">
            <v>RS</v>
          </cell>
          <cell r="I1294" t="str">
            <v>Energy</v>
          </cell>
          <cell r="J1294" t="str">
            <v>Winter</v>
          </cell>
          <cell r="K1294" t="str">
            <v>Part Peak</v>
          </cell>
          <cell r="O1294" t="str">
            <v>N/A</v>
          </cell>
          <cell r="T1294">
            <v>144956.47458000001</v>
          </cell>
        </row>
        <row r="1295">
          <cell r="F1295" t="str">
            <v>B-10</v>
          </cell>
          <cell r="G1295" t="str">
            <v>RS</v>
          </cell>
          <cell r="I1295" t="str">
            <v>Energy</v>
          </cell>
          <cell r="J1295" t="str">
            <v>Winter</v>
          </cell>
          <cell r="K1295" t="str">
            <v>Super Off</v>
          </cell>
          <cell r="O1295" t="str">
            <v>N/A</v>
          </cell>
          <cell r="T1295">
            <v>41349.046447000001</v>
          </cell>
        </row>
        <row r="1296">
          <cell r="F1296" t="str">
            <v>B-10</v>
          </cell>
          <cell r="G1296" t="str">
            <v>RS</v>
          </cell>
          <cell r="I1296" t="str">
            <v>Other Standby Revenue</v>
          </cell>
          <cell r="J1296" t="str">
            <v>N/A</v>
          </cell>
          <cell r="K1296" t="str">
            <v>N/A</v>
          </cell>
          <cell r="O1296" t="str">
            <v>N/A</v>
          </cell>
          <cell r="T1296">
            <v>1085.625362</v>
          </cell>
        </row>
        <row r="1297">
          <cell r="F1297" t="str">
            <v>B-10</v>
          </cell>
          <cell r="G1297" t="str">
            <v>RS</v>
          </cell>
          <cell r="I1297" t="str">
            <v>Other Standby Revenue</v>
          </cell>
          <cell r="J1297" t="str">
            <v>N/A</v>
          </cell>
          <cell r="K1297" t="str">
            <v>N/A</v>
          </cell>
          <cell r="O1297" t="str">
            <v>N/A</v>
          </cell>
          <cell r="T1297">
            <v>3691.7354059999998</v>
          </cell>
        </row>
        <row r="1298">
          <cell r="F1298" t="str">
            <v>B-10</v>
          </cell>
          <cell r="G1298" t="str">
            <v>TRA</v>
          </cell>
          <cell r="I1298" t="str">
            <v>Energy</v>
          </cell>
          <cell r="J1298" t="str">
            <v>Summer</v>
          </cell>
          <cell r="K1298" t="str">
            <v>Off Peak</v>
          </cell>
          <cell r="O1298" t="str">
            <v>N/A</v>
          </cell>
          <cell r="T1298">
            <v>4917761.7685719999</v>
          </cell>
        </row>
        <row r="1299">
          <cell r="F1299" t="str">
            <v>B-10</v>
          </cell>
          <cell r="G1299" t="str">
            <v>TRA</v>
          </cell>
          <cell r="I1299" t="str">
            <v>Energy</v>
          </cell>
          <cell r="J1299" t="str">
            <v>Summer</v>
          </cell>
          <cell r="K1299" t="str">
            <v>Part Peak</v>
          </cell>
          <cell r="O1299" t="str">
            <v>N/A</v>
          </cell>
          <cell r="T1299">
            <v>1150574.2840190001</v>
          </cell>
        </row>
        <row r="1300">
          <cell r="F1300" t="str">
            <v>B-10</v>
          </cell>
          <cell r="G1300" t="str">
            <v>TRA</v>
          </cell>
          <cell r="I1300" t="str">
            <v>Energy</v>
          </cell>
          <cell r="J1300" t="str">
            <v>Summer</v>
          </cell>
          <cell r="K1300" t="str">
            <v>Peak</v>
          </cell>
          <cell r="O1300" t="str">
            <v>N/A</v>
          </cell>
          <cell r="T1300">
            <v>1521432.4039669998</v>
          </cell>
        </row>
        <row r="1301">
          <cell r="F1301" t="str">
            <v>B-10</v>
          </cell>
          <cell r="G1301" t="str">
            <v>TRA</v>
          </cell>
          <cell r="I1301" t="str">
            <v>Energy</v>
          </cell>
          <cell r="J1301" t="str">
            <v>Winter</v>
          </cell>
          <cell r="K1301" t="str">
            <v>Off Peak</v>
          </cell>
          <cell r="O1301" t="str">
            <v>N/A</v>
          </cell>
          <cell r="T1301">
            <v>13681098.846168</v>
          </cell>
        </row>
        <row r="1302">
          <cell r="F1302" t="str">
            <v>B-10</v>
          </cell>
          <cell r="G1302" t="str">
            <v>TRA</v>
          </cell>
          <cell r="I1302" t="str">
            <v>Energy</v>
          </cell>
          <cell r="J1302" t="str">
            <v>Winter</v>
          </cell>
          <cell r="K1302" t="str">
            <v>Part Peak</v>
          </cell>
          <cell r="O1302" t="str">
            <v>N/A</v>
          </cell>
          <cell r="T1302">
            <v>4001288.4824020006</v>
          </cell>
        </row>
        <row r="1303">
          <cell r="F1303" t="str">
            <v>B-10</v>
          </cell>
          <cell r="G1303" t="str">
            <v>TRA</v>
          </cell>
          <cell r="I1303" t="str">
            <v>Energy</v>
          </cell>
          <cell r="J1303" t="str">
            <v>Winter</v>
          </cell>
          <cell r="K1303" t="str">
            <v>Super Off</v>
          </cell>
          <cell r="O1303" t="str">
            <v>N/A</v>
          </cell>
          <cell r="T1303">
            <v>1241942.0938840001</v>
          </cell>
        </row>
        <row r="1304">
          <cell r="F1304" t="str">
            <v>B-10</v>
          </cell>
          <cell r="G1304" t="str">
            <v>TRA</v>
          </cell>
          <cell r="I1304" t="str">
            <v>Energy</v>
          </cell>
          <cell r="J1304" t="str">
            <v>Summer</v>
          </cell>
          <cell r="K1304" t="str">
            <v>Off Peak</v>
          </cell>
          <cell r="O1304" t="str">
            <v>N/A</v>
          </cell>
          <cell r="T1304">
            <v>4917761.7685719999</v>
          </cell>
        </row>
        <row r="1305">
          <cell r="F1305" t="str">
            <v>B-10</v>
          </cell>
          <cell r="G1305" t="str">
            <v>TRA</v>
          </cell>
          <cell r="I1305" t="str">
            <v>Energy</v>
          </cell>
          <cell r="J1305" t="str">
            <v>Summer</v>
          </cell>
          <cell r="K1305" t="str">
            <v>Part Peak</v>
          </cell>
          <cell r="O1305" t="str">
            <v>N/A</v>
          </cell>
          <cell r="T1305">
            <v>1150574.2840190001</v>
          </cell>
        </row>
        <row r="1306">
          <cell r="F1306" t="str">
            <v>B-10</v>
          </cell>
          <cell r="G1306" t="str">
            <v>TRA</v>
          </cell>
          <cell r="I1306" t="str">
            <v>Energy</v>
          </cell>
          <cell r="J1306" t="str">
            <v>Summer</v>
          </cell>
          <cell r="K1306" t="str">
            <v>Peak</v>
          </cell>
          <cell r="O1306" t="str">
            <v>N/A</v>
          </cell>
          <cell r="T1306">
            <v>1521432.4039669998</v>
          </cell>
        </row>
        <row r="1307">
          <cell r="F1307" t="str">
            <v>B-10</v>
          </cell>
          <cell r="G1307" t="str">
            <v>TRA</v>
          </cell>
          <cell r="I1307" t="str">
            <v>Energy</v>
          </cell>
          <cell r="J1307" t="str">
            <v>Winter</v>
          </cell>
          <cell r="K1307" t="str">
            <v>Off Peak</v>
          </cell>
          <cell r="O1307" t="str">
            <v>N/A</v>
          </cell>
          <cell r="T1307">
            <v>13681098.846168</v>
          </cell>
        </row>
        <row r="1308">
          <cell r="F1308" t="str">
            <v>B-10</v>
          </cell>
          <cell r="G1308" t="str">
            <v>TRA</v>
          </cell>
          <cell r="I1308" t="str">
            <v>Energy</v>
          </cell>
          <cell r="J1308" t="str">
            <v>Winter</v>
          </cell>
          <cell r="K1308" t="str">
            <v>Part Peak</v>
          </cell>
          <cell r="O1308" t="str">
            <v>N/A</v>
          </cell>
          <cell r="T1308">
            <v>4001288.4824020006</v>
          </cell>
        </row>
        <row r="1309">
          <cell r="F1309" t="str">
            <v>B-10</v>
          </cell>
          <cell r="G1309" t="str">
            <v>TRA</v>
          </cell>
          <cell r="I1309" t="str">
            <v>Energy</v>
          </cell>
          <cell r="J1309" t="str">
            <v>Winter</v>
          </cell>
          <cell r="K1309" t="str">
            <v>Super Off</v>
          </cell>
          <cell r="O1309" t="str">
            <v>N/A</v>
          </cell>
          <cell r="T1309">
            <v>1241942.0938840001</v>
          </cell>
        </row>
        <row r="1310">
          <cell r="F1310" t="str">
            <v>B-10</v>
          </cell>
          <cell r="G1310" t="str">
            <v>TRA</v>
          </cell>
          <cell r="I1310" t="str">
            <v>Energy</v>
          </cell>
          <cell r="J1310" t="str">
            <v>Summer</v>
          </cell>
          <cell r="K1310" t="str">
            <v>Off Peak</v>
          </cell>
          <cell r="O1310" t="str">
            <v>N/A</v>
          </cell>
          <cell r="T1310">
            <v>4917761.7685719999</v>
          </cell>
        </row>
        <row r="1311">
          <cell r="F1311" t="str">
            <v>B-10</v>
          </cell>
          <cell r="G1311" t="str">
            <v>TRA</v>
          </cell>
          <cell r="I1311" t="str">
            <v>Energy</v>
          </cell>
          <cell r="J1311" t="str">
            <v>Summer</v>
          </cell>
          <cell r="K1311" t="str">
            <v>Part Peak</v>
          </cell>
          <cell r="O1311" t="str">
            <v>N/A</v>
          </cell>
          <cell r="T1311">
            <v>1150574.2840190001</v>
          </cell>
        </row>
        <row r="1312">
          <cell r="F1312" t="str">
            <v>B-10</v>
          </cell>
          <cell r="G1312" t="str">
            <v>TRA</v>
          </cell>
          <cell r="I1312" t="str">
            <v>Energy</v>
          </cell>
          <cell r="J1312" t="str">
            <v>Summer</v>
          </cell>
          <cell r="K1312" t="str">
            <v>Peak</v>
          </cell>
          <cell r="O1312" t="str">
            <v>N/A</v>
          </cell>
          <cell r="T1312">
            <v>1521432.4039669998</v>
          </cell>
        </row>
        <row r="1313">
          <cell r="F1313" t="str">
            <v>B-10</v>
          </cell>
          <cell r="G1313" t="str">
            <v>TRA</v>
          </cell>
          <cell r="I1313" t="str">
            <v>Energy</v>
          </cell>
          <cell r="J1313" t="str">
            <v>Winter</v>
          </cell>
          <cell r="K1313" t="str">
            <v>Off Peak</v>
          </cell>
          <cell r="O1313" t="str">
            <v>N/A</v>
          </cell>
          <cell r="T1313">
            <v>13681098.846168</v>
          </cell>
        </row>
        <row r="1314">
          <cell r="F1314" t="str">
            <v>B-10</v>
          </cell>
          <cell r="G1314" t="str">
            <v>TRA</v>
          </cell>
          <cell r="I1314" t="str">
            <v>Energy</v>
          </cell>
          <cell r="J1314" t="str">
            <v>Winter</v>
          </cell>
          <cell r="K1314" t="str">
            <v>Part Peak</v>
          </cell>
          <cell r="O1314" t="str">
            <v>N/A</v>
          </cell>
          <cell r="T1314">
            <v>4001288.4824020006</v>
          </cell>
        </row>
        <row r="1315">
          <cell r="F1315" t="str">
            <v>B-10</v>
          </cell>
          <cell r="G1315" t="str">
            <v>TRA</v>
          </cell>
          <cell r="I1315" t="str">
            <v>Energy</v>
          </cell>
          <cell r="J1315" t="str">
            <v>Winter</v>
          </cell>
          <cell r="K1315" t="str">
            <v>Super Off</v>
          </cell>
          <cell r="O1315" t="str">
            <v>N/A</v>
          </cell>
          <cell r="T1315">
            <v>1241942.0938840001</v>
          </cell>
        </row>
        <row r="1316">
          <cell r="F1316" t="str">
            <v>B-10</v>
          </cell>
          <cell r="G1316" t="str">
            <v>TRA</v>
          </cell>
          <cell r="I1316" t="str">
            <v>Energy</v>
          </cell>
          <cell r="J1316" t="str">
            <v>Summer</v>
          </cell>
          <cell r="K1316" t="str">
            <v>Off Peak</v>
          </cell>
          <cell r="O1316" t="str">
            <v>N/A</v>
          </cell>
          <cell r="T1316">
            <v>413249140.96618903</v>
          </cell>
        </row>
        <row r="1317">
          <cell r="F1317" t="str">
            <v>B-10</v>
          </cell>
          <cell r="G1317" t="str">
            <v>TRA</v>
          </cell>
          <cell r="I1317" t="str">
            <v>Energy</v>
          </cell>
          <cell r="J1317" t="str">
            <v>Summer</v>
          </cell>
          <cell r="K1317" t="str">
            <v>Part Peak</v>
          </cell>
          <cell r="O1317" t="str">
            <v>N/A</v>
          </cell>
          <cell r="T1317">
            <v>116373262.90319401</v>
          </cell>
        </row>
        <row r="1318">
          <cell r="F1318" t="str">
            <v>B-10</v>
          </cell>
          <cell r="G1318" t="str">
            <v>TRA</v>
          </cell>
          <cell r="I1318" t="str">
            <v>Energy</v>
          </cell>
          <cell r="J1318" t="str">
            <v>Summer</v>
          </cell>
          <cell r="K1318" t="str">
            <v>Peak</v>
          </cell>
          <cell r="O1318" t="str">
            <v>N/A</v>
          </cell>
          <cell r="T1318">
            <v>166625746.42869598</v>
          </cell>
        </row>
        <row r="1319">
          <cell r="F1319" t="str">
            <v>B-10</v>
          </cell>
          <cell r="G1319" t="str">
            <v>TRA</v>
          </cell>
          <cell r="I1319" t="str">
            <v>Energy</v>
          </cell>
          <cell r="J1319" t="str">
            <v>Winter</v>
          </cell>
          <cell r="K1319" t="str">
            <v>Off Peak</v>
          </cell>
          <cell r="O1319" t="str">
            <v>N/A</v>
          </cell>
          <cell r="T1319">
            <v>963946690.88358402</v>
          </cell>
        </row>
        <row r="1320">
          <cell r="F1320" t="str">
            <v>B-10</v>
          </cell>
          <cell r="G1320" t="str">
            <v>TRA</v>
          </cell>
          <cell r="I1320" t="str">
            <v>Energy</v>
          </cell>
          <cell r="J1320" t="str">
            <v>Winter</v>
          </cell>
          <cell r="K1320" t="str">
            <v>Part Peak</v>
          </cell>
          <cell r="O1320" t="str">
            <v>N/A</v>
          </cell>
          <cell r="T1320">
            <v>304965786.889961</v>
          </cell>
        </row>
        <row r="1321">
          <cell r="F1321" t="str">
            <v>B-10</v>
          </cell>
          <cell r="G1321" t="str">
            <v>TRA</v>
          </cell>
          <cell r="I1321" t="str">
            <v>Energy</v>
          </cell>
          <cell r="J1321" t="str">
            <v>Winter</v>
          </cell>
          <cell r="K1321" t="str">
            <v>Super Off</v>
          </cell>
          <cell r="O1321" t="str">
            <v>N/A</v>
          </cell>
          <cell r="T1321">
            <v>89212462.889010012</v>
          </cell>
        </row>
        <row r="1322">
          <cell r="F1322" t="str">
            <v>B-10</v>
          </cell>
          <cell r="G1322" t="str">
            <v>TRA</v>
          </cell>
          <cell r="I1322" t="str">
            <v>Energy</v>
          </cell>
          <cell r="J1322" t="str">
            <v>Summer</v>
          </cell>
          <cell r="K1322" t="str">
            <v>Off Peak</v>
          </cell>
          <cell r="O1322" t="str">
            <v>N/A</v>
          </cell>
          <cell r="T1322">
            <v>413249140.96618903</v>
          </cell>
        </row>
        <row r="1323">
          <cell r="F1323" t="str">
            <v>B-10</v>
          </cell>
          <cell r="G1323" t="str">
            <v>TRA</v>
          </cell>
          <cell r="I1323" t="str">
            <v>Energy</v>
          </cell>
          <cell r="J1323" t="str">
            <v>Summer</v>
          </cell>
          <cell r="K1323" t="str">
            <v>Part Peak</v>
          </cell>
          <cell r="O1323" t="str">
            <v>N/A</v>
          </cell>
          <cell r="T1323">
            <v>116373262.90319401</v>
          </cell>
        </row>
        <row r="1324">
          <cell r="F1324" t="str">
            <v>B-10</v>
          </cell>
          <cell r="G1324" t="str">
            <v>TRA</v>
          </cell>
          <cell r="I1324" t="str">
            <v>Energy</v>
          </cell>
          <cell r="J1324" t="str">
            <v>Summer</v>
          </cell>
          <cell r="K1324" t="str">
            <v>Peak</v>
          </cell>
          <cell r="O1324" t="str">
            <v>N/A</v>
          </cell>
          <cell r="T1324">
            <v>166625746.42869598</v>
          </cell>
        </row>
        <row r="1325">
          <cell r="F1325" t="str">
            <v>B-10</v>
          </cell>
          <cell r="G1325" t="str">
            <v>TRA</v>
          </cell>
          <cell r="I1325" t="str">
            <v>Energy</v>
          </cell>
          <cell r="J1325" t="str">
            <v>Winter</v>
          </cell>
          <cell r="K1325" t="str">
            <v>Off Peak</v>
          </cell>
          <cell r="O1325" t="str">
            <v>N/A</v>
          </cell>
          <cell r="T1325">
            <v>963946690.88358402</v>
          </cell>
        </row>
        <row r="1326">
          <cell r="F1326" t="str">
            <v>B-10</v>
          </cell>
          <cell r="G1326" t="str">
            <v>TRA</v>
          </cell>
          <cell r="I1326" t="str">
            <v>Energy</v>
          </cell>
          <cell r="J1326" t="str">
            <v>Winter</v>
          </cell>
          <cell r="K1326" t="str">
            <v>Part Peak</v>
          </cell>
          <cell r="O1326" t="str">
            <v>N/A</v>
          </cell>
          <cell r="T1326">
            <v>304965786.889961</v>
          </cell>
        </row>
        <row r="1327">
          <cell r="F1327" t="str">
            <v>B-10</v>
          </cell>
          <cell r="G1327" t="str">
            <v>TRA</v>
          </cell>
          <cell r="I1327" t="str">
            <v>Energy</v>
          </cell>
          <cell r="J1327" t="str">
            <v>Winter</v>
          </cell>
          <cell r="K1327" t="str">
            <v>Super Off</v>
          </cell>
          <cell r="O1327" t="str">
            <v>N/A</v>
          </cell>
          <cell r="T1327">
            <v>89212462.889010012</v>
          </cell>
        </row>
        <row r="1328">
          <cell r="F1328" t="str">
            <v>B-10</v>
          </cell>
          <cell r="G1328" t="str">
            <v>TRA</v>
          </cell>
          <cell r="I1328" t="str">
            <v>Energy</v>
          </cell>
          <cell r="J1328" t="str">
            <v>Summer</v>
          </cell>
          <cell r="K1328" t="str">
            <v>Off Peak</v>
          </cell>
          <cell r="O1328" t="str">
            <v>N/A</v>
          </cell>
          <cell r="T1328">
            <v>413249140.96618903</v>
          </cell>
        </row>
        <row r="1329">
          <cell r="F1329" t="str">
            <v>B-10</v>
          </cell>
          <cell r="G1329" t="str">
            <v>TRA</v>
          </cell>
          <cell r="I1329" t="str">
            <v>Energy</v>
          </cell>
          <cell r="J1329" t="str">
            <v>Summer</v>
          </cell>
          <cell r="K1329" t="str">
            <v>Part Peak</v>
          </cell>
          <cell r="O1329" t="str">
            <v>N/A</v>
          </cell>
          <cell r="T1329">
            <v>116373262.90319401</v>
          </cell>
        </row>
        <row r="1330">
          <cell r="F1330" t="str">
            <v>B-10</v>
          </cell>
          <cell r="G1330" t="str">
            <v>TRA</v>
          </cell>
          <cell r="I1330" t="str">
            <v>Energy</v>
          </cell>
          <cell r="J1330" t="str">
            <v>Summer</v>
          </cell>
          <cell r="K1330" t="str">
            <v>Peak</v>
          </cell>
          <cell r="O1330" t="str">
            <v>N/A</v>
          </cell>
          <cell r="T1330">
            <v>166625746.42869598</v>
          </cell>
        </row>
        <row r="1331">
          <cell r="F1331" t="str">
            <v>B-10</v>
          </cell>
          <cell r="G1331" t="str">
            <v>TRA</v>
          </cell>
          <cell r="I1331" t="str">
            <v>Energy</v>
          </cell>
          <cell r="J1331" t="str">
            <v>Winter</v>
          </cell>
          <cell r="K1331" t="str">
            <v>Off Peak</v>
          </cell>
          <cell r="O1331" t="str">
            <v>N/A</v>
          </cell>
          <cell r="T1331">
            <v>963946690.88358402</v>
          </cell>
        </row>
        <row r="1332">
          <cell r="F1332" t="str">
            <v>B-10</v>
          </cell>
          <cell r="G1332" t="str">
            <v>TRA</v>
          </cell>
          <cell r="I1332" t="str">
            <v>Energy</v>
          </cell>
          <cell r="J1332" t="str">
            <v>Winter</v>
          </cell>
          <cell r="K1332" t="str">
            <v>Part Peak</v>
          </cell>
          <cell r="O1332" t="str">
            <v>N/A</v>
          </cell>
          <cell r="T1332">
            <v>304965786.889961</v>
          </cell>
        </row>
        <row r="1333">
          <cell r="F1333" t="str">
            <v>B-10</v>
          </cell>
          <cell r="G1333" t="str">
            <v>TRA</v>
          </cell>
          <cell r="I1333" t="str">
            <v>Energy</v>
          </cell>
          <cell r="J1333" t="str">
            <v>Winter</v>
          </cell>
          <cell r="K1333" t="str">
            <v>Super Off</v>
          </cell>
          <cell r="O1333" t="str">
            <v>N/A</v>
          </cell>
          <cell r="T1333">
            <v>89212462.889010012</v>
          </cell>
        </row>
        <row r="1334">
          <cell r="F1334" t="str">
            <v>B-10</v>
          </cell>
          <cell r="G1334" t="str">
            <v>TRA</v>
          </cell>
          <cell r="I1334" t="str">
            <v>Energy</v>
          </cell>
          <cell r="J1334" t="str">
            <v>Summer</v>
          </cell>
          <cell r="K1334" t="str">
            <v>Off Peak</v>
          </cell>
          <cell r="O1334" t="str">
            <v>N/A</v>
          </cell>
          <cell r="T1334">
            <v>174815.559591</v>
          </cell>
        </row>
        <row r="1335">
          <cell r="F1335" t="str">
            <v>B-10</v>
          </cell>
          <cell r="G1335" t="str">
            <v>TRA</v>
          </cell>
          <cell r="I1335" t="str">
            <v>Energy</v>
          </cell>
          <cell r="J1335" t="str">
            <v>Summer</v>
          </cell>
          <cell r="K1335" t="str">
            <v>Part Peak</v>
          </cell>
          <cell r="O1335" t="str">
            <v>N/A</v>
          </cell>
          <cell r="T1335">
            <v>44942.256086000001</v>
          </cell>
        </row>
        <row r="1336">
          <cell r="F1336" t="str">
            <v>B-10</v>
          </cell>
          <cell r="G1336" t="str">
            <v>TRA</v>
          </cell>
          <cell r="I1336" t="str">
            <v>Energy</v>
          </cell>
          <cell r="J1336" t="str">
            <v>Summer</v>
          </cell>
          <cell r="K1336" t="str">
            <v>Peak</v>
          </cell>
          <cell r="O1336" t="str">
            <v>N/A</v>
          </cell>
          <cell r="T1336">
            <v>55901.086840999997</v>
          </cell>
        </row>
        <row r="1337">
          <cell r="F1337" t="str">
            <v>B-10</v>
          </cell>
          <cell r="G1337" t="str">
            <v>TRA</v>
          </cell>
          <cell r="I1337" t="str">
            <v>Energy</v>
          </cell>
          <cell r="J1337" t="str">
            <v>Winter</v>
          </cell>
          <cell r="K1337" t="str">
            <v>Off Peak</v>
          </cell>
          <cell r="O1337" t="str">
            <v>N/A</v>
          </cell>
          <cell r="T1337">
            <v>500413.66561000003</v>
          </cell>
        </row>
        <row r="1338">
          <cell r="F1338" t="str">
            <v>B-10</v>
          </cell>
          <cell r="G1338" t="str">
            <v>TRA</v>
          </cell>
          <cell r="I1338" t="str">
            <v>Energy</v>
          </cell>
          <cell r="J1338" t="str">
            <v>Winter</v>
          </cell>
          <cell r="K1338" t="str">
            <v>Part Peak</v>
          </cell>
          <cell r="O1338" t="str">
            <v>N/A</v>
          </cell>
          <cell r="T1338">
            <v>144956.47458000001</v>
          </cell>
        </row>
        <row r="1339">
          <cell r="F1339" t="str">
            <v>B-10</v>
          </cell>
          <cell r="G1339" t="str">
            <v>TRA</v>
          </cell>
          <cell r="I1339" t="str">
            <v>Energy</v>
          </cell>
          <cell r="J1339" t="str">
            <v>Winter</v>
          </cell>
          <cell r="K1339" t="str">
            <v>Super Off</v>
          </cell>
          <cell r="O1339" t="str">
            <v>N/A</v>
          </cell>
          <cell r="T1339">
            <v>41349.046447000001</v>
          </cell>
        </row>
        <row r="1340">
          <cell r="F1340" t="str">
            <v>B-10</v>
          </cell>
          <cell r="G1340" t="str">
            <v>TRA</v>
          </cell>
          <cell r="I1340" t="str">
            <v>Energy</v>
          </cell>
          <cell r="J1340" t="str">
            <v>Summer</v>
          </cell>
          <cell r="K1340" t="str">
            <v>Off Peak</v>
          </cell>
          <cell r="O1340" t="str">
            <v>N/A</v>
          </cell>
          <cell r="T1340">
            <v>174815.559591</v>
          </cell>
        </row>
        <row r="1341">
          <cell r="F1341" t="str">
            <v>B-10</v>
          </cell>
          <cell r="G1341" t="str">
            <v>TRA</v>
          </cell>
          <cell r="I1341" t="str">
            <v>Energy</v>
          </cell>
          <cell r="J1341" t="str">
            <v>Summer</v>
          </cell>
          <cell r="K1341" t="str">
            <v>Part Peak</v>
          </cell>
          <cell r="O1341" t="str">
            <v>N/A</v>
          </cell>
          <cell r="T1341">
            <v>44942.256086000001</v>
          </cell>
        </row>
        <row r="1342">
          <cell r="F1342" t="str">
            <v>B-10</v>
          </cell>
          <cell r="G1342" t="str">
            <v>TRA</v>
          </cell>
          <cell r="I1342" t="str">
            <v>Energy</v>
          </cell>
          <cell r="J1342" t="str">
            <v>Summer</v>
          </cell>
          <cell r="K1342" t="str">
            <v>Peak</v>
          </cell>
          <cell r="O1342" t="str">
            <v>N/A</v>
          </cell>
          <cell r="T1342">
            <v>55901.086840999997</v>
          </cell>
        </row>
        <row r="1343">
          <cell r="F1343" t="str">
            <v>B-10</v>
          </cell>
          <cell r="G1343" t="str">
            <v>TRA</v>
          </cell>
          <cell r="I1343" t="str">
            <v>Energy</v>
          </cell>
          <cell r="J1343" t="str">
            <v>Winter</v>
          </cell>
          <cell r="K1343" t="str">
            <v>Off Peak</v>
          </cell>
          <cell r="O1343" t="str">
            <v>N/A</v>
          </cell>
          <cell r="T1343">
            <v>500413.66561000003</v>
          </cell>
        </row>
        <row r="1344">
          <cell r="F1344" t="str">
            <v>B-10</v>
          </cell>
          <cell r="G1344" t="str">
            <v>TRA</v>
          </cell>
          <cell r="I1344" t="str">
            <v>Energy</v>
          </cell>
          <cell r="J1344" t="str">
            <v>Winter</v>
          </cell>
          <cell r="K1344" t="str">
            <v>Part Peak</v>
          </cell>
          <cell r="O1344" t="str">
            <v>N/A</v>
          </cell>
          <cell r="T1344">
            <v>144956.47458000001</v>
          </cell>
        </row>
        <row r="1345">
          <cell r="F1345" t="str">
            <v>B-10</v>
          </cell>
          <cell r="G1345" t="str">
            <v>TRA</v>
          </cell>
          <cell r="I1345" t="str">
            <v>Energy</v>
          </cell>
          <cell r="J1345" t="str">
            <v>Winter</v>
          </cell>
          <cell r="K1345" t="str">
            <v>Super Off</v>
          </cell>
          <cell r="O1345" t="str">
            <v>N/A</v>
          </cell>
          <cell r="T1345">
            <v>41349.046447000001</v>
          </cell>
        </row>
        <row r="1346">
          <cell r="F1346" t="str">
            <v>B-10</v>
          </cell>
          <cell r="G1346" t="str">
            <v>TRA</v>
          </cell>
          <cell r="I1346" t="str">
            <v>Energy</v>
          </cell>
          <cell r="J1346" t="str">
            <v>Summer</v>
          </cell>
          <cell r="K1346" t="str">
            <v>Off Peak</v>
          </cell>
          <cell r="O1346" t="str">
            <v>N/A</v>
          </cell>
          <cell r="T1346">
            <v>174815.559591</v>
          </cell>
        </row>
        <row r="1347">
          <cell r="F1347" t="str">
            <v>B-10</v>
          </cell>
          <cell r="G1347" t="str">
            <v>TRA</v>
          </cell>
          <cell r="I1347" t="str">
            <v>Energy</v>
          </cell>
          <cell r="J1347" t="str">
            <v>Summer</v>
          </cell>
          <cell r="K1347" t="str">
            <v>Part Peak</v>
          </cell>
          <cell r="O1347" t="str">
            <v>N/A</v>
          </cell>
          <cell r="T1347">
            <v>44942.256086000001</v>
          </cell>
        </row>
        <row r="1348">
          <cell r="F1348" t="str">
            <v>B-10</v>
          </cell>
          <cell r="G1348" t="str">
            <v>TRA</v>
          </cell>
          <cell r="I1348" t="str">
            <v>Energy</v>
          </cell>
          <cell r="J1348" t="str">
            <v>Summer</v>
          </cell>
          <cell r="K1348" t="str">
            <v>Peak</v>
          </cell>
          <cell r="O1348" t="str">
            <v>N/A</v>
          </cell>
          <cell r="T1348">
            <v>55901.086840999997</v>
          </cell>
        </row>
        <row r="1349">
          <cell r="F1349" t="str">
            <v>B-10</v>
          </cell>
          <cell r="G1349" t="str">
            <v>TRA</v>
          </cell>
          <cell r="I1349" t="str">
            <v>Energy</v>
          </cell>
          <cell r="J1349" t="str">
            <v>Winter</v>
          </cell>
          <cell r="K1349" t="str">
            <v>Off Peak</v>
          </cell>
          <cell r="O1349" t="str">
            <v>N/A</v>
          </cell>
          <cell r="T1349">
            <v>500413.66561000003</v>
          </cell>
        </row>
        <row r="1350">
          <cell r="F1350" t="str">
            <v>B-10</v>
          </cell>
          <cell r="G1350" t="str">
            <v>TRA</v>
          </cell>
          <cell r="I1350" t="str">
            <v>Energy</v>
          </cell>
          <cell r="J1350" t="str">
            <v>Winter</v>
          </cell>
          <cell r="K1350" t="str">
            <v>Part Peak</v>
          </cell>
          <cell r="O1350" t="str">
            <v>N/A</v>
          </cell>
          <cell r="T1350">
            <v>144956.47458000001</v>
          </cell>
        </row>
        <row r="1351">
          <cell r="F1351" t="str">
            <v>B-10</v>
          </cell>
          <cell r="G1351" t="str">
            <v>TRA</v>
          </cell>
          <cell r="I1351" t="str">
            <v>Energy</v>
          </cell>
          <cell r="J1351" t="str">
            <v>Winter</v>
          </cell>
          <cell r="K1351" t="str">
            <v>Super Off</v>
          </cell>
          <cell r="O1351" t="str">
            <v>N/A</v>
          </cell>
          <cell r="T1351">
            <v>41349.046447000001</v>
          </cell>
        </row>
        <row r="1352">
          <cell r="F1352" t="str">
            <v>B-10</v>
          </cell>
          <cell r="G1352" t="str">
            <v>Trans</v>
          </cell>
          <cell r="I1352" t="str">
            <v>Demand</v>
          </cell>
          <cell r="J1352" t="str">
            <v>Summer</v>
          </cell>
          <cell r="K1352" t="str">
            <v>Maximum kW</v>
          </cell>
          <cell r="O1352" t="str">
            <v>N/A</v>
          </cell>
          <cell r="T1352">
            <v>32846.875019999999</v>
          </cell>
        </row>
        <row r="1353">
          <cell r="F1353" t="str">
            <v>B-10</v>
          </cell>
          <cell r="G1353" t="str">
            <v>Trans</v>
          </cell>
          <cell r="I1353" t="str">
            <v>Demand</v>
          </cell>
          <cell r="J1353" t="str">
            <v>Winter</v>
          </cell>
          <cell r="K1353" t="str">
            <v>Maximum kW</v>
          </cell>
          <cell r="O1353" t="str">
            <v>N/A</v>
          </cell>
          <cell r="T1353">
            <v>78271.537149000011</v>
          </cell>
        </row>
        <row r="1354">
          <cell r="F1354" t="str">
            <v>B-10</v>
          </cell>
          <cell r="G1354" t="str">
            <v>Trans</v>
          </cell>
          <cell r="I1354" t="str">
            <v>Demand</v>
          </cell>
          <cell r="J1354" t="str">
            <v>Summer</v>
          </cell>
          <cell r="K1354" t="str">
            <v>Maximum kW</v>
          </cell>
          <cell r="O1354" t="str">
            <v>N/A</v>
          </cell>
          <cell r="T1354">
            <v>2824931.346589</v>
          </cell>
        </row>
        <row r="1355">
          <cell r="F1355" t="str">
            <v>B-10</v>
          </cell>
          <cell r="G1355" t="str">
            <v>Trans</v>
          </cell>
          <cell r="I1355" t="str">
            <v>Demand</v>
          </cell>
          <cell r="J1355" t="str">
            <v>Winter</v>
          </cell>
          <cell r="K1355" t="str">
            <v>Maximum kW</v>
          </cell>
          <cell r="O1355" t="str">
            <v>N/A</v>
          </cell>
          <cell r="T1355">
            <v>5575407.8817170002</v>
          </cell>
        </row>
        <row r="1356">
          <cell r="F1356" t="str">
            <v>B-10</v>
          </cell>
          <cell r="G1356" t="str">
            <v>Trans</v>
          </cell>
          <cell r="I1356" t="str">
            <v>Demand</v>
          </cell>
          <cell r="J1356" t="str">
            <v>Summer</v>
          </cell>
          <cell r="K1356" t="str">
            <v>Maximum kW</v>
          </cell>
          <cell r="O1356" t="str">
            <v>N/A</v>
          </cell>
          <cell r="T1356">
            <v>894.79806499999995</v>
          </cell>
        </row>
        <row r="1357">
          <cell r="F1357" t="str">
            <v>B-10</v>
          </cell>
          <cell r="G1357" t="str">
            <v>Trans</v>
          </cell>
          <cell r="I1357" t="str">
            <v>Demand</v>
          </cell>
          <cell r="J1357" t="str">
            <v>Winter</v>
          </cell>
          <cell r="K1357" t="str">
            <v>Maximum kW</v>
          </cell>
          <cell r="O1357" t="str">
            <v>N/A</v>
          </cell>
          <cell r="T1357">
            <v>2155.7179850000002</v>
          </cell>
        </row>
        <row r="1358">
          <cell r="F1358" t="str">
            <v>B-10</v>
          </cell>
          <cell r="G1358" t="str">
            <v>Trans</v>
          </cell>
          <cell r="I1358" t="str">
            <v>Energy</v>
          </cell>
          <cell r="J1358" t="str">
            <v>Summer</v>
          </cell>
          <cell r="K1358" t="str">
            <v>Off Peak</v>
          </cell>
          <cell r="O1358" t="str">
            <v>N/A</v>
          </cell>
          <cell r="T1358">
            <v>4917761.7685719999</v>
          </cell>
        </row>
        <row r="1359">
          <cell r="F1359" t="str">
            <v>B-10</v>
          </cell>
          <cell r="G1359" t="str">
            <v>Trans</v>
          </cell>
          <cell r="I1359" t="str">
            <v>Energy</v>
          </cell>
          <cell r="J1359" t="str">
            <v>Summer</v>
          </cell>
          <cell r="K1359" t="str">
            <v>Part Peak</v>
          </cell>
          <cell r="O1359" t="str">
            <v>N/A</v>
          </cell>
          <cell r="T1359">
            <v>1150574.2840190001</v>
          </cell>
        </row>
        <row r="1360">
          <cell r="F1360" t="str">
            <v>B-10</v>
          </cell>
          <cell r="G1360" t="str">
            <v>Trans</v>
          </cell>
          <cell r="I1360" t="str">
            <v>Energy</v>
          </cell>
          <cell r="J1360" t="str">
            <v>Summer</v>
          </cell>
          <cell r="K1360" t="str">
            <v>Peak</v>
          </cell>
          <cell r="O1360" t="str">
            <v>N/A</v>
          </cell>
          <cell r="T1360">
            <v>1521432.4039669998</v>
          </cell>
        </row>
        <row r="1361">
          <cell r="F1361" t="str">
            <v>B-10</v>
          </cell>
          <cell r="G1361" t="str">
            <v>Trans</v>
          </cell>
          <cell r="I1361" t="str">
            <v>Energy</v>
          </cell>
          <cell r="J1361" t="str">
            <v>Winter</v>
          </cell>
          <cell r="K1361" t="str">
            <v>Off Peak</v>
          </cell>
          <cell r="O1361" t="str">
            <v>N/A</v>
          </cell>
          <cell r="T1361">
            <v>13681098.846168</v>
          </cell>
        </row>
        <row r="1362">
          <cell r="F1362" t="str">
            <v>B-10</v>
          </cell>
          <cell r="G1362" t="str">
            <v>Trans</v>
          </cell>
          <cell r="I1362" t="str">
            <v>Energy</v>
          </cell>
          <cell r="J1362" t="str">
            <v>Winter</v>
          </cell>
          <cell r="K1362" t="str">
            <v>Part Peak</v>
          </cell>
          <cell r="O1362" t="str">
            <v>N/A</v>
          </cell>
          <cell r="T1362">
            <v>4001288.4824020006</v>
          </cell>
        </row>
        <row r="1363">
          <cell r="F1363" t="str">
            <v>B-10</v>
          </cell>
          <cell r="G1363" t="str">
            <v>Trans</v>
          </cell>
          <cell r="I1363" t="str">
            <v>Energy</v>
          </cell>
          <cell r="J1363" t="str">
            <v>Winter</v>
          </cell>
          <cell r="K1363" t="str">
            <v>Super Off</v>
          </cell>
          <cell r="O1363" t="str">
            <v>N/A</v>
          </cell>
          <cell r="T1363">
            <v>1241942.0938840001</v>
          </cell>
        </row>
        <row r="1364">
          <cell r="F1364" t="str">
            <v>B-10</v>
          </cell>
          <cell r="G1364" t="str">
            <v>Trans</v>
          </cell>
          <cell r="I1364" t="str">
            <v>Energy</v>
          </cell>
          <cell r="J1364" t="str">
            <v>Summer</v>
          </cell>
          <cell r="K1364" t="str">
            <v>Off Peak</v>
          </cell>
          <cell r="O1364" t="str">
            <v>N/A</v>
          </cell>
          <cell r="T1364">
            <v>413249140.96618903</v>
          </cell>
        </row>
        <row r="1365">
          <cell r="F1365" t="str">
            <v>B-10</v>
          </cell>
          <cell r="G1365" t="str">
            <v>Trans</v>
          </cell>
          <cell r="I1365" t="str">
            <v>Energy</v>
          </cell>
          <cell r="J1365" t="str">
            <v>Summer</v>
          </cell>
          <cell r="K1365" t="str">
            <v>Part Peak</v>
          </cell>
          <cell r="O1365" t="str">
            <v>N/A</v>
          </cell>
          <cell r="T1365">
            <v>116373262.90319401</v>
          </cell>
        </row>
        <row r="1366">
          <cell r="F1366" t="str">
            <v>B-10</v>
          </cell>
          <cell r="G1366" t="str">
            <v>Trans</v>
          </cell>
          <cell r="I1366" t="str">
            <v>Energy</v>
          </cell>
          <cell r="J1366" t="str">
            <v>Summer</v>
          </cell>
          <cell r="K1366" t="str">
            <v>Peak</v>
          </cell>
          <cell r="O1366" t="str">
            <v>N/A</v>
          </cell>
          <cell r="T1366">
            <v>166625746.42869598</v>
          </cell>
        </row>
        <row r="1367">
          <cell r="F1367" t="str">
            <v>B-10</v>
          </cell>
          <cell r="G1367" t="str">
            <v>Trans</v>
          </cell>
          <cell r="I1367" t="str">
            <v>Energy</v>
          </cell>
          <cell r="J1367" t="str">
            <v>Winter</v>
          </cell>
          <cell r="K1367" t="str">
            <v>Off Peak</v>
          </cell>
          <cell r="O1367" t="str">
            <v>N/A</v>
          </cell>
          <cell r="T1367">
            <v>963946690.88358402</v>
          </cell>
        </row>
        <row r="1368">
          <cell r="F1368" t="str">
            <v>B-10</v>
          </cell>
          <cell r="G1368" t="str">
            <v>Trans</v>
          </cell>
          <cell r="I1368" t="str">
            <v>Energy</v>
          </cell>
          <cell r="J1368" t="str">
            <v>Winter</v>
          </cell>
          <cell r="K1368" t="str">
            <v>Part Peak</v>
          </cell>
          <cell r="O1368" t="str">
            <v>N/A</v>
          </cell>
          <cell r="T1368">
            <v>304965786.889961</v>
          </cell>
        </row>
        <row r="1369">
          <cell r="F1369" t="str">
            <v>B-10</v>
          </cell>
          <cell r="G1369" t="str">
            <v>Trans</v>
          </cell>
          <cell r="I1369" t="str">
            <v>Energy</v>
          </cell>
          <cell r="J1369" t="str">
            <v>Winter</v>
          </cell>
          <cell r="K1369" t="str">
            <v>Super Off</v>
          </cell>
          <cell r="O1369" t="str">
            <v>N/A</v>
          </cell>
          <cell r="T1369">
            <v>89212462.889010012</v>
          </cell>
        </row>
        <row r="1370">
          <cell r="F1370" t="str">
            <v>B-10</v>
          </cell>
          <cell r="G1370" t="str">
            <v>Trans</v>
          </cell>
          <cell r="I1370" t="str">
            <v>Energy</v>
          </cell>
          <cell r="J1370" t="str">
            <v>Summer</v>
          </cell>
          <cell r="K1370" t="str">
            <v>Off Peak</v>
          </cell>
          <cell r="O1370" t="str">
            <v>N/A</v>
          </cell>
          <cell r="T1370">
            <v>174815.559591</v>
          </cell>
        </row>
        <row r="1371">
          <cell r="F1371" t="str">
            <v>B-10</v>
          </cell>
          <cell r="G1371" t="str">
            <v>Trans</v>
          </cell>
          <cell r="I1371" t="str">
            <v>Energy</v>
          </cell>
          <cell r="J1371" t="str">
            <v>Summer</v>
          </cell>
          <cell r="K1371" t="str">
            <v>Part Peak</v>
          </cell>
          <cell r="O1371" t="str">
            <v>N/A</v>
          </cell>
          <cell r="T1371">
            <v>44942.256086000001</v>
          </cell>
        </row>
        <row r="1372">
          <cell r="F1372" t="str">
            <v>B-10</v>
          </cell>
          <cell r="G1372" t="str">
            <v>Trans</v>
          </cell>
          <cell r="I1372" t="str">
            <v>Energy</v>
          </cell>
          <cell r="J1372" t="str">
            <v>Summer</v>
          </cell>
          <cell r="K1372" t="str">
            <v>Peak</v>
          </cell>
          <cell r="O1372" t="str">
            <v>N/A</v>
          </cell>
          <cell r="T1372">
            <v>55901.086840999997</v>
          </cell>
        </row>
        <row r="1373">
          <cell r="F1373" t="str">
            <v>B-10</v>
          </cell>
          <cell r="G1373" t="str">
            <v>Trans</v>
          </cell>
          <cell r="I1373" t="str">
            <v>Energy</v>
          </cell>
          <cell r="J1373" t="str">
            <v>Winter</v>
          </cell>
          <cell r="K1373" t="str">
            <v>Off Peak</v>
          </cell>
          <cell r="O1373" t="str">
            <v>N/A</v>
          </cell>
          <cell r="T1373">
            <v>500413.66561000003</v>
          </cell>
        </row>
        <row r="1374">
          <cell r="F1374" t="str">
            <v>B-10</v>
          </cell>
          <cell r="G1374" t="str">
            <v>Trans</v>
          </cell>
          <cell r="I1374" t="str">
            <v>Energy</v>
          </cell>
          <cell r="J1374" t="str">
            <v>Winter</v>
          </cell>
          <cell r="K1374" t="str">
            <v>Part Peak</v>
          </cell>
          <cell r="O1374" t="str">
            <v>N/A</v>
          </cell>
          <cell r="T1374">
            <v>144956.47458000001</v>
          </cell>
        </row>
        <row r="1375">
          <cell r="F1375" t="str">
            <v>B-10</v>
          </cell>
          <cell r="G1375" t="str">
            <v>Trans</v>
          </cell>
          <cell r="I1375" t="str">
            <v>Energy</v>
          </cell>
          <cell r="J1375" t="str">
            <v>Winter</v>
          </cell>
          <cell r="K1375" t="str">
            <v>Super Off</v>
          </cell>
          <cell r="O1375" t="str">
            <v>N/A</v>
          </cell>
          <cell r="T1375">
            <v>41349.046447000001</v>
          </cell>
        </row>
        <row r="1376">
          <cell r="F1376" t="str">
            <v>B-10</v>
          </cell>
          <cell r="G1376" t="str">
            <v>Trans</v>
          </cell>
          <cell r="I1376" t="str">
            <v>Other Standby Revenue</v>
          </cell>
          <cell r="J1376" t="str">
            <v>N/A</v>
          </cell>
          <cell r="K1376" t="str">
            <v>N/A</v>
          </cell>
          <cell r="O1376" t="str">
            <v>N/A</v>
          </cell>
          <cell r="T1376">
            <v>1085.625362</v>
          </cell>
        </row>
        <row r="1377">
          <cell r="F1377" t="str">
            <v>B-10</v>
          </cell>
          <cell r="G1377" t="str">
            <v>Trans</v>
          </cell>
          <cell r="I1377" t="str">
            <v>Other Standby Revenue</v>
          </cell>
          <cell r="J1377" t="str">
            <v>N/A</v>
          </cell>
          <cell r="K1377" t="str">
            <v>N/A</v>
          </cell>
          <cell r="O1377" t="str">
            <v>N/A</v>
          </cell>
          <cell r="T1377">
            <v>3691.7354059999998</v>
          </cell>
        </row>
        <row r="1378">
          <cell r="F1378" t="str">
            <v>B-10</v>
          </cell>
          <cell r="G1378" t="str">
            <v>RB</v>
          </cell>
          <cell r="I1378" t="str">
            <v>DL</v>
          </cell>
          <cell r="J1378" t="str">
            <v>N/A</v>
          </cell>
          <cell r="K1378" t="str">
            <v>N/A</v>
          </cell>
          <cell r="O1378" t="str">
            <v>N/A</v>
          </cell>
          <cell r="T1378">
            <v>0</v>
          </cell>
        </row>
        <row r="1379">
          <cell r="F1379" t="str">
            <v>B-10</v>
          </cell>
          <cell r="G1379" t="str">
            <v>RB</v>
          </cell>
          <cell r="I1379" t="str">
            <v>DL</v>
          </cell>
          <cell r="J1379" t="str">
            <v>N/A</v>
          </cell>
          <cell r="K1379" t="str">
            <v>N/A</v>
          </cell>
          <cell r="O1379" t="str">
            <v>N/A</v>
          </cell>
          <cell r="T1379">
            <v>0</v>
          </cell>
        </row>
        <row r="1380">
          <cell r="F1380" t="str">
            <v>B-10</v>
          </cell>
          <cell r="G1380" t="str">
            <v>RB</v>
          </cell>
          <cell r="I1380" t="str">
            <v>DL</v>
          </cell>
          <cell r="J1380" t="str">
            <v>N/A</v>
          </cell>
          <cell r="K1380" t="str">
            <v>N/A</v>
          </cell>
          <cell r="O1380" t="str">
            <v>N/A</v>
          </cell>
          <cell r="T1380">
            <v>0</v>
          </cell>
        </row>
        <row r="1381">
          <cell r="F1381" t="str">
            <v>B-10</v>
          </cell>
          <cell r="G1381" t="str">
            <v>RB</v>
          </cell>
          <cell r="I1381" t="str">
            <v>Energy</v>
          </cell>
          <cell r="J1381" t="str">
            <v>Summer</v>
          </cell>
          <cell r="K1381" t="str">
            <v>Off Peak</v>
          </cell>
          <cell r="O1381" t="str">
            <v>N/A</v>
          </cell>
          <cell r="T1381">
            <v>4917761.7685719999</v>
          </cell>
        </row>
        <row r="1382">
          <cell r="F1382" t="str">
            <v>B-10</v>
          </cell>
          <cell r="G1382" t="str">
            <v>RB</v>
          </cell>
          <cell r="I1382" t="str">
            <v>Energy</v>
          </cell>
          <cell r="J1382" t="str">
            <v>Summer</v>
          </cell>
          <cell r="K1382" t="str">
            <v>Part Peak</v>
          </cell>
          <cell r="O1382" t="str">
            <v>N/A</v>
          </cell>
          <cell r="T1382">
            <v>1150574.2840190001</v>
          </cell>
        </row>
        <row r="1383">
          <cell r="F1383" t="str">
            <v>B-10</v>
          </cell>
          <cell r="G1383" t="str">
            <v>RB</v>
          </cell>
          <cell r="I1383" t="str">
            <v>Energy</v>
          </cell>
          <cell r="J1383" t="str">
            <v>Summer</v>
          </cell>
          <cell r="K1383" t="str">
            <v>Peak</v>
          </cell>
          <cell r="O1383" t="str">
            <v>N/A</v>
          </cell>
          <cell r="T1383">
            <v>1521432.4039669998</v>
          </cell>
        </row>
        <row r="1384">
          <cell r="F1384" t="str">
            <v>B-10</v>
          </cell>
          <cell r="G1384" t="str">
            <v>RB</v>
          </cell>
          <cell r="I1384" t="str">
            <v>Energy</v>
          </cell>
          <cell r="J1384" t="str">
            <v>Winter</v>
          </cell>
          <cell r="K1384" t="str">
            <v>Off Peak</v>
          </cell>
          <cell r="O1384" t="str">
            <v>N/A</v>
          </cell>
          <cell r="T1384">
            <v>13681098.846168</v>
          </cell>
        </row>
        <row r="1385">
          <cell r="F1385" t="str">
            <v>B-10</v>
          </cell>
          <cell r="G1385" t="str">
            <v>RB</v>
          </cell>
          <cell r="I1385" t="str">
            <v>Energy</v>
          </cell>
          <cell r="J1385" t="str">
            <v>Winter</v>
          </cell>
          <cell r="K1385" t="str">
            <v>Part Peak</v>
          </cell>
          <cell r="O1385" t="str">
            <v>N/A</v>
          </cell>
          <cell r="T1385">
            <v>4001288.4824020006</v>
          </cell>
        </row>
        <row r="1386">
          <cell r="F1386" t="str">
            <v>B-10</v>
          </cell>
          <cell r="G1386" t="str">
            <v>RB</v>
          </cell>
          <cell r="I1386" t="str">
            <v>Energy</v>
          </cell>
          <cell r="J1386" t="str">
            <v>Winter</v>
          </cell>
          <cell r="K1386" t="str">
            <v>Super Off</v>
          </cell>
          <cell r="O1386" t="str">
            <v>N/A</v>
          </cell>
          <cell r="T1386">
            <v>1241942.0938840001</v>
          </cell>
        </row>
        <row r="1387">
          <cell r="F1387" t="str">
            <v>B-10</v>
          </cell>
          <cell r="G1387" t="str">
            <v>RB</v>
          </cell>
          <cell r="I1387" t="str">
            <v>Energy</v>
          </cell>
          <cell r="J1387" t="str">
            <v>Summer</v>
          </cell>
          <cell r="K1387" t="str">
            <v>Off Peak</v>
          </cell>
          <cell r="O1387" t="str">
            <v>N/A</v>
          </cell>
          <cell r="T1387">
            <v>413249140.96618903</v>
          </cell>
        </row>
        <row r="1388">
          <cell r="F1388" t="str">
            <v>B-10</v>
          </cell>
          <cell r="G1388" t="str">
            <v>RB</v>
          </cell>
          <cell r="I1388" t="str">
            <v>Energy</v>
          </cell>
          <cell r="J1388" t="str">
            <v>Summer</v>
          </cell>
          <cell r="K1388" t="str">
            <v>Part Peak</v>
          </cell>
          <cell r="O1388" t="str">
            <v>N/A</v>
          </cell>
          <cell r="T1388">
            <v>116373262.90319401</v>
          </cell>
        </row>
        <row r="1389">
          <cell r="F1389" t="str">
            <v>B-10</v>
          </cell>
          <cell r="G1389" t="str">
            <v>RB</v>
          </cell>
          <cell r="I1389" t="str">
            <v>Energy</v>
          </cell>
          <cell r="J1389" t="str">
            <v>Summer</v>
          </cell>
          <cell r="K1389" t="str">
            <v>Peak</v>
          </cell>
          <cell r="O1389" t="str">
            <v>N/A</v>
          </cell>
          <cell r="T1389">
            <v>166625746.42869598</v>
          </cell>
        </row>
        <row r="1390">
          <cell r="F1390" t="str">
            <v>B-10</v>
          </cell>
          <cell r="G1390" t="str">
            <v>RB</v>
          </cell>
          <cell r="I1390" t="str">
            <v>Energy</v>
          </cell>
          <cell r="J1390" t="str">
            <v>Winter</v>
          </cell>
          <cell r="K1390" t="str">
            <v>Off Peak</v>
          </cell>
          <cell r="O1390" t="str">
            <v>N/A</v>
          </cell>
          <cell r="T1390">
            <v>963946690.88358402</v>
          </cell>
        </row>
        <row r="1391">
          <cell r="F1391" t="str">
            <v>B-10</v>
          </cell>
          <cell r="G1391" t="str">
            <v>RB</v>
          </cell>
          <cell r="I1391" t="str">
            <v>Energy</v>
          </cell>
          <cell r="J1391" t="str">
            <v>Winter</v>
          </cell>
          <cell r="K1391" t="str">
            <v>Part Peak</v>
          </cell>
          <cell r="O1391" t="str">
            <v>N/A</v>
          </cell>
          <cell r="T1391">
            <v>304965786.889961</v>
          </cell>
        </row>
        <row r="1392">
          <cell r="F1392" t="str">
            <v>B-10</v>
          </cell>
          <cell r="G1392" t="str">
            <v>RB</v>
          </cell>
          <cell r="I1392" t="str">
            <v>Energy</v>
          </cell>
          <cell r="J1392" t="str">
            <v>Winter</v>
          </cell>
          <cell r="K1392" t="str">
            <v>Super Off</v>
          </cell>
          <cell r="O1392" t="str">
            <v>N/A</v>
          </cell>
          <cell r="T1392">
            <v>89212462.889010012</v>
          </cell>
        </row>
        <row r="1393">
          <cell r="F1393" t="str">
            <v>B-10</v>
          </cell>
          <cell r="G1393" t="str">
            <v>RB</v>
          </cell>
          <cell r="I1393" t="str">
            <v>Energy</v>
          </cell>
          <cell r="J1393" t="str">
            <v>Summer</v>
          </cell>
          <cell r="K1393" t="str">
            <v>Off Peak</v>
          </cell>
          <cell r="O1393" t="str">
            <v>N/A</v>
          </cell>
          <cell r="T1393">
            <v>174815.559591</v>
          </cell>
        </row>
        <row r="1394">
          <cell r="F1394" t="str">
            <v>B-10</v>
          </cell>
          <cell r="G1394" t="str">
            <v>RB</v>
          </cell>
          <cell r="I1394" t="str">
            <v>Energy</v>
          </cell>
          <cell r="J1394" t="str">
            <v>Summer</v>
          </cell>
          <cell r="K1394" t="str">
            <v>Part Peak</v>
          </cell>
          <cell r="O1394" t="str">
            <v>N/A</v>
          </cell>
          <cell r="T1394">
            <v>44942.256086000001</v>
          </cell>
        </row>
        <row r="1395">
          <cell r="F1395" t="str">
            <v>B-10</v>
          </cell>
          <cell r="G1395" t="str">
            <v>RB</v>
          </cell>
          <cell r="I1395" t="str">
            <v>Energy</v>
          </cell>
          <cell r="J1395" t="str">
            <v>Summer</v>
          </cell>
          <cell r="K1395" t="str">
            <v>Peak</v>
          </cell>
          <cell r="O1395" t="str">
            <v>N/A</v>
          </cell>
          <cell r="T1395">
            <v>55901.086840999997</v>
          </cell>
        </row>
        <row r="1396">
          <cell r="F1396" t="str">
            <v>B-10</v>
          </cell>
          <cell r="G1396" t="str">
            <v>RB</v>
          </cell>
          <cell r="I1396" t="str">
            <v>Energy</v>
          </cell>
          <cell r="J1396" t="str">
            <v>Winter</v>
          </cell>
          <cell r="K1396" t="str">
            <v>Off Peak</v>
          </cell>
          <cell r="O1396" t="str">
            <v>N/A</v>
          </cell>
          <cell r="T1396">
            <v>500413.66561000003</v>
          </cell>
        </row>
        <row r="1397">
          <cell r="F1397" t="str">
            <v>B-10</v>
          </cell>
          <cell r="G1397" t="str">
            <v>RB</v>
          </cell>
          <cell r="I1397" t="str">
            <v>Energy</v>
          </cell>
          <cell r="J1397" t="str">
            <v>Winter</v>
          </cell>
          <cell r="K1397" t="str">
            <v>Part Peak</v>
          </cell>
          <cell r="O1397" t="str">
            <v>N/A</v>
          </cell>
          <cell r="T1397">
            <v>144956.47458000001</v>
          </cell>
        </row>
        <row r="1398">
          <cell r="F1398" t="str">
            <v>B-10</v>
          </cell>
          <cell r="G1398" t="str">
            <v>RB</v>
          </cell>
          <cell r="I1398" t="str">
            <v>Energy</v>
          </cell>
          <cell r="J1398" t="str">
            <v>Winter</v>
          </cell>
          <cell r="K1398" t="str">
            <v>Super Off</v>
          </cell>
          <cell r="O1398" t="str">
            <v>N/A</v>
          </cell>
          <cell r="T1398">
            <v>41349.046447000001</v>
          </cell>
        </row>
        <row r="1399">
          <cell r="F1399" t="str">
            <v>B-10</v>
          </cell>
          <cell r="G1399" t="str">
            <v>RBC</v>
          </cell>
          <cell r="I1399" t="str">
            <v>DL</v>
          </cell>
          <cell r="J1399" t="str">
            <v>N/A</v>
          </cell>
          <cell r="K1399" t="str">
            <v>N/A</v>
          </cell>
          <cell r="O1399" t="str">
            <v>N/A</v>
          </cell>
          <cell r="T1399">
            <v>0</v>
          </cell>
        </row>
        <row r="1400">
          <cell r="F1400" t="str">
            <v>B-10</v>
          </cell>
          <cell r="G1400" t="str">
            <v>RBC</v>
          </cell>
          <cell r="I1400" t="str">
            <v>DL</v>
          </cell>
          <cell r="J1400" t="str">
            <v>N/A</v>
          </cell>
          <cell r="K1400" t="str">
            <v>N/A</v>
          </cell>
          <cell r="O1400" t="str">
            <v>N/A</v>
          </cell>
          <cell r="T1400">
            <v>0</v>
          </cell>
        </row>
        <row r="1401">
          <cell r="F1401" t="str">
            <v>B-10</v>
          </cell>
          <cell r="G1401" t="str">
            <v>RBC</v>
          </cell>
          <cell r="I1401" t="str">
            <v>DL</v>
          </cell>
          <cell r="J1401" t="str">
            <v>N/A</v>
          </cell>
          <cell r="K1401" t="str">
            <v>N/A</v>
          </cell>
          <cell r="O1401" t="str">
            <v>N/A</v>
          </cell>
          <cell r="T1401">
            <v>0</v>
          </cell>
        </row>
        <row r="1402">
          <cell r="F1402" t="str">
            <v>B-10</v>
          </cell>
          <cell r="G1402" t="str">
            <v>RBC</v>
          </cell>
          <cell r="I1402" t="str">
            <v>Energy</v>
          </cell>
          <cell r="J1402" t="str">
            <v>Summer</v>
          </cell>
          <cell r="K1402" t="str">
            <v>Off Peak</v>
          </cell>
          <cell r="O1402" t="str">
            <v>N/A</v>
          </cell>
          <cell r="T1402">
            <v>4917761.7685719999</v>
          </cell>
        </row>
        <row r="1403">
          <cell r="F1403" t="str">
            <v>B-10</v>
          </cell>
          <cell r="G1403" t="str">
            <v>RBC</v>
          </cell>
          <cell r="I1403" t="str">
            <v>Energy</v>
          </cell>
          <cell r="J1403" t="str">
            <v>Summer</v>
          </cell>
          <cell r="K1403" t="str">
            <v>Part Peak</v>
          </cell>
          <cell r="O1403" t="str">
            <v>N/A</v>
          </cell>
          <cell r="T1403">
            <v>1150574.2840190001</v>
          </cell>
        </row>
        <row r="1404">
          <cell r="F1404" t="str">
            <v>B-10</v>
          </cell>
          <cell r="G1404" t="str">
            <v>RBC</v>
          </cell>
          <cell r="I1404" t="str">
            <v>Energy</v>
          </cell>
          <cell r="J1404" t="str">
            <v>Summer</v>
          </cell>
          <cell r="K1404" t="str">
            <v>Peak</v>
          </cell>
          <cell r="O1404" t="str">
            <v>N/A</v>
          </cell>
          <cell r="T1404">
            <v>1521432.4039669998</v>
          </cell>
        </row>
        <row r="1405">
          <cell r="F1405" t="str">
            <v>B-10</v>
          </cell>
          <cell r="G1405" t="str">
            <v>RBC</v>
          </cell>
          <cell r="I1405" t="str">
            <v>Energy</v>
          </cell>
          <cell r="J1405" t="str">
            <v>Winter</v>
          </cell>
          <cell r="K1405" t="str">
            <v>Off Peak</v>
          </cell>
          <cell r="O1405" t="str">
            <v>N/A</v>
          </cell>
          <cell r="T1405">
            <v>13681098.846168</v>
          </cell>
        </row>
        <row r="1406">
          <cell r="F1406" t="str">
            <v>B-10</v>
          </cell>
          <cell r="G1406" t="str">
            <v>RBC</v>
          </cell>
          <cell r="I1406" t="str">
            <v>Energy</v>
          </cell>
          <cell r="J1406" t="str">
            <v>Winter</v>
          </cell>
          <cell r="K1406" t="str">
            <v>Part Peak</v>
          </cell>
          <cell r="O1406" t="str">
            <v>N/A</v>
          </cell>
          <cell r="T1406">
            <v>4001288.4824020006</v>
          </cell>
        </row>
        <row r="1407">
          <cell r="F1407" t="str">
            <v>B-10</v>
          </cell>
          <cell r="G1407" t="str">
            <v>RBC</v>
          </cell>
          <cell r="I1407" t="str">
            <v>Energy</v>
          </cell>
          <cell r="J1407" t="str">
            <v>Winter</v>
          </cell>
          <cell r="K1407" t="str">
            <v>Super Off</v>
          </cell>
          <cell r="O1407" t="str">
            <v>N/A</v>
          </cell>
          <cell r="T1407">
            <v>1241942.0938840001</v>
          </cell>
        </row>
        <row r="1408">
          <cell r="F1408" t="str">
            <v>B-10</v>
          </cell>
          <cell r="G1408" t="str">
            <v>RBC</v>
          </cell>
          <cell r="I1408" t="str">
            <v>Energy</v>
          </cell>
          <cell r="J1408" t="str">
            <v>Summer</v>
          </cell>
          <cell r="K1408" t="str">
            <v>Off Peak</v>
          </cell>
          <cell r="O1408" t="str">
            <v>N/A</v>
          </cell>
          <cell r="T1408">
            <v>413249140.96618903</v>
          </cell>
        </row>
        <row r="1409">
          <cell r="F1409" t="str">
            <v>B-10</v>
          </cell>
          <cell r="G1409" t="str">
            <v>RBC</v>
          </cell>
          <cell r="I1409" t="str">
            <v>Energy</v>
          </cell>
          <cell r="J1409" t="str">
            <v>Summer</v>
          </cell>
          <cell r="K1409" t="str">
            <v>Part Peak</v>
          </cell>
          <cell r="O1409" t="str">
            <v>N/A</v>
          </cell>
          <cell r="T1409">
            <v>116373262.90319401</v>
          </cell>
        </row>
        <row r="1410">
          <cell r="F1410" t="str">
            <v>B-10</v>
          </cell>
          <cell r="G1410" t="str">
            <v>RBC</v>
          </cell>
          <cell r="I1410" t="str">
            <v>Energy</v>
          </cell>
          <cell r="J1410" t="str">
            <v>Summer</v>
          </cell>
          <cell r="K1410" t="str">
            <v>Peak</v>
          </cell>
          <cell r="O1410" t="str">
            <v>N/A</v>
          </cell>
          <cell r="T1410">
            <v>166625746.42869598</v>
          </cell>
        </row>
        <row r="1411">
          <cell r="F1411" t="str">
            <v>B-10</v>
          </cell>
          <cell r="G1411" t="str">
            <v>RBC</v>
          </cell>
          <cell r="I1411" t="str">
            <v>Energy</v>
          </cell>
          <cell r="J1411" t="str">
            <v>Winter</v>
          </cell>
          <cell r="K1411" t="str">
            <v>Off Peak</v>
          </cell>
          <cell r="O1411" t="str">
            <v>N/A</v>
          </cell>
          <cell r="T1411">
            <v>963946690.88358402</v>
          </cell>
        </row>
        <row r="1412">
          <cell r="F1412" t="str">
            <v>B-10</v>
          </cell>
          <cell r="G1412" t="str">
            <v>RBC</v>
          </cell>
          <cell r="I1412" t="str">
            <v>Energy</v>
          </cell>
          <cell r="J1412" t="str">
            <v>Winter</v>
          </cell>
          <cell r="K1412" t="str">
            <v>Part Peak</v>
          </cell>
          <cell r="O1412" t="str">
            <v>N/A</v>
          </cell>
          <cell r="T1412">
            <v>304965786.889961</v>
          </cell>
        </row>
        <row r="1413">
          <cell r="F1413" t="str">
            <v>B-10</v>
          </cell>
          <cell r="G1413" t="str">
            <v>RBC</v>
          </cell>
          <cell r="I1413" t="str">
            <v>Energy</v>
          </cell>
          <cell r="J1413" t="str">
            <v>Winter</v>
          </cell>
          <cell r="K1413" t="str">
            <v>Super Off</v>
          </cell>
          <cell r="O1413" t="str">
            <v>N/A</v>
          </cell>
          <cell r="T1413">
            <v>89212462.889010012</v>
          </cell>
        </row>
        <row r="1414">
          <cell r="F1414" t="str">
            <v>B-10</v>
          </cell>
          <cell r="G1414" t="str">
            <v>RBC</v>
          </cell>
          <cell r="I1414" t="str">
            <v>Energy</v>
          </cell>
          <cell r="J1414" t="str">
            <v>Summer</v>
          </cell>
          <cell r="K1414" t="str">
            <v>Off Peak</v>
          </cell>
          <cell r="O1414" t="str">
            <v>N/A</v>
          </cell>
          <cell r="T1414">
            <v>174815.559591</v>
          </cell>
        </row>
        <row r="1415">
          <cell r="F1415" t="str">
            <v>B-10</v>
          </cell>
          <cell r="G1415" t="str">
            <v>RBC</v>
          </cell>
          <cell r="I1415" t="str">
            <v>Energy</v>
          </cell>
          <cell r="J1415" t="str">
            <v>Summer</v>
          </cell>
          <cell r="K1415" t="str">
            <v>Part Peak</v>
          </cell>
          <cell r="O1415" t="str">
            <v>N/A</v>
          </cell>
          <cell r="T1415">
            <v>44942.256086000001</v>
          </cell>
        </row>
        <row r="1416">
          <cell r="F1416" t="str">
            <v>B-10</v>
          </cell>
          <cell r="G1416" t="str">
            <v>RBC</v>
          </cell>
          <cell r="I1416" t="str">
            <v>Energy</v>
          </cell>
          <cell r="J1416" t="str">
            <v>Summer</v>
          </cell>
          <cell r="K1416" t="str">
            <v>Peak</v>
          </cell>
          <cell r="O1416" t="str">
            <v>N/A</v>
          </cell>
          <cell r="T1416">
            <v>55901.086840999997</v>
          </cell>
        </row>
        <row r="1417">
          <cell r="F1417" t="str">
            <v>B-10</v>
          </cell>
          <cell r="G1417" t="str">
            <v>RBC</v>
          </cell>
          <cell r="I1417" t="str">
            <v>Energy</v>
          </cell>
          <cell r="J1417" t="str">
            <v>Winter</v>
          </cell>
          <cell r="K1417" t="str">
            <v>Off Peak</v>
          </cell>
          <cell r="O1417" t="str">
            <v>N/A</v>
          </cell>
          <cell r="T1417">
            <v>500413.66561000003</v>
          </cell>
        </row>
        <row r="1418">
          <cell r="F1418" t="str">
            <v>B-10</v>
          </cell>
          <cell r="G1418" t="str">
            <v>RBC</v>
          </cell>
          <cell r="I1418" t="str">
            <v>Energy</v>
          </cell>
          <cell r="J1418" t="str">
            <v>Winter</v>
          </cell>
          <cell r="K1418" t="str">
            <v>Part Peak</v>
          </cell>
          <cell r="O1418" t="str">
            <v>N/A</v>
          </cell>
          <cell r="T1418">
            <v>144956.47458000001</v>
          </cell>
        </row>
        <row r="1419">
          <cell r="F1419" t="str">
            <v>B-10</v>
          </cell>
          <cell r="G1419" t="str">
            <v>RBC</v>
          </cell>
          <cell r="I1419" t="str">
            <v>Energy</v>
          </cell>
          <cell r="J1419" t="str">
            <v>Winter</v>
          </cell>
          <cell r="K1419" t="str">
            <v>Super Off</v>
          </cell>
          <cell r="O1419" t="str">
            <v>N/A</v>
          </cell>
          <cell r="T1419">
            <v>41349.046447000001</v>
          </cell>
        </row>
        <row r="1420">
          <cell r="F1420" t="str">
            <v>B-10</v>
          </cell>
          <cell r="G1420" t="str">
            <v>WH</v>
          </cell>
          <cell r="I1420" t="str">
            <v>DL</v>
          </cell>
          <cell r="J1420" t="str">
            <v>N/A</v>
          </cell>
          <cell r="K1420" t="str">
            <v>N/A</v>
          </cell>
          <cell r="O1420" t="str">
            <v>N/A</v>
          </cell>
          <cell r="T1420">
            <v>0</v>
          </cell>
        </row>
        <row r="1421">
          <cell r="F1421" t="str">
            <v>B-10</v>
          </cell>
          <cell r="G1421" t="str">
            <v>WH</v>
          </cell>
          <cell r="I1421" t="str">
            <v>DL</v>
          </cell>
          <cell r="J1421" t="str">
            <v>N/A</v>
          </cell>
          <cell r="K1421" t="str">
            <v>N/A</v>
          </cell>
          <cell r="O1421" t="str">
            <v>N/A</v>
          </cell>
          <cell r="T1421">
            <v>0</v>
          </cell>
        </row>
        <row r="1422">
          <cell r="F1422" t="str">
            <v>B-10</v>
          </cell>
          <cell r="G1422" t="str">
            <v>WH</v>
          </cell>
          <cell r="I1422" t="str">
            <v>DL</v>
          </cell>
          <cell r="J1422" t="str">
            <v>N/A</v>
          </cell>
          <cell r="K1422" t="str">
            <v>N/A</v>
          </cell>
          <cell r="O1422" t="str">
            <v>N/A</v>
          </cell>
          <cell r="T1422">
            <v>0</v>
          </cell>
        </row>
        <row r="1423">
          <cell r="F1423" t="str">
            <v>B-10</v>
          </cell>
          <cell r="G1423" t="str">
            <v>WH</v>
          </cell>
          <cell r="I1423" t="str">
            <v>Energy</v>
          </cell>
          <cell r="J1423" t="str">
            <v>Summer</v>
          </cell>
          <cell r="K1423" t="str">
            <v>Off Peak</v>
          </cell>
          <cell r="O1423" t="str">
            <v>N/A</v>
          </cell>
          <cell r="T1423">
            <v>4917761.7685719999</v>
          </cell>
        </row>
        <row r="1424">
          <cell r="F1424" t="str">
            <v>B-10</v>
          </cell>
          <cell r="G1424" t="str">
            <v>WH</v>
          </cell>
          <cell r="I1424" t="str">
            <v>Energy</v>
          </cell>
          <cell r="J1424" t="str">
            <v>Summer</v>
          </cell>
          <cell r="K1424" t="str">
            <v>Part Peak</v>
          </cell>
          <cell r="O1424" t="str">
            <v>N/A</v>
          </cell>
          <cell r="T1424">
            <v>1150574.2840190001</v>
          </cell>
        </row>
        <row r="1425">
          <cell r="F1425" t="str">
            <v>B-10</v>
          </cell>
          <cell r="G1425" t="str">
            <v>WH</v>
          </cell>
          <cell r="I1425" t="str">
            <v>Energy</v>
          </cell>
          <cell r="J1425" t="str">
            <v>Summer</v>
          </cell>
          <cell r="K1425" t="str">
            <v>Peak</v>
          </cell>
          <cell r="O1425" t="str">
            <v>N/A</v>
          </cell>
          <cell r="T1425">
            <v>1521432.4039669998</v>
          </cell>
        </row>
        <row r="1426">
          <cell r="F1426" t="str">
            <v>B-10</v>
          </cell>
          <cell r="G1426" t="str">
            <v>WH</v>
          </cell>
          <cell r="I1426" t="str">
            <v>Energy</v>
          </cell>
          <cell r="J1426" t="str">
            <v>Winter</v>
          </cell>
          <cell r="K1426" t="str">
            <v>Off Peak</v>
          </cell>
          <cell r="O1426" t="str">
            <v>N/A</v>
          </cell>
          <cell r="T1426">
            <v>13681098.846168</v>
          </cell>
        </row>
        <row r="1427">
          <cell r="F1427" t="str">
            <v>B-10</v>
          </cell>
          <cell r="G1427" t="str">
            <v>WH</v>
          </cell>
          <cell r="I1427" t="str">
            <v>Energy</v>
          </cell>
          <cell r="J1427" t="str">
            <v>Winter</v>
          </cell>
          <cell r="K1427" t="str">
            <v>Part Peak</v>
          </cell>
          <cell r="O1427" t="str">
            <v>N/A</v>
          </cell>
          <cell r="T1427">
            <v>4001288.4824020006</v>
          </cell>
        </row>
        <row r="1428">
          <cell r="F1428" t="str">
            <v>B-10</v>
          </cell>
          <cell r="G1428" t="str">
            <v>WH</v>
          </cell>
          <cell r="I1428" t="str">
            <v>Energy</v>
          </cell>
          <cell r="J1428" t="str">
            <v>Winter</v>
          </cell>
          <cell r="K1428" t="str">
            <v>Super Off</v>
          </cell>
          <cell r="O1428" t="str">
            <v>N/A</v>
          </cell>
          <cell r="T1428">
            <v>1241942.0938840001</v>
          </cell>
        </row>
        <row r="1429">
          <cell r="F1429" t="str">
            <v>B-10</v>
          </cell>
          <cell r="G1429" t="str">
            <v>WH</v>
          </cell>
          <cell r="I1429" t="str">
            <v>Energy</v>
          </cell>
          <cell r="J1429" t="str">
            <v>Summer</v>
          </cell>
          <cell r="K1429" t="str">
            <v>Off Peak</v>
          </cell>
          <cell r="O1429" t="str">
            <v>N/A</v>
          </cell>
          <cell r="T1429">
            <v>413249140.96618903</v>
          </cell>
        </row>
        <row r="1430">
          <cell r="F1430" t="str">
            <v>B-10</v>
          </cell>
          <cell r="G1430" t="str">
            <v>WH</v>
          </cell>
          <cell r="I1430" t="str">
            <v>Energy</v>
          </cell>
          <cell r="J1430" t="str">
            <v>Summer</v>
          </cell>
          <cell r="K1430" t="str">
            <v>Part Peak</v>
          </cell>
          <cell r="O1430" t="str">
            <v>N/A</v>
          </cell>
          <cell r="T1430">
            <v>116373262.90319401</v>
          </cell>
        </row>
        <row r="1431">
          <cell r="F1431" t="str">
            <v>B-10</v>
          </cell>
          <cell r="G1431" t="str">
            <v>WH</v>
          </cell>
          <cell r="I1431" t="str">
            <v>Energy</v>
          </cell>
          <cell r="J1431" t="str">
            <v>Summer</v>
          </cell>
          <cell r="K1431" t="str">
            <v>Peak</v>
          </cell>
          <cell r="O1431" t="str">
            <v>N/A</v>
          </cell>
          <cell r="T1431">
            <v>166625746.42869598</v>
          </cell>
        </row>
        <row r="1432">
          <cell r="F1432" t="str">
            <v>B-10</v>
          </cell>
          <cell r="G1432" t="str">
            <v>WH</v>
          </cell>
          <cell r="I1432" t="str">
            <v>Energy</v>
          </cell>
          <cell r="J1432" t="str">
            <v>Winter</v>
          </cell>
          <cell r="K1432" t="str">
            <v>Off Peak</v>
          </cell>
          <cell r="O1432" t="str">
            <v>N/A</v>
          </cell>
          <cell r="T1432">
            <v>963946690.88358402</v>
          </cell>
        </row>
        <row r="1433">
          <cell r="F1433" t="str">
            <v>B-10</v>
          </cell>
          <cell r="G1433" t="str">
            <v>WH</v>
          </cell>
          <cell r="I1433" t="str">
            <v>Energy</v>
          </cell>
          <cell r="J1433" t="str">
            <v>Winter</v>
          </cell>
          <cell r="K1433" t="str">
            <v>Part Peak</v>
          </cell>
          <cell r="O1433" t="str">
            <v>N/A</v>
          </cell>
          <cell r="T1433">
            <v>304965786.889961</v>
          </cell>
        </row>
        <row r="1434">
          <cell r="F1434" t="str">
            <v>B-10</v>
          </cell>
          <cell r="G1434" t="str">
            <v>WH</v>
          </cell>
          <cell r="I1434" t="str">
            <v>Energy</v>
          </cell>
          <cell r="J1434" t="str">
            <v>Winter</v>
          </cell>
          <cell r="K1434" t="str">
            <v>Super Off</v>
          </cell>
          <cell r="O1434" t="str">
            <v>N/A</v>
          </cell>
          <cell r="T1434">
            <v>89212462.889010012</v>
          </cell>
        </row>
        <row r="1435">
          <cell r="F1435" t="str">
            <v>B-10</v>
          </cell>
          <cell r="G1435" t="str">
            <v>WH</v>
          </cell>
          <cell r="I1435" t="str">
            <v>Energy</v>
          </cell>
          <cell r="J1435" t="str">
            <v>Summer</v>
          </cell>
          <cell r="K1435" t="str">
            <v>Off Peak</v>
          </cell>
          <cell r="O1435" t="str">
            <v>N/A</v>
          </cell>
          <cell r="T1435">
            <v>174815.559591</v>
          </cell>
        </row>
        <row r="1436">
          <cell r="F1436" t="str">
            <v>B-10</v>
          </cell>
          <cell r="G1436" t="str">
            <v>WH</v>
          </cell>
          <cell r="I1436" t="str">
            <v>Energy</v>
          </cell>
          <cell r="J1436" t="str">
            <v>Summer</v>
          </cell>
          <cell r="K1436" t="str">
            <v>Part Peak</v>
          </cell>
          <cell r="O1436" t="str">
            <v>N/A</v>
          </cell>
          <cell r="T1436">
            <v>44942.256086000001</v>
          </cell>
        </row>
        <row r="1437">
          <cell r="F1437" t="str">
            <v>B-10</v>
          </cell>
          <cell r="G1437" t="str">
            <v>WH</v>
          </cell>
          <cell r="I1437" t="str">
            <v>Energy</v>
          </cell>
          <cell r="J1437" t="str">
            <v>Summer</v>
          </cell>
          <cell r="K1437" t="str">
            <v>Peak</v>
          </cell>
          <cell r="O1437" t="str">
            <v>N/A</v>
          </cell>
          <cell r="T1437">
            <v>55901.086840999997</v>
          </cell>
        </row>
        <row r="1438">
          <cell r="F1438" t="str">
            <v>B-10</v>
          </cell>
          <cell r="G1438" t="str">
            <v>WH</v>
          </cell>
          <cell r="I1438" t="str">
            <v>Energy</v>
          </cell>
          <cell r="J1438" t="str">
            <v>Winter</v>
          </cell>
          <cell r="K1438" t="str">
            <v>Off Peak</v>
          </cell>
          <cell r="O1438" t="str">
            <v>N/A</v>
          </cell>
          <cell r="T1438">
            <v>500413.66561000003</v>
          </cell>
        </row>
        <row r="1439">
          <cell r="F1439" t="str">
            <v>B-10</v>
          </cell>
          <cell r="G1439" t="str">
            <v>WH</v>
          </cell>
          <cell r="I1439" t="str">
            <v>Energy</v>
          </cell>
          <cell r="J1439" t="str">
            <v>Winter</v>
          </cell>
          <cell r="K1439" t="str">
            <v>Part Peak</v>
          </cell>
          <cell r="O1439" t="str">
            <v>N/A</v>
          </cell>
          <cell r="T1439">
            <v>144956.47458000001</v>
          </cell>
        </row>
        <row r="1440">
          <cell r="F1440" t="str">
            <v>B-10</v>
          </cell>
          <cell r="G1440" t="str">
            <v>WH</v>
          </cell>
          <cell r="I1440" t="str">
            <v>Energy</v>
          </cell>
          <cell r="J1440" t="str">
            <v>Winter</v>
          </cell>
          <cell r="K1440" t="str">
            <v>Super Off</v>
          </cell>
          <cell r="O1440" t="str">
            <v>N/A</v>
          </cell>
          <cell r="T1440">
            <v>41349.046447000001</v>
          </cell>
        </row>
        <row r="1441">
          <cell r="F1441" t="str">
            <v>B-10</v>
          </cell>
          <cell r="G1441" t="str">
            <v>PCIA</v>
          </cell>
          <cell r="I1441" t="str">
            <v>Vin 19</v>
          </cell>
          <cell r="J1441" t="str">
            <v>N/A</v>
          </cell>
          <cell r="K1441" t="str">
            <v>N/A</v>
          </cell>
          <cell r="O1441" t="str">
            <v>N/A</v>
          </cell>
          <cell r="T1441">
            <v>0</v>
          </cell>
        </row>
        <row r="1442">
          <cell r="F1442" t="str">
            <v>B-10</v>
          </cell>
          <cell r="G1442" t="str">
            <v>PCIA</v>
          </cell>
          <cell r="I1442" t="str">
            <v>Vin 19</v>
          </cell>
          <cell r="J1442" t="str">
            <v>N/A</v>
          </cell>
          <cell r="K1442" t="str">
            <v>N/A</v>
          </cell>
          <cell r="O1442" t="str">
            <v>N/A</v>
          </cell>
          <cell r="T1442">
            <v>0</v>
          </cell>
        </row>
        <row r="1443">
          <cell r="F1443" t="str">
            <v>B-10</v>
          </cell>
          <cell r="G1443" t="str">
            <v>PCIA</v>
          </cell>
          <cell r="I1443" t="str">
            <v>Vin 19</v>
          </cell>
          <cell r="J1443" t="str">
            <v>N/A</v>
          </cell>
          <cell r="K1443" t="str">
            <v>N/A</v>
          </cell>
          <cell r="O1443" t="str">
            <v>N/A</v>
          </cell>
          <cell r="T1443">
            <v>0</v>
          </cell>
        </row>
        <row r="1444">
          <cell r="F1444" t="str">
            <v>B-10</v>
          </cell>
          <cell r="G1444" t="str">
            <v>PCIA</v>
          </cell>
          <cell r="I1444" t="str">
            <v>Vin 20</v>
          </cell>
          <cell r="J1444" t="str">
            <v>N/A</v>
          </cell>
          <cell r="K1444" t="str">
            <v>N/A</v>
          </cell>
          <cell r="O1444" t="str">
            <v>N/A</v>
          </cell>
          <cell r="T1444">
            <v>0</v>
          </cell>
        </row>
        <row r="1445">
          <cell r="F1445" t="str">
            <v>B-10</v>
          </cell>
          <cell r="G1445" t="str">
            <v>PCIA</v>
          </cell>
          <cell r="I1445" t="str">
            <v>Vin 20</v>
          </cell>
          <cell r="J1445" t="str">
            <v>N/A</v>
          </cell>
          <cell r="K1445" t="str">
            <v>N/A</v>
          </cell>
          <cell r="O1445" t="str">
            <v>N/A</v>
          </cell>
          <cell r="T1445">
            <v>0</v>
          </cell>
        </row>
        <row r="1446">
          <cell r="F1446" t="str">
            <v>B-10</v>
          </cell>
          <cell r="G1446" t="str">
            <v>PCIA</v>
          </cell>
          <cell r="I1446" t="str">
            <v>Vin 20</v>
          </cell>
          <cell r="J1446" t="str">
            <v>N/A</v>
          </cell>
          <cell r="K1446" t="str">
            <v>N/A</v>
          </cell>
          <cell r="O1446" t="str">
            <v>N/A</v>
          </cell>
          <cell r="T1446">
            <v>0</v>
          </cell>
        </row>
        <row r="1447">
          <cell r="F1447" t="str">
            <v>B-10</v>
          </cell>
          <cell r="G1447" t="str">
            <v>PCIA</v>
          </cell>
          <cell r="I1447" t="str">
            <v>Vin 21</v>
          </cell>
          <cell r="J1447" t="str">
            <v>N/A</v>
          </cell>
          <cell r="K1447" t="str">
            <v>N/A</v>
          </cell>
          <cell r="O1447" t="str">
            <v>N/A</v>
          </cell>
          <cell r="T1447">
            <v>0</v>
          </cell>
        </row>
        <row r="1448">
          <cell r="F1448" t="str">
            <v>B-10</v>
          </cell>
          <cell r="G1448" t="str">
            <v>PCIA</v>
          </cell>
          <cell r="I1448" t="str">
            <v>Vin 21</v>
          </cell>
          <cell r="J1448" t="str">
            <v>N/A</v>
          </cell>
          <cell r="K1448" t="str">
            <v>N/A</v>
          </cell>
          <cell r="O1448" t="str">
            <v>N/A</v>
          </cell>
          <cell r="T1448">
            <v>0</v>
          </cell>
        </row>
        <row r="1449">
          <cell r="F1449" t="str">
            <v>B-10</v>
          </cell>
          <cell r="G1449" t="str">
            <v>PCIA</v>
          </cell>
          <cell r="I1449" t="str">
            <v>Vin 21</v>
          </cell>
          <cell r="J1449" t="str">
            <v>N/A</v>
          </cell>
          <cell r="K1449" t="str">
            <v>N/A</v>
          </cell>
          <cell r="O1449" t="str">
            <v>N/A</v>
          </cell>
          <cell r="T1449">
            <v>0</v>
          </cell>
        </row>
        <row r="1450">
          <cell r="F1450" t="str">
            <v>B-10</v>
          </cell>
          <cell r="G1450" t="str">
            <v>PCIA</v>
          </cell>
          <cell r="I1450" t="str">
            <v>Vin Bund</v>
          </cell>
          <cell r="J1450" t="str">
            <v>N/A</v>
          </cell>
          <cell r="K1450" t="str">
            <v>N/A</v>
          </cell>
          <cell r="O1450" t="str">
            <v>N/A</v>
          </cell>
          <cell r="T1450">
            <v>0</v>
          </cell>
        </row>
        <row r="1451">
          <cell r="F1451" t="str">
            <v>B-10</v>
          </cell>
          <cell r="G1451" t="str">
            <v>PCIA</v>
          </cell>
          <cell r="I1451" t="str">
            <v>Vin Bund</v>
          </cell>
          <cell r="J1451" t="str">
            <v>N/A</v>
          </cell>
          <cell r="K1451" t="str">
            <v>N/A</v>
          </cell>
          <cell r="O1451" t="str">
            <v>N/A</v>
          </cell>
          <cell r="T1451">
            <v>0</v>
          </cell>
        </row>
        <row r="1452">
          <cell r="F1452" t="str">
            <v>B-10</v>
          </cell>
          <cell r="G1452" t="str">
            <v>PCIA</v>
          </cell>
          <cell r="I1452" t="str">
            <v>Vin Bund</v>
          </cell>
          <cell r="J1452" t="str">
            <v>N/A</v>
          </cell>
          <cell r="K1452" t="str">
            <v>N/A</v>
          </cell>
          <cell r="O1452" t="str">
            <v>N/A</v>
          </cell>
          <cell r="T1452">
            <v>0</v>
          </cell>
        </row>
        <row r="1453">
          <cell r="F1453" t="str">
            <v>B-10</v>
          </cell>
          <cell r="G1453" t="str">
            <v>AB32 Credit</v>
          </cell>
          <cell r="I1453" t="str">
            <v>Energy</v>
          </cell>
          <cell r="J1453" t="str">
            <v>Summer</v>
          </cell>
          <cell r="K1453" t="str">
            <v>Off Peak</v>
          </cell>
          <cell r="O1453" t="str">
            <v>C</v>
          </cell>
          <cell r="T1453">
            <v>15330.880968007472</v>
          </cell>
        </row>
        <row r="1454">
          <cell r="F1454" t="str">
            <v>B-10</v>
          </cell>
          <cell r="G1454" t="str">
            <v>AB32 Credit</v>
          </cell>
          <cell r="I1454" t="str">
            <v>Energy</v>
          </cell>
          <cell r="J1454" t="str">
            <v>Summer</v>
          </cell>
          <cell r="K1454" t="str">
            <v>Part Peak</v>
          </cell>
          <cell r="O1454" t="str">
            <v>C</v>
          </cell>
          <cell r="T1454">
            <v>5721.8961512381638</v>
          </cell>
        </row>
        <row r="1455">
          <cell r="F1455" t="str">
            <v>B-10</v>
          </cell>
          <cell r="G1455" t="str">
            <v>AB32 Credit</v>
          </cell>
          <cell r="I1455" t="str">
            <v>Energy</v>
          </cell>
          <cell r="J1455" t="str">
            <v>Summer</v>
          </cell>
          <cell r="K1455" t="str">
            <v>Peak</v>
          </cell>
          <cell r="O1455" t="str">
            <v>C</v>
          </cell>
          <cell r="T1455">
            <v>10156.226010750544</v>
          </cell>
        </row>
        <row r="1456">
          <cell r="F1456" t="str">
            <v>B-10</v>
          </cell>
          <cell r="G1456" t="str">
            <v>AB32 Credit</v>
          </cell>
          <cell r="I1456" t="str">
            <v>Energy</v>
          </cell>
          <cell r="J1456" t="str">
            <v>Winter</v>
          </cell>
          <cell r="K1456" t="str">
            <v>Off Peak</v>
          </cell>
          <cell r="O1456" t="str">
            <v>C</v>
          </cell>
          <cell r="T1456">
            <v>20904.465897923819</v>
          </cell>
        </row>
        <row r="1457">
          <cell r="F1457" t="str">
            <v>B-10</v>
          </cell>
          <cell r="G1457" t="str">
            <v>AB32 Credit</v>
          </cell>
          <cell r="I1457" t="str">
            <v>Energy</v>
          </cell>
          <cell r="J1457" t="str">
            <v>Winter</v>
          </cell>
          <cell r="K1457" t="str">
            <v>Part Peak</v>
          </cell>
          <cell r="O1457" t="str">
            <v>C</v>
          </cell>
          <cell r="T1457">
            <v>8001.0253091436653</v>
          </cell>
        </row>
        <row r="1458">
          <cell r="F1458" t="str">
            <v>B-10</v>
          </cell>
          <cell r="G1458" t="str">
            <v>AB32 Credit</v>
          </cell>
          <cell r="I1458" t="str">
            <v>Energy</v>
          </cell>
          <cell r="J1458" t="str">
            <v>Winter</v>
          </cell>
          <cell r="K1458" t="str">
            <v>Super Off</v>
          </cell>
          <cell r="O1458" t="str">
            <v>C</v>
          </cell>
          <cell r="T1458">
            <v>2349.5646342318655</v>
          </cell>
        </row>
        <row r="1459">
          <cell r="F1459" t="str">
            <v>B-10</v>
          </cell>
          <cell r="G1459" t="str">
            <v>AB32 Credit</v>
          </cell>
          <cell r="I1459" t="str">
            <v>Energy</v>
          </cell>
          <cell r="J1459" t="str">
            <v>Summer</v>
          </cell>
          <cell r="K1459" t="str">
            <v>Off Peak</v>
          </cell>
          <cell r="O1459" t="str">
            <v>C</v>
          </cell>
          <cell r="T1459">
            <v>0</v>
          </cell>
        </row>
        <row r="1460">
          <cell r="F1460" t="str">
            <v>B-10</v>
          </cell>
          <cell r="G1460" t="str">
            <v>AB32 Credit</v>
          </cell>
          <cell r="I1460" t="str">
            <v>Energy</v>
          </cell>
          <cell r="J1460" t="str">
            <v>Summer</v>
          </cell>
          <cell r="K1460" t="str">
            <v>Part Peak</v>
          </cell>
          <cell r="O1460" t="str">
            <v>C</v>
          </cell>
          <cell r="T1460">
            <v>0</v>
          </cell>
        </row>
        <row r="1461">
          <cell r="F1461" t="str">
            <v>B-10</v>
          </cell>
          <cell r="G1461" t="str">
            <v>AB32 Credit</v>
          </cell>
          <cell r="I1461" t="str">
            <v>Energy</v>
          </cell>
          <cell r="J1461" t="str">
            <v>Summer</v>
          </cell>
          <cell r="K1461" t="str">
            <v>Peak</v>
          </cell>
          <cell r="O1461" t="str">
            <v>C</v>
          </cell>
          <cell r="T1461">
            <v>0</v>
          </cell>
        </row>
        <row r="1462">
          <cell r="F1462" t="str">
            <v>B-10</v>
          </cell>
          <cell r="G1462" t="str">
            <v>AB32 Credit</v>
          </cell>
          <cell r="I1462" t="str">
            <v>Energy</v>
          </cell>
          <cell r="J1462" t="str">
            <v>Winter</v>
          </cell>
          <cell r="K1462" t="str">
            <v>Off Peak</v>
          </cell>
          <cell r="O1462" t="str">
            <v>C</v>
          </cell>
          <cell r="T1462">
            <v>0</v>
          </cell>
        </row>
        <row r="1463">
          <cell r="F1463" t="str">
            <v>B-10</v>
          </cell>
          <cell r="G1463" t="str">
            <v>AB32 Credit</v>
          </cell>
          <cell r="I1463" t="str">
            <v>Energy</v>
          </cell>
          <cell r="J1463" t="str">
            <v>Winter</v>
          </cell>
          <cell r="K1463" t="str">
            <v>Part Peak</v>
          </cell>
          <cell r="O1463" t="str">
            <v>C</v>
          </cell>
          <cell r="T1463">
            <v>0</v>
          </cell>
        </row>
        <row r="1464">
          <cell r="F1464" t="str">
            <v>B-10</v>
          </cell>
          <cell r="G1464" t="str">
            <v>AB32 Credit</v>
          </cell>
          <cell r="I1464" t="str">
            <v>Energy</v>
          </cell>
          <cell r="J1464" t="str">
            <v>Winter</v>
          </cell>
          <cell r="K1464" t="str">
            <v>Super Off</v>
          </cell>
          <cell r="O1464" t="str">
            <v>C</v>
          </cell>
          <cell r="T1464">
            <v>0</v>
          </cell>
        </row>
        <row r="1465">
          <cell r="F1465" t="str">
            <v>B-10</v>
          </cell>
          <cell r="G1465" t="str">
            <v>AB32 Credit</v>
          </cell>
          <cell r="I1465" t="str">
            <v>Energy</v>
          </cell>
          <cell r="J1465" t="str">
            <v>Summer</v>
          </cell>
          <cell r="K1465" t="str">
            <v>Off Peak</v>
          </cell>
          <cell r="O1465" t="str">
            <v>C</v>
          </cell>
          <cell r="T1465">
            <v>101843.04609822744</v>
          </cell>
        </row>
        <row r="1466">
          <cell r="F1466" t="str">
            <v>B-10</v>
          </cell>
          <cell r="G1466" t="str">
            <v>AB32 Credit</v>
          </cell>
          <cell r="I1466" t="str">
            <v>Energy</v>
          </cell>
          <cell r="J1466" t="str">
            <v>Summer</v>
          </cell>
          <cell r="K1466" t="str">
            <v>Part Peak</v>
          </cell>
          <cell r="O1466" t="str">
            <v>C</v>
          </cell>
          <cell r="T1466">
            <v>28639.463390878689</v>
          </cell>
        </row>
        <row r="1467">
          <cell r="F1467" t="str">
            <v>B-10</v>
          </cell>
          <cell r="G1467" t="str">
            <v>AB32 Credit</v>
          </cell>
          <cell r="I1467" t="str">
            <v>Energy</v>
          </cell>
          <cell r="J1467" t="str">
            <v>Summer</v>
          </cell>
          <cell r="K1467" t="str">
            <v>Peak</v>
          </cell>
          <cell r="O1467" t="str">
            <v>C</v>
          </cell>
          <cell r="T1467">
            <v>42838.933770145326</v>
          </cell>
        </row>
        <row r="1468">
          <cell r="F1468" t="str">
            <v>B-10</v>
          </cell>
          <cell r="G1468" t="str">
            <v>AB32 Credit</v>
          </cell>
          <cell r="I1468" t="str">
            <v>Energy</v>
          </cell>
          <cell r="J1468" t="str">
            <v>Winter</v>
          </cell>
          <cell r="K1468" t="str">
            <v>Off Peak</v>
          </cell>
          <cell r="O1468" t="str">
            <v>C</v>
          </cell>
          <cell r="T1468">
            <v>227476.36564854093</v>
          </cell>
        </row>
        <row r="1469">
          <cell r="F1469" t="str">
            <v>B-10</v>
          </cell>
          <cell r="G1469" t="str">
            <v>AB32 Credit</v>
          </cell>
          <cell r="I1469" t="str">
            <v>Energy</v>
          </cell>
          <cell r="J1469" t="str">
            <v>Winter</v>
          </cell>
          <cell r="K1469" t="str">
            <v>Part Peak</v>
          </cell>
          <cell r="O1469" t="str">
            <v>C</v>
          </cell>
          <cell r="T1469">
            <v>72847.128986187367</v>
          </cell>
        </row>
        <row r="1470">
          <cell r="F1470" t="str">
            <v>B-10</v>
          </cell>
          <cell r="G1470" t="str">
            <v>AB32 Credit</v>
          </cell>
          <cell r="I1470" t="str">
            <v>Energy</v>
          </cell>
          <cell r="J1470" t="str">
            <v>Winter</v>
          </cell>
          <cell r="K1470" t="str">
            <v>Super Off</v>
          </cell>
          <cell r="O1470" t="str">
            <v>C</v>
          </cell>
          <cell r="T1470">
            <v>19475.053848439748</v>
          </cell>
        </row>
        <row r="1471">
          <cell r="F1471" t="str">
            <v>B-10</v>
          </cell>
          <cell r="G1471" t="str">
            <v>AB32 Credit</v>
          </cell>
          <cell r="I1471" t="str">
            <v>Energy</v>
          </cell>
          <cell r="J1471" t="str">
            <v>Summer</v>
          </cell>
          <cell r="K1471" t="str">
            <v>Off Peak</v>
          </cell>
          <cell r="O1471" t="str">
            <v>C</v>
          </cell>
          <cell r="T1471">
            <v>443434.89434976957</v>
          </cell>
        </row>
        <row r="1472">
          <cell r="F1472" t="str">
            <v>B-10</v>
          </cell>
          <cell r="G1472" t="str">
            <v>AB32 Credit</v>
          </cell>
          <cell r="I1472" t="str">
            <v>Energy</v>
          </cell>
          <cell r="J1472" t="str">
            <v>Summer</v>
          </cell>
          <cell r="K1472" t="str">
            <v>Part Peak</v>
          </cell>
          <cell r="O1472" t="str">
            <v>C</v>
          </cell>
          <cell r="T1472">
            <v>124699.11210942682</v>
          </cell>
        </row>
        <row r="1473">
          <cell r="F1473" t="str">
            <v>B-10</v>
          </cell>
          <cell r="G1473" t="str">
            <v>AB32 Credit</v>
          </cell>
          <cell r="I1473" t="str">
            <v>Energy</v>
          </cell>
          <cell r="J1473" t="str">
            <v>Summer</v>
          </cell>
          <cell r="K1473" t="str">
            <v>Peak</v>
          </cell>
          <cell r="O1473" t="str">
            <v>C</v>
          </cell>
          <cell r="T1473">
            <v>186525.03826426493</v>
          </cell>
        </row>
        <row r="1474">
          <cell r="F1474" t="str">
            <v>B-10</v>
          </cell>
          <cell r="G1474" t="str">
            <v>AB32 Credit</v>
          </cell>
          <cell r="I1474" t="str">
            <v>Energy</v>
          </cell>
          <cell r="J1474" t="str">
            <v>Winter</v>
          </cell>
          <cell r="K1474" t="str">
            <v>Off Peak</v>
          </cell>
          <cell r="O1474" t="str">
            <v>C</v>
          </cell>
          <cell r="T1474">
            <v>990455.0387381427</v>
          </cell>
        </row>
        <row r="1475">
          <cell r="F1475" t="str">
            <v>B-10</v>
          </cell>
          <cell r="G1475" t="str">
            <v>AB32 Credit</v>
          </cell>
          <cell r="I1475" t="str">
            <v>Energy</v>
          </cell>
          <cell r="J1475" t="str">
            <v>Winter</v>
          </cell>
          <cell r="K1475" t="str">
            <v>Part Peak</v>
          </cell>
          <cell r="O1475" t="str">
            <v>C</v>
          </cell>
          <cell r="T1475">
            <v>317183.74678736425</v>
          </cell>
        </row>
        <row r="1476">
          <cell r="F1476" t="str">
            <v>B-10</v>
          </cell>
          <cell r="G1476" t="str">
            <v>AB32 Credit</v>
          </cell>
          <cell r="I1476" t="str">
            <v>Energy</v>
          </cell>
          <cell r="J1476" t="str">
            <v>Winter</v>
          </cell>
          <cell r="K1476" t="str">
            <v>Super Off</v>
          </cell>
          <cell r="O1476" t="str">
            <v>C</v>
          </cell>
          <cell r="T1476">
            <v>84796.348661936354</v>
          </cell>
        </row>
        <row r="1477">
          <cell r="F1477" t="str">
            <v>B-10</v>
          </cell>
          <cell r="G1477" t="str">
            <v>CTC</v>
          </cell>
          <cell r="I1477" t="str">
            <v>Energy</v>
          </cell>
          <cell r="J1477" t="str">
            <v>Summer</v>
          </cell>
          <cell r="K1477" t="str">
            <v>Off Peak</v>
          </cell>
          <cell r="O1477" t="str">
            <v>C</v>
          </cell>
          <cell r="T1477">
            <v>0</v>
          </cell>
        </row>
        <row r="1478">
          <cell r="F1478" t="str">
            <v>B-10</v>
          </cell>
          <cell r="G1478" t="str">
            <v>CTC</v>
          </cell>
          <cell r="I1478" t="str">
            <v>Energy</v>
          </cell>
          <cell r="J1478" t="str">
            <v>Summer</v>
          </cell>
          <cell r="K1478" t="str">
            <v>Part Peak</v>
          </cell>
          <cell r="O1478" t="str">
            <v>C</v>
          </cell>
          <cell r="T1478">
            <v>0</v>
          </cell>
        </row>
        <row r="1479">
          <cell r="F1479" t="str">
            <v>B-10</v>
          </cell>
          <cell r="G1479" t="str">
            <v>CTC</v>
          </cell>
          <cell r="I1479" t="str">
            <v>Energy</v>
          </cell>
          <cell r="J1479" t="str">
            <v>Summer</v>
          </cell>
          <cell r="K1479" t="str">
            <v>Peak</v>
          </cell>
          <cell r="O1479" t="str">
            <v>C</v>
          </cell>
          <cell r="T1479">
            <v>0</v>
          </cell>
        </row>
        <row r="1480">
          <cell r="F1480" t="str">
            <v>B-10</v>
          </cell>
          <cell r="G1480" t="str">
            <v>CTC</v>
          </cell>
          <cell r="I1480" t="str">
            <v>Energy</v>
          </cell>
          <cell r="J1480" t="str">
            <v>Winter</v>
          </cell>
          <cell r="K1480" t="str">
            <v>Off Peak</v>
          </cell>
          <cell r="O1480" t="str">
            <v>C</v>
          </cell>
          <cell r="T1480">
            <v>0</v>
          </cell>
        </row>
        <row r="1481">
          <cell r="F1481" t="str">
            <v>B-10</v>
          </cell>
          <cell r="G1481" t="str">
            <v>CTC</v>
          </cell>
          <cell r="I1481" t="str">
            <v>Energy</v>
          </cell>
          <cell r="J1481" t="str">
            <v>Winter</v>
          </cell>
          <cell r="K1481" t="str">
            <v>Part Peak</v>
          </cell>
          <cell r="O1481" t="str">
            <v>C</v>
          </cell>
          <cell r="T1481">
            <v>0</v>
          </cell>
        </row>
        <row r="1482">
          <cell r="F1482" t="str">
            <v>B-10</v>
          </cell>
          <cell r="G1482" t="str">
            <v>CTC</v>
          </cell>
          <cell r="I1482" t="str">
            <v>Energy</v>
          </cell>
          <cell r="J1482" t="str">
            <v>Winter</v>
          </cell>
          <cell r="K1482" t="str">
            <v>Super Off</v>
          </cell>
          <cell r="O1482" t="str">
            <v>C</v>
          </cell>
          <cell r="T1482">
            <v>0</v>
          </cell>
        </row>
        <row r="1483">
          <cell r="F1483" t="str">
            <v>B-10</v>
          </cell>
          <cell r="G1483" t="str">
            <v>CTC</v>
          </cell>
          <cell r="I1483" t="str">
            <v>Energy</v>
          </cell>
          <cell r="J1483" t="str">
            <v>Summer</v>
          </cell>
          <cell r="K1483" t="str">
            <v>Off Peak</v>
          </cell>
          <cell r="O1483" t="str">
            <v>C</v>
          </cell>
          <cell r="T1483">
            <v>2211668.4902550001</v>
          </cell>
        </row>
        <row r="1484">
          <cell r="F1484" t="str">
            <v>B-10</v>
          </cell>
          <cell r="G1484" t="str">
            <v>CTC</v>
          </cell>
          <cell r="I1484" t="str">
            <v>Energy</v>
          </cell>
          <cell r="J1484" t="str">
            <v>Summer</v>
          </cell>
          <cell r="K1484" t="str">
            <v>Part Peak</v>
          </cell>
          <cell r="O1484" t="str">
            <v>C</v>
          </cell>
          <cell r="T1484">
            <v>661914.27323199995</v>
          </cell>
        </row>
        <row r="1485">
          <cell r="F1485" t="str">
            <v>B-10</v>
          </cell>
          <cell r="G1485" t="str">
            <v>CTC</v>
          </cell>
          <cell r="I1485" t="str">
            <v>Energy</v>
          </cell>
          <cell r="J1485" t="str">
            <v>Summer</v>
          </cell>
          <cell r="K1485" t="str">
            <v>Peak</v>
          </cell>
          <cell r="O1485" t="str">
            <v>C</v>
          </cell>
          <cell r="T1485">
            <v>1036937.5759319999</v>
          </cell>
        </row>
        <row r="1486">
          <cell r="F1486" t="str">
            <v>B-10</v>
          </cell>
          <cell r="G1486" t="str">
            <v>CTC</v>
          </cell>
          <cell r="I1486" t="str">
            <v>Energy</v>
          </cell>
          <cell r="J1486" t="str">
            <v>Winter</v>
          </cell>
          <cell r="K1486" t="str">
            <v>Off Peak</v>
          </cell>
          <cell r="O1486" t="str">
            <v>C</v>
          </cell>
          <cell r="T1486">
            <v>4700929.4109119996</v>
          </cell>
        </row>
        <row r="1487">
          <cell r="F1487" t="str">
            <v>B-10</v>
          </cell>
          <cell r="G1487" t="str">
            <v>CTC</v>
          </cell>
          <cell r="I1487" t="str">
            <v>Energy</v>
          </cell>
          <cell r="J1487" t="str">
            <v>Winter</v>
          </cell>
          <cell r="K1487" t="str">
            <v>Part Peak</v>
          </cell>
          <cell r="O1487" t="str">
            <v>C</v>
          </cell>
          <cell r="T1487">
            <v>1541414.7461309999</v>
          </cell>
        </row>
        <row r="1488">
          <cell r="F1488" t="str">
            <v>B-10</v>
          </cell>
          <cell r="G1488" t="str">
            <v>CTC</v>
          </cell>
          <cell r="I1488" t="str">
            <v>Energy</v>
          </cell>
          <cell r="J1488" t="str">
            <v>Winter</v>
          </cell>
          <cell r="K1488" t="str">
            <v>Super Off</v>
          </cell>
          <cell r="O1488" t="str">
            <v>C</v>
          </cell>
          <cell r="T1488">
            <v>425516.89773199998</v>
          </cell>
        </row>
        <row r="1489">
          <cell r="F1489" t="str">
            <v>B-10</v>
          </cell>
          <cell r="G1489" t="str">
            <v>Distribution</v>
          </cell>
          <cell r="I1489" t="str">
            <v>Customer</v>
          </cell>
          <cell r="J1489" t="str">
            <v>Summer</v>
          </cell>
          <cell r="K1489" t="str">
            <v>N/A</v>
          </cell>
          <cell r="O1489" t="str">
            <v>C</v>
          </cell>
          <cell r="T1489">
            <v>0</v>
          </cell>
        </row>
        <row r="1490">
          <cell r="F1490" t="str">
            <v>B-10</v>
          </cell>
          <cell r="G1490" t="str">
            <v>Distribution</v>
          </cell>
          <cell r="I1490" t="str">
            <v>Customer</v>
          </cell>
          <cell r="J1490" t="str">
            <v>Winter</v>
          </cell>
          <cell r="K1490" t="str">
            <v>N/A</v>
          </cell>
          <cell r="O1490" t="str">
            <v>C</v>
          </cell>
          <cell r="T1490">
            <v>0</v>
          </cell>
        </row>
        <row r="1491">
          <cell r="F1491" t="str">
            <v>B-10</v>
          </cell>
          <cell r="G1491" t="str">
            <v>Distribution</v>
          </cell>
          <cell r="I1491" t="str">
            <v>Customer</v>
          </cell>
          <cell r="J1491" t="str">
            <v>Summer</v>
          </cell>
          <cell r="K1491" t="str">
            <v>N/A</v>
          </cell>
          <cell r="O1491" t="str">
            <v>C</v>
          </cell>
          <cell r="T1491">
            <v>170.976742</v>
          </cell>
        </row>
        <row r="1492">
          <cell r="F1492" t="str">
            <v>B-10</v>
          </cell>
          <cell r="G1492" t="str">
            <v>Distribution</v>
          </cell>
          <cell r="I1492" t="str">
            <v>Customer</v>
          </cell>
          <cell r="J1492" t="str">
            <v>Winter</v>
          </cell>
          <cell r="K1492" t="str">
            <v>N/A</v>
          </cell>
          <cell r="O1492" t="str">
            <v>C</v>
          </cell>
          <cell r="T1492">
            <v>358.47085399999997</v>
          </cell>
        </row>
        <row r="1493">
          <cell r="F1493" t="str">
            <v>B-10</v>
          </cell>
          <cell r="G1493" t="str">
            <v>Distribution</v>
          </cell>
          <cell r="I1493" t="str">
            <v>Customer</v>
          </cell>
          <cell r="J1493" t="str">
            <v>Summer</v>
          </cell>
          <cell r="K1493" t="str">
            <v>N/A</v>
          </cell>
          <cell r="O1493" t="str">
            <v>C</v>
          </cell>
          <cell r="T1493">
            <v>0</v>
          </cell>
        </row>
        <row r="1494">
          <cell r="F1494" t="str">
            <v>B-10</v>
          </cell>
          <cell r="G1494" t="str">
            <v>Distribution</v>
          </cell>
          <cell r="I1494" t="str">
            <v>Customer</v>
          </cell>
          <cell r="J1494" t="str">
            <v>Winter</v>
          </cell>
          <cell r="K1494" t="str">
            <v>N/A</v>
          </cell>
          <cell r="O1494" t="str">
            <v>C</v>
          </cell>
          <cell r="T1494">
            <v>0</v>
          </cell>
        </row>
        <row r="1495">
          <cell r="F1495" t="str">
            <v>B-10</v>
          </cell>
          <cell r="G1495" t="str">
            <v>Distribution</v>
          </cell>
          <cell r="I1495" t="str">
            <v>Demand</v>
          </cell>
          <cell r="J1495" t="str">
            <v>Summer</v>
          </cell>
          <cell r="K1495" t="str">
            <v>Maximum kW</v>
          </cell>
          <cell r="O1495" t="str">
            <v>C</v>
          </cell>
          <cell r="T1495">
            <v>0</v>
          </cell>
        </row>
        <row r="1496">
          <cell r="F1496" t="str">
            <v>B-10</v>
          </cell>
          <cell r="G1496" t="str">
            <v>Distribution</v>
          </cell>
          <cell r="I1496" t="str">
            <v>Demand</v>
          </cell>
          <cell r="J1496" t="str">
            <v>Winter</v>
          </cell>
          <cell r="K1496" t="str">
            <v>Maximum kW</v>
          </cell>
          <cell r="O1496" t="str">
            <v>C</v>
          </cell>
          <cell r="T1496">
            <v>0</v>
          </cell>
        </row>
        <row r="1497">
          <cell r="F1497" t="str">
            <v>B-10</v>
          </cell>
          <cell r="G1497" t="str">
            <v>Distribution</v>
          </cell>
          <cell r="I1497" t="str">
            <v>Demand</v>
          </cell>
          <cell r="J1497" t="str">
            <v>Summer</v>
          </cell>
          <cell r="K1497" t="str">
            <v>Maximum kW</v>
          </cell>
          <cell r="O1497" t="str">
            <v>C</v>
          </cell>
          <cell r="T1497">
            <v>11283.884876</v>
          </cell>
        </row>
        <row r="1498">
          <cell r="F1498" t="str">
            <v>B-10</v>
          </cell>
          <cell r="G1498" t="str">
            <v>Distribution</v>
          </cell>
          <cell r="I1498" t="str">
            <v>Demand</v>
          </cell>
          <cell r="J1498" t="str">
            <v>Winter</v>
          </cell>
          <cell r="K1498" t="str">
            <v>Maximum kW</v>
          </cell>
          <cell r="O1498" t="str">
            <v>C</v>
          </cell>
          <cell r="T1498">
            <v>18547.389488000001</v>
          </cell>
        </row>
        <row r="1499">
          <cell r="F1499" t="str">
            <v>B-10</v>
          </cell>
          <cell r="G1499" t="str">
            <v>Distribution</v>
          </cell>
          <cell r="I1499" t="str">
            <v>Energy</v>
          </cell>
          <cell r="J1499" t="str">
            <v>Summer</v>
          </cell>
          <cell r="K1499" t="str">
            <v>Off Peak</v>
          </cell>
          <cell r="O1499" t="str">
            <v>C</v>
          </cell>
          <cell r="T1499">
            <v>0</v>
          </cell>
        </row>
        <row r="1500">
          <cell r="F1500" t="str">
            <v>B-10</v>
          </cell>
          <cell r="G1500" t="str">
            <v>Distribution</v>
          </cell>
          <cell r="I1500" t="str">
            <v>Energy</v>
          </cell>
          <cell r="J1500" t="str">
            <v>Summer</v>
          </cell>
          <cell r="K1500" t="str">
            <v>Part Peak</v>
          </cell>
          <cell r="O1500" t="str">
            <v>C</v>
          </cell>
          <cell r="T1500">
            <v>0</v>
          </cell>
        </row>
        <row r="1501">
          <cell r="F1501" t="str">
            <v>B-10</v>
          </cell>
          <cell r="G1501" t="str">
            <v>Distribution</v>
          </cell>
          <cell r="I1501" t="str">
            <v>Energy</v>
          </cell>
          <cell r="J1501" t="str">
            <v>Summer</v>
          </cell>
          <cell r="K1501" t="str">
            <v>Peak</v>
          </cell>
          <cell r="O1501" t="str">
            <v>C</v>
          </cell>
          <cell r="T1501">
            <v>0</v>
          </cell>
        </row>
        <row r="1502">
          <cell r="F1502" t="str">
            <v>B-10</v>
          </cell>
          <cell r="G1502" t="str">
            <v>Distribution</v>
          </cell>
          <cell r="I1502" t="str">
            <v>Energy</v>
          </cell>
          <cell r="J1502" t="str">
            <v>Winter</v>
          </cell>
          <cell r="K1502" t="str">
            <v>Off Peak</v>
          </cell>
          <cell r="O1502" t="str">
            <v>C</v>
          </cell>
          <cell r="T1502">
            <v>0</v>
          </cell>
        </row>
        <row r="1503">
          <cell r="F1503" t="str">
            <v>B-10</v>
          </cell>
          <cell r="G1503" t="str">
            <v>Distribution</v>
          </cell>
          <cell r="I1503" t="str">
            <v>Energy</v>
          </cell>
          <cell r="J1503" t="str">
            <v>Winter</v>
          </cell>
          <cell r="K1503" t="str">
            <v>Part Peak</v>
          </cell>
          <cell r="O1503" t="str">
            <v>C</v>
          </cell>
          <cell r="T1503">
            <v>0</v>
          </cell>
        </row>
        <row r="1504">
          <cell r="F1504" t="str">
            <v>B-10</v>
          </cell>
          <cell r="G1504" t="str">
            <v>Distribution</v>
          </cell>
          <cell r="I1504" t="str">
            <v>Energy</v>
          </cell>
          <cell r="J1504" t="str">
            <v>Winter</v>
          </cell>
          <cell r="K1504" t="str">
            <v>Super Off</v>
          </cell>
          <cell r="O1504" t="str">
            <v>C</v>
          </cell>
          <cell r="T1504">
            <v>0</v>
          </cell>
        </row>
        <row r="1505">
          <cell r="F1505" t="str">
            <v>B-10</v>
          </cell>
          <cell r="G1505" t="str">
            <v>Distribution</v>
          </cell>
          <cell r="I1505" t="str">
            <v>Energy</v>
          </cell>
          <cell r="J1505" t="str">
            <v>Summer</v>
          </cell>
          <cell r="K1505" t="str">
            <v>Off Peak</v>
          </cell>
          <cell r="O1505" t="str">
            <v>C</v>
          </cell>
          <cell r="T1505">
            <v>0</v>
          </cell>
        </row>
        <row r="1506">
          <cell r="F1506" t="str">
            <v>B-10</v>
          </cell>
          <cell r="G1506" t="str">
            <v>Distribution</v>
          </cell>
          <cell r="I1506" t="str">
            <v>Energy</v>
          </cell>
          <cell r="J1506" t="str">
            <v>Summer</v>
          </cell>
          <cell r="K1506" t="str">
            <v>Part Peak</v>
          </cell>
          <cell r="O1506" t="str">
            <v>C</v>
          </cell>
          <cell r="T1506">
            <v>0</v>
          </cell>
        </row>
        <row r="1507">
          <cell r="F1507" t="str">
            <v>B-10</v>
          </cell>
          <cell r="G1507" t="str">
            <v>Distribution</v>
          </cell>
          <cell r="I1507" t="str">
            <v>Energy</v>
          </cell>
          <cell r="J1507" t="str">
            <v>Summer</v>
          </cell>
          <cell r="K1507" t="str">
            <v>Peak</v>
          </cell>
          <cell r="O1507" t="str">
            <v>C</v>
          </cell>
          <cell r="T1507">
            <v>0</v>
          </cell>
        </row>
        <row r="1508">
          <cell r="F1508" t="str">
            <v>B-10</v>
          </cell>
          <cell r="G1508" t="str">
            <v>Distribution</v>
          </cell>
          <cell r="I1508" t="str">
            <v>Energy</v>
          </cell>
          <cell r="J1508" t="str">
            <v>Winter</v>
          </cell>
          <cell r="K1508" t="str">
            <v>Off Peak</v>
          </cell>
          <cell r="O1508" t="str">
            <v>C</v>
          </cell>
          <cell r="T1508">
            <v>0</v>
          </cell>
        </row>
        <row r="1509">
          <cell r="F1509" t="str">
            <v>B-10</v>
          </cell>
          <cell r="G1509" t="str">
            <v>Distribution</v>
          </cell>
          <cell r="I1509" t="str">
            <v>Energy</v>
          </cell>
          <cell r="J1509" t="str">
            <v>Winter</v>
          </cell>
          <cell r="K1509" t="str">
            <v>Part Peak</v>
          </cell>
          <cell r="O1509" t="str">
            <v>C</v>
          </cell>
          <cell r="T1509">
            <v>0</v>
          </cell>
        </row>
        <row r="1510">
          <cell r="F1510" t="str">
            <v>B-10</v>
          </cell>
          <cell r="G1510" t="str">
            <v>Distribution</v>
          </cell>
          <cell r="I1510" t="str">
            <v>Energy</v>
          </cell>
          <cell r="J1510" t="str">
            <v>Winter</v>
          </cell>
          <cell r="K1510" t="str">
            <v>Super Off</v>
          </cell>
          <cell r="O1510" t="str">
            <v>C</v>
          </cell>
          <cell r="T1510">
            <v>0</v>
          </cell>
        </row>
        <row r="1511">
          <cell r="F1511" t="str">
            <v>B-10</v>
          </cell>
          <cell r="G1511" t="str">
            <v>Distribution</v>
          </cell>
          <cell r="I1511" t="str">
            <v>Energy</v>
          </cell>
          <cell r="J1511" t="str">
            <v>Summer</v>
          </cell>
          <cell r="K1511" t="str">
            <v>Off Peak</v>
          </cell>
          <cell r="O1511" t="str">
            <v>C</v>
          </cell>
          <cell r="T1511">
            <v>2211668.4902550001</v>
          </cell>
        </row>
        <row r="1512">
          <cell r="F1512" t="str">
            <v>B-10</v>
          </cell>
          <cell r="G1512" t="str">
            <v>Distribution</v>
          </cell>
          <cell r="I1512" t="str">
            <v>Energy</v>
          </cell>
          <cell r="J1512" t="str">
            <v>Summer</v>
          </cell>
          <cell r="K1512" t="str">
            <v>Part Peak</v>
          </cell>
          <cell r="O1512" t="str">
            <v>C</v>
          </cell>
          <cell r="T1512">
            <v>661914.27323199995</v>
          </cell>
        </row>
        <row r="1513">
          <cell r="F1513" t="str">
            <v>B-10</v>
          </cell>
          <cell r="G1513" t="str">
            <v>Distribution</v>
          </cell>
          <cell r="I1513" t="str">
            <v>Energy</v>
          </cell>
          <cell r="J1513" t="str">
            <v>Summer</v>
          </cell>
          <cell r="K1513" t="str">
            <v>Peak</v>
          </cell>
          <cell r="O1513" t="str">
            <v>C</v>
          </cell>
          <cell r="T1513">
            <v>1036937.5759319999</v>
          </cell>
        </row>
        <row r="1514">
          <cell r="F1514" t="str">
            <v>B-10</v>
          </cell>
          <cell r="G1514" t="str">
            <v>Distribution</v>
          </cell>
          <cell r="I1514" t="str">
            <v>Energy</v>
          </cell>
          <cell r="J1514" t="str">
            <v>Winter</v>
          </cell>
          <cell r="K1514" t="str">
            <v>Off Peak</v>
          </cell>
          <cell r="O1514" t="str">
            <v>C</v>
          </cell>
          <cell r="T1514">
            <v>4700929.4109119996</v>
          </cell>
        </row>
        <row r="1515">
          <cell r="F1515" t="str">
            <v>B-10</v>
          </cell>
          <cell r="G1515" t="str">
            <v>Distribution</v>
          </cell>
          <cell r="I1515" t="str">
            <v>Energy</v>
          </cell>
          <cell r="J1515" t="str">
            <v>Winter</v>
          </cell>
          <cell r="K1515" t="str">
            <v>Part Peak</v>
          </cell>
          <cell r="O1515" t="str">
            <v>C</v>
          </cell>
          <cell r="T1515">
            <v>1541414.7461309999</v>
          </cell>
        </row>
        <row r="1516">
          <cell r="F1516" t="str">
            <v>B-10</v>
          </cell>
          <cell r="G1516" t="str">
            <v>Distribution</v>
          </cell>
          <cell r="I1516" t="str">
            <v>Energy</v>
          </cell>
          <cell r="J1516" t="str">
            <v>Winter</v>
          </cell>
          <cell r="K1516" t="str">
            <v>Super Off</v>
          </cell>
          <cell r="O1516" t="str">
            <v>C</v>
          </cell>
          <cell r="T1516">
            <v>425516.89773199998</v>
          </cell>
        </row>
        <row r="1517">
          <cell r="F1517" t="str">
            <v>B-10</v>
          </cell>
          <cell r="G1517" t="str">
            <v>Distribution</v>
          </cell>
          <cell r="I1517" t="str">
            <v>Energy</v>
          </cell>
          <cell r="J1517" t="str">
            <v>Summer</v>
          </cell>
          <cell r="K1517" t="str">
            <v>Off Peak</v>
          </cell>
          <cell r="O1517" t="str">
            <v>C</v>
          </cell>
          <cell r="T1517">
            <v>2211668.4902550001</v>
          </cell>
        </row>
        <row r="1518">
          <cell r="F1518" t="str">
            <v>B-10</v>
          </cell>
          <cell r="G1518" t="str">
            <v>Distribution</v>
          </cell>
          <cell r="I1518" t="str">
            <v>Energy</v>
          </cell>
          <cell r="J1518" t="str">
            <v>Summer</v>
          </cell>
          <cell r="K1518" t="str">
            <v>Part Peak</v>
          </cell>
          <cell r="O1518" t="str">
            <v>C</v>
          </cell>
          <cell r="T1518">
            <v>661914.27323199995</v>
          </cell>
        </row>
        <row r="1519">
          <cell r="F1519" t="str">
            <v>B-10</v>
          </cell>
          <cell r="G1519" t="str">
            <v>Distribution</v>
          </cell>
          <cell r="I1519" t="str">
            <v>Energy</v>
          </cell>
          <cell r="J1519" t="str">
            <v>Summer</v>
          </cell>
          <cell r="K1519" t="str">
            <v>Peak</v>
          </cell>
          <cell r="O1519" t="str">
            <v>C</v>
          </cell>
          <cell r="T1519">
            <v>1036937.5759319999</v>
          </cell>
        </row>
        <row r="1520">
          <cell r="F1520" t="str">
            <v>B-10</v>
          </cell>
          <cell r="G1520" t="str">
            <v>Distribution</v>
          </cell>
          <cell r="I1520" t="str">
            <v>Energy</v>
          </cell>
          <cell r="J1520" t="str">
            <v>Winter</v>
          </cell>
          <cell r="K1520" t="str">
            <v>Off Peak</v>
          </cell>
          <cell r="O1520" t="str">
            <v>C</v>
          </cell>
          <cell r="T1520">
            <v>4700929.4109119996</v>
          </cell>
        </row>
        <row r="1521">
          <cell r="F1521" t="str">
            <v>B-10</v>
          </cell>
          <cell r="G1521" t="str">
            <v>Distribution</v>
          </cell>
          <cell r="I1521" t="str">
            <v>Energy</v>
          </cell>
          <cell r="J1521" t="str">
            <v>Winter</v>
          </cell>
          <cell r="K1521" t="str">
            <v>Part Peak</v>
          </cell>
          <cell r="O1521" t="str">
            <v>C</v>
          </cell>
          <cell r="T1521">
            <v>1541414.7461309999</v>
          </cell>
        </row>
        <row r="1522">
          <cell r="F1522" t="str">
            <v>B-10</v>
          </cell>
          <cell r="G1522" t="str">
            <v>Distribution</v>
          </cell>
          <cell r="I1522" t="str">
            <v>Energy</v>
          </cell>
          <cell r="J1522" t="str">
            <v>Winter</v>
          </cell>
          <cell r="K1522" t="str">
            <v>Super Off</v>
          </cell>
          <cell r="O1522" t="str">
            <v>C</v>
          </cell>
          <cell r="T1522">
            <v>425516.89773199998</v>
          </cell>
        </row>
        <row r="1523">
          <cell r="F1523" t="str">
            <v>B-10</v>
          </cell>
          <cell r="G1523" t="str">
            <v>WFC</v>
          </cell>
          <cell r="I1523" t="str">
            <v>Energy</v>
          </cell>
          <cell r="J1523" t="str">
            <v>Summer</v>
          </cell>
          <cell r="K1523" t="str">
            <v>Off Peak</v>
          </cell>
          <cell r="O1523" t="str">
            <v>C</v>
          </cell>
          <cell r="T1523">
            <v>0</v>
          </cell>
        </row>
        <row r="1524">
          <cell r="F1524" t="str">
            <v>B-10</v>
          </cell>
          <cell r="G1524" t="str">
            <v>WFC</v>
          </cell>
          <cell r="I1524" t="str">
            <v>Energy</v>
          </cell>
          <cell r="J1524" t="str">
            <v>Summer</v>
          </cell>
          <cell r="K1524" t="str">
            <v>Part Peak</v>
          </cell>
          <cell r="O1524" t="str">
            <v>C</v>
          </cell>
          <cell r="T1524">
            <v>0</v>
          </cell>
        </row>
        <row r="1525">
          <cell r="F1525" t="str">
            <v>B-10</v>
          </cell>
          <cell r="G1525" t="str">
            <v>WFC</v>
          </cell>
          <cell r="I1525" t="str">
            <v>Energy</v>
          </cell>
          <cell r="J1525" t="str">
            <v>Summer</v>
          </cell>
          <cell r="K1525" t="str">
            <v>Peak</v>
          </cell>
          <cell r="O1525" t="str">
            <v>C</v>
          </cell>
          <cell r="T1525">
            <v>0</v>
          </cell>
        </row>
        <row r="1526">
          <cell r="F1526" t="str">
            <v>B-10</v>
          </cell>
          <cell r="G1526" t="str">
            <v>WFC</v>
          </cell>
          <cell r="I1526" t="str">
            <v>Energy</v>
          </cell>
          <cell r="J1526" t="str">
            <v>Winter</v>
          </cell>
          <cell r="K1526" t="str">
            <v>Off Peak</v>
          </cell>
          <cell r="O1526" t="str">
            <v>C</v>
          </cell>
          <cell r="T1526">
            <v>0</v>
          </cell>
        </row>
        <row r="1527">
          <cell r="F1527" t="str">
            <v>B-10</v>
          </cell>
          <cell r="G1527" t="str">
            <v>WFC</v>
          </cell>
          <cell r="I1527" t="str">
            <v>Energy</v>
          </cell>
          <cell r="J1527" t="str">
            <v>Winter</v>
          </cell>
          <cell r="K1527" t="str">
            <v>Part Peak</v>
          </cell>
          <cell r="O1527" t="str">
            <v>C</v>
          </cell>
          <cell r="T1527">
            <v>0</v>
          </cell>
        </row>
        <row r="1528">
          <cell r="F1528" t="str">
            <v>B-10</v>
          </cell>
          <cell r="G1528" t="str">
            <v>WFC</v>
          </cell>
          <cell r="I1528" t="str">
            <v>Energy</v>
          </cell>
          <cell r="J1528" t="str">
            <v>Winter</v>
          </cell>
          <cell r="K1528" t="str">
            <v>Super Off</v>
          </cell>
          <cell r="O1528" t="str">
            <v>C</v>
          </cell>
          <cell r="T1528">
            <v>0</v>
          </cell>
        </row>
        <row r="1529">
          <cell r="F1529" t="str">
            <v>B-10</v>
          </cell>
          <cell r="G1529" t="str">
            <v>WFC</v>
          </cell>
          <cell r="I1529" t="str">
            <v>Energy</v>
          </cell>
          <cell r="J1529" t="str">
            <v>Summer</v>
          </cell>
          <cell r="K1529" t="str">
            <v>Off Peak</v>
          </cell>
          <cell r="O1529" t="str">
            <v>C</v>
          </cell>
          <cell r="T1529">
            <v>0</v>
          </cell>
        </row>
        <row r="1530">
          <cell r="F1530" t="str">
            <v>B-10</v>
          </cell>
          <cell r="G1530" t="str">
            <v>WFC</v>
          </cell>
          <cell r="I1530" t="str">
            <v>Energy</v>
          </cell>
          <cell r="J1530" t="str">
            <v>Summer</v>
          </cell>
          <cell r="K1530" t="str">
            <v>Part Peak</v>
          </cell>
          <cell r="O1530" t="str">
            <v>C</v>
          </cell>
          <cell r="T1530">
            <v>0</v>
          </cell>
        </row>
        <row r="1531">
          <cell r="F1531" t="str">
            <v>B-10</v>
          </cell>
          <cell r="G1531" t="str">
            <v>WFC</v>
          </cell>
          <cell r="I1531" t="str">
            <v>Energy</v>
          </cell>
          <cell r="J1531" t="str">
            <v>Summer</v>
          </cell>
          <cell r="K1531" t="str">
            <v>Peak</v>
          </cell>
          <cell r="O1531" t="str">
            <v>C</v>
          </cell>
          <cell r="T1531">
            <v>0</v>
          </cell>
        </row>
        <row r="1532">
          <cell r="F1532" t="str">
            <v>B-10</v>
          </cell>
          <cell r="G1532" t="str">
            <v>WFC</v>
          </cell>
          <cell r="I1532" t="str">
            <v>Energy</v>
          </cell>
          <cell r="J1532" t="str">
            <v>Winter</v>
          </cell>
          <cell r="K1532" t="str">
            <v>Off Peak</v>
          </cell>
          <cell r="O1532" t="str">
            <v>C</v>
          </cell>
          <cell r="T1532">
            <v>0</v>
          </cell>
        </row>
        <row r="1533">
          <cell r="F1533" t="str">
            <v>B-10</v>
          </cell>
          <cell r="G1533" t="str">
            <v>WFC</v>
          </cell>
          <cell r="I1533" t="str">
            <v>Energy</v>
          </cell>
          <cell r="J1533" t="str">
            <v>Winter</v>
          </cell>
          <cell r="K1533" t="str">
            <v>Part Peak</v>
          </cell>
          <cell r="O1533" t="str">
            <v>C</v>
          </cell>
          <cell r="T1533">
            <v>0</v>
          </cell>
        </row>
        <row r="1534">
          <cell r="F1534" t="str">
            <v>B-10</v>
          </cell>
          <cell r="G1534" t="str">
            <v>WFC</v>
          </cell>
          <cell r="I1534" t="str">
            <v>Energy</v>
          </cell>
          <cell r="J1534" t="str">
            <v>Winter</v>
          </cell>
          <cell r="K1534" t="str">
            <v>Super Off</v>
          </cell>
          <cell r="O1534" t="str">
            <v>C</v>
          </cell>
          <cell r="T1534">
            <v>0</v>
          </cell>
        </row>
        <row r="1535">
          <cell r="F1535" t="str">
            <v>B-10</v>
          </cell>
          <cell r="G1535" t="str">
            <v>WFC</v>
          </cell>
          <cell r="I1535" t="str">
            <v>Energy</v>
          </cell>
          <cell r="J1535" t="str">
            <v>Summer</v>
          </cell>
          <cell r="K1535" t="str">
            <v>Off Peak</v>
          </cell>
          <cell r="O1535" t="str">
            <v>C</v>
          </cell>
          <cell r="T1535">
            <v>2211668.4902550001</v>
          </cell>
        </row>
        <row r="1536">
          <cell r="F1536" t="str">
            <v>B-10</v>
          </cell>
          <cell r="G1536" t="str">
            <v>WFC</v>
          </cell>
          <cell r="I1536" t="str">
            <v>Energy</v>
          </cell>
          <cell r="J1536" t="str">
            <v>Summer</v>
          </cell>
          <cell r="K1536" t="str">
            <v>Part Peak</v>
          </cell>
          <cell r="O1536" t="str">
            <v>C</v>
          </cell>
          <cell r="T1536">
            <v>661914.27323199995</v>
          </cell>
        </row>
        <row r="1537">
          <cell r="F1537" t="str">
            <v>B-10</v>
          </cell>
          <cell r="G1537" t="str">
            <v>WFC</v>
          </cell>
          <cell r="I1537" t="str">
            <v>Energy</v>
          </cell>
          <cell r="J1537" t="str">
            <v>Summer</v>
          </cell>
          <cell r="K1537" t="str">
            <v>Peak</v>
          </cell>
          <cell r="O1537" t="str">
            <v>C</v>
          </cell>
          <cell r="T1537">
            <v>1036937.5759319999</v>
          </cell>
        </row>
        <row r="1538">
          <cell r="F1538" t="str">
            <v>B-10</v>
          </cell>
          <cell r="G1538" t="str">
            <v>WFC</v>
          </cell>
          <cell r="I1538" t="str">
            <v>Energy</v>
          </cell>
          <cell r="J1538" t="str">
            <v>Winter</v>
          </cell>
          <cell r="K1538" t="str">
            <v>Off Peak</v>
          </cell>
          <cell r="O1538" t="str">
            <v>C</v>
          </cell>
          <cell r="T1538">
            <v>4700929.4109119996</v>
          </cell>
        </row>
        <row r="1539">
          <cell r="F1539" t="str">
            <v>B-10</v>
          </cell>
          <cell r="G1539" t="str">
            <v>WFC</v>
          </cell>
          <cell r="I1539" t="str">
            <v>Energy</v>
          </cell>
          <cell r="J1539" t="str">
            <v>Winter</v>
          </cell>
          <cell r="K1539" t="str">
            <v>Part Peak</v>
          </cell>
          <cell r="O1539" t="str">
            <v>C</v>
          </cell>
          <cell r="T1539">
            <v>1541414.7461309999</v>
          </cell>
        </row>
        <row r="1540">
          <cell r="F1540" t="str">
            <v>B-10</v>
          </cell>
          <cell r="G1540" t="str">
            <v>WFC</v>
          </cell>
          <cell r="I1540" t="str">
            <v>Energy</v>
          </cell>
          <cell r="J1540" t="str">
            <v>Winter</v>
          </cell>
          <cell r="K1540" t="str">
            <v>Super Off</v>
          </cell>
          <cell r="O1540" t="str">
            <v>C</v>
          </cell>
          <cell r="T1540">
            <v>425516.89773199998</v>
          </cell>
        </row>
        <row r="1541">
          <cell r="F1541" t="str">
            <v>B-10</v>
          </cell>
          <cell r="G1541" t="str">
            <v>WFC</v>
          </cell>
          <cell r="I1541" t="str">
            <v>Energy</v>
          </cell>
          <cell r="J1541" t="str">
            <v>Summer</v>
          </cell>
          <cell r="K1541" t="str">
            <v>Off Peak</v>
          </cell>
          <cell r="O1541" t="str">
            <v>C</v>
          </cell>
          <cell r="T1541">
            <v>2211668.4902550001</v>
          </cell>
        </row>
        <row r="1542">
          <cell r="F1542" t="str">
            <v>B-10</v>
          </cell>
          <cell r="G1542" t="str">
            <v>WFC</v>
          </cell>
          <cell r="I1542" t="str">
            <v>Energy</v>
          </cell>
          <cell r="J1542" t="str">
            <v>Summer</v>
          </cell>
          <cell r="K1542" t="str">
            <v>Part Peak</v>
          </cell>
          <cell r="O1542" t="str">
            <v>C</v>
          </cell>
          <cell r="T1542">
            <v>661914.27323199995</v>
          </cell>
        </row>
        <row r="1543">
          <cell r="F1543" t="str">
            <v>B-10</v>
          </cell>
          <cell r="G1543" t="str">
            <v>WFC</v>
          </cell>
          <cell r="I1543" t="str">
            <v>Energy</v>
          </cell>
          <cell r="J1543" t="str">
            <v>Summer</v>
          </cell>
          <cell r="K1543" t="str">
            <v>Peak</v>
          </cell>
          <cell r="O1543" t="str">
            <v>C</v>
          </cell>
          <cell r="T1543">
            <v>1036937.5759319999</v>
          </cell>
        </row>
        <row r="1544">
          <cell r="F1544" t="str">
            <v>B-10</v>
          </cell>
          <cell r="G1544" t="str">
            <v>WFC</v>
          </cell>
          <cell r="I1544" t="str">
            <v>Energy</v>
          </cell>
          <cell r="J1544" t="str">
            <v>Winter</v>
          </cell>
          <cell r="K1544" t="str">
            <v>Off Peak</v>
          </cell>
          <cell r="O1544" t="str">
            <v>C</v>
          </cell>
          <cell r="T1544">
            <v>4700929.4109119996</v>
          </cell>
        </row>
        <row r="1545">
          <cell r="F1545" t="str">
            <v>B-10</v>
          </cell>
          <cell r="G1545" t="str">
            <v>WFC</v>
          </cell>
          <cell r="I1545" t="str">
            <v>Energy</v>
          </cell>
          <cell r="J1545" t="str">
            <v>Winter</v>
          </cell>
          <cell r="K1545" t="str">
            <v>Part Peak</v>
          </cell>
          <cell r="O1545" t="str">
            <v>C</v>
          </cell>
          <cell r="T1545">
            <v>1541414.7461309999</v>
          </cell>
        </row>
        <row r="1546">
          <cell r="F1546" t="str">
            <v>B-10</v>
          </cell>
          <cell r="G1546" t="str">
            <v>WFC</v>
          </cell>
          <cell r="I1546" t="str">
            <v>Energy</v>
          </cell>
          <cell r="J1546" t="str">
            <v>Winter</v>
          </cell>
          <cell r="K1546" t="str">
            <v>Super Off</v>
          </cell>
          <cell r="O1546" t="str">
            <v>C</v>
          </cell>
          <cell r="T1546">
            <v>425516.89773199998</v>
          </cell>
        </row>
        <row r="1547">
          <cell r="F1547" t="str">
            <v>B-10</v>
          </cell>
          <cell r="G1547" t="str">
            <v>ECRA</v>
          </cell>
          <cell r="I1547" t="str">
            <v>Energy</v>
          </cell>
          <cell r="J1547" t="str">
            <v>Summer</v>
          </cell>
          <cell r="K1547" t="str">
            <v>Off Peak</v>
          </cell>
          <cell r="O1547" t="str">
            <v>C</v>
          </cell>
          <cell r="T1547">
            <v>0</v>
          </cell>
        </row>
        <row r="1548">
          <cell r="F1548" t="str">
            <v>B-10</v>
          </cell>
          <cell r="G1548" t="str">
            <v>ECRA</v>
          </cell>
          <cell r="I1548" t="str">
            <v>Energy</v>
          </cell>
          <cell r="J1548" t="str">
            <v>Summer</v>
          </cell>
          <cell r="K1548" t="str">
            <v>Part Peak</v>
          </cell>
          <cell r="O1548" t="str">
            <v>C</v>
          </cell>
          <cell r="T1548">
            <v>0</v>
          </cell>
        </row>
        <row r="1549">
          <cell r="F1549" t="str">
            <v>B-10</v>
          </cell>
          <cell r="G1549" t="str">
            <v>ECRA</v>
          </cell>
          <cell r="I1549" t="str">
            <v>Energy</v>
          </cell>
          <cell r="J1549" t="str">
            <v>Summer</v>
          </cell>
          <cell r="K1549" t="str">
            <v>Peak</v>
          </cell>
          <cell r="O1549" t="str">
            <v>C</v>
          </cell>
          <cell r="T1549">
            <v>0</v>
          </cell>
        </row>
        <row r="1550">
          <cell r="F1550" t="str">
            <v>B-10</v>
          </cell>
          <cell r="G1550" t="str">
            <v>ECRA</v>
          </cell>
          <cell r="I1550" t="str">
            <v>Energy</v>
          </cell>
          <cell r="J1550" t="str">
            <v>Winter</v>
          </cell>
          <cell r="K1550" t="str">
            <v>Off Peak</v>
          </cell>
          <cell r="O1550" t="str">
            <v>C</v>
          </cell>
          <cell r="T1550">
            <v>0</v>
          </cell>
        </row>
        <row r="1551">
          <cell r="F1551" t="str">
            <v>B-10</v>
          </cell>
          <cell r="G1551" t="str">
            <v>ECRA</v>
          </cell>
          <cell r="I1551" t="str">
            <v>Energy</v>
          </cell>
          <cell r="J1551" t="str">
            <v>Winter</v>
          </cell>
          <cell r="K1551" t="str">
            <v>Part Peak</v>
          </cell>
          <cell r="O1551" t="str">
            <v>C</v>
          </cell>
          <cell r="T1551">
            <v>0</v>
          </cell>
        </row>
        <row r="1552">
          <cell r="F1552" t="str">
            <v>B-10</v>
          </cell>
          <cell r="G1552" t="str">
            <v>ECRA</v>
          </cell>
          <cell r="I1552" t="str">
            <v>Energy</v>
          </cell>
          <cell r="J1552" t="str">
            <v>Winter</v>
          </cell>
          <cell r="K1552" t="str">
            <v>Super Off</v>
          </cell>
          <cell r="O1552" t="str">
            <v>C</v>
          </cell>
          <cell r="T1552">
            <v>0</v>
          </cell>
        </row>
        <row r="1553">
          <cell r="F1553" t="str">
            <v>B-10</v>
          </cell>
          <cell r="G1553" t="str">
            <v>ECRA</v>
          </cell>
          <cell r="I1553" t="str">
            <v>Energy</v>
          </cell>
          <cell r="J1553" t="str">
            <v>Summer</v>
          </cell>
          <cell r="K1553" t="str">
            <v>Off Peak</v>
          </cell>
          <cell r="O1553" t="str">
            <v>C</v>
          </cell>
          <cell r="T1553">
            <v>2211668.4902550001</v>
          </cell>
        </row>
        <row r="1554">
          <cell r="F1554" t="str">
            <v>B-10</v>
          </cell>
          <cell r="G1554" t="str">
            <v>ECRA</v>
          </cell>
          <cell r="I1554" t="str">
            <v>Energy</v>
          </cell>
          <cell r="J1554" t="str">
            <v>Summer</v>
          </cell>
          <cell r="K1554" t="str">
            <v>Part Peak</v>
          </cell>
          <cell r="O1554" t="str">
            <v>C</v>
          </cell>
          <cell r="T1554">
            <v>661914.27323199995</v>
          </cell>
        </row>
        <row r="1555">
          <cell r="F1555" t="str">
            <v>B-10</v>
          </cell>
          <cell r="G1555" t="str">
            <v>ECRA</v>
          </cell>
          <cell r="I1555" t="str">
            <v>Energy</v>
          </cell>
          <cell r="J1555" t="str">
            <v>Summer</v>
          </cell>
          <cell r="K1555" t="str">
            <v>Peak</v>
          </cell>
          <cell r="O1555" t="str">
            <v>C</v>
          </cell>
          <cell r="T1555">
            <v>1036937.5759319999</v>
          </cell>
        </row>
        <row r="1556">
          <cell r="F1556" t="str">
            <v>B-10</v>
          </cell>
          <cell r="G1556" t="str">
            <v>ECRA</v>
          </cell>
          <cell r="I1556" t="str">
            <v>Energy</v>
          </cell>
          <cell r="J1556" t="str">
            <v>Winter</v>
          </cell>
          <cell r="K1556" t="str">
            <v>Off Peak</v>
          </cell>
          <cell r="O1556" t="str">
            <v>C</v>
          </cell>
          <cell r="T1556">
            <v>4700929.4109119996</v>
          </cell>
        </row>
        <row r="1557">
          <cell r="F1557" t="str">
            <v>B-10</v>
          </cell>
          <cell r="G1557" t="str">
            <v>ECRA</v>
          </cell>
          <cell r="I1557" t="str">
            <v>Energy</v>
          </cell>
          <cell r="J1557" t="str">
            <v>Winter</v>
          </cell>
          <cell r="K1557" t="str">
            <v>Part Peak</v>
          </cell>
          <cell r="O1557" t="str">
            <v>C</v>
          </cell>
          <cell r="T1557">
            <v>1541414.7461309999</v>
          </cell>
        </row>
        <row r="1558">
          <cell r="F1558" t="str">
            <v>B-10</v>
          </cell>
          <cell r="G1558" t="str">
            <v>ECRA</v>
          </cell>
          <cell r="I1558" t="str">
            <v>Energy</v>
          </cell>
          <cell r="J1558" t="str">
            <v>Winter</v>
          </cell>
          <cell r="K1558" t="str">
            <v>Super Off</v>
          </cell>
          <cell r="O1558" t="str">
            <v>C</v>
          </cell>
          <cell r="T1558">
            <v>425516.89773199998</v>
          </cell>
        </row>
        <row r="1559">
          <cell r="F1559" t="str">
            <v>B-10</v>
          </cell>
          <cell r="G1559" t="str">
            <v>Generation</v>
          </cell>
          <cell r="I1559" t="str">
            <v>Demand</v>
          </cell>
          <cell r="J1559" t="str">
            <v>Summer</v>
          </cell>
          <cell r="K1559" t="str">
            <v>Maximum kW</v>
          </cell>
          <cell r="O1559" t="str">
            <v>C</v>
          </cell>
          <cell r="T1559">
            <v>0</v>
          </cell>
        </row>
        <row r="1560">
          <cell r="F1560" t="str">
            <v>B-10</v>
          </cell>
          <cell r="G1560" t="str">
            <v>Generation</v>
          </cell>
          <cell r="I1560" t="str">
            <v>Demand</v>
          </cell>
          <cell r="J1560" t="str">
            <v>Winter</v>
          </cell>
          <cell r="K1560" t="str">
            <v>Maximum kW</v>
          </cell>
          <cell r="O1560" t="str">
            <v>C</v>
          </cell>
          <cell r="T1560">
            <v>0</v>
          </cell>
        </row>
        <row r="1561">
          <cell r="F1561" t="str">
            <v>B-10</v>
          </cell>
          <cell r="G1561" t="str">
            <v>Generation</v>
          </cell>
          <cell r="I1561" t="str">
            <v>Demand</v>
          </cell>
          <cell r="J1561" t="str">
            <v>Summer</v>
          </cell>
          <cell r="K1561" t="str">
            <v>Maximum kW</v>
          </cell>
          <cell r="O1561" t="str">
            <v>C</v>
          </cell>
          <cell r="T1561">
            <v>11283.884876</v>
          </cell>
        </row>
        <row r="1562">
          <cell r="F1562" t="str">
            <v>B-10</v>
          </cell>
          <cell r="G1562" t="str">
            <v>Generation</v>
          </cell>
          <cell r="I1562" t="str">
            <v>Demand</v>
          </cell>
          <cell r="J1562" t="str">
            <v>Winter</v>
          </cell>
          <cell r="K1562" t="str">
            <v>Maximum kW</v>
          </cell>
          <cell r="O1562" t="str">
            <v>C</v>
          </cell>
          <cell r="T1562">
            <v>18547.389488000001</v>
          </cell>
        </row>
        <row r="1563">
          <cell r="F1563" t="str">
            <v>B-10</v>
          </cell>
          <cell r="G1563" t="str">
            <v>Generation</v>
          </cell>
          <cell r="I1563" t="str">
            <v>Energy</v>
          </cell>
          <cell r="J1563" t="str">
            <v>Summer</v>
          </cell>
          <cell r="K1563" t="str">
            <v>Off Peak</v>
          </cell>
          <cell r="O1563" t="str">
            <v>C</v>
          </cell>
          <cell r="T1563">
            <v>0</v>
          </cell>
        </row>
        <row r="1564">
          <cell r="F1564" t="str">
            <v>B-10</v>
          </cell>
          <cell r="G1564" t="str">
            <v>Generation</v>
          </cell>
          <cell r="I1564" t="str">
            <v>Energy</v>
          </cell>
          <cell r="J1564" t="str">
            <v>Summer</v>
          </cell>
          <cell r="K1564" t="str">
            <v>Part Peak</v>
          </cell>
          <cell r="O1564" t="str">
            <v>C</v>
          </cell>
          <cell r="T1564">
            <v>0</v>
          </cell>
        </row>
        <row r="1565">
          <cell r="F1565" t="str">
            <v>B-10</v>
          </cell>
          <cell r="G1565" t="str">
            <v>Generation</v>
          </cell>
          <cell r="I1565" t="str">
            <v>Energy</v>
          </cell>
          <cell r="J1565" t="str">
            <v>Summer</v>
          </cell>
          <cell r="K1565" t="str">
            <v>Peak</v>
          </cell>
          <cell r="O1565" t="str">
            <v>C</v>
          </cell>
          <cell r="T1565">
            <v>0</v>
          </cell>
        </row>
        <row r="1566">
          <cell r="F1566" t="str">
            <v>B-10</v>
          </cell>
          <cell r="G1566" t="str">
            <v>Generation</v>
          </cell>
          <cell r="I1566" t="str">
            <v>Energy</v>
          </cell>
          <cell r="J1566" t="str">
            <v>Winter</v>
          </cell>
          <cell r="K1566" t="str">
            <v>Off Peak</v>
          </cell>
          <cell r="O1566" t="str">
            <v>C</v>
          </cell>
          <cell r="T1566">
            <v>0</v>
          </cell>
        </row>
        <row r="1567">
          <cell r="F1567" t="str">
            <v>B-10</v>
          </cell>
          <cell r="G1567" t="str">
            <v>Generation</v>
          </cell>
          <cell r="I1567" t="str">
            <v>Energy</v>
          </cell>
          <cell r="J1567" t="str">
            <v>Winter</v>
          </cell>
          <cell r="K1567" t="str">
            <v>Part Peak</v>
          </cell>
          <cell r="O1567" t="str">
            <v>C</v>
          </cell>
          <cell r="T1567">
            <v>0</v>
          </cell>
        </row>
        <row r="1568">
          <cell r="F1568" t="str">
            <v>B-10</v>
          </cell>
          <cell r="G1568" t="str">
            <v>Generation</v>
          </cell>
          <cell r="I1568" t="str">
            <v>Energy</v>
          </cell>
          <cell r="J1568" t="str">
            <v>Winter</v>
          </cell>
          <cell r="K1568" t="str">
            <v>Super Off</v>
          </cell>
          <cell r="O1568" t="str">
            <v>C</v>
          </cell>
          <cell r="T1568">
            <v>0</v>
          </cell>
        </row>
        <row r="1569">
          <cell r="F1569" t="str">
            <v>B-10</v>
          </cell>
          <cell r="G1569" t="str">
            <v>Generation</v>
          </cell>
          <cell r="I1569" t="str">
            <v>Energy</v>
          </cell>
          <cell r="J1569" t="str">
            <v>Summer</v>
          </cell>
          <cell r="K1569" t="str">
            <v>Off Peak</v>
          </cell>
          <cell r="O1569" t="str">
            <v>C</v>
          </cell>
          <cell r="T1569">
            <v>2211668.4902550001</v>
          </cell>
        </row>
        <row r="1570">
          <cell r="F1570" t="str">
            <v>B-10</v>
          </cell>
          <cell r="G1570" t="str">
            <v>Generation</v>
          </cell>
          <cell r="I1570" t="str">
            <v>Energy</v>
          </cell>
          <cell r="J1570" t="str">
            <v>Summer</v>
          </cell>
          <cell r="K1570" t="str">
            <v>Part Peak</v>
          </cell>
          <cell r="O1570" t="str">
            <v>C</v>
          </cell>
          <cell r="T1570">
            <v>661914.27323199995</v>
          </cell>
        </row>
        <row r="1571">
          <cell r="F1571" t="str">
            <v>B-10</v>
          </cell>
          <cell r="G1571" t="str">
            <v>Generation</v>
          </cell>
          <cell r="I1571" t="str">
            <v>Energy</v>
          </cell>
          <cell r="J1571" t="str">
            <v>Summer</v>
          </cell>
          <cell r="K1571" t="str">
            <v>Peak</v>
          </cell>
          <cell r="O1571" t="str">
            <v>C</v>
          </cell>
          <cell r="T1571">
            <v>1036937.5759319999</v>
          </cell>
        </row>
        <row r="1572">
          <cell r="F1572" t="str">
            <v>B-10</v>
          </cell>
          <cell r="G1572" t="str">
            <v>Generation</v>
          </cell>
          <cell r="I1572" t="str">
            <v>Energy</v>
          </cell>
          <cell r="J1572" t="str">
            <v>Winter</v>
          </cell>
          <cell r="K1572" t="str">
            <v>Off Peak</v>
          </cell>
          <cell r="O1572" t="str">
            <v>C</v>
          </cell>
          <cell r="T1572">
            <v>4700929.4109119996</v>
          </cell>
        </row>
        <row r="1573">
          <cell r="F1573" t="str">
            <v>B-10</v>
          </cell>
          <cell r="G1573" t="str">
            <v>Generation</v>
          </cell>
          <cell r="I1573" t="str">
            <v>Energy</v>
          </cell>
          <cell r="J1573" t="str">
            <v>Winter</v>
          </cell>
          <cell r="K1573" t="str">
            <v>Part Peak</v>
          </cell>
          <cell r="O1573" t="str">
            <v>C</v>
          </cell>
          <cell r="T1573">
            <v>1541414.7461309999</v>
          </cell>
        </row>
        <row r="1574">
          <cell r="F1574" t="str">
            <v>B-10</v>
          </cell>
          <cell r="G1574" t="str">
            <v>Generation</v>
          </cell>
          <cell r="I1574" t="str">
            <v>Energy</v>
          </cell>
          <cell r="J1574" t="str">
            <v>Winter</v>
          </cell>
          <cell r="K1574" t="str">
            <v>Super Off</v>
          </cell>
          <cell r="O1574" t="str">
            <v>C</v>
          </cell>
          <cell r="T1574">
            <v>425516.89773199998</v>
          </cell>
        </row>
        <row r="1575">
          <cell r="F1575" t="str">
            <v>B-10</v>
          </cell>
          <cell r="G1575" t="str">
            <v>ND</v>
          </cell>
          <cell r="I1575" t="str">
            <v>Energy</v>
          </cell>
          <cell r="J1575" t="str">
            <v>Summer</v>
          </cell>
          <cell r="K1575" t="str">
            <v>Off Peak</v>
          </cell>
          <cell r="O1575" t="str">
            <v>C</v>
          </cell>
          <cell r="T1575">
            <v>0</v>
          </cell>
        </row>
        <row r="1576">
          <cell r="F1576" t="str">
            <v>B-10</v>
          </cell>
          <cell r="G1576" t="str">
            <v>ND</v>
          </cell>
          <cell r="I1576" t="str">
            <v>Energy</v>
          </cell>
          <cell r="J1576" t="str">
            <v>Summer</v>
          </cell>
          <cell r="K1576" t="str">
            <v>Part Peak</v>
          </cell>
          <cell r="O1576" t="str">
            <v>C</v>
          </cell>
          <cell r="T1576">
            <v>0</v>
          </cell>
        </row>
        <row r="1577">
          <cell r="F1577" t="str">
            <v>B-10</v>
          </cell>
          <cell r="G1577" t="str">
            <v>ND</v>
          </cell>
          <cell r="I1577" t="str">
            <v>Energy</v>
          </cell>
          <cell r="J1577" t="str">
            <v>Summer</v>
          </cell>
          <cell r="K1577" t="str">
            <v>Peak</v>
          </cell>
          <cell r="O1577" t="str">
            <v>C</v>
          </cell>
          <cell r="T1577">
            <v>0</v>
          </cell>
        </row>
        <row r="1578">
          <cell r="F1578" t="str">
            <v>B-10</v>
          </cell>
          <cell r="G1578" t="str">
            <v>ND</v>
          </cell>
          <cell r="I1578" t="str">
            <v>Energy</v>
          </cell>
          <cell r="J1578" t="str">
            <v>Winter</v>
          </cell>
          <cell r="K1578" t="str">
            <v>Off Peak</v>
          </cell>
          <cell r="O1578" t="str">
            <v>C</v>
          </cell>
          <cell r="T1578">
            <v>0</v>
          </cell>
        </row>
        <row r="1579">
          <cell r="F1579" t="str">
            <v>B-10</v>
          </cell>
          <cell r="G1579" t="str">
            <v>ND</v>
          </cell>
          <cell r="I1579" t="str">
            <v>Energy</v>
          </cell>
          <cell r="J1579" t="str">
            <v>Winter</v>
          </cell>
          <cell r="K1579" t="str">
            <v>Part Peak</v>
          </cell>
          <cell r="O1579" t="str">
            <v>C</v>
          </cell>
          <cell r="T1579">
            <v>0</v>
          </cell>
        </row>
        <row r="1580">
          <cell r="F1580" t="str">
            <v>B-10</v>
          </cell>
          <cell r="G1580" t="str">
            <v>ND</v>
          </cell>
          <cell r="I1580" t="str">
            <v>Energy</v>
          </cell>
          <cell r="J1580" t="str">
            <v>Winter</v>
          </cell>
          <cell r="K1580" t="str">
            <v>Super Off</v>
          </cell>
          <cell r="O1580" t="str">
            <v>C</v>
          </cell>
          <cell r="T1580">
            <v>0</v>
          </cell>
        </row>
        <row r="1581">
          <cell r="F1581" t="str">
            <v>B-10</v>
          </cell>
          <cell r="G1581" t="str">
            <v>ND</v>
          </cell>
          <cell r="I1581" t="str">
            <v>Energy</v>
          </cell>
          <cell r="J1581" t="str">
            <v>Summer</v>
          </cell>
          <cell r="K1581" t="str">
            <v>Off Peak</v>
          </cell>
          <cell r="O1581" t="str">
            <v>C</v>
          </cell>
          <cell r="T1581">
            <v>2211668.4902550001</v>
          </cell>
        </row>
        <row r="1582">
          <cell r="F1582" t="str">
            <v>B-10</v>
          </cell>
          <cell r="G1582" t="str">
            <v>ND</v>
          </cell>
          <cell r="I1582" t="str">
            <v>Energy</v>
          </cell>
          <cell r="J1582" t="str">
            <v>Summer</v>
          </cell>
          <cell r="K1582" t="str">
            <v>Part Peak</v>
          </cell>
          <cell r="O1582" t="str">
            <v>C</v>
          </cell>
          <cell r="T1582">
            <v>661914.27323199995</v>
          </cell>
        </row>
        <row r="1583">
          <cell r="F1583" t="str">
            <v>B-10</v>
          </cell>
          <cell r="G1583" t="str">
            <v>ND</v>
          </cell>
          <cell r="I1583" t="str">
            <v>Energy</v>
          </cell>
          <cell r="J1583" t="str">
            <v>Summer</v>
          </cell>
          <cell r="K1583" t="str">
            <v>Peak</v>
          </cell>
          <cell r="O1583" t="str">
            <v>C</v>
          </cell>
          <cell r="T1583">
            <v>1036937.5759319999</v>
          </cell>
        </row>
        <row r="1584">
          <cell r="F1584" t="str">
            <v>B-10</v>
          </cell>
          <cell r="G1584" t="str">
            <v>ND</v>
          </cell>
          <cell r="I1584" t="str">
            <v>Energy</v>
          </cell>
          <cell r="J1584" t="str">
            <v>Winter</v>
          </cell>
          <cell r="K1584" t="str">
            <v>Off Peak</v>
          </cell>
          <cell r="O1584" t="str">
            <v>C</v>
          </cell>
          <cell r="T1584">
            <v>4700929.4109119996</v>
          </cell>
        </row>
        <row r="1585">
          <cell r="F1585" t="str">
            <v>B-10</v>
          </cell>
          <cell r="G1585" t="str">
            <v>ND</v>
          </cell>
          <cell r="I1585" t="str">
            <v>Energy</v>
          </cell>
          <cell r="J1585" t="str">
            <v>Winter</v>
          </cell>
          <cell r="K1585" t="str">
            <v>Part Peak</v>
          </cell>
          <cell r="O1585" t="str">
            <v>C</v>
          </cell>
          <cell r="T1585">
            <v>1541414.7461309999</v>
          </cell>
        </row>
        <row r="1586">
          <cell r="F1586" t="str">
            <v>B-10</v>
          </cell>
          <cell r="G1586" t="str">
            <v>ND</v>
          </cell>
          <cell r="I1586" t="str">
            <v>Energy</v>
          </cell>
          <cell r="J1586" t="str">
            <v>Winter</v>
          </cell>
          <cell r="K1586" t="str">
            <v>Super Off</v>
          </cell>
          <cell r="O1586" t="str">
            <v>C</v>
          </cell>
          <cell r="T1586">
            <v>425516.89773199998</v>
          </cell>
        </row>
        <row r="1587">
          <cell r="F1587" t="str">
            <v>B-10</v>
          </cell>
          <cell r="G1587" t="str">
            <v>NSGC</v>
          </cell>
          <cell r="I1587" t="str">
            <v>Energy</v>
          </cell>
          <cell r="J1587" t="str">
            <v>Summer</v>
          </cell>
          <cell r="K1587" t="str">
            <v>Off Peak</v>
          </cell>
          <cell r="O1587" t="str">
            <v>C</v>
          </cell>
          <cell r="T1587">
            <v>0</v>
          </cell>
        </row>
        <row r="1588">
          <cell r="F1588" t="str">
            <v>B-10</v>
          </cell>
          <cell r="G1588" t="str">
            <v>NSGC</v>
          </cell>
          <cell r="I1588" t="str">
            <v>Energy</v>
          </cell>
          <cell r="J1588" t="str">
            <v>Summer</v>
          </cell>
          <cell r="K1588" t="str">
            <v>Part Peak</v>
          </cell>
          <cell r="O1588" t="str">
            <v>C</v>
          </cell>
          <cell r="T1588">
            <v>0</v>
          </cell>
        </row>
        <row r="1589">
          <cell r="F1589" t="str">
            <v>B-10</v>
          </cell>
          <cell r="G1589" t="str">
            <v>NSGC</v>
          </cell>
          <cell r="I1589" t="str">
            <v>Energy</v>
          </cell>
          <cell r="J1589" t="str">
            <v>Summer</v>
          </cell>
          <cell r="K1589" t="str">
            <v>Peak</v>
          </cell>
          <cell r="O1589" t="str">
            <v>C</v>
          </cell>
          <cell r="T1589">
            <v>0</v>
          </cell>
        </row>
        <row r="1590">
          <cell r="F1590" t="str">
            <v>B-10</v>
          </cell>
          <cell r="G1590" t="str">
            <v>NSGC</v>
          </cell>
          <cell r="I1590" t="str">
            <v>Energy</v>
          </cell>
          <cell r="J1590" t="str">
            <v>Winter</v>
          </cell>
          <cell r="K1590" t="str">
            <v>Off Peak</v>
          </cell>
          <cell r="O1590" t="str">
            <v>C</v>
          </cell>
          <cell r="T1590">
            <v>0</v>
          </cell>
        </row>
        <row r="1591">
          <cell r="F1591" t="str">
            <v>B-10</v>
          </cell>
          <cell r="G1591" t="str">
            <v>NSGC</v>
          </cell>
          <cell r="I1591" t="str">
            <v>Energy</v>
          </cell>
          <cell r="J1591" t="str">
            <v>Winter</v>
          </cell>
          <cell r="K1591" t="str">
            <v>Part Peak</v>
          </cell>
          <cell r="O1591" t="str">
            <v>C</v>
          </cell>
          <cell r="T1591">
            <v>0</v>
          </cell>
        </row>
        <row r="1592">
          <cell r="F1592" t="str">
            <v>B-10</v>
          </cell>
          <cell r="G1592" t="str">
            <v>NSGC</v>
          </cell>
          <cell r="I1592" t="str">
            <v>Energy</v>
          </cell>
          <cell r="J1592" t="str">
            <v>Winter</v>
          </cell>
          <cell r="K1592" t="str">
            <v>Super Off</v>
          </cell>
          <cell r="O1592" t="str">
            <v>C</v>
          </cell>
          <cell r="T1592">
            <v>0</v>
          </cell>
        </row>
        <row r="1593">
          <cell r="F1593" t="str">
            <v>B-10</v>
          </cell>
          <cell r="G1593" t="str">
            <v>NSGC</v>
          </cell>
          <cell r="I1593" t="str">
            <v>Energy</v>
          </cell>
          <cell r="J1593" t="str">
            <v>Summer</v>
          </cell>
          <cell r="K1593" t="str">
            <v>Off Peak</v>
          </cell>
          <cell r="O1593" t="str">
            <v>C</v>
          </cell>
          <cell r="T1593">
            <v>2211668.4902550001</v>
          </cell>
        </row>
        <row r="1594">
          <cell r="F1594" t="str">
            <v>B-10</v>
          </cell>
          <cell r="G1594" t="str">
            <v>NSGC</v>
          </cell>
          <cell r="I1594" t="str">
            <v>Energy</v>
          </cell>
          <cell r="J1594" t="str">
            <v>Summer</v>
          </cell>
          <cell r="K1594" t="str">
            <v>Part Peak</v>
          </cell>
          <cell r="O1594" t="str">
            <v>C</v>
          </cell>
          <cell r="T1594">
            <v>661914.27323199995</v>
          </cell>
        </row>
        <row r="1595">
          <cell r="F1595" t="str">
            <v>B-10</v>
          </cell>
          <cell r="G1595" t="str">
            <v>NSGC</v>
          </cell>
          <cell r="I1595" t="str">
            <v>Energy</v>
          </cell>
          <cell r="J1595" t="str">
            <v>Summer</v>
          </cell>
          <cell r="K1595" t="str">
            <v>Peak</v>
          </cell>
          <cell r="O1595" t="str">
            <v>C</v>
          </cell>
          <cell r="T1595">
            <v>1036937.5759319999</v>
          </cell>
        </row>
        <row r="1596">
          <cell r="F1596" t="str">
            <v>B-10</v>
          </cell>
          <cell r="G1596" t="str">
            <v>NSGC</v>
          </cell>
          <cell r="I1596" t="str">
            <v>Energy</v>
          </cell>
          <cell r="J1596" t="str">
            <v>Winter</v>
          </cell>
          <cell r="K1596" t="str">
            <v>Off Peak</v>
          </cell>
          <cell r="O1596" t="str">
            <v>C</v>
          </cell>
          <cell r="T1596">
            <v>4700929.4109119996</v>
          </cell>
        </row>
        <row r="1597">
          <cell r="F1597" t="str">
            <v>B-10</v>
          </cell>
          <cell r="G1597" t="str">
            <v>NSGC</v>
          </cell>
          <cell r="I1597" t="str">
            <v>Energy</v>
          </cell>
          <cell r="J1597" t="str">
            <v>Winter</v>
          </cell>
          <cell r="K1597" t="str">
            <v>Part Peak</v>
          </cell>
          <cell r="O1597" t="str">
            <v>C</v>
          </cell>
          <cell r="T1597">
            <v>1541414.7461309999</v>
          </cell>
        </row>
        <row r="1598">
          <cell r="F1598" t="str">
            <v>B-10</v>
          </cell>
          <cell r="G1598" t="str">
            <v>NSGC</v>
          </cell>
          <cell r="I1598" t="str">
            <v>Energy</v>
          </cell>
          <cell r="J1598" t="str">
            <v>Winter</v>
          </cell>
          <cell r="K1598" t="str">
            <v>Super Off</v>
          </cell>
          <cell r="O1598" t="str">
            <v>C</v>
          </cell>
          <cell r="T1598">
            <v>425516.89773199998</v>
          </cell>
        </row>
        <row r="1599">
          <cell r="F1599" t="str">
            <v>B-10</v>
          </cell>
          <cell r="G1599" t="str">
            <v>PPP</v>
          </cell>
          <cell r="I1599" t="str">
            <v>Energy</v>
          </cell>
          <cell r="J1599" t="str">
            <v>Summer</v>
          </cell>
          <cell r="K1599" t="str">
            <v>Off Peak</v>
          </cell>
          <cell r="O1599" t="str">
            <v>C</v>
          </cell>
          <cell r="T1599">
            <v>0</v>
          </cell>
        </row>
        <row r="1600">
          <cell r="F1600" t="str">
            <v>B-10</v>
          </cell>
          <cell r="G1600" t="str">
            <v>PPP</v>
          </cell>
          <cell r="I1600" t="str">
            <v>Energy</v>
          </cell>
          <cell r="J1600" t="str">
            <v>Summer</v>
          </cell>
          <cell r="K1600" t="str">
            <v>Part Peak</v>
          </cell>
          <cell r="O1600" t="str">
            <v>C</v>
          </cell>
          <cell r="T1600">
            <v>0</v>
          </cell>
        </row>
        <row r="1601">
          <cell r="F1601" t="str">
            <v>B-10</v>
          </cell>
          <cell r="G1601" t="str">
            <v>PPP</v>
          </cell>
          <cell r="I1601" t="str">
            <v>Energy</v>
          </cell>
          <cell r="J1601" t="str">
            <v>Summer</v>
          </cell>
          <cell r="K1601" t="str">
            <v>Peak</v>
          </cell>
          <cell r="O1601" t="str">
            <v>C</v>
          </cell>
          <cell r="T1601">
            <v>0</v>
          </cell>
        </row>
        <row r="1602">
          <cell r="F1602" t="str">
            <v>B-10</v>
          </cell>
          <cell r="G1602" t="str">
            <v>PPP</v>
          </cell>
          <cell r="I1602" t="str">
            <v>Energy</v>
          </cell>
          <cell r="J1602" t="str">
            <v>Winter</v>
          </cell>
          <cell r="K1602" t="str">
            <v>Off Peak</v>
          </cell>
          <cell r="O1602" t="str">
            <v>C</v>
          </cell>
          <cell r="T1602">
            <v>0</v>
          </cell>
        </row>
        <row r="1603">
          <cell r="F1603" t="str">
            <v>B-10</v>
          </cell>
          <cell r="G1603" t="str">
            <v>PPP</v>
          </cell>
          <cell r="I1603" t="str">
            <v>Energy</v>
          </cell>
          <cell r="J1603" t="str">
            <v>Winter</v>
          </cell>
          <cell r="K1603" t="str">
            <v>Part Peak</v>
          </cell>
          <cell r="O1603" t="str">
            <v>C</v>
          </cell>
          <cell r="T1603">
            <v>0</v>
          </cell>
        </row>
        <row r="1604">
          <cell r="F1604" t="str">
            <v>B-10</v>
          </cell>
          <cell r="G1604" t="str">
            <v>PPP</v>
          </cell>
          <cell r="I1604" t="str">
            <v>Energy</v>
          </cell>
          <cell r="J1604" t="str">
            <v>Winter</v>
          </cell>
          <cell r="K1604" t="str">
            <v>Super Off</v>
          </cell>
          <cell r="O1604" t="str">
            <v>C</v>
          </cell>
          <cell r="T1604">
            <v>0</v>
          </cell>
        </row>
        <row r="1605">
          <cell r="F1605" t="str">
            <v>B-10</v>
          </cell>
          <cell r="G1605" t="str">
            <v>PPP</v>
          </cell>
          <cell r="I1605" t="str">
            <v>Energy</v>
          </cell>
          <cell r="J1605" t="str">
            <v>Summer</v>
          </cell>
          <cell r="K1605" t="str">
            <v>Off Peak</v>
          </cell>
          <cell r="O1605" t="str">
            <v>C</v>
          </cell>
          <cell r="T1605">
            <v>0</v>
          </cell>
        </row>
        <row r="1606">
          <cell r="F1606" t="str">
            <v>B-10</v>
          </cell>
          <cell r="G1606" t="str">
            <v>PPP</v>
          </cell>
          <cell r="I1606" t="str">
            <v>Energy</v>
          </cell>
          <cell r="J1606" t="str">
            <v>Summer</v>
          </cell>
          <cell r="K1606" t="str">
            <v>Part Peak</v>
          </cell>
          <cell r="O1606" t="str">
            <v>C</v>
          </cell>
          <cell r="T1606">
            <v>0</v>
          </cell>
        </row>
        <row r="1607">
          <cell r="F1607" t="str">
            <v>B-10</v>
          </cell>
          <cell r="G1607" t="str">
            <v>PPP</v>
          </cell>
          <cell r="I1607" t="str">
            <v>Energy</v>
          </cell>
          <cell r="J1607" t="str">
            <v>Summer</v>
          </cell>
          <cell r="K1607" t="str">
            <v>Peak</v>
          </cell>
          <cell r="O1607" t="str">
            <v>C</v>
          </cell>
          <cell r="T1607">
            <v>0</v>
          </cell>
        </row>
        <row r="1608">
          <cell r="F1608" t="str">
            <v>B-10</v>
          </cell>
          <cell r="G1608" t="str">
            <v>PPP</v>
          </cell>
          <cell r="I1608" t="str">
            <v>Energy</v>
          </cell>
          <cell r="J1608" t="str">
            <v>Winter</v>
          </cell>
          <cell r="K1608" t="str">
            <v>Off Peak</v>
          </cell>
          <cell r="O1608" t="str">
            <v>C</v>
          </cell>
          <cell r="T1608">
            <v>0</v>
          </cell>
        </row>
        <row r="1609">
          <cell r="F1609" t="str">
            <v>B-10</v>
          </cell>
          <cell r="G1609" t="str">
            <v>PPP</v>
          </cell>
          <cell r="I1609" t="str">
            <v>Energy</v>
          </cell>
          <cell r="J1609" t="str">
            <v>Winter</v>
          </cell>
          <cell r="K1609" t="str">
            <v>Part Peak</v>
          </cell>
          <cell r="O1609" t="str">
            <v>C</v>
          </cell>
          <cell r="T1609">
            <v>0</v>
          </cell>
        </row>
        <row r="1610">
          <cell r="F1610" t="str">
            <v>B-10</v>
          </cell>
          <cell r="G1610" t="str">
            <v>PPP</v>
          </cell>
          <cell r="I1610" t="str">
            <v>Energy</v>
          </cell>
          <cell r="J1610" t="str">
            <v>Winter</v>
          </cell>
          <cell r="K1610" t="str">
            <v>Super Off</v>
          </cell>
          <cell r="O1610" t="str">
            <v>C</v>
          </cell>
          <cell r="T1610">
            <v>0</v>
          </cell>
        </row>
        <row r="1611">
          <cell r="F1611" t="str">
            <v>B-10</v>
          </cell>
          <cell r="G1611" t="str">
            <v>PPP</v>
          </cell>
          <cell r="I1611" t="str">
            <v>Energy</v>
          </cell>
          <cell r="J1611" t="str">
            <v>Summer</v>
          </cell>
          <cell r="K1611" t="str">
            <v>Off Peak</v>
          </cell>
          <cell r="O1611" t="str">
            <v>C</v>
          </cell>
          <cell r="T1611">
            <v>0</v>
          </cell>
        </row>
        <row r="1612">
          <cell r="F1612" t="str">
            <v>B-10</v>
          </cell>
          <cell r="G1612" t="str">
            <v>PPP</v>
          </cell>
          <cell r="I1612" t="str">
            <v>Energy</v>
          </cell>
          <cell r="J1612" t="str">
            <v>Summer</v>
          </cell>
          <cell r="K1612" t="str">
            <v>Part Peak</v>
          </cell>
          <cell r="O1612" t="str">
            <v>C</v>
          </cell>
          <cell r="T1612">
            <v>0</v>
          </cell>
        </row>
        <row r="1613">
          <cell r="F1613" t="str">
            <v>B-10</v>
          </cell>
          <cell r="G1613" t="str">
            <v>PPP</v>
          </cell>
          <cell r="I1613" t="str">
            <v>Energy</v>
          </cell>
          <cell r="J1613" t="str">
            <v>Summer</v>
          </cell>
          <cell r="K1613" t="str">
            <v>Peak</v>
          </cell>
          <cell r="O1613" t="str">
            <v>C</v>
          </cell>
          <cell r="T1613">
            <v>0</v>
          </cell>
        </row>
        <row r="1614">
          <cell r="F1614" t="str">
            <v>B-10</v>
          </cell>
          <cell r="G1614" t="str">
            <v>PPP</v>
          </cell>
          <cell r="I1614" t="str">
            <v>Energy</v>
          </cell>
          <cell r="J1614" t="str">
            <v>Winter</v>
          </cell>
          <cell r="K1614" t="str">
            <v>Off Peak</v>
          </cell>
          <cell r="O1614" t="str">
            <v>C</v>
          </cell>
          <cell r="T1614">
            <v>0</v>
          </cell>
        </row>
        <row r="1615">
          <cell r="F1615" t="str">
            <v>B-10</v>
          </cell>
          <cell r="G1615" t="str">
            <v>PPP</v>
          </cell>
          <cell r="I1615" t="str">
            <v>Energy</v>
          </cell>
          <cell r="J1615" t="str">
            <v>Winter</v>
          </cell>
          <cell r="K1615" t="str">
            <v>Part Peak</v>
          </cell>
          <cell r="O1615" t="str">
            <v>C</v>
          </cell>
          <cell r="T1615">
            <v>0</v>
          </cell>
        </row>
        <row r="1616">
          <cell r="F1616" t="str">
            <v>B-10</v>
          </cell>
          <cell r="G1616" t="str">
            <v>PPP</v>
          </cell>
          <cell r="I1616" t="str">
            <v>Energy</v>
          </cell>
          <cell r="J1616" t="str">
            <v>Winter</v>
          </cell>
          <cell r="K1616" t="str">
            <v>Super Off</v>
          </cell>
          <cell r="O1616" t="str">
            <v>C</v>
          </cell>
          <cell r="T1616">
            <v>0</v>
          </cell>
        </row>
        <row r="1617">
          <cell r="F1617" t="str">
            <v>B-10</v>
          </cell>
          <cell r="G1617" t="str">
            <v>PPP</v>
          </cell>
          <cell r="I1617" t="str">
            <v>Energy</v>
          </cell>
          <cell r="J1617" t="str">
            <v>Summer</v>
          </cell>
          <cell r="K1617" t="str">
            <v>Off Peak</v>
          </cell>
          <cell r="O1617" t="str">
            <v>C</v>
          </cell>
          <cell r="T1617">
            <v>2211668.4902550001</v>
          </cell>
        </row>
        <row r="1618">
          <cell r="F1618" t="str">
            <v>B-10</v>
          </cell>
          <cell r="G1618" t="str">
            <v>PPP</v>
          </cell>
          <cell r="I1618" t="str">
            <v>Energy</v>
          </cell>
          <cell r="J1618" t="str">
            <v>Summer</v>
          </cell>
          <cell r="K1618" t="str">
            <v>Part Peak</v>
          </cell>
          <cell r="O1618" t="str">
            <v>C</v>
          </cell>
          <cell r="T1618">
            <v>661914.27323199995</v>
          </cell>
        </row>
        <row r="1619">
          <cell r="F1619" t="str">
            <v>B-10</v>
          </cell>
          <cell r="G1619" t="str">
            <v>PPP</v>
          </cell>
          <cell r="I1619" t="str">
            <v>Energy</v>
          </cell>
          <cell r="J1619" t="str">
            <v>Summer</v>
          </cell>
          <cell r="K1619" t="str">
            <v>Peak</v>
          </cell>
          <cell r="O1619" t="str">
            <v>C</v>
          </cell>
          <cell r="T1619">
            <v>1036937.5759319999</v>
          </cell>
        </row>
        <row r="1620">
          <cell r="F1620" t="str">
            <v>B-10</v>
          </cell>
          <cell r="G1620" t="str">
            <v>PPP</v>
          </cell>
          <cell r="I1620" t="str">
            <v>Energy</v>
          </cell>
          <cell r="J1620" t="str">
            <v>Winter</v>
          </cell>
          <cell r="K1620" t="str">
            <v>Off Peak</v>
          </cell>
          <cell r="O1620" t="str">
            <v>C</v>
          </cell>
          <cell r="T1620">
            <v>4700929.4109119996</v>
          </cell>
        </row>
        <row r="1621">
          <cell r="F1621" t="str">
            <v>B-10</v>
          </cell>
          <cell r="G1621" t="str">
            <v>PPP</v>
          </cell>
          <cell r="I1621" t="str">
            <v>Energy</v>
          </cell>
          <cell r="J1621" t="str">
            <v>Winter</v>
          </cell>
          <cell r="K1621" t="str">
            <v>Part Peak</v>
          </cell>
          <cell r="O1621" t="str">
            <v>C</v>
          </cell>
          <cell r="T1621">
            <v>1541414.7461309999</v>
          </cell>
        </row>
        <row r="1622">
          <cell r="F1622" t="str">
            <v>B-10</v>
          </cell>
          <cell r="G1622" t="str">
            <v>PPP</v>
          </cell>
          <cell r="I1622" t="str">
            <v>Energy</v>
          </cell>
          <cell r="J1622" t="str">
            <v>Winter</v>
          </cell>
          <cell r="K1622" t="str">
            <v>Super Off</v>
          </cell>
          <cell r="O1622" t="str">
            <v>C</v>
          </cell>
          <cell r="T1622">
            <v>425516.89773199998</v>
          </cell>
        </row>
        <row r="1623">
          <cell r="F1623" t="str">
            <v>B-10</v>
          </cell>
          <cell r="G1623" t="str">
            <v>PPP</v>
          </cell>
          <cell r="I1623" t="str">
            <v>Energy</v>
          </cell>
          <cell r="J1623" t="str">
            <v>Summer</v>
          </cell>
          <cell r="K1623" t="str">
            <v>Off Peak</v>
          </cell>
          <cell r="O1623" t="str">
            <v>C</v>
          </cell>
          <cell r="T1623">
            <v>2211668.4902550001</v>
          </cell>
        </row>
        <row r="1624">
          <cell r="F1624" t="str">
            <v>B-10</v>
          </cell>
          <cell r="G1624" t="str">
            <v>PPP</v>
          </cell>
          <cell r="I1624" t="str">
            <v>Energy</v>
          </cell>
          <cell r="J1624" t="str">
            <v>Summer</v>
          </cell>
          <cell r="K1624" t="str">
            <v>Part Peak</v>
          </cell>
          <cell r="O1624" t="str">
            <v>C</v>
          </cell>
          <cell r="T1624">
            <v>661914.27323199995</v>
          </cell>
        </row>
        <row r="1625">
          <cell r="F1625" t="str">
            <v>B-10</v>
          </cell>
          <cell r="G1625" t="str">
            <v>PPP</v>
          </cell>
          <cell r="I1625" t="str">
            <v>Energy</v>
          </cell>
          <cell r="J1625" t="str">
            <v>Summer</v>
          </cell>
          <cell r="K1625" t="str">
            <v>Peak</v>
          </cell>
          <cell r="O1625" t="str">
            <v>C</v>
          </cell>
          <cell r="T1625">
            <v>1036937.5759319999</v>
          </cell>
        </row>
        <row r="1626">
          <cell r="F1626" t="str">
            <v>B-10</v>
          </cell>
          <cell r="G1626" t="str">
            <v>PPP</v>
          </cell>
          <cell r="I1626" t="str">
            <v>Energy</v>
          </cell>
          <cell r="J1626" t="str">
            <v>Winter</v>
          </cell>
          <cell r="K1626" t="str">
            <v>Off Peak</v>
          </cell>
          <cell r="O1626" t="str">
            <v>C</v>
          </cell>
          <cell r="T1626">
            <v>4700929.4109119996</v>
          </cell>
        </row>
        <row r="1627">
          <cell r="F1627" t="str">
            <v>B-10</v>
          </cell>
          <cell r="G1627" t="str">
            <v>PPP</v>
          </cell>
          <cell r="I1627" t="str">
            <v>Energy</v>
          </cell>
          <cell r="J1627" t="str">
            <v>Winter</v>
          </cell>
          <cell r="K1627" t="str">
            <v>Part Peak</v>
          </cell>
          <cell r="O1627" t="str">
            <v>C</v>
          </cell>
          <cell r="T1627">
            <v>1541414.7461309999</v>
          </cell>
        </row>
        <row r="1628">
          <cell r="F1628" t="str">
            <v>B-10</v>
          </cell>
          <cell r="G1628" t="str">
            <v>PPP</v>
          </cell>
          <cell r="I1628" t="str">
            <v>Energy</v>
          </cell>
          <cell r="J1628" t="str">
            <v>Winter</v>
          </cell>
          <cell r="K1628" t="str">
            <v>Super Off</v>
          </cell>
          <cell r="O1628" t="str">
            <v>C</v>
          </cell>
          <cell r="T1628">
            <v>425516.89773199998</v>
          </cell>
        </row>
        <row r="1629">
          <cell r="F1629" t="str">
            <v>B-10</v>
          </cell>
          <cell r="G1629" t="str">
            <v>PPP</v>
          </cell>
          <cell r="I1629" t="str">
            <v>Energy</v>
          </cell>
          <cell r="J1629" t="str">
            <v>Summer</v>
          </cell>
          <cell r="K1629" t="str">
            <v>Off Peak</v>
          </cell>
          <cell r="O1629" t="str">
            <v>C</v>
          </cell>
          <cell r="T1629">
            <v>2211668.4902550001</v>
          </cell>
        </row>
        <row r="1630">
          <cell r="F1630" t="str">
            <v>B-10</v>
          </cell>
          <cell r="G1630" t="str">
            <v>PPP</v>
          </cell>
          <cell r="I1630" t="str">
            <v>Energy</v>
          </cell>
          <cell r="J1630" t="str">
            <v>Summer</v>
          </cell>
          <cell r="K1630" t="str">
            <v>Part Peak</v>
          </cell>
          <cell r="O1630" t="str">
            <v>C</v>
          </cell>
          <cell r="T1630">
            <v>661914.27323199995</v>
          </cell>
        </row>
        <row r="1631">
          <cell r="F1631" t="str">
            <v>B-10</v>
          </cell>
          <cell r="G1631" t="str">
            <v>PPP</v>
          </cell>
          <cell r="I1631" t="str">
            <v>Energy</v>
          </cell>
          <cell r="J1631" t="str">
            <v>Summer</v>
          </cell>
          <cell r="K1631" t="str">
            <v>Peak</v>
          </cell>
          <cell r="O1631" t="str">
            <v>C</v>
          </cell>
          <cell r="T1631">
            <v>1036937.5759319999</v>
          </cell>
        </row>
        <row r="1632">
          <cell r="F1632" t="str">
            <v>B-10</v>
          </cell>
          <cell r="G1632" t="str">
            <v>PPP</v>
          </cell>
          <cell r="I1632" t="str">
            <v>Energy</v>
          </cell>
          <cell r="J1632" t="str">
            <v>Winter</v>
          </cell>
          <cell r="K1632" t="str">
            <v>Off Peak</v>
          </cell>
          <cell r="O1632" t="str">
            <v>C</v>
          </cell>
          <cell r="T1632">
            <v>4700929.4109119996</v>
          </cell>
        </row>
        <row r="1633">
          <cell r="F1633" t="str">
            <v>B-10</v>
          </cell>
          <cell r="G1633" t="str">
            <v>PPP</v>
          </cell>
          <cell r="I1633" t="str">
            <v>Energy</v>
          </cell>
          <cell r="J1633" t="str">
            <v>Winter</v>
          </cell>
          <cell r="K1633" t="str">
            <v>Part Peak</v>
          </cell>
          <cell r="O1633" t="str">
            <v>C</v>
          </cell>
          <cell r="T1633">
            <v>1541414.7461309999</v>
          </cell>
        </row>
        <row r="1634">
          <cell r="F1634" t="str">
            <v>B-10</v>
          </cell>
          <cell r="G1634" t="str">
            <v>PPP</v>
          </cell>
          <cell r="I1634" t="str">
            <v>Energy</v>
          </cell>
          <cell r="J1634" t="str">
            <v>Winter</v>
          </cell>
          <cell r="K1634" t="str">
            <v>Super Off</v>
          </cell>
          <cell r="O1634" t="str">
            <v>C</v>
          </cell>
          <cell r="T1634">
            <v>425516.89773199998</v>
          </cell>
        </row>
        <row r="1635">
          <cell r="F1635" t="str">
            <v>B-10</v>
          </cell>
          <cell r="G1635" t="str">
            <v>RS</v>
          </cell>
          <cell r="I1635" t="str">
            <v>Demand</v>
          </cell>
          <cell r="J1635" t="str">
            <v>Summer</v>
          </cell>
          <cell r="K1635" t="str">
            <v>Maximum kW</v>
          </cell>
          <cell r="O1635" t="str">
            <v>C</v>
          </cell>
          <cell r="T1635">
            <v>0</v>
          </cell>
        </row>
        <row r="1636">
          <cell r="F1636" t="str">
            <v>B-10</v>
          </cell>
          <cell r="G1636" t="str">
            <v>RS</v>
          </cell>
          <cell r="I1636" t="str">
            <v>Demand</v>
          </cell>
          <cell r="J1636" t="str">
            <v>Winter</v>
          </cell>
          <cell r="K1636" t="str">
            <v>Maximum kW</v>
          </cell>
          <cell r="O1636" t="str">
            <v>C</v>
          </cell>
          <cell r="T1636">
            <v>0</v>
          </cell>
        </row>
        <row r="1637">
          <cell r="F1637" t="str">
            <v>B-10</v>
          </cell>
          <cell r="G1637" t="str">
            <v>RS</v>
          </cell>
          <cell r="I1637" t="str">
            <v>Demand</v>
          </cell>
          <cell r="J1637" t="str">
            <v>Summer</v>
          </cell>
          <cell r="K1637" t="str">
            <v>Maximum kW</v>
          </cell>
          <cell r="O1637" t="str">
            <v>C</v>
          </cell>
          <cell r="T1637">
            <v>11283.884876</v>
          </cell>
        </row>
        <row r="1638">
          <cell r="F1638" t="str">
            <v>B-10</v>
          </cell>
          <cell r="G1638" t="str">
            <v>RS</v>
          </cell>
          <cell r="I1638" t="str">
            <v>Demand</v>
          </cell>
          <cell r="J1638" t="str">
            <v>Winter</v>
          </cell>
          <cell r="K1638" t="str">
            <v>Maximum kW</v>
          </cell>
          <cell r="O1638" t="str">
            <v>C</v>
          </cell>
          <cell r="T1638">
            <v>18547.389488000001</v>
          </cell>
        </row>
        <row r="1639">
          <cell r="F1639" t="str">
            <v>B-10</v>
          </cell>
          <cell r="G1639" t="str">
            <v>RS</v>
          </cell>
          <cell r="I1639" t="str">
            <v>Energy</v>
          </cell>
          <cell r="J1639" t="str">
            <v>Summer</v>
          </cell>
          <cell r="K1639" t="str">
            <v>Off Peak</v>
          </cell>
          <cell r="O1639" t="str">
            <v>C</v>
          </cell>
          <cell r="T1639">
            <v>0</v>
          </cell>
        </row>
        <row r="1640">
          <cell r="F1640" t="str">
            <v>B-10</v>
          </cell>
          <cell r="G1640" t="str">
            <v>RS</v>
          </cell>
          <cell r="I1640" t="str">
            <v>Energy</v>
          </cell>
          <cell r="J1640" t="str">
            <v>Summer</v>
          </cell>
          <cell r="K1640" t="str">
            <v>Part Peak</v>
          </cell>
          <cell r="O1640" t="str">
            <v>C</v>
          </cell>
          <cell r="T1640">
            <v>0</v>
          </cell>
        </row>
        <row r="1641">
          <cell r="F1641" t="str">
            <v>B-10</v>
          </cell>
          <cell r="G1641" t="str">
            <v>RS</v>
          </cell>
          <cell r="I1641" t="str">
            <v>Energy</v>
          </cell>
          <cell r="J1641" t="str">
            <v>Summer</v>
          </cell>
          <cell r="K1641" t="str">
            <v>Peak</v>
          </cell>
          <cell r="O1641" t="str">
            <v>C</v>
          </cell>
          <cell r="T1641">
            <v>0</v>
          </cell>
        </row>
        <row r="1642">
          <cell r="F1642" t="str">
            <v>B-10</v>
          </cell>
          <cell r="G1642" t="str">
            <v>RS</v>
          </cell>
          <cell r="I1642" t="str">
            <v>Energy</v>
          </cell>
          <cell r="J1642" t="str">
            <v>Winter</v>
          </cell>
          <cell r="K1642" t="str">
            <v>Off Peak</v>
          </cell>
          <cell r="O1642" t="str">
            <v>C</v>
          </cell>
          <cell r="T1642">
            <v>0</v>
          </cell>
        </row>
        <row r="1643">
          <cell r="F1643" t="str">
            <v>B-10</v>
          </cell>
          <cell r="G1643" t="str">
            <v>RS</v>
          </cell>
          <cell r="I1643" t="str">
            <v>Energy</v>
          </cell>
          <cell r="J1643" t="str">
            <v>Winter</v>
          </cell>
          <cell r="K1643" t="str">
            <v>Part Peak</v>
          </cell>
          <cell r="O1643" t="str">
            <v>C</v>
          </cell>
          <cell r="T1643">
            <v>0</v>
          </cell>
        </row>
        <row r="1644">
          <cell r="F1644" t="str">
            <v>B-10</v>
          </cell>
          <cell r="G1644" t="str">
            <v>RS</v>
          </cell>
          <cell r="I1644" t="str">
            <v>Energy</v>
          </cell>
          <cell r="J1644" t="str">
            <v>Winter</v>
          </cell>
          <cell r="K1644" t="str">
            <v>Super Off</v>
          </cell>
          <cell r="O1644" t="str">
            <v>C</v>
          </cell>
          <cell r="T1644">
            <v>0</v>
          </cell>
        </row>
        <row r="1645">
          <cell r="F1645" t="str">
            <v>B-10</v>
          </cell>
          <cell r="G1645" t="str">
            <v>RS</v>
          </cell>
          <cell r="I1645" t="str">
            <v>Energy</v>
          </cell>
          <cell r="J1645" t="str">
            <v>Summer</v>
          </cell>
          <cell r="K1645" t="str">
            <v>Off Peak</v>
          </cell>
          <cell r="O1645" t="str">
            <v>C</v>
          </cell>
          <cell r="T1645">
            <v>2211668.4902550001</v>
          </cell>
        </row>
        <row r="1646">
          <cell r="F1646" t="str">
            <v>B-10</v>
          </cell>
          <cell r="G1646" t="str">
            <v>RS</v>
          </cell>
          <cell r="I1646" t="str">
            <v>Energy</v>
          </cell>
          <cell r="J1646" t="str">
            <v>Summer</v>
          </cell>
          <cell r="K1646" t="str">
            <v>Part Peak</v>
          </cell>
          <cell r="O1646" t="str">
            <v>C</v>
          </cell>
          <cell r="T1646">
            <v>661914.27323199995</v>
          </cell>
        </row>
        <row r="1647">
          <cell r="F1647" t="str">
            <v>B-10</v>
          </cell>
          <cell r="G1647" t="str">
            <v>RS</v>
          </cell>
          <cell r="I1647" t="str">
            <v>Energy</v>
          </cell>
          <cell r="J1647" t="str">
            <v>Summer</v>
          </cell>
          <cell r="K1647" t="str">
            <v>Peak</v>
          </cell>
          <cell r="O1647" t="str">
            <v>C</v>
          </cell>
          <cell r="T1647">
            <v>1036937.5759319999</v>
          </cell>
        </row>
        <row r="1648">
          <cell r="F1648" t="str">
            <v>B-10</v>
          </cell>
          <cell r="G1648" t="str">
            <v>RS</v>
          </cell>
          <cell r="I1648" t="str">
            <v>Energy</v>
          </cell>
          <cell r="J1648" t="str">
            <v>Winter</v>
          </cell>
          <cell r="K1648" t="str">
            <v>Off Peak</v>
          </cell>
          <cell r="O1648" t="str">
            <v>C</v>
          </cell>
          <cell r="T1648">
            <v>4700929.4109119996</v>
          </cell>
        </row>
        <row r="1649">
          <cell r="F1649" t="str">
            <v>B-10</v>
          </cell>
          <cell r="G1649" t="str">
            <v>RS</v>
          </cell>
          <cell r="I1649" t="str">
            <v>Energy</v>
          </cell>
          <cell r="J1649" t="str">
            <v>Winter</v>
          </cell>
          <cell r="K1649" t="str">
            <v>Part Peak</v>
          </cell>
          <cell r="O1649" t="str">
            <v>C</v>
          </cell>
          <cell r="T1649">
            <v>1541414.7461309999</v>
          </cell>
        </row>
        <row r="1650">
          <cell r="F1650" t="str">
            <v>B-10</v>
          </cell>
          <cell r="G1650" t="str">
            <v>RS</v>
          </cell>
          <cell r="I1650" t="str">
            <v>Energy</v>
          </cell>
          <cell r="J1650" t="str">
            <v>Winter</v>
          </cell>
          <cell r="K1650" t="str">
            <v>Super Off</v>
          </cell>
          <cell r="O1650" t="str">
            <v>C</v>
          </cell>
          <cell r="T1650">
            <v>425516.89773199998</v>
          </cell>
        </row>
        <row r="1651">
          <cell r="F1651" t="str">
            <v>B-10</v>
          </cell>
          <cell r="G1651" t="str">
            <v>TRA</v>
          </cell>
          <cell r="I1651" t="str">
            <v>Energy</v>
          </cell>
          <cell r="J1651" t="str">
            <v>Summer</v>
          </cell>
          <cell r="K1651" t="str">
            <v>Off Peak</v>
          </cell>
          <cell r="O1651" t="str">
            <v>C</v>
          </cell>
          <cell r="T1651">
            <v>0</v>
          </cell>
        </row>
        <row r="1652">
          <cell r="F1652" t="str">
            <v>B-10</v>
          </cell>
          <cell r="G1652" t="str">
            <v>TRA</v>
          </cell>
          <cell r="I1652" t="str">
            <v>Energy</v>
          </cell>
          <cell r="J1652" t="str">
            <v>Summer</v>
          </cell>
          <cell r="K1652" t="str">
            <v>Part Peak</v>
          </cell>
          <cell r="O1652" t="str">
            <v>C</v>
          </cell>
          <cell r="T1652">
            <v>0</v>
          </cell>
        </row>
        <row r="1653">
          <cell r="F1653" t="str">
            <v>B-10</v>
          </cell>
          <cell r="G1653" t="str">
            <v>TRA</v>
          </cell>
          <cell r="I1653" t="str">
            <v>Energy</v>
          </cell>
          <cell r="J1653" t="str">
            <v>Summer</v>
          </cell>
          <cell r="K1653" t="str">
            <v>Peak</v>
          </cell>
          <cell r="O1653" t="str">
            <v>C</v>
          </cell>
          <cell r="T1653">
            <v>0</v>
          </cell>
        </row>
        <row r="1654">
          <cell r="F1654" t="str">
            <v>B-10</v>
          </cell>
          <cell r="G1654" t="str">
            <v>TRA</v>
          </cell>
          <cell r="I1654" t="str">
            <v>Energy</v>
          </cell>
          <cell r="J1654" t="str">
            <v>Winter</v>
          </cell>
          <cell r="K1654" t="str">
            <v>Off Peak</v>
          </cell>
          <cell r="O1654" t="str">
            <v>C</v>
          </cell>
          <cell r="T1654">
            <v>0</v>
          </cell>
        </row>
        <row r="1655">
          <cell r="F1655" t="str">
            <v>B-10</v>
          </cell>
          <cell r="G1655" t="str">
            <v>TRA</v>
          </cell>
          <cell r="I1655" t="str">
            <v>Energy</v>
          </cell>
          <cell r="J1655" t="str">
            <v>Winter</v>
          </cell>
          <cell r="K1655" t="str">
            <v>Part Peak</v>
          </cell>
          <cell r="O1655" t="str">
            <v>C</v>
          </cell>
          <cell r="T1655">
            <v>0</v>
          </cell>
        </row>
        <row r="1656">
          <cell r="F1656" t="str">
            <v>B-10</v>
          </cell>
          <cell r="G1656" t="str">
            <v>TRA</v>
          </cell>
          <cell r="I1656" t="str">
            <v>Energy</v>
          </cell>
          <cell r="J1656" t="str">
            <v>Winter</v>
          </cell>
          <cell r="K1656" t="str">
            <v>Super Off</v>
          </cell>
          <cell r="O1656" t="str">
            <v>C</v>
          </cell>
          <cell r="T1656">
            <v>0</v>
          </cell>
        </row>
        <row r="1657">
          <cell r="F1657" t="str">
            <v>B-10</v>
          </cell>
          <cell r="G1657" t="str">
            <v>TRA</v>
          </cell>
          <cell r="I1657" t="str">
            <v>Energy</v>
          </cell>
          <cell r="J1657" t="str">
            <v>Summer</v>
          </cell>
          <cell r="K1657" t="str">
            <v>Off Peak</v>
          </cell>
          <cell r="O1657" t="str">
            <v>C</v>
          </cell>
          <cell r="T1657">
            <v>0</v>
          </cell>
        </row>
        <row r="1658">
          <cell r="F1658" t="str">
            <v>B-10</v>
          </cell>
          <cell r="G1658" t="str">
            <v>TRA</v>
          </cell>
          <cell r="I1658" t="str">
            <v>Energy</v>
          </cell>
          <cell r="J1658" t="str">
            <v>Summer</v>
          </cell>
          <cell r="K1658" t="str">
            <v>Part Peak</v>
          </cell>
          <cell r="O1658" t="str">
            <v>C</v>
          </cell>
          <cell r="T1658">
            <v>0</v>
          </cell>
        </row>
        <row r="1659">
          <cell r="F1659" t="str">
            <v>B-10</v>
          </cell>
          <cell r="G1659" t="str">
            <v>TRA</v>
          </cell>
          <cell r="I1659" t="str">
            <v>Energy</v>
          </cell>
          <cell r="J1659" t="str">
            <v>Summer</v>
          </cell>
          <cell r="K1659" t="str">
            <v>Peak</v>
          </cell>
          <cell r="O1659" t="str">
            <v>C</v>
          </cell>
          <cell r="T1659">
            <v>0</v>
          </cell>
        </row>
        <row r="1660">
          <cell r="F1660" t="str">
            <v>B-10</v>
          </cell>
          <cell r="G1660" t="str">
            <v>TRA</v>
          </cell>
          <cell r="I1660" t="str">
            <v>Energy</v>
          </cell>
          <cell r="J1660" t="str">
            <v>Winter</v>
          </cell>
          <cell r="K1660" t="str">
            <v>Off Peak</v>
          </cell>
          <cell r="O1660" t="str">
            <v>C</v>
          </cell>
          <cell r="T1660">
            <v>0</v>
          </cell>
        </row>
        <row r="1661">
          <cell r="F1661" t="str">
            <v>B-10</v>
          </cell>
          <cell r="G1661" t="str">
            <v>TRA</v>
          </cell>
          <cell r="I1661" t="str">
            <v>Energy</v>
          </cell>
          <cell r="J1661" t="str">
            <v>Winter</v>
          </cell>
          <cell r="K1661" t="str">
            <v>Part Peak</v>
          </cell>
          <cell r="O1661" t="str">
            <v>C</v>
          </cell>
          <cell r="T1661">
            <v>0</v>
          </cell>
        </row>
        <row r="1662">
          <cell r="F1662" t="str">
            <v>B-10</v>
          </cell>
          <cell r="G1662" t="str">
            <v>TRA</v>
          </cell>
          <cell r="I1662" t="str">
            <v>Energy</v>
          </cell>
          <cell r="J1662" t="str">
            <v>Winter</v>
          </cell>
          <cell r="K1662" t="str">
            <v>Super Off</v>
          </cell>
          <cell r="O1662" t="str">
            <v>C</v>
          </cell>
          <cell r="T1662">
            <v>0</v>
          </cell>
        </row>
        <row r="1663">
          <cell r="F1663" t="str">
            <v>B-10</v>
          </cell>
          <cell r="G1663" t="str">
            <v>TRA</v>
          </cell>
          <cell r="I1663" t="str">
            <v>Energy</v>
          </cell>
          <cell r="J1663" t="str">
            <v>Summer</v>
          </cell>
          <cell r="K1663" t="str">
            <v>Off Peak</v>
          </cell>
          <cell r="O1663" t="str">
            <v>C</v>
          </cell>
          <cell r="T1663">
            <v>0</v>
          </cell>
        </row>
        <row r="1664">
          <cell r="F1664" t="str">
            <v>B-10</v>
          </cell>
          <cell r="G1664" t="str">
            <v>TRA</v>
          </cell>
          <cell r="I1664" t="str">
            <v>Energy</v>
          </cell>
          <cell r="J1664" t="str">
            <v>Summer</v>
          </cell>
          <cell r="K1664" t="str">
            <v>Part Peak</v>
          </cell>
          <cell r="O1664" t="str">
            <v>C</v>
          </cell>
          <cell r="T1664">
            <v>0</v>
          </cell>
        </row>
        <row r="1665">
          <cell r="F1665" t="str">
            <v>B-10</v>
          </cell>
          <cell r="G1665" t="str">
            <v>TRA</v>
          </cell>
          <cell r="I1665" t="str">
            <v>Energy</v>
          </cell>
          <cell r="J1665" t="str">
            <v>Summer</v>
          </cell>
          <cell r="K1665" t="str">
            <v>Peak</v>
          </cell>
          <cell r="O1665" t="str">
            <v>C</v>
          </cell>
          <cell r="T1665">
            <v>0</v>
          </cell>
        </row>
        <row r="1666">
          <cell r="F1666" t="str">
            <v>B-10</v>
          </cell>
          <cell r="G1666" t="str">
            <v>TRA</v>
          </cell>
          <cell r="I1666" t="str">
            <v>Energy</v>
          </cell>
          <cell r="J1666" t="str">
            <v>Winter</v>
          </cell>
          <cell r="K1666" t="str">
            <v>Off Peak</v>
          </cell>
          <cell r="O1666" t="str">
            <v>C</v>
          </cell>
          <cell r="T1666">
            <v>0</v>
          </cell>
        </row>
        <row r="1667">
          <cell r="F1667" t="str">
            <v>B-10</v>
          </cell>
          <cell r="G1667" t="str">
            <v>TRA</v>
          </cell>
          <cell r="I1667" t="str">
            <v>Energy</v>
          </cell>
          <cell r="J1667" t="str">
            <v>Winter</v>
          </cell>
          <cell r="K1667" t="str">
            <v>Part Peak</v>
          </cell>
          <cell r="O1667" t="str">
            <v>C</v>
          </cell>
          <cell r="T1667">
            <v>0</v>
          </cell>
        </row>
        <row r="1668">
          <cell r="F1668" t="str">
            <v>B-10</v>
          </cell>
          <cell r="G1668" t="str">
            <v>TRA</v>
          </cell>
          <cell r="I1668" t="str">
            <v>Energy</v>
          </cell>
          <cell r="J1668" t="str">
            <v>Winter</v>
          </cell>
          <cell r="K1668" t="str">
            <v>Super Off</v>
          </cell>
          <cell r="O1668" t="str">
            <v>C</v>
          </cell>
          <cell r="T1668">
            <v>0</v>
          </cell>
        </row>
        <row r="1669">
          <cell r="F1669" t="str">
            <v>B-10</v>
          </cell>
          <cell r="G1669" t="str">
            <v>TRA</v>
          </cell>
          <cell r="I1669" t="str">
            <v>Energy</v>
          </cell>
          <cell r="J1669" t="str">
            <v>Summer</v>
          </cell>
          <cell r="K1669" t="str">
            <v>Off Peak</v>
          </cell>
          <cell r="O1669" t="str">
            <v>C</v>
          </cell>
          <cell r="T1669">
            <v>2211668.4902550001</v>
          </cell>
        </row>
        <row r="1670">
          <cell r="F1670" t="str">
            <v>B-10</v>
          </cell>
          <cell r="G1670" t="str">
            <v>TRA</v>
          </cell>
          <cell r="I1670" t="str">
            <v>Energy</v>
          </cell>
          <cell r="J1670" t="str">
            <v>Summer</v>
          </cell>
          <cell r="K1670" t="str">
            <v>Part Peak</v>
          </cell>
          <cell r="O1670" t="str">
            <v>C</v>
          </cell>
          <cell r="T1670">
            <v>661914.27323199995</v>
          </cell>
        </row>
        <row r="1671">
          <cell r="F1671" t="str">
            <v>B-10</v>
          </cell>
          <cell r="G1671" t="str">
            <v>TRA</v>
          </cell>
          <cell r="I1671" t="str">
            <v>Energy</v>
          </cell>
          <cell r="J1671" t="str">
            <v>Summer</v>
          </cell>
          <cell r="K1671" t="str">
            <v>Peak</v>
          </cell>
          <cell r="O1671" t="str">
            <v>C</v>
          </cell>
          <cell r="T1671">
            <v>1036937.5759319999</v>
          </cell>
        </row>
        <row r="1672">
          <cell r="F1672" t="str">
            <v>B-10</v>
          </cell>
          <cell r="G1672" t="str">
            <v>TRA</v>
          </cell>
          <cell r="I1672" t="str">
            <v>Energy</v>
          </cell>
          <cell r="J1672" t="str">
            <v>Winter</v>
          </cell>
          <cell r="K1672" t="str">
            <v>Off Peak</v>
          </cell>
          <cell r="O1672" t="str">
            <v>C</v>
          </cell>
          <cell r="T1672">
            <v>4700929.4109119996</v>
          </cell>
        </row>
        <row r="1673">
          <cell r="F1673" t="str">
            <v>B-10</v>
          </cell>
          <cell r="G1673" t="str">
            <v>TRA</v>
          </cell>
          <cell r="I1673" t="str">
            <v>Energy</v>
          </cell>
          <cell r="J1673" t="str">
            <v>Winter</v>
          </cell>
          <cell r="K1673" t="str">
            <v>Part Peak</v>
          </cell>
          <cell r="O1673" t="str">
            <v>C</v>
          </cell>
          <cell r="T1673">
            <v>1541414.7461309999</v>
          </cell>
        </row>
        <row r="1674">
          <cell r="F1674" t="str">
            <v>B-10</v>
          </cell>
          <cell r="G1674" t="str">
            <v>TRA</v>
          </cell>
          <cell r="I1674" t="str">
            <v>Energy</v>
          </cell>
          <cell r="J1674" t="str">
            <v>Winter</v>
          </cell>
          <cell r="K1674" t="str">
            <v>Super Off</v>
          </cell>
          <cell r="O1674" t="str">
            <v>C</v>
          </cell>
          <cell r="T1674">
            <v>425516.89773199998</v>
          </cell>
        </row>
        <row r="1675">
          <cell r="F1675" t="str">
            <v>B-10</v>
          </cell>
          <cell r="G1675" t="str">
            <v>TRA</v>
          </cell>
          <cell r="I1675" t="str">
            <v>Energy</v>
          </cell>
          <cell r="J1675" t="str">
            <v>Summer</v>
          </cell>
          <cell r="K1675" t="str">
            <v>Off Peak</v>
          </cell>
          <cell r="O1675" t="str">
            <v>C</v>
          </cell>
          <cell r="T1675">
            <v>2211668.4902550001</v>
          </cell>
        </row>
        <row r="1676">
          <cell r="F1676" t="str">
            <v>B-10</v>
          </cell>
          <cell r="G1676" t="str">
            <v>TRA</v>
          </cell>
          <cell r="I1676" t="str">
            <v>Energy</v>
          </cell>
          <cell r="J1676" t="str">
            <v>Summer</v>
          </cell>
          <cell r="K1676" t="str">
            <v>Part Peak</v>
          </cell>
          <cell r="O1676" t="str">
            <v>C</v>
          </cell>
          <cell r="T1676">
            <v>661914.27323199995</v>
          </cell>
        </row>
        <row r="1677">
          <cell r="F1677" t="str">
            <v>B-10</v>
          </cell>
          <cell r="G1677" t="str">
            <v>TRA</v>
          </cell>
          <cell r="I1677" t="str">
            <v>Energy</v>
          </cell>
          <cell r="J1677" t="str">
            <v>Summer</v>
          </cell>
          <cell r="K1677" t="str">
            <v>Peak</v>
          </cell>
          <cell r="O1677" t="str">
            <v>C</v>
          </cell>
          <cell r="T1677">
            <v>1036937.5759319999</v>
          </cell>
        </row>
        <row r="1678">
          <cell r="F1678" t="str">
            <v>B-10</v>
          </cell>
          <cell r="G1678" t="str">
            <v>TRA</v>
          </cell>
          <cell r="I1678" t="str">
            <v>Energy</v>
          </cell>
          <cell r="J1678" t="str">
            <v>Winter</v>
          </cell>
          <cell r="K1678" t="str">
            <v>Off Peak</v>
          </cell>
          <cell r="O1678" t="str">
            <v>C</v>
          </cell>
          <cell r="T1678">
            <v>4700929.4109119996</v>
          </cell>
        </row>
        <row r="1679">
          <cell r="F1679" t="str">
            <v>B-10</v>
          </cell>
          <cell r="G1679" t="str">
            <v>TRA</v>
          </cell>
          <cell r="I1679" t="str">
            <v>Energy</v>
          </cell>
          <cell r="J1679" t="str">
            <v>Winter</v>
          </cell>
          <cell r="K1679" t="str">
            <v>Part Peak</v>
          </cell>
          <cell r="O1679" t="str">
            <v>C</v>
          </cell>
          <cell r="T1679">
            <v>1541414.7461309999</v>
          </cell>
        </row>
        <row r="1680">
          <cell r="F1680" t="str">
            <v>B-10</v>
          </cell>
          <cell r="G1680" t="str">
            <v>TRA</v>
          </cell>
          <cell r="I1680" t="str">
            <v>Energy</v>
          </cell>
          <cell r="J1680" t="str">
            <v>Winter</v>
          </cell>
          <cell r="K1680" t="str">
            <v>Super Off</v>
          </cell>
          <cell r="O1680" t="str">
            <v>C</v>
          </cell>
          <cell r="T1680">
            <v>425516.89773199998</v>
          </cell>
        </row>
        <row r="1681">
          <cell r="F1681" t="str">
            <v>B-10</v>
          </cell>
          <cell r="G1681" t="str">
            <v>TRA</v>
          </cell>
          <cell r="I1681" t="str">
            <v>Energy</v>
          </cell>
          <cell r="J1681" t="str">
            <v>Summer</v>
          </cell>
          <cell r="K1681" t="str">
            <v>Off Peak</v>
          </cell>
          <cell r="O1681" t="str">
            <v>C</v>
          </cell>
          <cell r="T1681">
            <v>2211668.4902550001</v>
          </cell>
        </row>
        <row r="1682">
          <cell r="F1682" t="str">
            <v>B-10</v>
          </cell>
          <cell r="G1682" t="str">
            <v>TRA</v>
          </cell>
          <cell r="I1682" t="str">
            <v>Energy</v>
          </cell>
          <cell r="J1682" t="str">
            <v>Summer</v>
          </cell>
          <cell r="K1682" t="str">
            <v>Part Peak</v>
          </cell>
          <cell r="O1682" t="str">
            <v>C</v>
          </cell>
          <cell r="T1682">
            <v>661914.27323199995</v>
          </cell>
        </row>
        <row r="1683">
          <cell r="F1683" t="str">
            <v>B-10</v>
          </cell>
          <cell r="G1683" t="str">
            <v>TRA</v>
          </cell>
          <cell r="I1683" t="str">
            <v>Energy</v>
          </cell>
          <cell r="J1683" t="str">
            <v>Summer</v>
          </cell>
          <cell r="K1683" t="str">
            <v>Peak</v>
          </cell>
          <cell r="O1683" t="str">
            <v>C</v>
          </cell>
          <cell r="T1683">
            <v>1036937.5759319999</v>
          </cell>
        </row>
        <row r="1684">
          <cell r="F1684" t="str">
            <v>B-10</v>
          </cell>
          <cell r="G1684" t="str">
            <v>TRA</v>
          </cell>
          <cell r="I1684" t="str">
            <v>Energy</v>
          </cell>
          <cell r="J1684" t="str">
            <v>Winter</v>
          </cell>
          <cell r="K1684" t="str">
            <v>Off Peak</v>
          </cell>
          <cell r="O1684" t="str">
            <v>C</v>
          </cell>
          <cell r="T1684">
            <v>4700929.4109119996</v>
          </cell>
        </row>
        <row r="1685">
          <cell r="F1685" t="str">
            <v>B-10</v>
          </cell>
          <cell r="G1685" t="str">
            <v>TRA</v>
          </cell>
          <cell r="I1685" t="str">
            <v>Energy</v>
          </cell>
          <cell r="J1685" t="str">
            <v>Winter</v>
          </cell>
          <cell r="K1685" t="str">
            <v>Part Peak</v>
          </cell>
          <cell r="O1685" t="str">
            <v>C</v>
          </cell>
          <cell r="T1685">
            <v>1541414.7461309999</v>
          </cell>
        </row>
        <row r="1686">
          <cell r="F1686" t="str">
            <v>B-10</v>
          </cell>
          <cell r="G1686" t="str">
            <v>TRA</v>
          </cell>
          <cell r="I1686" t="str">
            <v>Energy</v>
          </cell>
          <cell r="J1686" t="str">
            <v>Winter</v>
          </cell>
          <cell r="K1686" t="str">
            <v>Super Off</v>
          </cell>
          <cell r="O1686" t="str">
            <v>C</v>
          </cell>
          <cell r="T1686">
            <v>425516.89773199998</v>
          </cell>
        </row>
        <row r="1687">
          <cell r="F1687" t="str">
            <v>B-10</v>
          </cell>
          <cell r="G1687" t="str">
            <v>Trans</v>
          </cell>
          <cell r="I1687" t="str">
            <v>Demand</v>
          </cell>
          <cell r="J1687" t="str">
            <v>Summer</v>
          </cell>
          <cell r="K1687" t="str">
            <v>Maximum kW</v>
          </cell>
          <cell r="O1687" t="str">
            <v>C</v>
          </cell>
          <cell r="T1687">
            <v>0</v>
          </cell>
        </row>
        <row r="1688">
          <cell r="F1688" t="str">
            <v>B-10</v>
          </cell>
          <cell r="G1688" t="str">
            <v>Trans</v>
          </cell>
          <cell r="I1688" t="str">
            <v>Demand</v>
          </cell>
          <cell r="J1688" t="str">
            <v>Winter</v>
          </cell>
          <cell r="K1688" t="str">
            <v>Maximum kW</v>
          </cell>
          <cell r="O1688" t="str">
            <v>C</v>
          </cell>
          <cell r="T1688">
            <v>0</v>
          </cell>
        </row>
        <row r="1689">
          <cell r="F1689" t="str">
            <v>B-10</v>
          </cell>
          <cell r="G1689" t="str">
            <v>Trans</v>
          </cell>
          <cell r="I1689" t="str">
            <v>Demand</v>
          </cell>
          <cell r="J1689" t="str">
            <v>Summer</v>
          </cell>
          <cell r="K1689" t="str">
            <v>Maximum kW</v>
          </cell>
          <cell r="O1689" t="str">
            <v>C</v>
          </cell>
          <cell r="T1689">
            <v>11283.884876</v>
          </cell>
        </row>
        <row r="1690">
          <cell r="F1690" t="str">
            <v>B-10</v>
          </cell>
          <cell r="G1690" t="str">
            <v>Trans</v>
          </cell>
          <cell r="I1690" t="str">
            <v>Demand</v>
          </cell>
          <cell r="J1690" t="str">
            <v>Winter</v>
          </cell>
          <cell r="K1690" t="str">
            <v>Maximum kW</v>
          </cell>
          <cell r="O1690" t="str">
            <v>C</v>
          </cell>
          <cell r="T1690">
            <v>18547.389488000001</v>
          </cell>
        </row>
        <row r="1691">
          <cell r="F1691" t="str">
            <v>B-10</v>
          </cell>
          <cell r="G1691" t="str">
            <v>Trans</v>
          </cell>
          <cell r="I1691" t="str">
            <v>Energy</v>
          </cell>
          <cell r="J1691" t="str">
            <v>Summer</v>
          </cell>
          <cell r="K1691" t="str">
            <v>Off Peak</v>
          </cell>
          <cell r="O1691" t="str">
            <v>C</v>
          </cell>
          <cell r="T1691">
            <v>0</v>
          </cell>
        </row>
        <row r="1692">
          <cell r="F1692" t="str">
            <v>B-10</v>
          </cell>
          <cell r="G1692" t="str">
            <v>Trans</v>
          </cell>
          <cell r="I1692" t="str">
            <v>Energy</v>
          </cell>
          <cell r="J1692" t="str">
            <v>Summer</v>
          </cell>
          <cell r="K1692" t="str">
            <v>Part Peak</v>
          </cell>
          <cell r="O1692" t="str">
            <v>C</v>
          </cell>
          <cell r="T1692">
            <v>0</v>
          </cell>
        </row>
        <row r="1693">
          <cell r="F1693" t="str">
            <v>B-10</v>
          </cell>
          <cell r="G1693" t="str">
            <v>Trans</v>
          </cell>
          <cell r="I1693" t="str">
            <v>Energy</v>
          </cell>
          <cell r="J1693" t="str">
            <v>Summer</v>
          </cell>
          <cell r="K1693" t="str">
            <v>Peak</v>
          </cell>
          <cell r="O1693" t="str">
            <v>C</v>
          </cell>
          <cell r="T1693">
            <v>0</v>
          </cell>
        </row>
        <row r="1694">
          <cell r="F1694" t="str">
            <v>B-10</v>
          </cell>
          <cell r="G1694" t="str">
            <v>Trans</v>
          </cell>
          <cell r="I1694" t="str">
            <v>Energy</v>
          </cell>
          <cell r="J1694" t="str">
            <v>Winter</v>
          </cell>
          <cell r="K1694" t="str">
            <v>Off Peak</v>
          </cell>
          <cell r="O1694" t="str">
            <v>C</v>
          </cell>
          <cell r="T1694">
            <v>0</v>
          </cell>
        </row>
        <row r="1695">
          <cell r="F1695" t="str">
            <v>B-10</v>
          </cell>
          <cell r="G1695" t="str">
            <v>Trans</v>
          </cell>
          <cell r="I1695" t="str">
            <v>Energy</v>
          </cell>
          <cell r="J1695" t="str">
            <v>Winter</v>
          </cell>
          <cell r="K1695" t="str">
            <v>Part Peak</v>
          </cell>
          <cell r="O1695" t="str">
            <v>C</v>
          </cell>
          <cell r="T1695">
            <v>0</v>
          </cell>
        </row>
        <row r="1696">
          <cell r="F1696" t="str">
            <v>B-10</v>
          </cell>
          <cell r="G1696" t="str">
            <v>Trans</v>
          </cell>
          <cell r="I1696" t="str">
            <v>Energy</v>
          </cell>
          <cell r="J1696" t="str">
            <v>Winter</v>
          </cell>
          <cell r="K1696" t="str">
            <v>Super Off</v>
          </cell>
          <cell r="O1696" t="str">
            <v>C</v>
          </cell>
          <cell r="T1696">
            <v>0</v>
          </cell>
        </row>
        <row r="1697">
          <cell r="F1697" t="str">
            <v>B-10</v>
          </cell>
          <cell r="G1697" t="str">
            <v>Trans</v>
          </cell>
          <cell r="I1697" t="str">
            <v>Energy</v>
          </cell>
          <cell r="J1697" t="str">
            <v>Summer</v>
          </cell>
          <cell r="K1697" t="str">
            <v>Off Peak</v>
          </cell>
          <cell r="O1697" t="str">
            <v>C</v>
          </cell>
          <cell r="T1697">
            <v>2211668.4902550001</v>
          </cell>
        </row>
        <row r="1698">
          <cell r="F1698" t="str">
            <v>B-10</v>
          </cell>
          <cell r="G1698" t="str">
            <v>Trans</v>
          </cell>
          <cell r="I1698" t="str">
            <v>Energy</v>
          </cell>
          <cell r="J1698" t="str">
            <v>Summer</v>
          </cell>
          <cell r="K1698" t="str">
            <v>Part Peak</v>
          </cell>
          <cell r="O1698" t="str">
            <v>C</v>
          </cell>
          <cell r="T1698">
            <v>661914.27323199995</v>
          </cell>
        </row>
        <row r="1699">
          <cell r="F1699" t="str">
            <v>B-10</v>
          </cell>
          <cell r="G1699" t="str">
            <v>Trans</v>
          </cell>
          <cell r="I1699" t="str">
            <v>Energy</v>
          </cell>
          <cell r="J1699" t="str">
            <v>Summer</v>
          </cell>
          <cell r="K1699" t="str">
            <v>Peak</v>
          </cell>
          <cell r="O1699" t="str">
            <v>C</v>
          </cell>
          <cell r="T1699">
            <v>1036937.5759319999</v>
          </cell>
        </row>
        <row r="1700">
          <cell r="F1700" t="str">
            <v>B-10</v>
          </cell>
          <cell r="G1700" t="str">
            <v>Trans</v>
          </cell>
          <cell r="I1700" t="str">
            <v>Energy</v>
          </cell>
          <cell r="J1700" t="str">
            <v>Winter</v>
          </cell>
          <cell r="K1700" t="str">
            <v>Off Peak</v>
          </cell>
          <cell r="O1700" t="str">
            <v>C</v>
          </cell>
          <cell r="T1700">
            <v>4700929.4109119996</v>
          </cell>
        </row>
        <row r="1701">
          <cell r="F1701" t="str">
            <v>B-10</v>
          </cell>
          <cell r="G1701" t="str">
            <v>Trans</v>
          </cell>
          <cell r="I1701" t="str">
            <v>Energy</v>
          </cell>
          <cell r="J1701" t="str">
            <v>Winter</v>
          </cell>
          <cell r="K1701" t="str">
            <v>Part Peak</v>
          </cell>
          <cell r="O1701" t="str">
            <v>C</v>
          </cell>
          <cell r="T1701">
            <v>1541414.7461309999</v>
          </cell>
        </row>
        <row r="1702">
          <cell r="F1702" t="str">
            <v>B-10</v>
          </cell>
          <cell r="G1702" t="str">
            <v>Trans</v>
          </cell>
          <cell r="I1702" t="str">
            <v>Energy</v>
          </cell>
          <cell r="J1702" t="str">
            <v>Winter</v>
          </cell>
          <cell r="K1702" t="str">
            <v>Super Off</v>
          </cell>
          <cell r="O1702" t="str">
            <v>C</v>
          </cell>
          <cell r="T1702">
            <v>425516.89773199998</v>
          </cell>
        </row>
        <row r="1703">
          <cell r="F1703" t="str">
            <v>B-10</v>
          </cell>
          <cell r="G1703" t="str">
            <v>RB</v>
          </cell>
          <cell r="I1703" t="str">
            <v>Energy</v>
          </cell>
          <cell r="J1703" t="str">
            <v>Summer</v>
          </cell>
          <cell r="K1703" t="str">
            <v>Off Peak</v>
          </cell>
          <cell r="O1703" t="str">
            <v>C</v>
          </cell>
          <cell r="T1703">
            <v>0</v>
          </cell>
        </row>
        <row r="1704">
          <cell r="F1704" t="str">
            <v>B-10</v>
          </cell>
          <cell r="G1704" t="str">
            <v>RB</v>
          </cell>
          <cell r="I1704" t="str">
            <v>Energy</v>
          </cell>
          <cell r="J1704" t="str">
            <v>Summer</v>
          </cell>
          <cell r="K1704" t="str">
            <v>Part Peak</v>
          </cell>
          <cell r="O1704" t="str">
            <v>C</v>
          </cell>
          <cell r="T1704">
            <v>0</v>
          </cell>
        </row>
        <row r="1705">
          <cell r="F1705" t="str">
            <v>B-10</v>
          </cell>
          <cell r="G1705" t="str">
            <v>RB</v>
          </cell>
          <cell r="I1705" t="str">
            <v>Energy</v>
          </cell>
          <cell r="J1705" t="str">
            <v>Summer</v>
          </cell>
          <cell r="K1705" t="str">
            <v>Peak</v>
          </cell>
          <cell r="O1705" t="str">
            <v>C</v>
          </cell>
          <cell r="T1705">
            <v>0</v>
          </cell>
        </row>
        <row r="1706">
          <cell r="F1706" t="str">
            <v>B-10</v>
          </cell>
          <cell r="G1706" t="str">
            <v>RB</v>
          </cell>
          <cell r="I1706" t="str">
            <v>Energy</v>
          </cell>
          <cell r="J1706" t="str">
            <v>Winter</v>
          </cell>
          <cell r="K1706" t="str">
            <v>Off Peak</v>
          </cell>
          <cell r="O1706" t="str">
            <v>C</v>
          </cell>
          <cell r="T1706">
            <v>0</v>
          </cell>
        </row>
        <row r="1707">
          <cell r="F1707" t="str">
            <v>B-10</v>
          </cell>
          <cell r="G1707" t="str">
            <v>RB</v>
          </cell>
          <cell r="I1707" t="str">
            <v>Energy</v>
          </cell>
          <cell r="J1707" t="str">
            <v>Winter</v>
          </cell>
          <cell r="K1707" t="str">
            <v>Part Peak</v>
          </cell>
          <cell r="O1707" t="str">
            <v>C</v>
          </cell>
          <cell r="T1707">
            <v>0</v>
          </cell>
        </row>
        <row r="1708">
          <cell r="F1708" t="str">
            <v>B-10</v>
          </cell>
          <cell r="G1708" t="str">
            <v>RB</v>
          </cell>
          <cell r="I1708" t="str">
            <v>Energy</v>
          </cell>
          <cell r="J1708" t="str">
            <v>Winter</v>
          </cell>
          <cell r="K1708" t="str">
            <v>Super Off</v>
          </cell>
          <cell r="O1708" t="str">
            <v>C</v>
          </cell>
          <cell r="T1708">
            <v>0</v>
          </cell>
        </row>
        <row r="1709">
          <cell r="F1709" t="str">
            <v>B-10</v>
          </cell>
          <cell r="G1709" t="str">
            <v>RB</v>
          </cell>
          <cell r="I1709" t="str">
            <v>Energy</v>
          </cell>
          <cell r="J1709" t="str">
            <v>Summer</v>
          </cell>
          <cell r="K1709" t="str">
            <v>Off Peak</v>
          </cell>
          <cell r="O1709" t="str">
            <v>C</v>
          </cell>
          <cell r="T1709">
            <v>0</v>
          </cell>
        </row>
        <row r="1710">
          <cell r="F1710" t="str">
            <v>B-10</v>
          </cell>
          <cell r="G1710" t="str">
            <v>RB</v>
          </cell>
          <cell r="I1710" t="str">
            <v>Energy</v>
          </cell>
          <cell r="J1710" t="str">
            <v>Summer</v>
          </cell>
          <cell r="K1710" t="str">
            <v>Part Peak</v>
          </cell>
          <cell r="O1710" t="str">
            <v>C</v>
          </cell>
          <cell r="T1710">
            <v>0</v>
          </cell>
        </row>
        <row r="1711">
          <cell r="F1711" t="str">
            <v>B-10</v>
          </cell>
          <cell r="G1711" t="str">
            <v>RB</v>
          </cell>
          <cell r="I1711" t="str">
            <v>Energy</v>
          </cell>
          <cell r="J1711" t="str">
            <v>Summer</v>
          </cell>
          <cell r="K1711" t="str">
            <v>Peak</v>
          </cell>
          <cell r="O1711" t="str">
            <v>C</v>
          </cell>
          <cell r="T1711">
            <v>0</v>
          </cell>
        </row>
        <row r="1712">
          <cell r="F1712" t="str">
            <v>B-10</v>
          </cell>
          <cell r="G1712" t="str">
            <v>RB</v>
          </cell>
          <cell r="I1712" t="str">
            <v>Energy</v>
          </cell>
          <cell r="J1712" t="str">
            <v>Winter</v>
          </cell>
          <cell r="K1712" t="str">
            <v>Off Peak</v>
          </cell>
          <cell r="O1712" t="str">
            <v>C</v>
          </cell>
          <cell r="T1712">
            <v>0</v>
          </cell>
        </row>
        <row r="1713">
          <cell r="F1713" t="str">
            <v>B-10</v>
          </cell>
          <cell r="G1713" t="str">
            <v>RB</v>
          </cell>
          <cell r="I1713" t="str">
            <v>Energy</v>
          </cell>
          <cell r="J1713" t="str">
            <v>Winter</v>
          </cell>
          <cell r="K1713" t="str">
            <v>Part Peak</v>
          </cell>
          <cell r="O1713" t="str">
            <v>C</v>
          </cell>
          <cell r="T1713">
            <v>0</v>
          </cell>
        </row>
        <row r="1714">
          <cell r="F1714" t="str">
            <v>B-10</v>
          </cell>
          <cell r="G1714" t="str">
            <v>RB</v>
          </cell>
          <cell r="I1714" t="str">
            <v>Energy</v>
          </cell>
          <cell r="J1714" t="str">
            <v>Winter</v>
          </cell>
          <cell r="K1714" t="str">
            <v>Super Off</v>
          </cell>
          <cell r="O1714" t="str">
            <v>C</v>
          </cell>
          <cell r="T1714">
            <v>0</v>
          </cell>
        </row>
        <row r="1715">
          <cell r="F1715" t="str">
            <v>B-10</v>
          </cell>
          <cell r="G1715" t="str">
            <v>RB</v>
          </cell>
          <cell r="I1715" t="str">
            <v>Energy</v>
          </cell>
          <cell r="J1715" t="str">
            <v>Summer</v>
          </cell>
          <cell r="K1715" t="str">
            <v>Off Peak</v>
          </cell>
          <cell r="O1715" t="str">
            <v>C</v>
          </cell>
          <cell r="T1715">
            <v>2211668.4902550001</v>
          </cell>
        </row>
        <row r="1716">
          <cell r="F1716" t="str">
            <v>B-10</v>
          </cell>
          <cell r="G1716" t="str">
            <v>RB</v>
          </cell>
          <cell r="I1716" t="str">
            <v>Energy</v>
          </cell>
          <cell r="J1716" t="str">
            <v>Summer</v>
          </cell>
          <cell r="K1716" t="str">
            <v>Part Peak</v>
          </cell>
          <cell r="O1716" t="str">
            <v>C</v>
          </cell>
          <cell r="T1716">
            <v>661914.27323199995</v>
          </cell>
        </row>
        <row r="1717">
          <cell r="F1717" t="str">
            <v>B-10</v>
          </cell>
          <cell r="G1717" t="str">
            <v>RB</v>
          </cell>
          <cell r="I1717" t="str">
            <v>Energy</v>
          </cell>
          <cell r="J1717" t="str">
            <v>Summer</v>
          </cell>
          <cell r="K1717" t="str">
            <v>Peak</v>
          </cell>
          <cell r="O1717" t="str">
            <v>C</v>
          </cell>
          <cell r="T1717">
            <v>1036937.5759319999</v>
          </cell>
        </row>
        <row r="1718">
          <cell r="F1718" t="str">
            <v>B-10</v>
          </cell>
          <cell r="G1718" t="str">
            <v>RB</v>
          </cell>
          <cell r="I1718" t="str">
            <v>Energy</v>
          </cell>
          <cell r="J1718" t="str">
            <v>Winter</v>
          </cell>
          <cell r="K1718" t="str">
            <v>Off Peak</v>
          </cell>
          <cell r="O1718" t="str">
            <v>C</v>
          </cell>
          <cell r="T1718">
            <v>4700929.4109119996</v>
          </cell>
        </row>
        <row r="1719">
          <cell r="F1719" t="str">
            <v>B-10</v>
          </cell>
          <cell r="G1719" t="str">
            <v>RB</v>
          </cell>
          <cell r="I1719" t="str">
            <v>Energy</v>
          </cell>
          <cell r="J1719" t="str">
            <v>Winter</v>
          </cell>
          <cell r="K1719" t="str">
            <v>Part Peak</v>
          </cell>
          <cell r="O1719" t="str">
            <v>C</v>
          </cell>
          <cell r="T1719">
            <v>1541414.7461309999</v>
          </cell>
        </row>
        <row r="1720">
          <cell r="F1720" t="str">
            <v>B-10</v>
          </cell>
          <cell r="G1720" t="str">
            <v>RB</v>
          </cell>
          <cell r="I1720" t="str">
            <v>Energy</v>
          </cell>
          <cell r="J1720" t="str">
            <v>Winter</v>
          </cell>
          <cell r="K1720" t="str">
            <v>Super Off</v>
          </cell>
          <cell r="O1720" t="str">
            <v>C</v>
          </cell>
          <cell r="T1720">
            <v>425516.89773199998</v>
          </cell>
        </row>
        <row r="1721">
          <cell r="F1721" t="str">
            <v>B-10</v>
          </cell>
          <cell r="G1721" t="str">
            <v>RB</v>
          </cell>
          <cell r="I1721" t="str">
            <v>Energy</v>
          </cell>
          <cell r="J1721" t="str">
            <v>Summer</v>
          </cell>
          <cell r="K1721" t="str">
            <v>Off Peak</v>
          </cell>
          <cell r="O1721" t="str">
            <v>C</v>
          </cell>
          <cell r="T1721">
            <v>2211668.4902550001</v>
          </cell>
        </row>
        <row r="1722">
          <cell r="F1722" t="str">
            <v>B-10</v>
          </cell>
          <cell r="G1722" t="str">
            <v>RB</v>
          </cell>
          <cell r="I1722" t="str">
            <v>Energy</v>
          </cell>
          <cell r="J1722" t="str">
            <v>Summer</v>
          </cell>
          <cell r="K1722" t="str">
            <v>Part Peak</v>
          </cell>
          <cell r="O1722" t="str">
            <v>C</v>
          </cell>
          <cell r="T1722">
            <v>661914.27323199995</v>
          </cell>
        </row>
        <row r="1723">
          <cell r="F1723" t="str">
            <v>B-10</v>
          </cell>
          <cell r="G1723" t="str">
            <v>RB</v>
          </cell>
          <cell r="I1723" t="str">
            <v>Energy</v>
          </cell>
          <cell r="J1723" t="str">
            <v>Summer</v>
          </cell>
          <cell r="K1723" t="str">
            <v>Peak</v>
          </cell>
          <cell r="O1723" t="str">
            <v>C</v>
          </cell>
          <cell r="T1723">
            <v>1036937.5759319999</v>
          </cell>
        </row>
        <row r="1724">
          <cell r="F1724" t="str">
            <v>B-10</v>
          </cell>
          <cell r="G1724" t="str">
            <v>RB</v>
          </cell>
          <cell r="I1724" t="str">
            <v>Energy</v>
          </cell>
          <cell r="J1724" t="str">
            <v>Winter</v>
          </cell>
          <cell r="K1724" t="str">
            <v>Off Peak</v>
          </cell>
          <cell r="O1724" t="str">
            <v>C</v>
          </cell>
          <cell r="T1724">
            <v>4700929.4109119996</v>
          </cell>
        </row>
        <row r="1725">
          <cell r="F1725" t="str">
            <v>B-10</v>
          </cell>
          <cell r="G1725" t="str">
            <v>RB</v>
          </cell>
          <cell r="I1725" t="str">
            <v>Energy</v>
          </cell>
          <cell r="J1725" t="str">
            <v>Winter</v>
          </cell>
          <cell r="K1725" t="str">
            <v>Part Peak</v>
          </cell>
          <cell r="O1725" t="str">
            <v>C</v>
          </cell>
          <cell r="T1725">
            <v>1541414.7461309999</v>
          </cell>
        </row>
        <row r="1726">
          <cell r="F1726" t="str">
            <v>B-10</v>
          </cell>
          <cell r="G1726" t="str">
            <v>RB</v>
          </cell>
          <cell r="I1726" t="str">
            <v>Energy</v>
          </cell>
          <cell r="J1726" t="str">
            <v>Winter</v>
          </cell>
          <cell r="K1726" t="str">
            <v>Super Off</v>
          </cell>
          <cell r="O1726" t="str">
            <v>C</v>
          </cell>
          <cell r="T1726">
            <v>425516.89773199998</v>
          </cell>
        </row>
        <row r="1727">
          <cell r="F1727" t="str">
            <v>B-10</v>
          </cell>
          <cell r="G1727" t="str">
            <v>RBC</v>
          </cell>
          <cell r="I1727" t="str">
            <v>Energy</v>
          </cell>
          <cell r="J1727" t="str">
            <v>Summer</v>
          </cell>
          <cell r="K1727" t="str">
            <v>Off Peak</v>
          </cell>
          <cell r="O1727" t="str">
            <v>C</v>
          </cell>
          <cell r="T1727">
            <v>0</v>
          </cell>
        </row>
        <row r="1728">
          <cell r="F1728" t="str">
            <v>B-10</v>
          </cell>
          <cell r="G1728" t="str">
            <v>RBC</v>
          </cell>
          <cell r="I1728" t="str">
            <v>Energy</v>
          </cell>
          <cell r="J1728" t="str">
            <v>Summer</v>
          </cell>
          <cell r="K1728" t="str">
            <v>Part Peak</v>
          </cell>
          <cell r="O1728" t="str">
            <v>C</v>
          </cell>
          <cell r="T1728">
            <v>0</v>
          </cell>
        </row>
        <row r="1729">
          <cell r="F1729" t="str">
            <v>B-10</v>
          </cell>
          <cell r="G1729" t="str">
            <v>RBC</v>
          </cell>
          <cell r="I1729" t="str">
            <v>Energy</v>
          </cell>
          <cell r="J1729" t="str">
            <v>Summer</v>
          </cell>
          <cell r="K1729" t="str">
            <v>Peak</v>
          </cell>
          <cell r="O1729" t="str">
            <v>C</v>
          </cell>
          <cell r="T1729">
            <v>0</v>
          </cell>
        </row>
        <row r="1730">
          <cell r="F1730" t="str">
            <v>B-10</v>
          </cell>
          <cell r="G1730" t="str">
            <v>RBC</v>
          </cell>
          <cell r="I1730" t="str">
            <v>Energy</v>
          </cell>
          <cell r="J1730" t="str">
            <v>Winter</v>
          </cell>
          <cell r="K1730" t="str">
            <v>Off Peak</v>
          </cell>
          <cell r="O1730" t="str">
            <v>C</v>
          </cell>
          <cell r="T1730">
            <v>0</v>
          </cell>
        </row>
        <row r="1731">
          <cell r="F1731" t="str">
            <v>B-10</v>
          </cell>
          <cell r="G1731" t="str">
            <v>RBC</v>
          </cell>
          <cell r="I1731" t="str">
            <v>Energy</v>
          </cell>
          <cell r="J1731" t="str">
            <v>Winter</v>
          </cell>
          <cell r="K1731" t="str">
            <v>Part Peak</v>
          </cell>
          <cell r="O1731" t="str">
            <v>C</v>
          </cell>
          <cell r="T1731">
            <v>0</v>
          </cell>
        </row>
        <row r="1732">
          <cell r="F1732" t="str">
            <v>B-10</v>
          </cell>
          <cell r="G1732" t="str">
            <v>RBC</v>
          </cell>
          <cell r="I1732" t="str">
            <v>Energy</v>
          </cell>
          <cell r="J1732" t="str">
            <v>Winter</v>
          </cell>
          <cell r="K1732" t="str">
            <v>Super Off</v>
          </cell>
          <cell r="O1732" t="str">
            <v>C</v>
          </cell>
          <cell r="T1732">
            <v>0</v>
          </cell>
        </row>
        <row r="1733">
          <cell r="F1733" t="str">
            <v>B-10</v>
          </cell>
          <cell r="G1733" t="str">
            <v>RBC</v>
          </cell>
          <cell r="I1733" t="str">
            <v>Energy</v>
          </cell>
          <cell r="J1733" t="str">
            <v>Summer</v>
          </cell>
          <cell r="K1733" t="str">
            <v>Off Peak</v>
          </cell>
          <cell r="O1733" t="str">
            <v>C</v>
          </cell>
          <cell r="T1733">
            <v>0</v>
          </cell>
        </row>
        <row r="1734">
          <cell r="F1734" t="str">
            <v>B-10</v>
          </cell>
          <cell r="G1734" t="str">
            <v>RBC</v>
          </cell>
          <cell r="I1734" t="str">
            <v>Energy</v>
          </cell>
          <cell r="J1734" t="str">
            <v>Summer</v>
          </cell>
          <cell r="K1734" t="str">
            <v>Part Peak</v>
          </cell>
          <cell r="O1734" t="str">
            <v>C</v>
          </cell>
          <cell r="T1734">
            <v>0</v>
          </cell>
        </row>
        <row r="1735">
          <cell r="F1735" t="str">
            <v>B-10</v>
          </cell>
          <cell r="G1735" t="str">
            <v>RBC</v>
          </cell>
          <cell r="I1735" t="str">
            <v>Energy</v>
          </cell>
          <cell r="J1735" t="str">
            <v>Summer</v>
          </cell>
          <cell r="K1735" t="str">
            <v>Peak</v>
          </cell>
          <cell r="O1735" t="str">
            <v>C</v>
          </cell>
          <cell r="T1735">
            <v>0</v>
          </cell>
        </row>
        <row r="1736">
          <cell r="F1736" t="str">
            <v>B-10</v>
          </cell>
          <cell r="G1736" t="str">
            <v>RBC</v>
          </cell>
          <cell r="I1736" t="str">
            <v>Energy</v>
          </cell>
          <cell r="J1736" t="str">
            <v>Winter</v>
          </cell>
          <cell r="K1736" t="str">
            <v>Off Peak</v>
          </cell>
          <cell r="O1736" t="str">
            <v>C</v>
          </cell>
          <cell r="T1736">
            <v>0</v>
          </cell>
        </row>
        <row r="1737">
          <cell r="F1737" t="str">
            <v>B-10</v>
          </cell>
          <cell r="G1737" t="str">
            <v>RBC</v>
          </cell>
          <cell r="I1737" t="str">
            <v>Energy</v>
          </cell>
          <cell r="J1737" t="str">
            <v>Winter</v>
          </cell>
          <cell r="K1737" t="str">
            <v>Part Peak</v>
          </cell>
          <cell r="O1737" t="str">
            <v>C</v>
          </cell>
          <cell r="T1737">
            <v>0</v>
          </cell>
        </row>
        <row r="1738">
          <cell r="F1738" t="str">
            <v>B-10</v>
          </cell>
          <cell r="G1738" t="str">
            <v>RBC</v>
          </cell>
          <cell r="I1738" t="str">
            <v>Energy</v>
          </cell>
          <cell r="J1738" t="str">
            <v>Winter</v>
          </cell>
          <cell r="K1738" t="str">
            <v>Super Off</v>
          </cell>
          <cell r="O1738" t="str">
            <v>C</v>
          </cell>
          <cell r="T1738">
            <v>0</v>
          </cell>
        </row>
        <row r="1739">
          <cell r="F1739" t="str">
            <v>B-10</v>
          </cell>
          <cell r="G1739" t="str">
            <v>RBC</v>
          </cell>
          <cell r="I1739" t="str">
            <v>Energy</v>
          </cell>
          <cell r="J1739" t="str">
            <v>Summer</v>
          </cell>
          <cell r="K1739" t="str">
            <v>Off Peak</v>
          </cell>
          <cell r="O1739" t="str">
            <v>C</v>
          </cell>
          <cell r="T1739">
            <v>2211668.4902550001</v>
          </cell>
        </row>
        <row r="1740">
          <cell r="F1740" t="str">
            <v>B-10</v>
          </cell>
          <cell r="G1740" t="str">
            <v>RBC</v>
          </cell>
          <cell r="I1740" t="str">
            <v>Energy</v>
          </cell>
          <cell r="J1740" t="str">
            <v>Summer</v>
          </cell>
          <cell r="K1740" t="str">
            <v>Part Peak</v>
          </cell>
          <cell r="O1740" t="str">
            <v>C</v>
          </cell>
          <cell r="T1740">
            <v>661914.27323199995</v>
          </cell>
        </row>
        <row r="1741">
          <cell r="F1741" t="str">
            <v>B-10</v>
          </cell>
          <cell r="G1741" t="str">
            <v>RBC</v>
          </cell>
          <cell r="I1741" t="str">
            <v>Energy</v>
          </cell>
          <cell r="J1741" t="str">
            <v>Summer</v>
          </cell>
          <cell r="K1741" t="str">
            <v>Peak</v>
          </cell>
          <cell r="O1741" t="str">
            <v>C</v>
          </cell>
          <cell r="T1741">
            <v>1036937.5759319999</v>
          </cell>
        </row>
        <row r="1742">
          <cell r="F1742" t="str">
            <v>B-10</v>
          </cell>
          <cell r="G1742" t="str">
            <v>RBC</v>
          </cell>
          <cell r="I1742" t="str">
            <v>Energy</v>
          </cell>
          <cell r="J1742" t="str">
            <v>Winter</v>
          </cell>
          <cell r="K1742" t="str">
            <v>Off Peak</v>
          </cell>
          <cell r="O1742" t="str">
            <v>C</v>
          </cell>
          <cell r="T1742">
            <v>4700929.4109119996</v>
          </cell>
        </row>
        <row r="1743">
          <cell r="F1743" t="str">
            <v>B-10</v>
          </cell>
          <cell r="G1743" t="str">
            <v>RBC</v>
          </cell>
          <cell r="I1743" t="str">
            <v>Energy</v>
          </cell>
          <cell r="J1743" t="str">
            <v>Winter</v>
          </cell>
          <cell r="K1743" t="str">
            <v>Part Peak</v>
          </cell>
          <cell r="O1743" t="str">
            <v>C</v>
          </cell>
          <cell r="T1743">
            <v>1541414.7461309999</v>
          </cell>
        </row>
        <row r="1744">
          <cell r="F1744" t="str">
            <v>B-10</v>
          </cell>
          <cell r="G1744" t="str">
            <v>RBC</v>
          </cell>
          <cell r="I1744" t="str">
            <v>Energy</v>
          </cell>
          <cell r="J1744" t="str">
            <v>Winter</v>
          </cell>
          <cell r="K1744" t="str">
            <v>Super Off</v>
          </cell>
          <cell r="O1744" t="str">
            <v>C</v>
          </cell>
          <cell r="T1744">
            <v>425516.89773199998</v>
          </cell>
        </row>
        <row r="1745">
          <cell r="F1745" t="str">
            <v>B-10</v>
          </cell>
          <cell r="G1745" t="str">
            <v>RBC</v>
          </cell>
          <cell r="I1745" t="str">
            <v>Energy</v>
          </cell>
          <cell r="J1745" t="str">
            <v>Summer</v>
          </cell>
          <cell r="K1745" t="str">
            <v>Off Peak</v>
          </cell>
          <cell r="O1745" t="str">
            <v>C</v>
          </cell>
          <cell r="T1745">
            <v>2211668.4902550001</v>
          </cell>
        </row>
        <row r="1746">
          <cell r="F1746" t="str">
            <v>B-10</v>
          </cell>
          <cell r="G1746" t="str">
            <v>RBC</v>
          </cell>
          <cell r="I1746" t="str">
            <v>Energy</v>
          </cell>
          <cell r="J1746" t="str">
            <v>Summer</v>
          </cell>
          <cell r="K1746" t="str">
            <v>Part Peak</v>
          </cell>
          <cell r="O1746" t="str">
            <v>C</v>
          </cell>
          <cell r="T1746">
            <v>661914.27323199995</v>
          </cell>
        </row>
        <row r="1747">
          <cell r="F1747" t="str">
            <v>B-10</v>
          </cell>
          <cell r="G1747" t="str">
            <v>RBC</v>
          </cell>
          <cell r="I1747" t="str">
            <v>Energy</v>
          </cell>
          <cell r="J1747" t="str">
            <v>Summer</v>
          </cell>
          <cell r="K1747" t="str">
            <v>Peak</v>
          </cell>
          <cell r="O1747" t="str">
            <v>C</v>
          </cell>
          <cell r="T1747">
            <v>1036937.5759319999</v>
          </cell>
        </row>
        <row r="1748">
          <cell r="F1748" t="str">
            <v>B-10</v>
          </cell>
          <cell r="G1748" t="str">
            <v>RBC</v>
          </cell>
          <cell r="I1748" t="str">
            <v>Energy</v>
          </cell>
          <cell r="J1748" t="str">
            <v>Winter</v>
          </cell>
          <cell r="K1748" t="str">
            <v>Off Peak</v>
          </cell>
          <cell r="O1748" t="str">
            <v>C</v>
          </cell>
          <cell r="T1748">
            <v>4700929.4109119996</v>
          </cell>
        </row>
        <row r="1749">
          <cell r="F1749" t="str">
            <v>B-10</v>
          </cell>
          <cell r="G1749" t="str">
            <v>RBC</v>
          </cell>
          <cell r="I1749" t="str">
            <v>Energy</v>
          </cell>
          <cell r="J1749" t="str">
            <v>Winter</v>
          </cell>
          <cell r="K1749" t="str">
            <v>Part Peak</v>
          </cell>
          <cell r="O1749" t="str">
            <v>C</v>
          </cell>
          <cell r="T1749">
            <v>1541414.7461309999</v>
          </cell>
        </row>
        <row r="1750">
          <cell r="F1750" t="str">
            <v>B-10</v>
          </cell>
          <cell r="G1750" t="str">
            <v>RBC</v>
          </cell>
          <cell r="I1750" t="str">
            <v>Energy</v>
          </cell>
          <cell r="J1750" t="str">
            <v>Winter</v>
          </cell>
          <cell r="K1750" t="str">
            <v>Super Off</v>
          </cell>
          <cell r="O1750" t="str">
            <v>C</v>
          </cell>
          <cell r="T1750">
            <v>425516.89773199998</v>
          </cell>
        </row>
        <row r="1751">
          <cell r="F1751" t="str">
            <v>B-10</v>
          </cell>
          <cell r="G1751" t="str">
            <v>WH</v>
          </cell>
          <cell r="I1751" t="str">
            <v>Energy</v>
          </cell>
          <cell r="J1751" t="str">
            <v>Summer</v>
          </cell>
          <cell r="K1751" t="str">
            <v>Off Peak</v>
          </cell>
          <cell r="O1751" t="str">
            <v>C</v>
          </cell>
          <cell r="T1751">
            <v>0</v>
          </cell>
        </row>
        <row r="1752">
          <cell r="F1752" t="str">
            <v>B-10</v>
          </cell>
          <cell r="G1752" t="str">
            <v>WH</v>
          </cell>
          <cell r="I1752" t="str">
            <v>Energy</v>
          </cell>
          <cell r="J1752" t="str">
            <v>Summer</v>
          </cell>
          <cell r="K1752" t="str">
            <v>Part Peak</v>
          </cell>
          <cell r="O1752" t="str">
            <v>C</v>
          </cell>
          <cell r="T1752">
            <v>0</v>
          </cell>
        </row>
        <row r="1753">
          <cell r="F1753" t="str">
            <v>B-10</v>
          </cell>
          <cell r="G1753" t="str">
            <v>WH</v>
          </cell>
          <cell r="I1753" t="str">
            <v>Energy</v>
          </cell>
          <cell r="J1753" t="str">
            <v>Summer</v>
          </cell>
          <cell r="K1753" t="str">
            <v>Peak</v>
          </cell>
          <cell r="O1753" t="str">
            <v>C</v>
          </cell>
          <cell r="T1753">
            <v>0</v>
          </cell>
        </row>
        <row r="1754">
          <cell r="F1754" t="str">
            <v>B-10</v>
          </cell>
          <cell r="G1754" t="str">
            <v>WH</v>
          </cell>
          <cell r="I1754" t="str">
            <v>Energy</v>
          </cell>
          <cell r="J1754" t="str">
            <v>Winter</v>
          </cell>
          <cell r="K1754" t="str">
            <v>Off Peak</v>
          </cell>
          <cell r="O1754" t="str">
            <v>C</v>
          </cell>
          <cell r="T1754">
            <v>0</v>
          </cell>
        </row>
        <row r="1755">
          <cell r="F1755" t="str">
            <v>B-10</v>
          </cell>
          <cell r="G1755" t="str">
            <v>WH</v>
          </cell>
          <cell r="I1755" t="str">
            <v>Energy</v>
          </cell>
          <cell r="J1755" t="str">
            <v>Winter</v>
          </cell>
          <cell r="K1755" t="str">
            <v>Part Peak</v>
          </cell>
          <cell r="O1755" t="str">
            <v>C</v>
          </cell>
          <cell r="T1755">
            <v>0</v>
          </cell>
        </row>
        <row r="1756">
          <cell r="F1756" t="str">
            <v>B-10</v>
          </cell>
          <cell r="G1756" t="str">
            <v>WH</v>
          </cell>
          <cell r="I1756" t="str">
            <v>Energy</v>
          </cell>
          <cell r="J1756" t="str">
            <v>Winter</v>
          </cell>
          <cell r="K1756" t="str">
            <v>Super Off</v>
          </cell>
          <cell r="O1756" t="str">
            <v>C</v>
          </cell>
          <cell r="T1756">
            <v>0</v>
          </cell>
        </row>
        <row r="1757">
          <cell r="F1757" t="str">
            <v>B-10</v>
          </cell>
          <cell r="G1757" t="str">
            <v>WH</v>
          </cell>
          <cell r="I1757" t="str">
            <v>Energy</v>
          </cell>
          <cell r="J1757" t="str">
            <v>Summer</v>
          </cell>
          <cell r="K1757" t="str">
            <v>Off Peak</v>
          </cell>
          <cell r="O1757" t="str">
            <v>C</v>
          </cell>
          <cell r="T1757">
            <v>0</v>
          </cell>
        </row>
        <row r="1758">
          <cell r="F1758" t="str">
            <v>B-10</v>
          </cell>
          <cell r="G1758" t="str">
            <v>WH</v>
          </cell>
          <cell r="I1758" t="str">
            <v>Energy</v>
          </cell>
          <cell r="J1758" t="str">
            <v>Summer</v>
          </cell>
          <cell r="K1758" t="str">
            <v>Part Peak</v>
          </cell>
          <cell r="O1758" t="str">
            <v>C</v>
          </cell>
          <cell r="T1758">
            <v>0</v>
          </cell>
        </row>
        <row r="1759">
          <cell r="F1759" t="str">
            <v>B-10</v>
          </cell>
          <cell r="G1759" t="str">
            <v>WH</v>
          </cell>
          <cell r="I1759" t="str">
            <v>Energy</v>
          </cell>
          <cell r="J1759" t="str">
            <v>Summer</v>
          </cell>
          <cell r="K1759" t="str">
            <v>Peak</v>
          </cell>
          <cell r="O1759" t="str">
            <v>C</v>
          </cell>
          <cell r="T1759">
            <v>0</v>
          </cell>
        </row>
        <row r="1760">
          <cell r="F1760" t="str">
            <v>B-10</v>
          </cell>
          <cell r="G1760" t="str">
            <v>WH</v>
          </cell>
          <cell r="I1760" t="str">
            <v>Energy</v>
          </cell>
          <cell r="J1760" t="str">
            <v>Winter</v>
          </cell>
          <cell r="K1760" t="str">
            <v>Off Peak</v>
          </cell>
          <cell r="O1760" t="str">
            <v>C</v>
          </cell>
          <cell r="T1760">
            <v>0</v>
          </cell>
        </row>
        <row r="1761">
          <cell r="F1761" t="str">
            <v>B-10</v>
          </cell>
          <cell r="G1761" t="str">
            <v>WH</v>
          </cell>
          <cell r="I1761" t="str">
            <v>Energy</v>
          </cell>
          <cell r="J1761" t="str">
            <v>Winter</v>
          </cell>
          <cell r="K1761" t="str">
            <v>Part Peak</v>
          </cell>
          <cell r="O1761" t="str">
            <v>C</v>
          </cell>
          <cell r="T1761">
            <v>0</v>
          </cell>
        </row>
        <row r="1762">
          <cell r="F1762" t="str">
            <v>B-10</v>
          </cell>
          <cell r="G1762" t="str">
            <v>WH</v>
          </cell>
          <cell r="I1762" t="str">
            <v>Energy</v>
          </cell>
          <cell r="J1762" t="str">
            <v>Winter</v>
          </cell>
          <cell r="K1762" t="str">
            <v>Super Off</v>
          </cell>
          <cell r="O1762" t="str">
            <v>C</v>
          </cell>
          <cell r="T1762">
            <v>0</v>
          </cell>
        </row>
        <row r="1763">
          <cell r="F1763" t="str">
            <v>B-10</v>
          </cell>
          <cell r="G1763" t="str">
            <v>WH</v>
          </cell>
          <cell r="I1763" t="str">
            <v>Energy</v>
          </cell>
          <cell r="J1763" t="str">
            <v>Summer</v>
          </cell>
          <cell r="K1763" t="str">
            <v>Off Peak</v>
          </cell>
          <cell r="O1763" t="str">
            <v>C</v>
          </cell>
          <cell r="T1763">
            <v>2211668.4902550001</v>
          </cell>
        </row>
        <row r="1764">
          <cell r="F1764" t="str">
            <v>B-10</v>
          </cell>
          <cell r="G1764" t="str">
            <v>WH</v>
          </cell>
          <cell r="I1764" t="str">
            <v>Energy</v>
          </cell>
          <cell r="J1764" t="str">
            <v>Summer</v>
          </cell>
          <cell r="K1764" t="str">
            <v>Part Peak</v>
          </cell>
          <cell r="O1764" t="str">
            <v>C</v>
          </cell>
          <cell r="T1764">
            <v>661914.27323199995</v>
          </cell>
        </row>
        <row r="1765">
          <cell r="F1765" t="str">
            <v>B-10</v>
          </cell>
          <cell r="G1765" t="str">
            <v>WH</v>
          </cell>
          <cell r="I1765" t="str">
            <v>Energy</v>
          </cell>
          <cell r="J1765" t="str">
            <v>Summer</v>
          </cell>
          <cell r="K1765" t="str">
            <v>Peak</v>
          </cell>
          <cell r="O1765" t="str">
            <v>C</v>
          </cell>
          <cell r="T1765">
            <v>1036937.5759319999</v>
          </cell>
        </row>
        <row r="1766">
          <cell r="F1766" t="str">
            <v>B-10</v>
          </cell>
          <cell r="G1766" t="str">
            <v>WH</v>
          </cell>
          <cell r="I1766" t="str">
            <v>Energy</v>
          </cell>
          <cell r="J1766" t="str">
            <v>Winter</v>
          </cell>
          <cell r="K1766" t="str">
            <v>Off Peak</v>
          </cell>
          <cell r="O1766" t="str">
            <v>C</v>
          </cell>
          <cell r="T1766">
            <v>4700929.4109119996</v>
          </cell>
        </row>
        <row r="1767">
          <cell r="F1767" t="str">
            <v>B-10</v>
          </cell>
          <cell r="G1767" t="str">
            <v>WH</v>
          </cell>
          <cell r="I1767" t="str">
            <v>Energy</v>
          </cell>
          <cell r="J1767" t="str">
            <v>Winter</v>
          </cell>
          <cell r="K1767" t="str">
            <v>Part Peak</v>
          </cell>
          <cell r="O1767" t="str">
            <v>C</v>
          </cell>
          <cell r="T1767">
            <v>1541414.7461309999</v>
          </cell>
        </row>
        <row r="1768">
          <cell r="F1768" t="str">
            <v>B-10</v>
          </cell>
          <cell r="G1768" t="str">
            <v>WH</v>
          </cell>
          <cell r="I1768" t="str">
            <v>Energy</v>
          </cell>
          <cell r="J1768" t="str">
            <v>Winter</v>
          </cell>
          <cell r="K1768" t="str">
            <v>Super Off</v>
          </cell>
          <cell r="O1768" t="str">
            <v>C</v>
          </cell>
          <cell r="T1768">
            <v>425516.89773199998</v>
          </cell>
        </row>
        <row r="1769">
          <cell r="F1769" t="str">
            <v>B-10</v>
          </cell>
          <cell r="G1769" t="str">
            <v>WH</v>
          </cell>
          <cell r="I1769" t="str">
            <v>Energy</v>
          </cell>
          <cell r="J1769" t="str">
            <v>Summer</v>
          </cell>
          <cell r="K1769" t="str">
            <v>Off Peak</v>
          </cell>
          <cell r="O1769" t="str">
            <v>C</v>
          </cell>
          <cell r="T1769">
            <v>2211668.4902550001</v>
          </cell>
        </row>
        <row r="1770">
          <cell r="F1770" t="str">
            <v>B-10</v>
          </cell>
          <cell r="G1770" t="str">
            <v>WH</v>
          </cell>
          <cell r="I1770" t="str">
            <v>Energy</v>
          </cell>
          <cell r="J1770" t="str">
            <v>Summer</v>
          </cell>
          <cell r="K1770" t="str">
            <v>Part Peak</v>
          </cell>
          <cell r="O1770" t="str">
            <v>C</v>
          </cell>
          <cell r="T1770">
            <v>661914.27323199995</v>
          </cell>
        </row>
        <row r="1771">
          <cell r="F1771" t="str">
            <v>B-10</v>
          </cell>
          <cell r="G1771" t="str">
            <v>WH</v>
          </cell>
          <cell r="I1771" t="str">
            <v>Energy</v>
          </cell>
          <cell r="J1771" t="str">
            <v>Summer</v>
          </cell>
          <cell r="K1771" t="str">
            <v>Peak</v>
          </cell>
          <cell r="O1771" t="str">
            <v>C</v>
          </cell>
          <cell r="T1771">
            <v>1036937.5759319999</v>
          </cell>
        </row>
        <row r="1772">
          <cell r="F1772" t="str">
            <v>B-10</v>
          </cell>
          <cell r="G1772" t="str">
            <v>WH</v>
          </cell>
          <cell r="I1772" t="str">
            <v>Energy</v>
          </cell>
          <cell r="J1772" t="str">
            <v>Winter</v>
          </cell>
          <cell r="K1772" t="str">
            <v>Off Peak</v>
          </cell>
          <cell r="O1772" t="str">
            <v>C</v>
          </cell>
          <cell r="T1772">
            <v>4700929.4109119996</v>
          </cell>
        </row>
        <row r="1773">
          <cell r="F1773" t="str">
            <v>B-10</v>
          </cell>
          <cell r="G1773" t="str">
            <v>WH</v>
          </cell>
          <cell r="I1773" t="str">
            <v>Energy</v>
          </cell>
          <cell r="J1773" t="str">
            <v>Winter</v>
          </cell>
          <cell r="K1773" t="str">
            <v>Part Peak</v>
          </cell>
          <cell r="O1773" t="str">
            <v>C</v>
          </cell>
          <cell r="T1773">
            <v>1541414.7461309999</v>
          </cell>
        </row>
        <row r="1774">
          <cell r="F1774" t="str">
            <v>B-10</v>
          </cell>
          <cell r="G1774" t="str">
            <v>WH</v>
          </cell>
          <cell r="I1774" t="str">
            <v>Energy</v>
          </cell>
          <cell r="J1774" t="str">
            <v>Winter</v>
          </cell>
          <cell r="K1774" t="str">
            <v>Super Off</v>
          </cell>
          <cell r="O1774" t="str">
            <v>C</v>
          </cell>
          <cell r="T1774">
            <v>425516.89773199998</v>
          </cell>
        </row>
        <row r="1775">
          <cell r="F1775" t="str">
            <v>B-10</v>
          </cell>
          <cell r="G1775" t="str">
            <v>WH</v>
          </cell>
          <cell r="I1775" t="str">
            <v>DL</v>
          </cell>
          <cell r="J1775" t="str">
            <v>N/A</v>
          </cell>
          <cell r="K1775" t="str">
            <v>N/A</v>
          </cell>
          <cell r="O1775" t="str">
            <v>N/A</v>
          </cell>
          <cell r="T1775">
            <v>0</v>
          </cell>
        </row>
        <row r="1776">
          <cell r="F1776" t="str">
            <v>B-10</v>
          </cell>
          <cell r="G1776" t="str">
            <v>WH</v>
          </cell>
          <cell r="I1776" t="str">
            <v>DL</v>
          </cell>
          <cell r="J1776" t="str">
            <v>N/A</v>
          </cell>
          <cell r="K1776" t="str">
            <v>N/A</v>
          </cell>
          <cell r="O1776" t="str">
            <v>N/A</v>
          </cell>
          <cell r="T1776">
            <v>0</v>
          </cell>
        </row>
        <row r="1777">
          <cell r="F1777" t="str">
            <v>B-10</v>
          </cell>
          <cell r="G1777" t="str">
            <v>WH</v>
          </cell>
          <cell r="I1777" t="str">
            <v>DL</v>
          </cell>
          <cell r="J1777" t="str">
            <v>N/A</v>
          </cell>
          <cell r="K1777" t="str">
            <v>N/A</v>
          </cell>
          <cell r="O1777" t="str">
            <v>N/A</v>
          </cell>
          <cell r="T1777">
            <v>0</v>
          </cell>
        </row>
        <row r="1778">
          <cell r="F1778" t="str">
            <v>B-10</v>
          </cell>
          <cell r="G1778" t="str">
            <v>WH</v>
          </cell>
          <cell r="I1778" t="str">
            <v>Energy</v>
          </cell>
          <cell r="J1778" t="str">
            <v>Summer</v>
          </cell>
          <cell r="K1778" t="str">
            <v>Off Peak</v>
          </cell>
          <cell r="O1778" t="str">
            <v>N/A</v>
          </cell>
          <cell r="T1778">
            <v>4917761.7685719999</v>
          </cell>
        </row>
        <row r="1779">
          <cell r="F1779" t="str">
            <v>B-10</v>
          </cell>
          <cell r="G1779" t="str">
            <v>WH</v>
          </cell>
          <cell r="I1779" t="str">
            <v>Energy</v>
          </cell>
          <cell r="J1779" t="str">
            <v>Summer</v>
          </cell>
          <cell r="K1779" t="str">
            <v>Part Peak</v>
          </cell>
          <cell r="O1779" t="str">
            <v>N/A</v>
          </cell>
          <cell r="T1779">
            <v>1150574.2840190001</v>
          </cell>
        </row>
        <row r="1780">
          <cell r="F1780" t="str">
            <v>B-10</v>
          </cell>
          <cell r="G1780" t="str">
            <v>WH</v>
          </cell>
          <cell r="I1780" t="str">
            <v>Energy</v>
          </cell>
          <cell r="J1780" t="str">
            <v>Summer</v>
          </cell>
          <cell r="K1780" t="str">
            <v>Peak</v>
          </cell>
          <cell r="O1780" t="str">
            <v>N/A</v>
          </cell>
          <cell r="T1780">
            <v>1521432.4039669998</v>
          </cell>
        </row>
        <row r="1781">
          <cell r="F1781" t="str">
            <v>B-10</v>
          </cell>
          <cell r="G1781" t="str">
            <v>WH</v>
          </cell>
          <cell r="I1781" t="str">
            <v>Energy</v>
          </cell>
          <cell r="J1781" t="str">
            <v>Winter</v>
          </cell>
          <cell r="K1781" t="str">
            <v>Off Peak</v>
          </cell>
          <cell r="O1781" t="str">
            <v>N/A</v>
          </cell>
          <cell r="T1781">
            <v>13681098.846168</v>
          </cell>
        </row>
        <row r="1782">
          <cell r="F1782" t="str">
            <v>B-10</v>
          </cell>
          <cell r="G1782" t="str">
            <v>WH</v>
          </cell>
          <cell r="I1782" t="str">
            <v>Energy</v>
          </cell>
          <cell r="J1782" t="str">
            <v>Winter</v>
          </cell>
          <cell r="K1782" t="str">
            <v>Part Peak</v>
          </cell>
          <cell r="O1782" t="str">
            <v>N/A</v>
          </cell>
          <cell r="T1782">
            <v>4001288.4824020006</v>
          </cell>
        </row>
        <row r="1783">
          <cell r="F1783" t="str">
            <v>B-10</v>
          </cell>
          <cell r="G1783" t="str">
            <v>WH</v>
          </cell>
          <cell r="I1783" t="str">
            <v>Energy</v>
          </cell>
          <cell r="J1783" t="str">
            <v>Winter</v>
          </cell>
          <cell r="K1783" t="str">
            <v>Super Off</v>
          </cell>
          <cell r="O1783" t="str">
            <v>N/A</v>
          </cell>
          <cell r="T1783">
            <v>1241942.0938840001</v>
          </cell>
        </row>
        <row r="1784">
          <cell r="F1784" t="str">
            <v>B-10</v>
          </cell>
          <cell r="G1784" t="str">
            <v>WH</v>
          </cell>
          <cell r="I1784" t="str">
            <v>Energy</v>
          </cell>
          <cell r="J1784" t="str">
            <v>Summer</v>
          </cell>
          <cell r="K1784" t="str">
            <v>Off Peak</v>
          </cell>
          <cell r="O1784" t="str">
            <v>N/A</v>
          </cell>
          <cell r="T1784">
            <v>413249140.96618903</v>
          </cell>
        </row>
        <row r="1785">
          <cell r="F1785" t="str">
            <v>B-10</v>
          </cell>
          <cell r="G1785" t="str">
            <v>WH</v>
          </cell>
          <cell r="I1785" t="str">
            <v>Energy</v>
          </cell>
          <cell r="J1785" t="str">
            <v>Summer</v>
          </cell>
          <cell r="K1785" t="str">
            <v>Part Peak</v>
          </cell>
          <cell r="O1785" t="str">
            <v>N/A</v>
          </cell>
          <cell r="T1785">
            <v>116373262.90319401</v>
          </cell>
        </row>
        <row r="1786">
          <cell r="F1786" t="str">
            <v>B-10</v>
          </cell>
          <cell r="G1786" t="str">
            <v>WH</v>
          </cell>
          <cell r="I1786" t="str">
            <v>Energy</v>
          </cell>
          <cell r="J1786" t="str">
            <v>Summer</v>
          </cell>
          <cell r="K1786" t="str">
            <v>Peak</v>
          </cell>
          <cell r="O1786" t="str">
            <v>N/A</v>
          </cell>
          <cell r="T1786">
            <v>166625746.42869598</v>
          </cell>
        </row>
        <row r="1787">
          <cell r="F1787" t="str">
            <v>B-10</v>
          </cell>
          <cell r="G1787" t="str">
            <v>WH</v>
          </cell>
          <cell r="I1787" t="str">
            <v>Energy</v>
          </cell>
          <cell r="J1787" t="str">
            <v>Winter</v>
          </cell>
          <cell r="K1787" t="str">
            <v>Off Peak</v>
          </cell>
          <cell r="O1787" t="str">
            <v>N/A</v>
          </cell>
          <cell r="T1787">
            <v>963946690.88358402</v>
          </cell>
        </row>
        <row r="1788">
          <cell r="F1788" t="str">
            <v>B-10</v>
          </cell>
          <cell r="G1788" t="str">
            <v>WH</v>
          </cell>
          <cell r="I1788" t="str">
            <v>Energy</v>
          </cell>
          <cell r="J1788" t="str">
            <v>Winter</v>
          </cell>
          <cell r="K1788" t="str">
            <v>Part Peak</v>
          </cell>
          <cell r="O1788" t="str">
            <v>N/A</v>
          </cell>
          <cell r="T1788">
            <v>304965786.889961</v>
          </cell>
        </row>
        <row r="1789">
          <cell r="F1789" t="str">
            <v>B-10</v>
          </cell>
          <cell r="G1789" t="str">
            <v>WH</v>
          </cell>
          <cell r="I1789" t="str">
            <v>Energy</v>
          </cell>
          <cell r="J1789" t="str">
            <v>Winter</v>
          </cell>
          <cell r="K1789" t="str">
            <v>Super Off</v>
          </cell>
          <cell r="O1789" t="str">
            <v>N/A</v>
          </cell>
          <cell r="T1789">
            <v>89212462.889010012</v>
          </cell>
        </row>
        <row r="1790">
          <cell r="F1790" t="str">
            <v>B-10</v>
          </cell>
          <cell r="G1790" t="str">
            <v>WH</v>
          </cell>
          <cell r="I1790" t="str">
            <v>Energy</v>
          </cell>
          <cell r="J1790" t="str">
            <v>Summer</v>
          </cell>
          <cell r="K1790" t="str">
            <v>Off Peak</v>
          </cell>
          <cell r="O1790" t="str">
            <v>N/A</v>
          </cell>
          <cell r="T1790">
            <v>174815.559591</v>
          </cell>
        </row>
        <row r="1791">
          <cell r="F1791" t="str">
            <v>B-10</v>
          </cell>
          <cell r="G1791" t="str">
            <v>WH</v>
          </cell>
          <cell r="I1791" t="str">
            <v>Energy</v>
          </cell>
          <cell r="J1791" t="str">
            <v>Summer</v>
          </cell>
          <cell r="K1791" t="str">
            <v>Part Peak</v>
          </cell>
          <cell r="O1791" t="str">
            <v>N/A</v>
          </cell>
          <cell r="T1791">
            <v>44942.256086000001</v>
          </cell>
        </row>
        <row r="1792">
          <cell r="F1792" t="str">
            <v>B-10</v>
          </cell>
          <cell r="G1792" t="str">
            <v>WH</v>
          </cell>
          <cell r="I1792" t="str">
            <v>Energy</v>
          </cell>
          <cell r="J1792" t="str">
            <v>Summer</v>
          </cell>
          <cell r="K1792" t="str">
            <v>Peak</v>
          </cell>
          <cell r="O1792" t="str">
            <v>N/A</v>
          </cell>
          <cell r="T1792">
            <v>55901.086840999997</v>
          </cell>
        </row>
        <row r="1793">
          <cell r="F1793" t="str">
            <v>B-10</v>
          </cell>
          <cell r="G1793" t="str">
            <v>WH</v>
          </cell>
          <cell r="I1793" t="str">
            <v>Energy</v>
          </cell>
          <cell r="J1793" t="str">
            <v>Winter</v>
          </cell>
          <cell r="K1793" t="str">
            <v>Off Peak</v>
          </cell>
          <cell r="O1793" t="str">
            <v>N/A</v>
          </cell>
          <cell r="T1793">
            <v>500413.66561000003</v>
          </cell>
        </row>
        <row r="1794">
          <cell r="F1794" t="str">
            <v>B-10</v>
          </cell>
          <cell r="G1794" t="str">
            <v>WH</v>
          </cell>
          <cell r="I1794" t="str">
            <v>Energy</v>
          </cell>
          <cell r="J1794" t="str">
            <v>Winter</v>
          </cell>
          <cell r="K1794" t="str">
            <v>Part Peak</v>
          </cell>
          <cell r="O1794" t="str">
            <v>N/A</v>
          </cell>
          <cell r="T1794">
            <v>144956.47458000001</v>
          </cell>
        </row>
        <row r="1795">
          <cell r="F1795" t="str">
            <v>B-10</v>
          </cell>
          <cell r="G1795" t="str">
            <v>WH</v>
          </cell>
          <cell r="I1795" t="str">
            <v>Energy</v>
          </cell>
          <cell r="J1795" t="str">
            <v>Winter</v>
          </cell>
          <cell r="K1795" t="str">
            <v>Super Off</v>
          </cell>
          <cell r="O1795" t="str">
            <v>N/A</v>
          </cell>
          <cell r="T1795">
            <v>41349.046447000001</v>
          </cell>
        </row>
        <row r="1796">
          <cell r="F1796" t="str">
            <v>B-10</v>
          </cell>
          <cell r="G1796" t="str">
            <v>WH</v>
          </cell>
          <cell r="I1796" t="str">
            <v>Energy</v>
          </cell>
          <cell r="J1796" t="str">
            <v>Summer</v>
          </cell>
          <cell r="K1796" t="str">
            <v>Off Peak</v>
          </cell>
          <cell r="O1796" t="str">
            <v>C</v>
          </cell>
          <cell r="T1796">
            <v>0</v>
          </cell>
        </row>
        <row r="1797">
          <cell r="F1797" t="str">
            <v>B-10</v>
          </cell>
          <cell r="G1797" t="str">
            <v>WH</v>
          </cell>
          <cell r="I1797" t="str">
            <v>Energy</v>
          </cell>
          <cell r="J1797" t="str">
            <v>Summer</v>
          </cell>
          <cell r="K1797" t="str">
            <v>Part Peak</v>
          </cell>
          <cell r="O1797" t="str">
            <v>C</v>
          </cell>
          <cell r="T1797">
            <v>0</v>
          </cell>
        </row>
        <row r="1798">
          <cell r="F1798" t="str">
            <v>B-10</v>
          </cell>
          <cell r="G1798" t="str">
            <v>WH</v>
          </cell>
          <cell r="I1798" t="str">
            <v>Energy</v>
          </cell>
          <cell r="J1798" t="str">
            <v>Summer</v>
          </cell>
          <cell r="K1798" t="str">
            <v>Peak</v>
          </cell>
          <cell r="O1798" t="str">
            <v>C</v>
          </cell>
          <cell r="T1798">
            <v>0</v>
          </cell>
        </row>
        <row r="1799">
          <cell r="F1799" t="str">
            <v>B-10</v>
          </cell>
          <cell r="G1799" t="str">
            <v>WH</v>
          </cell>
          <cell r="I1799" t="str">
            <v>Energy</v>
          </cell>
          <cell r="J1799" t="str">
            <v>Winter</v>
          </cell>
          <cell r="K1799" t="str">
            <v>Off Peak</v>
          </cell>
          <cell r="O1799" t="str">
            <v>C</v>
          </cell>
          <cell r="T1799">
            <v>0</v>
          </cell>
        </row>
        <row r="1800">
          <cell r="F1800" t="str">
            <v>B-10</v>
          </cell>
          <cell r="G1800" t="str">
            <v>WH</v>
          </cell>
          <cell r="I1800" t="str">
            <v>Energy</v>
          </cell>
          <cell r="J1800" t="str">
            <v>Winter</v>
          </cell>
          <cell r="K1800" t="str">
            <v>Part Peak</v>
          </cell>
          <cell r="O1800" t="str">
            <v>C</v>
          </cell>
          <cell r="T1800">
            <v>0</v>
          </cell>
        </row>
        <row r="1801">
          <cell r="F1801" t="str">
            <v>B-10</v>
          </cell>
          <cell r="G1801" t="str">
            <v>WH</v>
          </cell>
          <cell r="I1801" t="str">
            <v>Energy</v>
          </cell>
          <cell r="J1801" t="str">
            <v>Winter</v>
          </cell>
          <cell r="K1801" t="str">
            <v>Super Off</v>
          </cell>
          <cell r="O1801" t="str">
            <v>C</v>
          </cell>
          <cell r="T1801">
            <v>0</v>
          </cell>
        </row>
        <row r="1802">
          <cell r="F1802" t="str">
            <v>B-10</v>
          </cell>
          <cell r="G1802" t="str">
            <v>WH</v>
          </cell>
          <cell r="I1802" t="str">
            <v>Energy</v>
          </cell>
          <cell r="J1802" t="str">
            <v>Summer</v>
          </cell>
          <cell r="K1802" t="str">
            <v>Off Peak</v>
          </cell>
          <cell r="O1802" t="str">
            <v>C</v>
          </cell>
          <cell r="T1802">
            <v>2211668.4902550001</v>
          </cell>
        </row>
        <row r="1803">
          <cell r="F1803" t="str">
            <v>B-10</v>
          </cell>
          <cell r="G1803" t="str">
            <v>WH</v>
          </cell>
          <cell r="I1803" t="str">
            <v>Energy</v>
          </cell>
          <cell r="J1803" t="str">
            <v>Summer</v>
          </cell>
          <cell r="K1803" t="str">
            <v>Part Peak</v>
          </cell>
          <cell r="O1803" t="str">
            <v>C</v>
          </cell>
          <cell r="T1803">
            <v>661914.27323199995</v>
          </cell>
        </row>
        <row r="1804">
          <cell r="F1804" t="str">
            <v>B-10</v>
          </cell>
          <cell r="G1804" t="str">
            <v>WH</v>
          </cell>
          <cell r="I1804" t="str">
            <v>Energy</v>
          </cell>
          <cell r="J1804" t="str">
            <v>Summer</v>
          </cell>
          <cell r="K1804" t="str">
            <v>Peak</v>
          </cell>
          <cell r="O1804" t="str">
            <v>C</v>
          </cell>
          <cell r="T1804">
            <v>1036937.5759319999</v>
          </cell>
        </row>
        <row r="1805">
          <cell r="F1805" t="str">
            <v>B-10</v>
          </cell>
          <cell r="G1805" t="str">
            <v>WH</v>
          </cell>
          <cell r="I1805" t="str">
            <v>Energy</v>
          </cell>
          <cell r="J1805" t="str">
            <v>Winter</v>
          </cell>
          <cell r="K1805" t="str">
            <v>Off Peak</v>
          </cell>
          <cell r="O1805" t="str">
            <v>C</v>
          </cell>
          <cell r="T1805">
            <v>4700929.4109119996</v>
          </cell>
        </row>
        <row r="1806">
          <cell r="F1806" t="str">
            <v>B-10</v>
          </cell>
          <cell r="G1806" t="str">
            <v>WH</v>
          </cell>
          <cell r="I1806" t="str">
            <v>Energy</v>
          </cell>
          <cell r="J1806" t="str">
            <v>Winter</v>
          </cell>
          <cell r="K1806" t="str">
            <v>Part Peak</v>
          </cell>
          <cell r="O1806" t="str">
            <v>C</v>
          </cell>
          <cell r="T1806">
            <v>1541414.7461309999</v>
          </cell>
        </row>
        <row r="1807">
          <cell r="F1807" t="str">
            <v>B-10</v>
          </cell>
          <cell r="G1807" t="str">
            <v>WH</v>
          </cell>
          <cell r="I1807" t="str">
            <v>Energy</v>
          </cell>
          <cell r="J1807" t="str">
            <v>Winter</v>
          </cell>
          <cell r="K1807" t="str">
            <v>Super Off</v>
          </cell>
          <cell r="O1807" t="str">
            <v>C</v>
          </cell>
          <cell r="T1807">
            <v>425516.89773199998</v>
          </cell>
        </row>
        <row r="1808">
          <cell r="F1808" t="str">
            <v>B-10</v>
          </cell>
          <cell r="G1808" t="str">
            <v>WH</v>
          </cell>
          <cell r="I1808" t="str">
            <v>DL</v>
          </cell>
          <cell r="J1808" t="str">
            <v>N/A</v>
          </cell>
          <cell r="K1808" t="str">
            <v>N/A</v>
          </cell>
          <cell r="O1808" t="str">
            <v>N/A</v>
          </cell>
          <cell r="T1808">
            <v>0</v>
          </cell>
        </row>
        <row r="1809">
          <cell r="F1809" t="str">
            <v>B-10</v>
          </cell>
          <cell r="G1809" t="str">
            <v>WH</v>
          </cell>
          <cell r="I1809" t="str">
            <v>DL</v>
          </cell>
          <cell r="J1809" t="str">
            <v>N/A</v>
          </cell>
          <cell r="K1809" t="str">
            <v>N/A</v>
          </cell>
          <cell r="O1809" t="str">
            <v>N/A</v>
          </cell>
          <cell r="T1809">
            <v>0</v>
          </cell>
        </row>
        <row r="1810">
          <cell r="F1810" t="str">
            <v>B-10</v>
          </cell>
          <cell r="G1810" t="str">
            <v>WH</v>
          </cell>
          <cell r="I1810" t="str">
            <v>DL</v>
          </cell>
          <cell r="J1810" t="str">
            <v>N/A</v>
          </cell>
          <cell r="K1810" t="str">
            <v>N/A</v>
          </cell>
          <cell r="O1810" t="str">
            <v>N/A</v>
          </cell>
          <cell r="T1810">
            <v>0</v>
          </cell>
        </row>
        <row r="1811">
          <cell r="F1811" t="str">
            <v>B-10</v>
          </cell>
          <cell r="G1811" t="str">
            <v>WH</v>
          </cell>
          <cell r="I1811" t="str">
            <v>Energy</v>
          </cell>
          <cell r="J1811" t="str">
            <v>Summer</v>
          </cell>
          <cell r="K1811" t="str">
            <v>Off Peak</v>
          </cell>
          <cell r="O1811" t="str">
            <v>N/A</v>
          </cell>
          <cell r="T1811">
            <v>4917761.7685719999</v>
          </cell>
        </row>
        <row r="1812">
          <cell r="F1812" t="str">
            <v>B-10</v>
          </cell>
          <cell r="G1812" t="str">
            <v>WH</v>
          </cell>
          <cell r="I1812" t="str">
            <v>Energy</v>
          </cell>
          <cell r="J1812" t="str">
            <v>Summer</v>
          </cell>
          <cell r="K1812" t="str">
            <v>Part Peak</v>
          </cell>
          <cell r="O1812" t="str">
            <v>N/A</v>
          </cell>
          <cell r="T1812">
            <v>1150574.2840190001</v>
          </cell>
        </row>
        <row r="1813">
          <cell r="F1813" t="str">
            <v>B-10</v>
          </cell>
          <cell r="G1813" t="str">
            <v>WH</v>
          </cell>
          <cell r="I1813" t="str">
            <v>Energy</v>
          </cell>
          <cell r="J1813" t="str">
            <v>Summer</v>
          </cell>
          <cell r="K1813" t="str">
            <v>Peak</v>
          </cell>
          <cell r="O1813" t="str">
            <v>N/A</v>
          </cell>
          <cell r="T1813">
            <v>1521432.4039669998</v>
          </cell>
        </row>
        <row r="1814">
          <cell r="F1814" t="str">
            <v>B-10</v>
          </cell>
          <cell r="G1814" t="str">
            <v>WH</v>
          </cell>
          <cell r="I1814" t="str">
            <v>Energy</v>
          </cell>
          <cell r="J1814" t="str">
            <v>Winter</v>
          </cell>
          <cell r="K1814" t="str">
            <v>Off Peak</v>
          </cell>
          <cell r="O1814" t="str">
            <v>N/A</v>
          </cell>
          <cell r="T1814">
            <v>13681098.846168</v>
          </cell>
        </row>
        <row r="1815">
          <cell r="F1815" t="str">
            <v>B-10</v>
          </cell>
          <cell r="G1815" t="str">
            <v>WH</v>
          </cell>
          <cell r="I1815" t="str">
            <v>Energy</v>
          </cell>
          <cell r="J1815" t="str">
            <v>Winter</v>
          </cell>
          <cell r="K1815" t="str">
            <v>Part Peak</v>
          </cell>
          <cell r="O1815" t="str">
            <v>N/A</v>
          </cell>
          <cell r="T1815">
            <v>4001288.4824020006</v>
          </cell>
        </row>
        <row r="1816">
          <cell r="F1816" t="str">
            <v>B-10</v>
          </cell>
          <cell r="G1816" t="str">
            <v>WH</v>
          </cell>
          <cell r="I1816" t="str">
            <v>Energy</v>
          </cell>
          <cell r="J1816" t="str">
            <v>Winter</v>
          </cell>
          <cell r="K1816" t="str">
            <v>Super Off</v>
          </cell>
          <cell r="O1816" t="str">
            <v>N/A</v>
          </cell>
          <cell r="T1816">
            <v>1241942.0938840001</v>
          </cell>
        </row>
        <row r="1817">
          <cell r="F1817" t="str">
            <v>B-10</v>
          </cell>
          <cell r="G1817" t="str">
            <v>WH</v>
          </cell>
          <cell r="I1817" t="str">
            <v>Energy</v>
          </cell>
          <cell r="J1817" t="str">
            <v>Summer</v>
          </cell>
          <cell r="K1817" t="str">
            <v>Off Peak</v>
          </cell>
          <cell r="O1817" t="str">
            <v>N/A</v>
          </cell>
          <cell r="T1817">
            <v>413249140.96618903</v>
          </cell>
        </row>
        <row r="1818">
          <cell r="F1818" t="str">
            <v>B-10</v>
          </cell>
          <cell r="G1818" t="str">
            <v>WH</v>
          </cell>
          <cell r="I1818" t="str">
            <v>Energy</v>
          </cell>
          <cell r="J1818" t="str">
            <v>Summer</v>
          </cell>
          <cell r="K1818" t="str">
            <v>Part Peak</v>
          </cell>
          <cell r="O1818" t="str">
            <v>N/A</v>
          </cell>
          <cell r="T1818">
            <v>116373262.90319401</v>
          </cell>
        </row>
        <row r="1819">
          <cell r="F1819" t="str">
            <v>B-10</v>
          </cell>
          <cell r="G1819" t="str">
            <v>WH</v>
          </cell>
          <cell r="I1819" t="str">
            <v>Energy</v>
          </cell>
          <cell r="J1819" t="str">
            <v>Summer</v>
          </cell>
          <cell r="K1819" t="str">
            <v>Peak</v>
          </cell>
          <cell r="O1819" t="str">
            <v>N/A</v>
          </cell>
          <cell r="T1819">
            <v>166625746.42869598</v>
          </cell>
        </row>
        <row r="1820">
          <cell r="F1820" t="str">
            <v>B-10</v>
          </cell>
          <cell r="G1820" t="str">
            <v>WH</v>
          </cell>
          <cell r="I1820" t="str">
            <v>Energy</v>
          </cell>
          <cell r="J1820" t="str">
            <v>Winter</v>
          </cell>
          <cell r="K1820" t="str">
            <v>Off Peak</v>
          </cell>
          <cell r="O1820" t="str">
            <v>N/A</v>
          </cell>
          <cell r="T1820">
            <v>963946690.88358402</v>
          </cell>
        </row>
        <row r="1821">
          <cell r="F1821" t="str">
            <v>B-10</v>
          </cell>
          <cell r="G1821" t="str">
            <v>WH</v>
          </cell>
          <cell r="I1821" t="str">
            <v>Energy</v>
          </cell>
          <cell r="J1821" t="str">
            <v>Winter</v>
          </cell>
          <cell r="K1821" t="str">
            <v>Part Peak</v>
          </cell>
          <cell r="O1821" t="str">
            <v>N/A</v>
          </cell>
          <cell r="T1821">
            <v>304965786.889961</v>
          </cell>
        </row>
        <row r="1822">
          <cell r="F1822" t="str">
            <v>B-10</v>
          </cell>
          <cell r="G1822" t="str">
            <v>WH</v>
          </cell>
          <cell r="I1822" t="str">
            <v>Energy</v>
          </cell>
          <cell r="J1822" t="str">
            <v>Winter</v>
          </cell>
          <cell r="K1822" t="str">
            <v>Super Off</v>
          </cell>
          <cell r="O1822" t="str">
            <v>N/A</v>
          </cell>
          <cell r="T1822">
            <v>89212462.889010012</v>
          </cell>
        </row>
        <row r="1823">
          <cell r="F1823" t="str">
            <v>B-10</v>
          </cell>
          <cell r="G1823" t="str">
            <v>WH</v>
          </cell>
          <cell r="I1823" t="str">
            <v>Energy</v>
          </cell>
          <cell r="J1823" t="str">
            <v>Summer</v>
          </cell>
          <cell r="K1823" t="str">
            <v>Off Peak</v>
          </cell>
          <cell r="O1823" t="str">
            <v>N/A</v>
          </cell>
          <cell r="T1823">
            <v>174815.559591</v>
          </cell>
        </row>
        <row r="1824">
          <cell r="F1824" t="str">
            <v>B-10</v>
          </cell>
          <cell r="G1824" t="str">
            <v>WH</v>
          </cell>
          <cell r="I1824" t="str">
            <v>Energy</v>
          </cell>
          <cell r="J1824" t="str">
            <v>Summer</v>
          </cell>
          <cell r="K1824" t="str">
            <v>Part Peak</v>
          </cell>
          <cell r="O1824" t="str">
            <v>N/A</v>
          </cell>
          <cell r="T1824">
            <v>44942.256086000001</v>
          </cell>
        </row>
        <row r="1825">
          <cell r="F1825" t="str">
            <v>B-10</v>
          </cell>
          <cell r="G1825" t="str">
            <v>WH</v>
          </cell>
          <cell r="I1825" t="str">
            <v>Energy</v>
          </cell>
          <cell r="J1825" t="str">
            <v>Summer</v>
          </cell>
          <cell r="K1825" t="str">
            <v>Peak</v>
          </cell>
          <cell r="O1825" t="str">
            <v>N/A</v>
          </cell>
          <cell r="T1825">
            <v>55901.086840999997</v>
          </cell>
        </row>
        <row r="1826">
          <cell r="F1826" t="str">
            <v>B-10</v>
          </cell>
          <cell r="G1826" t="str">
            <v>WH</v>
          </cell>
          <cell r="I1826" t="str">
            <v>Energy</v>
          </cell>
          <cell r="J1826" t="str">
            <v>Winter</v>
          </cell>
          <cell r="K1826" t="str">
            <v>Off Peak</v>
          </cell>
          <cell r="O1826" t="str">
            <v>N/A</v>
          </cell>
          <cell r="T1826">
            <v>500413.66561000003</v>
          </cell>
        </row>
        <row r="1827">
          <cell r="F1827" t="str">
            <v>B-10</v>
          </cell>
          <cell r="G1827" t="str">
            <v>WH</v>
          </cell>
          <cell r="I1827" t="str">
            <v>Energy</v>
          </cell>
          <cell r="J1827" t="str">
            <v>Winter</v>
          </cell>
          <cell r="K1827" t="str">
            <v>Part Peak</v>
          </cell>
          <cell r="O1827" t="str">
            <v>N/A</v>
          </cell>
          <cell r="T1827">
            <v>144956.47458000001</v>
          </cell>
        </row>
        <row r="1828">
          <cell r="F1828" t="str">
            <v>B-10</v>
          </cell>
          <cell r="G1828" t="str">
            <v>WH</v>
          </cell>
          <cell r="I1828" t="str">
            <v>Energy</v>
          </cell>
          <cell r="J1828" t="str">
            <v>Winter</v>
          </cell>
          <cell r="K1828" t="str">
            <v>Super Off</v>
          </cell>
          <cell r="O1828" t="str">
            <v>N/A</v>
          </cell>
          <cell r="T1828">
            <v>41349.046447000001</v>
          </cell>
        </row>
        <row r="1829">
          <cell r="F1829" t="str">
            <v>B-10</v>
          </cell>
          <cell r="G1829" t="str">
            <v>WH</v>
          </cell>
          <cell r="I1829" t="str">
            <v>Energy</v>
          </cell>
          <cell r="J1829" t="str">
            <v>Summer</v>
          </cell>
          <cell r="K1829" t="str">
            <v>Off Peak</v>
          </cell>
          <cell r="O1829" t="str">
            <v>C</v>
          </cell>
          <cell r="T1829">
            <v>0</v>
          </cell>
        </row>
        <row r="1830">
          <cell r="F1830" t="str">
            <v>B-10</v>
          </cell>
          <cell r="G1830" t="str">
            <v>WH</v>
          </cell>
          <cell r="I1830" t="str">
            <v>Energy</v>
          </cell>
          <cell r="J1830" t="str">
            <v>Summer</v>
          </cell>
          <cell r="K1830" t="str">
            <v>Part Peak</v>
          </cell>
          <cell r="O1830" t="str">
            <v>C</v>
          </cell>
          <cell r="T1830">
            <v>0</v>
          </cell>
        </row>
        <row r="1831">
          <cell r="F1831" t="str">
            <v>B-10</v>
          </cell>
          <cell r="G1831" t="str">
            <v>WH</v>
          </cell>
          <cell r="I1831" t="str">
            <v>Energy</v>
          </cell>
          <cell r="J1831" t="str">
            <v>Summer</v>
          </cell>
          <cell r="K1831" t="str">
            <v>Peak</v>
          </cell>
          <cell r="O1831" t="str">
            <v>C</v>
          </cell>
          <cell r="T1831">
            <v>0</v>
          </cell>
        </row>
        <row r="1832">
          <cell r="F1832" t="str">
            <v>B-10</v>
          </cell>
          <cell r="G1832" t="str">
            <v>WH</v>
          </cell>
          <cell r="I1832" t="str">
            <v>Energy</v>
          </cell>
          <cell r="J1832" t="str">
            <v>Winter</v>
          </cell>
          <cell r="K1832" t="str">
            <v>Off Peak</v>
          </cell>
          <cell r="O1832" t="str">
            <v>C</v>
          </cell>
          <cell r="T1832">
            <v>0</v>
          </cell>
        </row>
        <row r="1833">
          <cell r="F1833" t="str">
            <v>B-10</v>
          </cell>
          <cell r="G1833" t="str">
            <v>WH</v>
          </cell>
          <cell r="I1833" t="str">
            <v>Energy</v>
          </cell>
          <cell r="J1833" t="str">
            <v>Winter</v>
          </cell>
          <cell r="K1833" t="str">
            <v>Part Peak</v>
          </cell>
          <cell r="O1833" t="str">
            <v>C</v>
          </cell>
          <cell r="T1833">
            <v>0</v>
          </cell>
        </row>
        <row r="1834">
          <cell r="F1834" t="str">
            <v>B-10</v>
          </cell>
          <cell r="G1834" t="str">
            <v>WH</v>
          </cell>
          <cell r="I1834" t="str">
            <v>Energy</v>
          </cell>
          <cell r="J1834" t="str">
            <v>Winter</v>
          </cell>
          <cell r="K1834" t="str">
            <v>Super Off</v>
          </cell>
          <cell r="O1834" t="str">
            <v>C</v>
          </cell>
          <cell r="T1834">
            <v>0</v>
          </cell>
        </row>
        <row r="1835">
          <cell r="F1835" t="str">
            <v>B-10</v>
          </cell>
          <cell r="G1835" t="str">
            <v>WH</v>
          </cell>
          <cell r="I1835" t="str">
            <v>Energy</v>
          </cell>
          <cell r="J1835" t="str">
            <v>Summer</v>
          </cell>
          <cell r="K1835" t="str">
            <v>Off Peak</v>
          </cell>
          <cell r="O1835" t="str">
            <v>C</v>
          </cell>
          <cell r="T1835">
            <v>2211668.4902550001</v>
          </cell>
        </row>
        <row r="1836">
          <cell r="F1836" t="str">
            <v>B-10</v>
          </cell>
          <cell r="G1836" t="str">
            <v>WH</v>
          </cell>
          <cell r="I1836" t="str">
            <v>Energy</v>
          </cell>
          <cell r="J1836" t="str">
            <v>Summer</v>
          </cell>
          <cell r="K1836" t="str">
            <v>Part Peak</v>
          </cell>
          <cell r="O1836" t="str">
            <v>C</v>
          </cell>
          <cell r="T1836">
            <v>661914.27323199995</v>
          </cell>
        </row>
        <row r="1837">
          <cell r="F1837" t="str">
            <v>B-10</v>
          </cell>
          <cell r="G1837" t="str">
            <v>WH</v>
          </cell>
          <cell r="I1837" t="str">
            <v>Energy</v>
          </cell>
          <cell r="J1837" t="str">
            <v>Summer</v>
          </cell>
          <cell r="K1837" t="str">
            <v>Peak</v>
          </cell>
          <cell r="O1837" t="str">
            <v>C</v>
          </cell>
          <cell r="T1837">
            <v>1036937.5759319999</v>
          </cell>
        </row>
        <row r="1838">
          <cell r="F1838" t="str">
            <v>B-10</v>
          </cell>
          <cell r="G1838" t="str">
            <v>WH</v>
          </cell>
          <cell r="I1838" t="str">
            <v>Energy</v>
          </cell>
          <cell r="J1838" t="str">
            <v>Winter</v>
          </cell>
          <cell r="K1838" t="str">
            <v>Off Peak</v>
          </cell>
          <cell r="O1838" t="str">
            <v>C</v>
          </cell>
          <cell r="T1838">
            <v>4700929.4109119996</v>
          </cell>
        </row>
        <row r="1839">
          <cell r="F1839" t="str">
            <v>B-10</v>
          </cell>
          <cell r="G1839" t="str">
            <v>WH</v>
          </cell>
          <cell r="I1839" t="str">
            <v>Energy</v>
          </cell>
          <cell r="J1839" t="str">
            <v>Winter</v>
          </cell>
          <cell r="K1839" t="str">
            <v>Part Peak</v>
          </cell>
          <cell r="O1839" t="str">
            <v>C</v>
          </cell>
          <cell r="T1839">
            <v>1541414.7461309999</v>
          </cell>
        </row>
        <row r="1840">
          <cell r="F1840" t="str">
            <v>B-10</v>
          </cell>
          <cell r="G1840" t="str">
            <v>WH</v>
          </cell>
          <cell r="I1840" t="str">
            <v>Energy</v>
          </cell>
          <cell r="J1840" t="str">
            <v>Winter</v>
          </cell>
          <cell r="K1840" t="str">
            <v>Super Off</v>
          </cell>
          <cell r="O1840" t="str">
            <v>C</v>
          </cell>
          <cell r="T1840">
            <v>425516.89773199998</v>
          </cell>
        </row>
        <row r="1841">
          <cell r="F1841" t="str">
            <v>B-10</v>
          </cell>
          <cell r="G1841" t="str">
            <v>PCIA</v>
          </cell>
          <cell r="I1841" t="str">
            <v>Vin 22</v>
          </cell>
          <cell r="J1841" t="str">
            <v>N/A</v>
          </cell>
          <cell r="K1841" t="str">
            <v>N/A</v>
          </cell>
          <cell r="O1841" t="str">
            <v>N/A</v>
          </cell>
          <cell r="T1841">
            <v>0</v>
          </cell>
        </row>
        <row r="1842">
          <cell r="F1842" t="str">
            <v>B-10</v>
          </cell>
          <cell r="G1842" t="str">
            <v>PCIA</v>
          </cell>
          <cell r="I1842" t="str">
            <v>Vin 22</v>
          </cell>
          <cell r="J1842" t="str">
            <v>N/A</v>
          </cell>
          <cell r="K1842" t="str">
            <v>N/A</v>
          </cell>
          <cell r="O1842" t="str">
            <v>N/A</v>
          </cell>
          <cell r="T1842">
            <v>0</v>
          </cell>
        </row>
        <row r="1843">
          <cell r="F1843" t="str">
            <v>B-10</v>
          </cell>
          <cell r="G1843" t="str">
            <v>PCIA</v>
          </cell>
          <cell r="I1843" t="str">
            <v>Vin 22</v>
          </cell>
          <cell r="J1843" t="str">
            <v>N/A</v>
          </cell>
          <cell r="K1843" t="str">
            <v>N/A</v>
          </cell>
          <cell r="O1843" t="str">
            <v>N/A</v>
          </cell>
          <cell r="T1843">
            <v>0</v>
          </cell>
        </row>
        <row r="1844">
          <cell r="F1844" t="str">
            <v>B-10</v>
          </cell>
          <cell r="G1844" t="str">
            <v>PCIA</v>
          </cell>
          <cell r="I1844" t="str">
            <v>Vin 23</v>
          </cell>
          <cell r="J1844" t="str">
            <v>N/A</v>
          </cell>
          <cell r="K1844" t="str">
            <v>N/A</v>
          </cell>
          <cell r="O1844" t="str">
            <v>N/A</v>
          </cell>
          <cell r="T1844">
            <v>0</v>
          </cell>
        </row>
        <row r="1845">
          <cell r="F1845" t="str">
            <v>B-10</v>
          </cell>
          <cell r="G1845" t="str">
            <v>PCIA</v>
          </cell>
          <cell r="I1845" t="str">
            <v>Vin 23</v>
          </cell>
          <cell r="J1845" t="str">
            <v>N/A</v>
          </cell>
          <cell r="K1845" t="str">
            <v>N/A</v>
          </cell>
          <cell r="O1845" t="str">
            <v>N/A</v>
          </cell>
          <cell r="T1845">
            <v>0</v>
          </cell>
        </row>
        <row r="1846">
          <cell r="F1846" t="str">
            <v>B-10</v>
          </cell>
          <cell r="G1846" t="str">
            <v>PCIA</v>
          </cell>
          <cell r="I1846" t="str">
            <v>Vin 23</v>
          </cell>
          <cell r="J1846" t="str">
            <v>N/A</v>
          </cell>
          <cell r="K1846" t="str">
            <v>N/A</v>
          </cell>
          <cell r="O1846" t="str">
            <v>N/A</v>
          </cell>
          <cell r="T1846">
            <v>0</v>
          </cell>
        </row>
        <row r="1847">
          <cell r="F1847" t="str">
            <v>B-19</v>
          </cell>
          <cell r="G1847" t="str">
            <v>AB32 Credit</v>
          </cell>
          <cell r="I1847" t="str">
            <v>Energy</v>
          </cell>
          <cell r="J1847" t="str">
            <v>Summer</v>
          </cell>
          <cell r="K1847" t="str">
            <v>Off Peak</v>
          </cell>
          <cell r="O1847" t="str">
            <v>N/A</v>
          </cell>
          <cell r="T1847">
            <v>23237148.614652749</v>
          </cell>
        </row>
        <row r="1848">
          <cell r="F1848" t="str">
            <v>B-19</v>
          </cell>
          <cell r="G1848" t="str">
            <v>AB32 Credit</v>
          </cell>
          <cell r="I1848" t="str">
            <v>Energy</v>
          </cell>
          <cell r="J1848" t="str">
            <v>Summer</v>
          </cell>
          <cell r="K1848" t="str">
            <v>Off Peak</v>
          </cell>
          <cell r="O1848" t="str">
            <v>N/A</v>
          </cell>
          <cell r="T1848">
            <v>42908031.792664662</v>
          </cell>
        </row>
        <row r="1849">
          <cell r="F1849" t="str">
            <v>B-19</v>
          </cell>
          <cell r="G1849" t="str">
            <v>AB32 Credit</v>
          </cell>
          <cell r="I1849" t="str">
            <v>Energy</v>
          </cell>
          <cell r="J1849" t="str">
            <v>Summer</v>
          </cell>
          <cell r="K1849" t="str">
            <v>Off Peak</v>
          </cell>
          <cell r="O1849" t="str">
            <v>N/A</v>
          </cell>
          <cell r="T1849">
            <v>4134283.6425892869</v>
          </cell>
        </row>
        <row r="1850">
          <cell r="F1850" t="str">
            <v>B-19</v>
          </cell>
          <cell r="G1850" t="str">
            <v>AB32 Credit</v>
          </cell>
          <cell r="I1850" t="str">
            <v>Energy</v>
          </cell>
          <cell r="J1850" t="str">
            <v>Summer</v>
          </cell>
          <cell r="K1850" t="str">
            <v>Part Peak</v>
          </cell>
          <cell r="O1850" t="str">
            <v>N/A</v>
          </cell>
          <cell r="T1850">
            <v>6168236.1709430655</v>
          </cell>
        </row>
        <row r="1851">
          <cell r="F1851" t="str">
            <v>B-19</v>
          </cell>
          <cell r="G1851" t="str">
            <v>AB32 Credit</v>
          </cell>
          <cell r="I1851" t="str">
            <v>Energy</v>
          </cell>
          <cell r="J1851" t="str">
            <v>Summer</v>
          </cell>
          <cell r="K1851" t="str">
            <v>Part Peak</v>
          </cell>
          <cell r="O1851" t="str">
            <v>N/A</v>
          </cell>
          <cell r="T1851">
            <v>8757384.2948035225</v>
          </cell>
        </row>
        <row r="1852">
          <cell r="F1852" t="str">
            <v>B-19</v>
          </cell>
          <cell r="G1852" t="str">
            <v>AB32 Credit</v>
          </cell>
          <cell r="I1852" t="str">
            <v>Energy</v>
          </cell>
          <cell r="J1852" t="str">
            <v>Summer</v>
          </cell>
          <cell r="K1852" t="str">
            <v>Part Peak</v>
          </cell>
          <cell r="O1852" t="str">
            <v>N/A</v>
          </cell>
          <cell r="T1852">
            <v>1104249.9382207706</v>
          </cell>
        </row>
        <row r="1853">
          <cell r="F1853" t="str">
            <v>B-19</v>
          </cell>
          <cell r="G1853" t="str">
            <v>AB32 Credit</v>
          </cell>
          <cell r="I1853" t="str">
            <v>Energy</v>
          </cell>
          <cell r="J1853" t="str">
            <v>Summer</v>
          </cell>
          <cell r="K1853" t="str">
            <v>Peak</v>
          </cell>
          <cell r="O1853" t="str">
            <v>N/A</v>
          </cell>
          <cell r="T1853">
            <v>8281244.672517742</v>
          </cell>
        </row>
        <row r="1854">
          <cell r="F1854" t="str">
            <v>B-19</v>
          </cell>
          <cell r="G1854" t="str">
            <v>AB32 Credit</v>
          </cell>
          <cell r="I1854" t="str">
            <v>Energy</v>
          </cell>
          <cell r="J1854" t="str">
            <v>Summer</v>
          </cell>
          <cell r="K1854" t="str">
            <v>Peak</v>
          </cell>
          <cell r="O1854" t="str">
            <v>N/A</v>
          </cell>
          <cell r="T1854">
            <v>15890424.075563587</v>
          </cell>
        </row>
        <row r="1855">
          <cell r="F1855" t="str">
            <v>B-19</v>
          </cell>
          <cell r="G1855" t="str">
            <v>AB32 Credit</v>
          </cell>
          <cell r="I1855" t="str">
            <v>Energy</v>
          </cell>
          <cell r="J1855" t="str">
            <v>Summer</v>
          </cell>
          <cell r="K1855" t="str">
            <v>Peak</v>
          </cell>
          <cell r="O1855" t="str">
            <v>N/A</v>
          </cell>
          <cell r="T1855">
            <v>1428205.1913704677</v>
          </cell>
        </row>
        <row r="1856">
          <cell r="F1856" t="str">
            <v>B-19</v>
          </cell>
          <cell r="G1856" t="str">
            <v>AB32 Credit</v>
          </cell>
          <cell r="I1856" t="str">
            <v>Energy</v>
          </cell>
          <cell r="J1856" t="str">
            <v>Winter</v>
          </cell>
          <cell r="K1856" t="str">
            <v>Off Peak</v>
          </cell>
          <cell r="O1856" t="str">
            <v>N/A</v>
          </cell>
          <cell r="T1856">
            <v>50620921.592139639</v>
          </cell>
        </row>
        <row r="1857">
          <cell r="F1857" t="str">
            <v>B-19</v>
          </cell>
          <cell r="G1857" t="str">
            <v>AB32 Credit</v>
          </cell>
          <cell r="I1857" t="str">
            <v>Energy</v>
          </cell>
          <cell r="J1857" t="str">
            <v>Winter</v>
          </cell>
          <cell r="K1857" t="str">
            <v>Off Peak</v>
          </cell>
          <cell r="O1857" t="str">
            <v>N/A</v>
          </cell>
          <cell r="T1857">
            <v>78286991.008725986</v>
          </cell>
        </row>
        <row r="1858">
          <cell r="F1858" t="str">
            <v>B-19</v>
          </cell>
          <cell r="G1858" t="str">
            <v>AB32 Credit</v>
          </cell>
          <cell r="I1858" t="str">
            <v>Energy</v>
          </cell>
          <cell r="J1858" t="str">
            <v>Winter</v>
          </cell>
          <cell r="K1858" t="str">
            <v>Off Peak</v>
          </cell>
          <cell r="O1858" t="str">
            <v>N/A</v>
          </cell>
          <cell r="T1858">
            <v>11396942.092554653</v>
          </cell>
        </row>
        <row r="1859">
          <cell r="F1859" t="str">
            <v>B-19</v>
          </cell>
          <cell r="G1859" t="str">
            <v>AB32 Credit</v>
          </cell>
          <cell r="I1859" t="str">
            <v>Energy</v>
          </cell>
          <cell r="J1859" t="str">
            <v>Winter</v>
          </cell>
          <cell r="K1859" t="str">
            <v>Part Peak</v>
          </cell>
          <cell r="O1859" t="str">
            <v>N/A</v>
          </cell>
          <cell r="T1859">
            <v>15844668.94370484</v>
          </cell>
        </row>
        <row r="1860">
          <cell r="F1860" t="str">
            <v>B-19</v>
          </cell>
          <cell r="G1860" t="str">
            <v>AB32 Credit</v>
          </cell>
          <cell r="I1860" t="str">
            <v>Energy</v>
          </cell>
          <cell r="J1860" t="str">
            <v>Winter</v>
          </cell>
          <cell r="K1860" t="str">
            <v>Part Peak</v>
          </cell>
          <cell r="O1860" t="str">
            <v>N/A</v>
          </cell>
          <cell r="T1860">
            <v>28716444.617825188</v>
          </cell>
        </row>
        <row r="1861">
          <cell r="F1861" t="str">
            <v>B-19</v>
          </cell>
          <cell r="G1861" t="str">
            <v>AB32 Credit</v>
          </cell>
          <cell r="I1861" t="str">
            <v>Energy</v>
          </cell>
          <cell r="J1861" t="str">
            <v>Winter</v>
          </cell>
          <cell r="K1861" t="str">
            <v>Part Peak</v>
          </cell>
          <cell r="O1861" t="str">
            <v>N/A</v>
          </cell>
          <cell r="T1861">
            <v>3433300.617698859</v>
          </cell>
        </row>
        <row r="1862">
          <cell r="F1862" t="str">
            <v>B-19</v>
          </cell>
          <cell r="G1862" t="str">
            <v>AB32 Credit</v>
          </cell>
          <cell r="I1862" t="str">
            <v>Energy</v>
          </cell>
          <cell r="J1862" t="str">
            <v>Winter</v>
          </cell>
          <cell r="K1862" t="str">
            <v>Super Off</v>
          </cell>
          <cell r="O1862" t="str">
            <v>N/A</v>
          </cell>
          <cell r="T1862">
            <v>4438623.7677114792</v>
          </cell>
        </row>
        <row r="1863">
          <cell r="F1863" t="str">
            <v>B-19</v>
          </cell>
          <cell r="G1863" t="str">
            <v>AB32 Credit</v>
          </cell>
          <cell r="I1863" t="str">
            <v>Energy</v>
          </cell>
          <cell r="J1863" t="str">
            <v>Winter</v>
          </cell>
          <cell r="K1863" t="str">
            <v>Super Off</v>
          </cell>
          <cell r="O1863" t="str">
            <v>N/A</v>
          </cell>
          <cell r="T1863">
            <v>15363313.702293016</v>
          </cell>
        </row>
        <row r="1864">
          <cell r="F1864" t="str">
            <v>B-19</v>
          </cell>
          <cell r="G1864" t="str">
            <v>AB32 Credit</v>
          </cell>
          <cell r="I1864" t="str">
            <v>Energy</v>
          </cell>
          <cell r="J1864" t="str">
            <v>Winter</v>
          </cell>
          <cell r="K1864" t="str">
            <v>Super Off</v>
          </cell>
          <cell r="O1864" t="str">
            <v>N/A</v>
          </cell>
          <cell r="T1864">
            <v>1262528.3790132306</v>
          </cell>
        </row>
        <row r="1865">
          <cell r="F1865" t="str">
            <v>B-19</v>
          </cell>
          <cell r="G1865" t="str">
            <v>AB32 Credit</v>
          </cell>
          <cell r="I1865" t="str">
            <v>Energy</v>
          </cell>
          <cell r="J1865" t="str">
            <v>Summer</v>
          </cell>
          <cell r="K1865" t="str">
            <v>Off Peak</v>
          </cell>
          <cell r="O1865" t="str">
            <v>N/A</v>
          </cell>
          <cell r="T1865">
            <v>6643772.2002824191</v>
          </cell>
        </row>
        <row r="1866">
          <cell r="F1866" t="str">
            <v>B-19</v>
          </cell>
          <cell r="G1866" t="str">
            <v>AB32 Credit</v>
          </cell>
          <cell r="I1866" t="str">
            <v>Energy</v>
          </cell>
          <cell r="J1866" t="str">
            <v>Summer</v>
          </cell>
          <cell r="K1866" t="str">
            <v>Off Peak</v>
          </cell>
          <cell r="O1866" t="str">
            <v>N/A</v>
          </cell>
          <cell r="T1866">
            <v>26949022.272852596</v>
          </cell>
        </row>
        <row r="1867">
          <cell r="F1867" t="str">
            <v>B-19</v>
          </cell>
          <cell r="G1867" t="str">
            <v>AB32 Credit</v>
          </cell>
          <cell r="I1867" t="str">
            <v>Energy</v>
          </cell>
          <cell r="J1867" t="str">
            <v>Summer</v>
          </cell>
          <cell r="K1867" t="str">
            <v>Off Peak</v>
          </cell>
          <cell r="O1867" t="str">
            <v>N/A</v>
          </cell>
          <cell r="T1867">
            <v>2474135.3242954221</v>
          </cell>
        </row>
        <row r="1868">
          <cell r="F1868" t="str">
            <v>B-19</v>
          </cell>
          <cell r="G1868" t="str">
            <v>AB32 Credit</v>
          </cell>
          <cell r="I1868" t="str">
            <v>Energy</v>
          </cell>
          <cell r="J1868" t="str">
            <v>Summer</v>
          </cell>
          <cell r="K1868" t="str">
            <v>Part Peak</v>
          </cell>
          <cell r="O1868" t="str">
            <v>N/A</v>
          </cell>
          <cell r="T1868">
            <v>1623457.5941212489</v>
          </cell>
        </row>
        <row r="1869">
          <cell r="F1869" t="str">
            <v>B-19</v>
          </cell>
          <cell r="G1869" t="str">
            <v>AB32 Credit</v>
          </cell>
          <cell r="I1869" t="str">
            <v>Energy</v>
          </cell>
          <cell r="J1869" t="str">
            <v>Summer</v>
          </cell>
          <cell r="K1869" t="str">
            <v>Part Peak</v>
          </cell>
          <cell r="O1869" t="str">
            <v>N/A</v>
          </cell>
          <cell r="T1869">
            <v>7334369.75568147</v>
          </cell>
        </row>
        <row r="1870">
          <cell r="F1870" t="str">
            <v>B-19</v>
          </cell>
          <cell r="G1870" t="str">
            <v>AB32 Credit</v>
          </cell>
          <cell r="I1870" t="str">
            <v>Energy</v>
          </cell>
          <cell r="J1870" t="str">
            <v>Summer</v>
          </cell>
          <cell r="K1870" t="str">
            <v>Part Peak</v>
          </cell>
          <cell r="O1870" t="str">
            <v>N/A</v>
          </cell>
          <cell r="T1870">
            <v>582091.49130768632</v>
          </cell>
        </row>
        <row r="1871">
          <cell r="F1871" t="str">
            <v>B-19</v>
          </cell>
          <cell r="G1871" t="str">
            <v>AB32 Credit</v>
          </cell>
          <cell r="I1871" t="str">
            <v>Energy</v>
          </cell>
          <cell r="J1871" t="str">
            <v>Summer</v>
          </cell>
          <cell r="K1871" t="str">
            <v>Peak</v>
          </cell>
          <cell r="O1871" t="str">
            <v>N/A</v>
          </cell>
          <cell r="T1871">
            <v>2373345.0056915469</v>
          </cell>
        </row>
        <row r="1872">
          <cell r="F1872" t="str">
            <v>B-19</v>
          </cell>
          <cell r="G1872" t="str">
            <v>AB32 Credit</v>
          </cell>
          <cell r="I1872" t="str">
            <v>Energy</v>
          </cell>
          <cell r="J1872" t="str">
            <v>Summer</v>
          </cell>
          <cell r="K1872" t="str">
            <v>Peak</v>
          </cell>
          <cell r="O1872" t="str">
            <v>N/A</v>
          </cell>
          <cell r="T1872">
            <v>10197926.982492018</v>
          </cell>
        </row>
        <row r="1873">
          <cell r="F1873" t="str">
            <v>B-19</v>
          </cell>
          <cell r="G1873" t="str">
            <v>AB32 Credit</v>
          </cell>
          <cell r="I1873" t="str">
            <v>Energy</v>
          </cell>
          <cell r="J1873" t="str">
            <v>Summer</v>
          </cell>
          <cell r="K1873" t="str">
            <v>Peak</v>
          </cell>
          <cell r="O1873" t="str">
            <v>N/A</v>
          </cell>
          <cell r="T1873">
            <v>728925.0590055458</v>
          </cell>
        </row>
        <row r="1874">
          <cell r="F1874" t="str">
            <v>B-19</v>
          </cell>
          <cell r="G1874" t="str">
            <v>AB32 Credit</v>
          </cell>
          <cell r="I1874" t="str">
            <v>Energy</v>
          </cell>
          <cell r="J1874" t="str">
            <v>Winter</v>
          </cell>
          <cell r="K1874" t="str">
            <v>Off Peak</v>
          </cell>
          <cell r="O1874" t="str">
            <v>N/A</v>
          </cell>
          <cell r="T1874">
            <v>16126537.822366072</v>
          </cell>
        </row>
        <row r="1875">
          <cell r="F1875" t="str">
            <v>B-19</v>
          </cell>
          <cell r="G1875" t="str">
            <v>AB32 Credit</v>
          </cell>
          <cell r="I1875" t="str">
            <v>Energy</v>
          </cell>
          <cell r="J1875" t="str">
            <v>Winter</v>
          </cell>
          <cell r="K1875" t="str">
            <v>Off Peak</v>
          </cell>
          <cell r="O1875" t="str">
            <v>N/A</v>
          </cell>
          <cell r="T1875">
            <v>56862709.064187951</v>
          </cell>
        </row>
        <row r="1876">
          <cell r="F1876" t="str">
            <v>B-19</v>
          </cell>
          <cell r="G1876" t="str">
            <v>AB32 Credit</v>
          </cell>
          <cell r="I1876" t="str">
            <v>Energy</v>
          </cell>
          <cell r="J1876" t="str">
            <v>Winter</v>
          </cell>
          <cell r="K1876" t="str">
            <v>Off Peak</v>
          </cell>
          <cell r="O1876" t="str">
            <v>N/A</v>
          </cell>
          <cell r="T1876">
            <v>6718609.2446618648</v>
          </cell>
        </row>
        <row r="1877">
          <cell r="F1877" t="str">
            <v>B-19</v>
          </cell>
          <cell r="G1877" t="str">
            <v>AB32 Credit</v>
          </cell>
          <cell r="I1877" t="str">
            <v>Energy</v>
          </cell>
          <cell r="J1877" t="str">
            <v>Winter</v>
          </cell>
          <cell r="K1877" t="str">
            <v>Part Peak</v>
          </cell>
          <cell r="O1877" t="str">
            <v>N/A</v>
          </cell>
          <cell r="T1877">
            <v>5033543.5164827732</v>
          </cell>
        </row>
        <row r="1878">
          <cell r="F1878" t="str">
            <v>B-19</v>
          </cell>
          <cell r="G1878" t="str">
            <v>AB32 Credit</v>
          </cell>
          <cell r="I1878" t="str">
            <v>Energy</v>
          </cell>
          <cell r="J1878" t="str">
            <v>Winter</v>
          </cell>
          <cell r="K1878" t="str">
            <v>Part Peak</v>
          </cell>
          <cell r="O1878" t="str">
            <v>N/A</v>
          </cell>
          <cell r="T1878">
            <v>17979827.080505293</v>
          </cell>
        </row>
        <row r="1879">
          <cell r="F1879" t="str">
            <v>B-19</v>
          </cell>
          <cell r="G1879" t="str">
            <v>AB32 Credit</v>
          </cell>
          <cell r="I1879" t="str">
            <v>Energy</v>
          </cell>
          <cell r="J1879" t="str">
            <v>Winter</v>
          </cell>
          <cell r="K1879" t="str">
            <v>Part Peak</v>
          </cell>
          <cell r="O1879" t="str">
            <v>N/A</v>
          </cell>
          <cell r="T1879">
            <v>1836978.2948456488</v>
          </cell>
        </row>
        <row r="1880">
          <cell r="F1880" t="str">
            <v>B-19</v>
          </cell>
          <cell r="G1880" t="str">
            <v>AB32 Credit</v>
          </cell>
          <cell r="I1880" t="str">
            <v>Energy</v>
          </cell>
          <cell r="J1880" t="str">
            <v>Winter</v>
          </cell>
          <cell r="K1880" t="str">
            <v>Super Off</v>
          </cell>
          <cell r="O1880" t="str">
            <v>N/A</v>
          </cell>
          <cell r="T1880">
            <v>1663687.9908489694</v>
          </cell>
        </row>
        <row r="1881">
          <cell r="F1881" t="str">
            <v>B-19</v>
          </cell>
          <cell r="G1881" t="str">
            <v>AB32 Credit</v>
          </cell>
          <cell r="I1881" t="str">
            <v>Energy</v>
          </cell>
          <cell r="J1881" t="str">
            <v>Winter</v>
          </cell>
          <cell r="K1881" t="str">
            <v>Super Off</v>
          </cell>
          <cell r="O1881" t="str">
            <v>N/A</v>
          </cell>
          <cell r="T1881">
            <v>5899697.8077325644</v>
          </cell>
        </row>
        <row r="1882">
          <cell r="F1882" t="str">
            <v>B-19</v>
          </cell>
          <cell r="G1882" t="str">
            <v>AB32 Credit</v>
          </cell>
          <cell r="I1882" t="str">
            <v>Energy</v>
          </cell>
          <cell r="J1882" t="str">
            <v>Winter</v>
          </cell>
          <cell r="K1882" t="str">
            <v>Super Off</v>
          </cell>
          <cell r="O1882" t="str">
            <v>N/A</v>
          </cell>
          <cell r="T1882">
            <v>801006.52722573222</v>
          </cell>
        </row>
        <row r="1883">
          <cell r="F1883" t="str">
            <v>B-19</v>
          </cell>
          <cell r="G1883" t="str">
            <v>AB32 Credit</v>
          </cell>
          <cell r="I1883" t="str">
            <v>Energy</v>
          </cell>
          <cell r="J1883" t="str">
            <v>Summer</v>
          </cell>
          <cell r="K1883" t="str">
            <v>Off Peak</v>
          </cell>
          <cell r="O1883" t="str">
            <v>N/A</v>
          </cell>
          <cell r="T1883">
            <v>0</v>
          </cell>
        </row>
        <row r="1884">
          <cell r="F1884" t="str">
            <v>B-19</v>
          </cell>
          <cell r="G1884" t="str">
            <v>AB32 Credit</v>
          </cell>
          <cell r="I1884" t="str">
            <v>Energy</v>
          </cell>
          <cell r="J1884" t="str">
            <v>Summer</v>
          </cell>
          <cell r="K1884" t="str">
            <v>Off Peak</v>
          </cell>
          <cell r="O1884" t="str">
            <v>N/A</v>
          </cell>
          <cell r="T1884">
            <v>0</v>
          </cell>
        </row>
        <row r="1885">
          <cell r="F1885" t="str">
            <v>B-19</v>
          </cell>
          <cell r="G1885" t="str">
            <v>AB32 Credit</v>
          </cell>
          <cell r="I1885" t="str">
            <v>Energy</v>
          </cell>
          <cell r="J1885" t="str">
            <v>Summer</v>
          </cell>
          <cell r="K1885" t="str">
            <v>Off Peak</v>
          </cell>
          <cell r="O1885" t="str">
            <v>N/A</v>
          </cell>
          <cell r="T1885">
            <v>0</v>
          </cell>
        </row>
        <row r="1886">
          <cell r="F1886" t="str">
            <v>B-19</v>
          </cell>
          <cell r="G1886" t="str">
            <v>AB32 Credit</v>
          </cell>
          <cell r="I1886" t="str">
            <v>Energy</v>
          </cell>
          <cell r="J1886" t="str">
            <v>Summer</v>
          </cell>
          <cell r="K1886" t="str">
            <v>Part Peak</v>
          </cell>
          <cell r="O1886" t="str">
            <v>N/A</v>
          </cell>
          <cell r="T1886">
            <v>0</v>
          </cell>
        </row>
        <row r="1887">
          <cell r="F1887" t="str">
            <v>B-19</v>
          </cell>
          <cell r="G1887" t="str">
            <v>AB32 Credit</v>
          </cell>
          <cell r="I1887" t="str">
            <v>Energy</v>
          </cell>
          <cell r="J1887" t="str">
            <v>Summer</v>
          </cell>
          <cell r="K1887" t="str">
            <v>Part Peak</v>
          </cell>
          <cell r="O1887" t="str">
            <v>N/A</v>
          </cell>
          <cell r="T1887">
            <v>0</v>
          </cell>
        </row>
        <row r="1888">
          <cell r="F1888" t="str">
            <v>B-19</v>
          </cell>
          <cell r="G1888" t="str">
            <v>AB32 Credit</v>
          </cell>
          <cell r="I1888" t="str">
            <v>Energy</v>
          </cell>
          <cell r="J1888" t="str">
            <v>Summer</v>
          </cell>
          <cell r="K1888" t="str">
            <v>Part Peak</v>
          </cell>
          <cell r="O1888" t="str">
            <v>N/A</v>
          </cell>
          <cell r="T1888">
            <v>0</v>
          </cell>
        </row>
        <row r="1889">
          <cell r="F1889" t="str">
            <v>B-19</v>
          </cell>
          <cell r="G1889" t="str">
            <v>AB32 Credit</v>
          </cell>
          <cell r="I1889" t="str">
            <v>Energy</v>
          </cell>
          <cell r="J1889" t="str">
            <v>Summer</v>
          </cell>
          <cell r="K1889" t="str">
            <v>Peak</v>
          </cell>
          <cell r="O1889" t="str">
            <v>N/A</v>
          </cell>
          <cell r="T1889">
            <v>0</v>
          </cell>
        </row>
        <row r="1890">
          <cell r="F1890" t="str">
            <v>B-19</v>
          </cell>
          <cell r="G1890" t="str">
            <v>AB32 Credit</v>
          </cell>
          <cell r="I1890" t="str">
            <v>Energy</v>
          </cell>
          <cell r="J1890" t="str">
            <v>Summer</v>
          </cell>
          <cell r="K1890" t="str">
            <v>Peak</v>
          </cell>
          <cell r="O1890" t="str">
            <v>N/A</v>
          </cell>
          <cell r="T1890">
            <v>0</v>
          </cell>
        </row>
        <row r="1891">
          <cell r="F1891" t="str">
            <v>B-19</v>
          </cell>
          <cell r="G1891" t="str">
            <v>AB32 Credit</v>
          </cell>
          <cell r="I1891" t="str">
            <v>Energy</v>
          </cell>
          <cell r="J1891" t="str">
            <v>Summer</v>
          </cell>
          <cell r="K1891" t="str">
            <v>Peak</v>
          </cell>
          <cell r="O1891" t="str">
            <v>N/A</v>
          </cell>
          <cell r="T1891">
            <v>0</v>
          </cell>
        </row>
        <row r="1892">
          <cell r="F1892" t="str">
            <v>B-19</v>
          </cell>
          <cell r="G1892" t="str">
            <v>AB32 Credit</v>
          </cell>
          <cell r="I1892" t="str">
            <v>Energy</v>
          </cell>
          <cell r="J1892" t="str">
            <v>Winter</v>
          </cell>
          <cell r="K1892" t="str">
            <v>Off Peak</v>
          </cell>
          <cell r="O1892" t="str">
            <v>N/A</v>
          </cell>
          <cell r="T1892">
            <v>0</v>
          </cell>
        </row>
        <row r="1893">
          <cell r="F1893" t="str">
            <v>B-19</v>
          </cell>
          <cell r="G1893" t="str">
            <v>AB32 Credit</v>
          </cell>
          <cell r="I1893" t="str">
            <v>Energy</v>
          </cell>
          <cell r="J1893" t="str">
            <v>Winter</v>
          </cell>
          <cell r="K1893" t="str">
            <v>Off Peak</v>
          </cell>
          <cell r="O1893" t="str">
            <v>N/A</v>
          </cell>
          <cell r="T1893">
            <v>0</v>
          </cell>
        </row>
        <row r="1894">
          <cell r="F1894" t="str">
            <v>B-19</v>
          </cell>
          <cell r="G1894" t="str">
            <v>AB32 Credit</v>
          </cell>
          <cell r="I1894" t="str">
            <v>Energy</v>
          </cell>
          <cell r="J1894" t="str">
            <v>Winter</v>
          </cell>
          <cell r="K1894" t="str">
            <v>Off Peak</v>
          </cell>
          <cell r="O1894" t="str">
            <v>N/A</v>
          </cell>
          <cell r="T1894">
            <v>0</v>
          </cell>
        </row>
        <row r="1895">
          <cell r="F1895" t="str">
            <v>B-19</v>
          </cell>
          <cell r="G1895" t="str">
            <v>AB32 Credit</v>
          </cell>
          <cell r="I1895" t="str">
            <v>Energy</v>
          </cell>
          <cell r="J1895" t="str">
            <v>Winter</v>
          </cell>
          <cell r="K1895" t="str">
            <v>Part Peak</v>
          </cell>
          <cell r="O1895" t="str">
            <v>N/A</v>
          </cell>
          <cell r="T1895">
            <v>0</v>
          </cell>
        </row>
        <row r="1896">
          <cell r="F1896" t="str">
            <v>B-19</v>
          </cell>
          <cell r="G1896" t="str">
            <v>AB32 Credit</v>
          </cell>
          <cell r="I1896" t="str">
            <v>Energy</v>
          </cell>
          <cell r="J1896" t="str">
            <v>Winter</v>
          </cell>
          <cell r="K1896" t="str">
            <v>Part Peak</v>
          </cell>
          <cell r="O1896" t="str">
            <v>N/A</v>
          </cell>
          <cell r="T1896">
            <v>0</v>
          </cell>
        </row>
        <row r="1897">
          <cell r="F1897" t="str">
            <v>B-19</v>
          </cell>
          <cell r="G1897" t="str">
            <v>AB32 Credit</v>
          </cell>
          <cell r="I1897" t="str">
            <v>Energy</v>
          </cell>
          <cell r="J1897" t="str">
            <v>Winter</v>
          </cell>
          <cell r="K1897" t="str">
            <v>Part Peak</v>
          </cell>
          <cell r="O1897" t="str">
            <v>N/A</v>
          </cell>
          <cell r="T1897">
            <v>0</v>
          </cell>
        </row>
        <row r="1898">
          <cell r="F1898" t="str">
            <v>B-19</v>
          </cell>
          <cell r="G1898" t="str">
            <v>AB32 Credit</v>
          </cell>
          <cell r="I1898" t="str">
            <v>Energy</v>
          </cell>
          <cell r="J1898" t="str">
            <v>Winter</v>
          </cell>
          <cell r="K1898" t="str">
            <v>Super Off</v>
          </cell>
          <cell r="O1898" t="str">
            <v>N/A</v>
          </cell>
          <cell r="T1898">
            <v>0</v>
          </cell>
        </row>
        <row r="1899">
          <cell r="F1899" t="str">
            <v>B-19</v>
          </cell>
          <cell r="G1899" t="str">
            <v>AB32 Credit</v>
          </cell>
          <cell r="I1899" t="str">
            <v>Energy</v>
          </cell>
          <cell r="J1899" t="str">
            <v>Winter</v>
          </cell>
          <cell r="K1899" t="str">
            <v>Super Off</v>
          </cell>
          <cell r="O1899" t="str">
            <v>N/A</v>
          </cell>
          <cell r="T1899">
            <v>0</v>
          </cell>
        </row>
        <row r="1900">
          <cell r="F1900" t="str">
            <v>B-19</v>
          </cell>
          <cell r="G1900" t="str">
            <v>AB32 Credit</v>
          </cell>
          <cell r="I1900" t="str">
            <v>Energy</v>
          </cell>
          <cell r="J1900" t="str">
            <v>Winter</v>
          </cell>
          <cell r="K1900" t="str">
            <v>Super Off</v>
          </cell>
          <cell r="O1900" t="str">
            <v>N/A</v>
          </cell>
          <cell r="T1900">
            <v>0</v>
          </cell>
        </row>
        <row r="1901">
          <cell r="F1901" t="str">
            <v>B-19</v>
          </cell>
          <cell r="G1901" t="str">
            <v>AB32 Credit</v>
          </cell>
          <cell r="I1901" t="str">
            <v>Energy</v>
          </cell>
          <cell r="J1901" t="str">
            <v>Summer</v>
          </cell>
          <cell r="K1901" t="str">
            <v>Off Peak</v>
          </cell>
          <cell r="O1901" t="str">
            <v>N/A</v>
          </cell>
          <cell r="T1901">
            <v>0</v>
          </cell>
        </row>
        <row r="1902">
          <cell r="F1902" t="str">
            <v>B-19</v>
          </cell>
          <cell r="G1902" t="str">
            <v>AB32 Credit</v>
          </cell>
          <cell r="I1902" t="str">
            <v>Energy</v>
          </cell>
          <cell r="J1902" t="str">
            <v>Summer</v>
          </cell>
          <cell r="K1902" t="str">
            <v>Off Peak</v>
          </cell>
          <cell r="O1902" t="str">
            <v>N/A</v>
          </cell>
          <cell r="T1902">
            <v>296004199.83024579</v>
          </cell>
        </row>
        <row r="1903">
          <cell r="F1903" t="str">
            <v>B-19</v>
          </cell>
          <cell r="G1903" t="str">
            <v>AB32 Credit</v>
          </cell>
          <cell r="I1903" t="str">
            <v>Energy</v>
          </cell>
          <cell r="J1903" t="str">
            <v>Summer</v>
          </cell>
          <cell r="K1903" t="str">
            <v>Off Peak</v>
          </cell>
          <cell r="O1903" t="str">
            <v>N/A</v>
          </cell>
          <cell r="T1903">
            <v>0</v>
          </cell>
        </row>
        <row r="1904">
          <cell r="F1904" t="str">
            <v>B-19</v>
          </cell>
          <cell r="G1904" t="str">
            <v>AB32 Credit</v>
          </cell>
          <cell r="I1904" t="str">
            <v>Energy</v>
          </cell>
          <cell r="J1904" t="str">
            <v>Summer</v>
          </cell>
          <cell r="K1904" t="str">
            <v>Part Peak</v>
          </cell>
          <cell r="O1904" t="str">
            <v>N/A</v>
          </cell>
          <cell r="T1904">
            <v>0</v>
          </cell>
        </row>
        <row r="1905">
          <cell r="F1905" t="str">
            <v>B-19</v>
          </cell>
          <cell r="G1905" t="str">
            <v>AB32 Credit</v>
          </cell>
          <cell r="I1905" t="str">
            <v>Energy</v>
          </cell>
          <cell r="J1905" t="str">
            <v>Summer</v>
          </cell>
          <cell r="K1905" t="str">
            <v>Part Peak</v>
          </cell>
          <cell r="O1905" t="str">
            <v>N/A</v>
          </cell>
          <cell r="T1905">
            <v>80559666.647967219</v>
          </cell>
        </row>
        <row r="1906">
          <cell r="F1906" t="str">
            <v>B-19</v>
          </cell>
          <cell r="G1906" t="str">
            <v>AB32 Credit</v>
          </cell>
          <cell r="I1906" t="str">
            <v>Energy</v>
          </cell>
          <cell r="J1906" t="str">
            <v>Summer</v>
          </cell>
          <cell r="K1906" t="str">
            <v>Part Peak</v>
          </cell>
          <cell r="O1906" t="str">
            <v>N/A</v>
          </cell>
          <cell r="T1906">
            <v>0</v>
          </cell>
        </row>
        <row r="1907">
          <cell r="F1907" t="str">
            <v>B-19</v>
          </cell>
          <cell r="G1907" t="str">
            <v>AB32 Credit</v>
          </cell>
          <cell r="I1907" t="str">
            <v>Energy</v>
          </cell>
          <cell r="J1907" t="str">
            <v>Summer</v>
          </cell>
          <cell r="K1907" t="str">
            <v>Peak</v>
          </cell>
          <cell r="O1907" t="str">
            <v>N/A</v>
          </cell>
          <cell r="T1907">
            <v>0</v>
          </cell>
        </row>
        <row r="1908">
          <cell r="F1908" t="str">
            <v>B-19</v>
          </cell>
          <cell r="G1908" t="str">
            <v>AB32 Credit</v>
          </cell>
          <cell r="I1908" t="str">
            <v>Energy</v>
          </cell>
          <cell r="J1908" t="str">
            <v>Summer</v>
          </cell>
          <cell r="K1908" t="str">
            <v>Peak</v>
          </cell>
          <cell r="O1908" t="str">
            <v>N/A</v>
          </cell>
          <cell r="T1908">
            <v>112012568.98365003</v>
          </cell>
        </row>
        <row r="1909">
          <cell r="F1909" t="str">
            <v>B-19</v>
          </cell>
          <cell r="G1909" t="str">
            <v>AB32 Credit</v>
          </cell>
          <cell r="I1909" t="str">
            <v>Energy</v>
          </cell>
          <cell r="J1909" t="str">
            <v>Summer</v>
          </cell>
          <cell r="K1909" t="str">
            <v>Peak</v>
          </cell>
          <cell r="O1909" t="str">
            <v>N/A</v>
          </cell>
          <cell r="T1909">
            <v>0</v>
          </cell>
        </row>
        <row r="1910">
          <cell r="F1910" t="str">
            <v>B-19</v>
          </cell>
          <cell r="G1910" t="str">
            <v>AB32 Credit</v>
          </cell>
          <cell r="I1910" t="str">
            <v>Energy</v>
          </cell>
          <cell r="J1910" t="str">
            <v>Winter</v>
          </cell>
          <cell r="K1910" t="str">
            <v>Off Peak</v>
          </cell>
          <cell r="O1910" t="str">
            <v>N/A</v>
          </cell>
          <cell r="T1910">
            <v>0</v>
          </cell>
        </row>
        <row r="1911">
          <cell r="F1911" t="str">
            <v>B-19</v>
          </cell>
          <cell r="G1911" t="str">
            <v>AB32 Credit</v>
          </cell>
          <cell r="I1911" t="str">
            <v>Energy</v>
          </cell>
          <cell r="J1911" t="str">
            <v>Winter</v>
          </cell>
          <cell r="K1911" t="str">
            <v>Off Peak</v>
          </cell>
          <cell r="O1911" t="str">
            <v>N/A</v>
          </cell>
          <cell r="T1911">
            <v>624571850.0029043</v>
          </cell>
        </row>
        <row r="1912">
          <cell r="F1912" t="str">
            <v>B-19</v>
          </cell>
          <cell r="G1912" t="str">
            <v>AB32 Credit</v>
          </cell>
          <cell r="I1912" t="str">
            <v>Energy</v>
          </cell>
          <cell r="J1912" t="str">
            <v>Winter</v>
          </cell>
          <cell r="K1912" t="str">
            <v>Off Peak</v>
          </cell>
          <cell r="O1912" t="str">
            <v>N/A</v>
          </cell>
          <cell r="T1912">
            <v>0</v>
          </cell>
        </row>
        <row r="1913">
          <cell r="F1913" t="str">
            <v>B-19</v>
          </cell>
          <cell r="G1913" t="str">
            <v>AB32 Credit</v>
          </cell>
          <cell r="I1913" t="str">
            <v>Energy</v>
          </cell>
          <cell r="J1913" t="str">
            <v>Winter</v>
          </cell>
          <cell r="K1913" t="str">
            <v>Part Peak</v>
          </cell>
          <cell r="O1913" t="str">
            <v>N/A</v>
          </cell>
          <cell r="T1913">
            <v>0</v>
          </cell>
        </row>
        <row r="1914">
          <cell r="F1914" t="str">
            <v>B-19</v>
          </cell>
          <cell r="G1914" t="str">
            <v>AB32 Credit</v>
          </cell>
          <cell r="I1914" t="str">
            <v>Energy</v>
          </cell>
          <cell r="J1914" t="str">
            <v>Winter</v>
          </cell>
          <cell r="K1914" t="str">
            <v>Part Peak</v>
          </cell>
          <cell r="O1914" t="str">
            <v>N/A</v>
          </cell>
          <cell r="T1914">
            <v>197487844.79696822</v>
          </cell>
        </row>
        <row r="1915">
          <cell r="F1915" t="str">
            <v>B-19</v>
          </cell>
          <cell r="G1915" t="str">
            <v>AB32 Credit</v>
          </cell>
          <cell r="I1915" t="str">
            <v>Energy</v>
          </cell>
          <cell r="J1915" t="str">
            <v>Winter</v>
          </cell>
          <cell r="K1915" t="str">
            <v>Part Peak</v>
          </cell>
          <cell r="O1915" t="str">
            <v>N/A</v>
          </cell>
          <cell r="T1915">
            <v>0</v>
          </cell>
        </row>
        <row r="1916">
          <cell r="F1916" t="str">
            <v>B-19</v>
          </cell>
          <cell r="G1916" t="str">
            <v>AB32 Credit</v>
          </cell>
          <cell r="I1916" t="str">
            <v>Energy</v>
          </cell>
          <cell r="J1916" t="str">
            <v>Winter</v>
          </cell>
          <cell r="K1916" t="str">
            <v>Super Off</v>
          </cell>
          <cell r="O1916" t="str">
            <v>N/A</v>
          </cell>
          <cell r="T1916">
            <v>0</v>
          </cell>
        </row>
        <row r="1917">
          <cell r="F1917" t="str">
            <v>B-19</v>
          </cell>
          <cell r="G1917" t="str">
            <v>AB32 Credit</v>
          </cell>
          <cell r="I1917" t="str">
            <v>Energy</v>
          </cell>
          <cell r="J1917" t="str">
            <v>Winter</v>
          </cell>
          <cell r="K1917" t="str">
            <v>Super Off</v>
          </cell>
          <cell r="O1917" t="str">
            <v>N/A</v>
          </cell>
          <cell r="T1917">
            <v>64801435.508008167</v>
          </cell>
        </row>
        <row r="1918">
          <cell r="F1918" t="str">
            <v>B-19</v>
          </cell>
          <cell r="G1918" t="str">
            <v>AB32 Credit</v>
          </cell>
          <cell r="I1918" t="str">
            <v>Energy</v>
          </cell>
          <cell r="J1918" t="str">
            <v>Winter</v>
          </cell>
          <cell r="K1918" t="str">
            <v>Super Off</v>
          </cell>
          <cell r="O1918" t="str">
            <v>N/A</v>
          </cell>
          <cell r="T1918">
            <v>0</v>
          </cell>
        </row>
        <row r="1919">
          <cell r="F1919" t="str">
            <v>B-19</v>
          </cell>
          <cell r="G1919" t="str">
            <v>CTC</v>
          </cell>
          <cell r="I1919" t="str">
            <v>DL</v>
          </cell>
          <cell r="J1919" t="str">
            <v>N/A</v>
          </cell>
          <cell r="K1919" t="str">
            <v>N/A</v>
          </cell>
          <cell r="O1919" t="str">
            <v>N/A</v>
          </cell>
          <cell r="T1919">
            <v>0</v>
          </cell>
        </row>
        <row r="1920">
          <cell r="F1920" t="str">
            <v>B-19</v>
          </cell>
          <cell r="G1920" t="str">
            <v>CTC</v>
          </cell>
          <cell r="I1920" t="str">
            <v>DL</v>
          </cell>
          <cell r="J1920" t="str">
            <v>N/A</v>
          </cell>
          <cell r="K1920" t="str">
            <v>N/A</v>
          </cell>
          <cell r="O1920" t="str">
            <v>N/A</v>
          </cell>
          <cell r="T1920">
            <v>0</v>
          </cell>
        </row>
        <row r="1921">
          <cell r="F1921" t="str">
            <v>B-19</v>
          </cell>
          <cell r="G1921" t="str">
            <v>CTC</v>
          </cell>
          <cell r="I1921" t="str">
            <v>DL</v>
          </cell>
          <cell r="J1921" t="str">
            <v>N/A</v>
          </cell>
          <cell r="K1921" t="str">
            <v>N/A</v>
          </cell>
          <cell r="O1921" t="str">
            <v>N/A</v>
          </cell>
          <cell r="T1921">
            <v>0</v>
          </cell>
        </row>
        <row r="1922">
          <cell r="F1922" t="str">
            <v>B-19</v>
          </cell>
          <cell r="G1922" t="str">
            <v>CTC</v>
          </cell>
          <cell r="I1922" t="str">
            <v>DL</v>
          </cell>
          <cell r="J1922" t="str">
            <v>N/A</v>
          </cell>
          <cell r="K1922" t="str">
            <v>N/A</v>
          </cell>
          <cell r="O1922" t="str">
            <v>N/A</v>
          </cell>
          <cell r="T1922">
            <v>0</v>
          </cell>
        </row>
        <row r="1923">
          <cell r="F1923" t="str">
            <v>B-19</v>
          </cell>
          <cell r="G1923" t="str">
            <v>CTC</v>
          </cell>
          <cell r="I1923" t="str">
            <v>DL</v>
          </cell>
          <cell r="J1923" t="str">
            <v>N/A</v>
          </cell>
          <cell r="K1923" t="str">
            <v>N/A</v>
          </cell>
          <cell r="O1923" t="str">
            <v>N/A</v>
          </cell>
          <cell r="T1923">
            <v>0</v>
          </cell>
        </row>
        <row r="1924">
          <cell r="F1924" t="str">
            <v>B-19</v>
          </cell>
          <cell r="G1924" t="str">
            <v>CTC</v>
          </cell>
          <cell r="I1924" t="str">
            <v>DL</v>
          </cell>
          <cell r="J1924" t="str">
            <v>N/A</v>
          </cell>
          <cell r="K1924" t="str">
            <v>N/A</v>
          </cell>
          <cell r="O1924" t="str">
            <v>N/A</v>
          </cell>
          <cell r="T1924">
            <v>0</v>
          </cell>
        </row>
        <row r="1925">
          <cell r="F1925" t="str">
            <v>B-19</v>
          </cell>
          <cell r="G1925" t="str">
            <v>CTC</v>
          </cell>
          <cell r="I1925" t="str">
            <v>Energy</v>
          </cell>
          <cell r="J1925" t="str">
            <v>Summer</v>
          </cell>
          <cell r="K1925" t="str">
            <v>Off Peak</v>
          </cell>
          <cell r="O1925" t="str">
            <v>N/A</v>
          </cell>
          <cell r="T1925">
            <v>59686851.199405998</v>
          </cell>
        </row>
        <row r="1926">
          <cell r="F1926" t="str">
            <v>B-19</v>
          </cell>
          <cell r="G1926" t="str">
            <v>CTC</v>
          </cell>
          <cell r="I1926" t="str">
            <v>Energy</v>
          </cell>
          <cell r="J1926" t="str">
            <v>Summer</v>
          </cell>
          <cell r="K1926" t="str">
            <v>Off Peak</v>
          </cell>
          <cell r="O1926" t="str">
            <v>N/A</v>
          </cell>
          <cell r="T1926">
            <v>180249835.36426198</v>
          </cell>
        </row>
        <row r="1927">
          <cell r="F1927" t="str">
            <v>B-19</v>
          </cell>
          <cell r="G1927" t="str">
            <v>CTC</v>
          </cell>
          <cell r="I1927" t="str">
            <v>Energy</v>
          </cell>
          <cell r="J1927" t="str">
            <v>Summer</v>
          </cell>
          <cell r="K1927" t="str">
            <v>Off Peak</v>
          </cell>
          <cell r="O1927" t="str">
            <v>N/A</v>
          </cell>
          <cell r="T1927">
            <v>754834.76145899994</v>
          </cell>
        </row>
        <row r="1928">
          <cell r="F1928" t="str">
            <v>B-19</v>
          </cell>
          <cell r="G1928" t="str">
            <v>CTC</v>
          </cell>
          <cell r="I1928" t="str">
            <v>Energy</v>
          </cell>
          <cell r="J1928" t="str">
            <v>Summer</v>
          </cell>
          <cell r="K1928" t="str">
            <v>Part Peak</v>
          </cell>
          <cell r="O1928" t="str">
            <v>N/A</v>
          </cell>
          <cell r="T1928">
            <v>15632662.785094999</v>
          </cell>
        </row>
        <row r="1929">
          <cell r="F1929" t="str">
            <v>B-19</v>
          </cell>
          <cell r="G1929" t="str">
            <v>CTC</v>
          </cell>
          <cell r="I1929" t="str">
            <v>Energy</v>
          </cell>
          <cell r="J1929" t="str">
            <v>Summer</v>
          </cell>
          <cell r="K1929" t="str">
            <v>Part Peak</v>
          </cell>
          <cell r="O1929" t="str">
            <v>N/A</v>
          </cell>
          <cell r="T1929">
            <v>35229002.329676002</v>
          </cell>
        </row>
        <row r="1930">
          <cell r="F1930" t="str">
            <v>B-19</v>
          </cell>
          <cell r="G1930" t="str">
            <v>CTC</v>
          </cell>
          <cell r="I1930" t="str">
            <v>Energy</v>
          </cell>
          <cell r="J1930" t="str">
            <v>Summer</v>
          </cell>
          <cell r="K1930" t="str">
            <v>Part Peak</v>
          </cell>
          <cell r="O1930" t="str">
            <v>N/A</v>
          </cell>
          <cell r="T1930">
            <v>189526.467982</v>
          </cell>
        </row>
        <row r="1931">
          <cell r="F1931" t="str">
            <v>B-19</v>
          </cell>
          <cell r="G1931" t="str">
            <v>CTC</v>
          </cell>
          <cell r="I1931" t="str">
            <v>Energy</v>
          </cell>
          <cell r="J1931" t="str">
            <v>Summer</v>
          </cell>
          <cell r="K1931" t="str">
            <v>Peak</v>
          </cell>
          <cell r="O1931" t="str">
            <v>N/A</v>
          </cell>
          <cell r="T1931">
            <v>21215003.188261002</v>
          </cell>
        </row>
        <row r="1932">
          <cell r="F1932" t="str">
            <v>B-19</v>
          </cell>
          <cell r="G1932" t="str">
            <v>CTC</v>
          </cell>
          <cell r="I1932" t="str">
            <v>Energy</v>
          </cell>
          <cell r="J1932" t="str">
            <v>Summer</v>
          </cell>
          <cell r="K1932" t="str">
            <v>Peak</v>
          </cell>
          <cell r="O1932" t="str">
            <v>N/A</v>
          </cell>
          <cell r="T1932">
            <v>69113008.970716998</v>
          </cell>
        </row>
        <row r="1933">
          <cell r="F1933" t="str">
            <v>B-19</v>
          </cell>
          <cell r="G1933" t="str">
            <v>CTC</v>
          </cell>
          <cell r="I1933" t="str">
            <v>Energy</v>
          </cell>
          <cell r="J1933" t="str">
            <v>Summer</v>
          </cell>
          <cell r="K1933" t="str">
            <v>Peak</v>
          </cell>
          <cell r="O1933" t="str">
            <v>N/A</v>
          </cell>
          <cell r="T1933">
            <v>236577.89678499999</v>
          </cell>
        </row>
        <row r="1934">
          <cell r="F1934" t="str">
            <v>B-19</v>
          </cell>
          <cell r="G1934" t="str">
            <v>CTC</v>
          </cell>
          <cell r="I1934" t="str">
            <v>Energy</v>
          </cell>
          <cell r="J1934" t="str">
            <v>Winter</v>
          </cell>
          <cell r="K1934" t="str">
            <v>Off Peak</v>
          </cell>
          <cell r="O1934" t="str">
            <v>N/A</v>
          </cell>
          <cell r="T1934">
            <v>145421531.037056</v>
          </cell>
        </row>
        <row r="1935">
          <cell r="F1935" t="str">
            <v>B-19</v>
          </cell>
          <cell r="G1935" t="str">
            <v>CTC</v>
          </cell>
          <cell r="I1935" t="str">
            <v>Energy</v>
          </cell>
          <cell r="J1935" t="str">
            <v>Winter</v>
          </cell>
          <cell r="K1935" t="str">
            <v>Off Peak</v>
          </cell>
          <cell r="O1935" t="str">
            <v>N/A</v>
          </cell>
          <cell r="T1935">
            <v>356763468.73997998</v>
          </cell>
        </row>
        <row r="1936">
          <cell r="F1936" t="str">
            <v>B-19</v>
          </cell>
          <cell r="G1936" t="str">
            <v>CTC</v>
          </cell>
          <cell r="I1936" t="str">
            <v>Energy</v>
          </cell>
          <cell r="J1936" t="str">
            <v>Winter</v>
          </cell>
          <cell r="K1936" t="str">
            <v>Off Peak</v>
          </cell>
          <cell r="O1936" t="str">
            <v>N/A</v>
          </cell>
          <cell r="T1936">
            <v>2364979.990791</v>
          </cell>
        </row>
        <row r="1937">
          <cell r="F1937" t="str">
            <v>B-19</v>
          </cell>
          <cell r="G1937" t="str">
            <v>CTC</v>
          </cell>
          <cell r="I1937" t="str">
            <v>Energy</v>
          </cell>
          <cell r="J1937" t="str">
            <v>Winter</v>
          </cell>
          <cell r="K1937" t="str">
            <v>Part Peak</v>
          </cell>
          <cell r="O1937" t="str">
            <v>N/A</v>
          </cell>
          <cell r="T1937">
            <v>45726599.627411</v>
          </cell>
        </row>
        <row r="1938">
          <cell r="F1938" t="str">
            <v>B-19</v>
          </cell>
          <cell r="G1938" t="str">
            <v>CTC</v>
          </cell>
          <cell r="I1938" t="str">
            <v>Energy</v>
          </cell>
          <cell r="J1938" t="str">
            <v>Winter</v>
          </cell>
          <cell r="K1938" t="str">
            <v>Part Peak</v>
          </cell>
          <cell r="O1938" t="str">
            <v>N/A</v>
          </cell>
          <cell r="T1938">
            <v>133291348.214127</v>
          </cell>
        </row>
        <row r="1939">
          <cell r="F1939" t="str">
            <v>B-19</v>
          </cell>
          <cell r="G1939" t="str">
            <v>CTC</v>
          </cell>
          <cell r="I1939" t="str">
            <v>Energy</v>
          </cell>
          <cell r="J1939" t="str">
            <v>Winter</v>
          </cell>
          <cell r="K1939" t="str">
            <v>Part Peak</v>
          </cell>
          <cell r="O1939" t="str">
            <v>N/A</v>
          </cell>
          <cell r="T1939">
            <v>655592.13562099996</v>
          </cell>
        </row>
        <row r="1940">
          <cell r="F1940" t="str">
            <v>B-19</v>
          </cell>
          <cell r="G1940" t="str">
            <v>CTC</v>
          </cell>
          <cell r="I1940" t="str">
            <v>Energy</v>
          </cell>
          <cell r="J1940" t="str">
            <v>Winter</v>
          </cell>
          <cell r="K1940" t="str">
            <v>Super Off</v>
          </cell>
          <cell r="O1940" t="str">
            <v>N/A</v>
          </cell>
          <cell r="T1940">
            <v>11714039.627184</v>
          </cell>
        </row>
        <row r="1941">
          <cell r="F1941" t="str">
            <v>B-19</v>
          </cell>
          <cell r="G1941" t="str">
            <v>CTC</v>
          </cell>
          <cell r="I1941" t="str">
            <v>Energy</v>
          </cell>
          <cell r="J1941" t="str">
            <v>Winter</v>
          </cell>
          <cell r="K1941" t="str">
            <v>Super Off</v>
          </cell>
          <cell r="O1941" t="str">
            <v>N/A</v>
          </cell>
          <cell r="T1941">
            <v>66069305.464726999</v>
          </cell>
        </row>
        <row r="1942">
          <cell r="F1942" t="str">
            <v>B-19</v>
          </cell>
          <cell r="G1942" t="str">
            <v>CTC</v>
          </cell>
          <cell r="I1942" t="str">
            <v>Energy</v>
          </cell>
          <cell r="J1942" t="str">
            <v>Winter</v>
          </cell>
          <cell r="K1942" t="str">
            <v>Super Off</v>
          </cell>
          <cell r="O1942" t="str">
            <v>N/A</v>
          </cell>
          <cell r="T1942">
            <v>301988.325748</v>
          </cell>
        </row>
        <row r="1943">
          <cell r="F1943" t="str">
            <v>B-19</v>
          </cell>
          <cell r="G1943" t="str">
            <v>CTC</v>
          </cell>
          <cell r="I1943" t="str">
            <v>Energy</v>
          </cell>
          <cell r="J1943" t="str">
            <v>Summer</v>
          </cell>
          <cell r="K1943" t="str">
            <v>Off Peak</v>
          </cell>
          <cell r="O1943" t="str">
            <v>N/A</v>
          </cell>
          <cell r="T1943">
            <v>29122261.071608998</v>
          </cell>
        </row>
        <row r="1944">
          <cell r="F1944" t="str">
            <v>B-19</v>
          </cell>
          <cell r="G1944" t="str">
            <v>CTC</v>
          </cell>
          <cell r="I1944" t="str">
            <v>Energy</v>
          </cell>
          <cell r="J1944" t="str">
            <v>Summer</v>
          </cell>
          <cell r="K1944" t="str">
            <v>Off Peak</v>
          </cell>
          <cell r="O1944" t="str">
            <v>N/A</v>
          </cell>
          <cell r="T1944">
            <v>406791804.69423598</v>
          </cell>
        </row>
        <row r="1945">
          <cell r="F1945" t="str">
            <v>B-19</v>
          </cell>
          <cell r="G1945" t="str">
            <v>CTC</v>
          </cell>
          <cell r="I1945" t="str">
            <v>Energy</v>
          </cell>
          <cell r="J1945" t="str">
            <v>Summer</v>
          </cell>
          <cell r="K1945" t="str">
            <v>Off Peak</v>
          </cell>
          <cell r="O1945" t="str">
            <v>N/A</v>
          </cell>
          <cell r="T1945">
            <v>1250293.284005</v>
          </cell>
        </row>
        <row r="1946">
          <cell r="F1946" t="str">
            <v>B-19</v>
          </cell>
          <cell r="G1946" t="str">
            <v>CTC</v>
          </cell>
          <cell r="I1946" t="str">
            <v>Energy</v>
          </cell>
          <cell r="J1946" t="str">
            <v>Summer</v>
          </cell>
          <cell r="K1946" t="str">
            <v>Part Peak</v>
          </cell>
          <cell r="O1946" t="str">
            <v>N/A</v>
          </cell>
          <cell r="T1946">
            <v>6834703.046197</v>
          </cell>
        </row>
        <row r="1947">
          <cell r="F1947" t="str">
            <v>B-19</v>
          </cell>
          <cell r="G1947" t="str">
            <v>CTC</v>
          </cell>
          <cell r="I1947" t="str">
            <v>Energy</v>
          </cell>
          <cell r="J1947" t="str">
            <v>Summer</v>
          </cell>
          <cell r="K1947" t="str">
            <v>Part Peak</v>
          </cell>
          <cell r="O1947" t="str">
            <v>N/A</v>
          </cell>
          <cell r="T1947">
            <v>112353035.38183801</v>
          </cell>
        </row>
        <row r="1948">
          <cell r="F1948" t="str">
            <v>B-19</v>
          </cell>
          <cell r="G1948" t="str">
            <v>CTC</v>
          </cell>
          <cell r="I1948" t="str">
            <v>Energy</v>
          </cell>
          <cell r="J1948" t="str">
            <v>Summer</v>
          </cell>
          <cell r="K1948" t="str">
            <v>Part Peak</v>
          </cell>
          <cell r="O1948" t="str">
            <v>N/A</v>
          </cell>
          <cell r="T1948">
            <v>314510.633761</v>
          </cell>
        </row>
        <row r="1949">
          <cell r="F1949" t="str">
            <v>B-19</v>
          </cell>
          <cell r="G1949" t="str">
            <v>CTC</v>
          </cell>
          <cell r="I1949" t="str">
            <v>Energy</v>
          </cell>
          <cell r="J1949" t="str">
            <v>Summer</v>
          </cell>
          <cell r="K1949" t="str">
            <v>Peak</v>
          </cell>
          <cell r="O1949" t="str">
            <v>N/A</v>
          </cell>
          <cell r="T1949">
            <v>10315239.419602999</v>
          </cell>
        </row>
        <row r="1950">
          <cell r="F1950" t="str">
            <v>B-19</v>
          </cell>
          <cell r="G1950" t="str">
            <v>CTC</v>
          </cell>
          <cell r="I1950" t="str">
            <v>Energy</v>
          </cell>
          <cell r="J1950" t="str">
            <v>Summer</v>
          </cell>
          <cell r="K1950" t="str">
            <v>Peak</v>
          </cell>
          <cell r="O1950" t="str">
            <v>N/A</v>
          </cell>
          <cell r="T1950">
            <v>158193228.78497499</v>
          </cell>
        </row>
        <row r="1951">
          <cell r="F1951" t="str">
            <v>B-19</v>
          </cell>
          <cell r="G1951" t="str">
            <v>CTC</v>
          </cell>
          <cell r="I1951" t="str">
            <v>Energy</v>
          </cell>
          <cell r="J1951" t="str">
            <v>Summer</v>
          </cell>
          <cell r="K1951" t="str">
            <v>Peak</v>
          </cell>
          <cell r="O1951" t="str">
            <v>N/A</v>
          </cell>
          <cell r="T1951">
            <v>404904.11051999999</v>
          </cell>
        </row>
        <row r="1952">
          <cell r="F1952" t="str">
            <v>B-19</v>
          </cell>
          <cell r="G1952" t="str">
            <v>CTC</v>
          </cell>
          <cell r="I1952" t="str">
            <v>Energy</v>
          </cell>
          <cell r="J1952" t="str">
            <v>Winter</v>
          </cell>
          <cell r="K1952" t="str">
            <v>Off Peak</v>
          </cell>
          <cell r="O1952" t="str">
            <v>N/A</v>
          </cell>
          <cell r="T1952">
            <v>75347486.425054997</v>
          </cell>
        </row>
        <row r="1953">
          <cell r="F1953" t="str">
            <v>B-19</v>
          </cell>
          <cell r="G1953" t="str">
            <v>CTC</v>
          </cell>
          <cell r="I1953" t="str">
            <v>Energy</v>
          </cell>
          <cell r="J1953" t="str">
            <v>Winter</v>
          </cell>
          <cell r="K1953" t="str">
            <v>Off Peak</v>
          </cell>
          <cell r="O1953" t="str">
            <v>N/A</v>
          </cell>
          <cell r="T1953">
            <v>949263674.21278811</v>
          </cell>
        </row>
        <row r="1954">
          <cell r="F1954" t="str">
            <v>B-19</v>
          </cell>
          <cell r="G1954" t="str">
            <v>CTC</v>
          </cell>
          <cell r="I1954" t="str">
            <v>Energy</v>
          </cell>
          <cell r="J1954" t="str">
            <v>Winter</v>
          </cell>
          <cell r="K1954" t="str">
            <v>Off Peak</v>
          </cell>
          <cell r="O1954" t="str">
            <v>N/A</v>
          </cell>
          <cell r="T1954">
            <v>3625473.0610839999</v>
          </cell>
        </row>
        <row r="1955">
          <cell r="F1955" t="str">
            <v>B-19</v>
          </cell>
          <cell r="G1955" t="str">
            <v>CTC</v>
          </cell>
          <cell r="I1955" t="str">
            <v>Energy</v>
          </cell>
          <cell r="J1955" t="str">
            <v>Winter</v>
          </cell>
          <cell r="K1955" t="str">
            <v>Part Peak</v>
          </cell>
          <cell r="O1955" t="str">
            <v>N/A</v>
          </cell>
          <cell r="T1955">
            <v>23473001.056795001</v>
          </cell>
        </row>
        <row r="1956">
          <cell r="F1956" t="str">
            <v>B-19</v>
          </cell>
          <cell r="G1956" t="str">
            <v>CTC</v>
          </cell>
          <cell r="I1956" t="str">
            <v>Energy</v>
          </cell>
          <cell r="J1956" t="str">
            <v>Winter</v>
          </cell>
          <cell r="K1956" t="str">
            <v>Part Peak</v>
          </cell>
          <cell r="O1956" t="str">
            <v>N/A</v>
          </cell>
          <cell r="T1956">
            <v>302676345.83454001</v>
          </cell>
        </row>
        <row r="1957">
          <cell r="F1957" t="str">
            <v>B-19</v>
          </cell>
          <cell r="G1957" t="str">
            <v>CTC</v>
          </cell>
          <cell r="I1957" t="str">
            <v>Energy</v>
          </cell>
          <cell r="J1957" t="str">
            <v>Winter</v>
          </cell>
          <cell r="K1957" t="str">
            <v>Part Peak</v>
          </cell>
          <cell r="O1957" t="str">
            <v>N/A</v>
          </cell>
          <cell r="T1957">
            <v>1003605.164353</v>
          </cell>
        </row>
        <row r="1958">
          <cell r="F1958" t="str">
            <v>B-19</v>
          </cell>
          <cell r="G1958" t="str">
            <v>CTC</v>
          </cell>
          <cell r="I1958" t="str">
            <v>Energy</v>
          </cell>
          <cell r="J1958" t="str">
            <v>Winter</v>
          </cell>
          <cell r="K1958" t="str">
            <v>Super Off</v>
          </cell>
          <cell r="O1958" t="str">
            <v>N/A</v>
          </cell>
          <cell r="T1958">
            <v>6286162.3996529998</v>
          </cell>
        </row>
        <row r="1959">
          <cell r="F1959" t="str">
            <v>B-19</v>
          </cell>
          <cell r="G1959" t="str">
            <v>CTC</v>
          </cell>
          <cell r="I1959" t="str">
            <v>Energy</v>
          </cell>
          <cell r="J1959" t="str">
            <v>Winter</v>
          </cell>
          <cell r="K1959" t="str">
            <v>Super Off</v>
          </cell>
          <cell r="O1959" t="str">
            <v>N/A</v>
          </cell>
          <cell r="T1959">
            <v>86023668.103443995</v>
          </cell>
        </row>
        <row r="1960">
          <cell r="F1960" t="str">
            <v>B-19</v>
          </cell>
          <cell r="G1960" t="str">
            <v>CTC</v>
          </cell>
          <cell r="I1960" t="str">
            <v>Energy</v>
          </cell>
          <cell r="J1960" t="str">
            <v>Winter</v>
          </cell>
          <cell r="K1960" t="str">
            <v>Super Off</v>
          </cell>
          <cell r="O1960" t="str">
            <v>N/A</v>
          </cell>
          <cell r="T1960">
            <v>452887.113694</v>
          </cell>
        </row>
        <row r="1961">
          <cell r="F1961" t="str">
            <v>B-19</v>
          </cell>
          <cell r="G1961" t="str">
            <v>Distribution</v>
          </cell>
          <cell r="I1961" t="str">
            <v>Customer</v>
          </cell>
          <cell r="J1961" t="str">
            <v>Summer</v>
          </cell>
          <cell r="K1961" t="str">
            <v>Smart Meter</v>
          </cell>
          <cell r="O1961" t="str">
            <v>N/A</v>
          </cell>
          <cell r="T1961">
            <v>14.923114</v>
          </cell>
        </row>
        <row r="1962">
          <cell r="F1962" t="str">
            <v>B-19</v>
          </cell>
          <cell r="G1962" t="str">
            <v>Distribution</v>
          </cell>
          <cell r="I1962" t="str">
            <v>Customer</v>
          </cell>
          <cell r="J1962" t="str">
            <v>Winter</v>
          </cell>
          <cell r="K1962" t="str">
            <v>Smart Meter</v>
          </cell>
          <cell r="O1962" t="str">
            <v>N/A</v>
          </cell>
          <cell r="T1962">
            <v>32.095717999999998</v>
          </cell>
        </row>
        <row r="1963">
          <cell r="F1963" t="str">
            <v>B-19</v>
          </cell>
          <cell r="G1963" t="str">
            <v>Distribution</v>
          </cell>
          <cell r="I1963" t="str">
            <v>Customer</v>
          </cell>
          <cell r="J1963" t="str">
            <v>Summer</v>
          </cell>
          <cell r="K1963" t="str">
            <v>Smart Meter V</v>
          </cell>
          <cell r="O1963" t="str">
            <v>N/A</v>
          </cell>
          <cell r="T1963">
            <v>39.900669000000001</v>
          </cell>
        </row>
        <row r="1964">
          <cell r="F1964" t="str">
            <v>B-19</v>
          </cell>
          <cell r="G1964" t="str">
            <v>Distribution</v>
          </cell>
          <cell r="I1964" t="str">
            <v>Customer</v>
          </cell>
          <cell r="J1964" t="str">
            <v>Winter</v>
          </cell>
          <cell r="K1964" t="str">
            <v>Smart Meter V</v>
          </cell>
          <cell r="O1964" t="str">
            <v>N/A</v>
          </cell>
          <cell r="T1964">
            <v>83.697365000000005</v>
          </cell>
        </row>
        <row r="1965">
          <cell r="F1965" t="str">
            <v>B-19</v>
          </cell>
          <cell r="G1965" t="str">
            <v>Distribution</v>
          </cell>
          <cell r="I1965" t="str">
            <v>Demand</v>
          </cell>
          <cell r="J1965" t="str">
            <v>Summer</v>
          </cell>
          <cell r="K1965" t="str">
            <v>Maximum kW</v>
          </cell>
          <cell r="O1965" t="str">
            <v>N/A</v>
          </cell>
          <cell r="T1965">
            <v>3876.4936600000001</v>
          </cell>
        </row>
        <row r="1966">
          <cell r="F1966" t="str">
            <v>B-19</v>
          </cell>
          <cell r="G1966" t="str">
            <v>Distribution</v>
          </cell>
          <cell r="I1966" t="str">
            <v>Demand</v>
          </cell>
          <cell r="J1966" t="str">
            <v>Summer</v>
          </cell>
          <cell r="K1966" t="str">
            <v>Part Peak</v>
          </cell>
          <cell r="O1966" t="str">
            <v>N/A</v>
          </cell>
          <cell r="T1966">
            <v>3531.6815670000001</v>
          </cell>
        </row>
        <row r="1967">
          <cell r="F1967" t="str">
            <v>B-19</v>
          </cell>
          <cell r="G1967" t="str">
            <v>Distribution</v>
          </cell>
          <cell r="I1967" t="str">
            <v>Demand</v>
          </cell>
          <cell r="J1967" t="str">
            <v>Summer</v>
          </cell>
          <cell r="K1967" t="str">
            <v>Peak</v>
          </cell>
          <cell r="O1967" t="str">
            <v>N/A</v>
          </cell>
          <cell r="T1967">
            <v>3435.970491</v>
          </cell>
        </row>
        <row r="1968">
          <cell r="F1968" t="str">
            <v>B-19</v>
          </cell>
          <cell r="G1968" t="str">
            <v>Distribution</v>
          </cell>
          <cell r="I1968" t="str">
            <v>Demand</v>
          </cell>
          <cell r="J1968" t="str">
            <v>Winter</v>
          </cell>
          <cell r="K1968" t="str">
            <v>Maximum kW</v>
          </cell>
          <cell r="O1968" t="str">
            <v>N/A</v>
          </cell>
          <cell r="T1968">
            <v>14786.983401</v>
          </cell>
        </row>
        <row r="1969">
          <cell r="F1969" t="str">
            <v>B-19</v>
          </cell>
          <cell r="G1969" t="str">
            <v>Distribution</v>
          </cell>
          <cell r="I1969" t="str">
            <v>Demand</v>
          </cell>
          <cell r="J1969" t="str">
            <v>Winter</v>
          </cell>
          <cell r="K1969" t="str">
            <v>Part Peak</v>
          </cell>
          <cell r="O1969" t="str">
            <v>N/A</v>
          </cell>
          <cell r="T1969">
            <v>13913.408565</v>
          </cell>
        </row>
        <row r="1970">
          <cell r="F1970" t="str">
            <v>B-19</v>
          </cell>
          <cell r="G1970" t="str">
            <v>Distribution</v>
          </cell>
          <cell r="I1970" t="str">
            <v>Demand</v>
          </cell>
          <cell r="J1970" t="str">
            <v>Summer</v>
          </cell>
          <cell r="K1970" t="str">
            <v>Maximum kW</v>
          </cell>
          <cell r="O1970" t="str">
            <v>N/A</v>
          </cell>
          <cell r="T1970">
            <v>7247.6526119999999</v>
          </cell>
        </row>
        <row r="1971">
          <cell r="F1971" t="str">
            <v>B-19</v>
          </cell>
          <cell r="G1971" t="str">
            <v>Distribution</v>
          </cell>
          <cell r="I1971" t="str">
            <v>Demand</v>
          </cell>
          <cell r="J1971" t="str">
            <v>Summer</v>
          </cell>
          <cell r="K1971" t="str">
            <v>Part Peak</v>
          </cell>
          <cell r="O1971" t="str">
            <v>N/A</v>
          </cell>
          <cell r="T1971">
            <v>6106.202432</v>
          </cell>
        </row>
        <row r="1972">
          <cell r="F1972" t="str">
            <v>B-19</v>
          </cell>
          <cell r="G1972" t="str">
            <v>Distribution</v>
          </cell>
          <cell r="I1972" t="str">
            <v>Demand</v>
          </cell>
          <cell r="J1972" t="str">
            <v>Summer</v>
          </cell>
          <cell r="K1972" t="str">
            <v>Peak</v>
          </cell>
          <cell r="O1972" t="str">
            <v>N/A</v>
          </cell>
          <cell r="T1972">
            <v>7144.1882880000003</v>
          </cell>
        </row>
        <row r="1973">
          <cell r="F1973" t="str">
            <v>B-19</v>
          </cell>
          <cell r="G1973" t="str">
            <v>Distribution</v>
          </cell>
          <cell r="I1973" t="str">
            <v>Demand</v>
          </cell>
          <cell r="J1973" t="str">
            <v>Winter</v>
          </cell>
          <cell r="K1973" t="str">
            <v>Maximum kW</v>
          </cell>
          <cell r="O1973" t="str">
            <v>N/A</v>
          </cell>
          <cell r="T1973">
            <v>15556.105486</v>
          </cell>
        </row>
        <row r="1974">
          <cell r="F1974" t="str">
            <v>B-19</v>
          </cell>
          <cell r="G1974" t="str">
            <v>Distribution</v>
          </cell>
          <cell r="I1974" t="str">
            <v>Demand</v>
          </cell>
          <cell r="J1974" t="str">
            <v>Winter</v>
          </cell>
          <cell r="K1974" t="str">
            <v>Part Peak</v>
          </cell>
          <cell r="O1974" t="str">
            <v>N/A</v>
          </cell>
          <cell r="T1974">
            <v>15124.824853</v>
          </cell>
        </row>
        <row r="1975">
          <cell r="F1975" t="str">
            <v>B-19</v>
          </cell>
          <cell r="G1975" t="str">
            <v>Distribution</v>
          </cell>
          <cell r="I1975" t="str">
            <v>Energy</v>
          </cell>
          <cell r="J1975" t="str">
            <v>Summer</v>
          </cell>
          <cell r="K1975" t="str">
            <v>Off Peak</v>
          </cell>
          <cell r="O1975" t="str">
            <v>N/A</v>
          </cell>
          <cell r="T1975">
            <v>754834.76145899994</v>
          </cell>
        </row>
        <row r="1976">
          <cell r="F1976" t="str">
            <v>B-19</v>
          </cell>
          <cell r="G1976" t="str">
            <v>Distribution</v>
          </cell>
          <cell r="I1976" t="str">
            <v>Energy</v>
          </cell>
          <cell r="J1976" t="str">
            <v>Summer</v>
          </cell>
          <cell r="K1976" t="str">
            <v>Part Peak</v>
          </cell>
          <cell r="O1976" t="str">
            <v>N/A</v>
          </cell>
          <cell r="T1976">
            <v>189526.467982</v>
          </cell>
        </row>
        <row r="1977">
          <cell r="F1977" t="str">
            <v>B-19</v>
          </cell>
          <cell r="G1977" t="str">
            <v>Distribution</v>
          </cell>
          <cell r="I1977" t="str">
            <v>Energy</v>
          </cell>
          <cell r="J1977" t="str">
            <v>Summer</v>
          </cell>
          <cell r="K1977" t="str">
            <v>Peak</v>
          </cell>
          <cell r="O1977" t="str">
            <v>N/A</v>
          </cell>
          <cell r="T1977">
            <v>236577.89678499999</v>
          </cell>
        </row>
        <row r="1978">
          <cell r="F1978" t="str">
            <v>B-19</v>
          </cell>
          <cell r="G1978" t="str">
            <v>Distribution</v>
          </cell>
          <cell r="I1978" t="str">
            <v>Energy</v>
          </cell>
          <cell r="J1978" t="str">
            <v>Winter</v>
          </cell>
          <cell r="K1978" t="str">
            <v>Off Peak</v>
          </cell>
          <cell r="O1978" t="str">
            <v>N/A</v>
          </cell>
          <cell r="T1978">
            <v>2364979.990791</v>
          </cell>
        </row>
        <row r="1979">
          <cell r="F1979" t="str">
            <v>B-19</v>
          </cell>
          <cell r="G1979" t="str">
            <v>Distribution</v>
          </cell>
          <cell r="I1979" t="str">
            <v>Energy</v>
          </cell>
          <cell r="J1979" t="str">
            <v>Winter</v>
          </cell>
          <cell r="K1979" t="str">
            <v>Part Peak</v>
          </cell>
          <cell r="O1979" t="str">
            <v>N/A</v>
          </cell>
          <cell r="T1979">
            <v>655592.13562099996</v>
          </cell>
        </row>
        <row r="1980">
          <cell r="F1980" t="str">
            <v>B-19</v>
          </cell>
          <cell r="G1980" t="str">
            <v>Distribution</v>
          </cell>
          <cell r="I1980" t="str">
            <v>Energy</v>
          </cell>
          <cell r="J1980" t="str">
            <v>Winter</v>
          </cell>
          <cell r="K1980" t="str">
            <v>Super Off</v>
          </cell>
          <cell r="O1980" t="str">
            <v>N/A</v>
          </cell>
          <cell r="T1980">
            <v>301988.325748</v>
          </cell>
        </row>
        <row r="1981">
          <cell r="F1981" t="str">
            <v>B-19</v>
          </cell>
          <cell r="G1981" t="str">
            <v>Distribution</v>
          </cell>
          <cell r="I1981" t="str">
            <v>Energy</v>
          </cell>
          <cell r="J1981" t="str">
            <v>Summer</v>
          </cell>
          <cell r="K1981" t="str">
            <v>Off Peak</v>
          </cell>
          <cell r="O1981" t="str">
            <v>N/A</v>
          </cell>
          <cell r="T1981">
            <v>1250293.284005</v>
          </cell>
        </row>
        <row r="1982">
          <cell r="F1982" t="str">
            <v>B-19</v>
          </cell>
          <cell r="G1982" t="str">
            <v>Distribution</v>
          </cell>
          <cell r="I1982" t="str">
            <v>Energy</v>
          </cell>
          <cell r="J1982" t="str">
            <v>Summer</v>
          </cell>
          <cell r="K1982" t="str">
            <v>Part Peak</v>
          </cell>
          <cell r="O1982" t="str">
            <v>N/A</v>
          </cell>
          <cell r="T1982">
            <v>314510.633761</v>
          </cell>
        </row>
        <row r="1983">
          <cell r="F1983" t="str">
            <v>B-19</v>
          </cell>
          <cell r="G1983" t="str">
            <v>Distribution</v>
          </cell>
          <cell r="I1983" t="str">
            <v>Energy</v>
          </cell>
          <cell r="J1983" t="str">
            <v>Summer</v>
          </cell>
          <cell r="K1983" t="str">
            <v>Peak</v>
          </cell>
          <cell r="O1983" t="str">
            <v>N/A</v>
          </cell>
          <cell r="T1983">
            <v>404904.11051999999</v>
          </cell>
        </row>
        <row r="1984">
          <cell r="F1984" t="str">
            <v>B-19</v>
          </cell>
          <cell r="G1984" t="str">
            <v>Distribution</v>
          </cell>
          <cell r="I1984" t="str">
            <v>Energy</v>
          </cell>
          <cell r="J1984" t="str">
            <v>Winter</v>
          </cell>
          <cell r="K1984" t="str">
            <v>Off Peak</v>
          </cell>
          <cell r="O1984" t="str">
            <v>N/A</v>
          </cell>
          <cell r="T1984">
            <v>3625473.0610839999</v>
          </cell>
        </row>
        <row r="1985">
          <cell r="F1985" t="str">
            <v>B-19</v>
          </cell>
          <cell r="G1985" t="str">
            <v>Distribution</v>
          </cell>
          <cell r="I1985" t="str">
            <v>Energy</v>
          </cell>
          <cell r="J1985" t="str">
            <v>Winter</v>
          </cell>
          <cell r="K1985" t="str">
            <v>Part Peak</v>
          </cell>
          <cell r="O1985" t="str">
            <v>N/A</v>
          </cell>
          <cell r="T1985">
            <v>1003605.164353</v>
          </cell>
        </row>
        <row r="1986">
          <cell r="F1986" t="str">
            <v>B-19</v>
          </cell>
          <cell r="G1986" t="str">
            <v>Distribution</v>
          </cell>
          <cell r="I1986" t="str">
            <v>Energy</v>
          </cell>
          <cell r="J1986" t="str">
            <v>Winter</v>
          </cell>
          <cell r="K1986" t="str">
            <v>Super Off</v>
          </cell>
          <cell r="O1986" t="str">
            <v>N/A</v>
          </cell>
          <cell r="T1986">
            <v>452887.113694</v>
          </cell>
        </row>
        <row r="1987">
          <cell r="F1987" t="str">
            <v>B-19</v>
          </cell>
          <cell r="G1987" t="str">
            <v>Distribution</v>
          </cell>
          <cell r="I1987" t="str">
            <v>Customer</v>
          </cell>
          <cell r="J1987" t="str">
            <v>Summer</v>
          </cell>
          <cell r="K1987" t="str">
            <v>Smart Meter</v>
          </cell>
          <cell r="O1987" t="str">
            <v>N/A</v>
          </cell>
          <cell r="T1987">
            <v>2209.9698339999995</v>
          </cell>
        </row>
        <row r="1988">
          <cell r="F1988" t="str">
            <v>B-19</v>
          </cell>
          <cell r="G1988" t="str">
            <v>Distribution</v>
          </cell>
          <cell r="I1988" t="str">
            <v>Customer</v>
          </cell>
          <cell r="J1988" t="str">
            <v>Winter</v>
          </cell>
          <cell r="K1988" t="str">
            <v>Smart Meter</v>
          </cell>
          <cell r="O1988" t="str">
            <v>N/A</v>
          </cell>
          <cell r="T1988">
            <v>4334.7357830000001</v>
          </cell>
        </row>
        <row r="1989">
          <cell r="F1989" t="str">
            <v>B-19</v>
          </cell>
          <cell r="G1989" t="str">
            <v>Distribution</v>
          </cell>
          <cell r="I1989" t="str">
            <v>Customer</v>
          </cell>
          <cell r="J1989" t="str">
            <v>Summer</v>
          </cell>
          <cell r="K1989" t="str">
            <v>Smart Meter V</v>
          </cell>
          <cell r="O1989" t="str">
            <v>N/A</v>
          </cell>
          <cell r="T1989">
            <v>28219.555</v>
          </cell>
        </row>
        <row r="1990">
          <cell r="F1990" t="str">
            <v>B-19</v>
          </cell>
          <cell r="G1990" t="str">
            <v>Distribution</v>
          </cell>
          <cell r="I1990" t="str">
            <v>Customer</v>
          </cell>
          <cell r="J1990" t="str">
            <v>Winter</v>
          </cell>
          <cell r="K1990" t="str">
            <v>Smart Meter V</v>
          </cell>
          <cell r="O1990" t="str">
            <v>N/A</v>
          </cell>
          <cell r="T1990">
            <v>57141.624548</v>
          </cell>
        </row>
        <row r="1991">
          <cell r="F1991" t="str">
            <v>B-19</v>
          </cell>
          <cell r="G1991" t="str">
            <v>Distribution</v>
          </cell>
          <cell r="I1991" t="str">
            <v>Demand</v>
          </cell>
          <cell r="J1991" t="str">
            <v>Summer</v>
          </cell>
          <cell r="K1991" t="str">
            <v>Maximum kW</v>
          </cell>
          <cell r="O1991" t="str">
            <v>N/A</v>
          </cell>
          <cell r="T1991">
            <v>1137627.3571700002</v>
          </cell>
        </row>
        <row r="1992">
          <cell r="F1992" t="str">
            <v>B-19</v>
          </cell>
          <cell r="G1992" t="str">
            <v>Distribution</v>
          </cell>
          <cell r="I1992" t="str">
            <v>Demand</v>
          </cell>
          <cell r="J1992" t="str">
            <v>Summer</v>
          </cell>
          <cell r="K1992" t="str">
            <v>Part Peak</v>
          </cell>
          <cell r="O1992" t="str">
            <v>N/A</v>
          </cell>
          <cell r="T1992">
            <v>560735.77234500006</v>
          </cell>
        </row>
        <row r="1993">
          <cell r="F1993" t="str">
            <v>B-19</v>
          </cell>
          <cell r="G1993" t="str">
            <v>Distribution</v>
          </cell>
          <cell r="I1993" t="str">
            <v>Demand</v>
          </cell>
          <cell r="J1993" t="str">
            <v>Summer</v>
          </cell>
          <cell r="K1993" t="str">
            <v>Peak</v>
          </cell>
          <cell r="O1993" t="str">
            <v>N/A</v>
          </cell>
          <cell r="T1993">
            <v>1203978.9668389999</v>
          </cell>
        </row>
        <row r="1994">
          <cell r="F1994" t="str">
            <v>B-19</v>
          </cell>
          <cell r="G1994" t="str">
            <v>Distribution</v>
          </cell>
          <cell r="I1994" t="str">
            <v>Demand</v>
          </cell>
          <cell r="J1994" t="str">
            <v>Winter</v>
          </cell>
          <cell r="K1994" t="str">
            <v>Maximum kW</v>
          </cell>
          <cell r="O1994" t="str">
            <v>N/A</v>
          </cell>
          <cell r="T1994">
            <v>2311130.623782</v>
          </cell>
        </row>
        <row r="1995">
          <cell r="F1995" t="str">
            <v>B-19</v>
          </cell>
          <cell r="G1995" t="str">
            <v>Distribution</v>
          </cell>
          <cell r="I1995" t="str">
            <v>Demand</v>
          </cell>
          <cell r="J1995" t="str">
            <v>Winter</v>
          </cell>
          <cell r="K1995" t="str">
            <v>Part Peak</v>
          </cell>
          <cell r="O1995" t="str">
            <v>N/A</v>
          </cell>
          <cell r="T1995">
            <v>2273431.1873559998</v>
          </cell>
        </row>
        <row r="1996">
          <cell r="F1996" t="str">
            <v>B-19</v>
          </cell>
          <cell r="G1996" t="str">
            <v>Distribution</v>
          </cell>
          <cell r="I1996" t="str">
            <v>Demand</v>
          </cell>
          <cell r="J1996" t="str">
            <v>Summer</v>
          </cell>
          <cell r="K1996" t="str">
            <v>Maximum kW</v>
          </cell>
          <cell r="O1996" t="str">
            <v>N/A</v>
          </cell>
          <cell r="T1996">
            <v>1732243.1561400001</v>
          </cell>
        </row>
        <row r="1997">
          <cell r="F1997" t="str">
            <v>B-19</v>
          </cell>
          <cell r="G1997" t="str">
            <v>Distribution</v>
          </cell>
          <cell r="I1997" t="str">
            <v>Demand</v>
          </cell>
          <cell r="J1997" t="str">
            <v>Summer</v>
          </cell>
          <cell r="K1997" t="str">
            <v>Part Peak</v>
          </cell>
          <cell r="O1997" t="str">
            <v>N/A</v>
          </cell>
          <cell r="T1997">
            <v>1619050.68732</v>
          </cell>
        </row>
        <row r="1998">
          <cell r="F1998" t="str">
            <v>B-19</v>
          </cell>
          <cell r="G1998" t="str">
            <v>Distribution</v>
          </cell>
          <cell r="I1998" t="str">
            <v>Demand</v>
          </cell>
          <cell r="J1998" t="str">
            <v>Summer</v>
          </cell>
          <cell r="K1998" t="str">
            <v>Peak</v>
          </cell>
          <cell r="O1998" t="str">
            <v>N/A</v>
          </cell>
          <cell r="T1998">
            <v>1910975.19487</v>
          </cell>
        </row>
        <row r="1999">
          <cell r="F1999" t="str">
            <v>B-19</v>
          </cell>
          <cell r="G1999" t="str">
            <v>Distribution</v>
          </cell>
          <cell r="I1999" t="str">
            <v>Demand</v>
          </cell>
          <cell r="J1999" t="str">
            <v>Winter</v>
          </cell>
          <cell r="K1999" t="str">
            <v>Maximum kW</v>
          </cell>
          <cell r="O1999" t="str">
            <v>N/A</v>
          </cell>
          <cell r="T1999">
            <v>3434540.4799849996</v>
          </cell>
        </row>
        <row r="2000">
          <cell r="F2000" t="str">
            <v>B-19</v>
          </cell>
          <cell r="G2000" t="str">
            <v>Distribution</v>
          </cell>
          <cell r="I2000" t="str">
            <v>Demand</v>
          </cell>
          <cell r="J2000" t="str">
            <v>Winter</v>
          </cell>
          <cell r="K2000" t="str">
            <v>Part Peak</v>
          </cell>
          <cell r="O2000" t="str">
            <v>N/A</v>
          </cell>
          <cell r="T2000">
            <v>3689429.1127779996</v>
          </cell>
        </row>
        <row r="2001">
          <cell r="F2001" t="str">
            <v>B-19</v>
          </cell>
          <cell r="G2001" t="str">
            <v>Distribution</v>
          </cell>
          <cell r="I2001" t="str">
            <v>E-BIP Discount</v>
          </cell>
          <cell r="J2001" t="str">
            <v>Summer</v>
          </cell>
          <cell r="K2001" t="str">
            <v>Pot. Ld Red.</v>
          </cell>
          <cell r="O2001" t="str">
            <v>N/A</v>
          </cell>
          <cell r="T2001">
            <v>6949.1122939999996</v>
          </cell>
        </row>
        <row r="2002">
          <cell r="F2002" t="str">
            <v>B-19</v>
          </cell>
          <cell r="G2002" t="str">
            <v>Distribution</v>
          </cell>
          <cell r="I2002" t="str">
            <v>E-BIP Discount</v>
          </cell>
          <cell r="J2002" t="str">
            <v>Summer</v>
          </cell>
          <cell r="K2002" t="str">
            <v>Pot. Ld Red.</v>
          </cell>
          <cell r="O2002" t="str">
            <v>N/A</v>
          </cell>
          <cell r="T2002">
            <v>110.50476399999999</v>
          </cell>
        </row>
        <row r="2003">
          <cell r="F2003" t="str">
            <v>B-19</v>
          </cell>
          <cell r="G2003" t="str">
            <v>Distribution</v>
          </cell>
          <cell r="I2003" t="str">
            <v>E-BIP Discount</v>
          </cell>
          <cell r="J2003" t="str">
            <v>Summer</v>
          </cell>
          <cell r="K2003" t="str">
            <v>Pot. Ld Red.</v>
          </cell>
          <cell r="O2003" t="str">
            <v>N/A</v>
          </cell>
          <cell r="T2003">
            <v>0</v>
          </cell>
        </row>
        <row r="2004">
          <cell r="F2004" t="str">
            <v>B-19</v>
          </cell>
          <cell r="G2004" t="str">
            <v>Distribution</v>
          </cell>
          <cell r="I2004" t="str">
            <v>E-BIP Discount</v>
          </cell>
          <cell r="J2004" t="str">
            <v>Summer</v>
          </cell>
          <cell r="K2004" t="str">
            <v>UFR</v>
          </cell>
          <cell r="O2004" t="str">
            <v>N/A</v>
          </cell>
          <cell r="T2004">
            <v>2262.4863730000002</v>
          </cell>
        </row>
        <row r="2005">
          <cell r="F2005" t="str">
            <v>B-19</v>
          </cell>
          <cell r="G2005" t="str">
            <v>Distribution</v>
          </cell>
          <cell r="I2005" t="str">
            <v>E-BIP Discount</v>
          </cell>
          <cell r="J2005" t="str">
            <v>Summer</v>
          </cell>
          <cell r="K2005" t="str">
            <v>UFR</v>
          </cell>
          <cell r="O2005" t="str">
            <v>N/A</v>
          </cell>
          <cell r="T2005">
            <v>0</v>
          </cell>
        </row>
        <row r="2006">
          <cell r="F2006" t="str">
            <v>B-19</v>
          </cell>
          <cell r="G2006" t="str">
            <v>Distribution</v>
          </cell>
          <cell r="I2006" t="str">
            <v>E-BIP Discount</v>
          </cell>
          <cell r="J2006" t="str">
            <v>Summer</v>
          </cell>
          <cell r="K2006" t="str">
            <v>UFR</v>
          </cell>
          <cell r="O2006" t="str">
            <v>N/A</v>
          </cell>
          <cell r="T2006">
            <v>0</v>
          </cell>
        </row>
        <row r="2007">
          <cell r="F2007" t="str">
            <v>B-19</v>
          </cell>
          <cell r="G2007" t="str">
            <v>Distribution</v>
          </cell>
          <cell r="I2007" t="str">
            <v>E-BIP Discount</v>
          </cell>
          <cell r="J2007" t="str">
            <v>Winter</v>
          </cell>
          <cell r="K2007" t="str">
            <v>Pot. Ld Red.</v>
          </cell>
          <cell r="O2007" t="str">
            <v>N/A</v>
          </cell>
          <cell r="T2007">
            <v>9538.9895319999996</v>
          </cell>
        </row>
        <row r="2008">
          <cell r="F2008" t="str">
            <v>B-19</v>
          </cell>
          <cell r="G2008" t="str">
            <v>Distribution</v>
          </cell>
          <cell r="I2008" t="str">
            <v>E-BIP Discount</v>
          </cell>
          <cell r="J2008" t="str">
            <v>Winter</v>
          </cell>
          <cell r="K2008" t="str">
            <v>Pot. Ld Red.</v>
          </cell>
          <cell r="O2008" t="str">
            <v>N/A</v>
          </cell>
          <cell r="T2008">
            <v>262.93356699999998</v>
          </cell>
        </row>
        <row r="2009">
          <cell r="F2009" t="str">
            <v>B-19</v>
          </cell>
          <cell r="G2009" t="str">
            <v>Distribution</v>
          </cell>
          <cell r="I2009" t="str">
            <v>E-BIP Discount</v>
          </cell>
          <cell r="J2009" t="str">
            <v>Winter</v>
          </cell>
          <cell r="K2009" t="str">
            <v>Pot. Ld Red.</v>
          </cell>
          <cell r="O2009" t="str">
            <v>N/A</v>
          </cell>
          <cell r="T2009">
            <v>0</v>
          </cell>
        </row>
        <row r="2010">
          <cell r="F2010" t="str">
            <v>B-19</v>
          </cell>
          <cell r="G2010" t="str">
            <v>Distribution</v>
          </cell>
          <cell r="I2010" t="str">
            <v>E-BIP Discount</v>
          </cell>
          <cell r="J2010" t="str">
            <v>Winter</v>
          </cell>
          <cell r="K2010" t="str">
            <v>UFR</v>
          </cell>
          <cell r="O2010" t="str">
            <v>N/A</v>
          </cell>
          <cell r="T2010">
            <v>5573.4830959999999</v>
          </cell>
        </row>
        <row r="2011">
          <cell r="F2011" t="str">
            <v>B-19</v>
          </cell>
          <cell r="G2011" t="str">
            <v>Distribution</v>
          </cell>
          <cell r="I2011" t="str">
            <v>E-BIP Discount</v>
          </cell>
          <cell r="J2011" t="str">
            <v>Winter</v>
          </cell>
          <cell r="K2011" t="str">
            <v>UFR</v>
          </cell>
          <cell r="O2011" t="str">
            <v>N/A</v>
          </cell>
          <cell r="T2011">
            <v>0</v>
          </cell>
        </row>
        <row r="2012">
          <cell r="F2012" t="str">
            <v>B-19</v>
          </cell>
          <cell r="G2012" t="str">
            <v>Distribution</v>
          </cell>
          <cell r="I2012" t="str">
            <v>E-BIP Discount</v>
          </cell>
          <cell r="J2012" t="str">
            <v>Winter</v>
          </cell>
          <cell r="K2012" t="str">
            <v>UFR</v>
          </cell>
          <cell r="O2012" t="str">
            <v>N/A</v>
          </cell>
          <cell r="T2012">
            <v>0</v>
          </cell>
        </row>
        <row r="2013">
          <cell r="F2013" t="str">
            <v>B-19</v>
          </cell>
          <cell r="G2013" t="str">
            <v>Distribution</v>
          </cell>
          <cell r="I2013" t="str">
            <v>E-BIP Discount</v>
          </cell>
          <cell r="J2013" t="str">
            <v>Summer</v>
          </cell>
          <cell r="K2013" t="str">
            <v>Pot. Ld Red.</v>
          </cell>
          <cell r="O2013" t="str">
            <v>N/A</v>
          </cell>
          <cell r="T2013">
            <v>637.80229899999995</v>
          </cell>
        </row>
        <row r="2014">
          <cell r="F2014" t="str">
            <v>B-19</v>
          </cell>
          <cell r="G2014" t="str">
            <v>Distribution</v>
          </cell>
          <cell r="I2014" t="str">
            <v>E-BIP Discount</v>
          </cell>
          <cell r="J2014" t="str">
            <v>Summer</v>
          </cell>
          <cell r="K2014" t="str">
            <v>Pot. Ld Red.</v>
          </cell>
          <cell r="O2014" t="str">
            <v>N/A</v>
          </cell>
          <cell r="T2014">
            <v>1630.03252</v>
          </cell>
        </row>
        <row r="2015">
          <cell r="F2015" t="str">
            <v>B-19</v>
          </cell>
          <cell r="G2015" t="str">
            <v>Distribution</v>
          </cell>
          <cell r="I2015" t="str">
            <v>E-BIP Discount</v>
          </cell>
          <cell r="J2015" t="str">
            <v>Summer</v>
          </cell>
          <cell r="K2015" t="str">
            <v>Pot. Ld Red.</v>
          </cell>
          <cell r="O2015" t="str">
            <v>N/A</v>
          </cell>
          <cell r="T2015">
            <v>0</v>
          </cell>
        </row>
        <row r="2016">
          <cell r="F2016" t="str">
            <v>B-19</v>
          </cell>
          <cell r="G2016" t="str">
            <v>Distribution</v>
          </cell>
          <cell r="I2016" t="str">
            <v>E-BIP Discount</v>
          </cell>
          <cell r="J2016" t="str">
            <v>Summer</v>
          </cell>
          <cell r="K2016" t="str">
            <v>UFR</v>
          </cell>
          <cell r="O2016" t="str">
            <v>N/A</v>
          </cell>
          <cell r="T2016">
            <v>0</v>
          </cell>
        </row>
        <row r="2017">
          <cell r="F2017" t="str">
            <v>B-19</v>
          </cell>
          <cell r="G2017" t="str">
            <v>Distribution</v>
          </cell>
          <cell r="I2017" t="str">
            <v>E-BIP Discount</v>
          </cell>
          <cell r="J2017" t="str">
            <v>Summer</v>
          </cell>
          <cell r="K2017" t="str">
            <v>UFR</v>
          </cell>
          <cell r="O2017" t="str">
            <v>N/A</v>
          </cell>
          <cell r="T2017">
            <v>0</v>
          </cell>
        </row>
        <row r="2018">
          <cell r="F2018" t="str">
            <v>B-19</v>
          </cell>
          <cell r="G2018" t="str">
            <v>Distribution</v>
          </cell>
          <cell r="I2018" t="str">
            <v>E-BIP Discount</v>
          </cell>
          <cell r="J2018" t="str">
            <v>Summer</v>
          </cell>
          <cell r="K2018" t="str">
            <v>UFR</v>
          </cell>
          <cell r="O2018" t="str">
            <v>N/A</v>
          </cell>
          <cell r="T2018">
            <v>0</v>
          </cell>
        </row>
        <row r="2019">
          <cell r="F2019" t="str">
            <v>B-19</v>
          </cell>
          <cell r="G2019" t="str">
            <v>Distribution</v>
          </cell>
          <cell r="I2019" t="str">
            <v>E-BIP Discount</v>
          </cell>
          <cell r="J2019" t="str">
            <v>Winter</v>
          </cell>
          <cell r="K2019" t="str">
            <v>Pot. Ld Red.</v>
          </cell>
          <cell r="O2019" t="str">
            <v>N/A</v>
          </cell>
          <cell r="T2019">
            <v>614.74751000000003</v>
          </cell>
        </row>
        <row r="2020">
          <cell r="F2020" t="str">
            <v>B-19</v>
          </cell>
          <cell r="G2020" t="str">
            <v>Distribution</v>
          </cell>
          <cell r="I2020" t="str">
            <v>E-BIP Discount</v>
          </cell>
          <cell r="J2020" t="str">
            <v>Winter</v>
          </cell>
          <cell r="K2020" t="str">
            <v>Pot. Ld Red.</v>
          </cell>
          <cell r="O2020" t="str">
            <v>N/A</v>
          </cell>
          <cell r="T2020">
            <v>3192.8028319999999</v>
          </cell>
        </row>
        <row r="2021">
          <cell r="F2021" t="str">
            <v>B-19</v>
          </cell>
          <cell r="G2021" t="str">
            <v>Distribution</v>
          </cell>
          <cell r="I2021" t="str">
            <v>E-BIP Discount</v>
          </cell>
          <cell r="J2021" t="str">
            <v>Winter</v>
          </cell>
          <cell r="K2021" t="str">
            <v>Pot. Ld Red.</v>
          </cell>
          <cell r="O2021" t="str">
            <v>N/A</v>
          </cell>
          <cell r="T2021">
            <v>0</v>
          </cell>
        </row>
        <row r="2022">
          <cell r="F2022" t="str">
            <v>B-19</v>
          </cell>
          <cell r="G2022" t="str">
            <v>Distribution</v>
          </cell>
          <cell r="I2022" t="str">
            <v>E-BIP Discount</v>
          </cell>
          <cell r="J2022" t="str">
            <v>Winter</v>
          </cell>
          <cell r="K2022" t="str">
            <v>UFR</v>
          </cell>
          <cell r="O2022" t="str">
            <v>N/A</v>
          </cell>
          <cell r="T2022">
            <v>0</v>
          </cell>
        </row>
        <row r="2023">
          <cell r="F2023" t="str">
            <v>B-19</v>
          </cell>
          <cell r="G2023" t="str">
            <v>Distribution</v>
          </cell>
          <cell r="I2023" t="str">
            <v>E-BIP Discount</v>
          </cell>
          <cell r="J2023" t="str">
            <v>Winter</v>
          </cell>
          <cell r="K2023" t="str">
            <v>UFR</v>
          </cell>
          <cell r="O2023" t="str">
            <v>N/A</v>
          </cell>
          <cell r="T2023">
            <v>0</v>
          </cell>
        </row>
        <row r="2024">
          <cell r="F2024" t="str">
            <v>B-19</v>
          </cell>
          <cell r="G2024" t="str">
            <v>Distribution</v>
          </cell>
          <cell r="I2024" t="str">
            <v>E-BIP Discount</v>
          </cell>
          <cell r="J2024" t="str">
            <v>Winter</v>
          </cell>
          <cell r="K2024" t="str">
            <v>UFR</v>
          </cell>
          <cell r="O2024" t="str">
            <v>N/A</v>
          </cell>
          <cell r="T2024">
            <v>0</v>
          </cell>
        </row>
        <row r="2025">
          <cell r="F2025" t="str">
            <v>B-19</v>
          </cell>
          <cell r="G2025" t="str">
            <v>Distribution</v>
          </cell>
          <cell r="I2025" t="str">
            <v>ED Discount</v>
          </cell>
          <cell r="J2025" t="str">
            <v>N/A</v>
          </cell>
          <cell r="K2025" t="str">
            <v>N/A</v>
          </cell>
          <cell r="O2025" t="str">
            <v>N/A</v>
          </cell>
          <cell r="T2025">
            <v>0</v>
          </cell>
        </row>
        <row r="2026">
          <cell r="F2026" t="str">
            <v>B-19</v>
          </cell>
          <cell r="G2026" t="str">
            <v>Distribution</v>
          </cell>
          <cell r="I2026" t="str">
            <v>ED Discount</v>
          </cell>
          <cell r="J2026" t="str">
            <v>N/A</v>
          </cell>
          <cell r="K2026" t="str">
            <v>N/A</v>
          </cell>
          <cell r="O2026" t="str">
            <v>N/A</v>
          </cell>
          <cell r="T2026">
            <v>0</v>
          </cell>
        </row>
        <row r="2027">
          <cell r="F2027" t="str">
            <v>B-19</v>
          </cell>
          <cell r="G2027" t="str">
            <v>Distribution</v>
          </cell>
          <cell r="I2027" t="str">
            <v>ED Discount</v>
          </cell>
          <cell r="J2027" t="str">
            <v>N/A</v>
          </cell>
          <cell r="K2027" t="str">
            <v>N/A</v>
          </cell>
          <cell r="O2027" t="str">
            <v>N/A</v>
          </cell>
          <cell r="T2027">
            <v>0</v>
          </cell>
        </row>
        <row r="2028">
          <cell r="F2028" t="str">
            <v>B-19</v>
          </cell>
          <cell r="G2028" t="str">
            <v>Distribution</v>
          </cell>
          <cell r="I2028" t="str">
            <v>Energy</v>
          </cell>
          <cell r="J2028" t="str">
            <v>Summer</v>
          </cell>
          <cell r="K2028" t="str">
            <v>Off Peak</v>
          </cell>
          <cell r="O2028" t="str">
            <v>N/A</v>
          </cell>
          <cell r="T2028">
            <v>180249835.36426198</v>
          </cell>
        </row>
        <row r="2029">
          <cell r="F2029" t="str">
            <v>B-19</v>
          </cell>
          <cell r="G2029" t="str">
            <v>Distribution</v>
          </cell>
          <cell r="I2029" t="str">
            <v>Energy</v>
          </cell>
          <cell r="J2029" t="str">
            <v>Summer</v>
          </cell>
          <cell r="K2029" t="str">
            <v>Part Peak</v>
          </cell>
          <cell r="O2029" t="str">
            <v>N/A</v>
          </cell>
          <cell r="T2029">
            <v>35229002.329676002</v>
          </cell>
        </row>
        <row r="2030">
          <cell r="F2030" t="str">
            <v>B-19</v>
          </cell>
          <cell r="G2030" t="str">
            <v>Distribution</v>
          </cell>
          <cell r="I2030" t="str">
            <v>Energy</v>
          </cell>
          <cell r="J2030" t="str">
            <v>Summer</v>
          </cell>
          <cell r="K2030" t="str">
            <v>Peak</v>
          </cell>
          <cell r="O2030" t="str">
            <v>N/A</v>
          </cell>
          <cell r="T2030">
            <v>69113008.970716998</v>
          </cell>
        </row>
        <row r="2031">
          <cell r="F2031" t="str">
            <v>B-19</v>
          </cell>
          <cell r="G2031" t="str">
            <v>Distribution</v>
          </cell>
          <cell r="I2031" t="str">
            <v>Energy</v>
          </cell>
          <cell r="J2031" t="str">
            <v>Winter</v>
          </cell>
          <cell r="K2031" t="str">
            <v>Off Peak</v>
          </cell>
          <cell r="O2031" t="str">
            <v>N/A</v>
          </cell>
          <cell r="T2031">
            <v>356763468.73997998</v>
          </cell>
        </row>
        <row r="2032">
          <cell r="F2032" t="str">
            <v>B-19</v>
          </cell>
          <cell r="G2032" t="str">
            <v>Distribution</v>
          </cell>
          <cell r="I2032" t="str">
            <v>Energy</v>
          </cell>
          <cell r="J2032" t="str">
            <v>Winter</v>
          </cell>
          <cell r="K2032" t="str">
            <v>Part Peak</v>
          </cell>
          <cell r="O2032" t="str">
            <v>N/A</v>
          </cell>
          <cell r="T2032">
            <v>133291348.214127</v>
          </cell>
        </row>
        <row r="2033">
          <cell r="F2033" t="str">
            <v>B-19</v>
          </cell>
          <cell r="G2033" t="str">
            <v>PPP</v>
          </cell>
          <cell r="I2033" t="str">
            <v>DL</v>
          </cell>
          <cell r="J2033" t="str">
            <v>N/A</v>
          </cell>
          <cell r="K2033" t="str">
            <v>Peak</v>
          </cell>
          <cell r="O2033" t="str">
            <v>N/A</v>
          </cell>
          <cell r="T2033">
            <v>0</v>
          </cell>
        </row>
        <row r="2034">
          <cell r="F2034" t="str">
            <v>B-19</v>
          </cell>
          <cell r="G2034" t="str">
            <v>PPP</v>
          </cell>
          <cell r="I2034" t="str">
            <v>DL</v>
          </cell>
          <cell r="J2034" t="str">
            <v>N/A</v>
          </cell>
          <cell r="K2034" t="str">
            <v>Peak</v>
          </cell>
          <cell r="O2034" t="str">
            <v>N/A</v>
          </cell>
          <cell r="T2034">
            <v>0</v>
          </cell>
        </row>
        <row r="2035">
          <cell r="F2035" t="str">
            <v>B-19</v>
          </cell>
          <cell r="G2035" t="str">
            <v>PPP</v>
          </cell>
          <cell r="I2035" t="str">
            <v>DL</v>
          </cell>
          <cell r="J2035" t="str">
            <v>N/A</v>
          </cell>
          <cell r="K2035" t="str">
            <v>Peak</v>
          </cell>
          <cell r="O2035" t="str">
            <v>N/A</v>
          </cell>
          <cell r="T2035">
            <v>0</v>
          </cell>
        </row>
        <row r="2036">
          <cell r="F2036" t="str">
            <v>B-19</v>
          </cell>
          <cell r="G2036" t="str">
            <v>PPP</v>
          </cell>
          <cell r="I2036" t="str">
            <v>DL</v>
          </cell>
          <cell r="J2036" t="str">
            <v>N/A</v>
          </cell>
          <cell r="K2036" t="str">
            <v>Peak</v>
          </cell>
          <cell r="O2036" t="str">
            <v>N/A</v>
          </cell>
          <cell r="T2036">
            <v>0</v>
          </cell>
        </row>
        <row r="2037">
          <cell r="F2037" t="str">
            <v>B-19</v>
          </cell>
          <cell r="G2037" t="str">
            <v>PPP</v>
          </cell>
          <cell r="I2037" t="str">
            <v>DL</v>
          </cell>
          <cell r="J2037" t="str">
            <v>N/A</v>
          </cell>
          <cell r="K2037" t="str">
            <v>Peak</v>
          </cell>
          <cell r="O2037" t="str">
            <v>N/A</v>
          </cell>
          <cell r="T2037">
            <v>0</v>
          </cell>
        </row>
        <row r="2038">
          <cell r="F2038" t="str">
            <v>B-19</v>
          </cell>
          <cell r="G2038" t="str">
            <v>PPP</v>
          </cell>
          <cell r="I2038" t="str">
            <v>DL</v>
          </cell>
          <cell r="J2038" t="str">
            <v>N/A</v>
          </cell>
          <cell r="K2038" t="str">
            <v>Peak</v>
          </cell>
          <cell r="O2038" t="str">
            <v>N/A</v>
          </cell>
          <cell r="T2038">
            <v>0</v>
          </cell>
        </row>
        <row r="2039">
          <cell r="F2039" t="str">
            <v>B-19</v>
          </cell>
          <cell r="G2039" t="str">
            <v>Distribution</v>
          </cell>
          <cell r="I2039" t="str">
            <v>Energy</v>
          </cell>
          <cell r="J2039" t="str">
            <v>Winter</v>
          </cell>
          <cell r="K2039" t="str">
            <v>Super Off</v>
          </cell>
          <cell r="O2039" t="str">
            <v>N/A</v>
          </cell>
          <cell r="T2039">
            <v>66069305.464726999</v>
          </cell>
        </row>
        <row r="2040">
          <cell r="F2040" t="str">
            <v>B-19</v>
          </cell>
          <cell r="G2040" t="str">
            <v>Distribution</v>
          </cell>
          <cell r="I2040" t="str">
            <v>Energy</v>
          </cell>
          <cell r="J2040" t="str">
            <v>Summer</v>
          </cell>
          <cell r="K2040" t="str">
            <v>Off Peak</v>
          </cell>
          <cell r="O2040" t="str">
            <v>N/A</v>
          </cell>
          <cell r="T2040">
            <v>406791804.69423598</v>
          </cell>
        </row>
        <row r="2041">
          <cell r="F2041" t="str">
            <v>B-19</v>
          </cell>
          <cell r="G2041" t="str">
            <v>Distribution</v>
          </cell>
          <cell r="I2041" t="str">
            <v>Energy</v>
          </cell>
          <cell r="J2041" t="str">
            <v>Summer</v>
          </cell>
          <cell r="K2041" t="str">
            <v>Part Peak</v>
          </cell>
          <cell r="O2041" t="str">
            <v>N/A</v>
          </cell>
          <cell r="T2041">
            <v>112353035.38183801</v>
          </cell>
        </row>
        <row r="2042">
          <cell r="F2042" t="str">
            <v>B-19</v>
          </cell>
          <cell r="G2042" t="str">
            <v>Distribution</v>
          </cell>
          <cell r="I2042" t="str">
            <v>Energy</v>
          </cell>
          <cell r="J2042" t="str">
            <v>Summer</v>
          </cell>
          <cell r="K2042" t="str">
            <v>Peak</v>
          </cell>
          <cell r="O2042" t="str">
            <v>N/A</v>
          </cell>
          <cell r="T2042">
            <v>158193228.78497499</v>
          </cell>
        </row>
        <row r="2043">
          <cell r="F2043" t="str">
            <v>B-19</v>
          </cell>
          <cell r="G2043" t="str">
            <v>Distribution</v>
          </cell>
          <cell r="I2043" t="str">
            <v>Energy</v>
          </cell>
          <cell r="J2043" t="str">
            <v>Winter</v>
          </cell>
          <cell r="K2043" t="str">
            <v>Off Peak</v>
          </cell>
          <cell r="O2043" t="str">
            <v>N/A</v>
          </cell>
          <cell r="T2043">
            <v>949263674.21278811</v>
          </cell>
        </row>
        <row r="2044">
          <cell r="F2044" t="str">
            <v>B-19</v>
          </cell>
          <cell r="G2044" t="str">
            <v>Distribution</v>
          </cell>
          <cell r="I2044" t="str">
            <v>Energy</v>
          </cell>
          <cell r="J2044" t="str">
            <v>Winter</v>
          </cell>
          <cell r="K2044" t="str">
            <v>Part Peak</v>
          </cell>
          <cell r="O2044" t="str">
            <v>N/A</v>
          </cell>
          <cell r="T2044">
            <v>302676345.83454001</v>
          </cell>
        </row>
        <row r="2045">
          <cell r="F2045" t="str">
            <v>B-19</v>
          </cell>
          <cell r="G2045" t="str">
            <v>Distribution</v>
          </cell>
          <cell r="I2045" t="str">
            <v>Energy</v>
          </cell>
          <cell r="J2045" t="str">
            <v>Winter</v>
          </cell>
          <cell r="K2045" t="str">
            <v>Super Off</v>
          </cell>
          <cell r="O2045" t="str">
            <v>N/A</v>
          </cell>
          <cell r="T2045">
            <v>86023668.103443995</v>
          </cell>
        </row>
        <row r="2046">
          <cell r="F2046" t="str">
            <v>B-19</v>
          </cell>
          <cell r="G2046" t="str">
            <v>Distribution</v>
          </cell>
          <cell r="I2046" t="str">
            <v>Customer</v>
          </cell>
          <cell r="J2046" t="str">
            <v>Summer</v>
          </cell>
          <cell r="K2046" t="str">
            <v>Smart Meter</v>
          </cell>
          <cell r="O2046" t="str">
            <v>N/A</v>
          </cell>
          <cell r="T2046">
            <v>425.48880899999995</v>
          </cell>
        </row>
        <row r="2047">
          <cell r="F2047" t="str">
            <v>B-19</v>
          </cell>
          <cell r="G2047" t="str">
            <v>Distribution</v>
          </cell>
          <cell r="I2047" t="str">
            <v>Customer</v>
          </cell>
          <cell r="J2047" t="str">
            <v>Winter</v>
          </cell>
          <cell r="K2047" t="str">
            <v>Smart Meter</v>
          </cell>
          <cell r="O2047" t="str">
            <v>N/A</v>
          </cell>
          <cell r="T2047">
            <v>842.98478599999999</v>
          </cell>
        </row>
        <row r="2048">
          <cell r="F2048" t="str">
            <v>B-19</v>
          </cell>
          <cell r="G2048" t="str">
            <v>Distribution</v>
          </cell>
          <cell r="I2048" t="str">
            <v>Customer</v>
          </cell>
          <cell r="J2048" t="str">
            <v>Summer</v>
          </cell>
          <cell r="K2048" t="str">
            <v>Smart Meter V</v>
          </cell>
          <cell r="O2048" t="str">
            <v>N/A</v>
          </cell>
          <cell r="T2048">
            <v>533.23400400000003</v>
          </cell>
        </row>
        <row r="2049">
          <cell r="F2049" t="str">
            <v>B-19</v>
          </cell>
          <cell r="G2049" t="str">
            <v>Distribution</v>
          </cell>
          <cell r="I2049" t="str">
            <v>Customer</v>
          </cell>
          <cell r="J2049" t="str">
            <v>Winter</v>
          </cell>
          <cell r="K2049" t="str">
            <v>Smart Meter V</v>
          </cell>
          <cell r="O2049" t="str">
            <v>N/A</v>
          </cell>
          <cell r="T2049">
            <v>1115.586726</v>
          </cell>
        </row>
        <row r="2050">
          <cell r="F2050" t="str">
            <v>B-19</v>
          </cell>
          <cell r="G2050" t="str">
            <v>Distribution</v>
          </cell>
          <cell r="I2050" t="str">
            <v>Demand</v>
          </cell>
          <cell r="J2050" t="str">
            <v>Summer</v>
          </cell>
          <cell r="K2050" t="str">
            <v>Maximum kW</v>
          </cell>
          <cell r="O2050" t="str">
            <v>N/A</v>
          </cell>
          <cell r="T2050">
            <v>292991.87913999998</v>
          </cell>
        </row>
        <row r="2051">
          <cell r="F2051" t="str">
            <v>B-19</v>
          </cell>
          <cell r="G2051" t="str">
            <v>Distribution</v>
          </cell>
          <cell r="I2051" t="str">
            <v>Demand</v>
          </cell>
          <cell r="J2051" t="str">
            <v>Summer</v>
          </cell>
          <cell r="K2051" t="str">
            <v>Part Peak</v>
          </cell>
          <cell r="O2051" t="str">
            <v>N/A</v>
          </cell>
          <cell r="T2051">
            <v>247011.55407800002</v>
          </cell>
        </row>
        <row r="2052">
          <cell r="F2052" t="str">
            <v>B-19</v>
          </cell>
          <cell r="G2052" t="str">
            <v>Distribution</v>
          </cell>
          <cell r="I2052" t="str">
            <v>Demand</v>
          </cell>
          <cell r="J2052" t="str">
            <v>Summer</v>
          </cell>
          <cell r="K2052" t="str">
            <v>Peak</v>
          </cell>
          <cell r="O2052" t="str">
            <v>N/A</v>
          </cell>
          <cell r="T2052">
            <v>288617.62506799999</v>
          </cell>
        </row>
        <row r="2053">
          <cell r="F2053" t="str">
            <v>B-19</v>
          </cell>
          <cell r="G2053" t="str">
            <v>Distribution</v>
          </cell>
          <cell r="I2053" t="str">
            <v>Demand</v>
          </cell>
          <cell r="J2053" t="str">
            <v>Winter</v>
          </cell>
          <cell r="K2053" t="str">
            <v>Maximum kW</v>
          </cell>
          <cell r="O2053" t="str">
            <v>N/A</v>
          </cell>
          <cell r="T2053">
            <v>599354.54449400003</v>
          </cell>
        </row>
        <row r="2054">
          <cell r="F2054" t="str">
            <v>B-19</v>
          </cell>
          <cell r="G2054" t="str">
            <v>Distribution</v>
          </cell>
          <cell r="I2054" t="str">
            <v>Demand</v>
          </cell>
          <cell r="J2054" t="str">
            <v>Winter</v>
          </cell>
          <cell r="K2054" t="str">
            <v>Part Peak</v>
          </cell>
          <cell r="O2054" t="str">
            <v>N/A</v>
          </cell>
          <cell r="T2054">
            <v>598181.39138499997</v>
          </cell>
        </row>
        <row r="2055">
          <cell r="F2055" t="str">
            <v>B-19</v>
          </cell>
          <cell r="G2055" t="str">
            <v>Distribution</v>
          </cell>
          <cell r="I2055" t="str">
            <v>Demand</v>
          </cell>
          <cell r="J2055" t="str">
            <v>Summer</v>
          </cell>
          <cell r="K2055" t="str">
            <v>Maximum kW</v>
          </cell>
          <cell r="O2055" t="str">
            <v>N/A</v>
          </cell>
          <cell r="T2055">
            <v>142517.21217399999</v>
          </cell>
        </row>
        <row r="2056">
          <cell r="F2056" t="str">
            <v>B-19</v>
          </cell>
          <cell r="G2056" t="str">
            <v>Distribution</v>
          </cell>
          <cell r="I2056" t="str">
            <v>Other Standby Revenue</v>
          </cell>
          <cell r="J2056" t="str">
            <v>N/A</v>
          </cell>
          <cell r="K2056" t="str">
            <v>N/A</v>
          </cell>
          <cell r="O2056" t="str">
            <v>N/A</v>
          </cell>
          <cell r="T2056">
            <v>36767.564463999995</v>
          </cell>
        </row>
        <row r="2057">
          <cell r="F2057" t="str">
            <v>B-19</v>
          </cell>
          <cell r="G2057" t="str">
            <v>Distribution</v>
          </cell>
          <cell r="I2057" t="str">
            <v>Other Standby Revenue</v>
          </cell>
          <cell r="J2057" t="str">
            <v>N/A</v>
          </cell>
          <cell r="K2057" t="str">
            <v>N/A</v>
          </cell>
          <cell r="O2057" t="str">
            <v>N/A</v>
          </cell>
          <cell r="T2057">
            <v>17088.885879000001</v>
          </cell>
        </row>
        <row r="2058">
          <cell r="F2058" t="str">
            <v>B-19</v>
          </cell>
          <cell r="G2058" t="str">
            <v>Distribution</v>
          </cell>
          <cell r="I2058" t="str">
            <v>Other Standby Revenue</v>
          </cell>
          <cell r="J2058" t="str">
            <v>N/A</v>
          </cell>
          <cell r="K2058" t="str">
            <v>N/A</v>
          </cell>
          <cell r="O2058" t="str">
            <v>N/A</v>
          </cell>
          <cell r="T2058">
            <v>2649.9475739999998</v>
          </cell>
        </row>
        <row r="2059">
          <cell r="F2059" t="str">
            <v>B-19</v>
          </cell>
          <cell r="G2059" t="str">
            <v>Distribution</v>
          </cell>
          <cell r="I2059" t="str">
            <v>Other Standby Revenue</v>
          </cell>
          <cell r="J2059" t="str">
            <v>N/A</v>
          </cell>
          <cell r="K2059" t="str">
            <v>N/A</v>
          </cell>
          <cell r="O2059" t="str">
            <v>N/A</v>
          </cell>
          <cell r="T2059">
            <v>3179.9143309999999</v>
          </cell>
        </row>
        <row r="2060">
          <cell r="F2060" t="str">
            <v>B-19</v>
          </cell>
          <cell r="G2060" t="str">
            <v>Distribution</v>
          </cell>
          <cell r="I2060" t="str">
            <v>Other Standby Revenue</v>
          </cell>
          <cell r="J2060" t="str">
            <v>N/A</v>
          </cell>
          <cell r="K2060" t="str">
            <v>N/A</v>
          </cell>
          <cell r="O2060" t="str">
            <v>N/A</v>
          </cell>
          <cell r="T2060">
            <v>0</v>
          </cell>
        </row>
        <row r="2061">
          <cell r="F2061" t="str">
            <v>B-19</v>
          </cell>
          <cell r="G2061" t="str">
            <v>Distribution</v>
          </cell>
          <cell r="I2061" t="str">
            <v>Other Standby Revenue</v>
          </cell>
          <cell r="J2061" t="str">
            <v>N/A</v>
          </cell>
          <cell r="K2061" t="str">
            <v>N/A</v>
          </cell>
          <cell r="O2061" t="str">
            <v>N/A</v>
          </cell>
          <cell r="T2061">
            <v>9924.4938320000001</v>
          </cell>
        </row>
        <row r="2062">
          <cell r="F2062" t="str">
            <v>B-19</v>
          </cell>
          <cell r="G2062" t="str">
            <v>Distribution</v>
          </cell>
          <cell r="I2062" t="str">
            <v>Power Factor Adjustment</v>
          </cell>
          <cell r="J2062" t="str">
            <v>N/A</v>
          </cell>
          <cell r="K2062" t="str">
            <v>N/A</v>
          </cell>
          <cell r="O2062" t="str">
            <v>N/A</v>
          </cell>
          <cell r="T2062">
            <v>257428940.94494098</v>
          </cell>
        </row>
        <row r="2063">
          <cell r="F2063" t="str">
            <v>B-19</v>
          </cell>
          <cell r="G2063" t="str">
            <v>Distribution</v>
          </cell>
          <cell r="I2063" t="str">
            <v>Power Factor Adjustment</v>
          </cell>
          <cell r="J2063" t="str">
            <v>N/A</v>
          </cell>
          <cell r="K2063" t="str">
            <v>N/A</v>
          </cell>
          <cell r="O2063" t="str">
            <v>N/A</v>
          </cell>
          <cell r="T2063">
            <v>-2025344946.730824</v>
          </cell>
        </row>
        <row r="2064">
          <cell r="F2064" t="str">
            <v>B-19</v>
          </cell>
          <cell r="G2064" t="str">
            <v>Distribution</v>
          </cell>
          <cell r="I2064" t="str">
            <v>Power Factor Adjustment</v>
          </cell>
          <cell r="J2064" t="str">
            <v>N/A</v>
          </cell>
          <cell r="K2064" t="str">
            <v>N/A</v>
          </cell>
          <cell r="O2064" t="str">
            <v>N/A</v>
          </cell>
          <cell r="T2064">
            <v>34061289.743955001</v>
          </cell>
        </row>
        <row r="2065">
          <cell r="F2065" t="str">
            <v>B-19</v>
          </cell>
          <cell r="G2065" t="str">
            <v>Distribution</v>
          </cell>
          <cell r="I2065" t="str">
            <v>Rate Limiter Shortfall</v>
          </cell>
          <cell r="J2065" t="str">
            <v>N/A</v>
          </cell>
          <cell r="K2065" t="str">
            <v>N/A</v>
          </cell>
          <cell r="O2065" t="str">
            <v>N/A</v>
          </cell>
          <cell r="T2065">
            <v>0</v>
          </cell>
        </row>
        <row r="2066">
          <cell r="F2066" t="str">
            <v>B-19</v>
          </cell>
          <cell r="G2066" t="str">
            <v>Distribution</v>
          </cell>
          <cell r="I2066" t="str">
            <v>Rate Limiter Shortfall</v>
          </cell>
          <cell r="J2066" t="str">
            <v>N/A</v>
          </cell>
          <cell r="K2066" t="str">
            <v>N/A</v>
          </cell>
          <cell r="O2066" t="str">
            <v>N/A</v>
          </cell>
          <cell r="T2066">
            <v>0</v>
          </cell>
        </row>
        <row r="2067">
          <cell r="F2067" t="str">
            <v>B-19</v>
          </cell>
          <cell r="G2067" t="str">
            <v>Distribution</v>
          </cell>
          <cell r="I2067" t="str">
            <v>Rate Limiter Shortfall</v>
          </cell>
          <cell r="J2067" t="str">
            <v>N/A</v>
          </cell>
          <cell r="K2067" t="str">
            <v>N/A</v>
          </cell>
          <cell r="O2067" t="str">
            <v>N/A</v>
          </cell>
          <cell r="T2067">
            <v>0</v>
          </cell>
        </row>
        <row r="2068">
          <cell r="F2068" t="str">
            <v>B-19</v>
          </cell>
          <cell r="G2068" t="str">
            <v>Distribution</v>
          </cell>
          <cell r="I2068" t="str">
            <v>Rate Limiter Shortfall</v>
          </cell>
          <cell r="J2068" t="str">
            <v>N/A</v>
          </cell>
          <cell r="K2068" t="str">
            <v>N/A</v>
          </cell>
          <cell r="O2068" t="str">
            <v>N/A</v>
          </cell>
          <cell r="T2068">
            <v>0</v>
          </cell>
        </row>
        <row r="2069">
          <cell r="F2069" t="str">
            <v>B-19</v>
          </cell>
          <cell r="G2069" t="str">
            <v>Distribution</v>
          </cell>
          <cell r="I2069" t="str">
            <v>Rate Limiter Shortfall</v>
          </cell>
          <cell r="J2069" t="str">
            <v>N/A</v>
          </cell>
          <cell r="K2069" t="str">
            <v>N/A</v>
          </cell>
          <cell r="O2069" t="str">
            <v>N/A</v>
          </cell>
          <cell r="T2069">
            <v>0</v>
          </cell>
        </row>
        <row r="2070">
          <cell r="F2070" t="str">
            <v>B-19</v>
          </cell>
          <cell r="G2070" t="str">
            <v>WFC</v>
          </cell>
          <cell r="I2070" t="str">
            <v>DL</v>
          </cell>
          <cell r="J2070" t="str">
            <v>N/A</v>
          </cell>
          <cell r="K2070" t="str">
            <v>N/A</v>
          </cell>
          <cell r="O2070" t="str">
            <v>N/A</v>
          </cell>
          <cell r="T2070">
            <v>0</v>
          </cell>
        </row>
        <row r="2071">
          <cell r="F2071" t="str">
            <v>B-19</v>
          </cell>
          <cell r="G2071" t="str">
            <v>WFC</v>
          </cell>
          <cell r="I2071" t="str">
            <v>DL</v>
          </cell>
          <cell r="J2071" t="str">
            <v>N/A</v>
          </cell>
          <cell r="K2071" t="str">
            <v>N/A</v>
          </cell>
          <cell r="O2071" t="str">
            <v>N/A</v>
          </cell>
          <cell r="T2071">
            <v>0</v>
          </cell>
        </row>
        <row r="2072">
          <cell r="F2072" t="str">
            <v>B-19</v>
          </cell>
          <cell r="G2072" t="str">
            <v>WFC</v>
          </cell>
          <cell r="I2072" t="str">
            <v>DL</v>
          </cell>
          <cell r="J2072" t="str">
            <v>N/A</v>
          </cell>
          <cell r="K2072" t="str">
            <v>N/A</v>
          </cell>
          <cell r="O2072" t="str">
            <v>N/A</v>
          </cell>
          <cell r="T2072">
            <v>0</v>
          </cell>
        </row>
        <row r="2073">
          <cell r="F2073" t="str">
            <v>B-19</v>
          </cell>
          <cell r="G2073" t="str">
            <v>WFC</v>
          </cell>
          <cell r="I2073" t="str">
            <v>DL</v>
          </cell>
          <cell r="J2073" t="str">
            <v>N/A</v>
          </cell>
          <cell r="K2073" t="str">
            <v>N/A</v>
          </cell>
          <cell r="O2073" t="str">
            <v>N/A</v>
          </cell>
          <cell r="T2073">
            <v>0</v>
          </cell>
        </row>
        <row r="2074">
          <cell r="F2074" t="str">
            <v>B-19</v>
          </cell>
          <cell r="G2074" t="str">
            <v>WFC</v>
          </cell>
          <cell r="I2074" t="str">
            <v>DL</v>
          </cell>
          <cell r="J2074" t="str">
            <v>N/A</v>
          </cell>
          <cell r="K2074" t="str">
            <v>N/A</v>
          </cell>
          <cell r="O2074" t="str">
            <v>N/A</v>
          </cell>
          <cell r="T2074">
            <v>0</v>
          </cell>
        </row>
        <row r="2075">
          <cell r="F2075" t="str">
            <v>B-19</v>
          </cell>
          <cell r="G2075" t="str">
            <v>WFC</v>
          </cell>
          <cell r="I2075" t="str">
            <v>DL</v>
          </cell>
          <cell r="J2075" t="str">
            <v>N/A</v>
          </cell>
          <cell r="K2075" t="str">
            <v>N/A</v>
          </cell>
          <cell r="O2075" t="str">
            <v>N/A</v>
          </cell>
          <cell r="T2075">
            <v>0</v>
          </cell>
        </row>
        <row r="2076">
          <cell r="F2076" t="str">
            <v>B-19</v>
          </cell>
          <cell r="G2076" t="str">
            <v>WFC</v>
          </cell>
          <cell r="I2076" t="str">
            <v>Energy</v>
          </cell>
          <cell r="J2076" t="str">
            <v>Summer</v>
          </cell>
          <cell r="K2076" t="str">
            <v>Off Peak</v>
          </cell>
          <cell r="O2076" t="str">
            <v>N/A</v>
          </cell>
          <cell r="T2076">
            <v>59686851.199405998</v>
          </cell>
        </row>
        <row r="2077">
          <cell r="F2077" t="str">
            <v>B-19</v>
          </cell>
          <cell r="G2077" t="str">
            <v>WFC</v>
          </cell>
          <cell r="I2077" t="str">
            <v>Energy</v>
          </cell>
          <cell r="J2077" t="str">
            <v>Summer</v>
          </cell>
          <cell r="K2077" t="str">
            <v>Off Peak</v>
          </cell>
          <cell r="O2077" t="str">
            <v>N/A</v>
          </cell>
          <cell r="T2077">
            <v>180249835.36426198</v>
          </cell>
        </row>
        <row r="2078">
          <cell r="F2078" t="str">
            <v>B-19</v>
          </cell>
          <cell r="G2078" t="str">
            <v>WFC</v>
          </cell>
          <cell r="I2078" t="str">
            <v>Energy</v>
          </cell>
          <cell r="J2078" t="str">
            <v>Summer</v>
          </cell>
          <cell r="K2078" t="str">
            <v>Off Peak</v>
          </cell>
          <cell r="O2078" t="str">
            <v>N/A</v>
          </cell>
          <cell r="T2078">
            <v>754834.76145899994</v>
          </cell>
        </row>
        <row r="2079">
          <cell r="F2079" t="str">
            <v>B-19</v>
          </cell>
          <cell r="G2079" t="str">
            <v>WFC</v>
          </cell>
          <cell r="I2079" t="str">
            <v>Energy</v>
          </cell>
          <cell r="J2079" t="str">
            <v>Summer</v>
          </cell>
          <cell r="K2079" t="str">
            <v>Part Peak</v>
          </cell>
          <cell r="O2079" t="str">
            <v>N/A</v>
          </cell>
          <cell r="T2079">
            <v>15632662.785094999</v>
          </cell>
        </row>
        <row r="2080">
          <cell r="F2080" t="str">
            <v>B-19</v>
          </cell>
          <cell r="G2080" t="str">
            <v>WFC</v>
          </cell>
          <cell r="I2080" t="str">
            <v>Energy</v>
          </cell>
          <cell r="J2080" t="str">
            <v>Summer</v>
          </cell>
          <cell r="K2080" t="str">
            <v>Part Peak</v>
          </cell>
          <cell r="O2080" t="str">
            <v>N/A</v>
          </cell>
          <cell r="T2080">
            <v>35229002.329676002</v>
          </cell>
        </row>
        <row r="2081">
          <cell r="F2081" t="str">
            <v>B-19</v>
          </cell>
          <cell r="G2081" t="str">
            <v>WFC</v>
          </cell>
          <cell r="I2081" t="str">
            <v>Energy</v>
          </cell>
          <cell r="J2081" t="str">
            <v>Summer</v>
          </cell>
          <cell r="K2081" t="str">
            <v>Part Peak</v>
          </cell>
          <cell r="O2081" t="str">
            <v>N/A</v>
          </cell>
          <cell r="T2081">
            <v>189526.467982</v>
          </cell>
        </row>
        <row r="2082">
          <cell r="F2082" t="str">
            <v>B-19</v>
          </cell>
          <cell r="G2082" t="str">
            <v>WFC</v>
          </cell>
          <cell r="I2082" t="str">
            <v>Energy</v>
          </cell>
          <cell r="J2082" t="str">
            <v>Summer</v>
          </cell>
          <cell r="K2082" t="str">
            <v>Peak</v>
          </cell>
          <cell r="O2082" t="str">
            <v>N/A</v>
          </cell>
          <cell r="T2082">
            <v>21215003.188261002</v>
          </cell>
        </row>
        <row r="2083">
          <cell r="F2083" t="str">
            <v>B-19</v>
          </cell>
          <cell r="G2083" t="str">
            <v>WFC</v>
          </cell>
          <cell r="I2083" t="str">
            <v>Energy</v>
          </cell>
          <cell r="J2083" t="str">
            <v>Summer</v>
          </cell>
          <cell r="K2083" t="str">
            <v>Peak</v>
          </cell>
          <cell r="O2083" t="str">
            <v>N/A</v>
          </cell>
          <cell r="T2083">
            <v>69113008.970716998</v>
          </cell>
        </row>
        <row r="2084">
          <cell r="F2084" t="str">
            <v>B-19</v>
          </cell>
          <cell r="G2084" t="str">
            <v>WFC</v>
          </cell>
          <cell r="I2084" t="str">
            <v>Energy</v>
          </cell>
          <cell r="J2084" t="str">
            <v>Summer</v>
          </cell>
          <cell r="K2084" t="str">
            <v>Peak</v>
          </cell>
          <cell r="O2084" t="str">
            <v>N/A</v>
          </cell>
          <cell r="T2084">
            <v>236577.89678499999</v>
          </cell>
        </row>
        <row r="2085">
          <cell r="F2085" t="str">
            <v>B-19</v>
          </cell>
          <cell r="G2085" t="str">
            <v>WFC</v>
          </cell>
          <cell r="I2085" t="str">
            <v>Energy</v>
          </cell>
          <cell r="J2085" t="str">
            <v>Winter</v>
          </cell>
          <cell r="K2085" t="str">
            <v>Off Peak</v>
          </cell>
          <cell r="O2085" t="str">
            <v>N/A</v>
          </cell>
          <cell r="T2085">
            <v>145421531.037056</v>
          </cell>
        </row>
        <row r="2086">
          <cell r="F2086" t="str">
            <v>B-19</v>
          </cell>
          <cell r="G2086" t="str">
            <v>WFC</v>
          </cell>
          <cell r="I2086" t="str">
            <v>Energy</v>
          </cell>
          <cell r="J2086" t="str">
            <v>Winter</v>
          </cell>
          <cell r="K2086" t="str">
            <v>Off Peak</v>
          </cell>
          <cell r="O2086" t="str">
            <v>N/A</v>
          </cell>
          <cell r="T2086">
            <v>356763468.73997998</v>
          </cell>
        </row>
        <row r="2087">
          <cell r="F2087" t="str">
            <v>B-19</v>
          </cell>
          <cell r="G2087" t="str">
            <v>WFC</v>
          </cell>
          <cell r="I2087" t="str">
            <v>Energy</v>
          </cell>
          <cell r="J2087" t="str">
            <v>Winter</v>
          </cell>
          <cell r="K2087" t="str">
            <v>Off Peak</v>
          </cell>
          <cell r="O2087" t="str">
            <v>N/A</v>
          </cell>
          <cell r="T2087">
            <v>2364979.990791</v>
          </cell>
        </row>
        <row r="2088">
          <cell r="F2088" t="str">
            <v>B-19</v>
          </cell>
          <cell r="G2088" t="str">
            <v>WFC</v>
          </cell>
          <cell r="I2088" t="str">
            <v>Energy</v>
          </cell>
          <cell r="J2088" t="str">
            <v>Winter</v>
          </cell>
          <cell r="K2088" t="str">
            <v>Part Peak</v>
          </cell>
          <cell r="O2088" t="str">
            <v>N/A</v>
          </cell>
          <cell r="T2088">
            <v>45726599.627411</v>
          </cell>
        </row>
        <row r="2089">
          <cell r="F2089" t="str">
            <v>B-19</v>
          </cell>
          <cell r="G2089" t="str">
            <v>WFC</v>
          </cell>
          <cell r="I2089" t="str">
            <v>Energy</v>
          </cell>
          <cell r="J2089" t="str">
            <v>Winter</v>
          </cell>
          <cell r="K2089" t="str">
            <v>Part Peak</v>
          </cell>
          <cell r="O2089" t="str">
            <v>N/A</v>
          </cell>
          <cell r="T2089">
            <v>133291348.214127</v>
          </cell>
        </row>
        <row r="2090">
          <cell r="F2090" t="str">
            <v>B-19</v>
          </cell>
          <cell r="G2090" t="str">
            <v>WFC</v>
          </cell>
          <cell r="I2090" t="str">
            <v>Energy</v>
          </cell>
          <cell r="J2090" t="str">
            <v>Winter</v>
          </cell>
          <cell r="K2090" t="str">
            <v>Part Peak</v>
          </cell>
          <cell r="O2090" t="str">
            <v>N/A</v>
          </cell>
          <cell r="T2090">
            <v>655592.13562099996</v>
          </cell>
        </row>
        <row r="2091">
          <cell r="F2091" t="str">
            <v>B-19</v>
          </cell>
          <cell r="G2091" t="str">
            <v>WFC</v>
          </cell>
          <cell r="I2091" t="str">
            <v>Energy</v>
          </cell>
          <cell r="J2091" t="str">
            <v>Winter</v>
          </cell>
          <cell r="K2091" t="str">
            <v>Super Off</v>
          </cell>
          <cell r="O2091" t="str">
            <v>N/A</v>
          </cell>
          <cell r="T2091">
            <v>11714039.627184</v>
          </cell>
        </row>
        <row r="2092">
          <cell r="F2092" t="str">
            <v>B-19</v>
          </cell>
          <cell r="G2092" t="str">
            <v>WFC</v>
          </cell>
          <cell r="I2092" t="str">
            <v>Energy</v>
          </cell>
          <cell r="J2092" t="str">
            <v>Winter</v>
          </cell>
          <cell r="K2092" t="str">
            <v>Super Off</v>
          </cell>
          <cell r="O2092" t="str">
            <v>N/A</v>
          </cell>
          <cell r="T2092">
            <v>66069305.464726999</v>
          </cell>
        </row>
        <row r="2093">
          <cell r="F2093" t="str">
            <v>B-19</v>
          </cell>
          <cell r="G2093" t="str">
            <v>WFC</v>
          </cell>
          <cell r="I2093" t="str">
            <v>Energy</v>
          </cell>
          <cell r="J2093" t="str">
            <v>Winter</v>
          </cell>
          <cell r="K2093" t="str">
            <v>Super Off</v>
          </cell>
          <cell r="O2093" t="str">
            <v>N/A</v>
          </cell>
          <cell r="T2093">
            <v>301988.325748</v>
          </cell>
        </row>
        <row r="2094">
          <cell r="F2094" t="str">
            <v>B-19</v>
          </cell>
          <cell r="G2094" t="str">
            <v>WFC</v>
          </cell>
          <cell r="I2094" t="str">
            <v>Energy</v>
          </cell>
          <cell r="J2094" t="str">
            <v>Summer</v>
          </cell>
          <cell r="K2094" t="str">
            <v>Off Peak</v>
          </cell>
          <cell r="O2094" t="str">
            <v>N/A</v>
          </cell>
          <cell r="T2094">
            <v>29122261.071608998</v>
          </cell>
        </row>
        <row r="2095">
          <cell r="F2095" t="str">
            <v>B-19</v>
          </cell>
          <cell r="G2095" t="str">
            <v>WFC</v>
          </cell>
          <cell r="I2095" t="str">
            <v>Energy</v>
          </cell>
          <cell r="J2095" t="str">
            <v>Summer</v>
          </cell>
          <cell r="K2095" t="str">
            <v>Off Peak</v>
          </cell>
          <cell r="O2095" t="str">
            <v>N/A</v>
          </cell>
          <cell r="T2095">
            <v>406791804.69423598</v>
          </cell>
        </row>
        <row r="2096">
          <cell r="F2096" t="str">
            <v>B-19</v>
          </cell>
          <cell r="G2096" t="str">
            <v>WFC</v>
          </cell>
          <cell r="I2096" t="str">
            <v>Energy</v>
          </cell>
          <cell r="J2096" t="str">
            <v>Summer</v>
          </cell>
          <cell r="K2096" t="str">
            <v>Off Peak</v>
          </cell>
          <cell r="O2096" t="str">
            <v>N/A</v>
          </cell>
          <cell r="T2096">
            <v>1250293.284005</v>
          </cell>
        </row>
        <row r="2097">
          <cell r="F2097" t="str">
            <v>B-19</v>
          </cell>
          <cell r="G2097" t="str">
            <v>WFC</v>
          </cell>
          <cell r="I2097" t="str">
            <v>Energy</v>
          </cell>
          <cell r="J2097" t="str">
            <v>Summer</v>
          </cell>
          <cell r="K2097" t="str">
            <v>Part Peak</v>
          </cell>
          <cell r="O2097" t="str">
            <v>N/A</v>
          </cell>
          <cell r="T2097">
            <v>6834703.046197</v>
          </cell>
        </row>
        <row r="2098">
          <cell r="F2098" t="str">
            <v>B-19</v>
          </cell>
          <cell r="G2098" t="str">
            <v>WFC</v>
          </cell>
          <cell r="I2098" t="str">
            <v>Energy</v>
          </cell>
          <cell r="J2098" t="str">
            <v>Summer</v>
          </cell>
          <cell r="K2098" t="str">
            <v>Part Peak</v>
          </cell>
          <cell r="O2098" t="str">
            <v>N/A</v>
          </cell>
          <cell r="T2098">
            <v>112353035.38183801</v>
          </cell>
        </row>
        <row r="2099">
          <cell r="F2099" t="str">
            <v>B-19</v>
          </cell>
          <cell r="G2099" t="str">
            <v>WFC</v>
          </cell>
          <cell r="I2099" t="str">
            <v>Energy</v>
          </cell>
          <cell r="J2099" t="str">
            <v>Summer</v>
          </cell>
          <cell r="K2099" t="str">
            <v>Part Peak</v>
          </cell>
          <cell r="O2099" t="str">
            <v>N/A</v>
          </cell>
          <cell r="T2099">
            <v>314510.633761</v>
          </cell>
        </row>
        <row r="2100">
          <cell r="F2100" t="str">
            <v>B-19</v>
          </cell>
          <cell r="G2100" t="str">
            <v>WFC</v>
          </cell>
          <cell r="I2100" t="str">
            <v>Energy</v>
          </cell>
          <cell r="J2100" t="str">
            <v>Summer</v>
          </cell>
          <cell r="K2100" t="str">
            <v>Peak</v>
          </cell>
          <cell r="O2100" t="str">
            <v>N/A</v>
          </cell>
          <cell r="T2100">
            <v>10315239.419602999</v>
          </cell>
        </row>
        <row r="2101">
          <cell r="F2101" t="str">
            <v>B-19</v>
          </cell>
          <cell r="G2101" t="str">
            <v>WFC</v>
          </cell>
          <cell r="I2101" t="str">
            <v>Energy</v>
          </cell>
          <cell r="J2101" t="str">
            <v>Summer</v>
          </cell>
          <cell r="K2101" t="str">
            <v>Peak</v>
          </cell>
          <cell r="O2101" t="str">
            <v>N/A</v>
          </cell>
          <cell r="T2101">
            <v>158193228.78497499</v>
          </cell>
        </row>
        <row r="2102">
          <cell r="F2102" t="str">
            <v>B-19</v>
          </cell>
          <cell r="G2102" t="str">
            <v>WFC</v>
          </cell>
          <cell r="I2102" t="str">
            <v>Energy</v>
          </cell>
          <cell r="J2102" t="str">
            <v>Summer</v>
          </cell>
          <cell r="K2102" t="str">
            <v>Peak</v>
          </cell>
          <cell r="O2102" t="str">
            <v>N/A</v>
          </cell>
          <cell r="T2102">
            <v>404904.11051999999</v>
          </cell>
        </row>
        <row r="2103">
          <cell r="F2103" t="str">
            <v>B-19</v>
          </cell>
          <cell r="G2103" t="str">
            <v>WFC</v>
          </cell>
          <cell r="I2103" t="str">
            <v>Energy</v>
          </cell>
          <cell r="J2103" t="str">
            <v>Winter</v>
          </cell>
          <cell r="K2103" t="str">
            <v>Off Peak</v>
          </cell>
          <cell r="O2103" t="str">
            <v>N/A</v>
          </cell>
          <cell r="T2103">
            <v>75347486.425054997</v>
          </cell>
        </row>
        <row r="2104">
          <cell r="F2104" t="str">
            <v>B-19</v>
          </cell>
          <cell r="G2104" t="str">
            <v>WFC</v>
          </cell>
          <cell r="I2104" t="str">
            <v>Energy</v>
          </cell>
          <cell r="J2104" t="str">
            <v>Winter</v>
          </cell>
          <cell r="K2104" t="str">
            <v>Off Peak</v>
          </cell>
          <cell r="O2104" t="str">
            <v>N/A</v>
          </cell>
          <cell r="T2104">
            <v>949263674.21278811</v>
          </cell>
        </row>
        <row r="2105">
          <cell r="F2105" t="str">
            <v>B-19</v>
          </cell>
          <cell r="G2105" t="str">
            <v>WFC</v>
          </cell>
          <cell r="I2105" t="str">
            <v>Energy</v>
          </cell>
          <cell r="J2105" t="str">
            <v>Winter</v>
          </cell>
          <cell r="K2105" t="str">
            <v>Off Peak</v>
          </cell>
          <cell r="O2105" t="str">
            <v>N/A</v>
          </cell>
          <cell r="T2105">
            <v>3625473.0610839999</v>
          </cell>
        </row>
        <row r="2106">
          <cell r="F2106" t="str">
            <v>B-19</v>
          </cell>
          <cell r="G2106" t="str">
            <v>WFC</v>
          </cell>
          <cell r="I2106" t="str">
            <v>Energy</v>
          </cell>
          <cell r="J2106" t="str">
            <v>Winter</v>
          </cell>
          <cell r="K2106" t="str">
            <v>Part Peak</v>
          </cell>
          <cell r="O2106" t="str">
            <v>N/A</v>
          </cell>
          <cell r="T2106">
            <v>23473001.056795001</v>
          </cell>
        </row>
        <row r="2107">
          <cell r="F2107" t="str">
            <v>B-19</v>
          </cell>
          <cell r="G2107" t="str">
            <v>WFC</v>
          </cell>
          <cell r="I2107" t="str">
            <v>Energy</v>
          </cell>
          <cell r="J2107" t="str">
            <v>Winter</v>
          </cell>
          <cell r="K2107" t="str">
            <v>Part Peak</v>
          </cell>
          <cell r="O2107" t="str">
            <v>N/A</v>
          </cell>
          <cell r="T2107">
            <v>302676345.83454001</v>
          </cell>
        </row>
        <row r="2108">
          <cell r="F2108" t="str">
            <v>B-19</v>
          </cell>
          <cell r="G2108" t="str">
            <v>WFC</v>
          </cell>
          <cell r="I2108" t="str">
            <v>Energy</v>
          </cell>
          <cell r="J2108" t="str">
            <v>Winter</v>
          </cell>
          <cell r="K2108" t="str">
            <v>Part Peak</v>
          </cell>
          <cell r="O2108" t="str">
            <v>N/A</v>
          </cell>
          <cell r="T2108">
            <v>1003605.164353</v>
          </cell>
        </row>
        <row r="2109">
          <cell r="F2109" t="str">
            <v>B-19</v>
          </cell>
          <cell r="G2109" t="str">
            <v>WFC</v>
          </cell>
          <cell r="I2109" t="str">
            <v>Energy</v>
          </cell>
          <cell r="J2109" t="str">
            <v>Winter</v>
          </cell>
          <cell r="K2109" t="str">
            <v>Super Off</v>
          </cell>
          <cell r="O2109" t="str">
            <v>N/A</v>
          </cell>
          <cell r="T2109">
            <v>6286162.3996529998</v>
          </cell>
        </row>
        <row r="2110">
          <cell r="F2110" t="str">
            <v>B-19</v>
          </cell>
          <cell r="G2110" t="str">
            <v>WFC</v>
          </cell>
          <cell r="I2110" t="str">
            <v>Energy</v>
          </cell>
          <cell r="J2110" t="str">
            <v>Winter</v>
          </cell>
          <cell r="K2110" t="str">
            <v>Super Off</v>
          </cell>
          <cell r="O2110" t="str">
            <v>N/A</v>
          </cell>
          <cell r="T2110">
            <v>86023668.103443995</v>
          </cell>
        </row>
        <row r="2111">
          <cell r="F2111" t="str">
            <v>B-19</v>
          </cell>
          <cell r="G2111" t="str">
            <v>WFC</v>
          </cell>
          <cell r="I2111" t="str">
            <v>Energy</v>
          </cell>
          <cell r="J2111" t="str">
            <v>Winter</v>
          </cell>
          <cell r="K2111" t="str">
            <v>Super Off</v>
          </cell>
          <cell r="O2111" t="str">
            <v>N/A</v>
          </cell>
          <cell r="T2111">
            <v>452887.113694</v>
          </cell>
        </row>
        <row r="2112">
          <cell r="F2112" t="str">
            <v>B-19</v>
          </cell>
          <cell r="G2112" t="str">
            <v>ECRA</v>
          </cell>
          <cell r="I2112" t="str">
            <v>DL</v>
          </cell>
          <cell r="J2112" t="str">
            <v>N/A</v>
          </cell>
          <cell r="K2112" t="str">
            <v>N/A</v>
          </cell>
          <cell r="O2112" t="str">
            <v>N/A</v>
          </cell>
          <cell r="T2112">
            <v>0</v>
          </cell>
        </row>
        <row r="2113">
          <cell r="F2113" t="str">
            <v>B-19</v>
          </cell>
          <cell r="G2113" t="str">
            <v>ECRA</v>
          </cell>
          <cell r="I2113" t="str">
            <v>DL</v>
          </cell>
          <cell r="J2113" t="str">
            <v>N/A</v>
          </cell>
          <cell r="K2113" t="str">
            <v>N/A</v>
          </cell>
          <cell r="O2113" t="str">
            <v>N/A</v>
          </cell>
          <cell r="T2113">
            <v>0</v>
          </cell>
        </row>
        <row r="2114">
          <cell r="F2114" t="str">
            <v>B-19</v>
          </cell>
          <cell r="G2114" t="str">
            <v>ECRA</v>
          </cell>
          <cell r="I2114" t="str">
            <v>DL</v>
          </cell>
          <cell r="J2114" t="str">
            <v>N/A</v>
          </cell>
          <cell r="K2114" t="str">
            <v>N/A</v>
          </cell>
          <cell r="O2114" t="str">
            <v>N/A</v>
          </cell>
          <cell r="T2114">
            <v>0</v>
          </cell>
        </row>
        <row r="2115">
          <cell r="F2115" t="str">
            <v>B-19</v>
          </cell>
          <cell r="G2115" t="str">
            <v>ECRA</v>
          </cell>
          <cell r="I2115" t="str">
            <v>DL</v>
          </cell>
          <cell r="J2115" t="str">
            <v>N/A</v>
          </cell>
          <cell r="K2115" t="str">
            <v>N/A</v>
          </cell>
          <cell r="O2115" t="str">
            <v>N/A</v>
          </cell>
          <cell r="T2115">
            <v>0</v>
          </cell>
        </row>
        <row r="2116">
          <cell r="F2116" t="str">
            <v>B-19</v>
          </cell>
          <cell r="G2116" t="str">
            <v>ECRA</v>
          </cell>
          <cell r="I2116" t="str">
            <v>DL</v>
          </cell>
          <cell r="J2116" t="str">
            <v>N/A</v>
          </cell>
          <cell r="K2116" t="str">
            <v>N/A</v>
          </cell>
          <cell r="O2116" t="str">
            <v>N/A</v>
          </cell>
          <cell r="T2116">
            <v>0</v>
          </cell>
        </row>
        <row r="2117">
          <cell r="F2117" t="str">
            <v>B-19</v>
          </cell>
          <cell r="G2117" t="str">
            <v>ECRA</v>
          </cell>
          <cell r="I2117" t="str">
            <v>DL</v>
          </cell>
          <cell r="J2117" t="str">
            <v>N/A</v>
          </cell>
          <cell r="K2117" t="str">
            <v>N/A</v>
          </cell>
          <cell r="O2117" t="str">
            <v>N/A</v>
          </cell>
          <cell r="T2117">
            <v>0</v>
          </cell>
        </row>
        <row r="2118">
          <cell r="F2118" t="str">
            <v>B-19</v>
          </cell>
          <cell r="G2118" t="str">
            <v>ECRA</v>
          </cell>
          <cell r="I2118" t="str">
            <v>Energy</v>
          </cell>
          <cell r="J2118" t="str">
            <v>Summer</v>
          </cell>
          <cell r="K2118" t="str">
            <v>Off Peak</v>
          </cell>
          <cell r="O2118" t="str">
            <v>N/A</v>
          </cell>
          <cell r="T2118">
            <v>59686851.199405998</v>
          </cell>
        </row>
        <row r="2119">
          <cell r="F2119" t="str">
            <v>B-19</v>
          </cell>
          <cell r="G2119" t="str">
            <v>ECRA</v>
          </cell>
          <cell r="I2119" t="str">
            <v>Energy</v>
          </cell>
          <cell r="J2119" t="str">
            <v>Summer</v>
          </cell>
          <cell r="K2119" t="str">
            <v>Off Peak</v>
          </cell>
          <cell r="O2119" t="str">
            <v>N/A</v>
          </cell>
          <cell r="T2119">
            <v>180249835.36426198</v>
          </cell>
        </row>
        <row r="2120">
          <cell r="F2120" t="str">
            <v>B-19</v>
          </cell>
          <cell r="G2120" t="str">
            <v>ECRA</v>
          </cell>
          <cell r="I2120" t="str">
            <v>Energy</v>
          </cell>
          <cell r="J2120" t="str">
            <v>Summer</v>
          </cell>
          <cell r="K2120" t="str">
            <v>Off Peak</v>
          </cell>
          <cell r="O2120" t="str">
            <v>N/A</v>
          </cell>
          <cell r="T2120">
            <v>754834.76145899994</v>
          </cell>
        </row>
        <row r="2121">
          <cell r="F2121" t="str">
            <v>B-19</v>
          </cell>
          <cell r="G2121" t="str">
            <v>ECRA</v>
          </cell>
          <cell r="I2121" t="str">
            <v>Energy</v>
          </cell>
          <cell r="J2121" t="str">
            <v>Summer</v>
          </cell>
          <cell r="K2121" t="str">
            <v>Part Peak</v>
          </cell>
          <cell r="O2121" t="str">
            <v>N/A</v>
          </cell>
          <cell r="T2121">
            <v>15632662.785094999</v>
          </cell>
        </row>
        <row r="2122">
          <cell r="F2122" t="str">
            <v>B-19</v>
          </cell>
          <cell r="G2122" t="str">
            <v>ECRA</v>
          </cell>
          <cell r="I2122" t="str">
            <v>Energy</v>
          </cell>
          <cell r="J2122" t="str">
            <v>Summer</v>
          </cell>
          <cell r="K2122" t="str">
            <v>Part Peak</v>
          </cell>
          <cell r="O2122" t="str">
            <v>N/A</v>
          </cell>
          <cell r="T2122">
            <v>35229002.329676002</v>
          </cell>
        </row>
        <row r="2123">
          <cell r="F2123" t="str">
            <v>B-19</v>
          </cell>
          <cell r="G2123" t="str">
            <v>ECRA</v>
          </cell>
          <cell r="I2123" t="str">
            <v>Energy</v>
          </cell>
          <cell r="J2123" t="str">
            <v>Summer</v>
          </cell>
          <cell r="K2123" t="str">
            <v>Part Peak</v>
          </cell>
          <cell r="O2123" t="str">
            <v>N/A</v>
          </cell>
          <cell r="T2123">
            <v>189526.467982</v>
          </cell>
        </row>
        <row r="2124">
          <cell r="F2124" t="str">
            <v>B-19</v>
          </cell>
          <cell r="G2124" t="str">
            <v>ECRA</v>
          </cell>
          <cell r="I2124" t="str">
            <v>Energy</v>
          </cell>
          <cell r="J2124" t="str">
            <v>Summer</v>
          </cell>
          <cell r="K2124" t="str">
            <v>Peak</v>
          </cell>
          <cell r="O2124" t="str">
            <v>N/A</v>
          </cell>
          <cell r="T2124">
            <v>21215003.188261002</v>
          </cell>
        </row>
        <row r="2125">
          <cell r="F2125" t="str">
            <v>B-19</v>
          </cell>
          <cell r="G2125" t="str">
            <v>ECRA</v>
          </cell>
          <cell r="I2125" t="str">
            <v>Energy</v>
          </cell>
          <cell r="J2125" t="str">
            <v>Summer</v>
          </cell>
          <cell r="K2125" t="str">
            <v>Peak</v>
          </cell>
          <cell r="O2125" t="str">
            <v>N/A</v>
          </cell>
          <cell r="T2125">
            <v>69113008.970716998</v>
          </cell>
        </row>
        <row r="2126">
          <cell r="F2126" t="str">
            <v>B-19</v>
          </cell>
          <cell r="G2126" t="str">
            <v>ECRA</v>
          </cell>
          <cell r="I2126" t="str">
            <v>Energy</v>
          </cell>
          <cell r="J2126" t="str">
            <v>Summer</v>
          </cell>
          <cell r="K2126" t="str">
            <v>Peak</v>
          </cell>
          <cell r="O2126" t="str">
            <v>N/A</v>
          </cell>
          <cell r="T2126">
            <v>236577.89678499999</v>
          </cell>
        </row>
        <row r="2127">
          <cell r="F2127" t="str">
            <v>B-19</v>
          </cell>
          <cell r="G2127" t="str">
            <v>ECRA</v>
          </cell>
          <cell r="I2127" t="str">
            <v>Energy</v>
          </cell>
          <cell r="J2127" t="str">
            <v>Winter</v>
          </cell>
          <cell r="K2127" t="str">
            <v>Off Peak</v>
          </cell>
          <cell r="O2127" t="str">
            <v>N/A</v>
          </cell>
          <cell r="T2127">
            <v>145421531.037056</v>
          </cell>
        </row>
        <row r="2128">
          <cell r="F2128" t="str">
            <v>B-19</v>
          </cell>
          <cell r="G2128" t="str">
            <v>ECRA</v>
          </cell>
          <cell r="I2128" t="str">
            <v>Energy</v>
          </cell>
          <cell r="J2128" t="str">
            <v>Winter</v>
          </cell>
          <cell r="K2128" t="str">
            <v>Off Peak</v>
          </cell>
          <cell r="O2128" t="str">
            <v>N/A</v>
          </cell>
          <cell r="T2128">
            <v>356763468.73997998</v>
          </cell>
        </row>
        <row r="2129">
          <cell r="F2129" t="str">
            <v>B-19</v>
          </cell>
          <cell r="G2129" t="str">
            <v>ECRA</v>
          </cell>
          <cell r="I2129" t="str">
            <v>Energy</v>
          </cell>
          <cell r="J2129" t="str">
            <v>Winter</v>
          </cell>
          <cell r="K2129" t="str">
            <v>Off Peak</v>
          </cell>
          <cell r="O2129" t="str">
            <v>N/A</v>
          </cell>
          <cell r="T2129">
            <v>2364979.990791</v>
          </cell>
        </row>
        <row r="2130">
          <cell r="F2130" t="str">
            <v>B-19</v>
          </cell>
          <cell r="G2130" t="str">
            <v>ECRA</v>
          </cell>
          <cell r="I2130" t="str">
            <v>Energy</v>
          </cell>
          <cell r="J2130" t="str">
            <v>Winter</v>
          </cell>
          <cell r="K2130" t="str">
            <v>Part Peak</v>
          </cell>
          <cell r="O2130" t="str">
            <v>N/A</v>
          </cell>
          <cell r="T2130">
            <v>45726599.627411</v>
          </cell>
        </row>
        <row r="2131">
          <cell r="F2131" t="str">
            <v>B-19</v>
          </cell>
          <cell r="G2131" t="str">
            <v>ECRA</v>
          </cell>
          <cell r="I2131" t="str">
            <v>Energy</v>
          </cell>
          <cell r="J2131" t="str">
            <v>Winter</v>
          </cell>
          <cell r="K2131" t="str">
            <v>Part Peak</v>
          </cell>
          <cell r="O2131" t="str">
            <v>N/A</v>
          </cell>
          <cell r="T2131">
            <v>133291348.214127</v>
          </cell>
        </row>
        <row r="2132">
          <cell r="F2132" t="str">
            <v>B-19</v>
          </cell>
          <cell r="G2132" t="str">
            <v>ECRA</v>
          </cell>
          <cell r="I2132" t="str">
            <v>Energy</v>
          </cell>
          <cell r="J2132" t="str">
            <v>Winter</v>
          </cell>
          <cell r="K2132" t="str">
            <v>Part Peak</v>
          </cell>
          <cell r="O2132" t="str">
            <v>N/A</v>
          </cell>
          <cell r="T2132">
            <v>655592.13562099996</v>
          </cell>
        </row>
        <row r="2133">
          <cell r="F2133" t="str">
            <v>B-19</v>
          </cell>
          <cell r="G2133" t="str">
            <v>ECRA</v>
          </cell>
          <cell r="I2133" t="str">
            <v>Energy</v>
          </cell>
          <cell r="J2133" t="str">
            <v>Winter</v>
          </cell>
          <cell r="K2133" t="str">
            <v>Super Off</v>
          </cell>
          <cell r="O2133" t="str">
            <v>N/A</v>
          </cell>
          <cell r="T2133">
            <v>11714039.627184</v>
          </cell>
        </row>
        <row r="2134">
          <cell r="F2134" t="str">
            <v>B-19</v>
          </cell>
          <cell r="G2134" t="str">
            <v>ECRA</v>
          </cell>
          <cell r="I2134" t="str">
            <v>Energy</v>
          </cell>
          <cell r="J2134" t="str">
            <v>Winter</v>
          </cell>
          <cell r="K2134" t="str">
            <v>Super Off</v>
          </cell>
          <cell r="O2134" t="str">
            <v>N/A</v>
          </cell>
          <cell r="T2134">
            <v>66069305.464726999</v>
          </cell>
        </row>
        <row r="2135">
          <cell r="F2135" t="str">
            <v>B-19</v>
          </cell>
          <cell r="G2135" t="str">
            <v>ECRA</v>
          </cell>
          <cell r="I2135" t="str">
            <v>Energy</v>
          </cell>
          <cell r="J2135" t="str">
            <v>Winter</v>
          </cell>
          <cell r="K2135" t="str">
            <v>Super Off</v>
          </cell>
          <cell r="O2135" t="str">
            <v>N/A</v>
          </cell>
          <cell r="T2135">
            <v>301988.325748</v>
          </cell>
        </row>
        <row r="2136">
          <cell r="F2136" t="str">
            <v>B-19</v>
          </cell>
          <cell r="G2136" t="str">
            <v>ECRA</v>
          </cell>
          <cell r="I2136" t="str">
            <v>Energy</v>
          </cell>
          <cell r="J2136" t="str">
            <v>Summer</v>
          </cell>
          <cell r="K2136" t="str">
            <v>Off Peak</v>
          </cell>
          <cell r="O2136" t="str">
            <v>N/A</v>
          </cell>
          <cell r="T2136">
            <v>29122261.071608998</v>
          </cell>
        </row>
        <row r="2137">
          <cell r="F2137" t="str">
            <v>B-19</v>
          </cell>
          <cell r="G2137" t="str">
            <v>ECRA</v>
          </cell>
          <cell r="I2137" t="str">
            <v>Energy</v>
          </cell>
          <cell r="J2137" t="str">
            <v>Summer</v>
          </cell>
          <cell r="K2137" t="str">
            <v>Off Peak</v>
          </cell>
          <cell r="O2137" t="str">
            <v>N/A</v>
          </cell>
          <cell r="T2137">
            <v>406791804.69423598</v>
          </cell>
        </row>
        <row r="2138">
          <cell r="F2138" t="str">
            <v>B-19</v>
          </cell>
          <cell r="G2138" t="str">
            <v>ECRA</v>
          </cell>
          <cell r="I2138" t="str">
            <v>Energy</v>
          </cell>
          <cell r="J2138" t="str">
            <v>Summer</v>
          </cell>
          <cell r="K2138" t="str">
            <v>Off Peak</v>
          </cell>
          <cell r="O2138" t="str">
            <v>N/A</v>
          </cell>
          <cell r="T2138">
            <v>1250293.284005</v>
          </cell>
        </row>
        <row r="2139">
          <cell r="F2139" t="str">
            <v>B-19</v>
          </cell>
          <cell r="G2139" t="str">
            <v>ECRA</v>
          </cell>
          <cell r="I2139" t="str">
            <v>Energy</v>
          </cell>
          <cell r="J2139" t="str">
            <v>Summer</v>
          </cell>
          <cell r="K2139" t="str">
            <v>Part Peak</v>
          </cell>
          <cell r="O2139" t="str">
            <v>N/A</v>
          </cell>
          <cell r="T2139">
            <v>6834703.046197</v>
          </cell>
        </row>
        <row r="2140">
          <cell r="F2140" t="str">
            <v>B-19</v>
          </cell>
          <cell r="G2140" t="str">
            <v>ECRA</v>
          </cell>
          <cell r="I2140" t="str">
            <v>Energy</v>
          </cell>
          <cell r="J2140" t="str">
            <v>Summer</v>
          </cell>
          <cell r="K2140" t="str">
            <v>Part Peak</v>
          </cell>
          <cell r="O2140" t="str">
            <v>N/A</v>
          </cell>
          <cell r="T2140">
            <v>112353035.38183801</v>
          </cell>
        </row>
        <row r="2141">
          <cell r="F2141" t="str">
            <v>B-19</v>
          </cell>
          <cell r="G2141" t="str">
            <v>ECRA</v>
          </cell>
          <cell r="I2141" t="str">
            <v>Energy</v>
          </cell>
          <cell r="J2141" t="str">
            <v>Summer</v>
          </cell>
          <cell r="K2141" t="str">
            <v>Part Peak</v>
          </cell>
          <cell r="O2141" t="str">
            <v>N/A</v>
          </cell>
          <cell r="T2141">
            <v>314510.633761</v>
          </cell>
        </row>
        <row r="2142">
          <cell r="F2142" t="str">
            <v>B-19</v>
          </cell>
          <cell r="G2142" t="str">
            <v>ECRA</v>
          </cell>
          <cell r="I2142" t="str">
            <v>Energy</v>
          </cell>
          <cell r="J2142" t="str">
            <v>Summer</v>
          </cell>
          <cell r="K2142" t="str">
            <v>Peak</v>
          </cell>
          <cell r="O2142" t="str">
            <v>N/A</v>
          </cell>
          <cell r="T2142">
            <v>10315239.419602999</v>
          </cell>
        </row>
        <row r="2143">
          <cell r="F2143" t="str">
            <v>B-19</v>
          </cell>
          <cell r="G2143" t="str">
            <v>ECRA</v>
          </cell>
          <cell r="I2143" t="str">
            <v>Energy</v>
          </cell>
          <cell r="J2143" t="str">
            <v>Summer</v>
          </cell>
          <cell r="K2143" t="str">
            <v>Peak</v>
          </cell>
          <cell r="O2143" t="str">
            <v>N/A</v>
          </cell>
          <cell r="T2143">
            <v>158193228.78497499</v>
          </cell>
        </row>
        <row r="2144">
          <cell r="F2144" t="str">
            <v>B-19</v>
          </cell>
          <cell r="G2144" t="str">
            <v>ECRA</v>
          </cell>
          <cell r="I2144" t="str">
            <v>Energy</v>
          </cell>
          <cell r="J2144" t="str">
            <v>Summer</v>
          </cell>
          <cell r="K2144" t="str">
            <v>Peak</v>
          </cell>
          <cell r="O2144" t="str">
            <v>N/A</v>
          </cell>
          <cell r="T2144">
            <v>404904.11051999999</v>
          </cell>
        </row>
        <row r="2145">
          <cell r="F2145" t="str">
            <v>B-19</v>
          </cell>
          <cell r="G2145" t="str">
            <v>ECRA</v>
          </cell>
          <cell r="I2145" t="str">
            <v>Energy</v>
          </cell>
          <cell r="J2145" t="str">
            <v>Winter</v>
          </cell>
          <cell r="K2145" t="str">
            <v>Off Peak</v>
          </cell>
          <cell r="O2145" t="str">
            <v>N/A</v>
          </cell>
          <cell r="T2145">
            <v>75347486.425054997</v>
          </cell>
        </row>
        <row r="2146">
          <cell r="F2146" t="str">
            <v>B-19</v>
          </cell>
          <cell r="G2146" t="str">
            <v>ECRA</v>
          </cell>
          <cell r="I2146" t="str">
            <v>Energy</v>
          </cell>
          <cell r="J2146" t="str">
            <v>Winter</v>
          </cell>
          <cell r="K2146" t="str">
            <v>Off Peak</v>
          </cell>
          <cell r="O2146" t="str">
            <v>N/A</v>
          </cell>
          <cell r="T2146">
            <v>949263674.21278811</v>
          </cell>
        </row>
        <row r="2147">
          <cell r="F2147" t="str">
            <v>B-19</v>
          </cell>
          <cell r="G2147" t="str">
            <v>ECRA</v>
          </cell>
          <cell r="I2147" t="str">
            <v>Energy</v>
          </cell>
          <cell r="J2147" t="str">
            <v>Winter</v>
          </cell>
          <cell r="K2147" t="str">
            <v>Off Peak</v>
          </cell>
          <cell r="O2147" t="str">
            <v>N/A</v>
          </cell>
          <cell r="T2147">
            <v>3625473.0610839999</v>
          </cell>
        </row>
        <row r="2148">
          <cell r="F2148" t="str">
            <v>B-19</v>
          </cell>
          <cell r="G2148" t="str">
            <v>ECRA</v>
          </cell>
          <cell r="I2148" t="str">
            <v>Energy</v>
          </cell>
          <cell r="J2148" t="str">
            <v>Winter</v>
          </cell>
          <cell r="K2148" t="str">
            <v>Part Peak</v>
          </cell>
          <cell r="O2148" t="str">
            <v>N/A</v>
          </cell>
          <cell r="T2148">
            <v>23473001.056795001</v>
          </cell>
        </row>
        <row r="2149">
          <cell r="F2149" t="str">
            <v>B-19</v>
          </cell>
          <cell r="G2149" t="str">
            <v>ECRA</v>
          </cell>
          <cell r="I2149" t="str">
            <v>Energy</v>
          </cell>
          <cell r="J2149" t="str">
            <v>Winter</v>
          </cell>
          <cell r="K2149" t="str">
            <v>Part Peak</v>
          </cell>
          <cell r="O2149" t="str">
            <v>N/A</v>
          </cell>
          <cell r="T2149">
            <v>302676345.83454001</v>
          </cell>
        </row>
        <row r="2150">
          <cell r="F2150" t="str">
            <v>B-19</v>
          </cell>
          <cell r="G2150" t="str">
            <v>ECRA</v>
          </cell>
          <cell r="I2150" t="str">
            <v>Energy</v>
          </cell>
          <cell r="J2150" t="str">
            <v>Winter</v>
          </cell>
          <cell r="K2150" t="str">
            <v>Part Peak</v>
          </cell>
          <cell r="O2150" t="str">
            <v>N/A</v>
          </cell>
          <cell r="T2150">
            <v>1003605.164353</v>
          </cell>
        </row>
        <row r="2151">
          <cell r="F2151" t="str">
            <v>B-19</v>
          </cell>
          <cell r="G2151" t="str">
            <v>ECRA</v>
          </cell>
          <cell r="I2151" t="str">
            <v>Energy</v>
          </cell>
          <cell r="J2151" t="str">
            <v>Winter</v>
          </cell>
          <cell r="K2151" t="str">
            <v>Super Off</v>
          </cell>
          <cell r="O2151" t="str">
            <v>N/A</v>
          </cell>
          <cell r="T2151">
            <v>6286162.3996529998</v>
          </cell>
        </row>
        <row r="2152">
          <cell r="F2152" t="str">
            <v>B-19</v>
          </cell>
          <cell r="G2152" t="str">
            <v>ECRA</v>
          </cell>
          <cell r="I2152" t="str">
            <v>Energy</v>
          </cell>
          <cell r="J2152" t="str">
            <v>Winter</v>
          </cell>
          <cell r="K2152" t="str">
            <v>Super Off</v>
          </cell>
          <cell r="O2152" t="str">
            <v>N/A</v>
          </cell>
          <cell r="T2152">
            <v>86023668.103443995</v>
          </cell>
        </row>
        <row r="2153">
          <cell r="F2153" t="str">
            <v>B-19</v>
          </cell>
          <cell r="G2153" t="str">
            <v>ECRA</v>
          </cell>
          <cell r="I2153" t="str">
            <v>Energy</v>
          </cell>
          <cell r="J2153" t="str">
            <v>Winter</v>
          </cell>
          <cell r="K2153" t="str">
            <v>Super Off</v>
          </cell>
          <cell r="O2153" t="str">
            <v>N/A</v>
          </cell>
          <cell r="T2153">
            <v>452887.113694</v>
          </cell>
        </row>
        <row r="2154">
          <cell r="F2154" t="str">
            <v>B-19</v>
          </cell>
          <cell r="G2154" t="str">
            <v>Generation</v>
          </cell>
          <cell r="I2154" t="str">
            <v>Demand</v>
          </cell>
          <cell r="J2154" t="str">
            <v>Summer</v>
          </cell>
          <cell r="K2154" t="str">
            <v>Maximum kW</v>
          </cell>
          <cell r="O2154" t="str">
            <v>N/A</v>
          </cell>
          <cell r="T2154">
            <v>3876.4936600000001</v>
          </cell>
        </row>
        <row r="2155">
          <cell r="F2155" t="str">
            <v>B-19</v>
          </cell>
          <cell r="G2155" t="str">
            <v>Generation</v>
          </cell>
          <cell r="I2155" t="str">
            <v>Demand</v>
          </cell>
          <cell r="J2155" t="str">
            <v>Summer</v>
          </cell>
          <cell r="K2155" t="str">
            <v>Part Peak</v>
          </cell>
          <cell r="O2155" t="str">
            <v>N/A</v>
          </cell>
          <cell r="T2155">
            <v>3531.6815670000001</v>
          </cell>
        </row>
        <row r="2156">
          <cell r="F2156" t="str">
            <v>B-19</v>
          </cell>
          <cell r="G2156" t="str">
            <v>Generation</v>
          </cell>
          <cell r="I2156" t="str">
            <v>Demand</v>
          </cell>
          <cell r="J2156" t="str">
            <v>Summer</v>
          </cell>
          <cell r="K2156" t="str">
            <v>Peak</v>
          </cell>
          <cell r="O2156" t="str">
            <v>N/A</v>
          </cell>
          <cell r="T2156">
            <v>3435.970491</v>
          </cell>
        </row>
        <row r="2157">
          <cell r="F2157" t="str">
            <v>B-19</v>
          </cell>
          <cell r="G2157" t="str">
            <v>Generation</v>
          </cell>
          <cell r="I2157" t="str">
            <v>Demand</v>
          </cell>
          <cell r="J2157" t="str">
            <v>Winter</v>
          </cell>
          <cell r="K2157" t="str">
            <v>Maximum kW</v>
          </cell>
          <cell r="O2157" t="str">
            <v>N/A</v>
          </cell>
          <cell r="T2157">
            <v>14786.983401</v>
          </cell>
        </row>
        <row r="2158">
          <cell r="F2158" t="str">
            <v>B-19</v>
          </cell>
          <cell r="G2158" t="str">
            <v>Generation</v>
          </cell>
          <cell r="I2158" t="str">
            <v>Demand</v>
          </cell>
          <cell r="J2158" t="str">
            <v>Winter</v>
          </cell>
          <cell r="K2158" t="str">
            <v>Part Peak</v>
          </cell>
          <cell r="O2158" t="str">
            <v>N/A</v>
          </cell>
          <cell r="T2158">
            <v>13913.408565</v>
          </cell>
        </row>
        <row r="2159">
          <cell r="F2159" t="str">
            <v>B-19</v>
          </cell>
          <cell r="G2159" t="str">
            <v>Generation</v>
          </cell>
          <cell r="I2159" t="str">
            <v>Demand</v>
          </cell>
          <cell r="J2159" t="str">
            <v>Summer</v>
          </cell>
          <cell r="K2159" t="str">
            <v>Maximum kW</v>
          </cell>
          <cell r="O2159" t="str">
            <v>N/A</v>
          </cell>
          <cell r="T2159">
            <v>7247.6526119999999</v>
          </cell>
        </row>
        <row r="2160">
          <cell r="F2160" t="str">
            <v>B-19</v>
          </cell>
          <cell r="G2160" t="str">
            <v>Generation</v>
          </cell>
          <cell r="I2160" t="str">
            <v>Demand</v>
          </cell>
          <cell r="J2160" t="str">
            <v>Summer</v>
          </cell>
          <cell r="K2160" t="str">
            <v>Part Peak</v>
          </cell>
          <cell r="O2160" t="str">
            <v>N/A</v>
          </cell>
          <cell r="T2160">
            <v>6106.202432</v>
          </cell>
        </row>
        <row r="2161">
          <cell r="F2161" t="str">
            <v>B-19</v>
          </cell>
          <cell r="G2161" t="str">
            <v>Generation</v>
          </cell>
          <cell r="I2161" t="str">
            <v>Demand</v>
          </cell>
          <cell r="J2161" t="str">
            <v>Summer</v>
          </cell>
          <cell r="K2161" t="str">
            <v>Peak</v>
          </cell>
          <cell r="O2161" t="str">
            <v>N/A</v>
          </cell>
          <cell r="T2161">
            <v>7144.1882880000003</v>
          </cell>
        </row>
        <row r="2162">
          <cell r="F2162" t="str">
            <v>B-19</v>
          </cell>
          <cell r="G2162" t="str">
            <v>Generation</v>
          </cell>
          <cell r="I2162" t="str">
            <v>Demand</v>
          </cell>
          <cell r="J2162" t="str">
            <v>Winter</v>
          </cell>
          <cell r="K2162" t="str">
            <v>Maximum kW</v>
          </cell>
          <cell r="O2162" t="str">
            <v>N/A</v>
          </cell>
          <cell r="T2162">
            <v>15556.105486</v>
          </cell>
        </row>
        <row r="2163">
          <cell r="F2163" t="str">
            <v>B-19</v>
          </cell>
          <cell r="G2163" t="str">
            <v>Generation</v>
          </cell>
          <cell r="I2163" t="str">
            <v>Demand</v>
          </cell>
          <cell r="J2163" t="str">
            <v>Winter</v>
          </cell>
          <cell r="K2163" t="str">
            <v>Part Peak</v>
          </cell>
          <cell r="O2163" t="str">
            <v>N/A</v>
          </cell>
          <cell r="T2163">
            <v>15124.824853</v>
          </cell>
        </row>
        <row r="2164">
          <cell r="F2164" t="str">
            <v>B-19</v>
          </cell>
          <cell r="G2164" t="str">
            <v>Generation</v>
          </cell>
          <cell r="I2164" t="str">
            <v>Energy</v>
          </cell>
          <cell r="J2164" t="str">
            <v>Summer</v>
          </cell>
          <cell r="K2164" t="str">
            <v>Off Peak</v>
          </cell>
          <cell r="O2164" t="str">
            <v>N/A</v>
          </cell>
          <cell r="T2164">
            <v>754834.76145899994</v>
          </cell>
        </row>
        <row r="2165">
          <cell r="F2165" t="str">
            <v>B-19</v>
          </cell>
          <cell r="G2165" t="str">
            <v>Generation</v>
          </cell>
          <cell r="I2165" t="str">
            <v>Energy</v>
          </cell>
          <cell r="J2165" t="str">
            <v>Summer</v>
          </cell>
          <cell r="K2165" t="str">
            <v>Part Peak</v>
          </cell>
          <cell r="O2165" t="str">
            <v>N/A</v>
          </cell>
          <cell r="T2165">
            <v>189526.467982</v>
          </cell>
        </row>
        <row r="2166">
          <cell r="F2166" t="str">
            <v>B-19</v>
          </cell>
          <cell r="G2166" t="str">
            <v>Generation</v>
          </cell>
          <cell r="I2166" t="str">
            <v>Energy</v>
          </cell>
          <cell r="J2166" t="str">
            <v>Summer</v>
          </cell>
          <cell r="K2166" t="str">
            <v>Peak</v>
          </cell>
          <cell r="O2166" t="str">
            <v>N/A</v>
          </cell>
          <cell r="T2166">
            <v>236577.89678499999</v>
          </cell>
        </row>
        <row r="2167">
          <cell r="F2167" t="str">
            <v>B-19</v>
          </cell>
          <cell r="G2167" t="str">
            <v>Generation</v>
          </cell>
          <cell r="I2167" t="str">
            <v>Energy</v>
          </cell>
          <cell r="J2167" t="str">
            <v>Winter</v>
          </cell>
          <cell r="K2167" t="str">
            <v>Off Peak</v>
          </cell>
          <cell r="O2167" t="str">
            <v>N/A</v>
          </cell>
          <cell r="T2167">
            <v>2364979.990791</v>
          </cell>
        </row>
        <row r="2168">
          <cell r="F2168" t="str">
            <v>B-19</v>
          </cell>
          <cell r="G2168" t="str">
            <v>Generation</v>
          </cell>
          <cell r="I2168" t="str">
            <v>Energy</v>
          </cell>
          <cell r="J2168" t="str">
            <v>Winter</v>
          </cell>
          <cell r="K2168" t="str">
            <v>Part Peak</v>
          </cell>
          <cell r="O2168" t="str">
            <v>N/A</v>
          </cell>
          <cell r="T2168">
            <v>655592.13562099996</v>
          </cell>
        </row>
        <row r="2169">
          <cell r="F2169" t="str">
            <v>B-19</v>
          </cell>
          <cell r="G2169" t="str">
            <v>Generation</v>
          </cell>
          <cell r="I2169" t="str">
            <v>Energy</v>
          </cell>
          <cell r="J2169" t="str">
            <v>Winter</v>
          </cell>
          <cell r="K2169" t="str">
            <v>Super Off</v>
          </cell>
          <cell r="O2169" t="str">
            <v>N/A</v>
          </cell>
          <cell r="T2169">
            <v>301988.325748</v>
          </cell>
        </row>
        <row r="2170">
          <cell r="F2170" t="str">
            <v>B-19</v>
          </cell>
          <cell r="G2170" t="str">
            <v>Generation</v>
          </cell>
          <cell r="I2170" t="str">
            <v>Energy</v>
          </cell>
          <cell r="J2170" t="str">
            <v>Summer</v>
          </cell>
          <cell r="K2170" t="str">
            <v>Off Peak</v>
          </cell>
          <cell r="O2170" t="str">
            <v>N/A</v>
          </cell>
          <cell r="T2170">
            <v>1250293.284005</v>
          </cell>
        </row>
        <row r="2171">
          <cell r="F2171" t="str">
            <v>B-19</v>
          </cell>
          <cell r="G2171" t="str">
            <v>Generation</v>
          </cell>
          <cell r="I2171" t="str">
            <v>Energy</v>
          </cell>
          <cell r="J2171" t="str">
            <v>Summer</v>
          </cell>
          <cell r="K2171" t="str">
            <v>Part Peak</v>
          </cell>
          <cell r="O2171" t="str">
            <v>N/A</v>
          </cell>
          <cell r="T2171">
            <v>314510.633761</v>
          </cell>
        </row>
        <row r="2172">
          <cell r="F2172" t="str">
            <v>B-19</v>
          </cell>
          <cell r="G2172" t="str">
            <v>Generation</v>
          </cell>
          <cell r="I2172" t="str">
            <v>Energy</v>
          </cell>
          <cell r="J2172" t="str">
            <v>Summer</v>
          </cell>
          <cell r="K2172" t="str">
            <v>Peak</v>
          </cell>
          <cell r="O2172" t="str">
            <v>N/A</v>
          </cell>
          <cell r="T2172">
            <v>404904.11051999999</v>
          </cell>
        </row>
        <row r="2173">
          <cell r="F2173" t="str">
            <v>B-19</v>
          </cell>
          <cell r="G2173" t="str">
            <v>Generation</v>
          </cell>
          <cell r="I2173" t="str">
            <v>Energy</v>
          </cell>
          <cell r="J2173" t="str">
            <v>Winter</v>
          </cell>
          <cell r="K2173" t="str">
            <v>Off Peak</v>
          </cell>
          <cell r="O2173" t="str">
            <v>N/A</v>
          </cell>
          <cell r="T2173">
            <v>3625473.0610839999</v>
          </cell>
        </row>
        <row r="2174">
          <cell r="F2174" t="str">
            <v>B-19</v>
          </cell>
          <cell r="G2174" t="str">
            <v>Generation</v>
          </cell>
          <cell r="I2174" t="str">
            <v>Energy</v>
          </cell>
          <cell r="J2174" t="str">
            <v>Winter</v>
          </cell>
          <cell r="K2174" t="str">
            <v>Part Peak</v>
          </cell>
          <cell r="O2174" t="str">
            <v>N/A</v>
          </cell>
          <cell r="T2174">
            <v>1003605.164353</v>
          </cell>
        </row>
        <row r="2175">
          <cell r="F2175" t="str">
            <v>B-19</v>
          </cell>
          <cell r="G2175" t="str">
            <v>Generation</v>
          </cell>
          <cell r="I2175" t="str">
            <v>Energy</v>
          </cell>
          <cell r="J2175" t="str">
            <v>Winter</v>
          </cell>
          <cell r="K2175" t="str">
            <v>Super Off</v>
          </cell>
          <cell r="O2175" t="str">
            <v>N/A</v>
          </cell>
          <cell r="T2175">
            <v>452887.113694</v>
          </cell>
        </row>
        <row r="2176">
          <cell r="F2176" t="str">
            <v>B-19</v>
          </cell>
          <cell r="G2176" t="str">
            <v>Generation</v>
          </cell>
          <cell r="I2176" t="str">
            <v>Demand</v>
          </cell>
          <cell r="J2176" t="str">
            <v>Summer</v>
          </cell>
          <cell r="K2176" t="str">
            <v>Maximum kW</v>
          </cell>
          <cell r="O2176" t="str">
            <v>N/A</v>
          </cell>
          <cell r="T2176">
            <v>1137627.3571700002</v>
          </cell>
        </row>
        <row r="2177">
          <cell r="F2177" t="str">
            <v>B-19</v>
          </cell>
          <cell r="G2177" t="str">
            <v>Generation</v>
          </cell>
          <cell r="I2177" t="str">
            <v>Demand</v>
          </cell>
          <cell r="J2177" t="str">
            <v>Summer</v>
          </cell>
          <cell r="K2177" t="str">
            <v>Part Peak</v>
          </cell>
          <cell r="O2177" t="str">
            <v>N/A</v>
          </cell>
          <cell r="T2177">
            <v>560735.77234500006</v>
          </cell>
        </row>
        <row r="2178">
          <cell r="F2178" t="str">
            <v>B-19</v>
          </cell>
          <cell r="G2178" t="str">
            <v>Generation</v>
          </cell>
          <cell r="I2178" t="str">
            <v>Demand</v>
          </cell>
          <cell r="J2178" t="str">
            <v>Summer</v>
          </cell>
          <cell r="K2178" t="str">
            <v>Peak</v>
          </cell>
          <cell r="O2178" t="str">
            <v>N/A</v>
          </cell>
          <cell r="T2178">
            <v>1203978.9668389999</v>
          </cell>
        </row>
        <row r="2179">
          <cell r="F2179" t="str">
            <v>B-19</v>
          </cell>
          <cell r="G2179" t="str">
            <v>Generation</v>
          </cell>
          <cell r="I2179" t="str">
            <v>Demand</v>
          </cell>
          <cell r="J2179" t="str">
            <v>Winter</v>
          </cell>
          <cell r="K2179" t="str">
            <v>Maximum kW</v>
          </cell>
          <cell r="O2179" t="str">
            <v>N/A</v>
          </cell>
          <cell r="T2179">
            <v>2311130.623782</v>
          </cell>
        </row>
        <row r="2180">
          <cell r="F2180" t="str">
            <v>B-19</v>
          </cell>
          <cell r="G2180" t="str">
            <v>Generation</v>
          </cell>
          <cell r="I2180" t="str">
            <v>Demand</v>
          </cell>
          <cell r="J2180" t="str">
            <v>Winter</v>
          </cell>
          <cell r="K2180" t="str">
            <v>Part Peak</v>
          </cell>
          <cell r="O2180" t="str">
            <v>N/A</v>
          </cell>
          <cell r="T2180">
            <v>2273431.1873559998</v>
          </cell>
        </row>
        <row r="2181">
          <cell r="F2181" t="str">
            <v>B-19</v>
          </cell>
          <cell r="G2181" t="str">
            <v>Generation</v>
          </cell>
          <cell r="I2181" t="str">
            <v>Demand</v>
          </cell>
          <cell r="J2181" t="str">
            <v>Summer</v>
          </cell>
          <cell r="K2181" t="str">
            <v>Maximum kW</v>
          </cell>
          <cell r="O2181" t="str">
            <v>N/A</v>
          </cell>
          <cell r="T2181">
            <v>1732243.1561400001</v>
          </cell>
        </row>
        <row r="2182">
          <cell r="F2182" t="str">
            <v>B-19</v>
          </cell>
          <cell r="G2182" t="str">
            <v>Generation</v>
          </cell>
          <cell r="I2182" t="str">
            <v>Demand</v>
          </cell>
          <cell r="J2182" t="str">
            <v>Summer</v>
          </cell>
          <cell r="K2182" t="str">
            <v>Part Peak</v>
          </cell>
          <cell r="O2182" t="str">
            <v>N/A</v>
          </cell>
          <cell r="T2182">
            <v>1619050.68732</v>
          </cell>
        </row>
        <row r="2183">
          <cell r="F2183" t="str">
            <v>B-19</v>
          </cell>
          <cell r="G2183" t="str">
            <v>Generation</v>
          </cell>
          <cell r="I2183" t="str">
            <v>Demand</v>
          </cell>
          <cell r="J2183" t="str">
            <v>Summer</v>
          </cell>
          <cell r="K2183" t="str">
            <v>Peak</v>
          </cell>
          <cell r="O2183" t="str">
            <v>N/A</v>
          </cell>
          <cell r="T2183">
            <v>1910975.19487</v>
          </cell>
        </row>
        <row r="2184">
          <cell r="F2184" t="str">
            <v>B-19</v>
          </cell>
          <cell r="G2184" t="str">
            <v>Generation</v>
          </cell>
          <cell r="I2184" t="str">
            <v>Demand</v>
          </cell>
          <cell r="J2184" t="str">
            <v>Winter</v>
          </cell>
          <cell r="K2184" t="str">
            <v>Maximum kW</v>
          </cell>
          <cell r="O2184" t="str">
            <v>N/A</v>
          </cell>
          <cell r="T2184">
            <v>3434540.4799849996</v>
          </cell>
        </row>
        <row r="2185">
          <cell r="F2185" t="str">
            <v>B-19</v>
          </cell>
          <cell r="G2185" t="str">
            <v>Generation</v>
          </cell>
          <cell r="I2185" t="str">
            <v>Demand</v>
          </cell>
          <cell r="J2185" t="str">
            <v>Winter</v>
          </cell>
          <cell r="K2185" t="str">
            <v>Part Peak</v>
          </cell>
          <cell r="O2185" t="str">
            <v>N/A</v>
          </cell>
          <cell r="T2185">
            <v>3689429.1127779996</v>
          </cell>
        </row>
        <row r="2186">
          <cell r="F2186" t="str">
            <v>B-19</v>
          </cell>
          <cell r="G2186" t="str">
            <v>Generation</v>
          </cell>
          <cell r="I2186" t="str">
            <v>Energy</v>
          </cell>
          <cell r="J2186" t="str">
            <v>Summer</v>
          </cell>
          <cell r="K2186" t="str">
            <v>Off Peak</v>
          </cell>
          <cell r="O2186" t="str">
            <v>N/A</v>
          </cell>
          <cell r="T2186">
            <v>180249835.36426198</v>
          </cell>
        </row>
        <row r="2187">
          <cell r="F2187" t="str">
            <v>B-19</v>
          </cell>
          <cell r="G2187" t="str">
            <v>Generation</v>
          </cell>
          <cell r="I2187" t="str">
            <v>Energy</v>
          </cell>
          <cell r="J2187" t="str">
            <v>Summer</v>
          </cell>
          <cell r="K2187" t="str">
            <v>Part Peak</v>
          </cell>
          <cell r="O2187" t="str">
            <v>N/A</v>
          </cell>
          <cell r="T2187">
            <v>35229002.329676002</v>
          </cell>
        </row>
        <row r="2188">
          <cell r="F2188" t="str">
            <v>B-19</v>
          </cell>
          <cell r="G2188" t="str">
            <v>Generation</v>
          </cell>
          <cell r="I2188" t="str">
            <v>Energy</v>
          </cell>
          <cell r="J2188" t="str">
            <v>Summer</v>
          </cell>
          <cell r="K2188" t="str">
            <v>Peak</v>
          </cell>
          <cell r="O2188" t="str">
            <v>N/A</v>
          </cell>
          <cell r="T2188">
            <v>69113008.970716998</v>
          </cell>
        </row>
        <row r="2189">
          <cell r="F2189" t="str">
            <v>B-19</v>
          </cell>
          <cell r="G2189" t="str">
            <v>Generation</v>
          </cell>
          <cell r="I2189" t="str">
            <v>Energy</v>
          </cell>
          <cell r="J2189" t="str">
            <v>Winter</v>
          </cell>
          <cell r="K2189" t="str">
            <v>Off Peak</v>
          </cell>
          <cell r="O2189" t="str">
            <v>N/A</v>
          </cell>
          <cell r="T2189">
            <v>356763468.73997998</v>
          </cell>
        </row>
        <row r="2190">
          <cell r="F2190" t="str">
            <v>B-19</v>
          </cell>
          <cell r="G2190" t="str">
            <v>Generation</v>
          </cell>
          <cell r="I2190" t="str">
            <v>Energy</v>
          </cell>
          <cell r="J2190" t="str">
            <v>Winter</v>
          </cell>
          <cell r="K2190" t="str">
            <v>Part Peak</v>
          </cell>
          <cell r="O2190" t="str">
            <v>N/A</v>
          </cell>
          <cell r="T2190">
            <v>133291348.214127</v>
          </cell>
        </row>
        <row r="2191">
          <cell r="F2191" t="str">
            <v>B-19</v>
          </cell>
          <cell r="G2191" t="str">
            <v>Generation</v>
          </cell>
          <cell r="I2191" t="str">
            <v>Energy</v>
          </cell>
          <cell r="J2191" t="str">
            <v>Winter</v>
          </cell>
          <cell r="K2191" t="str">
            <v>Super Off</v>
          </cell>
          <cell r="O2191" t="str">
            <v>N/A</v>
          </cell>
          <cell r="T2191">
            <v>66069305.464726999</v>
          </cell>
        </row>
        <row r="2192">
          <cell r="F2192" t="str">
            <v>B-19</v>
          </cell>
          <cell r="G2192" t="str">
            <v>Generation</v>
          </cell>
          <cell r="I2192" t="str">
            <v>Energy</v>
          </cell>
          <cell r="J2192" t="str">
            <v>Summer</v>
          </cell>
          <cell r="K2192" t="str">
            <v>Off Peak</v>
          </cell>
          <cell r="O2192" t="str">
            <v>N/A</v>
          </cell>
          <cell r="T2192">
            <v>406791804.69423598</v>
          </cell>
        </row>
        <row r="2193">
          <cell r="F2193" t="str">
            <v>B-19</v>
          </cell>
          <cell r="G2193" t="str">
            <v>Generation</v>
          </cell>
          <cell r="I2193" t="str">
            <v>Energy</v>
          </cell>
          <cell r="J2193" t="str">
            <v>Summer</v>
          </cell>
          <cell r="K2193" t="str">
            <v>Part Peak</v>
          </cell>
          <cell r="O2193" t="str">
            <v>N/A</v>
          </cell>
          <cell r="T2193">
            <v>112353035.38183801</v>
          </cell>
        </row>
        <row r="2194">
          <cell r="F2194" t="str">
            <v>B-19</v>
          </cell>
          <cell r="G2194" t="str">
            <v>Generation</v>
          </cell>
          <cell r="I2194" t="str">
            <v>Energy</v>
          </cell>
          <cell r="J2194" t="str">
            <v>Summer</v>
          </cell>
          <cell r="K2194" t="str">
            <v>Peak</v>
          </cell>
          <cell r="O2194" t="str">
            <v>N/A</v>
          </cell>
          <cell r="T2194">
            <v>158193228.78497499</v>
          </cell>
        </row>
        <row r="2195">
          <cell r="F2195" t="str">
            <v>B-19</v>
          </cell>
          <cell r="G2195" t="str">
            <v>Generation</v>
          </cell>
          <cell r="I2195" t="str">
            <v>Energy</v>
          </cell>
          <cell r="J2195" t="str">
            <v>Winter</v>
          </cell>
          <cell r="K2195" t="str">
            <v>Off Peak</v>
          </cell>
          <cell r="O2195" t="str">
            <v>N/A</v>
          </cell>
          <cell r="T2195">
            <v>949263674.21278811</v>
          </cell>
        </row>
        <row r="2196">
          <cell r="F2196" t="str">
            <v>B-19</v>
          </cell>
          <cell r="G2196" t="str">
            <v>Generation</v>
          </cell>
          <cell r="I2196" t="str">
            <v>Energy</v>
          </cell>
          <cell r="J2196" t="str">
            <v>Winter</v>
          </cell>
          <cell r="K2196" t="str">
            <v>Part Peak</v>
          </cell>
          <cell r="O2196" t="str">
            <v>N/A</v>
          </cell>
          <cell r="T2196">
            <v>302676345.83454001</v>
          </cell>
        </row>
        <row r="2197">
          <cell r="F2197" t="str">
            <v>B-19</v>
          </cell>
          <cell r="G2197" t="str">
            <v>Generation</v>
          </cell>
          <cell r="I2197" t="str">
            <v>Energy</v>
          </cell>
          <cell r="J2197" t="str">
            <v>Winter</v>
          </cell>
          <cell r="K2197" t="str">
            <v>Super Off</v>
          </cell>
          <cell r="O2197" t="str">
            <v>N/A</v>
          </cell>
          <cell r="T2197">
            <v>86023668.103443995</v>
          </cell>
        </row>
        <row r="2198">
          <cell r="F2198" t="str">
            <v>B-19</v>
          </cell>
          <cell r="G2198" t="str">
            <v>Generation</v>
          </cell>
          <cell r="I2198" t="str">
            <v>Demand</v>
          </cell>
          <cell r="J2198" t="str">
            <v>Summer</v>
          </cell>
          <cell r="K2198" t="str">
            <v>Maximum kW</v>
          </cell>
          <cell r="O2198" t="str">
            <v>N/A</v>
          </cell>
          <cell r="T2198">
            <v>292991.87913999998</v>
          </cell>
        </row>
        <row r="2199">
          <cell r="F2199" t="str">
            <v>B-19</v>
          </cell>
          <cell r="G2199" t="str">
            <v>Generation</v>
          </cell>
          <cell r="I2199" t="str">
            <v>Demand</v>
          </cell>
          <cell r="J2199" t="str">
            <v>Summer</v>
          </cell>
          <cell r="K2199" t="str">
            <v>Part Peak</v>
          </cell>
          <cell r="O2199" t="str">
            <v>N/A</v>
          </cell>
          <cell r="T2199">
            <v>247011.55407800002</v>
          </cell>
        </row>
        <row r="2200">
          <cell r="F2200" t="str">
            <v>B-19</v>
          </cell>
          <cell r="G2200" t="str">
            <v>Generation</v>
          </cell>
          <cell r="I2200" t="str">
            <v>Demand</v>
          </cell>
          <cell r="J2200" t="str">
            <v>Summer</v>
          </cell>
          <cell r="K2200" t="str">
            <v>Peak</v>
          </cell>
          <cell r="O2200" t="str">
            <v>N/A</v>
          </cell>
          <cell r="T2200">
            <v>288617.62506799999</v>
          </cell>
        </row>
        <row r="2201">
          <cell r="F2201" t="str">
            <v>B-19</v>
          </cell>
          <cell r="G2201" t="str">
            <v>Generation</v>
          </cell>
          <cell r="I2201" t="str">
            <v>Demand</v>
          </cell>
          <cell r="J2201" t="str">
            <v>Winter</v>
          </cell>
          <cell r="K2201" t="str">
            <v>Maximum kW</v>
          </cell>
          <cell r="O2201" t="str">
            <v>N/A</v>
          </cell>
          <cell r="T2201">
            <v>599354.54449400003</v>
          </cell>
        </row>
        <row r="2202">
          <cell r="F2202" t="str">
            <v>B-19</v>
          </cell>
          <cell r="G2202" t="str">
            <v>Generation</v>
          </cell>
          <cell r="I2202" t="str">
            <v>Demand</v>
          </cell>
          <cell r="J2202" t="str">
            <v>Winter</v>
          </cell>
          <cell r="K2202" t="str">
            <v>Part Peak</v>
          </cell>
          <cell r="O2202" t="str">
            <v>N/A</v>
          </cell>
          <cell r="T2202">
            <v>598181.39138499997</v>
          </cell>
        </row>
        <row r="2203">
          <cell r="F2203" t="str">
            <v>B-19</v>
          </cell>
          <cell r="G2203" t="str">
            <v>Generation</v>
          </cell>
          <cell r="I2203" t="str">
            <v>Demand</v>
          </cell>
          <cell r="J2203" t="str">
            <v>Summer</v>
          </cell>
          <cell r="K2203" t="str">
            <v>Maximum kW</v>
          </cell>
          <cell r="O2203" t="str">
            <v>N/A</v>
          </cell>
          <cell r="T2203">
            <v>142517.21217399999</v>
          </cell>
        </row>
        <row r="2204">
          <cell r="F2204" t="str">
            <v>B-19</v>
          </cell>
          <cell r="G2204" t="str">
            <v>Generation</v>
          </cell>
          <cell r="I2204" t="str">
            <v>Demand</v>
          </cell>
          <cell r="J2204" t="str">
            <v>Summer</v>
          </cell>
          <cell r="K2204" t="str">
            <v>Part Peak</v>
          </cell>
          <cell r="O2204" t="str">
            <v>N/A</v>
          </cell>
          <cell r="T2204">
            <v>127874.985906</v>
          </cell>
        </row>
        <row r="2205">
          <cell r="F2205" t="str">
            <v>B-19</v>
          </cell>
          <cell r="G2205" t="str">
            <v>Generation</v>
          </cell>
          <cell r="I2205" t="str">
            <v>Demand</v>
          </cell>
          <cell r="J2205" t="str">
            <v>Summer</v>
          </cell>
          <cell r="K2205" t="str">
            <v>Peak</v>
          </cell>
          <cell r="O2205" t="str">
            <v>N/A</v>
          </cell>
          <cell r="T2205">
            <v>147533.810952</v>
          </cell>
        </row>
        <row r="2206">
          <cell r="F2206" t="str">
            <v>B-19</v>
          </cell>
          <cell r="G2206" t="str">
            <v>Generation</v>
          </cell>
          <cell r="I2206" t="str">
            <v>Demand</v>
          </cell>
          <cell r="J2206" t="str">
            <v>Winter</v>
          </cell>
          <cell r="K2206" t="str">
            <v>Maximum kW</v>
          </cell>
          <cell r="O2206" t="str">
            <v>N/A</v>
          </cell>
          <cell r="T2206">
            <v>286776.337848</v>
          </cell>
        </row>
        <row r="2207">
          <cell r="F2207" t="str">
            <v>B-19</v>
          </cell>
          <cell r="G2207" t="str">
            <v>Generation</v>
          </cell>
          <cell r="I2207" t="str">
            <v>Demand</v>
          </cell>
          <cell r="J2207" t="str">
            <v>Winter</v>
          </cell>
          <cell r="K2207" t="str">
            <v>Part Peak</v>
          </cell>
          <cell r="O2207" t="str">
            <v>N/A</v>
          </cell>
          <cell r="T2207">
            <v>301839.824265</v>
          </cell>
        </row>
        <row r="2208">
          <cell r="F2208" t="str">
            <v>B-19</v>
          </cell>
          <cell r="G2208" t="str">
            <v>Generation</v>
          </cell>
          <cell r="I2208" t="str">
            <v>Other Standby Revenue</v>
          </cell>
          <cell r="J2208" t="str">
            <v>N/A</v>
          </cell>
          <cell r="K2208" t="str">
            <v>N/A</v>
          </cell>
          <cell r="O2208" t="str">
            <v>N/A</v>
          </cell>
          <cell r="T2208">
            <v>36767.564463999995</v>
          </cell>
        </row>
        <row r="2209">
          <cell r="F2209" t="str">
            <v>B-19</v>
          </cell>
          <cell r="G2209" t="str">
            <v>Generation</v>
          </cell>
          <cell r="I2209" t="str">
            <v>Other Standby Revenue</v>
          </cell>
          <cell r="J2209" t="str">
            <v>N/A</v>
          </cell>
          <cell r="K2209" t="str">
            <v>N/A</v>
          </cell>
          <cell r="O2209" t="str">
            <v>N/A</v>
          </cell>
          <cell r="T2209">
            <v>17088.885879000001</v>
          </cell>
        </row>
        <row r="2210">
          <cell r="F2210" t="str">
            <v>B-19</v>
          </cell>
          <cell r="G2210" t="str">
            <v>Generation</v>
          </cell>
          <cell r="I2210" t="str">
            <v>Other Standby Revenue</v>
          </cell>
          <cell r="J2210" t="str">
            <v>N/A</v>
          </cell>
          <cell r="K2210" t="str">
            <v>N/A</v>
          </cell>
          <cell r="O2210" t="str">
            <v>N/A</v>
          </cell>
          <cell r="T2210">
            <v>2649.9475739999998</v>
          </cell>
        </row>
        <row r="2211">
          <cell r="F2211" t="str">
            <v>B-19</v>
          </cell>
          <cell r="G2211" t="str">
            <v>Generation</v>
          </cell>
          <cell r="I2211" t="str">
            <v>Other Standby Revenue</v>
          </cell>
          <cell r="J2211" t="str">
            <v>N/A</v>
          </cell>
          <cell r="K2211" t="str">
            <v>N/A</v>
          </cell>
          <cell r="O2211" t="str">
            <v>N/A</v>
          </cell>
          <cell r="T2211">
            <v>3179.9143309999999</v>
          </cell>
        </row>
        <row r="2212">
          <cell r="F2212" t="str">
            <v>B-19</v>
          </cell>
          <cell r="G2212" t="str">
            <v>Generation</v>
          </cell>
          <cell r="I2212" t="str">
            <v>Other Standby Revenue</v>
          </cell>
          <cell r="J2212" t="str">
            <v>N/A</v>
          </cell>
          <cell r="K2212" t="str">
            <v>N/A</v>
          </cell>
          <cell r="O2212" t="str">
            <v>N/A</v>
          </cell>
          <cell r="T2212">
            <v>0</v>
          </cell>
        </row>
        <row r="2213">
          <cell r="F2213" t="str">
            <v>B-19</v>
          </cell>
          <cell r="G2213" t="str">
            <v>Generation</v>
          </cell>
          <cell r="I2213" t="str">
            <v>Other Standby Revenue</v>
          </cell>
          <cell r="J2213" t="str">
            <v>N/A</v>
          </cell>
          <cell r="K2213" t="str">
            <v>N/A</v>
          </cell>
          <cell r="O2213" t="str">
            <v>N/A</v>
          </cell>
          <cell r="T2213">
            <v>9924.4938320000001</v>
          </cell>
        </row>
        <row r="2214">
          <cell r="F2214" t="str">
            <v>B-19</v>
          </cell>
          <cell r="G2214" t="str">
            <v>ND</v>
          </cell>
          <cell r="I2214" t="str">
            <v>DL</v>
          </cell>
          <cell r="J2214" t="str">
            <v>N/A</v>
          </cell>
          <cell r="K2214" t="str">
            <v>N/A</v>
          </cell>
          <cell r="O2214" t="str">
            <v>N/A</v>
          </cell>
          <cell r="T2214">
            <v>0</v>
          </cell>
        </row>
        <row r="2215">
          <cell r="F2215" t="str">
            <v>B-19</v>
          </cell>
          <cell r="G2215" t="str">
            <v>ND</v>
          </cell>
          <cell r="I2215" t="str">
            <v>DL</v>
          </cell>
          <cell r="J2215" t="str">
            <v>N/A</v>
          </cell>
          <cell r="K2215" t="str">
            <v>N/A</v>
          </cell>
          <cell r="O2215" t="str">
            <v>N/A</v>
          </cell>
          <cell r="T2215">
            <v>0</v>
          </cell>
        </row>
        <row r="2216">
          <cell r="F2216" t="str">
            <v>B-19</v>
          </cell>
          <cell r="G2216" t="str">
            <v>ND</v>
          </cell>
          <cell r="I2216" t="str">
            <v>DL</v>
          </cell>
          <cell r="J2216" t="str">
            <v>N/A</v>
          </cell>
          <cell r="K2216" t="str">
            <v>N/A</v>
          </cell>
          <cell r="O2216" t="str">
            <v>N/A</v>
          </cell>
          <cell r="T2216">
            <v>0</v>
          </cell>
        </row>
        <row r="2217">
          <cell r="F2217" t="str">
            <v>B-19</v>
          </cell>
          <cell r="G2217" t="str">
            <v>ND</v>
          </cell>
          <cell r="I2217" t="str">
            <v>DL</v>
          </cell>
          <cell r="J2217" t="str">
            <v>N/A</v>
          </cell>
          <cell r="K2217" t="str">
            <v>N/A</v>
          </cell>
          <cell r="O2217" t="str">
            <v>N/A</v>
          </cell>
          <cell r="T2217">
            <v>0</v>
          </cell>
        </row>
        <row r="2218">
          <cell r="F2218" t="str">
            <v>B-19</v>
          </cell>
          <cell r="G2218" t="str">
            <v>ND</v>
          </cell>
          <cell r="I2218" t="str">
            <v>DL</v>
          </cell>
          <cell r="J2218" t="str">
            <v>N/A</v>
          </cell>
          <cell r="K2218" t="str">
            <v>N/A</v>
          </cell>
          <cell r="O2218" t="str">
            <v>N/A</v>
          </cell>
          <cell r="T2218">
            <v>0</v>
          </cell>
        </row>
        <row r="2219">
          <cell r="F2219" t="str">
            <v>B-19</v>
          </cell>
          <cell r="G2219" t="str">
            <v>ND</v>
          </cell>
          <cell r="I2219" t="str">
            <v>DL</v>
          </cell>
          <cell r="J2219" t="str">
            <v>N/A</v>
          </cell>
          <cell r="K2219" t="str">
            <v>N/A</v>
          </cell>
          <cell r="O2219" t="str">
            <v>N/A</v>
          </cell>
          <cell r="T2219">
            <v>0</v>
          </cell>
        </row>
        <row r="2220">
          <cell r="F2220" t="str">
            <v>B-19</v>
          </cell>
          <cell r="G2220" t="str">
            <v>ND</v>
          </cell>
          <cell r="I2220" t="str">
            <v>Energy</v>
          </cell>
          <cell r="J2220" t="str">
            <v>Summer</v>
          </cell>
          <cell r="K2220" t="str">
            <v>Off Peak</v>
          </cell>
          <cell r="O2220" t="str">
            <v>N/A</v>
          </cell>
          <cell r="T2220">
            <v>59686851.199405998</v>
          </cell>
        </row>
        <row r="2221">
          <cell r="F2221" t="str">
            <v>B-19</v>
          </cell>
          <cell r="G2221" t="str">
            <v>ND</v>
          </cell>
          <cell r="I2221" t="str">
            <v>Energy</v>
          </cell>
          <cell r="J2221" t="str">
            <v>Summer</v>
          </cell>
          <cell r="K2221" t="str">
            <v>Off Peak</v>
          </cell>
          <cell r="O2221" t="str">
            <v>N/A</v>
          </cell>
          <cell r="T2221">
            <v>180249835.36426198</v>
          </cell>
        </row>
        <row r="2222">
          <cell r="F2222" t="str">
            <v>B-19</v>
          </cell>
          <cell r="G2222" t="str">
            <v>ND</v>
          </cell>
          <cell r="I2222" t="str">
            <v>Energy</v>
          </cell>
          <cell r="J2222" t="str">
            <v>Summer</v>
          </cell>
          <cell r="K2222" t="str">
            <v>Off Peak</v>
          </cell>
          <cell r="O2222" t="str">
            <v>N/A</v>
          </cell>
          <cell r="T2222">
            <v>754834.76145899994</v>
          </cell>
        </row>
        <row r="2223">
          <cell r="F2223" t="str">
            <v>B-19</v>
          </cell>
          <cell r="G2223" t="str">
            <v>ND</v>
          </cell>
          <cell r="I2223" t="str">
            <v>Energy</v>
          </cell>
          <cell r="J2223" t="str">
            <v>Summer</v>
          </cell>
          <cell r="K2223" t="str">
            <v>Part Peak</v>
          </cell>
          <cell r="O2223" t="str">
            <v>N/A</v>
          </cell>
          <cell r="T2223">
            <v>15632662.785094999</v>
          </cell>
        </row>
        <row r="2224">
          <cell r="F2224" t="str">
            <v>B-19</v>
          </cell>
          <cell r="G2224" t="str">
            <v>ND</v>
          </cell>
          <cell r="I2224" t="str">
            <v>Energy</v>
          </cell>
          <cell r="J2224" t="str">
            <v>Summer</v>
          </cell>
          <cell r="K2224" t="str">
            <v>Part Peak</v>
          </cell>
          <cell r="O2224" t="str">
            <v>N/A</v>
          </cell>
          <cell r="T2224">
            <v>35229002.329676002</v>
          </cell>
        </row>
        <row r="2225">
          <cell r="F2225" t="str">
            <v>B-19</v>
          </cell>
          <cell r="G2225" t="str">
            <v>ND</v>
          </cell>
          <cell r="I2225" t="str">
            <v>Energy</v>
          </cell>
          <cell r="J2225" t="str">
            <v>Summer</v>
          </cell>
          <cell r="K2225" t="str">
            <v>Part Peak</v>
          </cell>
          <cell r="O2225" t="str">
            <v>N/A</v>
          </cell>
          <cell r="T2225">
            <v>189526.467982</v>
          </cell>
        </row>
        <row r="2226">
          <cell r="F2226" t="str">
            <v>B-19</v>
          </cell>
          <cell r="G2226" t="str">
            <v>ND</v>
          </cell>
          <cell r="I2226" t="str">
            <v>Energy</v>
          </cell>
          <cell r="J2226" t="str">
            <v>Summer</v>
          </cell>
          <cell r="K2226" t="str">
            <v>Peak</v>
          </cell>
          <cell r="O2226" t="str">
            <v>N/A</v>
          </cell>
          <cell r="T2226">
            <v>21215003.188261002</v>
          </cell>
        </row>
        <row r="2227">
          <cell r="F2227" t="str">
            <v>B-19</v>
          </cell>
          <cell r="G2227" t="str">
            <v>ND</v>
          </cell>
          <cell r="I2227" t="str">
            <v>Energy</v>
          </cell>
          <cell r="J2227" t="str">
            <v>Summer</v>
          </cell>
          <cell r="K2227" t="str">
            <v>Peak</v>
          </cell>
          <cell r="O2227" t="str">
            <v>N/A</v>
          </cell>
          <cell r="T2227">
            <v>69113008.970716998</v>
          </cell>
        </row>
        <row r="2228">
          <cell r="F2228" t="str">
            <v>B-19</v>
          </cell>
          <cell r="G2228" t="str">
            <v>ND</v>
          </cell>
          <cell r="I2228" t="str">
            <v>Energy</v>
          </cell>
          <cell r="J2228" t="str">
            <v>Summer</v>
          </cell>
          <cell r="K2228" t="str">
            <v>Peak</v>
          </cell>
          <cell r="O2228" t="str">
            <v>N/A</v>
          </cell>
          <cell r="T2228">
            <v>236577.89678499999</v>
          </cell>
        </row>
        <row r="2229">
          <cell r="F2229" t="str">
            <v>B-19</v>
          </cell>
          <cell r="G2229" t="str">
            <v>ND</v>
          </cell>
          <cell r="I2229" t="str">
            <v>Energy</v>
          </cell>
          <cell r="J2229" t="str">
            <v>Winter</v>
          </cell>
          <cell r="K2229" t="str">
            <v>Off Peak</v>
          </cell>
          <cell r="O2229" t="str">
            <v>N/A</v>
          </cell>
          <cell r="T2229">
            <v>145421531.037056</v>
          </cell>
        </row>
        <row r="2230">
          <cell r="F2230" t="str">
            <v>B-19</v>
          </cell>
          <cell r="G2230" t="str">
            <v>ND</v>
          </cell>
          <cell r="I2230" t="str">
            <v>Energy</v>
          </cell>
          <cell r="J2230" t="str">
            <v>Winter</v>
          </cell>
          <cell r="K2230" t="str">
            <v>Off Peak</v>
          </cell>
          <cell r="O2230" t="str">
            <v>N/A</v>
          </cell>
          <cell r="T2230">
            <v>356763468.73997998</v>
          </cell>
        </row>
        <row r="2231">
          <cell r="F2231" t="str">
            <v>B-19</v>
          </cell>
          <cell r="G2231" t="str">
            <v>ND</v>
          </cell>
          <cell r="I2231" t="str">
            <v>Energy</v>
          </cell>
          <cell r="J2231" t="str">
            <v>Winter</v>
          </cell>
          <cell r="K2231" t="str">
            <v>Off Peak</v>
          </cell>
          <cell r="O2231" t="str">
            <v>N/A</v>
          </cell>
          <cell r="T2231">
            <v>2364979.990791</v>
          </cell>
        </row>
        <row r="2232">
          <cell r="F2232" t="str">
            <v>B-19</v>
          </cell>
          <cell r="G2232" t="str">
            <v>ND</v>
          </cell>
          <cell r="I2232" t="str">
            <v>Energy</v>
          </cell>
          <cell r="J2232" t="str">
            <v>Winter</v>
          </cell>
          <cell r="K2232" t="str">
            <v>Part Peak</v>
          </cell>
          <cell r="O2232" t="str">
            <v>N/A</v>
          </cell>
          <cell r="T2232">
            <v>45726599.627411</v>
          </cell>
        </row>
        <row r="2233">
          <cell r="F2233" t="str">
            <v>B-19</v>
          </cell>
          <cell r="G2233" t="str">
            <v>ND</v>
          </cell>
          <cell r="I2233" t="str">
            <v>Energy</v>
          </cell>
          <cell r="J2233" t="str">
            <v>Winter</v>
          </cell>
          <cell r="K2233" t="str">
            <v>Part Peak</v>
          </cell>
          <cell r="O2233" t="str">
            <v>N/A</v>
          </cell>
          <cell r="T2233">
            <v>133291348.214127</v>
          </cell>
        </row>
        <row r="2234">
          <cell r="F2234" t="str">
            <v>B-19</v>
          </cell>
          <cell r="G2234" t="str">
            <v>ND</v>
          </cell>
          <cell r="I2234" t="str">
            <v>Energy</v>
          </cell>
          <cell r="J2234" t="str">
            <v>Winter</v>
          </cell>
          <cell r="K2234" t="str">
            <v>Part Peak</v>
          </cell>
          <cell r="O2234" t="str">
            <v>N/A</v>
          </cell>
          <cell r="T2234">
            <v>655592.13562099996</v>
          </cell>
        </row>
        <row r="2235">
          <cell r="F2235" t="str">
            <v>B-19</v>
          </cell>
          <cell r="G2235" t="str">
            <v>ND</v>
          </cell>
          <cell r="I2235" t="str">
            <v>Energy</v>
          </cell>
          <cell r="J2235" t="str">
            <v>Winter</v>
          </cell>
          <cell r="K2235" t="str">
            <v>Super Off</v>
          </cell>
          <cell r="O2235" t="str">
            <v>N/A</v>
          </cell>
          <cell r="T2235">
            <v>11714039.627184</v>
          </cell>
        </row>
        <row r="2236">
          <cell r="F2236" t="str">
            <v>B-19</v>
          </cell>
          <cell r="G2236" t="str">
            <v>ND</v>
          </cell>
          <cell r="I2236" t="str">
            <v>Energy</v>
          </cell>
          <cell r="J2236" t="str">
            <v>Winter</v>
          </cell>
          <cell r="K2236" t="str">
            <v>Super Off</v>
          </cell>
          <cell r="O2236" t="str">
            <v>N/A</v>
          </cell>
          <cell r="T2236">
            <v>66069305.464726999</v>
          </cell>
        </row>
        <row r="2237">
          <cell r="F2237" t="str">
            <v>B-19</v>
          </cell>
          <cell r="G2237" t="str">
            <v>ND</v>
          </cell>
          <cell r="I2237" t="str">
            <v>Energy</v>
          </cell>
          <cell r="J2237" t="str">
            <v>Winter</v>
          </cell>
          <cell r="K2237" t="str">
            <v>Super Off</v>
          </cell>
          <cell r="O2237" t="str">
            <v>N/A</v>
          </cell>
          <cell r="T2237">
            <v>301988.325748</v>
          </cell>
        </row>
        <row r="2238">
          <cell r="F2238" t="str">
            <v>B-19</v>
          </cell>
          <cell r="G2238" t="str">
            <v>ND</v>
          </cell>
          <cell r="I2238" t="str">
            <v>Energy</v>
          </cell>
          <cell r="J2238" t="str">
            <v>Summer</v>
          </cell>
          <cell r="K2238" t="str">
            <v>Off Peak</v>
          </cell>
          <cell r="O2238" t="str">
            <v>N/A</v>
          </cell>
          <cell r="T2238">
            <v>29122261.071608998</v>
          </cell>
        </row>
        <row r="2239">
          <cell r="F2239" t="str">
            <v>B-19</v>
          </cell>
          <cell r="G2239" t="str">
            <v>ND</v>
          </cell>
          <cell r="I2239" t="str">
            <v>Energy</v>
          </cell>
          <cell r="J2239" t="str">
            <v>Summer</v>
          </cell>
          <cell r="K2239" t="str">
            <v>Off Peak</v>
          </cell>
          <cell r="O2239" t="str">
            <v>N/A</v>
          </cell>
          <cell r="T2239">
            <v>406791804.69423598</v>
          </cell>
        </row>
        <row r="2240">
          <cell r="F2240" t="str">
            <v>B-19</v>
          </cell>
          <cell r="G2240" t="str">
            <v>ND</v>
          </cell>
          <cell r="I2240" t="str">
            <v>Energy</v>
          </cell>
          <cell r="J2240" t="str">
            <v>Summer</v>
          </cell>
          <cell r="K2240" t="str">
            <v>Off Peak</v>
          </cell>
          <cell r="O2240" t="str">
            <v>N/A</v>
          </cell>
          <cell r="T2240">
            <v>1250293.284005</v>
          </cell>
        </row>
        <row r="2241">
          <cell r="F2241" t="str">
            <v>B-19</v>
          </cell>
          <cell r="G2241" t="str">
            <v>ND</v>
          </cell>
          <cell r="I2241" t="str">
            <v>Energy</v>
          </cell>
          <cell r="J2241" t="str">
            <v>Summer</v>
          </cell>
          <cell r="K2241" t="str">
            <v>Part Peak</v>
          </cell>
          <cell r="O2241" t="str">
            <v>N/A</v>
          </cell>
          <cell r="T2241">
            <v>6834703.046197</v>
          </cell>
        </row>
        <row r="2242">
          <cell r="F2242" t="str">
            <v>B-19</v>
          </cell>
          <cell r="G2242" t="str">
            <v>ND</v>
          </cell>
          <cell r="I2242" t="str">
            <v>Energy</v>
          </cell>
          <cell r="J2242" t="str">
            <v>Summer</v>
          </cell>
          <cell r="K2242" t="str">
            <v>Part Peak</v>
          </cell>
          <cell r="O2242" t="str">
            <v>N/A</v>
          </cell>
          <cell r="T2242">
            <v>112353035.38183801</v>
          </cell>
        </row>
        <row r="2243">
          <cell r="F2243" t="str">
            <v>B-19</v>
          </cell>
          <cell r="G2243" t="str">
            <v>ND</v>
          </cell>
          <cell r="I2243" t="str">
            <v>Energy</v>
          </cell>
          <cell r="J2243" t="str">
            <v>Summer</v>
          </cell>
          <cell r="K2243" t="str">
            <v>Part Peak</v>
          </cell>
          <cell r="O2243" t="str">
            <v>N/A</v>
          </cell>
          <cell r="T2243">
            <v>314510.633761</v>
          </cell>
        </row>
        <row r="2244">
          <cell r="F2244" t="str">
            <v>B-19</v>
          </cell>
          <cell r="G2244" t="str">
            <v>ND</v>
          </cell>
          <cell r="I2244" t="str">
            <v>Energy</v>
          </cell>
          <cell r="J2244" t="str">
            <v>Summer</v>
          </cell>
          <cell r="K2244" t="str">
            <v>Peak</v>
          </cell>
          <cell r="O2244" t="str">
            <v>N/A</v>
          </cell>
          <cell r="T2244">
            <v>10315239.419602999</v>
          </cell>
        </row>
        <row r="2245">
          <cell r="F2245" t="str">
            <v>B-19</v>
          </cell>
          <cell r="G2245" t="str">
            <v>ND</v>
          </cell>
          <cell r="I2245" t="str">
            <v>Energy</v>
          </cell>
          <cell r="J2245" t="str">
            <v>Summer</v>
          </cell>
          <cell r="K2245" t="str">
            <v>Peak</v>
          </cell>
          <cell r="O2245" t="str">
            <v>N/A</v>
          </cell>
          <cell r="T2245">
            <v>158193228.78497499</v>
          </cell>
        </row>
        <row r="2246">
          <cell r="F2246" t="str">
            <v>B-19</v>
          </cell>
          <cell r="G2246" t="str">
            <v>ND</v>
          </cell>
          <cell r="I2246" t="str">
            <v>Energy</v>
          </cell>
          <cell r="J2246" t="str">
            <v>Summer</v>
          </cell>
          <cell r="K2246" t="str">
            <v>Peak</v>
          </cell>
          <cell r="O2246" t="str">
            <v>N/A</v>
          </cell>
          <cell r="T2246">
            <v>404904.11051999999</v>
          </cell>
        </row>
        <row r="2247">
          <cell r="F2247" t="str">
            <v>B-19</v>
          </cell>
          <cell r="G2247" t="str">
            <v>ND</v>
          </cell>
          <cell r="I2247" t="str">
            <v>Energy</v>
          </cell>
          <cell r="J2247" t="str">
            <v>Winter</v>
          </cell>
          <cell r="K2247" t="str">
            <v>Off Peak</v>
          </cell>
          <cell r="O2247" t="str">
            <v>N/A</v>
          </cell>
          <cell r="T2247">
            <v>75347486.425054997</v>
          </cell>
        </row>
        <row r="2248">
          <cell r="F2248" t="str">
            <v>B-19</v>
          </cell>
          <cell r="G2248" t="str">
            <v>ND</v>
          </cell>
          <cell r="I2248" t="str">
            <v>Energy</v>
          </cell>
          <cell r="J2248" t="str">
            <v>Winter</v>
          </cell>
          <cell r="K2248" t="str">
            <v>Off Peak</v>
          </cell>
          <cell r="O2248" t="str">
            <v>N/A</v>
          </cell>
          <cell r="T2248">
            <v>949263674.21278811</v>
          </cell>
        </row>
        <row r="2249">
          <cell r="F2249" t="str">
            <v>B-19</v>
          </cell>
          <cell r="G2249" t="str">
            <v>ND</v>
          </cell>
          <cell r="I2249" t="str">
            <v>Energy</v>
          </cell>
          <cell r="J2249" t="str">
            <v>Winter</v>
          </cell>
          <cell r="K2249" t="str">
            <v>Off Peak</v>
          </cell>
          <cell r="O2249" t="str">
            <v>N/A</v>
          </cell>
          <cell r="T2249">
            <v>3625473.0610839999</v>
          </cell>
        </row>
        <row r="2250">
          <cell r="F2250" t="str">
            <v>B-19</v>
          </cell>
          <cell r="G2250" t="str">
            <v>ND</v>
          </cell>
          <cell r="I2250" t="str">
            <v>Energy</v>
          </cell>
          <cell r="J2250" t="str">
            <v>Winter</v>
          </cell>
          <cell r="K2250" t="str">
            <v>Part Peak</v>
          </cell>
          <cell r="O2250" t="str">
            <v>N/A</v>
          </cell>
          <cell r="T2250">
            <v>23473001.056795001</v>
          </cell>
        </row>
        <row r="2251">
          <cell r="F2251" t="str">
            <v>B-19</v>
          </cell>
          <cell r="G2251" t="str">
            <v>ND</v>
          </cell>
          <cell r="I2251" t="str">
            <v>Energy</v>
          </cell>
          <cell r="J2251" t="str">
            <v>Winter</v>
          </cell>
          <cell r="K2251" t="str">
            <v>Part Peak</v>
          </cell>
          <cell r="O2251" t="str">
            <v>N/A</v>
          </cell>
          <cell r="T2251">
            <v>302676345.83454001</v>
          </cell>
        </row>
        <row r="2252">
          <cell r="F2252" t="str">
            <v>B-19</v>
          </cell>
          <cell r="G2252" t="str">
            <v>ND</v>
          </cell>
          <cell r="I2252" t="str">
            <v>Energy</v>
          </cell>
          <cell r="J2252" t="str">
            <v>Winter</v>
          </cell>
          <cell r="K2252" t="str">
            <v>Part Peak</v>
          </cell>
          <cell r="O2252" t="str">
            <v>N/A</v>
          </cell>
          <cell r="T2252">
            <v>1003605.164353</v>
          </cell>
        </row>
        <row r="2253">
          <cell r="F2253" t="str">
            <v>B-19</v>
          </cell>
          <cell r="G2253" t="str">
            <v>ND</v>
          </cell>
          <cell r="I2253" t="str">
            <v>Energy</v>
          </cell>
          <cell r="J2253" t="str">
            <v>Winter</v>
          </cell>
          <cell r="K2253" t="str">
            <v>Super Off</v>
          </cell>
          <cell r="O2253" t="str">
            <v>N/A</v>
          </cell>
          <cell r="T2253">
            <v>6286162.3996529998</v>
          </cell>
        </row>
        <row r="2254">
          <cell r="F2254" t="str">
            <v>B-19</v>
          </cell>
          <cell r="G2254" t="str">
            <v>ND</v>
          </cell>
          <cell r="I2254" t="str">
            <v>Energy</v>
          </cell>
          <cell r="J2254" t="str">
            <v>Winter</v>
          </cell>
          <cell r="K2254" t="str">
            <v>Super Off</v>
          </cell>
          <cell r="O2254" t="str">
            <v>N/A</v>
          </cell>
          <cell r="T2254">
            <v>86023668.103443995</v>
          </cell>
        </row>
        <row r="2255">
          <cell r="F2255" t="str">
            <v>B-19</v>
          </cell>
          <cell r="G2255" t="str">
            <v>ND</v>
          </cell>
          <cell r="I2255" t="str">
            <v>Energy</v>
          </cell>
          <cell r="J2255" t="str">
            <v>Winter</v>
          </cell>
          <cell r="K2255" t="str">
            <v>Super Off</v>
          </cell>
          <cell r="O2255" t="str">
            <v>N/A</v>
          </cell>
          <cell r="T2255">
            <v>452887.113694</v>
          </cell>
        </row>
        <row r="2256">
          <cell r="F2256" t="str">
            <v>B-19</v>
          </cell>
          <cell r="G2256" t="str">
            <v>NSGC</v>
          </cell>
          <cell r="I2256" t="str">
            <v>Energy</v>
          </cell>
          <cell r="J2256" t="str">
            <v>Summer</v>
          </cell>
          <cell r="K2256" t="str">
            <v>Off Peak</v>
          </cell>
          <cell r="O2256" t="str">
            <v>N/A</v>
          </cell>
          <cell r="T2256">
            <v>59686851.199405998</v>
          </cell>
        </row>
        <row r="2257">
          <cell r="F2257" t="str">
            <v>B-19</v>
          </cell>
          <cell r="G2257" t="str">
            <v>NSGC</v>
          </cell>
          <cell r="I2257" t="str">
            <v>Energy</v>
          </cell>
          <cell r="J2257" t="str">
            <v>Summer</v>
          </cell>
          <cell r="K2257" t="str">
            <v>Off Peak</v>
          </cell>
          <cell r="O2257" t="str">
            <v>N/A</v>
          </cell>
          <cell r="T2257">
            <v>180249835.36426198</v>
          </cell>
        </row>
        <row r="2258">
          <cell r="F2258" t="str">
            <v>B-19</v>
          </cell>
          <cell r="G2258" t="str">
            <v>NSGC</v>
          </cell>
          <cell r="I2258" t="str">
            <v>Energy</v>
          </cell>
          <cell r="J2258" t="str">
            <v>Summer</v>
          </cell>
          <cell r="K2258" t="str">
            <v>Off Peak</v>
          </cell>
          <cell r="O2258" t="str">
            <v>N/A</v>
          </cell>
          <cell r="T2258">
            <v>754834.76145899994</v>
          </cell>
        </row>
        <row r="2259">
          <cell r="F2259" t="str">
            <v>B-19</v>
          </cell>
          <cell r="G2259" t="str">
            <v>NSGC</v>
          </cell>
          <cell r="I2259" t="str">
            <v>Energy</v>
          </cell>
          <cell r="J2259" t="str">
            <v>Summer</v>
          </cell>
          <cell r="K2259" t="str">
            <v>Part Peak</v>
          </cell>
          <cell r="O2259" t="str">
            <v>N/A</v>
          </cell>
          <cell r="T2259">
            <v>15632662.785094999</v>
          </cell>
        </row>
        <row r="2260">
          <cell r="F2260" t="str">
            <v>B-19</v>
          </cell>
          <cell r="G2260" t="str">
            <v>NSGC</v>
          </cell>
          <cell r="I2260" t="str">
            <v>Energy</v>
          </cell>
          <cell r="J2260" t="str">
            <v>Summer</v>
          </cell>
          <cell r="K2260" t="str">
            <v>Part Peak</v>
          </cell>
          <cell r="O2260" t="str">
            <v>N/A</v>
          </cell>
          <cell r="T2260">
            <v>35229002.329676002</v>
          </cell>
        </row>
        <row r="2261">
          <cell r="F2261" t="str">
            <v>B-19</v>
          </cell>
          <cell r="G2261" t="str">
            <v>NSGC</v>
          </cell>
          <cell r="I2261" t="str">
            <v>Energy</v>
          </cell>
          <cell r="J2261" t="str">
            <v>Summer</v>
          </cell>
          <cell r="K2261" t="str">
            <v>Part Peak</v>
          </cell>
          <cell r="O2261" t="str">
            <v>N/A</v>
          </cell>
          <cell r="T2261">
            <v>189526.467982</v>
          </cell>
        </row>
        <row r="2262">
          <cell r="F2262" t="str">
            <v>B-19</v>
          </cell>
          <cell r="G2262" t="str">
            <v>NSGC</v>
          </cell>
          <cell r="I2262" t="str">
            <v>Energy</v>
          </cell>
          <cell r="J2262" t="str">
            <v>Summer</v>
          </cell>
          <cell r="K2262" t="str">
            <v>Peak</v>
          </cell>
          <cell r="O2262" t="str">
            <v>N/A</v>
          </cell>
          <cell r="T2262">
            <v>21215003.188261002</v>
          </cell>
        </row>
        <row r="2263">
          <cell r="F2263" t="str">
            <v>B-19</v>
          </cell>
          <cell r="G2263" t="str">
            <v>NSGC</v>
          </cell>
          <cell r="I2263" t="str">
            <v>Energy</v>
          </cell>
          <cell r="J2263" t="str">
            <v>Summer</v>
          </cell>
          <cell r="K2263" t="str">
            <v>Peak</v>
          </cell>
          <cell r="O2263" t="str">
            <v>N/A</v>
          </cell>
          <cell r="T2263">
            <v>69113008.970716998</v>
          </cell>
        </row>
        <row r="2264">
          <cell r="F2264" t="str">
            <v>B-19</v>
          </cell>
          <cell r="G2264" t="str">
            <v>NSGC</v>
          </cell>
          <cell r="I2264" t="str">
            <v>Energy</v>
          </cell>
          <cell r="J2264" t="str">
            <v>Summer</v>
          </cell>
          <cell r="K2264" t="str">
            <v>Peak</v>
          </cell>
          <cell r="O2264" t="str">
            <v>N/A</v>
          </cell>
          <cell r="T2264">
            <v>236577.89678499999</v>
          </cell>
        </row>
        <row r="2265">
          <cell r="F2265" t="str">
            <v>B-19</v>
          </cell>
          <cell r="G2265" t="str">
            <v>NSGC</v>
          </cell>
          <cell r="I2265" t="str">
            <v>Energy</v>
          </cell>
          <cell r="J2265" t="str">
            <v>Winter</v>
          </cell>
          <cell r="K2265" t="str">
            <v>Off Peak</v>
          </cell>
          <cell r="O2265" t="str">
            <v>N/A</v>
          </cell>
          <cell r="T2265">
            <v>145421531.037056</v>
          </cell>
        </row>
        <row r="2266">
          <cell r="F2266" t="str">
            <v>B-19</v>
          </cell>
          <cell r="G2266" t="str">
            <v>NSGC</v>
          </cell>
          <cell r="I2266" t="str">
            <v>Energy</v>
          </cell>
          <cell r="J2266" t="str">
            <v>Winter</v>
          </cell>
          <cell r="K2266" t="str">
            <v>Off Peak</v>
          </cell>
          <cell r="O2266" t="str">
            <v>N/A</v>
          </cell>
          <cell r="T2266">
            <v>356763468.73997998</v>
          </cell>
        </row>
        <row r="2267">
          <cell r="F2267" t="str">
            <v>B-19</v>
          </cell>
          <cell r="G2267" t="str">
            <v>NSGC</v>
          </cell>
          <cell r="I2267" t="str">
            <v>Energy</v>
          </cell>
          <cell r="J2267" t="str">
            <v>Winter</v>
          </cell>
          <cell r="K2267" t="str">
            <v>Off Peak</v>
          </cell>
          <cell r="O2267" t="str">
            <v>N/A</v>
          </cell>
          <cell r="T2267">
            <v>2364979.990791</v>
          </cell>
        </row>
        <row r="2268">
          <cell r="F2268" t="str">
            <v>B-19</v>
          </cell>
          <cell r="G2268" t="str">
            <v>NSGC</v>
          </cell>
          <cell r="I2268" t="str">
            <v>Energy</v>
          </cell>
          <cell r="J2268" t="str">
            <v>Winter</v>
          </cell>
          <cell r="K2268" t="str">
            <v>Part Peak</v>
          </cell>
          <cell r="O2268" t="str">
            <v>N/A</v>
          </cell>
          <cell r="T2268">
            <v>45726599.627411</v>
          </cell>
        </row>
        <row r="2269">
          <cell r="F2269" t="str">
            <v>B-19</v>
          </cell>
          <cell r="G2269" t="str">
            <v>NSGC</v>
          </cell>
          <cell r="I2269" t="str">
            <v>Energy</v>
          </cell>
          <cell r="J2269" t="str">
            <v>Winter</v>
          </cell>
          <cell r="K2269" t="str">
            <v>Part Peak</v>
          </cell>
          <cell r="O2269" t="str">
            <v>N/A</v>
          </cell>
          <cell r="T2269">
            <v>133291348.214127</v>
          </cell>
        </row>
        <row r="2270">
          <cell r="F2270" t="str">
            <v>B-19</v>
          </cell>
          <cell r="G2270" t="str">
            <v>NSGC</v>
          </cell>
          <cell r="I2270" t="str">
            <v>Energy</v>
          </cell>
          <cell r="J2270" t="str">
            <v>Winter</v>
          </cell>
          <cell r="K2270" t="str">
            <v>Part Peak</v>
          </cell>
          <cell r="O2270" t="str">
            <v>N/A</v>
          </cell>
          <cell r="T2270">
            <v>655592.13562099996</v>
          </cell>
        </row>
        <row r="2271">
          <cell r="F2271" t="str">
            <v>B-19</v>
          </cell>
          <cell r="G2271" t="str">
            <v>NSGC</v>
          </cell>
          <cell r="I2271" t="str">
            <v>Energy</v>
          </cell>
          <cell r="J2271" t="str">
            <v>Winter</v>
          </cell>
          <cell r="K2271" t="str">
            <v>Super Off</v>
          </cell>
          <cell r="O2271" t="str">
            <v>N/A</v>
          </cell>
          <cell r="T2271">
            <v>11714039.627184</v>
          </cell>
        </row>
        <row r="2272">
          <cell r="F2272" t="str">
            <v>B-19</v>
          </cell>
          <cell r="G2272" t="str">
            <v>NSGC</v>
          </cell>
          <cell r="I2272" t="str">
            <v>Energy</v>
          </cell>
          <cell r="J2272" t="str">
            <v>Winter</v>
          </cell>
          <cell r="K2272" t="str">
            <v>Super Off</v>
          </cell>
          <cell r="O2272" t="str">
            <v>N/A</v>
          </cell>
          <cell r="T2272">
            <v>66069305.464726999</v>
          </cell>
        </row>
        <row r="2273">
          <cell r="F2273" t="str">
            <v>B-19</v>
          </cell>
          <cell r="G2273" t="str">
            <v>NSGC</v>
          </cell>
          <cell r="I2273" t="str">
            <v>Energy</v>
          </cell>
          <cell r="J2273" t="str">
            <v>Winter</v>
          </cell>
          <cell r="K2273" t="str">
            <v>Super Off</v>
          </cell>
          <cell r="O2273" t="str">
            <v>N/A</v>
          </cell>
          <cell r="T2273">
            <v>301988.325748</v>
          </cell>
        </row>
        <row r="2274">
          <cell r="F2274" t="str">
            <v>B-19</v>
          </cell>
          <cell r="G2274" t="str">
            <v>NSGC</v>
          </cell>
          <cell r="I2274" t="str">
            <v>Energy</v>
          </cell>
          <cell r="J2274" t="str">
            <v>Summer</v>
          </cell>
          <cell r="K2274" t="str">
            <v>Off Peak</v>
          </cell>
          <cell r="O2274" t="str">
            <v>N/A</v>
          </cell>
          <cell r="T2274">
            <v>29122261.071608998</v>
          </cell>
        </row>
        <row r="2275">
          <cell r="F2275" t="str">
            <v>B-19</v>
          </cell>
          <cell r="G2275" t="str">
            <v>NSGC</v>
          </cell>
          <cell r="I2275" t="str">
            <v>Energy</v>
          </cell>
          <cell r="J2275" t="str">
            <v>Summer</v>
          </cell>
          <cell r="K2275" t="str">
            <v>Off Peak</v>
          </cell>
          <cell r="O2275" t="str">
            <v>N/A</v>
          </cell>
          <cell r="T2275">
            <v>406791804.69423598</v>
          </cell>
        </row>
        <row r="2276">
          <cell r="F2276" t="str">
            <v>B-19</v>
          </cell>
          <cell r="G2276" t="str">
            <v>NSGC</v>
          </cell>
          <cell r="I2276" t="str">
            <v>Energy</v>
          </cell>
          <cell r="J2276" t="str">
            <v>Summer</v>
          </cell>
          <cell r="K2276" t="str">
            <v>Off Peak</v>
          </cell>
          <cell r="O2276" t="str">
            <v>N/A</v>
          </cell>
          <cell r="T2276">
            <v>1250293.284005</v>
          </cell>
        </row>
        <row r="2277">
          <cell r="F2277" t="str">
            <v>B-19</v>
          </cell>
          <cell r="G2277" t="str">
            <v>NSGC</v>
          </cell>
          <cell r="I2277" t="str">
            <v>Energy</v>
          </cell>
          <cell r="J2277" t="str">
            <v>Summer</v>
          </cell>
          <cell r="K2277" t="str">
            <v>Part Peak</v>
          </cell>
          <cell r="O2277" t="str">
            <v>N/A</v>
          </cell>
          <cell r="T2277">
            <v>6834703.046197</v>
          </cell>
        </row>
        <row r="2278">
          <cell r="F2278" t="str">
            <v>B-19</v>
          </cell>
          <cell r="G2278" t="str">
            <v>NSGC</v>
          </cell>
          <cell r="I2278" t="str">
            <v>Energy</v>
          </cell>
          <cell r="J2278" t="str">
            <v>Summer</v>
          </cell>
          <cell r="K2278" t="str">
            <v>Part Peak</v>
          </cell>
          <cell r="O2278" t="str">
            <v>N/A</v>
          </cell>
          <cell r="T2278">
            <v>112353035.38183801</v>
          </cell>
        </row>
        <row r="2279">
          <cell r="F2279" t="str">
            <v>B-19</v>
          </cell>
          <cell r="G2279" t="str">
            <v>NSGC</v>
          </cell>
          <cell r="I2279" t="str">
            <v>Energy</v>
          </cell>
          <cell r="J2279" t="str">
            <v>Summer</v>
          </cell>
          <cell r="K2279" t="str">
            <v>Part Peak</v>
          </cell>
          <cell r="O2279" t="str">
            <v>N/A</v>
          </cell>
          <cell r="T2279">
            <v>314510.633761</v>
          </cell>
        </row>
        <row r="2280">
          <cell r="F2280" t="str">
            <v>B-19</v>
          </cell>
          <cell r="G2280" t="str">
            <v>NSGC</v>
          </cell>
          <cell r="I2280" t="str">
            <v>Energy</v>
          </cell>
          <cell r="J2280" t="str">
            <v>Summer</v>
          </cell>
          <cell r="K2280" t="str">
            <v>Peak</v>
          </cell>
          <cell r="O2280" t="str">
            <v>N/A</v>
          </cell>
          <cell r="T2280">
            <v>10315239.419602999</v>
          </cell>
        </row>
        <row r="2281">
          <cell r="F2281" t="str">
            <v>B-19</v>
          </cell>
          <cell r="G2281" t="str">
            <v>NSGC</v>
          </cell>
          <cell r="I2281" t="str">
            <v>Energy</v>
          </cell>
          <cell r="J2281" t="str">
            <v>Summer</v>
          </cell>
          <cell r="K2281" t="str">
            <v>Peak</v>
          </cell>
          <cell r="O2281" t="str">
            <v>N/A</v>
          </cell>
          <cell r="T2281">
            <v>158193228.78497499</v>
          </cell>
        </row>
        <row r="2282">
          <cell r="F2282" t="str">
            <v>B-19</v>
          </cell>
          <cell r="G2282" t="str">
            <v>NSGC</v>
          </cell>
          <cell r="I2282" t="str">
            <v>Energy</v>
          </cell>
          <cell r="J2282" t="str">
            <v>Summer</v>
          </cell>
          <cell r="K2282" t="str">
            <v>Peak</v>
          </cell>
          <cell r="O2282" t="str">
            <v>N/A</v>
          </cell>
          <cell r="T2282">
            <v>404904.11051999999</v>
          </cell>
        </row>
        <row r="2283">
          <cell r="F2283" t="str">
            <v>B-19</v>
          </cell>
          <cell r="G2283" t="str">
            <v>NSGC</v>
          </cell>
          <cell r="I2283" t="str">
            <v>Energy</v>
          </cell>
          <cell r="J2283" t="str">
            <v>Winter</v>
          </cell>
          <cell r="K2283" t="str">
            <v>Off Peak</v>
          </cell>
          <cell r="O2283" t="str">
            <v>N/A</v>
          </cell>
          <cell r="T2283">
            <v>75347486.425054997</v>
          </cell>
        </row>
        <row r="2284">
          <cell r="F2284" t="str">
            <v>B-19</v>
          </cell>
          <cell r="G2284" t="str">
            <v>NSGC</v>
          </cell>
          <cell r="I2284" t="str">
            <v>Energy</v>
          </cell>
          <cell r="J2284" t="str">
            <v>Winter</v>
          </cell>
          <cell r="K2284" t="str">
            <v>Off Peak</v>
          </cell>
          <cell r="O2284" t="str">
            <v>N/A</v>
          </cell>
          <cell r="T2284">
            <v>949263674.21278811</v>
          </cell>
        </row>
        <row r="2285">
          <cell r="F2285" t="str">
            <v>B-19</v>
          </cell>
          <cell r="G2285" t="str">
            <v>NSGC</v>
          </cell>
          <cell r="I2285" t="str">
            <v>Energy</v>
          </cell>
          <cell r="J2285" t="str">
            <v>Winter</v>
          </cell>
          <cell r="K2285" t="str">
            <v>Off Peak</v>
          </cell>
          <cell r="O2285" t="str">
            <v>N/A</v>
          </cell>
          <cell r="T2285">
            <v>3625473.0610839999</v>
          </cell>
        </row>
        <row r="2286">
          <cell r="F2286" t="str">
            <v>B-19</v>
          </cell>
          <cell r="G2286" t="str">
            <v>NSGC</v>
          </cell>
          <cell r="I2286" t="str">
            <v>Energy</v>
          </cell>
          <cell r="J2286" t="str">
            <v>Winter</v>
          </cell>
          <cell r="K2286" t="str">
            <v>Part Peak</v>
          </cell>
          <cell r="O2286" t="str">
            <v>N/A</v>
          </cell>
          <cell r="T2286">
            <v>23473001.056795001</v>
          </cell>
        </row>
        <row r="2287">
          <cell r="F2287" t="str">
            <v>B-19</v>
          </cell>
          <cell r="G2287" t="str">
            <v>NSGC</v>
          </cell>
          <cell r="I2287" t="str">
            <v>Energy</v>
          </cell>
          <cell r="J2287" t="str">
            <v>Winter</v>
          </cell>
          <cell r="K2287" t="str">
            <v>Part Peak</v>
          </cell>
          <cell r="O2287" t="str">
            <v>N/A</v>
          </cell>
          <cell r="T2287">
            <v>302676345.83454001</v>
          </cell>
        </row>
        <row r="2288">
          <cell r="F2288" t="str">
            <v>B-19</v>
          </cell>
          <cell r="G2288" t="str">
            <v>NSGC</v>
          </cell>
          <cell r="I2288" t="str">
            <v>Energy</v>
          </cell>
          <cell r="J2288" t="str">
            <v>Winter</v>
          </cell>
          <cell r="K2288" t="str">
            <v>Part Peak</v>
          </cell>
          <cell r="O2288" t="str">
            <v>N/A</v>
          </cell>
          <cell r="T2288">
            <v>1003605.164353</v>
          </cell>
        </row>
        <row r="2289">
          <cell r="F2289" t="str">
            <v>B-19</v>
          </cell>
          <cell r="G2289" t="str">
            <v>NSGC</v>
          </cell>
          <cell r="I2289" t="str">
            <v>Energy</v>
          </cell>
          <cell r="J2289" t="str">
            <v>Winter</v>
          </cell>
          <cell r="K2289" t="str">
            <v>Super Off</v>
          </cell>
          <cell r="O2289" t="str">
            <v>N/A</v>
          </cell>
          <cell r="T2289">
            <v>6286162.3996529998</v>
          </cell>
        </row>
        <row r="2290">
          <cell r="F2290" t="str">
            <v>B-19</v>
          </cell>
          <cell r="G2290" t="str">
            <v>NSGC</v>
          </cell>
          <cell r="I2290" t="str">
            <v>Energy</v>
          </cell>
          <cell r="J2290" t="str">
            <v>Winter</v>
          </cell>
          <cell r="K2290" t="str">
            <v>Super Off</v>
          </cell>
          <cell r="O2290" t="str">
            <v>N/A</v>
          </cell>
          <cell r="T2290">
            <v>86023668.103443995</v>
          </cell>
        </row>
        <row r="2291">
          <cell r="F2291" t="str">
            <v>B-19</v>
          </cell>
          <cell r="G2291" t="str">
            <v>NSGC</v>
          </cell>
          <cell r="I2291" t="str">
            <v>Energy</v>
          </cell>
          <cell r="J2291" t="str">
            <v>Winter</v>
          </cell>
          <cell r="K2291" t="str">
            <v>Super Off</v>
          </cell>
          <cell r="O2291" t="str">
            <v>N/A</v>
          </cell>
          <cell r="T2291">
            <v>452887.113694</v>
          </cell>
        </row>
        <row r="2292">
          <cell r="F2292" t="str">
            <v>B-19</v>
          </cell>
          <cell r="G2292" t="str">
            <v>PCIA</v>
          </cell>
          <cell r="I2292" t="str">
            <v>Pre-09</v>
          </cell>
          <cell r="J2292" t="str">
            <v>N/A</v>
          </cell>
          <cell r="K2292" t="str">
            <v>N/A</v>
          </cell>
          <cell r="O2292" t="str">
            <v>N/A</v>
          </cell>
          <cell r="T2292">
            <v>0</v>
          </cell>
        </row>
        <row r="2293">
          <cell r="F2293" t="str">
            <v>B-19</v>
          </cell>
          <cell r="G2293" t="str">
            <v>PCIA</v>
          </cell>
          <cell r="I2293" t="str">
            <v>Pre-09</v>
          </cell>
          <cell r="J2293" t="str">
            <v>N/A</v>
          </cell>
          <cell r="K2293" t="str">
            <v>N/A</v>
          </cell>
          <cell r="O2293" t="str">
            <v>N/A</v>
          </cell>
          <cell r="T2293">
            <v>0</v>
          </cell>
        </row>
        <row r="2294">
          <cell r="F2294" t="str">
            <v>B-19</v>
          </cell>
          <cell r="G2294" t="str">
            <v>PCIA</v>
          </cell>
          <cell r="I2294" t="str">
            <v>Pre-09</v>
          </cell>
          <cell r="J2294" t="str">
            <v>N/A</v>
          </cell>
          <cell r="K2294" t="str">
            <v>N/A</v>
          </cell>
          <cell r="O2294" t="str">
            <v>N/A</v>
          </cell>
          <cell r="T2294">
            <v>0</v>
          </cell>
        </row>
        <row r="2295">
          <cell r="F2295" t="str">
            <v>B-19</v>
          </cell>
          <cell r="G2295" t="str">
            <v>PCIA</v>
          </cell>
          <cell r="I2295" t="str">
            <v>Pre-09</v>
          </cell>
          <cell r="J2295" t="str">
            <v>N/A</v>
          </cell>
          <cell r="K2295" t="str">
            <v>N/A</v>
          </cell>
          <cell r="O2295" t="str">
            <v>N/A</v>
          </cell>
          <cell r="T2295">
            <v>0</v>
          </cell>
        </row>
        <row r="2296">
          <cell r="F2296" t="str">
            <v>B-19</v>
          </cell>
          <cell r="G2296" t="str">
            <v>PCIA</v>
          </cell>
          <cell r="I2296" t="str">
            <v>Pre-09</v>
          </cell>
          <cell r="J2296" t="str">
            <v>N/A</v>
          </cell>
          <cell r="K2296" t="str">
            <v>N/A</v>
          </cell>
          <cell r="O2296" t="str">
            <v>N/A</v>
          </cell>
          <cell r="T2296">
            <v>0</v>
          </cell>
        </row>
        <row r="2297">
          <cell r="F2297" t="str">
            <v>B-19</v>
          </cell>
          <cell r="G2297" t="str">
            <v>PCIA</v>
          </cell>
          <cell r="I2297" t="str">
            <v>Pre-09</v>
          </cell>
          <cell r="J2297" t="str">
            <v>N/A</v>
          </cell>
          <cell r="K2297" t="str">
            <v>N/A</v>
          </cell>
          <cell r="O2297" t="str">
            <v>N/A</v>
          </cell>
          <cell r="T2297">
            <v>0</v>
          </cell>
        </row>
        <row r="2298">
          <cell r="F2298" t="str">
            <v>B-19</v>
          </cell>
          <cell r="G2298" t="str">
            <v>PCIA</v>
          </cell>
          <cell r="I2298" t="str">
            <v>Vin 09</v>
          </cell>
          <cell r="J2298" t="str">
            <v>N/A</v>
          </cell>
          <cell r="K2298" t="str">
            <v>N/A</v>
          </cell>
          <cell r="O2298" t="str">
            <v>N/A</v>
          </cell>
          <cell r="T2298">
            <v>0</v>
          </cell>
        </row>
        <row r="2299">
          <cell r="F2299" t="str">
            <v>B-19</v>
          </cell>
          <cell r="G2299" t="str">
            <v>PCIA</v>
          </cell>
          <cell r="I2299" t="str">
            <v>Vin 09</v>
          </cell>
          <cell r="J2299" t="str">
            <v>N/A</v>
          </cell>
          <cell r="K2299" t="str">
            <v>N/A</v>
          </cell>
          <cell r="O2299" t="str">
            <v>N/A</v>
          </cell>
          <cell r="T2299">
            <v>0</v>
          </cell>
        </row>
        <row r="2300">
          <cell r="F2300" t="str">
            <v>B-19</v>
          </cell>
          <cell r="G2300" t="str">
            <v>PCIA</v>
          </cell>
          <cell r="I2300" t="str">
            <v>Vin 09</v>
          </cell>
          <cell r="J2300" t="str">
            <v>N/A</v>
          </cell>
          <cell r="K2300" t="str">
            <v>N/A</v>
          </cell>
          <cell r="O2300" t="str">
            <v>N/A</v>
          </cell>
          <cell r="T2300">
            <v>0</v>
          </cell>
        </row>
        <row r="2301">
          <cell r="F2301" t="str">
            <v>B-19</v>
          </cell>
          <cell r="G2301" t="str">
            <v>PCIA</v>
          </cell>
          <cell r="I2301" t="str">
            <v>Vin 09</v>
          </cell>
          <cell r="J2301" t="str">
            <v>N/A</v>
          </cell>
          <cell r="K2301" t="str">
            <v>N/A</v>
          </cell>
          <cell r="O2301" t="str">
            <v>N/A</v>
          </cell>
          <cell r="T2301">
            <v>0</v>
          </cell>
        </row>
        <row r="2302">
          <cell r="F2302" t="str">
            <v>B-19</v>
          </cell>
          <cell r="G2302" t="str">
            <v>PCIA</v>
          </cell>
          <cell r="I2302" t="str">
            <v>Vin 09</v>
          </cell>
          <cell r="J2302" t="str">
            <v>N/A</v>
          </cell>
          <cell r="K2302" t="str">
            <v>N/A</v>
          </cell>
          <cell r="O2302" t="str">
            <v>N/A</v>
          </cell>
          <cell r="T2302">
            <v>0</v>
          </cell>
        </row>
        <row r="2303">
          <cell r="F2303" t="str">
            <v>B-19</v>
          </cell>
          <cell r="G2303" t="str">
            <v>PCIA</v>
          </cell>
          <cell r="I2303" t="str">
            <v>Vin 09</v>
          </cell>
          <cell r="J2303" t="str">
            <v>N/A</v>
          </cell>
          <cell r="K2303" t="str">
            <v>N/A</v>
          </cell>
          <cell r="O2303" t="str">
            <v>N/A</v>
          </cell>
          <cell r="T2303">
            <v>0</v>
          </cell>
        </row>
        <row r="2304">
          <cell r="F2304" t="str">
            <v>B-19</v>
          </cell>
          <cell r="G2304" t="str">
            <v>PCIA</v>
          </cell>
          <cell r="I2304" t="str">
            <v>Vin 10</v>
          </cell>
          <cell r="J2304" t="str">
            <v>N/A</v>
          </cell>
          <cell r="K2304" t="str">
            <v>N/A</v>
          </cell>
          <cell r="O2304" t="str">
            <v>N/A</v>
          </cell>
          <cell r="T2304">
            <v>0</v>
          </cell>
        </row>
        <row r="2305">
          <cell r="F2305" t="str">
            <v>B-19</v>
          </cell>
          <cell r="G2305" t="str">
            <v>PCIA</v>
          </cell>
          <cell r="I2305" t="str">
            <v>Vin 10</v>
          </cell>
          <cell r="J2305" t="str">
            <v>N/A</v>
          </cell>
          <cell r="K2305" t="str">
            <v>N/A</v>
          </cell>
          <cell r="O2305" t="str">
            <v>N/A</v>
          </cell>
          <cell r="T2305">
            <v>0</v>
          </cell>
        </row>
        <row r="2306">
          <cell r="F2306" t="str">
            <v>B-19</v>
          </cell>
          <cell r="G2306" t="str">
            <v>PCIA</v>
          </cell>
          <cell r="I2306" t="str">
            <v>Vin 10</v>
          </cell>
          <cell r="J2306" t="str">
            <v>N/A</v>
          </cell>
          <cell r="K2306" t="str">
            <v>N/A</v>
          </cell>
          <cell r="O2306" t="str">
            <v>N/A</v>
          </cell>
          <cell r="T2306">
            <v>0</v>
          </cell>
        </row>
        <row r="2307">
          <cell r="F2307" t="str">
            <v>B-19</v>
          </cell>
          <cell r="G2307" t="str">
            <v>PCIA</v>
          </cell>
          <cell r="I2307" t="str">
            <v>Vin 10</v>
          </cell>
          <cell r="J2307" t="str">
            <v>N/A</v>
          </cell>
          <cell r="K2307" t="str">
            <v>N/A</v>
          </cell>
          <cell r="O2307" t="str">
            <v>N/A</v>
          </cell>
          <cell r="T2307">
            <v>0</v>
          </cell>
        </row>
        <row r="2308">
          <cell r="F2308" t="str">
            <v>B-19</v>
          </cell>
          <cell r="G2308" t="str">
            <v>PCIA</v>
          </cell>
          <cell r="I2308" t="str">
            <v>Vin 10</v>
          </cell>
          <cell r="J2308" t="str">
            <v>N/A</v>
          </cell>
          <cell r="K2308" t="str">
            <v>N/A</v>
          </cell>
          <cell r="O2308" t="str">
            <v>N/A</v>
          </cell>
          <cell r="T2308">
            <v>0</v>
          </cell>
        </row>
        <row r="2309">
          <cell r="F2309" t="str">
            <v>B-19</v>
          </cell>
          <cell r="G2309" t="str">
            <v>PCIA</v>
          </cell>
          <cell r="I2309" t="str">
            <v>Vin 10</v>
          </cell>
          <cell r="J2309" t="str">
            <v>N/A</v>
          </cell>
          <cell r="K2309" t="str">
            <v>N/A</v>
          </cell>
          <cell r="O2309" t="str">
            <v>N/A</v>
          </cell>
          <cell r="T2309">
            <v>0</v>
          </cell>
        </row>
        <row r="2310">
          <cell r="F2310" t="str">
            <v>B-19</v>
          </cell>
          <cell r="G2310" t="str">
            <v>PCIA</v>
          </cell>
          <cell r="I2310" t="str">
            <v>Vin 11</v>
          </cell>
          <cell r="J2310" t="str">
            <v>N/A</v>
          </cell>
          <cell r="K2310" t="str">
            <v>N/A</v>
          </cell>
          <cell r="O2310" t="str">
            <v>N/A</v>
          </cell>
          <cell r="T2310">
            <v>0</v>
          </cell>
        </row>
        <row r="2311">
          <cell r="F2311" t="str">
            <v>B-19</v>
          </cell>
          <cell r="G2311" t="str">
            <v>PCIA</v>
          </cell>
          <cell r="I2311" t="str">
            <v>Vin 11</v>
          </cell>
          <cell r="J2311" t="str">
            <v>N/A</v>
          </cell>
          <cell r="K2311" t="str">
            <v>N/A</v>
          </cell>
          <cell r="O2311" t="str">
            <v>N/A</v>
          </cell>
          <cell r="T2311">
            <v>0</v>
          </cell>
        </row>
        <row r="2312">
          <cell r="F2312" t="str">
            <v>B-19</v>
          </cell>
          <cell r="G2312" t="str">
            <v>PCIA</v>
          </cell>
          <cell r="I2312" t="str">
            <v>Vin 11</v>
          </cell>
          <cell r="J2312" t="str">
            <v>N/A</v>
          </cell>
          <cell r="K2312" t="str">
            <v>N/A</v>
          </cell>
          <cell r="O2312" t="str">
            <v>N/A</v>
          </cell>
          <cell r="T2312">
            <v>0</v>
          </cell>
        </row>
        <row r="2313">
          <cell r="F2313" t="str">
            <v>B-19</v>
          </cell>
          <cell r="G2313" t="str">
            <v>PCIA</v>
          </cell>
          <cell r="I2313" t="str">
            <v>Vin 11</v>
          </cell>
          <cell r="J2313" t="str">
            <v>N/A</v>
          </cell>
          <cell r="K2313" t="str">
            <v>N/A</v>
          </cell>
          <cell r="O2313" t="str">
            <v>N/A</v>
          </cell>
          <cell r="T2313">
            <v>0</v>
          </cell>
        </row>
        <row r="2314">
          <cell r="F2314" t="str">
            <v>B-19</v>
          </cell>
          <cell r="G2314" t="str">
            <v>PCIA</v>
          </cell>
          <cell r="I2314" t="str">
            <v>Vin 11</v>
          </cell>
          <cell r="J2314" t="str">
            <v>N/A</v>
          </cell>
          <cell r="K2314" t="str">
            <v>N/A</v>
          </cell>
          <cell r="O2314" t="str">
            <v>N/A</v>
          </cell>
          <cell r="T2314">
            <v>0</v>
          </cell>
        </row>
        <row r="2315">
          <cell r="F2315" t="str">
            <v>B-19</v>
          </cell>
          <cell r="G2315" t="str">
            <v>PCIA</v>
          </cell>
          <cell r="I2315" t="str">
            <v>Vin 11</v>
          </cell>
          <cell r="J2315" t="str">
            <v>N/A</v>
          </cell>
          <cell r="K2315" t="str">
            <v>N/A</v>
          </cell>
          <cell r="O2315" t="str">
            <v>N/A</v>
          </cell>
          <cell r="T2315">
            <v>0</v>
          </cell>
        </row>
        <row r="2316">
          <cell r="F2316" t="str">
            <v>B-19</v>
          </cell>
          <cell r="G2316" t="str">
            <v>PCIA</v>
          </cell>
          <cell r="I2316" t="str">
            <v>Vin 12</v>
          </cell>
          <cell r="J2316" t="str">
            <v>N/A</v>
          </cell>
          <cell r="K2316" t="str">
            <v>N/A</v>
          </cell>
          <cell r="O2316" t="str">
            <v>N/A</v>
          </cell>
          <cell r="T2316">
            <v>0</v>
          </cell>
        </row>
        <row r="2317">
          <cell r="F2317" t="str">
            <v>B-19</v>
          </cell>
          <cell r="G2317" t="str">
            <v>PCIA</v>
          </cell>
          <cell r="I2317" t="str">
            <v>Vin 12</v>
          </cell>
          <cell r="J2317" t="str">
            <v>N/A</v>
          </cell>
          <cell r="K2317" t="str">
            <v>N/A</v>
          </cell>
          <cell r="O2317" t="str">
            <v>N/A</v>
          </cell>
          <cell r="T2317">
            <v>0</v>
          </cell>
        </row>
        <row r="2318">
          <cell r="F2318" t="str">
            <v>B-19</v>
          </cell>
          <cell r="G2318" t="str">
            <v>PCIA</v>
          </cell>
          <cell r="I2318" t="str">
            <v>Vin 12</v>
          </cell>
          <cell r="J2318" t="str">
            <v>N/A</v>
          </cell>
          <cell r="K2318" t="str">
            <v>N/A</v>
          </cell>
          <cell r="O2318" t="str">
            <v>N/A</v>
          </cell>
          <cell r="T2318">
            <v>0</v>
          </cell>
        </row>
        <row r="2319">
          <cell r="F2319" t="str">
            <v>B-19</v>
          </cell>
          <cell r="G2319" t="str">
            <v>PCIA</v>
          </cell>
          <cell r="I2319" t="str">
            <v>Vin 12</v>
          </cell>
          <cell r="J2319" t="str">
            <v>N/A</v>
          </cell>
          <cell r="K2319" t="str">
            <v>N/A</v>
          </cell>
          <cell r="O2319" t="str">
            <v>N/A</v>
          </cell>
          <cell r="T2319">
            <v>0</v>
          </cell>
        </row>
        <row r="2320">
          <cell r="F2320" t="str">
            <v>B-19</v>
          </cell>
          <cell r="G2320" t="str">
            <v>PCIA</v>
          </cell>
          <cell r="I2320" t="str">
            <v>Vin 12</v>
          </cell>
          <cell r="J2320" t="str">
            <v>N/A</v>
          </cell>
          <cell r="K2320" t="str">
            <v>N/A</v>
          </cell>
          <cell r="O2320" t="str">
            <v>N/A</v>
          </cell>
          <cell r="T2320">
            <v>0</v>
          </cell>
        </row>
        <row r="2321">
          <cell r="F2321" t="str">
            <v>B-19</v>
          </cell>
          <cell r="G2321" t="str">
            <v>PCIA</v>
          </cell>
          <cell r="I2321" t="str">
            <v>Vin 12</v>
          </cell>
          <cell r="J2321" t="str">
            <v>N/A</v>
          </cell>
          <cell r="K2321" t="str">
            <v>N/A</v>
          </cell>
          <cell r="O2321" t="str">
            <v>N/A</v>
          </cell>
          <cell r="T2321">
            <v>0</v>
          </cell>
        </row>
        <row r="2322">
          <cell r="F2322" t="str">
            <v>B-19</v>
          </cell>
          <cell r="G2322" t="str">
            <v>PCIA</v>
          </cell>
          <cell r="I2322" t="str">
            <v>Vin 13</v>
          </cell>
          <cell r="J2322" t="str">
            <v>N/A</v>
          </cell>
          <cell r="K2322" t="str">
            <v>N/A</v>
          </cell>
          <cell r="O2322" t="str">
            <v>N/A</v>
          </cell>
          <cell r="T2322">
            <v>0</v>
          </cell>
        </row>
        <row r="2323">
          <cell r="F2323" t="str">
            <v>B-19</v>
          </cell>
          <cell r="G2323" t="str">
            <v>PCIA</v>
          </cell>
          <cell r="I2323" t="str">
            <v>Vin 13</v>
          </cell>
          <cell r="J2323" t="str">
            <v>N/A</v>
          </cell>
          <cell r="K2323" t="str">
            <v>N/A</v>
          </cell>
          <cell r="O2323" t="str">
            <v>N/A</v>
          </cell>
          <cell r="T2323">
            <v>0</v>
          </cell>
        </row>
        <row r="2324">
          <cell r="F2324" t="str">
            <v>B-19</v>
          </cell>
          <cell r="G2324" t="str">
            <v>PCIA</v>
          </cell>
          <cell r="I2324" t="str">
            <v>Vin 13</v>
          </cell>
          <cell r="J2324" t="str">
            <v>N/A</v>
          </cell>
          <cell r="K2324" t="str">
            <v>N/A</v>
          </cell>
          <cell r="O2324" t="str">
            <v>N/A</v>
          </cell>
          <cell r="T2324">
            <v>0</v>
          </cell>
        </row>
        <row r="2325">
          <cell r="F2325" t="str">
            <v>B-19</v>
          </cell>
          <cell r="G2325" t="str">
            <v>PCIA</v>
          </cell>
          <cell r="I2325" t="str">
            <v>Vin 13</v>
          </cell>
          <cell r="J2325" t="str">
            <v>N/A</v>
          </cell>
          <cell r="K2325" t="str">
            <v>N/A</v>
          </cell>
          <cell r="O2325" t="str">
            <v>N/A</v>
          </cell>
          <cell r="T2325">
            <v>0</v>
          </cell>
        </row>
        <row r="2326">
          <cell r="F2326" t="str">
            <v>B-19</v>
          </cell>
          <cell r="G2326" t="str">
            <v>PCIA</v>
          </cell>
          <cell r="I2326" t="str">
            <v>Vin 13</v>
          </cell>
          <cell r="J2326" t="str">
            <v>N/A</v>
          </cell>
          <cell r="K2326" t="str">
            <v>N/A</v>
          </cell>
          <cell r="O2326" t="str">
            <v>N/A</v>
          </cell>
          <cell r="T2326">
            <v>0</v>
          </cell>
        </row>
        <row r="2327">
          <cell r="F2327" t="str">
            <v>B-19</v>
          </cell>
          <cell r="G2327" t="str">
            <v>PCIA</v>
          </cell>
          <cell r="I2327" t="str">
            <v>Vin 13</v>
          </cell>
          <cell r="J2327" t="str">
            <v>N/A</v>
          </cell>
          <cell r="K2327" t="str">
            <v>N/A</v>
          </cell>
          <cell r="O2327" t="str">
            <v>N/A</v>
          </cell>
          <cell r="T2327">
            <v>0</v>
          </cell>
        </row>
        <row r="2328">
          <cell r="F2328" t="str">
            <v>B-19</v>
          </cell>
          <cell r="G2328" t="str">
            <v>PCIA</v>
          </cell>
          <cell r="I2328" t="str">
            <v>Vin 14</v>
          </cell>
          <cell r="J2328" t="str">
            <v>N/A</v>
          </cell>
          <cell r="K2328" t="str">
            <v>N/A</v>
          </cell>
          <cell r="O2328" t="str">
            <v>N/A</v>
          </cell>
          <cell r="T2328">
            <v>0</v>
          </cell>
        </row>
        <row r="2329">
          <cell r="F2329" t="str">
            <v>B-19</v>
          </cell>
          <cell r="G2329" t="str">
            <v>PCIA</v>
          </cell>
          <cell r="I2329" t="str">
            <v>Vin 14</v>
          </cell>
          <cell r="J2329" t="str">
            <v>N/A</v>
          </cell>
          <cell r="K2329" t="str">
            <v>N/A</v>
          </cell>
          <cell r="O2329" t="str">
            <v>N/A</v>
          </cell>
          <cell r="T2329">
            <v>0</v>
          </cell>
        </row>
        <row r="2330">
          <cell r="F2330" t="str">
            <v>B-19</v>
          </cell>
          <cell r="G2330" t="str">
            <v>PCIA</v>
          </cell>
          <cell r="I2330" t="str">
            <v>Vin 14</v>
          </cell>
          <cell r="J2330" t="str">
            <v>N/A</v>
          </cell>
          <cell r="K2330" t="str">
            <v>N/A</v>
          </cell>
          <cell r="O2330" t="str">
            <v>N/A</v>
          </cell>
          <cell r="T2330">
            <v>0</v>
          </cell>
        </row>
        <row r="2331">
          <cell r="F2331" t="str">
            <v>B-19</v>
          </cell>
          <cell r="G2331" t="str">
            <v>PCIA</v>
          </cell>
          <cell r="I2331" t="str">
            <v>Vin 14</v>
          </cell>
          <cell r="J2331" t="str">
            <v>N/A</v>
          </cell>
          <cell r="K2331" t="str">
            <v>N/A</v>
          </cell>
          <cell r="O2331" t="str">
            <v>N/A</v>
          </cell>
          <cell r="T2331">
            <v>0</v>
          </cell>
        </row>
        <row r="2332">
          <cell r="F2332" t="str">
            <v>B-19</v>
          </cell>
          <cell r="G2332" t="str">
            <v>PCIA</v>
          </cell>
          <cell r="I2332" t="str">
            <v>Vin 14</v>
          </cell>
          <cell r="J2332" t="str">
            <v>N/A</v>
          </cell>
          <cell r="K2332" t="str">
            <v>N/A</v>
          </cell>
          <cell r="O2332" t="str">
            <v>N/A</v>
          </cell>
          <cell r="T2332">
            <v>0</v>
          </cell>
        </row>
        <row r="2333">
          <cell r="F2333" t="str">
            <v>B-19</v>
          </cell>
          <cell r="G2333" t="str">
            <v>PCIA</v>
          </cell>
          <cell r="I2333" t="str">
            <v>Vin 14</v>
          </cell>
          <cell r="J2333" t="str">
            <v>N/A</v>
          </cell>
          <cell r="K2333" t="str">
            <v>N/A</v>
          </cell>
          <cell r="O2333" t="str">
            <v>N/A</v>
          </cell>
          <cell r="T2333">
            <v>0</v>
          </cell>
        </row>
        <row r="2334">
          <cell r="F2334" t="str">
            <v>B-19</v>
          </cell>
          <cell r="G2334" t="str">
            <v>PCIA</v>
          </cell>
          <cell r="I2334" t="str">
            <v>Vin 15</v>
          </cell>
          <cell r="J2334" t="str">
            <v>N/A</v>
          </cell>
          <cell r="K2334" t="str">
            <v>N/A</v>
          </cell>
          <cell r="O2334" t="str">
            <v>N/A</v>
          </cell>
          <cell r="T2334">
            <v>0</v>
          </cell>
        </row>
        <row r="2335">
          <cell r="F2335" t="str">
            <v>B-19</v>
          </cell>
          <cell r="G2335" t="str">
            <v>PCIA</v>
          </cell>
          <cell r="I2335" t="str">
            <v>Vin 15</v>
          </cell>
          <cell r="J2335" t="str">
            <v>N/A</v>
          </cell>
          <cell r="K2335" t="str">
            <v>N/A</v>
          </cell>
          <cell r="O2335" t="str">
            <v>N/A</v>
          </cell>
          <cell r="T2335">
            <v>0</v>
          </cell>
        </row>
        <row r="2336">
          <cell r="F2336" t="str">
            <v>B-19</v>
          </cell>
          <cell r="G2336" t="str">
            <v>PCIA</v>
          </cell>
          <cell r="I2336" t="str">
            <v>Vin 15</v>
          </cell>
          <cell r="J2336" t="str">
            <v>N/A</v>
          </cell>
          <cell r="K2336" t="str">
            <v>N/A</v>
          </cell>
          <cell r="O2336" t="str">
            <v>N/A</v>
          </cell>
          <cell r="T2336">
            <v>0</v>
          </cell>
        </row>
        <row r="2337">
          <cell r="F2337" t="str">
            <v>B-19</v>
          </cell>
          <cell r="G2337" t="str">
            <v>PCIA</v>
          </cell>
          <cell r="I2337" t="str">
            <v>Vin 15</v>
          </cell>
          <cell r="J2337" t="str">
            <v>N/A</v>
          </cell>
          <cell r="K2337" t="str">
            <v>N/A</v>
          </cell>
          <cell r="O2337" t="str">
            <v>N/A</v>
          </cell>
          <cell r="T2337">
            <v>0</v>
          </cell>
        </row>
        <row r="2338">
          <cell r="F2338" t="str">
            <v>B-19</v>
          </cell>
          <cell r="G2338" t="str">
            <v>PCIA</v>
          </cell>
          <cell r="I2338" t="str">
            <v>Vin 15</v>
          </cell>
          <cell r="J2338" t="str">
            <v>N/A</v>
          </cell>
          <cell r="K2338" t="str">
            <v>N/A</v>
          </cell>
          <cell r="O2338" t="str">
            <v>N/A</v>
          </cell>
          <cell r="T2338">
            <v>0</v>
          </cell>
        </row>
        <row r="2339">
          <cell r="F2339" t="str">
            <v>B-19</v>
          </cell>
          <cell r="G2339" t="str">
            <v>PCIA</v>
          </cell>
          <cell r="I2339" t="str">
            <v>Vin 15</v>
          </cell>
          <cell r="J2339" t="str">
            <v>N/A</v>
          </cell>
          <cell r="K2339" t="str">
            <v>N/A</v>
          </cell>
          <cell r="O2339" t="str">
            <v>N/A</v>
          </cell>
          <cell r="T2339">
            <v>0</v>
          </cell>
        </row>
        <row r="2340">
          <cell r="F2340" t="str">
            <v>B-19</v>
          </cell>
          <cell r="G2340" t="str">
            <v>PCIA</v>
          </cell>
          <cell r="I2340" t="str">
            <v>Vin 16</v>
          </cell>
          <cell r="J2340" t="str">
            <v>N/A</v>
          </cell>
          <cell r="K2340" t="str">
            <v>N/A</v>
          </cell>
          <cell r="O2340" t="str">
            <v>N/A</v>
          </cell>
          <cell r="T2340">
            <v>0</v>
          </cell>
        </row>
        <row r="2341">
          <cell r="F2341" t="str">
            <v>B-19</v>
          </cell>
          <cell r="G2341" t="str">
            <v>PCIA</v>
          </cell>
          <cell r="I2341" t="str">
            <v>Vin 16</v>
          </cell>
          <cell r="J2341" t="str">
            <v>N/A</v>
          </cell>
          <cell r="K2341" t="str">
            <v>N/A</v>
          </cell>
          <cell r="O2341" t="str">
            <v>N/A</v>
          </cell>
          <cell r="T2341">
            <v>0</v>
          </cell>
        </row>
        <row r="2342">
          <cell r="F2342" t="str">
            <v>B-19</v>
          </cell>
          <cell r="G2342" t="str">
            <v>PCIA</v>
          </cell>
          <cell r="I2342" t="str">
            <v>Vin 16</v>
          </cell>
          <cell r="J2342" t="str">
            <v>N/A</v>
          </cell>
          <cell r="K2342" t="str">
            <v>N/A</v>
          </cell>
          <cell r="O2342" t="str">
            <v>N/A</v>
          </cell>
          <cell r="T2342">
            <v>0</v>
          </cell>
        </row>
        <row r="2343">
          <cell r="F2343" t="str">
            <v>B-19</v>
          </cell>
          <cell r="G2343" t="str">
            <v>PCIA</v>
          </cell>
          <cell r="I2343" t="str">
            <v>Vin 16</v>
          </cell>
          <cell r="J2343" t="str">
            <v>N/A</v>
          </cell>
          <cell r="K2343" t="str">
            <v>N/A</v>
          </cell>
          <cell r="O2343" t="str">
            <v>N/A</v>
          </cell>
          <cell r="T2343">
            <v>0</v>
          </cell>
        </row>
        <row r="2344">
          <cell r="F2344" t="str">
            <v>B-19</v>
          </cell>
          <cell r="G2344" t="str">
            <v>PCIA</v>
          </cell>
          <cell r="I2344" t="str">
            <v>Vin 16</v>
          </cell>
          <cell r="J2344" t="str">
            <v>N/A</v>
          </cell>
          <cell r="K2344" t="str">
            <v>N/A</v>
          </cell>
          <cell r="O2344" t="str">
            <v>N/A</v>
          </cell>
          <cell r="T2344">
            <v>0</v>
          </cell>
        </row>
        <row r="2345">
          <cell r="F2345" t="str">
            <v>B-19</v>
          </cell>
          <cell r="G2345" t="str">
            <v>PCIA</v>
          </cell>
          <cell r="I2345" t="str">
            <v>Vin 16</v>
          </cell>
          <cell r="J2345" t="str">
            <v>N/A</v>
          </cell>
          <cell r="K2345" t="str">
            <v>N/A</v>
          </cell>
          <cell r="O2345" t="str">
            <v>N/A</v>
          </cell>
          <cell r="T2345">
            <v>0</v>
          </cell>
        </row>
        <row r="2346">
          <cell r="F2346" t="str">
            <v>B-19</v>
          </cell>
          <cell r="G2346" t="str">
            <v>PCIA</v>
          </cell>
          <cell r="I2346" t="str">
            <v>Vin 17</v>
          </cell>
          <cell r="J2346" t="str">
            <v>N/A</v>
          </cell>
          <cell r="K2346" t="str">
            <v>N/A</v>
          </cell>
          <cell r="O2346" t="str">
            <v>N/A</v>
          </cell>
          <cell r="T2346">
            <v>0</v>
          </cell>
        </row>
        <row r="2347">
          <cell r="F2347" t="str">
            <v>B-19</v>
          </cell>
          <cell r="G2347" t="str">
            <v>PCIA</v>
          </cell>
          <cell r="I2347" t="str">
            <v>Vin 17</v>
          </cell>
          <cell r="J2347" t="str">
            <v>N/A</v>
          </cell>
          <cell r="K2347" t="str">
            <v>N/A</v>
          </cell>
          <cell r="O2347" t="str">
            <v>N/A</v>
          </cell>
          <cell r="T2347">
            <v>0</v>
          </cell>
        </row>
        <row r="2348">
          <cell r="F2348" t="str">
            <v>B-19</v>
          </cell>
          <cell r="G2348" t="str">
            <v>PCIA</v>
          </cell>
          <cell r="I2348" t="str">
            <v>Vin 17</v>
          </cell>
          <cell r="J2348" t="str">
            <v>N/A</v>
          </cell>
          <cell r="K2348" t="str">
            <v>N/A</v>
          </cell>
          <cell r="O2348" t="str">
            <v>N/A</v>
          </cell>
          <cell r="T2348">
            <v>0</v>
          </cell>
        </row>
        <row r="2349">
          <cell r="F2349" t="str">
            <v>B-19</v>
          </cell>
          <cell r="G2349" t="str">
            <v>PCIA</v>
          </cell>
          <cell r="I2349" t="str">
            <v>Vin 17</v>
          </cell>
          <cell r="J2349" t="str">
            <v>N/A</v>
          </cell>
          <cell r="K2349" t="str">
            <v>N/A</v>
          </cell>
          <cell r="O2349" t="str">
            <v>N/A</v>
          </cell>
          <cell r="T2349">
            <v>0</v>
          </cell>
        </row>
        <row r="2350">
          <cell r="F2350" t="str">
            <v>B-19</v>
          </cell>
          <cell r="G2350" t="str">
            <v>PCIA</v>
          </cell>
          <cell r="I2350" t="str">
            <v>Vin 17</v>
          </cell>
          <cell r="J2350" t="str">
            <v>N/A</v>
          </cell>
          <cell r="K2350" t="str">
            <v>N/A</v>
          </cell>
          <cell r="O2350" t="str">
            <v>N/A</v>
          </cell>
          <cell r="T2350">
            <v>0</v>
          </cell>
        </row>
        <row r="2351">
          <cell r="F2351" t="str">
            <v>B-19</v>
          </cell>
          <cell r="G2351" t="str">
            <v>PCIA</v>
          </cell>
          <cell r="I2351" t="str">
            <v>Vin 17</v>
          </cell>
          <cell r="J2351" t="str">
            <v>N/A</v>
          </cell>
          <cell r="K2351" t="str">
            <v>N/A</v>
          </cell>
          <cell r="O2351" t="str">
            <v>N/A</v>
          </cell>
          <cell r="T2351">
            <v>0</v>
          </cell>
        </row>
        <row r="2352">
          <cell r="F2352" t="str">
            <v>B-19</v>
          </cell>
          <cell r="G2352" t="str">
            <v>PCIA</v>
          </cell>
          <cell r="I2352" t="str">
            <v>Vin 18</v>
          </cell>
          <cell r="J2352" t="str">
            <v>N/A</v>
          </cell>
          <cell r="K2352" t="str">
            <v>N/A</v>
          </cell>
          <cell r="O2352" t="str">
            <v>N/A</v>
          </cell>
          <cell r="T2352">
            <v>0</v>
          </cell>
        </row>
        <row r="2353">
          <cell r="F2353" t="str">
            <v>B-19</v>
          </cell>
          <cell r="G2353" t="str">
            <v>PCIA</v>
          </cell>
          <cell r="I2353" t="str">
            <v>Vin 18</v>
          </cell>
          <cell r="J2353" t="str">
            <v>N/A</v>
          </cell>
          <cell r="K2353" t="str">
            <v>N/A</v>
          </cell>
          <cell r="O2353" t="str">
            <v>N/A</v>
          </cell>
          <cell r="T2353">
            <v>0</v>
          </cell>
        </row>
        <row r="2354">
          <cell r="F2354" t="str">
            <v>B-19</v>
          </cell>
          <cell r="G2354" t="str">
            <v>PCIA</v>
          </cell>
          <cell r="I2354" t="str">
            <v>Vin 18</v>
          </cell>
          <cell r="J2354" t="str">
            <v>N/A</v>
          </cell>
          <cell r="K2354" t="str">
            <v>N/A</v>
          </cell>
          <cell r="O2354" t="str">
            <v>N/A</v>
          </cell>
          <cell r="T2354">
            <v>0</v>
          </cell>
        </row>
        <row r="2355">
          <cell r="F2355" t="str">
            <v>B-19</v>
          </cell>
          <cell r="G2355" t="str">
            <v>PCIA</v>
          </cell>
          <cell r="I2355" t="str">
            <v>Vin 18</v>
          </cell>
          <cell r="J2355" t="str">
            <v>N/A</v>
          </cell>
          <cell r="K2355" t="str">
            <v>N/A</v>
          </cell>
          <cell r="O2355" t="str">
            <v>N/A</v>
          </cell>
          <cell r="T2355">
            <v>0</v>
          </cell>
        </row>
        <row r="2356">
          <cell r="F2356" t="str">
            <v>B-19</v>
          </cell>
          <cell r="G2356" t="str">
            <v>PCIA</v>
          </cell>
          <cell r="I2356" t="str">
            <v>Vin 18</v>
          </cell>
          <cell r="J2356" t="str">
            <v>N/A</v>
          </cell>
          <cell r="K2356" t="str">
            <v>N/A</v>
          </cell>
          <cell r="O2356" t="str">
            <v>N/A</v>
          </cell>
          <cell r="T2356">
            <v>0</v>
          </cell>
        </row>
        <row r="2357">
          <cell r="F2357" t="str">
            <v>B-19</v>
          </cell>
          <cell r="G2357" t="str">
            <v>PCIA</v>
          </cell>
          <cell r="I2357" t="str">
            <v>Vin 18</v>
          </cell>
          <cell r="J2357" t="str">
            <v>N/A</v>
          </cell>
          <cell r="K2357" t="str">
            <v>N/A</v>
          </cell>
          <cell r="O2357" t="str">
            <v>N/A</v>
          </cell>
          <cell r="T2357">
            <v>0</v>
          </cell>
        </row>
        <row r="2358">
          <cell r="F2358" t="str">
            <v>B-19</v>
          </cell>
          <cell r="G2358" t="str">
            <v>PCIA</v>
          </cell>
          <cell r="I2358" t="str">
            <v>Vin 19</v>
          </cell>
          <cell r="J2358" t="str">
            <v>N/A</v>
          </cell>
          <cell r="K2358" t="str">
            <v>N/A</v>
          </cell>
          <cell r="O2358" t="str">
            <v>N/A</v>
          </cell>
          <cell r="T2358">
            <v>0</v>
          </cell>
        </row>
        <row r="2359">
          <cell r="F2359" t="str">
            <v>B-19</v>
          </cell>
          <cell r="G2359" t="str">
            <v>PCIA</v>
          </cell>
          <cell r="I2359" t="str">
            <v>Vin 19</v>
          </cell>
          <cell r="J2359" t="str">
            <v>N/A</v>
          </cell>
          <cell r="K2359" t="str">
            <v>N/A</v>
          </cell>
          <cell r="O2359" t="str">
            <v>N/A</v>
          </cell>
          <cell r="T2359">
            <v>0</v>
          </cell>
        </row>
        <row r="2360">
          <cell r="F2360" t="str">
            <v>B-19</v>
          </cell>
          <cell r="G2360" t="str">
            <v>PCIA</v>
          </cell>
          <cell r="I2360" t="str">
            <v>Vin 19</v>
          </cell>
          <cell r="J2360" t="str">
            <v>N/A</v>
          </cell>
          <cell r="K2360" t="str">
            <v>N/A</v>
          </cell>
          <cell r="O2360" t="str">
            <v>N/A</v>
          </cell>
          <cell r="T2360">
            <v>0</v>
          </cell>
        </row>
        <row r="2361">
          <cell r="F2361" t="str">
            <v>B-19</v>
          </cell>
          <cell r="G2361" t="str">
            <v>PCIA</v>
          </cell>
          <cell r="I2361" t="str">
            <v>Vin 19</v>
          </cell>
          <cell r="J2361" t="str">
            <v>N/A</v>
          </cell>
          <cell r="K2361" t="str">
            <v>N/A</v>
          </cell>
          <cell r="O2361" t="str">
            <v>N/A</v>
          </cell>
          <cell r="T2361">
            <v>0</v>
          </cell>
        </row>
        <row r="2362">
          <cell r="F2362" t="str">
            <v>B-19</v>
          </cell>
          <cell r="G2362" t="str">
            <v>PCIA</v>
          </cell>
          <cell r="I2362" t="str">
            <v>Vin 19</v>
          </cell>
          <cell r="J2362" t="str">
            <v>N/A</v>
          </cell>
          <cell r="K2362" t="str">
            <v>N/A</v>
          </cell>
          <cell r="O2362" t="str">
            <v>N/A</v>
          </cell>
          <cell r="T2362">
            <v>0</v>
          </cell>
        </row>
        <row r="2363">
          <cell r="F2363" t="str">
            <v>B-19</v>
          </cell>
          <cell r="G2363" t="str">
            <v>PCIA</v>
          </cell>
          <cell r="I2363" t="str">
            <v>Vin 19</v>
          </cell>
          <cell r="J2363" t="str">
            <v>N/A</v>
          </cell>
          <cell r="K2363" t="str">
            <v>N/A</v>
          </cell>
          <cell r="O2363" t="str">
            <v>N/A</v>
          </cell>
          <cell r="T2363">
            <v>0</v>
          </cell>
        </row>
        <row r="2364">
          <cell r="F2364" t="str">
            <v>B-19</v>
          </cell>
          <cell r="G2364" t="str">
            <v>PCIA</v>
          </cell>
          <cell r="I2364" t="str">
            <v>Vin 20</v>
          </cell>
          <cell r="J2364" t="str">
            <v>N/A</v>
          </cell>
          <cell r="K2364" t="str">
            <v>N/A</v>
          </cell>
          <cell r="O2364" t="str">
            <v>N/A</v>
          </cell>
          <cell r="T2364">
            <v>0</v>
          </cell>
        </row>
        <row r="2365">
          <cell r="F2365" t="str">
            <v>B-19</v>
          </cell>
          <cell r="G2365" t="str">
            <v>PCIA</v>
          </cell>
          <cell r="I2365" t="str">
            <v>Vin 20</v>
          </cell>
          <cell r="J2365" t="str">
            <v>N/A</v>
          </cell>
          <cell r="K2365" t="str">
            <v>N/A</v>
          </cell>
          <cell r="O2365" t="str">
            <v>N/A</v>
          </cell>
          <cell r="T2365">
            <v>0</v>
          </cell>
        </row>
        <row r="2366">
          <cell r="F2366" t="str">
            <v>B-19</v>
          </cell>
          <cell r="G2366" t="str">
            <v>PCIA</v>
          </cell>
          <cell r="I2366" t="str">
            <v>Vin 20</v>
          </cell>
          <cell r="J2366" t="str">
            <v>N/A</v>
          </cell>
          <cell r="K2366" t="str">
            <v>N/A</v>
          </cell>
          <cell r="O2366" t="str">
            <v>N/A</v>
          </cell>
          <cell r="T2366">
            <v>0</v>
          </cell>
        </row>
        <row r="2367">
          <cell r="F2367" t="str">
            <v>B-19</v>
          </cell>
          <cell r="G2367" t="str">
            <v>PCIA</v>
          </cell>
          <cell r="I2367" t="str">
            <v>Vin 20</v>
          </cell>
          <cell r="J2367" t="str">
            <v>N/A</v>
          </cell>
          <cell r="K2367" t="str">
            <v>N/A</v>
          </cell>
          <cell r="O2367" t="str">
            <v>N/A</v>
          </cell>
          <cell r="T2367">
            <v>0</v>
          </cell>
        </row>
        <row r="2368">
          <cell r="F2368" t="str">
            <v>B-19</v>
          </cell>
          <cell r="G2368" t="str">
            <v>PCIA</v>
          </cell>
          <cell r="I2368" t="str">
            <v>Vin 20</v>
          </cell>
          <cell r="J2368" t="str">
            <v>N/A</v>
          </cell>
          <cell r="K2368" t="str">
            <v>N/A</v>
          </cell>
          <cell r="O2368" t="str">
            <v>N/A</v>
          </cell>
          <cell r="T2368">
            <v>0</v>
          </cell>
        </row>
        <row r="2369">
          <cell r="F2369" t="str">
            <v>B-19</v>
          </cell>
          <cell r="G2369" t="str">
            <v>PCIA</v>
          </cell>
          <cell r="I2369" t="str">
            <v>Vin 20</v>
          </cell>
          <cell r="J2369" t="str">
            <v>N/A</v>
          </cell>
          <cell r="K2369" t="str">
            <v>N/A</v>
          </cell>
          <cell r="O2369" t="str">
            <v>N/A</v>
          </cell>
          <cell r="T2369">
            <v>0</v>
          </cell>
        </row>
        <row r="2370">
          <cell r="F2370" t="str">
            <v>B-19</v>
          </cell>
          <cell r="G2370" t="str">
            <v>PCIA</v>
          </cell>
          <cell r="I2370" t="str">
            <v>Vin 21</v>
          </cell>
          <cell r="J2370" t="str">
            <v>N/A</v>
          </cell>
          <cell r="K2370" t="str">
            <v>N/A</v>
          </cell>
          <cell r="O2370" t="str">
            <v>N/A</v>
          </cell>
          <cell r="T2370">
            <v>0</v>
          </cell>
        </row>
        <row r="2371">
          <cell r="F2371" t="str">
            <v>B-19</v>
          </cell>
          <cell r="G2371" t="str">
            <v>PCIA</v>
          </cell>
          <cell r="I2371" t="str">
            <v>Vin 21</v>
          </cell>
          <cell r="J2371" t="str">
            <v>N/A</v>
          </cell>
          <cell r="K2371" t="str">
            <v>N/A</v>
          </cell>
          <cell r="O2371" t="str">
            <v>N/A</v>
          </cell>
          <cell r="T2371">
            <v>0</v>
          </cell>
        </row>
        <row r="2372">
          <cell r="F2372" t="str">
            <v>B-19</v>
          </cell>
          <cell r="G2372" t="str">
            <v>PCIA</v>
          </cell>
          <cell r="I2372" t="str">
            <v>Vin 21</v>
          </cell>
          <cell r="J2372" t="str">
            <v>N/A</v>
          </cell>
          <cell r="K2372" t="str">
            <v>N/A</v>
          </cell>
          <cell r="O2372" t="str">
            <v>N/A</v>
          </cell>
          <cell r="T2372">
            <v>0</v>
          </cell>
        </row>
        <row r="2373">
          <cell r="F2373" t="str">
            <v>B-19</v>
          </cell>
          <cell r="G2373" t="str">
            <v>PCIA</v>
          </cell>
          <cell r="I2373" t="str">
            <v>Vin 21</v>
          </cell>
          <cell r="J2373" t="str">
            <v>N/A</v>
          </cell>
          <cell r="K2373" t="str">
            <v>N/A</v>
          </cell>
          <cell r="O2373" t="str">
            <v>N/A</v>
          </cell>
          <cell r="T2373">
            <v>0</v>
          </cell>
        </row>
        <row r="2374">
          <cell r="F2374" t="str">
            <v>B-19</v>
          </cell>
          <cell r="G2374" t="str">
            <v>PCIA</v>
          </cell>
          <cell r="I2374" t="str">
            <v>Vin 21</v>
          </cell>
          <cell r="J2374" t="str">
            <v>N/A</v>
          </cell>
          <cell r="K2374" t="str">
            <v>N/A</v>
          </cell>
          <cell r="O2374" t="str">
            <v>N/A</v>
          </cell>
          <cell r="T2374">
            <v>0</v>
          </cell>
        </row>
        <row r="2375">
          <cell r="F2375" t="str">
            <v>B-19</v>
          </cell>
          <cell r="G2375" t="str">
            <v>PCIA</v>
          </cell>
          <cell r="I2375" t="str">
            <v>Vin 21</v>
          </cell>
          <cell r="J2375" t="str">
            <v>N/A</v>
          </cell>
          <cell r="K2375" t="str">
            <v>N/A</v>
          </cell>
          <cell r="O2375" t="str">
            <v>N/A</v>
          </cell>
          <cell r="T2375">
            <v>0</v>
          </cell>
        </row>
        <row r="2376">
          <cell r="F2376" t="str">
            <v>B-19</v>
          </cell>
          <cell r="G2376" t="str">
            <v>PCIA</v>
          </cell>
          <cell r="I2376" t="str">
            <v>Vin Bund</v>
          </cell>
          <cell r="J2376" t="str">
            <v>N/A</v>
          </cell>
          <cell r="K2376" t="str">
            <v>N/A</v>
          </cell>
          <cell r="O2376" t="str">
            <v>N/A</v>
          </cell>
          <cell r="T2376">
            <v>0</v>
          </cell>
        </row>
        <row r="2377">
          <cell r="F2377" t="str">
            <v>B-19</v>
          </cell>
          <cell r="G2377" t="str">
            <v>PCIA</v>
          </cell>
          <cell r="I2377" t="str">
            <v>Vin Bund</v>
          </cell>
          <cell r="J2377" t="str">
            <v>N/A</v>
          </cell>
          <cell r="K2377" t="str">
            <v>N/A</v>
          </cell>
          <cell r="O2377" t="str">
            <v>N/A</v>
          </cell>
          <cell r="T2377">
            <v>0</v>
          </cell>
        </row>
        <row r="2378">
          <cell r="F2378" t="str">
            <v>B-19</v>
          </cell>
          <cell r="G2378" t="str">
            <v>PCIA</v>
          </cell>
          <cell r="I2378" t="str">
            <v>Vin Bund</v>
          </cell>
          <cell r="J2378" t="str">
            <v>N/A</v>
          </cell>
          <cell r="K2378" t="str">
            <v>N/A</v>
          </cell>
          <cell r="O2378" t="str">
            <v>N/A</v>
          </cell>
          <cell r="T2378">
            <v>0</v>
          </cell>
        </row>
        <row r="2379">
          <cell r="F2379" t="str">
            <v>B-19</v>
          </cell>
          <cell r="G2379" t="str">
            <v>PCIA</v>
          </cell>
          <cell r="I2379" t="str">
            <v>Vin Bund</v>
          </cell>
          <cell r="J2379" t="str">
            <v>N/A</v>
          </cell>
          <cell r="K2379" t="str">
            <v>N/A</v>
          </cell>
          <cell r="O2379" t="str">
            <v>N/A</v>
          </cell>
          <cell r="T2379">
            <v>0</v>
          </cell>
        </row>
        <row r="2380">
          <cell r="F2380" t="str">
            <v>B-19</v>
          </cell>
          <cell r="G2380" t="str">
            <v>PCIA</v>
          </cell>
          <cell r="I2380" t="str">
            <v>Vin Bund</v>
          </cell>
          <cell r="J2380" t="str">
            <v>N/A</v>
          </cell>
          <cell r="K2380" t="str">
            <v>N/A</v>
          </cell>
          <cell r="O2380" t="str">
            <v>N/A</v>
          </cell>
          <cell r="T2380">
            <v>0</v>
          </cell>
        </row>
        <row r="2381">
          <cell r="F2381" t="str">
            <v>B-19</v>
          </cell>
          <cell r="G2381" t="str">
            <v>PCIA</v>
          </cell>
          <cell r="I2381" t="str">
            <v>Vin Bund</v>
          </cell>
          <cell r="J2381" t="str">
            <v>N/A</v>
          </cell>
          <cell r="K2381" t="str">
            <v>N/A</v>
          </cell>
          <cell r="O2381" t="str">
            <v>N/A</v>
          </cell>
          <cell r="T2381">
            <v>0</v>
          </cell>
        </row>
        <row r="2382">
          <cell r="F2382" t="str">
            <v>B-19</v>
          </cell>
          <cell r="G2382" t="str">
            <v>PPP</v>
          </cell>
          <cell r="I2382" t="str">
            <v>DL</v>
          </cell>
          <cell r="J2382" t="str">
            <v>N/A</v>
          </cell>
          <cell r="K2382" t="str">
            <v>Peak</v>
          </cell>
          <cell r="O2382" t="str">
            <v>N/A</v>
          </cell>
          <cell r="T2382">
            <v>0</v>
          </cell>
        </row>
        <row r="2383">
          <cell r="F2383" t="str">
            <v>B-19</v>
          </cell>
          <cell r="G2383" t="str">
            <v>PPP</v>
          </cell>
          <cell r="I2383" t="str">
            <v>DL</v>
          </cell>
          <cell r="J2383" t="str">
            <v>N/A</v>
          </cell>
          <cell r="K2383" t="str">
            <v>Peak</v>
          </cell>
          <cell r="O2383" t="str">
            <v>N/A</v>
          </cell>
          <cell r="T2383">
            <v>0</v>
          </cell>
        </row>
        <row r="2384">
          <cell r="F2384" t="str">
            <v>B-19</v>
          </cell>
          <cell r="G2384" t="str">
            <v>PPP</v>
          </cell>
          <cell r="I2384" t="str">
            <v>DL</v>
          </cell>
          <cell r="J2384" t="str">
            <v>N/A</v>
          </cell>
          <cell r="K2384" t="str">
            <v>Peak</v>
          </cell>
          <cell r="O2384" t="str">
            <v>N/A</v>
          </cell>
          <cell r="T2384">
            <v>0</v>
          </cell>
        </row>
        <row r="2385">
          <cell r="F2385" t="str">
            <v>B-19</v>
          </cell>
          <cell r="G2385" t="str">
            <v>PPP</v>
          </cell>
          <cell r="I2385" t="str">
            <v>DL</v>
          </cell>
          <cell r="J2385" t="str">
            <v>N/A</v>
          </cell>
          <cell r="K2385" t="str">
            <v>Peak</v>
          </cell>
          <cell r="O2385" t="str">
            <v>N/A</v>
          </cell>
          <cell r="T2385">
            <v>0</v>
          </cell>
        </row>
        <row r="2386">
          <cell r="F2386" t="str">
            <v>B-19</v>
          </cell>
          <cell r="G2386" t="str">
            <v>PPP</v>
          </cell>
          <cell r="I2386" t="str">
            <v>DL</v>
          </cell>
          <cell r="J2386" t="str">
            <v>N/A</v>
          </cell>
          <cell r="K2386" t="str">
            <v>Peak</v>
          </cell>
          <cell r="O2386" t="str">
            <v>N/A</v>
          </cell>
          <cell r="T2386">
            <v>0</v>
          </cell>
        </row>
        <row r="2387">
          <cell r="F2387" t="str">
            <v>B-19</v>
          </cell>
          <cell r="G2387" t="str">
            <v>PPP</v>
          </cell>
          <cell r="I2387" t="str">
            <v>DL</v>
          </cell>
          <cell r="J2387" t="str">
            <v>N/A</v>
          </cell>
          <cell r="K2387" t="str">
            <v>Peak</v>
          </cell>
          <cell r="O2387" t="str">
            <v>N/A</v>
          </cell>
          <cell r="T2387">
            <v>0</v>
          </cell>
        </row>
        <row r="2388">
          <cell r="F2388" t="str">
            <v>B-19</v>
          </cell>
          <cell r="G2388" t="str">
            <v>PPP</v>
          </cell>
          <cell r="I2388" t="str">
            <v>Energy</v>
          </cell>
          <cell r="J2388" t="str">
            <v>Summer</v>
          </cell>
          <cell r="K2388" t="str">
            <v>Off Peak</v>
          </cell>
          <cell r="O2388" t="str">
            <v>N/A</v>
          </cell>
          <cell r="T2388">
            <v>59686851.199405998</v>
          </cell>
        </row>
        <row r="2389">
          <cell r="F2389" t="str">
            <v>B-19</v>
          </cell>
          <cell r="G2389" t="str">
            <v>PPP</v>
          </cell>
          <cell r="I2389" t="str">
            <v>Energy</v>
          </cell>
          <cell r="J2389" t="str">
            <v>Summer</v>
          </cell>
          <cell r="K2389" t="str">
            <v>Off Peak</v>
          </cell>
          <cell r="O2389" t="str">
            <v>N/A</v>
          </cell>
          <cell r="T2389">
            <v>180249835.36426198</v>
          </cell>
        </row>
        <row r="2390">
          <cell r="F2390" t="str">
            <v>B-19</v>
          </cell>
          <cell r="G2390" t="str">
            <v>PPP</v>
          </cell>
          <cell r="I2390" t="str">
            <v>Energy</v>
          </cell>
          <cell r="J2390" t="str">
            <v>Summer</v>
          </cell>
          <cell r="K2390" t="str">
            <v>Off Peak</v>
          </cell>
          <cell r="O2390" t="str">
            <v>N/A</v>
          </cell>
          <cell r="T2390">
            <v>754834.76145899994</v>
          </cell>
        </row>
        <row r="2391">
          <cell r="F2391" t="str">
            <v>B-19</v>
          </cell>
          <cell r="G2391" t="str">
            <v>PPP</v>
          </cell>
          <cell r="I2391" t="str">
            <v>Energy</v>
          </cell>
          <cell r="J2391" t="str">
            <v>Summer</v>
          </cell>
          <cell r="K2391" t="str">
            <v>Part Peak</v>
          </cell>
          <cell r="O2391" t="str">
            <v>N/A</v>
          </cell>
          <cell r="T2391">
            <v>15632662.785094999</v>
          </cell>
        </row>
        <row r="2392">
          <cell r="F2392" t="str">
            <v>B-19</v>
          </cell>
          <cell r="G2392" t="str">
            <v>PPP</v>
          </cell>
          <cell r="I2392" t="str">
            <v>Energy</v>
          </cell>
          <cell r="J2392" t="str">
            <v>Summer</v>
          </cell>
          <cell r="K2392" t="str">
            <v>Part Peak</v>
          </cell>
          <cell r="O2392" t="str">
            <v>N/A</v>
          </cell>
          <cell r="T2392">
            <v>35229002.329676002</v>
          </cell>
        </row>
        <row r="2393">
          <cell r="F2393" t="str">
            <v>B-19</v>
          </cell>
          <cell r="G2393" t="str">
            <v>PPP</v>
          </cell>
          <cell r="I2393" t="str">
            <v>Energy</v>
          </cell>
          <cell r="J2393" t="str">
            <v>Summer</v>
          </cell>
          <cell r="K2393" t="str">
            <v>Part Peak</v>
          </cell>
          <cell r="O2393" t="str">
            <v>N/A</v>
          </cell>
          <cell r="T2393">
            <v>189526.467982</v>
          </cell>
        </row>
        <row r="2394">
          <cell r="F2394" t="str">
            <v>B-19</v>
          </cell>
          <cell r="G2394" t="str">
            <v>PPP</v>
          </cell>
          <cell r="I2394" t="str">
            <v>Energy</v>
          </cell>
          <cell r="J2394" t="str">
            <v>Summer</v>
          </cell>
          <cell r="K2394" t="str">
            <v>Peak</v>
          </cell>
          <cell r="O2394" t="str">
            <v>N/A</v>
          </cell>
          <cell r="T2394">
            <v>21215003.188261002</v>
          </cell>
        </row>
        <row r="2395">
          <cell r="F2395" t="str">
            <v>B-19</v>
          </cell>
          <cell r="G2395" t="str">
            <v>PPP</v>
          </cell>
          <cell r="I2395" t="str">
            <v>Energy</v>
          </cell>
          <cell r="J2395" t="str">
            <v>Summer</v>
          </cell>
          <cell r="K2395" t="str">
            <v>Peak</v>
          </cell>
          <cell r="O2395" t="str">
            <v>N/A</v>
          </cell>
          <cell r="T2395">
            <v>69113008.970716998</v>
          </cell>
        </row>
        <row r="2396">
          <cell r="F2396" t="str">
            <v>B-19</v>
          </cell>
          <cell r="G2396" t="str">
            <v>PPP</v>
          </cell>
          <cell r="I2396" t="str">
            <v>Energy</v>
          </cell>
          <cell r="J2396" t="str">
            <v>Summer</v>
          </cell>
          <cell r="K2396" t="str">
            <v>Peak</v>
          </cell>
          <cell r="O2396" t="str">
            <v>N/A</v>
          </cell>
          <cell r="T2396">
            <v>236577.89678499999</v>
          </cell>
        </row>
        <row r="2397">
          <cell r="F2397" t="str">
            <v>B-19</v>
          </cell>
          <cell r="G2397" t="str">
            <v>PPP</v>
          </cell>
          <cell r="I2397" t="str">
            <v>Energy</v>
          </cell>
          <cell r="J2397" t="str">
            <v>Winter</v>
          </cell>
          <cell r="K2397" t="str">
            <v>Off Peak</v>
          </cell>
          <cell r="O2397" t="str">
            <v>N/A</v>
          </cell>
          <cell r="T2397">
            <v>145421531.037056</v>
          </cell>
        </row>
        <row r="2398">
          <cell r="F2398" t="str">
            <v>B-19</v>
          </cell>
          <cell r="G2398" t="str">
            <v>PPP</v>
          </cell>
          <cell r="I2398" t="str">
            <v>Energy</v>
          </cell>
          <cell r="J2398" t="str">
            <v>Winter</v>
          </cell>
          <cell r="K2398" t="str">
            <v>Off Peak</v>
          </cell>
          <cell r="O2398" t="str">
            <v>N/A</v>
          </cell>
          <cell r="T2398">
            <v>356763468.73997998</v>
          </cell>
        </row>
        <row r="2399">
          <cell r="F2399" t="str">
            <v>B-19</v>
          </cell>
          <cell r="G2399" t="str">
            <v>PPP</v>
          </cell>
          <cell r="I2399" t="str">
            <v>Energy</v>
          </cell>
          <cell r="J2399" t="str">
            <v>Winter</v>
          </cell>
          <cell r="K2399" t="str">
            <v>Off Peak</v>
          </cell>
          <cell r="O2399" t="str">
            <v>N/A</v>
          </cell>
          <cell r="T2399">
            <v>2364979.990791</v>
          </cell>
        </row>
        <row r="2400">
          <cell r="F2400" t="str">
            <v>B-19</v>
          </cell>
          <cell r="G2400" t="str">
            <v>PPP</v>
          </cell>
          <cell r="I2400" t="str">
            <v>Energy</v>
          </cell>
          <cell r="J2400" t="str">
            <v>Winter</v>
          </cell>
          <cell r="K2400" t="str">
            <v>Part Peak</v>
          </cell>
          <cell r="O2400" t="str">
            <v>N/A</v>
          </cell>
          <cell r="T2400">
            <v>45726599.627411</v>
          </cell>
        </row>
        <row r="2401">
          <cell r="F2401" t="str">
            <v>B-19</v>
          </cell>
          <cell r="G2401" t="str">
            <v>PPP</v>
          </cell>
          <cell r="I2401" t="str">
            <v>Energy</v>
          </cell>
          <cell r="J2401" t="str">
            <v>Winter</v>
          </cell>
          <cell r="K2401" t="str">
            <v>Part Peak</v>
          </cell>
          <cell r="O2401" t="str">
            <v>N/A</v>
          </cell>
          <cell r="T2401">
            <v>133291348.214127</v>
          </cell>
        </row>
        <row r="2402">
          <cell r="F2402" t="str">
            <v>B-19</v>
          </cell>
          <cell r="G2402" t="str">
            <v>PPP</v>
          </cell>
          <cell r="I2402" t="str">
            <v>Energy</v>
          </cell>
          <cell r="J2402" t="str">
            <v>Winter</v>
          </cell>
          <cell r="K2402" t="str">
            <v>Part Peak</v>
          </cell>
          <cell r="O2402" t="str">
            <v>N/A</v>
          </cell>
          <cell r="T2402">
            <v>655592.13562099996</v>
          </cell>
        </row>
        <row r="2403">
          <cell r="F2403" t="str">
            <v>B-19</v>
          </cell>
          <cell r="G2403" t="str">
            <v>PPP</v>
          </cell>
          <cell r="I2403" t="str">
            <v>Energy</v>
          </cell>
          <cell r="J2403" t="str">
            <v>Winter</v>
          </cell>
          <cell r="K2403" t="str">
            <v>Super Off</v>
          </cell>
          <cell r="O2403" t="str">
            <v>N/A</v>
          </cell>
          <cell r="T2403">
            <v>11714039.627184</v>
          </cell>
        </row>
        <row r="2404">
          <cell r="F2404" t="str">
            <v>B-19</v>
          </cell>
          <cell r="G2404" t="str">
            <v>PPP</v>
          </cell>
          <cell r="I2404" t="str">
            <v>Energy</v>
          </cell>
          <cell r="J2404" t="str">
            <v>Winter</v>
          </cell>
          <cell r="K2404" t="str">
            <v>Super Off</v>
          </cell>
          <cell r="O2404" t="str">
            <v>N/A</v>
          </cell>
          <cell r="T2404">
            <v>66069305.464726999</v>
          </cell>
        </row>
        <row r="2405">
          <cell r="F2405" t="str">
            <v>B-19</v>
          </cell>
          <cell r="G2405" t="str">
            <v>PPP</v>
          </cell>
          <cell r="I2405" t="str">
            <v>Energy</v>
          </cell>
          <cell r="J2405" t="str">
            <v>Winter</v>
          </cell>
          <cell r="K2405" t="str">
            <v>Super Off</v>
          </cell>
          <cell r="O2405" t="str">
            <v>N/A</v>
          </cell>
          <cell r="T2405">
            <v>301988.325748</v>
          </cell>
        </row>
        <row r="2406">
          <cell r="F2406" t="str">
            <v>B-19</v>
          </cell>
          <cell r="G2406" t="str">
            <v>PPP</v>
          </cell>
          <cell r="I2406" t="str">
            <v>Energy</v>
          </cell>
          <cell r="J2406" t="str">
            <v>Summer</v>
          </cell>
          <cell r="K2406" t="str">
            <v>Off Peak</v>
          </cell>
          <cell r="O2406" t="str">
            <v>N/A</v>
          </cell>
          <cell r="T2406">
            <v>29122261.071608998</v>
          </cell>
        </row>
        <row r="2407">
          <cell r="F2407" t="str">
            <v>B-19</v>
          </cell>
          <cell r="G2407" t="str">
            <v>PPP</v>
          </cell>
          <cell r="I2407" t="str">
            <v>Energy</v>
          </cell>
          <cell r="J2407" t="str">
            <v>Summer</v>
          </cell>
          <cell r="K2407" t="str">
            <v>Off Peak</v>
          </cell>
          <cell r="O2407" t="str">
            <v>N/A</v>
          </cell>
          <cell r="T2407">
            <v>406791804.69423598</v>
          </cell>
        </row>
        <row r="2408">
          <cell r="F2408" t="str">
            <v>B-19</v>
          </cell>
          <cell r="G2408" t="str">
            <v>PPP</v>
          </cell>
          <cell r="I2408" t="str">
            <v>Energy</v>
          </cell>
          <cell r="J2408" t="str">
            <v>Summer</v>
          </cell>
          <cell r="K2408" t="str">
            <v>Off Peak</v>
          </cell>
          <cell r="O2408" t="str">
            <v>N/A</v>
          </cell>
          <cell r="T2408">
            <v>1250293.284005</v>
          </cell>
        </row>
        <row r="2409">
          <cell r="F2409" t="str">
            <v>B-19</v>
          </cell>
          <cell r="G2409" t="str">
            <v>PPP</v>
          </cell>
          <cell r="I2409" t="str">
            <v>Energy</v>
          </cell>
          <cell r="J2409" t="str">
            <v>Summer</v>
          </cell>
          <cell r="K2409" t="str">
            <v>Part Peak</v>
          </cell>
          <cell r="O2409" t="str">
            <v>N/A</v>
          </cell>
          <cell r="T2409">
            <v>6834703.046197</v>
          </cell>
        </row>
        <row r="2410">
          <cell r="F2410" t="str">
            <v>B-19</v>
          </cell>
          <cell r="G2410" t="str">
            <v>PPP</v>
          </cell>
          <cell r="I2410" t="str">
            <v>Energy</v>
          </cell>
          <cell r="J2410" t="str">
            <v>Summer</v>
          </cell>
          <cell r="K2410" t="str">
            <v>Part Peak</v>
          </cell>
          <cell r="O2410" t="str">
            <v>N/A</v>
          </cell>
          <cell r="T2410">
            <v>112353035.38183801</v>
          </cell>
        </row>
        <row r="2411">
          <cell r="F2411" t="str">
            <v>B-19</v>
          </cell>
          <cell r="G2411" t="str">
            <v>PPP</v>
          </cell>
          <cell r="I2411" t="str">
            <v>Energy</v>
          </cell>
          <cell r="J2411" t="str">
            <v>Summer</v>
          </cell>
          <cell r="K2411" t="str">
            <v>Part Peak</v>
          </cell>
          <cell r="O2411" t="str">
            <v>N/A</v>
          </cell>
          <cell r="T2411">
            <v>314510.633761</v>
          </cell>
        </row>
        <row r="2412">
          <cell r="F2412" t="str">
            <v>B-19</v>
          </cell>
          <cell r="G2412" t="str">
            <v>PPP</v>
          </cell>
          <cell r="I2412" t="str">
            <v>Energy</v>
          </cell>
          <cell r="J2412" t="str">
            <v>Summer</v>
          </cell>
          <cell r="K2412" t="str">
            <v>Peak</v>
          </cell>
          <cell r="O2412" t="str">
            <v>N/A</v>
          </cell>
          <cell r="T2412">
            <v>10315239.419602999</v>
          </cell>
        </row>
        <row r="2413">
          <cell r="F2413" t="str">
            <v>B-19</v>
          </cell>
          <cell r="G2413" t="str">
            <v>PPP</v>
          </cell>
          <cell r="I2413" t="str">
            <v>Energy</v>
          </cell>
          <cell r="J2413" t="str">
            <v>Summer</v>
          </cell>
          <cell r="K2413" t="str">
            <v>Peak</v>
          </cell>
          <cell r="O2413" t="str">
            <v>N/A</v>
          </cell>
          <cell r="T2413">
            <v>158193228.78497499</v>
          </cell>
        </row>
        <row r="2414">
          <cell r="F2414" t="str">
            <v>B-19</v>
          </cell>
          <cell r="G2414" t="str">
            <v>PPP</v>
          </cell>
          <cell r="I2414" t="str">
            <v>Energy</v>
          </cell>
          <cell r="J2414" t="str">
            <v>Summer</v>
          </cell>
          <cell r="K2414" t="str">
            <v>Peak</v>
          </cell>
          <cell r="O2414" t="str">
            <v>N/A</v>
          </cell>
          <cell r="T2414">
            <v>404904.11051999999</v>
          </cell>
        </row>
        <row r="2415">
          <cell r="F2415" t="str">
            <v>B-19</v>
          </cell>
          <cell r="G2415" t="str">
            <v>PPP</v>
          </cell>
          <cell r="I2415" t="str">
            <v>Energy</v>
          </cell>
          <cell r="J2415" t="str">
            <v>Winter</v>
          </cell>
          <cell r="K2415" t="str">
            <v>Off Peak</v>
          </cell>
          <cell r="O2415" t="str">
            <v>N/A</v>
          </cell>
          <cell r="T2415">
            <v>75347486.425054997</v>
          </cell>
        </row>
        <row r="2416">
          <cell r="F2416" t="str">
            <v>B-19</v>
          </cell>
          <cell r="G2416" t="str">
            <v>PPP</v>
          </cell>
          <cell r="I2416" t="str">
            <v>Energy</v>
          </cell>
          <cell r="J2416" t="str">
            <v>Winter</v>
          </cell>
          <cell r="K2416" t="str">
            <v>Off Peak</v>
          </cell>
          <cell r="O2416" t="str">
            <v>N/A</v>
          </cell>
          <cell r="T2416">
            <v>949263674.21278811</v>
          </cell>
        </row>
        <row r="2417">
          <cell r="F2417" t="str">
            <v>B-19</v>
          </cell>
          <cell r="G2417" t="str">
            <v>PPP</v>
          </cell>
          <cell r="I2417" t="str">
            <v>Energy</v>
          </cell>
          <cell r="J2417" t="str">
            <v>Winter</v>
          </cell>
          <cell r="K2417" t="str">
            <v>Off Peak</v>
          </cell>
          <cell r="O2417" t="str">
            <v>N/A</v>
          </cell>
          <cell r="T2417">
            <v>3625473.0610839999</v>
          </cell>
        </row>
        <row r="2418">
          <cell r="F2418" t="str">
            <v>B-19</v>
          </cell>
          <cell r="G2418" t="str">
            <v>PPP</v>
          </cell>
          <cell r="I2418" t="str">
            <v>Energy</v>
          </cell>
          <cell r="J2418" t="str">
            <v>Winter</v>
          </cell>
          <cell r="K2418" t="str">
            <v>Part Peak</v>
          </cell>
          <cell r="O2418" t="str">
            <v>N/A</v>
          </cell>
          <cell r="T2418">
            <v>23473001.056795001</v>
          </cell>
        </row>
        <row r="2419">
          <cell r="F2419" t="str">
            <v>B-19</v>
          </cell>
          <cell r="G2419" t="str">
            <v>PPP</v>
          </cell>
          <cell r="I2419" t="str">
            <v>Energy</v>
          </cell>
          <cell r="J2419" t="str">
            <v>Winter</v>
          </cell>
          <cell r="K2419" t="str">
            <v>Part Peak</v>
          </cell>
          <cell r="O2419" t="str">
            <v>N/A</v>
          </cell>
          <cell r="T2419">
            <v>302676345.83454001</v>
          </cell>
        </row>
        <row r="2420">
          <cell r="F2420" t="str">
            <v>B-19</v>
          </cell>
          <cell r="G2420" t="str">
            <v>PPP</v>
          </cell>
          <cell r="I2420" t="str">
            <v>Energy</v>
          </cell>
          <cell r="J2420" t="str">
            <v>Winter</v>
          </cell>
          <cell r="K2420" t="str">
            <v>Part Peak</v>
          </cell>
          <cell r="O2420" t="str">
            <v>N/A</v>
          </cell>
          <cell r="T2420">
            <v>1003605.164353</v>
          </cell>
        </row>
        <row r="2421">
          <cell r="F2421" t="str">
            <v>B-19</v>
          </cell>
          <cell r="G2421" t="str">
            <v>PPP</v>
          </cell>
          <cell r="I2421" t="str">
            <v>Energy</v>
          </cell>
          <cell r="J2421" t="str">
            <v>Winter</v>
          </cell>
          <cell r="K2421" t="str">
            <v>Super Off</v>
          </cell>
          <cell r="O2421" t="str">
            <v>N/A</v>
          </cell>
          <cell r="T2421">
            <v>6286162.3996529998</v>
          </cell>
        </row>
        <row r="2422">
          <cell r="F2422" t="str">
            <v>B-19</v>
          </cell>
          <cell r="G2422" t="str">
            <v>PPP</v>
          </cell>
          <cell r="I2422" t="str">
            <v>Energy</v>
          </cell>
          <cell r="J2422" t="str">
            <v>Winter</v>
          </cell>
          <cell r="K2422" t="str">
            <v>Super Off</v>
          </cell>
          <cell r="O2422" t="str">
            <v>N/A</v>
          </cell>
          <cell r="T2422">
            <v>86023668.103443995</v>
          </cell>
        </row>
        <row r="2423">
          <cell r="F2423" t="str">
            <v>B-19</v>
          </cell>
          <cell r="G2423" t="str">
            <v>PPP</v>
          </cell>
          <cell r="I2423" t="str">
            <v>Energy</v>
          </cell>
          <cell r="J2423" t="str">
            <v>Winter</v>
          </cell>
          <cell r="K2423" t="str">
            <v>Super Off</v>
          </cell>
          <cell r="O2423" t="str">
            <v>N/A</v>
          </cell>
          <cell r="T2423">
            <v>452887.113694</v>
          </cell>
        </row>
        <row r="2424">
          <cell r="F2424" t="str">
            <v>B-19</v>
          </cell>
          <cell r="G2424" t="str">
            <v>PPP</v>
          </cell>
          <cell r="I2424" t="str">
            <v>Energy</v>
          </cell>
          <cell r="J2424" t="str">
            <v>Summer</v>
          </cell>
          <cell r="K2424" t="str">
            <v>Off Peak</v>
          </cell>
          <cell r="O2424" t="str">
            <v>N/A</v>
          </cell>
          <cell r="T2424">
            <v>59686851.199405998</v>
          </cell>
        </row>
        <row r="2425">
          <cell r="F2425" t="str">
            <v>B-19</v>
          </cell>
          <cell r="G2425" t="str">
            <v>PPP</v>
          </cell>
          <cell r="I2425" t="str">
            <v>Energy</v>
          </cell>
          <cell r="J2425" t="str">
            <v>Summer</v>
          </cell>
          <cell r="K2425" t="str">
            <v>Off Peak</v>
          </cell>
          <cell r="O2425" t="str">
            <v>N/A</v>
          </cell>
          <cell r="T2425">
            <v>180249835.36426198</v>
          </cell>
        </row>
        <row r="2426">
          <cell r="F2426" t="str">
            <v>B-19</v>
          </cell>
          <cell r="G2426" t="str">
            <v>PPP</v>
          </cell>
          <cell r="I2426" t="str">
            <v>Energy</v>
          </cell>
          <cell r="J2426" t="str">
            <v>Summer</v>
          </cell>
          <cell r="K2426" t="str">
            <v>Off Peak</v>
          </cell>
          <cell r="O2426" t="str">
            <v>N/A</v>
          </cell>
          <cell r="T2426">
            <v>754834.76145899994</v>
          </cell>
        </row>
        <row r="2427">
          <cell r="F2427" t="str">
            <v>B-19</v>
          </cell>
          <cell r="G2427" t="str">
            <v>PPP</v>
          </cell>
          <cell r="I2427" t="str">
            <v>Energy</v>
          </cell>
          <cell r="J2427" t="str">
            <v>Summer</v>
          </cell>
          <cell r="K2427" t="str">
            <v>Part Peak</v>
          </cell>
          <cell r="O2427" t="str">
            <v>N/A</v>
          </cell>
          <cell r="T2427">
            <v>15632662.785094999</v>
          </cell>
        </row>
        <row r="2428">
          <cell r="F2428" t="str">
            <v>B-19</v>
          </cell>
          <cell r="G2428" t="str">
            <v>PPP</v>
          </cell>
          <cell r="I2428" t="str">
            <v>Energy</v>
          </cell>
          <cell r="J2428" t="str">
            <v>Summer</v>
          </cell>
          <cell r="K2428" t="str">
            <v>Part Peak</v>
          </cell>
          <cell r="O2428" t="str">
            <v>N/A</v>
          </cell>
          <cell r="T2428">
            <v>35229002.329676002</v>
          </cell>
        </row>
        <row r="2429">
          <cell r="F2429" t="str">
            <v>B-19</v>
          </cell>
          <cell r="G2429" t="str">
            <v>PPP</v>
          </cell>
          <cell r="I2429" t="str">
            <v>Energy</v>
          </cell>
          <cell r="J2429" t="str">
            <v>Summer</v>
          </cell>
          <cell r="K2429" t="str">
            <v>Part Peak</v>
          </cell>
          <cell r="O2429" t="str">
            <v>N/A</v>
          </cell>
          <cell r="T2429">
            <v>189526.467982</v>
          </cell>
        </row>
        <row r="2430">
          <cell r="F2430" t="str">
            <v>B-19</v>
          </cell>
          <cell r="G2430" t="str">
            <v>PPP</v>
          </cell>
          <cell r="I2430" t="str">
            <v>Energy</v>
          </cell>
          <cell r="J2430" t="str">
            <v>Summer</v>
          </cell>
          <cell r="K2430" t="str">
            <v>Peak</v>
          </cell>
          <cell r="O2430" t="str">
            <v>N/A</v>
          </cell>
          <cell r="T2430">
            <v>21215003.188261002</v>
          </cell>
        </row>
        <row r="2431">
          <cell r="F2431" t="str">
            <v>B-19</v>
          </cell>
          <cell r="G2431" t="str">
            <v>PPP</v>
          </cell>
          <cell r="I2431" t="str">
            <v>Energy</v>
          </cell>
          <cell r="J2431" t="str">
            <v>Summer</v>
          </cell>
          <cell r="K2431" t="str">
            <v>Peak</v>
          </cell>
          <cell r="O2431" t="str">
            <v>N/A</v>
          </cell>
          <cell r="T2431">
            <v>69113008.970716998</v>
          </cell>
        </row>
        <row r="2432">
          <cell r="F2432" t="str">
            <v>B-19</v>
          </cell>
          <cell r="G2432" t="str">
            <v>PPP</v>
          </cell>
          <cell r="I2432" t="str">
            <v>Energy</v>
          </cell>
          <cell r="J2432" t="str">
            <v>Summer</v>
          </cell>
          <cell r="K2432" t="str">
            <v>Peak</v>
          </cell>
          <cell r="O2432" t="str">
            <v>N/A</v>
          </cell>
          <cell r="T2432">
            <v>236577.89678499999</v>
          </cell>
        </row>
        <row r="2433">
          <cell r="F2433" t="str">
            <v>B-19</v>
          </cell>
          <cell r="G2433" t="str">
            <v>PPP</v>
          </cell>
          <cell r="I2433" t="str">
            <v>Energy</v>
          </cell>
          <cell r="J2433" t="str">
            <v>Winter</v>
          </cell>
          <cell r="K2433" t="str">
            <v>Off Peak</v>
          </cell>
          <cell r="O2433" t="str">
            <v>N/A</v>
          </cell>
          <cell r="T2433">
            <v>145421531.037056</v>
          </cell>
        </row>
        <row r="2434">
          <cell r="F2434" t="str">
            <v>B-19</v>
          </cell>
          <cell r="G2434" t="str">
            <v>PPP</v>
          </cell>
          <cell r="I2434" t="str">
            <v>Energy</v>
          </cell>
          <cell r="J2434" t="str">
            <v>Winter</v>
          </cell>
          <cell r="K2434" t="str">
            <v>Off Peak</v>
          </cell>
          <cell r="O2434" t="str">
            <v>N/A</v>
          </cell>
          <cell r="T2434">
            <v>356763468.73997998</v>
          </cell>
        </row>
        <row r="2435">
          <cell r="F2435" t="str">
            <v>B-19</v>
          </cell>
          <cell r="G2435" t="str">
            <v>PPP</v>
          </cell>
          <cell r="I2435" t="str">
            <v>Energy</v>
          </cell>
          <cell r="J2435" t="str">
            <v>Winter</v>
          </cell>
          <cell r="K2435" t="str">
            <v>Off Peak</v>
          </cell>
          <cell r="O2435" t="str">
            <v>N/A</v>
          </cell>
          <cell r="T2435">
            <v>2364979.990791</v>
          </cell>
        </row>
        <row r="2436">
          <cell r="F2436" t="str">
            <v>B-19</v>
          </cell>
          <cell r="G2436" t="str">
            <v>PPP</v>
          </cell>
          <cell r="I2436" t="str">
            <v>Energy</v>
          </cell>
          <cell r="J2436" t="str">
            <v>Winter</v>
          </cell>
          <cell r="K2436" t="str">
            <v>Part Peak</v>
          </cell>
          <cell r="O2436" t="str">
            <v>N/A</v>
          </cell>
          <cell r="T2436">
            <v>45726599.627411</v>
          </cell>
        </row>
        <row r="2437">
          <cell r="F2437" t="str">
            <v>B-19</v>
          </cell>
          <cell r="G2437" t="str">
            <v>PPP</v>
          </cell>
          <cell r="I2437" t="str">
            <v>Energy</v>
          </cell>
          <cell r="J2437" t="str">
            <v>Winter</v>
          </cell>
          <cell r="K2437" t="str">
            <v>Part Peak</v>
          </cell>
          <cell r="O2437" t="str">
            <v>N/A</v>
          </cell>
          <cell r="T2437">
            <v>133291348.214127</v>
          </cell>
        </row>
        <row r="2438">
          <cell r="F2438" t="str">
            <v>B-19</v>
          </cell>
          <cell r="G2438" t="str">
            <v>PPP</v>
          </cell>
          <cell r="I2438" t="str">
            <v>Energy</v>
          </cell>
          <cell r="J2438" t="str">
            <v>Winter</v>
          </cell>
          <cell r="K2438" t="str">
            <v>Part Peak</v>
          </cell>
          <cell r="O2438" t="str">
            <v>N/A</v>
          </cell>
          <cell r="T2438">
            <v>655592.13562099996</v>
          </cell>
        </row>
        <row r="2439">
          <cell r="F2439" t="str">
            <v>B-19</v>
          </cell>
          <cell r="G2439" t="str">
            <v>PPP</v>
          </cell>
          <cell r="I2439" t="str">
            <v>Energy</v>
          </cell>
          <cell r="J2439" t="str">
            <v>Winter</v>
          </cell>
          <cell r="K2439" t="str">
            <v>Super Off</v>
          </cell>
          <cell r="O2439" t="str">
            <v>N/A</v>
          </cell>
          <cell r="T2439">
            <v>11714039.627184</v>
          </cell>
        </row>
        <row r="2440">
          <cell r="F2440" t="str">
            <v>B-19</v>
          </cell>
          <cell r="G2440" t="str">
            <v>PPP</v>
          </cell>
          <cell r="I2440" t="str">
            <v>Energy</v>
          </cell>
          <cell r="J2440" t="str">
            <v>Winter</v>
          </cell>
          <cell r="K2440" t="str">
            <v>Super Off</v>
          </cell>
          <cell r="O2440" t="str">
            <v>N/A</v>
          </cell>
          <cell r="T2440">
            <v>66069305.464726999</v>
          </cell>
        </row>
        <row r="2441">
          <cell r="F2441" t="str">
            <v>B-19</v>
          </cell>
          <cell r="G2441" t="str">
            <v>PPP</v>
          </cell>
          <cell r="I2441" t="str">
            <v>Energy</v>
          </cell>
          <cell r="J2441" t="str">
            <v>Winter</v>
          </cell>
          <cell r="K2441" t="str">
            <v>Super Off</v>
          </cell>
          <cell r="O2441" t="str">
            <v>N/A</v>
          </cell>
          <cell r="T2441">
            <v>301988.325748</v>
          </cell>
        </row>
        <row r="2442">
          <cell r="F2442" t="str">
            <v>B-19</v>
          </cell>
          <cell r="G2442" t="str">
            <v>PPP</v>
          </cell>
          <cell r="I2442" t="str">
            <v>Energy</v>
          </cell>
          <cell r="J2442" t="str">
            <v>Summer</v>
          </cell>
          <cell r="K2442" t="str">
            <v>Off Peak</v>
          </cell>
          <cell r="O2442" t="str">
            <v>N/A</v>
          </cell>
          <cell r="T2442">
            <v>29122261.071608998</v>
          </cell>
        </row>
        <row r="2443">
          <cell r="F2443" t="str">
            <v>B-19</v>
          </cell>
          <cell r="G2443" t="str">
            <v>PPP</v>
          </cell>
          <cell r="I2443" t="str">
            <v>Energy</v>
          </cell>
          <cell r="J2443" t="str">
            <v>Summer</v>
          </cell>
          <cell r="K2443" t="str">
            <v>Off Peak</v>
          </cell>
          <cell r="O2443" t="str">
            <v>N/A</v>
          </cell>
          <cell r="T2443">
            <v>406791804.69423598</v>
          </cell>
        </row>
        <row r="2444">
          <cell r="F2444" t="str">
            <v>B-19</v>
          </cell>
          <cell r="G2444" t="str">
            <v>PPP</v>
          </cell>
          <cell r="I2444" t="str">
            <v>Energy</v>
          </cell>
          <cell r="J2444" t="str">
            <v>Summer</v>
          </cell>
          <cell r="K2444" t="str">
            <v>Off Peak</v>
          </cell>
          <cell r="O2444" t="str">
            <v>N/A</v>
          </cell>
          <cell r="T2444">
            <v>1250293.284005</v>
          </cell>
        </row>
        <row r="2445">
          <cell r="F2445" t="str">
            <v>B-19</v>
          </cell>
          <cell r="G2445" t="str">
            <v>PPP</v>
          </cell>
          <cell r="I2445" t="str">
            <v>Energy</v>
          </cell>
          <cell r="J2445" t="str">
            <v>Summer</v>
          </cell>
          <cell r="K2445" t="str">
            <v>Part Peak</v>
          </cell>
          <cell r="O2445" t="str">
            <v>N/A</v>
          </cell>
          <cell r="T2445">
            <v>6834703.046197</v>
          </cell>
        </row>
        <row r="2446">
          <cell r="F2446" t="str">
            <v>B-19</v>
          </cell>
          <cell r="G2446" t="str">
            <v>PPP</v>
          </cell>
          <cell r="I2446" t="str">
            <v>Energy</v>
          </cell>
          <cell r="J2446" t="str">
            <v>Summer</v>
          </cell>
          <cell r="K2446" t="str">
            <v>Part Peak</v>
          </cell>
          <cell r="O2446" t="str">
            <v>N/A</v>
          </cell>
          <cell r="T2446">
            <v>112353035.38183801</v>
          </cell>
        </row>
        <row r="2447">
          <cell r="F2447" t="str">
            <v>B-19</v>
          </cell>
          <cell r="G2447" t="str">
            <v>PPP</v>
          </cell>
          <cell r="I2447" t="str">
            <v>Energy</v>
          </cell>
          <cell r="J2447" t="str">
            <v>Summer</v>
          </cell>
          <cell r="K2447" t="str">
            <v>Part Peak</v>
          </cell>
          <cell r="O2447" t="str">
            <v>N/A</v>
          </cell>
          <cell r="T2447">
            <v>314510.633761</v>
          </cell>
        </row>
        <row r="2448">
          <cell r="F2448" t="str">
            <v>B-19</v>
          </cell>
          <cell r="G2448" t="str">
            <v>PPP</v>
          </cell>
          <cell r="I2448" t="str">
            <v>Energy</v>
          </cell>
          <cell r="J2448" t="str">
            <v>Summer</v>
          </cell>
          <cell r="K2448" t="str">
            <v>Peak</v>
          </cell>
          <cell r="O2448" t="str">
            <v>N/A</v>
          </cell>
          <cell r="T2448">
            <v>10315239.419602999</v>
          </cell>
        </row>
        <row r="2449">
          <cell r="F2449" t="str">
            <v>B-19</v>
          </cell>
          <cell r="G2449" t="str">
            <v>PPP</v>
          </cell>
          <cell r="I2449" t="str">
            <v>Energy</v>
          </cell>
          <cell r="J2449" t="str">
            <v>Summer</v>
          </cell>
          <cell r="K2449" t="str">
            <v>Peak</v>
          </cell>
          <cell r="O2449" t="str">
            <v>N/A</v>
          </cell>
          <cell r="T2449">
            <v>158193228.78497499</v>
          </cell>
        </row>
        <row r="2450">
          <cell r="F2450" t="str">
            <v>B-19</v>
          </cell>
          <cell r="G2450" t="str">
            <v>PPP</v>
          </cell>
          <cell r="I2450" t="str">
            <v>Energy</v>
          </cell>
          <cell r="J2450" t="str">
            <v>Summer</v>
          </cell>
          <cell r="K2450" t="str">
            <v>Peak</v>
          </cell>
          <cell r="O2450" t="str">
            <v>N/A</v>
          </cell>
          <cell r="T2450">
            <v>404904.11051999999</v>
          </cell>
        </row>
        <row r="2451">
          <cell r="F2451" t="str">
            <v>B-19</v>
          </cell>
          <cell r="G2451" t="str">
            <v>PPP</v>
          </cell>
          <cell r="I2451" t="str">
            <v>Energy</v>
          </cell>
          <cell r="J2451" t="str">
            <v>Winter</v>
          </cell>
          <cell r="K2451" t="str">
            <v>Off Peak</v>
          </cell>
          <cell r="O2451" t="str">
            <v>N/A</v>
          </cell>
          <cell r="T2451">
            <v>75347486.425054997</v>
          </cell>
        </row>
        <row r="2452">
          <cell r="F2452" t="str">
            <v>B-19</v>
          </cell>
          <cell r="G2452" t="str">
            <v>PPP</v>
          </cell>
          <cell r="I2452" t="str">
            <v>Energy</v>
          </cell>
          <cell r="J2452" t="str">
            <v>Winter</v>
          </cell>
          <cell r="K2452" t="str">
            <v>Off Peak</v>
          </cell>
          <cell r="O2452" t="str">
            <v>N/A</v>
          </cell>
          <cell r="T2452">
            <v>949263674.21278811</v>
          </cell>
        </row>
        <row r="2453">
          <cell r="F2453" t="str">
            <v>B-19</v>
          </cell>
          <cell r="G2453" t="str">
            <v>PPP</v>
          </cell>
          <cell r="I2453" t="str">
            <v>Energy</v>
          </cell>
          <cell r="J2453" t="str">
            <v>Winter</v>
          </cell>
          <cell r="K2453" t="str">
            <v>Off Peak</v>
          </cell>
          <cell r="O2453" t="str">
            <v>N/A</v>
          </cell>
          <cell r="T2453">
            <v>3625473.0610839999</v>
          </cell>
        </row>
        <row r="2454">
          <cell r="F2454" t="str">
            <v>B-19</v>
          </cell>
          <cell r="G2454" t="str">
            <v>PPP</v>
          </cell>
          <cell r="I2454" t="str">
            <v>Energy</v>
          </cell>
          <cell r="J2454" t="str">
            <v>Winter</v>
          </cell>
          <cell r="K2454" t="str">
            <v>Part Peak</v>
          </cell>
          <cell r="O2454" t="str">
            <v>N/A</v>
          </cell>
          <cell r="T2454">
            <v>23473001.056795001</v>
          </cell>
        </row>
        <row r="2455">
          <cell r="F2455" t="str">
            <v>B-19</v>
          </cell>
          <cell r="G2455" t="str">
            <v>PPP</v>
          </cell>
          <cell r="I2455" t="str">
            <v>Energy</v>
          </cell>
          <cell r="J2455" t="str">
            <v>Winter</v>
          </cell>
          <cell r="K2455" t="str">
            <v>Part Peak</v>
          </cell>
          <cell r="O2455" t="str">
            <v>N/A</v>
          </cell>
          <cell r="T2455">
            <v>302676345.83454001</v>
          </cell>
        </row>
        <row r="2456">
          <cell r="F2456" t="str">
            <v>B-19</v>
          </cell>
          <cell r="G2456" t="str">
            <v>PPP</v>
          </cell>
          <cell r="I2456" t="str">
            <v>Energy</v>
          </cell>
          <cell r="J2456" t="str">
            <v>Winter</v>
          </cell>
          <cell r="K2456" t="str">
            <v>Part Peak</v>
          </cell>
          <cell r="O2456" t="str">
            <v>N/A</v>
          </cell>
          <cell r="T2456">
            <v>1003605.164353</v>
          </cell>
        </row>
        <row r="2457">
          <cell r="F2457" t="str">
            <v>B-19</v>
          </cell>
          <cell r="G2457" t="str">
            <v>PPP</v>
          </cell>
          <cell r="I2457" t="str">
            <v>Energy</v>
          </cell>
          <cell r="J2457" t="str">
            <v>Winter</v>
          </cell>
          <cell r="K2457" t="str">
            <v>Super Off</v>
          </cell>
          <cell r="O2457" t="str">
            <v>N/A</v>
          </cell>
          <cell r="T2457">
            <v>6286162.3996529998</v>
          </cell>
        </row>
        <row r="2458">
          <cell r="F2458" t="str">
            <v>B-19</v>
          </cell>
          <cell r="G2458" t="str">
            <v>PPP</v>
          </cell>
          <cell r="I2458" t="str">
            <v>Energy</v>
          </cell>
          <cell r="J2458" t="str">
            <v>Winter</v>
          </cell>
          <cell r="K2458" t="str">
            <v>Super Off</v>
          </cell>
          <cell r="O2458" t="str">
            <v>N/A</v>
          </cell>
          <cell r="T2458">
            <v>86023668.103443995</v>
          </cell>
        </row>
        <row r="2459">
          <cell r="F2459" t="str">
            <v>B-19</v>
          </cell>
          <cell r="G2459" t="str">
            <v>PPP</v>
          </cell>
          <cell r="I2459" t="str">
            <v>Energy</v>
          </cell>
          <cell r="J2459" t="str">
            <v>Winter</v>
          </cell>
          <cell r="K2459" t="str">
            <v>Super Off</v>
          </cell>
          <cell r="O2459" t="str">
            <v>N/A</v>
          </cell>
          <cell r="T2459">
            <v>452887.113694</v>
          </cell>
        </row>
        <row r="2460">
          <cell r="F2460" t="str">
            <v>B-19</v>
          </cell>
          <cell r="G2460" t="str">
            <v>RS</v>
          </cell>
          <cell r="I2460" t="str">
            <v>Demand</v>
          </cell>
          <cell r="J2460" t="str">
            <v>Summer</v>
          </cell>
          <cell r="K2460" t="str">
            <v>Peak</v>
          </cell>
          <cell r="O2460" t="str">
            <v>N/A</v>
          </cell>
          <cell r="T2460">
            <v>1203978.9668389999</v>
          </cell>
        </row>
        <row r="2461">
          <cell r="F2461" t="str">
            <v>B-19</v>
          </cell>
          <cell r="G2461" t="str">
            <v>RS</v>
          </cell>
          <cell r="I2461" t="str">
            <v>Demand</v>
          </cell>
          <cell r="J2461" t="str">
            <v>Summer</v>
          </cell>
          <cell r="K2461" t="str">
            <v>Part Peak</v>
          </cell>
          <cell r="O2461" t="str">
            <v>N/A</v>
          </cell>
          <cell r="T2461">
            <v>560735.77234500006</v>
          </cell>
        </row>
        <row r="2462">
          <cell r="F2462" t="str">
            <v>B-19</v>
          </cell>
          <cell r="G2462" t="str">
            <v>RS</v>
          </cell>
          <cell r="I2462" t="str">
            <v>Demand</v>
          </cell>
          <cell r="J2462" t="str">
            <v>Summer</v>
          </cell>
          <cell r="K2462" t="str">
            <v>Maximum kW</v>
          </cell>
          <cell r="O2462" t="str">
            <v>N/A</v>
          </cell>
          <cell r="T2462">
            <v>1137627.3571700002</v>
          </cell>
        </row>
        <row r="2463">
          <cell r="F2463" t="str">
            <v>B-19</v>
          </cell>
          <cell r="G2463" t="str">
            <v>RS</v>
          </cell>
          <cell r="I2463" t="str">
            <v>Demand</v>
          </cell>
          <cell r="J2463" t="str">
            <v>Winter</v>
          </cell>
          <cell r="K2463" t="str">
            <v>Part Peak</v>
          </cell>
          <cell r="O2463" t="str">
            <v>N/A</v>
          </cell>
          <cell r="T2463">
            <v>2273431.1873559998</v>
          </cell>
        </row>
        <row r="2464">
          <cell r="F2464" t="str">
            <v>B-19</v>
          </cell>
          <cell r="G2464" t="str">
            <v>RS</v>
          </cell>
          <cell r="I2464" t="str">
            <v>Demand</v>
          </cell>
          <cell r="J2464" t="str">
            <v>Winter</v>
          </cell>
          <cell r="K2464" t="str">
            <v>Maximum kW</v>
          </cell>
          <cell r="O2464" t="str">
            <v>N/A</v>
          </cell>
          <cell r="T2464">
            <v>2311130.623782</v>
          </cell>
        </row>
        <row r="2465">
          <cell r="F2465" t="str">
            <v>B-19</v>
          </cell>
          <cell r="G2465" t="str">
            <v>RS</v>
          </cell>
          <cell r="I2465" t="str">
            <v>Demand</v>
          </cell>
          <cell r="J2465" t="str">
            <v>Summer</v>
          </cell>
          <cell r="K2465" t="str">
            <v>Peak</v>
          </cell>
          <cell r="O2465" t="str">
            <v>N/A</v>
          </cell>
          <cell r="T2465">
            <v>288617.62506799999</v>
          </cell>
        </row>
        <row r="2466">
          <cell r="F2466" t="str">
            <v>B-19</v>
          </cell>
          <cell r="G2466" t="str">
            <v>RS</v>
          </cell>
          <cell r="I2466" t="str">
            <v>Demand</v>
          </cell>
          <cell r="J2466" t="str">
            <v>Summer</v>
          </cell>
          <cell r="K2466" t="str">
            <v>Part Peak</v>
          </cell>
          <cell r="O2466" t="str">
            <v>N/A</v>
          </cell>
          <cell r="T2466">
            <v>247011.55407800002</v>
          </cell>
        </row>
        <row r="2467">
          <cell r="F2467" t="str">
            <v>B-19</v>
          </cell>
          <cell r="G2467" t="str">
            <v>RS</v>
          </cell>
          <cell r="I2467" t="str">
            <v>Demand</v>
          </cell>
          <cell r="J2467" t="str">
            <v>Summer</v>
          </cell>
          <cell r="K2467" t="str">
            <v>Maximum kW</v>
          </cell>
          <cell r="O2467" t="str">
            <v>N/A</v>
          </cell>
          <cell r="T2467">
            <v>292991.87913999998</v>
          </cell>
        </row>
        <row r="2468">
          <cell r="F2468" t="str">
            <v>B-19</v>
          </cell>
          <cell r="G2468" t="str">
            <v>RS</v>
          </cell>
          <cell r="I2468" t="str">
            <v>Demand</v>
          </cell>
          <cell r="J2468" t="str">
            <v>Winter</v>
          </cell>
          <cell r="K2468" t="str">
            <v>Part Peak</v>
          </cell>
          <cell r="O2468" t="str">
            <v>N/A</v>
          </cell>
          <cell r="T2468">
            <v>598181.39138499997</v>
          </cell>
        </row>
        <row r="2469">
          <cell r="F2469" t="str">
            <v>B-19</v>
          </cell>
          <cell r="G2469" t="str">
            <v>RS</v>
          </cell>
          <cell r="I2469" t="str">
            <v>Demand</v>
          </cell>
          <cell r="J2469" t="str">
            <v>Winter</v>
          </cell>
          <cell r="K2469" t="str">
            <v>Maximum kW</v>
          </cell>
          <cell r="O2469" t="str">
            <v>N/A</v>
          </cell>
          <cell r="T2469">
            <v>599354.54449400003</v>
          </cell>
        </row>
        <row r="2470">
          <cell r="F2470" t="str">
            <v>B-19</v>
          </cell>
          <cell r="G2470" t="str">
            <v>RS</v>
          </cell>
          <cell r="I2470" t="str">
            <v>Demand</v>
          </cell>
          <cell r="J2470" t="str">
            <v>Summer</v>
          </cell>
          <cell r="K2470" t="str">
            <v>Peak</v>
          </cell>
          <cell r="O2470" t="str">
            <v>N/A</v>
          </cell>
          <cell r="T2470">
            <v>3435.970491</v>
          </cell>
        </row>
        <row r="2471">
          <cell r="F2471" t="str">
            <v>B-19</v>
          </cell>
          <cell r="G2471" t="str">
            <v>RS</v>
          </cell>
          <cell r="I2471" t="str">
            <v>Demand</v>
          </cell>
          <cell r="J2471" t="str">
            <v>Summer</v>
          </cell>
          <cell r="K2471" t="str">
            <v>Part Peak</v>
          </cell>
          <cell r="O2471" t="str">
            <v>N/A</v>
          </cell>
          <cell r="T2471">
            <v>3531.6815670000001</v>
          </cell>
        </row>
        <row r="2472">
          <cell r="F2472" t="str">
            <v>B-19</v>
          </cell>
          <cell r="G2472" t="str">
            <v>RS</v>
          </cell>
          <cell r="I2472" t="str">
            <v>Demand</v>
          </cell>
          <cell r="J2472" t="str">
            <v>Summer</v>
          </cell>
          <cell r="K2472" t="str">
            <v>Maximum kW</v>
          </cell>
          <cell r="O2472" t="str">
            <v>N/A</v>
          </cell>
          <cell r="T2472">
            <v>3876.4936600000001</v>
          </cell>
        </row>
        <row r="2473">
          <cell r="F2473" t="str">
            <v>B-19</v>
          </cell>
          <cell r="G2473" t="str">
            <v>RS</v>
          </cell>
          <cell r="I2473" t="str">
            <v>Demand</v>
          </cell>
          <cell r="J2473" t="str">
            <v>Winter</v>
          </cell>
          <cell r="K2473" t="str">
            <v>Part Peak</v>
          </cell>
          <cell r="O2473" t="str">
            <v>N/A</v>
          </cell>
          <cell r="T2473">
            <v>13913.408565</v>
          </cell>
        </row>
        <row r="2474">
          <cell r="F2474" t="str">
            <v>B-19</v>
          </cell>
          <cell r="G2474" t="str">
            <v>RS</v>
          </cell>
          <cell r="I2474" t="str">
            <v>Demand</v>
          </cell>
          <cell r="J2474" t="str">
            <v>Winter</v>
          </cell>
          <cell r="K2474" t="str">
            <v>Maximum kW</v>
          </cell>
          <cell r="O2474" t="str">
            <v>N/A</v>
          </cell>
          <cell r="T2474">
            <v>14786.983401</v>
          </cell>
        </row>
        <row r="2475">
          <cell r="F2475" t="str">
            <v>B-19</v>
          </cell>
          <cell r="G2475" t="str">
            <v>RS</v>
          </cell>
          <cell r="I2475" t="str">
            <v>Demand</v>
          </cell>
          <cell r="J2475" t="str">
            <v>Summer</v>
          </cell>
          <cell r="K2475" t="str">
            <v>Peak</v>
          </cell>
          <cell r="O2475" t="str">
            <v>N/A</v>
          </cell>
          <cell r="T2475">
            <v>1910975.19487</v>
          </cell>
        </row>
        <row r="2476">
          <cell r="F2476" t="str">
            <v>B-19</v>
          </cell>
          <cell r="G2476" t="str">
            <v>RS</v>
          </cell>
          <cell r="I2476" t="str">
            <v>Demand</v>
          </cell>
          <cell r="J2476" t="str">
            <v>Summer</v>
          </cell>
          <cell r="K2476" t="str">
            <v>Part Peak</v>
          </cell>
          <cell r="O2476" t="str">
            <v>N/A</v>
          </cell>
          <cell r="T2476">
            <v>1619050.68732</v>
          </cell>
        </row>
        <row r="2477">
          <cell r="F2477" t="str">
            <v>B-19</v>
          </cell>
          <cell r="G2477" t="str">
            <v>RS</v>
          </cell>
          <cell r="I2477" t="str">
            <v>Demand</v>
          </cell>
          <cell r="J2477" t="str">
            <v>Summer</v>
          </cell>
          <cell r="K2477" t="str">
            <v>Maximum kW</v>
          </cell>
          <cell r="O2477" t="str">
            <v>N/A</v>
          </cell>
          <cell r="T2477">
            <v>1732243.1561400001</v>
          </cell>
        </row>
        <row r="2478">
          <cell r="F2478" t="str">
            <v>B-19</v>
          </cell>
          <cell r="G2478" t="str">
            <v>RS</v>
          </cell>
          <cell r="I2478" t="str">
            <v>Demand</v>
          </cell>
          <cell r="J2478" t="str">
            <v>Winter</v>
          </cell>
          <cell r="K2478" t="str">
            <v>Part Peak</v>
          </cell>
          <cell r="O2478" t="str">
            <v>N/A</v>
          </cell>
          <cell r="T2478">
            <v>3689429.1127779996</v>
          </cell>
        </row>
        <row r="2479">
          <cell r="F2479" t="str">
            <v>B-19</v>
          </cell>
          <cell r="G2479" t="str">
            <v>RS</v>
          </cell>
          <cell r="I2479" t="str">
            <v>Demand</v>
          </cell>
          <cell r="J2479" t="str">
            <v>Winter</v>
          </cell>
          <cell r="K2479" t="str">
            <v>Maximum kW</v>
          </cell>
          <cell r="O2479" t="str">
            <v>N/A</v>
          </cell>
          <cell r="T2479">
            <v>3434540.4799849996</v>
          </cell>
        </row>
        <row r="2480">
          <cell r="F2480" t="str">
            <v>B-19</v>
          </cell>
          <cell r="G2480" t="str">
            <v>RS</v>
          </cell>
          <cell r="I2480" t="str">
            <v>Demand</v>
          </cell>
          <cell r="J2480" t="str">
            <v>Summer</v>
          </cell>
          <cell r="K2480" t="str">
            <v>Peak</v>
          </cell>
          <cell r="O2480" t="str">
            <v>N/A</v>
          </cell>
          <cell r="T2480">
            <v>147533.810952</v>
          </cell>
        </row>
        <row r="2481">
          <cell r="F2481" t="str">
            <v>B-19</v>
          </cell>
          <cell r="G2481" t="str">
            <v>RS</v>
          </cell>
          <cell r="I2481" t="str">
            <v>Demand</v>
          </cell>
          <cell r="J2481" t="str">
            <v>Summer</v>
          </cell>
          <cell r="K2481" t="str">
            <v>Part Peak</v>
          </cell>
          <cell r="O2481" t="str">
            <v>N/A</v>
          </cell>
          <cell r="T2481">
            <v>127874.985906</v>
          </cell>
        </row>
        <row r="2482">
          <cell r="F2482" t="str">
            <v>B-19</v>
          </cell>
          <cell r="G2482" t="str">
            <v>RS</v>
          </cell>
          <cell r="I2482" t="str">
            <v>Demand</v>
          </cell>
          <cell r="J2482" t="str">
            <v>Summer</v>
          </cell>
          <cell r="K2482" t="str">
            <v>Maximum kW</v>
          </cell>
          <cell r="O2482" t="str">
            <v>N/A</v>
          </cell>
          <cell r="T2482">
            <v>142517.21217399999</v>
          </cell>
        </row>
        <row r="2483">
          <cell r="F2483" t="str">
            <v>B-19</v>
          </cell>
          <cell r="G2483" t="str">
            <v>RS</v>
          </cell>
          <cell r="I2483" t="str">
            <v>Demand</v>
          </cell>
          <cell r="J2483" t="str">
            <v>Winter</v>
          </cell>
          <cell r="K2483" t="str">
            <v>Part Peak</v>
          </cell>
          <cell r="O2483" t="str">
            <v>N/A</v>
          </cell>
          <cell r="T2483">
            <v>301839.824265</v>
          </cell>
        </row>
        <row r="2484">
          <cell r="F2484" t="str">
            <v>B-19</v>
          </cell>
          <cell r="G2484" t="str">
            <v>RS</v>
          </cell>
          <cell r="I2484" t="str">
            <v>Demand</v>
          </cell>
          <cell r="J2484" t="str">
            <v>Winter</v>
          </cell>
          <cell r="K2484" t="str">
            <v>Maximum kW</v>
          </cell>
          <cell r="O2484" t="str">
            <v>N/A</v>
          </cell>
          <cell r="T2484">
            <v>286776.337848</v>
          </cell>
        </row>
        <row r="2485">
          <cell r="F2485" t="str">
            <v>B-19</v>
          </cell>
          <cell r="G2485" t="str">
            <v>RS</v>
          </cell>
          <cell r="I2485" t="str">
            <v>Demand</v>
          </cell>
          <cell r="J2485" t="str">
            <v>Summer</v>
          </cell>
          <cell r="K2485" t="str">
            <v>Peak</v>
          </cell>
          <cell r="O2485" t="str">
            <v>N/A</v>
          </cell>
          <cell r="T2485">
            <v>7144.1882880000003</v>
          </cell>
        </row>
        <row r="2486">
          <cell r="F2486" t="str">
            <v>B-19</v>
          </cell>
          <cell r="G2486" t="str">
            <v>RS</v>
          </cell>
          <cell r="I2486" t="str">
            <v>Demand</v>
          </cell>
          <cell r="J2486" t="str">
            <v>Summer</v>
          </cell>
          <cell r="K2486" t="str">
            <v>Part Peak</v>
          </cell>
          <cell r="O2486" t="str">
            <v>N/A</v>
          </cell>
          <cell r="T2486">
            <v>6106.202432</v>
          </cell>
        </row>
        <row r="2487">
          <cell r="F2487" t="str">
            <v>B-19</v>
          </cell>
          <cell r="G2487" t="str">
            <v>RS</v>
          </cell>
          <cell r="I2487" t="str">
            <v>Demand</v>
          </cell>
          <cell r="J2487" t="str">
            <v>Summer</v>
          </cell>
          <cell r="K2487" t="str">
            <v>Maximum kW</v>
          </cell>
          <cell r="O2487" t="str">
            <v>N/A</v>
          </cell>
          <cell r="T2487">
            <v>7247.6526119999999</v>
          </cell>
        </row>
        <row r="2488">
          <cell r="F2488" t="str">
            <v>B-19</v>
          </cell>
          <cell r="G2488" t="str">
            <v>RS</v>
          </cell>
          <cell r="I2488" t="str">
            <v>Demand</v>
          </cell>
          <cell r="J2488" t="str">
            <v>Winter</v>
          </cell>
          <cell r="K2488" t="str">
            <v>Part Peak</v>
          </cell>
          <cell r="O2488" t="str">
            <v>N/A</v>
          </cell>
          <cell r="T2488">
            <v>15124.824853</v>
          </cell>
        </row>
        <row r="2489">
          <cell r="F2489" t="str">
            <v>B-19</v>
          </cell>
          <cell r="G2489" t="str">
            <v>RS</v>
          </cell>
          <cell r="I2489" t="str">
            <v>Demand</v>
          </cell>
          <cell r="J2489" t="str">
            <v>Winter</v>
          </cell>
          <cell r="K2489" t="str">
            <v>Maximum kW</v>
          </cell>
          <cell r="O2489" t="str">
            <v>N/A</v>
          </cell>
          <cell r="T2489">
            <v>15556.105486</v>
          </cell>
        </row>
        <row r="2490">
          <cell r="F2490" t="str">
            <v>B-19</v>
          </cell>
          <cell r="G2490" t="str">
            <v>RS</v>
          </cell>
          <cell r="I2490" t="str">
            <v>Energy</v>
          </cell>
          <cell r="J2490" t="str">
            <v>Summer</v>
          </cell>
          <cell r="K2490" t="str">
            <v>Peak</v>
          </cell>
          <cell r="O2490" t="str">
            <v>N/A</v>
          </cell>
          <cell r="T2490">
            <v>69113008.970716998</v>
          </cell>
        </row>
        <row r="2491">
          <cell r="F2491" t="str">
            <v>B-19</v>
          </cell>
          <cell r="G2491" t="str">
            <v>RS</v>
          </cell>
          <cell r="I2491" t="str">
            <v>Energy</v>
          </cell>
          <cell r="J2491" t="str">
            <v>Summer</v>
          </cell>
          <cell r="K2491" t="str">
            <v>Part Peak</v>
          </cell>
          <cell r="O2491" t="str">
            <v>N/A</v>
          </cell>
          <cell r="T2491">
            <v>35229002.329676002</v>
          </cell>
        </row>
        <row r="2492">
          <cell r="F2492" t="str">
            <v>B-19</v>
          </cell>
          <cell r="G2492" t="str">
            <v>RS</v>
          </cell>
          <cell r="I2492" t="str">
            <v>Energy</v>
          </cell>
          <cell r="J2492" t="str">
            <v>Summer</v>
          </cell>
          <cell r="K2492" t="str">
            <v>Off Peak</v>
          </cell>
          <cell r="O2492" t="str">
            <v>N/A</v>
          </cell>
          <cell r="T2492">
            <v>180249835.36426198</v>
          </cell>
        </row>
        <row r="2493">
          <cell r="F2493" t="str">
            <v>B-19</v>
          </cell>
          <cell r="G2493" t="str">
            <v>RS</v>
          </cell>
          <cell r="I2493" t="str">
            <v>Energy</v>
          </cell>
          <cell r="J2493" t="str">
            <v>Winter</v>
          </cell>
          <cell r="K2493" t="str">
            <v>Part Peak</v>
          </cell>
          <cell r="O2493" t="str">
            <v>N/A</v>
          </cell>
          <cell r="T2493">
            <v>133291348.214127</v>
          </cell>
        </row>
        <row r="2494">
          <cell r="F2494" t="str">
            <v>B-19</v>
          </cell>
          <cell r="G2494" t="str">
            <v>RS</v>
          </cell>
          <cell r="I2494" t="str">
            <v>Energy</v>
          </cell>
          <cell r="J2494" t="str">
            <v>Winter</v>
          </cell>
          <cell r="K2494" t="str">
            <v>Off Peak</v>
          </cell>
          <cell r="O2494" t="str">
            <v>N/A</v>
          </cell>
          <cell r="T2494">
            <v>356763468.73997998</v>
          </cell>
        </row>
        <row r="2495">
          <cell r="F2495" t="str">
            <v>B-19</v>
          </cell>
          <cell r="G2495" t="str">
            <v>RS</v>
          </cell>
          <cell r="I2495" t="str">
            <v>Energy</v>
          </cell>
          <cell r="J2495" t="str">
            <v>Winter</v>
          </cell>
          <cell r="K2495" t="str">
            <v>Super Off</v>
          </cell>
          <cell r="O2495" t="str">
            <v>N/A</v>
          </cell>
          <cell r="T2495">
            <v>66069305.464726999</v>
          </cell>
        </row>
        <row r="2496">
          <cell r="F2496" t="str">
            <v>B-19</v>
          </cell>
          <cell r="G2496" t="str">
            <v>RS</v>
          </cell>
          <cell r="I2496" t="str">
            <v>Energy</v>
          </cell>
          <cell r="J2496" t="str">
            <v>Summer</v>
          </cell>
          <cell r="K2496" t="str">
            <v>Peak</v>
          </cell>
          <cell r="O2496" t="str">
            <v>N/A</v>
          </cell>
          <cell r="T2496">
            <v>21215003.188261002</v>
          </cell>
        </row>
        <row r="2497">
          <cell r="F2497" t="str">
            <v>B-19</v>
          </cell>
          <cell r="G2497" t="str">
            <v>RS</v>
          </cell>
          <cell r="I2497" t="str">
            <v>Energy</v>
          </cell>
          <cell r="J2497" t="str">
            <v>Summer</v>
          </cell>
          <cell r="K2497" t="str">
            <v>Part Peak</v>
          </cell>
          <cell r="O2497" t="str">
            <v>N/A</v>
          </cell>
          <cell r="T2497">
            <v>15632662.785094999</v>
          </cell>
        </row>
        <row r="2498">
          <cell r="F2498" t="str">
            <v>B-19</v>
          </cell>
          <cell r="G2498" t="str">
            <v>RS</v>
          </cell>
          <cell r="I2498" t="str">
            <v>Energy</v>
          </cell>
          <cell r="J2498" t="str">
            <v>Summer</v>
          </cell>
          <cell r="K2498" t="str">
            <v>Off Peak</v>
          </cell>
          <cell r="O2498" t="str">
            <v>N/A</v>
          </cell>
          <cell r="T2498">
            <v>59686851.199405998</v>
          </cell>
        </row>
        <row r="2499">
          <cell r="F2499" t="str">
            <v>B-19</v>
          </cell>
          <cell r="G2499" t="str">
            <v>RS</v>
          </cell>
          <cell r="I2499" t="str">
            <v>Energy</v>
          </cell>
          <cell r="J2499" t="str">
            <v>Winter</v>
          </cell>
          <cell r="K2499" t="str">
            <v>Part Peak</v>
          </cell>
          <cell r="O2499" t="str">
            <v>N/A</v>
          </cell>
          <cell r="T2499">
            <v>45726599.627411</v>
          </cell>
        </row>
        <row r="2500">
          <cell r="F2500" t="str">
            <v>B-19</v>
          </cell>
          <cell r="G2500" t="str">
            <v>RS</v>
          </cell>
          <cell r="I2500" t="str">
            <v>Energy</v>
          </cell>
          <cell r="J2500" t="str">
            <v>Winter</v>
          </cell>
          <cell r="K2500" t="str">
            <v>Off Peak</v>
          </cell>
          <cell r="O2500" t="str">
            <v>N/A</v>
          </cell>
          <cell r="T2500">
            <v>145421531.037056</v>
          </cell>
        </row>
        <row r="2501">
          <cell r="F2501" t="str">
            <v>B-19</v>
          </cell>
          <cell r="G2501" t="str">
            <v>RS</v>
          </cell>
          <cell r="I2501" t="str">
            <v>Energy</v>
          </cell>
          <cell r="J2501" t="str">
            <v>Winter</v>
          </cell>
          <cell r="K2501" t="str">
            <v>Super Off</v>
          </cell>
          <cell r="O2501" t="str">
            <v>N/A</v>
          </cell>
          <cell r="T2501">
            <v>11714039.627184</v>
          </cell>
        </row>
        <row r="2502">
          <cell r="F2502" t="str">
            <v>B-19</v>
          </cell>
          <cell r="G2502" t="str">
            <v>RS</v>
          </cell>
          <cell r="I2502" t="str">
            <v>Energy</v>
          </cell>
          <cell r="J2502" t="str">
            <v>Summer</v>
          </cell>
          <cell r="K2502" t="str">
            <v>Peak</v>
          </cell>
          <cell r="O2502" t="str">
            <v>N/A</v>
          </cell>
          <cell r="T2502">
            <v>236577.89678499999</v>
          </cell>
        </row>
        <row r="2503">
          <cell r="F2503" t="str">
            <v>B-19</v>
          </cell>
          <cell r="G2503" t="str">
            <v>RS</v>
          </cell>
          <cell r="I2503" t="str">
            <v>Energy</v>
          </cell>
          <cell r="J2503" t="str">
            <v>Summer</v>
          </cell>
          <cell r="K2503" t="str">
            <v>Part Peak</v>
          </cell>
          <cell r="O2503" t="str">
            <v>N/A</v>
          </cell>
          <cell r="T2503">
            <v>189526.467982</v>
          </cell>
        </row>
        <row r="2504">
          <cell r="F2504" t="str">
            <v>B-19</v>
          </cell>
          <cell r="G2504" t="str">
            <v>RS</v>
          </cell>
          <cell r="I2504" t="str">
            <v>Energy</v>
          </cell>
          <cell r="J2504" t="str">
            <v>Summer</v>
          </cell>
          <cell r="K2504" t="str">
            <v>Off Peak</v>
          </cell>
          <cell r="O2504" t="str">
            <v>N/A</v>
          </cell>
          <cell r="T2504">
            <v>754834.76145899994</v>
          </cell>
        </row>
        <row r="2505">
          <cell r="F2505" t="str">
            <v>B-19</v>
          </cell>
          <cell r="G2505" t="str">
            <v>RS</v>
          </cell>
          <cell r="I2505" t="str">
            <v>Energy</v>
          </cell>
          <cell r="J2505" t="str">
            <v>Winter</v>
          </cell>
          <cell r="K2505" t="str">
            <v>Part Peak</v>
          </cell>
          <cell r="O2505" t="str">
            <v>N/A</v>
          </cell>
          <cell r="T2505">
            <v>655592.13562099996</v>
          </cell>
        </row>
        <row r="2506">
          <cell r="F2506" t="str">
            <v>B-19</v>
          </cell>
          <cell r="G2506" t="str">
            <v>RS</v>
          </cell>
          <cell r="I2506" t="str">
            <v>Energy</v>
          </cell>
          <cell r="J2506" t="str">
            <v>Winter</v>
          </cell>
          <cell r="K2506" t="str">
            <v>Off Peak</v>
          </cell>
          <cell r="O2506" t="str">
            <v>N/A</v>
          </cell>
          <cell r="T2506">
            <v>2364979.990791</v>
          </cell>
        </row>
        <row r="2507">
          <cell r="F2507" t="str">
            <v>B-19</v>
          </cell>
          <cell r="G2507" t="str">
            <v>RS</v>
          </cell>
          <cell r="I2507" t="str">
            <v>Energy</v>
          </cell>
          <cell r="J2507" t="str">
            <v>Winter</v>
          </cell>
          <cell r="K2507" t="str">
            <v>Super Off</v>
          </cell>
          <cell r="O2507" t="str">
            <v>N/A</v>
          </cell>
          <cell r="T2507">
            <v>301988.325748</v>
          </cell>
        </row>
        <row r="2508">
          <cell r="F2508" t="str">
            <v>B-19</v>
          </cell>
          <cell r="G2508" t="str">
            <v>RS</v>
          </cell>
          <cell r="I2508" t="str">
            <v>Energy</v>
          </cell>
          <cell r="J2508" t="str">
            <v>Summer</v>
          </cell>
          <cell r="K2508" t="str">
            <v>Peak</v>
          </cell>
          <cell r="O2508" t="str">
            <v>N/A</v>
          </cell>
          <cell r="T2508">
            <v>158193228.78497499</v>
          </cell>
        </row>
        <row r="2509">
          <cell r="F2509" t="str">
            <v>B-19</v>
          </cell>
          <cell r="G2509" t="str">
            <v>RS</v>
          </cell>
          <cell r="I2509" t="str">
            <v>Energy</v>
          </cell>
          <cell r="J2509" t="str">
            <v>Summer</v>
          </cell>
          <cell r="K2509" t="str">
            <v>Part Peak</v>
          </cell>
          <cell r="O2509" t="str">
            <v>N/A</v>
          </cell>
          <cell r="T2509">
            <v>112353035.38183801</v>
          </cell>
        </row>
        <row r="2510">
          <cell r="F2510" t="str">
            <v>B-19</v>
          </cell>
          <cell r="G2510" t="str">
            <v>RS</v>
          </cell>
          <cell r="I2510" t="str">
            <v>Energy</v>
          </cell>
          <cell r="J2510" t="str">
            <v>Summer</v>
          </cell>
          <cell r="K2510" t="str">
            <v>Off Peak</v>
          </cell>
          <cell r="O2510" t="str">
            <v>N/A</v>
          </cell>
          <cell r="T2510">
            <v>406791804.69423598</v>
          </cell>
        </row>
        <row r="2511">
          <cell r="F2511" t="str">
            <v>B-19</v>
          </cell>
          <cell r="G2511" t="str">
            <v>RS</v>
          </cell>
          <cell r="I2511" t="str">
            <v>Energy</v>
          </cell>
          <cell r="J2511" t="str">
            <v>Winter</v>
          </cell>
          <cell r="K2511" t="str">
            <v>Part Peak</v>
          </cell>
          <cell r="O2511" t="str">
            <v>N/A</v>
          </cell>
          <cell r="T2511">
            <v>302676345.83454001</v>
          </cell>
        </row>
        <row r="2512">
          <cell r="F2512" t="str">
            <v>B-19</v>
          </cell>
          <cell r="G2512" t="str">
            <v>RS</v>
          </cell>
          <cell r="I2512" t="str">
            <v>Energy</v>
          </cell>
          <cell r="J2512" t="str">
            <v>Winter</v>
          </cell>
          <cell r="K2512" t="str">
            <v>Off Peak</v>
          </cell>
          <cell r="O2512" t="str">
            <v>N/A</v>
          </cell>
          <cell r="T2512">
            <v>949263674.21278811</v>
          </cell>
        </row>
        <row r="2513">
          <cell r="F2513" t="str">
            <v>B-19</v>
          </cell>
          <cell r="G2513" t="str">
            <v>RS</v>
          </cell>
          <cell r="I2513" t="str">
            <v>Energy</v>
          </cell>
          <cell r="J2513" t="str">
            <v>Winter</v>
          </cell>
          <cell r="K2513" t="str">
            <v>Super Off</v>
          </cell>
          <cell r="O2513" t="str">
            <v>N/A</v>
          </cell>
          <cell r="T2513">
            <v>86023668.103443995</v>
          </cell>
        </row>
        <row r="2514">
          <cell r="F2514" t="str">
            <v>B-19</v>
          </cell>
          <cell r="G2514" t="str">
            <v>RS</v>
          </cell>
          <cell r="I2514" t="str">
            <v>Energy</v>
          </cell>
          <cell r="J2514" t="str">
            <v>Summer</v>
          </cell>
          <cell r="K2514" t="str">
            <v>Peak</v>
          </cell>
          <cell r="O2514" t="str">
            <v>N/A</v>
          </cell>
          <cell r="T2514">
            <v>10315239.419602999</v>
          </cell>
        </row>
        <row r="2515">
          <cell r="F2515" t="str">
            <v>B-19</v>
          </cell>
          <cell r="G2515" t="str">
            <v>RS</v>
          </cell>
          <cell r="I2515" t="str">
            <v>Energy</v>
          </cell>
          <cell r="J2515" t="str">
            <v>Summer</v>
          </cell>
          <cell r="K2515" t="str">
            <v>Part Peak</v>
          </cell>
          <cell r="O2515" t="str">
            <v>N/A</v>
          </cell>
          <cell r="T2515">
            <v>6834703.046197</v>
          </cell>
        </row>
        <row r="2516">
          <cell r="F2516" t="str">
            <v>B-19</v>
          </cell>
          <cell r="G2516" t="str">
            <v>RS</v>
          </cell>
          <cell r="I2516" t="str">
            <v>Energy</v>
          </cell>
          <cell r="J2516" t="str">
            <v>Summer</v>
          </cell>
          <cell r="K2516" t="str">
            <v>Off Peak</v>
          </cell>
          <cell r="O2516" t="str">
            <v>N/A</v>
          </cell>
          <cell r="T2516">
            <v>29122261.071608998</v>
          </cell>
        </row>
        <row r="2517">
          <cell r="F2517" t="str">
            <v>B-19</v>
          </cell>
          <cell r="G2517" t="str">
            <v>RS</v>
          </cell>
          <cell r="I2517" t="str">
            <v>Energy</v>
          </cell>
          <cell r="J2517" t="str">
            <v>Winter</v>
          </cell>
          <cell r="K2517" t="str">
            <v>Part Peak</v>
          </cell>
          <cell r="O2517" t="str">
            <v>N/A</v>
          </cell>
          <cell r="T2517">
            <v>23473001.056795001</v>
          </cell>
        </row>
        <row r="2518">
          <cell r="F2518" t="str">
            <v>B-19</v>
          </cell>
          <cell r="G2518" t="str">
            <v>RS</v>
          </cell>
          <cell r="I2518" t="str">
            <v>Energy</v>
          </cell>
          <cell r="J2518" t="str">
            <v>Winter</v>
          </cell>
          <cell r="K2518" t="str">
            <v>Off Peak</v>
          </cell>
          <cell r="O2518" t="str">
            <v>N/A</v>
          </cell>
          <cell r="T2518">
            <v>75347486.425054997</v>
          </cell>
        </row>
        <row r="2519">
          <cell r="F2519" t="str">
            <v>B-19</v>
          </cell>
          <cell r="G2519" t="str">
            <v>RS</v>
          </cell>
          <cell r="I2519" t="str">
            <v>Energy</v>
          </cell>
          <cell r="J2519" t="str">
            <v>Winter</v>
          </cell>
          <cell r="K2519" t="str">
            <v>Super Off</v>
          </cell>
          <cell r="O2519" t="str">
            <v>N/A</v>
          </cell>
          <cell r="T2519">
            <v>6286162.3996529998</v>
          </cell>
        </row>
        <row r="2520">
          <cell r="F2520" t="str">
            <v>B-19</v>
          </cell>
          <cell r="G2520" t="str">
            <v>RS</v>
          </cell>
          <cell r="I2520" t="str">
            <v>Energy</v>
          </cell>
          <cell r="J2520" t="str">
            <v>Summer</v>
          </cell>
          <cell r="K2520" t="str">
            <v>Peak</v>
          </cell>
          <cell r="O2520" t="str">
            <v>N/A</v>
          </cell>
          <cell r="T2520">
            <v>404904.11051999999</v>
          </cell>
        </row>
        <row r="2521">
          <cell r="F2521" t="str">
            <v>B-19</v>
          </cell>
          <cell r="G2521" t="str">
            <v>RS</v>
          </cell>
          <cell r="I2521" t="str">
            <v>Energy</v>
          </cell>
          <cell r="J2521" t="str">
            <v>Summer</v>
          </cell>
          <cell r="K2521" t="str">
            <v>Part Peak</v>
          </cell>
          <cell r="O2521" t="str">
            <v>N/A</v>
          </cell>
          <cell r="T2521">
            <v>314510.633761</v>
          </cell>
        </row>
        <row r="2522">
          <cell r="F2522" t="str">
            <v>B-19</v>
          </cell>
          <cell r="G2522" t="str">
            <v>RS</v>
          </cell>
          <cell r="I2522" t="str">
            <v>Energy</v>
          </cell>
          <cell r="J2522" t="str">
            <v>Summer</v>
          </cell>
          <cell r="K2522" t="str">
            <v>Off Peak</v>
          </cell>
          <cell r="O2522" t="str">
            <v>N/A</v>
          </cell>
          <cell r="T2522">
            <v>1250293.284005</v>
          </cell>
        </row>
        <row r="2523">
          <cell r="F2523" t="str">
            <v>B-19</v>
          </cell>
          <cell r="G2523" t="str">
            <v>RS</v>
          </cell>
          <cell r="I2523" t="str">
            <v>Energy</v>
          </cell>
          <cell r="J2523" t="str">
            <v>Winter</v>
          </cell>
          <cell r="K2523" t="str">
            <v>Part Peak</v>
          </cell>
          <cell r="O2523" t="str">
            <v>N/A</v>
          </cell>
          <cell r="T2523">
            <v>1003605.164353</v>
          </cell>
        </row>
        <row r="2524">
          <cell r="F2524" t="str">
            <v>B-19</v>
          </cell>
          <cell r="G2524" t="str">
            <v>RS</v>
          </cell>
          <cell r="I2524" t="str">
            <v>Energy</v>
          </cell>
          <cell r="J2524" t="str">
            <v>Winter</v>
          </cell>
          <cell r="K2524" t="str">
            <v>Off Peak</v>
          </cell>
          <cell r="O2524" t="str">
            <v>N/A</v>
          </cell>
          <cell r="T2524">
            <v>3625473.0610839999</v>
          </cell>
        </row>
        <row r="2525">
          <cell r="F2525" t="str">
            <v>B-19</v>
          </cell>
          <cell r="G2525" t="str">
            <v>RS</v>
          </cell>
          <cell r="I2525" t="str">
            <v>Energy</v>
          </cell>
          <cell r="J2525" t="str">
            <v>Winter</v>
          </cell>
          <cell r="K2525" t="str">
            <v>Super Off</v>
          </cell>
          <cell r="O2525" t="str">
            <v>N/A</v>
          </cell>
          <cell r="T2525">
            <v>452887.113694</v>
          </cell>
        </row>
        <row r="2526">
          <cell r="F2526" t="str">
            <v>B-19</v>
          </cell>
          <cell r="G2526" t="str">
            <v>RS</v>
          </cell>
          <cell r="I2526" t="str">
            <v>Other Standby Revenue</v>
          </cell>
          <cell r="J2526" t="str">
            <v>N/A</v>
          </cell>
          <cell r="K2526" t="str">
            <v>N/A</v>
          </cell>
          <cell r="O2526" t="str">
            <v>N/A</v>
          </cell>
          <cell r="T2526">
            <v>17088.885879000001</v>
          </cell>
        </row>
        <row r="2527">
          <cell r="F2527" t="str">
            <v>B-19</v>
          </cell>
          <cell r="G2527" t="str">
            <v>RS</v>
          </cell>
          <cell r="I2527" t="str">
            <v>Other Standby Revenue</v>
          </cell>
          <cell r="J2527" t="str">
            <v>N/A</v>
          </cell>
          <cell r="K2527" t="str">
            <v>N/A</v>
          </cell>
          <cell r="O2527" t="str">
            <v>N/A</v>
          </cell>
          <cell r="T2527">
            <v>36767.564463999995</v>
          </cell>
        </row>
        <row r="2528">
          <cell r="F2528" t="str">
            <v>B-19</v>
          </cell>
          <cell r="G2528" t="str">
            <v>RS</v>
          </cell>
          <cell r="I2528" t="str">
            <v>Other Standby Revenue</v>
          </cell>
          <cell r="J2528" t="str">
            <v>N/A</v>
          </cell>
          <cell r="K2528" t="str">
            <v>N/A</v>
          </cell>
          <cell r="O2528" t="str">
            <v>N/A</v>
          </cell>
          <cell r="T2528">
            <v>3179.9143309999999</v>
          </cell>
        </row>
        <row r="2529">
          <cell r="F2529" t="str">
            <v>B-19</v>
          </cell>
          <cell r="G2529" t="str">
            <v>RS</v>
          </cell>
          <cell r="I2529" t="str">
            <v>Other Standby Revenue</v>
          </cell>
          <cell r="J2529" t="str">
            <v>N/A</v>
          </cell>
          <cell r="K2529" t="str">
            <v>N/A</v>
          </cell>
          <cell r="O2529" t="str">
            <v>N/A</v>
          </cell>
          <cell r="T2529">
            <v>2649.9475739999998</v>
          </cell>
        </row>
        <row r="2530">
          <cell r="F2530" t="str">
            <v>B-19</v>
          </cell>
          <cell r="G2530" t="str">
            <v>RS</v>
          </cell>
          <cell r="I2530" t="str">
            <v>Other Standby Revenue</v>
          </cell>
          <cell r="J2530" t="str">
            <v>N/A</v>
          </cell>
          <cell r="K2530" t="str">
            <v>N/A</v>
          </cell>
          <cell r="O2530" t="str">
            <v>N/A</v>
          </cell>
          <cell r="T2530">
            <v>0</v>
          </cell>
        </row>
        <row r="2531">
          <cell r="F2531" t="str">
            <v>B-19</v>
          </cell>
          <cell r="G2531" t="str">
            <v>RS</v>
          </cell>
          <cell r="I2531" t="str">
            <v>Other Standby Revenue</v>
          </cell>
          <cell r="J2531" t="str">
            <v>N/A</v>
          </cell>
          <cell r="K2531" t="str">
            <v>N/A</v>
          </cell>
          <cell r="O2531" t="str">
            <v>N/A</v>
          </cell>
          <cell r="T2531">
            <v>9924.4938320000001</v>
          </cell>
        </row>
        <row r="2532">
          <cell r="F2532" t="str">
            <v>B-19</v>
          </cell>
          <cell r="G2532" t="str">
            <v>TRA</v>
          </cell>
          <cell r="I2532" t="str">
            <v>Energy</v>
          </cell>
          <cell r="J2532" t="str">
            <v>Summer</v>
          </cell>
          <cell r="K2532" t="str">
            <v>Off Peak</v>
          </cell>
          <cell r="O2532" t="str">
            <v>N/A</v>
          </cell>
          <cell r="T2532">
            <v>59686851.199405998</v>
          </cell>
        </row>
        <row r="2533">
          <cell r="F2533" t="str">
            <v>B-19</v>
          </cell>
          <cell r="G2533" t="str">
            <v>TRA</v>
          </cell>
          <cell r="I2533" t="str">
            <v>Energy</v>
          </cell>
          <cell r="J2533" t="str">
            <v>Summer</v>
          </cell>
          <cell r="K2533" t="str">
            <v>Off Peak</v>
          </cell>
          <cell r="O2533" t="str">
            <v>N/A</v>
          </cell>
          <cell r="T2533">
            <v>180249835.36426198</v>
          </cell>
        </row>
        <row r="2534">
          <cell r="F2534" t="str">
            <v>B-19</v>
          </cell>
          <cell r="G2534" t="str">
            <v>TRA</v>
          </cell>
          <cell r="I2534" t="str">
            <v>Energy</v>
          </cell>
          <cell r="J2534" t="str">
            <v>Summer</v>
          </cell>
          <cell r="K2534" t="str">
            <v>Off Peak</v>
          </cell>
          <cell r="O2534" t="str">
            <v>N/A</v>
          </cell>
          <cell r="T2534">
            <v>754834.76145899994</v>
          </cell>
        </row>
        <row r="2535">
          <cell r="F2535" t="str">
            <v>B-19</v>
          </cell>
          <cell r="G2535" t="str">
            <v>TRA</v>
          </cell>
          <cell r="I2535" t="str">
            <v>Energy</v>
          </cell>
          <cell r="J2535" t="str">
            <v>Summer</v>
          </cell>
          <cell r="K2535" t="str">
            <v>Part Peak</v>
          </cell>
          <cell r="O2535" t="str">
            <v>N/A</v>
          </cell>
          <cell r="T2535">
            <v>15632662.785094999</v>
          </cell>
        </row>
        <row r="2536">
          <cell r="F2536" t="str">
            <v>B-19</v>
          </cell>
          <cell r="G2536" t="str">
            <v>TRA</v>
          </cell>
          <cell r="I2536" t="str">
            <v>Energy</v>
          </cell>
          <cell r="J2536" t="str">
            <v>Summer</v>
          </cell>
          <cell r="K2536" t="str">
            <v>Part Peak</v>
          </cell>
          <cell r="O2536" t="str">
            <v>N/A</v>
          </cell>
          <cell r="T2536">
            <v>35229002.329676002</v>
          </cell>
        </row>
        <row r="2537">
          <cell r="F2537" t="str">
            <v>B-19</v>
          </cell>
          <cell r="G2537" t="str">
            <v>TRA</v>
          </cell>
          <cell r="I2537" t="str">
            <v>Energy</v>
          </cell>
          <cell r="J2537" t="str">
            <v>Summer</v>
          </cell>
          <cell r="K2537" t="str">
            <v>Part Peak</v>
          </cell>
          <cell r="O2537" t="str">
            <v>N/A</v>
          </cell>
          <cell r="T2537">
            <v>189526.467982</v>
          </cell>
        </row>
        <row r="2538">
          <cell r="F2538" t="str">
            <v>B-19</v>
          </cell>
          <cell r="G2538" t="str">
            <v>TRA</v>
          </cell>
          <cell r="I2538" t="str">
            <v>Energy</v>
          </cell>
          <cell r="J2538" t="str">
            <v>Summer</v>
          </cell>
          <cell r="K2538" t="str">
            <v>Peak</v>
          </cell>
          <cell r="O2538" t="str">
            <v>N/A</v>
          </cell>
          <cell r="T2538">
            <v>21215003.188261002</v>
          </cell>
        </row>
        <row r="2539">
          <cell r="F2539" t="str">
            <v>B-19</v>
          </cell>
          <cell r="G2539" t="str">
            <v>TRA</v>
          </cell>
          <cell r="I2539" t="str">
            <v>Energy</v>
          </cell>
          <cell r="J2539" t="str">
            <v>Summer</v>
          </cell>
          <cell r="K2539" t="str">
            <v>Peak</v>
          </cell>
          <cell r="O2539" t="str">
            <v>N/A</v>
          </cell>
          <cell r="T2539">
            <v>69113008.970716998</v>
          </cell>
        </row>
        <row r="2540">
          <cell r="F2540" t="str">
            <v>B-19</v>
          </cell>
          <cell r="G2540" t="str">
            <v>TRA</v>
          </cell>
          <cell r="I2540" t="str">
            <v>Energy</v>
          </cell>
          <cell r="J2540" t="str">
            <v>Summer</v>
          </cell>
          <cell r="K2540" t="str">
            <v>Peak</v>
          </cell>
          <cell r="O2540" t="str">
            <v>N/A</v>
          </cell>
          <cell r="T2540">
            <v>236577.89678499999</v>
          </cell>
        </row>
        <row r="2541">
          <cell r="F2541" t="str">
            <v>B-19</v>
          </cell>
          <cell r="G2541" t="str">
            <v>TRA</v>
          </cell>
          <cell r="I2541" t="str">
            <v>Energy</v>
          </cell>
          <cell r="J2541" t="str">
            <v>Winter</v>
          </cell>
          <cell r="K2541" t="str">
            <v>Off Peak</v>
          </cell>
          <cell r="O2541" t="str">
            <v>N/A</v>
          </cell>
          <cell r="T2541">
            <v>145421531.037056</v>
          </cell>
        </row>
        <row r="2542">
          <cell r="F2542" t="str">
            <v>B-19</v>
          </cell>
          <cell r="G2542" t="str">
            <v>TRA</v>
          </cell>
          <cell r="I2542" t="str">
            <v>Energy</v>
          </cell>
          <cell r="J2542" t="str">
            <v>Winter</v>
          </cell>
          <cell r="K2542" t="str">
            <v>Off Peak</v>
          </cell>
          <cell r="O2542" t="str">
            <v>N/A</v>
          </cell>
          <cell r="T2542">
            <v>356763468.73997998</v>
          </cell>
        </row>
        <row r="2543">
          <cell r="F2543" t="str">
            <v>B-19</v>
          </cell>
          <cell r="G2543" t="str">
            <v>TRA</v>
          </cell>
          <cell r="I2543" t="str">
            <v>Energy</v>
          </cell>
          <cell r="J2543" t="str">
            <v>Winter</v>
          </cell>
          <cell r="K2543" t="str">
            <v>Off Peak</v>
          </cell>
          <cell r="O2543" t="str">
            <v>N/A</v>
          </cell>
          <cell r="T2543">
            <v>2364979.990791</v>
          </cell>
        </row>
        <row r="2544">
          <cell r="F2544" t="str">
            <v>B-19</v>
          </cell>
          <cell r="G2544" t="str">
            <v>TRA</v>
          </cell>
          <cell r="I2544" t="str">
            <v>Energy</v>
          </cell>
          <cell r="J2544" t="str">
            <v>Winter</v>
          </cell>
          <cell r="K2544" t="str">
            <v>Part Peak</v>
          </cell>
          <cell r="O2544" t="str">
            <v>N/A</v>
          </cell>
          <cell r="T2544">
            <v>45726599.627411</v>
          </cell>
        </row>
        <row r="2545">
          <cell r="F2545" t="str">
            <v>B-19</v>
          </cell>
          <cell r="G2545" t="str">
            <v>TRA</v>
          </cell>
          <cell r="I2545" t="str">
            <v>Energy</v>
          </cell>
          <cell r="J2545" t="str">
            <v>Winter</v>
          </cell>
          <cell r="K2545" t="str">
            <v>Part Peak</v>
          </cell>
          <cell r="O2545" t="str">
            <v>N/A</v>
          </cell>
          <cell r="T2545">
            <v>133291348.214127</v>
          </cell>
        </row>
        <row r="2546">
          <cell r="F2546" t="str">
            <v>B-19</v>
          </cell>
          <cell r="G2546" t="str">
            <v>TRA</v>
          </cell>
          <cell r="I2546" t="str">
            <v>Energy</v>
          </cell>
          <cell r="J2546" t="str">
            <v>Winter</v>
          </cell>
          <cell r="K2546" t="str">
            <v>Part Peak</v>
          </cell>
          <cell r="O2546" t="str">
            <v>N/A</v>
          </cell>
          <cell r="T2546">
            <v>655592.13562099996</v>
          </cell>
        </row>
        <row r="2547">
          <cell r="F2547" t="str">
            <v>B-19</v>
          </cell>
          <cell r="G2547" t="str">
            <v>TRA</v>
          </cell>
          <cell r="I2547" t="str">
            <v>Energy</v>
          </cell>
          <cell r="J2547" t="str">
            <v>Winter</v>
          </cell>
          <cell r="K2547" t="str">
            <v>Super Off</v>
          </cell>
          <cell r="O2547" t="str">
            <v>N/A</v>
          </cell>
          <cell r="T2547">
            <v>11714039.627184</v>
          </cell>
        </row>
        <row r="2548">
          <cell r="F2548" t="str">
            <v>B-19</v>
          </cell>
          <cell r="G2548" t="str">
            <v>TRA</v>
          </cell>
          <cell r="I2548" t="str">
            <v>Energy</v>
          </cell>
          <cell r="J2548" t="str">
            <v>Winter</v>
          </cell>
          <cell r="K2548" t="str">
            <v>Super Off</v>
          </cell>
          <cell r="O2548" t="str">
            <v>N/A</v>
          </cell>
          <cell r="T2548">
            <v>66069305.464726999</v>
          </cell>
        </row>
        <row r="2549">
          <cell r="F2549" t="str">
            <v>B-19</v>
          </cell>
          <cell r="G2549" t="str">
            <v>TRA</v>
          </cell>
          <cell r="I2549" t="str">
            <v>Energy</v>
          </cell>
          <cell r="J2549" t="str">
            <v>Winter</v>
          </cell>
          <cell r="K2549" t="str">
            <v>Super Off</v>
          </cell>
          <cell r="O2549" t="str">
            <v>N/A</v>
          </cell>
          <cell r="T2549">
            <v>301988.325748</v>
          </cell>
        </row>
        <row r="2550">
          <cell r="F2550" t="str">
            <v>B-19</v>
          </cell>
          <cell r="G2550" t="str">
            <v>TRA</v>
          </cell>
          <cell r="I2550" t="str">
            <v>Energy</v>
          </cell>
          <cell r="J2550" t="str">
            <v>Summer</v>
          </cell>
          <cell r="K2550" t="str">
            <v>Off Peak</v>
          </cell>
          <cell r="O2550" t="str">
            <v>N/A</v>
          </cell>
          <cell r="T2550">
            <v>29122261.071608998</v>
          </cell>
        </row>
        <row r="2551">
          <cell r="F2551" t="str">
            <v>B-19</v>
          </cell>
          <cell r="G2551" t="str">
            <v>TRA</v>
          </cell>
          <cell r="I2551" t="str">
            <v>Energy</v>
          </cell>
          <cell r="J2551" t="str">
            <v>Summer</v>
          </cell>
          <cell r="K2551" t="str">
            <v>Off Peak</v>
          </cell>
          <cell r="O2551" t="str">
            <v>N/A</v>
          </cell>
          <cell r="T2551">
            <v>406791804.69423598</v>
          </cell>
        </row>
        <row r="2552">
          <cell r="F2552" t="str">
            <v>B-19</v>
          </cell>
          <cell r="G2552" t="str">
            <v>TRA</v>
          </cell>
          <cell r="I2552" t="str">
            <v>Energy</v>
          </cell>
          <cell r="J2552" t="str">
            <v>Summer</v>
          </cell>
          <cell r="K2552" t="str">
            <v>Off Peak</v>
          </cell>
          <cell r="O2552" t="str">
            <v>N/A</v>
          </cell>
          <cell r="T2552">
            <v>1250293.284005</v>
          </cell>
        </row>
        <row r="2553">
          <cell r="F2553" t="str">
            <v>B-19</v>
          </cell>
          <cell r="G2553" t="str">
            <v>TRA</v>
          </cell>
          <cell r="I2553" t="str">
            <v>Energy</v>
          </cell>
          <cell r="J2553" t="str">
            <v>Summer</v>
          </cell>
          <cell r="K2553" t="str">
            <v>Part Peak</v>
          </cell>
          <cell r="O2553" t="str">
            <v>N/A</v>
          </cell>
          <cell r="T2553">
            <v>6834703.046197</v>
          </cell>
        </row>
        <row r="2554">
          <cell r="F2554" t="str">
            <v>B-19</v>
          </cell>
          <cell r="G2554" t="str">
            <v>TRA</v>
          </cell>
          <cell r="I2554" t="str">
            <v>Energy</v>
          </cell>
          <cell r="J2554" t="str">
            <v>Summer</v>
          </cell>
          <cell r="K2554" t="str">
            <v>Part Peak</v>
          </cell>
          <cell r="O2554" t="str">
            <v>N/A</v>
          </cell>
          <cell r="T2554">
            <v>112353035.38183801</v>
          </cell>
        </row>
        <row r="2555">
          <cell r="F2555" t="str">
            <v>B-19</v>
          </cell>
          <cell r="G2555" t="str">
            <v>TRA</v>
          </cell>
          <cell r="I2555" t="str">
            <v>Energy</v>
          </cell>
          <cell r="J2555" t="str">
            <v>Summer</v>
          </cell>
          <cell r="K2555" t="str">
            <v>Part Peak</v>
          </cell>
          <cell r="O2555" t="str">
            <v>N/A</v>
          </cell>
          <cell r="T2555">
            <v>314510.633761</v>
          </cell>
        </row>
        <row r="2556">
          <cell r="F2556" t="str">
            <v>B-19</v>
          </cell>
          <cell r="G2556" t="str">
            <v>TRA</v>
          </cell>
          <cell r="I2556" t="str">
            <v>Energy</v>
          </cell>
          <cell r="J2556" t="str">
            <v>Summer</v>
          </cell>
          <cell r="K2556" t="str">
            <v>Peak</v>
          </cell>
          <cell r="O2556" t="str">
            <v>N/A</v>
          </cell>
          <cell r="T2556">
            <v>10315239.419602999</v>
          </cell>
        </row>
        <row r="2557">
          <cell r="F2557" t="str">
            <v>B-19</v>
          </cell>
          <cell r="G2557" t="str">
            <v>TRA</v>
          </cell>
          <cell r="I2557" t="str">
            <v>Energy</v>
          </cell>
          <cell r="J2557" t="str">
            <v>Summer</v>
          </cell>
          <cell r="K2557" t="str">
            <v>Peak</v>
          </cell>
          <cell r="O2557" t="str">
            <v>N/A</v>
          </cell>
          <cell r="T2557">
            <v>158193228.78497499</v>
          </cell>
        </row>
        <row r="2558">
          <cell r="F2558" t="str">
            <v>B-19</v>
          </cell>
          <cell r="G2558" t="str">
            <v>TRA</v>
          </cell>
          <cell r="I2558" t="str">
            <v>Energy</v>
          </cell>
          <cell r="J2558" t="str">
            <v>Summer</v>
          </cell>
          <cell r="K2558" t="str">
            <v>Peak</v>
          </cell>
          <cell r="O2558" t="str">
            <v>N/A</v>
          </cell>
          <cell r="T2558">
            <v>404904.11051999999</v>
          </cell>
        </row>
        <row r="2559">
          <cell r="F2559" t="str">
            <v>B-19</v>
          </cell>
          <cell r="G2559" t="str">
            <v>TRA</v>
          </cell>
          <cell r="I2559" t="str">
            <v>Energy</v>
          </cell>
          <cell r="J2559" t="str">
            <v>Winter</v>
          </cell>
          <cell r="K2559" t="str">
            <v>Off Peak</v>
          </cell>
          <cell r="O2559" t="str">
            <v>N/A</v>
          </cell>
          <cell r="T2559">
            <v>75347486.425054997</v>
          </cell>
        </row>
        <row r="2560">
          <cell r="F2560" t="str">
            <v>B-19</v>
          </cell>
          <cell r="G2560" t="str">
            <v>TRA</v>
          </cell>
          <cell r="I2560" t="str">
            <v>Energy</v>
          </cell>
          <cell r="J2560" t="str">
            <v>Winter</v>
          </cell>
          <cell r="K2560" t="str">
            <v>Off Peak</v>
          </cell>
          <cell r="O2560" t="str">
            <v>N/A</v>
          </cell>
          <cell r="T2560">
            <v>949263674.21278811</v>
          </cell>
        </row>
        <row r="2561">
          <cell r="F2561" t="str">
            <v>B-19</v>
          </cell>
          <cell r="G2561" t="str">
            <v>TRA</v>
          </cell>
          <cell r="I2561" t="str">
            <v>Energy</v>
          </cell>
          <cell r="J2561" t="str">
            <v>Winter</v>
          </cell>
          <cell r="K2561" t="str">
            <v>Off Peak</v>
          </cell>
          <cell r="O2561" t="str">
            <v>N/A</v>
          </cell>
          <cell r="T2561">
            <v>3625473.0610839999</v>
          </cell>
        </row>
        <row r="2562">
          <cell r="F2562" t="str">
            <v>B-19</v>
          </cell>
          <cell r="G2562" t="str">
            <v>TRA</v>
          </cell>
          <cell r="I2562" t="str">
            <v>Energy</v>
          </cell>
          <cell r="J2562" t="str">
            <v>Winter</v>
          </cell>
          <cell r="K2562" t="str">
            <v>Part Peak</v>
          </cell>
          <cell r="O2562" t="str">
            <v>N/A</v>
          </cell>
          <cell r="T2562">
            <v>23473001.056795001</v>
          </cell>
        </row>
        <row r="2563">
          <cell r="F2563" t="str">
            <v>B-19</v>
          </cell>
          <cell r="G2563" t="str">
            <v>TRA</v>
          </cell>
          <cell r="I2563" t="str">
            <v>Energy</v>
          </cell>
          <cell r="J2563" t="str">
            <v>Winter</v>
          </cell>
          <cell r="K2563" t="str">
            <v>Part Peak</v>
          </cell>
          <cell r="O2563" t="str">
            <v>N/A</v>
          </cell>
          <cell r="T2563">
            <v>302676345.83454001</v>
          </cell>
        </row>
        <row r="2564">
          <cell r="F2564" t="str">
            <v>B-19</v>
          </cell>
          <cell r="G2564" t="str">
            <v>TRA</v>
          </cell>
          <cell r="I2564" t="str">
            <v>Energy</v>
          </cell>
          <cell r="J2564" t="str">
            <v>Winter</v>
          </cell>
          <cell r="K2564" t="str">
            <v>Part Peak</v>
          </cell>
          <cell r="O2564" t="str">
            <v>N/A</v>
          </cell>
          <cell r="T2564">
            <v>1003605.164353</v>
          </cell>
        </row>
        <row r="2565">
          <cell r="F2565" t="str">
            <v>B-19</v>
          </cell>
          <cell r="G2565" t="str">
            <v>TRA</v>
          </cell>
          <cell r="I2565" t="str">
            <v>Energy</v>
          </cell>
          <cell r="J2565" t="str">
            <v>Winter</v>
          </cell>
          <cell r="K2565" t="str">
            <v>Super Off</v>
          </cell>
          <cell r="O2565" t="str">
            <v>N/A</v>
          </cell>
          <cell r="T2565">
            <v>6286162.3996529998</v>
          </cell>
        </row>
        <row r="2566">
          <cell r="F2566" t="str">
            <v>B-19</v>
          </cell>
          <cell r="G2566" t="str">
            <v>TRA</v>
          </cell>
          <cell r="I2566" t="str">
            <v>Energy</v>
          </cell>
          <cell r="J2566" t="str">
            <v>Winter</v>
          </cell>
          <cell r="K2566" t="str">
            <v>Super Off</v>
          </cell>
          <cell r="O2566" t="str">
            <v>N/A</v>
          </cell>
          <cell r="T2566">
            <v>86023668.103443995</v>
          </cell>
        </row>
        <row r="2567">
          <cell r="F2567" t="str">
            <v>B-19</v>
          </cell>
          <cell r="G2567" t="str">
            <v>TRA</v>
          </cell>
          <cell r="I2567" t="str">
            <v>Energy</v>
          </cell>
          <cell r="J2567" t="str">
            <v>Winter</v>
          </cell>
          <cell r="K2567" t="str">
            <v>Super Off</v>
          </cell>
          <cell r="O2567" t="str">
            <v>N/A</v>
          </cell>
          <cell r="T2567">
            <v>452887.113694</v>
          </cell>
        </row>
        <row r="2568">
          <cell r="F2568" t="str">
            <v>B-19</v>
          </cell>
          <cell r="G2568" t="str">
            <v>TRA</v>
          </cell>
          <cell r="I2568" t="str">
            <v>Energy</v>
          </cell>
          <cell r="J2568" t="str">
            <v>Summer</v>
          </cell>
          <cell r="K2568" t="str">
            <v>Off Peak</v>
          </cell>
          <cell r="O2568" t="str">
            <v>N/A</v>
          </cell>
          <cell r="T2568">
            <v>59686851.199405998</v>
          </cell>
        </row>
        <row r="2569">
          <cell r="F2569" t="str">
            <v>B-19</v>
          </cell>
          <cell r="G2569" t="str">
            <v>TRA</v>
          </cell>
          <cell r="I2569" t="str">
            <v>Energy</v>
          </cell>
          <cell r="J2569" t="str">
            <v>Summer</v>
          </cell>
          <cell r="K2569" t="str">
            <v>Off Peak</v>
          </cell>
          <cell r="O2569" t="str">
            <v>N/A</v>
          </cell>
          <cell r="T2569">
            <v>180249835.36426198</v>
          </cell>
        </row>
        <row r="2570">
          <cell r="F2570" t="str">
            <v>B-19</v>
          </cell>
          <cell r="G2570" t="str">
            <v>TRA</v>
          </cell>
          <cell r="I2570" t="str">
            <v>Energy</v>
          </cell>
          <cell r="J2570" t="str">
            <v>Summer</v>
          </cell>
          <cell r="K2570" t="str">
            <v>Off Peak</v>
          </cell>
          <cell r="O2570" t="str">
            <v>N/A</v>
          </cell>
          <cell r="T2570">
            <v>754834.76145899994</v>
          </cell>
        </row>
        <row r="2571">
          <cell r="F2571" t="str">
            <v>B-19</v>
          </cell>
          <cell r="G2571" t="str">
            <v>TRA</v>
          </cell>
          <cell r="I2571" t="str">
            <v>Energy</v>
          </cell>
          <cell r="J2571" t="str">
            <v>Summer</v>
          </cell>
          <cell r="K2571" t="str">
            <v>Part Peak</v>
          </cell>
          <cell r="O2571" t="str">
            <v>N/A</v>
          </cell>
          <cell r="T2571">
            <v>15632662.785094999</v>
          </cell>
        </row>
        <row r="2572">
          <cell r="F2572" t="str">
            <v>B-19</v>
          </cell>
          <cell r="G2572" t="str">
            <v>TRA</v>
          </cell>
          <cell r="I2572" t="str">
            <v>Energy</v>
          </cell>
          <cell r="J2572" t="str">
            <v>Summer</v>
          </cell>
          <cell r="K2572" t="str">
            <v>Part Peak</v>
          </cell>
          <cell r="O2572" t="str">
            <v>N/A</v>
          </cell>
          <cell r="T2572">
            <v>35229002.329676002</v>
          </cell>
        </row>
        <row r="2573">
          <cell r="F2573" t="str">
            <v>B-19</v>
          </cell>
          <cell r="G2573" t="str">
            <v>TRA</v>
          </cell>
          <cell r="I2573" t="str">
            <v>Energy</v>
          </cell>
          <cell r="J2573" t="str">
            <v>Summer</v>
          </cell>
          <cell r="K2573" t="str">
            <v>Part Peak</v>
          </cell>
          <cell r="O2573" t="str">
            <v>N/A</v>
          </cell>
          <cell r="T2573">
            <v>189526.467982</v>
          </cell>
        </row>
        <row r="2574">
          <cell r="F2574" t="str">
            <v>B-19</v>
          </cell>
          <cell r="G2574" t="str">
            <v>TRA</v>
          </cell>
          <cell r="I2574" t="str">
            <v>Energy</v>
          </cell>
          <cell r="J2574" t="str">
            <v>Summer</v>
          </cell>
          <cell r="K2574" t="str">
            <v>Peak</v>
          </cell>
          <cell r="O2574" t="str">
            <v>N/A</v>
          </cell>
          <cell r="T2574">
            <v>21215003.188261002</v>
          </cell>
        </row>
        <row r="2575">
          <cell r="F2575" t="str">
            <v>B-19</v>
          </cell>
          <cell r="G2575" t="str">
            <v>TRA</v>
          </cell>
          <cell r="I2575" t="str">
            <v>Energy</v>
          </cell>
          <cell r="J2575" t="str">
            <v>Summer</v>
          </cell>
          <cell r="K2575" t="str">
            <v>Peak</v>
          </cell>
          <cell r="O2575" t="str">
            <v>N/A</v>
          </cell>
          <cell r="T2575">
            <v>69113008.970716998</v>
          </cell>
        </row>
        <row r="2576">
          <cell r="F2576" t="str">
            <v>B-19</v>
          </cell>
          <cell r="G2576" t="str">
            <v>TRA</v>
          </cell>
          <cell r="I2576" t="str">
            <v>Energy</v>
          </cell>
          <cell r="J2576" t="str">
            <v>Summer</v>
          </cell>
          <cell r="K2576" t="str">
            <v>Peak</v>
          </cell>
          <cell r="O2576" t="str">
            <v>N/A</v>
          </cell>
          <cell r="T2576">
            <v>236577.89678499999</v>
          </cell>
        </row>
        <row r="2577">
          <cell r="F2577" t="str">
            <v>B-19</v>
          </cell>
          <cell r="G2577" t="str">
            <v>TRA</v>
          </cell>
          <cell r="I2577" t="str">
            <v>Energy</v>
          </cell>
          <cell r="J2577" t="str">
            <v>Winter</v>
          </cell>
          <cell r="K2577" t="str">
            <v>Off Peak</v>
          </cell>
          <cell r="O2577" t="str">
            <v>N/A</v>
          </cell>
          <cell r="T2577">
            <v>145421531.037056</v>
          </cell>
        </row>
        <row r="2578">
          <cell r="F2578" t="str">
            <v>B-19</v>
          </cell>
          <cell r="G2578" t="str">
            <v>TRA</v>
          </cell>
          <cell r="I2578" t="str">
            <v>Energy</v>
          </cell>
          <cell r="J2578" t="str">
            <v>Winter</v>
          </cell>
          <cell r="K2578" t="str">
            <v>Off Peak</v>
          </cell>
          <cell r="O2578" t="str">
            <v>N/A</v>
          </cell>
          <cell r="T2578">
            <v>356763468.73997998</v>
          </cell>
        </row>
        <row r="2579">
          <cell r="F2579" t="str">
            <v>B-19</v>
          </cell>
          <cell r="G2579" t="str">
            <v>TRA</v>
          </cell>
          <cell r="I2579" t="str">
            <v>Energy</v>
          </cell>
          <cell r="J2579" t="str">
            <v>Winter</v>
          </cell>
          <cell r="K2579" t="str">
            <v>Off Peak</v>
          </cell>
          <cell r="O2579" t="str">
            <v>N/A</v>
          </cell>
          <cell r="T2579">
            <v>2364979.990791</v>
          </cell>
        </row>
        <row r="2580">
          <cell r="F2580" t="str">
            <v>B-19</v>
          </cell>
          <cell r="G2580" t="str">
            <v>TRA</v>
          </cell>
          <cell r="I2580" t="str">
            <v>Energy</v>
          </cell>
          <cell r="J2580" t="str">
            <v>Winter</v>
          </cell>
          <cell r="K2580" t="str">
            <v>Part Peak</v>
          </cell>
          <cell r="O2580" t="str">
            <v>N/A</v>
          </cell>
          <cell r="T2580">
            <v>45726599.627411</v>
          </cell>
        </row>
        <row r="2581">
          <cell r="F2581" t="str">
            <v>B-19</v>
          </cell>
          <cell r="G2581" t="str">
            <v>TRA</v>
          </cell>
          <cell r="I2581" t="str">
            <v>Energy</v>
          </cell>
          <cell r="J2581" t="str">
            <v>Winter</v>
          </cell>
          <cell r="K2581" t="str">
            <v>Part Peak</v>
          </cell>
          <cell r="O2581" t="str">
            <v>N/A</v>
          </cell>
          <cell r="T2581">
            <v>133291348.214127</v>
          </cell>
        </row>
        <row r="2582">
          <cell r="F2582" t="str">
            <v>B-19</v>
          </cell>
          <cell r="G2582" t="str">
            <v>TRA</v>
          </cell>
          <cell r="I2582" t="str">
            <v>Energy</v>
          </cell>
          <cell r="J2582" t="str">
            <v>Winter</v>
          </cell>
          <cell r="K2582" t="str">
            <v>Part Peak</v>
          </cell>
          <cell r="O2582" t="str">
            <v>N/A</v>
          </cell>
          <cell r="T2582">
            <v>655592.13562099996</v>
          </cell>
        </row>
        <row r="2583">
          <cell r="F2583" t="str">
            <v>B-19</v>
          </cell>
          <cell r="G2583" t="str">
            <v>TRA</v>
          </cell>
          <cell r="I2583" t="str">
            <v>Energy</v>
          </cell>
          <cell r="J2583" t="str">
            <v>Winter</v>
          </cell>
          <cell r="K2583" t="str">
            <v>Super Off</v>
          </cell>
          <cell r="O2583" t="str">
            <v>N/A</v>
          </cell>
          <cell r="T2583">
            <v>11714039.627184</v>
          </cell>
        </row>
        <row r="2584">
          <cell r="F2584" t="str">
            <v>B-19</v>
          </cell>
          <cell r="G2584" t="str">
            <v>TRA</v>
          </cell>
          <cell r="I2584" t="str">
            <v>Energy</v>
          </cell>
          <cell r="J2584" t="str">
            <v>Winter</v>
          </cell>
          <cell r="K2584" t="str">
            <v>Super Off</v>
          </cell>
          <cell r="O2584" t="str">
            <v>N/A</v>
          </cell>
          <cell r="T2584">
            <v>66069305.464726999</v>
          </cell>
        </row>
        <row r="2585">
          <cell r="F2585" t="str">
            <v>B-19</v>
          </cell>
          <cell r="G2585" t="str">
            <v>TRA</v>
          </cell>
          <cell r="I2585" t="str">
            <v>Energy</v>
          </cell>
          <cell r="J2585" t="str">
            <v>Winter</v>
          </cell>
          <cell r="K2585" t="str">
            <v>Super Off</v>
          </cell>
          <cell r="O2585" t="str">
            <v>N/A</v>
          </cell>
          <cell r="T2585">
            <v>301988.325748</v>
          </cell>
        </row>
        <row r="2586">
          <cell r="F2586" t="str">
            <v>B-19</v>
          </cell>
          <cell r="G2586" t="str">
            <v>TRA</v>
          </cell>
          <cell r="I2586" t="str">
            <v>Energy</v>
          </cell>
          <cell r="J2586" t="str">
            <v>Summer</v>
          </cell>
          <cell r="K2586" t="str">
            <v>Off Peak</v>
          </cell>
          <cell r="O2586" t="str">
            <v>N/A</v>
          </cell>
          <cell r="T2586">
            <v>29122261.071608998</v>
          </cell>
        </row>
        <row r="2587">
          <cell r="F2587" t="str">
            <v>B-19</v>
          </cell>
          <cell r="G2587" t="str">
            <v>TRA</v>
          </cell>
          <cell r="I2587" t="str">
            <v>Energy</v>
          </cell>
          <cell r="J2587" t="str">
            <v>Summer</v>
          </cell>
          <cell r="K2587" t="str">
            <v>Off Peak</v>
          </cell>
          <cell r="O2587" t="str">
            <v>N/A</v>
          </cell>
          <cell r="T2587">
            <v>406791804.69423598</v>
          </cell>
        </row>
        <row r="2588">
          <cell r="F2588" t="str">
            <v>B-19</v>
          </cell>
          <cell r="G2588" t="str">
            <v>TRA</v>
          </cell>
          <cell r="I2588" t="str">
            <v>Energy</v>
          </cell>
          <cell r="J2588" t="str">
            <v>Summer</v>
          </cell>
          <cell r="K2588" t="str">
            <v>Off Peak</v>
          </cell>
          <cell r="O2588" t="str">
            <v>N/A</v>
          </cell>
          <cell r="T2588">
            <v>1250293.284005</v>
          </cell>
        </row>
        <row r="2589">
          <cell r="F2589" t="str">
            <v>B-19</v>
          </cell>
          <cell r="G2589" t="str">
            <v>TRA</v>
          </cell>
          <cell r="I2589" t="str">
            <v>Energy</v>
          </cell>
          <cell r="J2589" t="str">
            <v>Summer</v>
          </cell>
          <cell r="K2589" t="str">
            <v>Part Peak</v>
          </cell>
          <cell r="O2589" t="str">
            <v>N/A</v>
          </cell>
          <cell r="T2589">
            <v>6834703.046197</v>
          </cell>
        </row>
        <row r="2590">
          <cell r="F2590" t="str">
            <v>B-19</v>
          </cell>
          <cell r="G2590" t="str">
            <v>TRA</v>
          </cell>
          <cell r="I2590" t="str">
            <v>Energy</v>
          </cell>
          <cell r="J2590" t="str">
            <v>Summer</v>
          </cell>
          <cell r="K2590" t="str">
            <v>Part Peak</v>
          </cell>
          <cell r="O2590" t="str">
            <v>N/A</v>
          </cell>
          <cell r="T2590">
            <v>112353035.38183801</v>
          </cell>
        </row>
        <row r="2591">
          <cell r="F2591" t="str">
            <v>B-19</v>
          </cell>
          <cell r="G2591" t="str">
            <v>TRA</v>
          </cell>
          <cell r="I2591" t="str">
            <v>Energy</v>
          </cell>
          <cell r="J2591" t="str">
            <v>Summer</v>
          </cell>
          <cell r="K2591" t="str">
            <v>Part Peak</v>
          </cell>
          <cell r="O2591" t="str">
            <v>N/A</v>
          </cell>
          <cell r="T2591">
            <v>314510.633761</v>
          </cell>
        </row>
        <row r="2592">
          <cell r="F2592" t="str">
            <v>B-19</v>
          </cell>
          <cell r="G2592" t="str">
            <v>TRA</v>
          </cell>
          <cell r="I2592" t="str">
            <v>Energy</v>
          </cell>
          <cell r="J2592" t="str">
            <v>Summer</v>
          </cell>
          <cell r="K2592" t="str">
            <v>Peak</v>
          </cell>
          <cell r="O2592" t="str">
            <v>N/A</v>
          </cell>
          <cell r="T2592">
            <v>10315239.419602999</v>
          </cell>
        </row>
        <row r="2593">
          <cell r="F2593" t="str">
            <v>B-19</v>
          </cell>
          <cell r="G2593" t="str">
            <v>TRA</v>
          </cell>
          <cell r="I2593" t="str">
            <v>Energy</v>
          </cell>
          <cell r="J2593" t="str">
            <v>Summer</v>
          </cell>
          <cell r="K2593" t="str">
            <v>Peak</v>
          </cell>
          <cell r="O2593" t="str">
            <v>N/A</v>
          </cell>
          <cell r="T2593">
            <v>158193228.78497499</v>
          </cell>
        </row>
        <row r="2594">
          <cell r="F2594" t="str">
            <v>B-19</v>
          </cell>
          <cell r="G2594" t="str">
            <v>TRA</v>
          </cell>
          <cell r="I2594" t="str">
            <v>Energy</v>
          </cell>
          <cell r="J2594" t="str">
            <v>Summer</v>
          </cell>
          <cell r="K2594" t="str">
            <v>Peak</v>
          </cell>
          <cell r="O2594" t="str">
            <v>N/A</v>
          </cell>
          <cell r="T2594">
            <v>404904.11051999999</v>
          </cell>
        </row>
        <row r="2595">
          <cell r="F2595" t="str">
            <v>B-19</v>
          </cell>
          <cell r="G2595" t="str">
            <v>TRA</v>
          </cell>
          <cell r="I2595" t="str">
            <v>Energy</v>
          </cell>
          <cell r="J2595" t="str">
            <v>Winter</v>
          </cell>
          <cell r="K2595" t="str">
            <v>Off Peak</v>
          </cell>
          <cell r="O2595" t="str">
            <v>N/A</v>
          </cell>
          <cell r="T2595">
            <v>75347486.425054997</v>
          </cell>
        </row>
        <row r="2596">
          <cell r="F2596" t="str">
            <v>B-19</v>
          </cell>
          <cell r="G2596" t="str">
            <v>TRA</v>
          </cell>
          <cell r="I2596" t="str">
            <v>Energy</v>
          </cell>
          <cell r="J2596" t="str">
            <v>Winter</v>
          </cell>
          <cell r="K2596" t="str">
            <v>Off Peak</v>
          </cell>
          <cell r="O2596" t="str">
            <v>N/A</v>
          </cell>
          <cell r="T2596">
            <v>949263674.21278811</v>
          </cell>
        </row>
        <row r="2597">
          <cell r="F2597" t="str">
            <v>B-19</v>
          </cell>
          <cell r="G2597" t="str">
            <v>TRA</v>
          </cell>
          <cell r="I2597" t="str">
            <v>Energy</v>
          </cell>
          <cell r="J2597" t="str">
            <v>Winter</v>
          </cell>
          <cell r="K2597" t="str">
            <v>Off Peak</v>
          </cell>
          <cell r="O2597" t="str">
            <v>N/A</v>
          </cell>
          <cell r="T2597">
            <v>3625473.0610839999</v>
          </cell>
        </row>
        <row r="2598">
          <cell r="F2598" t="str">
            <v>B-19</v>
          </cell>
          <cell r="G2598" t="str">
            <v>TRA</v>
          </cell>
          <cell r="I2598" t="str">
            <v>Energy</v>
          </cell>
          <cell r="J2598" t="str">
            <v>Winter</v>
          </cell>
          <cell r="K2598" t="str">
            <v>Part Peak</v>
          </cell>
          <cell r="O2598" t="str">
            <v>N/A</v>
          </cell>
          <cell r="T2598">
            <v>23473001.056795001</v>
          </cell>
        </row>
        <row r="2599">
          <cell r="F2599" t="str">
            <v>B-19</v>
          </cell>
          <cell r="G2599" t="str">
            <v>TRA</v>
          </cell>
          <cell r="I2599" t="str">
            <v>Energy</v>
          </cell>
          <cell r="J2599" t="str">
            <v>Winter</v>
          </cell>
          <cell r="K2599" t="str">
            <v>Part Peak</v>
          </cell>
          <cell r="O2599" t="str">
            <v>N/A</v>
          </cell>
          <cell r="T2599">
            <v>302676345.83454001</v>
          </cell>
        </row>
        <row r="2600">
          <cell r="F2600" t="str">
            <v>B-19</v>
          </cell>
          <cell r="G2600" t="str">
            <v>TRA</v>
          </cell>
          <cell r="I2600" t="str">
            <v>Energy</v>
          </cell>
          <cell r="J2600" t="str">
            <v>Winter</v>
          </cell>
          <cell r="K2600" t="str">
            <v>Part Peak</v>
          </cell>
          <cell r="O2600" t="str">
            <v>N/A</v>
          </cell>
          <cell r="T2600">
            <v>1003605.164353</v>
          </cell>
        </row>
        <row r="2601">
          <cell r="F2601" t="str">
            <v>B-19</v>
          </cell>
          <cell r="G2601" t="str">
            <v>TRA</v>
          </cell>
          <cell r="I2601" t="str">
            <v>Energy</v>
          </cell>
          <cell r="J2601" t="str">
            <v>Winter</v>
          </cell>
          <cell r="K2601" t="str">
            <v>Super Off</v>
          </cell>
          <cell r="O2601" t="str">
            <v>N/A</v>
          </cell>
          <cell r="T2601">
            <v>6286162.3996529998</v>
          </cell>
        </row>
        <row r="2602">
          <cell r="F2602" t="str">
            <v>B-19</v>
          </cell>
          <cell r="G2602" t="str">
            <v>TRA</v>
          </cell>
          <cell r="I2602" t="str">
            <v>Energy</v>
          </cell>
          <cell r="J2602" t="str">
            <v>Winter</v>
          </cell>
          <cell r="K2602" t="str">
            <v>Super Off</v>
          </cell>
          <cell r="O2602" t="str">
            <v>N/A</v>
          </cell>
          <cell r="T2602">
            <v>86023668.103443995</v>
          </cell>
        </row>
        <row r="2603">
          <cell r="F2603" t="str">
            <v>B-19</v>
          </cell>
          <cell r="G2603" t="str">
            <v>TRA</v>
          </cell>
          <cell r="I2603" t="str">
            <v>Energy</v>
          </cell>
          <cell r="J2603" t="str">
            <v>Winter</v>
          </cell>
          <cell r="K2603" t="str">
            <v>Super Off</v>
          </cell>
          <cell r="O2603" t="str">
            <v>N/A</v>
          </cell>
          <cell r="T2603">
            <v>452887.113694</v>
          </cell>
        </row>
        <row r="2604">
          <cell r="F2604" t="str">
            <v>B-19</v>
          </cell>
          <cell r="G2604" t="str">
            <v>TRA</v>
          </cell>
          <cell r="I2604" t="str">
            <v>Energy</v>
          </cell>
          <cell r="J2604" t="str">
            <v>Summer</v>
          </cell>
          <cell r="K2604" t="str">
            <v>Off Peak</v>
          </cell>
          <cell r="O2604" t="str">
            <v>N/A</v>
          </cell>
          <cell r="T2604">
            <v>59686851.199405998</v>
          </cell>
        </row>
        <row r="2605">
          <cell r="F2605" t="str">
            <v>B-19</v>
          </cell>
          <cell r="G2605" t="str">
            <v>TRA</v>
          </cell>
          <cell r="I2605" t="str">
            <v>Energy</v>
          </cell>
          <cell r="J2605" t="str">
            <v>Summer</v>
          </cell>
          <cell r="K2605" t="str">
            <v>Off Peak</v>
          </cell>
          <cell r="O2605" t="str">
            <v>N/A</v>
          </cell>
          <cell r="T2605">
            <v>180249835.36426198</v>
          </cell>
        </row>
        <row r="2606">
          <cell r="F2606" t="str">
            <v>B-19</v>
          </cell>
          <cell r="G2606" t="str">
            <v>TRA</v>
          </cell>
          <cell r="I2606" t="str">
            <v>Energy</v>
          </cell>
          <cell r="J2606" t="str">
            <v>Summer</v>
          </cell>
          <cell r="K2606" t="str">
            <v>Off Peak</v>
          </cell>
          <cell r="O2606" t="str">
            <v>N/A</v>
          </cell>
          <cell r="T2606">
            <v>754834.76145899994</v>
          </cell>
        </row>
        <row r="2607">
          <cell r="F2607" t="str">
            <v>B-19</v>
          </cell>
          <cell r="G2607" t="str">
            <v>TRA</v>
          </cell>
          <cell r="I2607" t="str">
            <v>Energy</v>
          </cell>
          <cell r="J2607" t="str">
            <v>Summer</v>
          </cell>
          <cell r="K2607" t="str">
            <v>Part Peak</v>
          </cell>
          <cell r="O2607" t="str">
            <v>N/A</v>
          </cell>
          <cell r="T2607">
            <v>15632662.785094999</v>
          </cell>
        </row>
        <row r="2608">
          <cell r="F2608" t="str">
            <v>B-19</v>
          </cell>
          <cell r="G2608" t="str">
            <v>TRA</v>
          </cell>
          <cell r="I2608" t="str">
            <v>Energy</v>
          </cell>
          <cell r="J2608" t="str">
            <v>Summer</v>
          </cell>
          <cell r="K2608" t="str">
            <v>Part Peak</v>
          </cell>
          <cell r="O2608" t="str">
            <v>N/A</v>
          </cell>
          <cell r="T2608">
            <v>35229002.329676002</v>
          </cell>
        </row>
        <row r="2609">
          <cell r="F2609" t="str">
            <v>B-19</v>
          </cell>
          <cell r="G2609" t="str">
            <v>TRA</v>
          </cell>
          <cell r="I2609" t="str">
            <v>Energy</v>
          </cell>
          <cell r="J2609" t="str">
            <v>Summer</v>
          </cell>
          <cell r="K2609" t="str">
            <v>Part Peak</v>
          </cell>
          <cell r="O2609" t="str">
            <v>N/A</v>
          </cell>
          <cell r="T2609">
            <v>189526.467982</v>
          </cell>
        </row>
        <row r="2610">
          <cell r="F2610" t="str">
            <v>B-19</v>
          </cell>
          <cell r="G2610" t="str">
            <v>TRA</v>
          </cell>
          <cell r="I2610" t="str">
            <v>Energy</v>
          </cell>
          <cell r="J2610" t="str">
            <v>Summer</v>
          </cell>
          <cell r="K2610" t="str">
            <v>Peak</v>
          </cell>
          <cell r="O2610" t="str">
            <v>N/A</v>
          </cell>
          <cell r="T2610">
            <v>21215003.188261002</v>
          </cell>
        </row>
        <row r="2611">
          <cell r="F2611" t="str">
            <v>B-19</v>
          </cell>
          <cell r="G2611" t="str">
            <v>TRA</v>
          </cell>
          <cell r="I2611" t="str">
            <v>Energy</v>
          </cell>
          <cell r="J2611" t="str">
            <v>Summer</v>
          </cell>
          <cell r="K2611" t="str">
            <v>Peak</v>
          </cell>
          <cell r="O2611" t="str">
            <v>N/A</v>
          </cell>
          <cell r="T2611">
            <v>69113008.970716998</v>
          </cell>
        </row>
        <row r="2612">
          <cell r="F2612" t="str">
            <v>B-19</v>
          </cell>
          <cell r="G2612" t="str">
            <v>TRA</v>
          </cell>
          <cell r="I2612" t="str">
            <v>Energy</v>
          </cell>
          <cell r="J2612" t="str">
            <v>Summer</v>
          </cell>
          <cell r="K2612" t="str">
            <v>Peak</v>
          </cell>
          <cell r="O2612" t="str">
            <v>N/A</v>
          </cell>
          <cell r="T2612">
            <v>236577.89678499999</v>
          </cell>
        </row>
        <row r="2613">
          <cell r="F2613" t="str">
            <v>B-19</v>
          </cell>
          <cell r="G2613" t="str">
            <v>TRA</v>
          </cell>
          <cell r="I2613" t="str">
            <v>Energy</v>
          </cell>
          <cell r="J2613" t="str">
            <v>Winter</v>
          </cell>
          <cell r="K2613" t="str">
            <v>Off Peak</v>
          </cell>
          <cell r="O2613" t="str">
            <v>N/A</v>
          </cell>
          <cell r="T2613">
            <v>145421531.037056</v>
          </cell>
        </row>
        <row r="2614">
          <cell r="F2614" t="str">
            <v>B-19</v>
          </cell>
          <cell r="G2614" t="str">
            <v>TRA</v>
          </cell>
          <cell r="I2614" t="str">
            <v>Energy</v>
          </cell>
          <cell r="J2614" t="str">
            <v>Winter</v>
          </cell>
          <cell r="K2614" t="str">
            <v>Off Peak</v>
          </cell>
          <cell r="O2614" t="str">
            <v>N/A</v>
          </cell>
          <cell r="T2614">
            <v>356763468.73997998</v>
          </cell>
        </row>
        <row r="2615">
          <cell r="F2615" t="str">
            <v>B-19</v>
          </cell>
          <cell r="G2615" t="str">
            <v>TRA</v>
          </cell>
          <cell r="I2615" t="str">
            <v>Energy</v>
          </cell>
          <cell r="J2615" t="str">
            <v>Winter</v>
          </cell>
          <cell r="K2615" t="str">
            <v>Off Peak</v>
          </cell>
          <cell r="O2615" t="str">
            <v>N/A</v>
          </cell>
          <cell r="T2615">
            <v>2364979.990791</v>
          </cell>
        </row>
        <row r="2616">
          <cell r="F2616" t="str">
            <v>B-19</v>
          </cell>
          <cell r="G2616" t="str">
            <v>TRA</v>
          </cell>
          <cell r="I2616" t="str">
            <v>Energy</v>
          </cell>
          <cell r="J2616" t="str">
            <v>Winter</v>
          </cell>
          <cell r="K2616" t="str">
            <v>Part Peak</v>
          </cell>
          <cell r="O2616" t="str">
            <v>N/A</v>
          </cell>
          <cell r="T2616">
            <v>45726599.627411</v>
          </cell>
        </row>
        <row r="2617">
          <cell r="F2617" t="str">
            <v>B-19</v>
          </cell>
          <cell r="G2617" t="str">
            <v>TRA</v>
          </cell>
          <cell r="I2617" t="str">
            <v>Energy</v>
          </cell>
          <cell r="J2617" t="str">
            <v>Winter</v>
          </cell>
          <cell r="K2617" t="str">
            <v>Part Peak</v>
          </cell>
          <cell r="O2617" t="str">
            <v>N/A</v>
          </cell>
          <cell r="T2617">
            <v>133291348.214127</v>
          </cell>
        </row>
        <row r="2618">
          <cell r="F2618" t="str">
            <v>B-19</v>
          </cell>
          <cell r="G2618" t="str">
            <v>TRA</v>
          </cell>
          <cell r="I2618" t="str">
            <v>Energy</v>
          </cell>
          <cell r="J2618" t="str">
            <v>Winter</v>
          </cell>
          <cell r="K2618" t="str">
            <v>Part Peak</v>
          </cell>
          <cell r="O2618" t="str">
            <v>N/A</v>
          </cell>
          <cell r="T2618">
            <v>655592.13562099996</v>
          </cell>
        </row>
        <row r="2619">
          <cell r="F2619" t="str">
            <v>B-19</v>
          </cell>
          <cell r="G2619" t="str">
            <v>TRA</v>
          </cell>
          <cell r="I2619" t="str">
            <v>Energy</v>
          </cell>
          <cell r="J2619" t="str">
            <v>Winter</v>
          </cell>
          <cell r="K2619" t="str">
            <v>Super Off</v>
          </cell>
          <cell r="O2619" t="str">
            <v>N/A</v>
          </cell>
          <cell r="T2619">
            <v>11714039.627184</v>
          </cell>
        </row>
        <row r="2620">
          <cell r="F2620" t="str">
            <v>B-19</v>
          </cell>
          <cell r="G2620" t="str">
            <v>TRA</v>
          </cell>
          <cell r="I2620" t="str">
            <v>Energy</v>
          </cell>
          <cell r="J2620" t="str">
            <v>Winter</v>
          </cell>
          <cell r="K2620" t="str">
            <v>Super Off</v>
          </cell>
          <cell r="O2620" t="str">
            <v>N/A</v>
          </cell>
          <cell r="T2620">
            <v>66069305.464726999</v>
          </cell>
        </row>
        <row r="2621">
          <cell r="F2621" t="str">
            <v>B-19</v>
          </cell>
          <cell r="G2621" t="str">
            <v>TRA</v>
          </cell>
          <cell r="I2621" t="str">
            <v>Energy</v>
          </cell>
          <cell r="J2621" t="str">
            <v>Winter</v>
          </cell>
          <cell r="K2621" t="str">
            <v>Super Off</v>
          </cell>
          <cell r="O2621" t="str">
            <v>N/A</v>
          </cell>
          <cell r="T2621">
            <v>301988.325748</v>
          </cell>
        </row>
        <row r="2622">
          <cell r="F2622" t="str">
            <v>B-19</v>
          </cell>
          <cell r="G2622" t="str">
            <v>TRA</v>
          </cell>
          <cell r="I2622" t="str">
            <v>Energy</v>
          </cell>
          <cell r="J2622" t="str">
            <v>Summer</v>
          </cell>
          <cell r="K2622" t="str">
            <v>Off Peak</v>
          </cell>
          <cell r="O2622" t="str">
            <v>N/A</v>
          </cell>
          <cell r="T2622">
            <v>29122261.071608998</v>
          </cell>
        </row>
        <row r="2623">
          <cell r="F2623" t="str">
            <v>B-19</v>
          </cell>
          <cell r="G2623" t="str">
            <v>TRA</v>
          </cell>
          <cell r="I2623" t="str">
            <v>Energy</v>
          </cell>
          <cell r="J2623" t="str">
            <v>Summer</v>
          </cell>
          <cell r="K2623" t="str">
            <v>Off Peak</v>
          </cell>
          <cell r="O2623" t="str">
            <v>N/A</v>
          </cell>
          <cell r="T2623">
            <v>406791804.69423598</v>
          </cell>
        </row>
        <row r="2624">
          <cell r="F2624" t="str">
            <v>B-19</v>
          </cell>
          <cell r="G2624" t="str">
            <v>TRA</v>
          </cell>
          <cell r="I2624" t="str">
            <v>Energy</v>
          </cell>
          <cell r="J2624" t="str">
            <v>Summer</v>
          </cell>
          <cell r="K2624" t="str">
            <v>Off Peak</v>
          </cell>
          <cell r="O2624" t="str">
            <v>N/A</v>
          </cell>
          <cell r="T2624">
            <v>1250293.284005</v>
          </cell>
        </row>
        <row r="2625">
          <cell r="F2625" t="str">
            <v>B-19</v>
          </cell>
          <cell r="G2625" t="str">
            <v>TRA</v>
          </cell>
          <cell r="I2625" t="str">
            <v>Energy</v>
          </cell>
          <cell r="J2625" t="str">
            <v>Summer</v>
          </cell>
          <cell r="K2625" t="str">
            <v>Part Peak</v>
          </cell>
          <cell r="O2625" t="str">
            <v>N/A</v>
          </cell>
          <cell r="T2625">
            <v>6834703.046197</v>
          </cell>
        </row>
        <row r="2626">
          <cell r="F2626" t="str">
            <v>B-19</v>
          </cell>
          <cell r="G2626" t="str">
            <v>TRA</v>
          </cell>
          <cell r="I2626" t="str">
            <v>Energy</v>
          </cell>
          <cell r="J2626" t="str">
            <v>Summer</v>
          </cell>
          <cell r="K2626" t="str">
            <v>Part Peak</v>
          </cell>
          <cell r="O2626" t="str">
            <v>N/A</v>
          </cell>
          <cell r="T2626">
            <v>112353035.38183801</v>
          </cell>
        </row>
        <row r="2627">
          <cell r="F2627" t="str">
            <v>B-19</v>
          </cell>
          <cell r="G2627" t="str">
            <v>TRA</v>
          </cell>
          <cell r="I2627" t="str">
            <v>Energy</v>
          </cell>
          <cell r="J2627" t="str">
            <v>Summer</v>
          </cell>
          <cell r="K2627" t="str">
            <v>Part Peak</v>
          </cell>
          <cell r="O2627" t="str">
            <v>N/A</v>
          </cell>
          <cell r="T2627">
            <v>314510.633761</v>
          </cell>
        </row>
        <row r="2628">
          <cell r="F2628" t="str">
            <v>B-19</v>
          </cell>
          <cell r="G2628" t="str">
            <v>TRA</v>
          </cell>
          <cell r="I2628" t="str">
            <v>Energy</v>
          </cell>
          <cell r="J2628" t="str">
            <v>Summer</v>
          </cell>
          <cell r="K2628" t="str">
            <v>Peak</v>
          </cell>
          <cell r="O2628" t="str">
            <v>N/A</v>
          </cell>
          <cell r="T2628">
            <v>10315239.419602999</v>
          </cell>
        </row>
        <row r="2629">
          <cell r="F2629" t="str">
            <v>B-19</v>
          </cell>
          <cell r="G2629" t="str">
            <v>TRA</v>
          </cell>
          <cell r="I2629" t="str">
            <v>Energy</v>
          </cell>
          <cell r="J2629" t="str">
            <v>Summer</v>
          </cell>
          <cell r="K2629" t="str">
            <v>Peak</v>
          </cell>
          <cell r="O2629" t="str">
            <v>N/A</v>
          </cell>
          <cell r="T2629">
            <v>158193228.78497499</v>
          </cell>
        </row>
        <row r="2630">
          <cell r="F2630" t="str">
            <v>B-19</v>
          </cell>
          <cell r="G2630" t="str">
            <v>TRA</v>
          </cell>
          <cell r="I2630" t="str">
            <v>Energy</v>
          </cell>
          <cell r="J2630" t="str">
            <v>Summer</v>
          </cell>
          <cell r="K2630" t="str">
            <v>Peak</v>
          </cell>
          <cell r="O2630" t="str">
            <v>N/A</v>
          </cell>
          <cell r="T2630">
            <v>404904.11051999999</v>
          </cell>
        </row>
        <row r="2631">
          <cell r="F2631" t="str">
            <v>B-19</v>
          </cell>
          <cell r="G2631" t="str">
            <v>TRA</v>
          </cell>
          <cell r="I2631" t="str">
            <v>Energy</v>
          </cell>
          <cell r="J2631" t="str">
            <v>Winter</v>
          </cell>
          <cell r="K2631" t="str">
            <v>Off Peak</v>
          </cell>
          <cell r="O2631" t="str">
            <v>N/A</v>
          </cell>
          <cell r="T2631">
            <v>75347486.425054997</v>
          </cell>
        </row>
        <row r="2632">
          <cell r="F2632" t="str">
            <v>B-19</v>
          </cell>
          <cell r="G2632" t="str">
            <v>TRA</v>
          </cell>
          <cell r="I2632" t="str">
            <v>Energy</v>
          </cell>
          <cell r="J2632" t="str">
            <v>Winter</v>
          </cell>
          <cell r="K2632" t="str">
            <v>Off Peak</v>
          </cell>
          <cell r="O2632" t="str">
            <v>N/A</v>
          </cell>
          <cell r="T2632">
            <v>949263674.21278811</v>
          </cell>
        </row>
        <row r="2633">
          <cell r="F2633" t="str">
            <v>B-19</v>
          </cell>
          <cell r="G2633" t="str">
            <v>TRA</v>
          </cell>
          <cell r="I2633" t="str">
            <v>Energy</v>
          </cell>
          <cell r="J2633" t="str">
            <v>Winter</v>
          </cell>
          <cell r="K2633" t="str">
            <v>Off Peak</v>
          </cell>
          <cell r="O2633" t="str">
            <v>N/A</v>
          </cell>
          <cell r="T2633">
            <v>3625473.0610839999</v>
          </cell>
        </row>
        <row r="2634">
          <cell r="F2634" t="str">
            <v>B-19</v>
          </cell>
          <cell r="G2634" t="str">
            <v>TRA</v>
          </cell>
          <cell r="I2634" t="str">
            <v>Energy</v>
          </cell>
          <cell r="J2634" t="str">
            <v>Winter</v>
          </cell>
          <cell r="K2634" t="str">
            <v>Part Peak</v>
          </cell>
          <cell r="O2634" t="str">
            <v>N/A</v>
          </cell>
          <cell r="T2634">
            <v>23473001.056795001</v>
          </cell>
        </row>
        <row r="2635">
          <cell r="F2635" t="str">
            <v>B-19</v>
          </cell>
          <cell r="G2635" t="str">
            <v>TRA</v>
          </cell>
          <cell r="I2635" t="str">
            <v>Energy</v>
          </cell>
          <cell r="J2635" t="str">
            <v>Winter</v>
          </cell>
          <cell r="K2635" t="str">
            <v>Part Peak</v>
          </cell>
          <cell r="O2635" t="str">
            <v>N/A</v>
          </cell>
          <cell r="T2635">
            <v>302676345.83454001</v>
          </cell>
        </row>
        <row r="2636">
          <cell r="F2636" t="str">
            <v>B-19</v>
          </cell>
          <cell r="G2636" t="str">
            <v>TRA</v>
          </cell>
          <cell r="I2636" t="str">
            <v>Energy</v>
          </cell>
          <cell r="J2636" t="str">
            <v>Winter</v>
          </cell>
          <cell r="K2636" t="str">
            <v>Part Peak</v>
          </cell>
          <cell r="O2636" t="str">
            <v>N/A</v>
          </cell>
          <cell r="T2636">
            <v>1003605.164353</v>
          </cell>
        </row>
        <row r="2637">
          <cell r="F2637" t="str">
            <v>B-19</v>
          </cell>
          <cell r="G2637" t="str">
            <v>TRA</v>
          </cell>
          <cell r="I2637" t="str">
            <v>Energy</v>
          </cell>
          <cell r="J2637" t="str">
            <v>Winter</v>
          </cell>
          <cell r="K2637" t="str">
            <v>Super Off</v>
          </cell>
          <cell r="O2637" t="str">
            <v>N/A</v>
          </cell>
          <cell r="T2637">
            <v>6286162.3996529998</v>
          </cell>
        </row>
        <row r="2638">
          <cell r="F2638" t="str">
            <v>B-19</v>
          </cell>
          <cell r="G2638" t="str">
            <v>TRA</v>
          </cell>
          <cell r="I2638" t="str">
            <v>Energy</v>
          </cell>
          <cell r="J2638" t="str">
            <v>Winter</v>
          </cell>
          <cell r="K2638" t="str">
            <v>Super Off</v>
          </cell>
          <cell r="O2638" t="str">
            <v>N/A</v>
          </cell>
          <cell r="T2638">
            <v>86023668.103443995</v>
          </cell>
        </row>
        <row r="2639">
          <cell r="F2639" t="str">
            <v>B-19</v>
          </cell>
          <cell r="G2639" t="str">
            <v>TRA</v>
          </cell>
          <cell r="I2639" t="str">
            <v>Energy</v>
          </cell>
          <cell r="J2639" t="str">
            <v>Winter</v>
          </cell>
          <cell r="K2639" t="str">
            <v>Super Off</v>
          </cell>
          <cell r="O2639" t="str">
            <v>N/A</v>
          </cell>
          <cell r="T2639">
            <v>452887.113694</v>
          </cell>
        </row>
        <row r="2640">
          <cell r="F2640" t="str">
            <v>B-19</v>
          </cell>
          <cell r="G2640" t="str">
            <v>Trans</v>
          </cell>
          <cell r="I2640" t="str">
            <v>Demand</v>
          </cell>
          <cell r="J2640" t="str">
            <v>Summer</v>
          </cell>
          <cell r="K2640" t="str">
            <v>Maximum kW</v>
          </cell>
          <cell r="O2640" t="str">
            <v>N/A</v>
          </cell>
          <cell r="T2640">
            <v>292991.87913999998</v>
          </cell>
        </row>
        <row r="2641">
          <cell r="F2641" t="str">
            <v>B-19</v>
          </cell>
          <cell r="G2641" t="str">
            <v>Trans</v>
          </cell>
          <cell r="I2641" t="str">
            <v>Demand</v>
          </cell>
          <cell r="J2641" t="str">
            <v>Summer</v>
          </cell>
          <cell r="K2641" t="str">
            <v>Maximum kW</v>
          </cell>
          <cell r="O2641" t="str">
            <v>N/A</v>
          </cell>
          <cell r="T2641">
            <v>1137627.3571700002</v>
          </cell>
        </row>
        <row r="2642">
          <cell r="F2642" t="str">
            <v>B-19</v>
          </cell>
          <cell r="G2642" t="str">
            <v>Trans</v>
          </cell>
          <cell r="I2642" t="str">
            <v>Demand</v>
          </cell>
          <cell r="J2642" t="str">
            <v>Summer</v>
          </cell>
          <cell r="K2642" t="str">
            <v>Maximum kW</v>
          </cell>
          <cell r="O2642" t="str">
            <v>N/A</v>
          </cell>
          <cell r="T2642">
            <v>3876.4936600000001</v>
          </cell>
        </row>
        <row r="2643">
          <cell r="F2643" t="str">
            <v>B-19</v>
          </cell>
          <cell r="G2643" t="str">
            <v>Trans</v>
          </cell>
          <cell r="I2643" t="str">
            <v>Demand</v>
          </cell>
          <cell r="J2643" t="str">
            <v>Summer</v>
          </cell>
          <cell r="K2643" t="str">
            <v>Part Peak</v>
          </cell>
          <cell r="O2643" t="str">
            <v>N/A</v>
          </cell>
          <cell r="T2643">
            <v>247011.55407800002</v>
          </cell>
        </row>
        <row r="2644">
          <cell r="F2644" t="str">
            <v>B-19</v>
          </cell>
          <cell r="G2644" t="str">
            <v>Trans</v>
          </cell>
          <cell r="I2644" t="str">
            <v>Demand</v>
          </cell>
          <cell r="J2644" t="str">
            <v>Summer</v>
          </cell>
          <cell r="K2644" t="str">
            <v>Part Peak</v>
          </cell>
          <cell r="O2644" t="str">
            <v>N/A</v>
          </cell>
          <cell r="T2644">
            <v>560735.77234500006</v>
          </cell>
        </row>
        <row r="2645">
          <cell r="F2645" t="str">
            <v>B-19</v>
          </cell>
          <cell r="G2645" t="str">
            <v>Trans</v>
          </cell>
          <cell r="I2645" t="str">
            <v>Demand</v>
          </cell>
          <cell r="J2645" t="str">
            <v>Summer</v>
          </cell>
          <cell r="K2645" t="str">
            <v>Part Peak</v>
          </cell>
          <cell r="O2645" t="str">
            <v>N/A</v>
          </cell>
          <cell r="T2645">
            <v>3531.6815670000001</v>
          </cell>
        </row>
        <row r="2646">
          <cell r="F2646" t="str">
            <v>B-19</v>
          </cell>
          <cell r="G2646" t="str">
            <v>Trans</v>
          </cell>
          <cell r="I2646" t="str">
            <v>Demand</v>
          </cell>
          <cell r="J2646" t="str">
            <v>Summer</v>
          </cell>
          <cell r="K2646" t="str">
            <v>Peak</v>
          </cell>
          <cell r="O2646" t="str">
            <v>N/A</v>
          </cell>
          <cell r="T2646">
            <v>288617.62506799999</v>
          </cell>
        </row>
        <row r="2647">
          <cell r="F2647" t="str">
            <v>B-19</v>
          </cell>
          <cell r="G2647" t="str">
            <v>Trans</v>
          </cell>
          <cell r="I2647" t="str">
            <v>Demand</v>
          </cell>
          <cell r="J2647" t="str">
            <v>Summer</v>
          </cell>
          <cell r="K2647" t="str">
            <v>Peak</v>
          </cell>
          <cell r="O2647" t="str">
            <v>N/A</v>
          </cell>
          <cell r="T2647">
            <v>1203978.9668389999</v>
          </cell>
        </row>
        <row r="2648">
          <cell r="F2648" t="str">
            <v>B-19</v>
          </cell>
          <cell r="G2648" t="str">
            <v>Trans</v>
          </cell>
          <cell r="I2648" t="str">
            <v>Demand</v>
          </cell>
          <cell r="J2648" t="str">
            <v>Summer</v>
          </cell>
          <cell r="K2648" t="str">
            <v>Peak</v>
          </cell>
          <cell r="O2648" t="str">
            <v>N/A</v>
          </cell>
          <cell r="T2648">
            <v>3435.970491</v>
          </cell>
        </row>
        <row r="2649">
          <cell r="F2649" t="str">
            <v>B-19</v>
          </cell>
          <cell r="G2649" t="str">
            <v>Trans</v>
          </cell>
          <cell r="I2649" t="str">
            <v>Demand</v>
          </cell>
          <cell r="J2649" t="str">
            <v>Winter</v>
          </cell>
          <cell r="K2649" t="str">
            <v>Maximum kW</v>
          </cell>
          <cell r="O2649" t="str">
            <v>N/A</v>
          </cell>
          <cell r="T2649">
            <v>599354.54449400003</v>
          </cell>
        </row>
        <row r="2650">
          <cell r="F2650" t="str">
            <v>B-19</v>
          </cell>
          <cell r="G2650" t="str">
            <v>Trans</v>
          </cell>
          <cell r="I2650" t="str">
            <v>Demand</v>
          </cell>
          <cell r="J2650" t="str">
            <v>Winter</v>
          </cell>
          <cell r="K2650" t="str">
            <v>Maximum kW</v>
          </cell>
          <cell r="O2650" t="str">
            <v>N/A</v>
          </cell>
          <cell r="T2650">
            <v>2311130.623782</v>
          </cell>
        </row>
        <row r="2651">
          <cell r="F2651" t="str">
            <v>B-19</v>
          </cell>
          <cell r="G2651" t="str">
            <v>Trans</v>
          </cell>
          <cell r="I2651" t="str">
            <v>Demand</v>
          </cell>
          <cell r="J2651" t="str">
            <v>Winter</v>
          </cell>
          <cell r="K2651" t="str">
            <v>Maximum kW</v>
          </cell>
          <cell r="O2651" t="str">
            <v>N/A</v>
          </cell>
          <cell r="T2651">
            <v>14786.983401</v>
          </cell>
        </row>
        <row r="2652">
          <cell r="F2652" t="str">
            <v>B-19</v>
          </cell>
          <cell r="G2652" t="str">
            <v>Trans</v>
          </cell>
          <cell r="I2652" t="str">
            <v>Demand</v>
          </cell>
          <cell r="J2652" t="str">
            <v>Winter</v>
          </cell>
          <cell r="K2652" t="str">
            <v>Part Peak</v>
          </cell>
          <cell r="O2652" t="str">
            <v>N/A</v>
          </cell>
          <cell r="T2652">
            <v>598181.39138499997</v>
          </cell>
        </row>
        <row r="2653">
          <cell r="F2653" t="str">
            <v>B-19</v>
          </cell>
          <cell r="G2653" t="str">
            <v>Trans</v>
          </cell>
          <cell r="I2653" t="str">
            <v>Demand</v>
          </cell>
          <cell r="J2653" t="str">
            <v>Winter</v>
          </cell>
          <cell r="K2653" t="str">
            <v>Part Peak</v>
          </cell>
          <cell r="O2653" t="str">
            <v>N/A</v>
          </cell>
          <cell r="T2653">
            <v>2273431.1873559998</v>
          </cell>
        </row>
        <row r="2654">
          <cell r="F2654" t="str">
            <v>B-19</v>
          </cell>
          <cell r="G2654" t="str">
            <v>Trans</v>
          </cell>
          <cell r="I2654" t="str">
            <v>Demand</v>
          </cell>
          <cell r="J2654" t="str">
            <v>Winter</v>
          </cell>
          <cell r="K2654" t="str">
            <v>Part Peak</v>
          </cell>
          <cell r="O2654" t="str">
            <v>N/A</v>
          </cell>
          <cell r="T2654">
            <v>13913.408565</v>
          </cell>
        </row>
        <row r="2655">
          <cell r="F2655" t="str">
            <v>B-19</v>
          </cell>
          <cell r="G2655" t="str">
            <v>Trans</v>
          </cell>
          <cell r="I2655" t="str">
            <v>Demand</v>
          </cell>
          <cell r="J2655" t="str">
            <v>Summer</v>
          </cell>
          <cell r="K2655" t="str">
            <v>Maximum kW</v>
          </cell>
          <cell r="O2655" t="str">
            <v>N/A</v>
          </cell>
          <cell r="T2655">
            <v>142517.21217399999</v>
          </cell>
        </row>
        <row r="2656">
          <cell r="F2656" t="str">
            <v>B-19</v>
          </cell>
          <cell r="G2656" t="str">
            <v>Trans</v>
          </cell>
          <cell r="I2656" t="str">
            <v>Demand</v>
          </cell>
          <cell r="J2656" t="str">
            <v>Summer</v>
          </cell>
          <cell r="K2656" t="str">
            <v>Maximum kW</v>
          </cell>
          <cell r="O2656" t="str">
            <v>N/A</v>
          </cell>
          <cell r="T2656">
            <v>1732243.1561400001</v>
          </cell>
        </row>
        <row r="2657">
          <cell r="F2657" t="str">
            <v>B-19</v>
          </cell>
          <cell r="G2657" t="str">
            <v>Trans</v>
          </cell>
          <cell r="I2657" t="str">
            <v>Demand</v>
          </cell>
          <cell r="J2657" t="str">
            <v>Summer</v>
          </cell>
          <cell r="K2657" t="str">
            <v>Maximum kW</v>
          </cell>
          <cell r="O2657" t="str">
            <v>N/A</v>
          </cell>
          <cell r="T2657">
            <v>7247.6526119999999</v>
          </cell>
        </row>
        <row r="2658">
          <cell r="F2658" t="str">
            <v>B-19</v>
          </cell>
          <cell r="G2658" t="str">
            <v>Trans</v>
          </cell>
          <cell r="I2658" t="str">
            <v>Demand</v>
          </cell>
          <cell r="J2658" t="str">
            <v>Summer</v>
          </cell>
          <cell r="K2658" t="str">
            <v>Part Peak</v>
          </cell>
          <cell r="O2658" t="str">
            <v>N/A</v>
          </cell>
          <cell r="T2658">
            <v>127874.985906</v>
          </cell>
        </row>
        <row r="2659">
          <cell r="F2659" t="str">
            <v>B-19</v>
          </cell>
          <cell r="G2659" t="str">
            <v>Trans</v>
          </cell>
          <cell r="I2659" t="str">
            <v>Demand</v>
          </cell>
          <cell r="J2659" t="str">
            <v>Summer</v>
          </cell>
          <cell r="K2659" t="str">
            <v>Part Peak</v>
          </cell>
          <cell r="O2659" t="str">
            <v>N/A</v>
          </cell>
          <cell r="T2659">
            <v>1619050.68732</v>
          </cell>
        </row>
        <row r="2660">
          <cell r="F2660" t="str">
            <v>B-19</v>
          </cell>
          <cell r="G2660" t="str">
            <v>Trans</v>
          </cell>
          <cell r="I2660" t="str">
            <v>Demand</v>
          </cell>
          <cell r="J2660" t="str">
            <v>Summer</v>
          </cell>
          <cell r="K2660" t="str">
            <v>Part Peak</v>
          </cell>
          <cell r="O2660" t="str">
            <v>N/A</v>
          </cell>
          <cell r="T2660">
            <v>6106.202432</v>
          </cell>
        </row>
        <row r="2661">
          <cell r="F2661" t="str">
            <v>B-19</v>
          </cell>
          <cell r="G2661" t="str">
            <v>Trans</v>
          </cell>
          <cell r="I2661" t="str">
            <v>Demand</v>
          </cell>
          <cell r="J2661" t="str">
            <v>Summer</v>
          </cell>
          <cell r="K2661" t="str">
            <v>Peak</v>
          </cell>
          <cell r="O2661" t="str">
            <v>N/A</v>
          </cell>
          <cell r="T2661">
            <v>147533.810952</v>
          </cell>
        </row>
        <row r="2662">
          <cell r="F2662" t="str">
            <v>B-19</v>
          </cell>
          <cell r="G2662" t="str">
            <v>Trans</v>
          </cell>
          <cell r="I2662" t="str">
            <v>Demand</v>
          </cell>
          <cell r="J2662" t="str">
            <v>Summer</v>
          </cell>
          <cell r="K2662" t="str">
            <v>Peak</v>
          </cell>
          <cell r="O2662" t="str">
            <v>N/A</v>
          </cell>
          <cell r="T2662">
            <v>1910975.19487</v>
          </cell>
        </row>
        <row r="2663">
          <cell r="F2663" t="str">
            <v>B-19</v>
          </cell>
          <cell r="G2663" t="str">
            <v>Trans</v>
          </cell>
          <cell r="I2663" t="str">
            <v>Demand</v>
          </cell>
          <cell r="J2663" t="str">
            <v>Summer</v>
          </cell>
          <cell r="K2663" t="str">
            <v>Peak</v>
          </cell>
          <cell r="O2663" t="str">
            <v>N/A</v>
          </cell>
          <cell r="T2663">
            <v>7144.1882880000003</v>
          </cell>
        </row>
        <row r="2664">
          <cell r="F2664" t="str">
            <v>B-19</v>
          </cell>
          <cell r="G2664" t="str">
            <v>Trans</v>
          </cell>
          <cell r="I2664" t="str">
            <v>Demand</v>
          </cell>
          <cell r="J2664" t="str">
            <v>Winter</v>
          </cell>
          <cell r="K2664" t="str">
            <v>Maximum kW</v>
          </cell>
          <cell r="O2664" t="str">
            <v>N/A</v>
          </cell>
          <cell r="T2664">
            <v>286776.337848</v>
          </cell>
        </row>
        <row r="2665">
          <cell r="F2665" t="str">
            <v>B-19</v>
          </cell>
          <cell r="G2665" t="str">
            <v>Trans</v>
          </cell>
          <cell r="I2665" t="str">
            <v>Demand</v>
          </cell>
          <cell r="J2665" t="str">
            <v>Winter</v>
          </cell>
          <cell r="K2665" t="str">
            <v>Maximum kW</v>
          </cell>
          <cell r="O2665" t="str">
            <v>N/A</v>
          </cell>
          <cell r="T2665">
            <v>3434540.4799849996</v>
          </cell>
        </row>
        <row r="2666">
          <cell r="F2666" t="str">
            <v>B-19</v>
          </cell>
          <cell r="G2666" t="str">
            <v>Trans</v>
          </cell>
          <cell r="I2666" t="str">
            <v>Demand</v>
          </cell>
          <cell r="J2666" t="str">
            <v>Winter</v>
          </cell>
          <cell r="K2666" t="str">
            <v>Maximum kW</v>
          </cell>
          <cell r="O2666" t="str">
            <v>N/A</v>
          </cell>
          <cell r="T2666">
            <v>15556.105486</v>
          </cell>
        </row>
        <row r="2667">
          <cell r="F2667" t="str">
            <v>B-19</v>
          </cell>
          <cell r="G2667" t="str">
            <v>Trans</v>
          </cell>
          <cell r="I2667" t="str">
            <v>Demand</v>
          </cell>
          <cell r="J2667" t="str">
            <v>Winter</v>
          </cell>
          <cell r="K2667" t="str">
            <v>Part Peak</v>
          </cell>
          <cell r="O2667" t="str">
            <v>N/A</v>
          </cell>
          <cell r="T2667">
            <v>301839.824265</v>
          </cell>
        </row>
        <row r="2668">
          <cell r="F2668" t="str">
            <v>B-19</v>
          </cell>
          <cell r="G2668" t="str">
            <v>Trans</v>
          </cell>
          <cell r="I2668" t="str">
            <v>Demand</v>
          </cell>
          <cell r="J2668" t="str">
            <v>Winter</v>
          </cell>
          <cell r="K2668" t="str">
            <v>Part Peak</v>
          </cell>
          <cell r="O2668" t="str">
            <v>N/A</v>
          </cell>
          <cell r="T2668">
            <v>3689429.1127779996</v>
          </cell>
        </row>
        <row r="2669">
          <cell r="F2669" t="str">
            <v>B-19</v>
          </cell>
          <cell r="G2669" t="str">
            <v>Trans</v>
          </cell>
          <cell r="I2669" t="str">
            <v>Demand</v>
          </cell>
          <cell r="J2669" t="str">
            <v>Winter</v>
          </cell>
          <cell r="K2669" t="str">
            <v>Part Peak</v>
          </cell>
          <cell r="O2669" t="str">
            <v>N/A</v>
          </cell>
          <cell r="T2669">
            <v>15124.824853</v>
          </cell>
        </row>
        <row r="2670">
          <cell r="F2670" t="str">
            <v>B-19</v>
          </cell>
          <cell r="G2670" t="str">
            <v>Trans</v>
          </cell>
          <cell r="I2670" t="str">
            <v>Energy</v>
          </cell>
          <cell r="J2670" t="str">
            <v>Summer</v>
          </cell>
          <cell r="K2670" t="str">
            <v>Off Peak</v>
          </cell>
          <cell r="O2670" t="str">
            <v>N/A</v>
          </cell>
          <cell r="T2670">
            <v>59686851.199405998</v>
          </cell>
        </row>
        <row r="2671">
          <cell r="F2671" t="str">
            <v>B-19</v>
          </cell>
          <cell r="G2671" t="str">
            <v>Trans</v>
          </cell>
          <cell r="I2671" t="str">
            <v>Energy</v>
          </cell>
          <cell r="J2671" t="str">
            <v>Summer</v>
          </cell>
          <cell r="K2671" t="str">
            <v>Off Peak</v>
          </cell>
          <cell r="O2671" t="str">
            <v>N/A</v>
          </cell>
          <cell r="T2671">
            <v>180249835.36426198</v>
          </cell>
        </row>
        <row r="2672">
          <cell r="F2672" t="str">
            <v>B-19</v>
          </cell>
          <cell r="G2672" t="str">
            <v>Trans</v>
          </cell>
          <cell r="I2672" t="str">
            <v>Energy</v>
          </cell>
          <cell r="J2672" t="str">
            <v>Summer</v>
          </cell>
          <cell r="K2672" t="str">
            <v>Off Peak</v>
          </cell>
          <cell r="O2672" t="str">
            <v>N/A</v>
          </cell>
          <cell r="T2672">
            <v>754834.76145899994</v>
          </cell>
        </row>
        <row r="2673">
          <cell r="F2673" t="str">
            <v>B-19</v>
          </cell>
          <cell r="G2673" t="str">
            <v>Trans</v>
          </cell>
          <cell r="I2673" t="str">
            <v>Energy</v>
          </cell>
          <cell r="J2673" t="str">
            <v>Summer</v>
          </cell>
          <cell r="K2673" t="str">
            <v>Part Peak</v>
          </cell>
          <cell r="O2673" t="str">
            <v>N/A</v>
          </cell>
          <cell r="T2673">
            <v>15632662.785094999</v>
          </cell>
        </row>
        <row r="2674">
          <cell r="F2674" t="str">
            <v>B-19</v>
          </cell>
          <cell r="G2674" t="str">
            <v>Trans</v>
          </cell>
          <cell r="I2674" t="str">
            <v>Energy</v>
          </cell>
          <cell r="J2674" t="str">
            <v>Summer</v>
          </cell>
          <cell r="K2674" t="str">
            <v>Part Peak</v>
          </cell>
          <cell r="O2674" t="str">
            <v>N/A</v>
          </cell>
          <cell r="T2674">
            <v>35229002.329676002</v>
          </cell>
        </row>
        <row r="2675">
          <cell r="F2675" t="str">
            <v>B-19</v>
          </cell>
          <cell r="G2675" t="str">
            <v>Trans</v>
          </cell>
          <cell r="I2675" t="str">
            <v>Energy</v>
          </cell>
          <cell r="J2675" t="str">
            <v>Summer</v>
          </cell>
          <cell r="K2675" t="str">
            <v>Part Peak</v>
          </cell>
          <cell r="O2675" t="str">
            <v>N/A</v>
          </cell>
          <cell r="T2675">
            <v>189526.467982</v>
          </cell>
        </row>
        <row r="2676">
          <cell r="F2676" t="str">
            <v>B-19</v>
          </cell>
          <cell r="G2676" t="str">
            <v>Trans</v>
          </cell>
          <cell r="I2676" t="str">
            <v>Energy</v>
          </cell>
          <cell r="J2676" t="str">
            <v>Summer</v>
          </cell>
          <cell r="K2676" t="str">
            <v>Peak</v>
          </cell>
          <cell r="O2676" t="str">
            <v>N/A</v>
          </cell>
          <cell r="T2676">
            <v>21215003.188261002</v>
          </cell>
        </row>
        <row r="2677">
          <cell r="F2677" t="str">
            <v>B-19</v>
          </cell>
          <cell r="G2677" t="str">
            <v>Trans</v>
          </cell>
          <cell r="I2677" t="str">
            <v>Energy</v>
          </cell>
          <cell r="J2677" t="str">
            <v>Summer</v>
          </cell>
          <cell r="K2677" t="str">
            <v>Peak</v>
          </cell>
          <cell r="O2677" t="str">
            <v>N/A</v>
          </cell>
          <cell r="T2677">
            <v>69113008.970716998</v>
          </cell>
        </row>
        <row r="2678">
          <cell r="F2678" t="str">
            <v>B-19</v>
          </cell>
          <cell r="G2678" t="str">
            <v>Trans</v>
          </cell>
          <cell r="I2678" t="str">
            <v>Energy</v>
          </cell>
          <cell r="J2678" t="str">
            <v>Summer</v>
          </cell>
          <cell r="K2678" t="str">
            <v>Peak</v>
          </cell>
          <cell r="O2678" t="str">
            <v>N/A</v>
          </cell>
          <cell r="T2678">
            <v>236577.89678499999</v>
          </cell>
        </row>
        <row r="2679">
          <cell r="F2679" t="str">
            <v>B-19</v>
          </cell>
          <cell r="G2679" t="str">
            <v>Trans</v>
          </cell>
          <cell r="I2679" t="str">
            <v>Energy</v>
          </cell>
          <cell r="J2679" t="str">
            <v>Winter</v>
          </cell>
          <cell r="K2679" t="str">
            <v>Off Peak</v>
          </cell>
          <cell r="O2679" t="str">
            <v>N/A</v>
          </cell>
          <cell r="T2679">
            <v>145421531.037056</v>
          </cell>
        </row>
        <row r="2680">
          <cell r="F2680" t="str">
            <v>B-19</v>
          </cell>
          <cell r="G2680" t="str">
            <v>Trans</v>
          </cell>
          <cell r="I2680" t="str">
            <v>Energy</v>
          </cell>
          <cell r="J2680" t="str">
            <v>Winter</v>
          </cell>
          <cell r="K2680" t="str">
            <v>Off Peak</v>
          </cell>
          <cell r="O2680" t="str">
            <v>N/A</v>
          </cell>
          <cell r="T2680">
            <v>356763468.73997998</v>
          </cell>
        </row>
        <row r="2681">
          <cell r="F2681" t="str">
            <v>B-19</v>
          </cell>
          <cell r="G2681" t="str">
            <v>Trans</v>
          </cell>
          <cell r="I2681" t="str">
            <v>Energy</v>
          </cell>
          <cell r="J2681" t="str">
            <v>Winter</v>
          </cell>
          <cell r="K2681" t="str">
            <v>Off Peak</v>
          </cell>
          <cell r="O2681" t="str">
            <v>N/A</v>
          </cell>
          <cell r="T2681">
            <v>2364979.990791</v>
          </cell>
        </row>
        <row r="2682">
          <cell r="F2682" t="str">
            <v>B-19</v>
          </cell>
          <cell r="G2682" t="str">
            <v>Trans</v>
          </cell>
          <cell r="I2682" t="str">
            <v>Energy</v>
          </cell>
          <cell r="J2682" t="str">
            <v>Winter</v>
          </cell>
          <cell r="K2682" t="str">
            <v>Part Peak</v>
          </cell>
          <cell r="O2682" t="str">
            <v>N/A</v>
          </cell>
          <cell r="T2682">
            <v>45726599.627411</v>
          </cell>
        </row>
        <row r="2683">
          <cell r="F2683" t="str">
            <v>B-19</v>
          </cell>
          <cell r="G2683" t="str">
            <v>Trans</v>
          </cell>
          <cell r="I2683" t="str">
            <v>Energy</v>
          </cell>
          <cell r="J2683" t="str">
            <v>Winter</v>
          </cell>
          <cell r="K2683" t="str">
            <v>Part Peak</v>
          </cell>
          <cell r="O2683" t="str">
            <v>N/A</v>
          </cell>
          <cell r="T2683">
            <v>133291348.214127</v>
          </cell>
        </row>
        <row r="2684">
          <cell r="F2684" t="str">
            <v>B-19</v>
          </cell>
          <cell r="G2684" t="str">
            <v>Trans</v>
          </cell>
          <cell r="I2684" t="str">
            <v>Energy</v>
          </cell>
          <cell r="J2684" t="str">
            <v>Winter</v>
          </cell>
          <cell r="K2684" t="str">
            <v>Part Peak</v>
          </cell>
          <cell r="O2684" t="str">
            <v>N/A</v>
          </cell>
          <cell r="T2684">
            <v>655592.13562099996</v>
          </cell>
        </row>
        <row r="2685">
          <cell r="F2685" t="str">
            <v>B-19</v>
          </cell>
          <cell r="G2685" t="str">
            <v>Trans</v>
          </cell>
          <cell r="I2685" t="str">
            <v>Energy</v>
          </cell>
          <cell r="J2685" t="str">
            <v>Winter</v>
          </cell>
          <cell r="K2685" t="str">
            <v>Super Off</v>
          </cell>
          <cell r="O2685" t="str">
            <v>N/A</v>
          </cell>
          <cell r="T2685">
            <v>11714039.627184</v>
          </cell>
        </row>
        <row r="2686">
          <cell r="F2686" t="str">
            <v>B-19</v>
          </cell>
          <cell r="G2686" t="str">
            <v>Trans</v>
          </cell>
          <cell r="I2686" t="str">
            <v>Energy</v>
          </cell>
          <cell r="J2686" t="str">
            <v>Winter</v>
          </cell>
          <cell r="K2686" t="str">
            <v>Super Off</v>
          </cell>
          <cell r="O2686" t="str">
            <v>N/A</v>
          </cell>
          <cell r="T2686">
            <v>66069305.464726999</v>
          </cell>
        </row>
        <row r="2687">
          <cell r="F2687" t="str">
            <v>B-19</v>
          </cell>
          <cell r="G2687" t="str">
            <v>Trans</v>
          </cell>
          <cell r="I2687" t="str">
            <v>Energy</v>
          </cell>
          <cell r="J2687" t="str">
            <v>Winter</v>
          </cell>
          <cell r="K2687" t="str">
            <v>Super Off</v>
          </cell>
          <cell r="O2687" t="str">
            <v>N/A</v>
          </cell>
          <cell r="T2687">
            <v>301988.325748</v>
          </cell>
        </row>
        <row r="2688">
          <cell r="F2688" t="str">
            <v>B-19</v>
          </cell>
          <cell r="G2688" t="str">
            <v>Trans</v>
          </cell>
          <cell r="I2688" t="str">
            <v>Energy</v>
          </cell>
          <cell r="J2688" t="str">
            <v>Summer</v>
          </cell>
          <cell r="K2688" t="str">
            <v>Off Peak</v>
          </cell>
          <cell r="O2688" t="str">
            <v>N/A</v>
          </cell>
          <cell r="T2688">
            <v>29122261.071608998</v>
          </cell>
        </row>
        <row r="2689">
          <cell r="F2689" t="str">
            <v>B-19</v>
          </cell>
          <cell r="G2689" t="str">
            <v>Trans</v>
          </cell>
          <cell r="I2689" t="str">
            <v>Energy</v>
          </cell>
          <cell r="J2689" t="str">
            <v>Summer</v>
          </cell>
          <cell r="K2689" t="str">
            <v>Off Peak</v>
          </cell>
          <cell r="O2689" t="str">
            <v>N/A</v>
          </cell>
          <cell r="T2689">
            <v>406791804.69423598</v>
          </cell>
        </row>
        <row r="2690">
          <cell r="F2690" t="str">
            <v>B-19</v>
          </cell>
          <cell r="G2690" t="str">
            <v>Trans</v>
          </cell>
          <cell r="I2690" t="str">
            <v>Energy</v>
          </cell>
          <cell r="J2690" t="str">
            <v>Summer</v>
          </cell>
          <cell r="K2690" t="str">
            <v>Off Peak</v>
          </cell>
          <cell r="O2690" t="str">
            <v>N/A</v>
          </cell>
          <cell r="T2690">
            <v>1250293.284005</v>
          </cell>
        </row>
        <row r="2691">
          <cell r="F2691" t="str">
            <v>B-19</v>
          </cell>
          <cell r="G2691" t="str">
            <v>Trans</v>
          </cell>
          <cell r="I2691" t="str">
            <v>Energy</v>
          </cell>
          <cell r="J2691" t="str">
            <v>Summer</v>
          </cell>
          <cell r="K2691" t="str">
            <v>Part Peak</v>
          </cell>
          <cell r="O2691" t="str">
            <v>N/A</v>
          </cell>
          <cell r="T2691">
            <v>6834703.046197</v>
          </cell>
        </row>
        <row r="2692">
          <cell r="F2692" t="str">
            <v>B-19</v>
          </cell>
          <cell r="G2692" t="str">
            <v>Trans</v>
          </cell>
          <cell r="I2692" t="str">
            <v>Energy</v>
          </cell>
          <cell r="J2692" t="str">
            <v>Summer</v>
          </cell>
          <cell r="K2692" t="str">
            <v>Part Peak</v>
          </cell>
          <cell r="O2692" t="str">
            <v>N/A</v>
          </cell>
          <cell r="T2692">
            <v>112353035.38183801</v>
          </cell>
        </row>
        <row r="2693">
          <cell r="F2693" t="str">
            <v>B-19</v>
          </cell>
          <cell r="G2693" t="str">
            <v>Trans</v>
          </cell>
          <cell r="I2693" t="str">
            <v>Energy</v>
          </cell>
          <cell r="J2693" t="str">
            <v>Summer</v>
          </cell>
          <cell r="K2693" t="str">
            <v>Part Peak</v>
          </cell>
          <cell r="O2693" t="str">
            <v>N/A</v>
          </cell>
          <cell r="T2693">
            <v>314510.633761</v>
          </cell>
        </row>
        <row r="2694">
          <cell r="F2694" t="str">
            <v>B-19</v>
          </cell>
          <cell r="G2694" t="str">
            <v>Trans</v>
          </cell>
          <cell r="I2694" t="str">
            <v>Energy</v>
          </cell>
          <cell r="J2694" t="str">
            <v>Summer</v>
          </cell>
          <cell r="K2694" t="str">
            <v>Peak</v>
          </cell>
          <cell r="O2694" t="str">
            <v>N/A</v>
          </cell>
          <cell r="T2694">
            <v>10315239.419602999</v>
          </cell>
        </row>
        <row r="2695">
          <cell r="F2695" t="str">
            <v>B-19</v>
          </cell>
          <cell r="G2695" t="str">
            <v>Trans</v>
          </cell>
          <cell r="I2695" t="str">
            <v>Energy</v>
          </cell>
          <cell r="J2695" t="str">
            <v>Summer</v>
          </cell>
          <cell r="K2695" t="str">
            <v>Peak</v>
          </cell>
          <cell r="O2695" t="str">
            <v>N/A</v>
          </cell>
          <cell r="T2695">
            <v>158193228.78497499</v>
          </cell>
        </row>
        <row r="2696">
          <cell r="F2696" t="str">
            <v>B-19</v>
          </cell>
          <cell r="G2696" t="str">
            <v>Trans</v>
          </cell>
          <cell r="I2696" t="str">
            <v>Energy</v>
          </cell>
          <cell r="J2696" t="str">
            <v>Summer</v>
          </cell>
          <cell r="K2696" t="str">
            <v>Peak</v>
          </cell>
          <cell r="O2696" t="str">
            <v>N/A</v>
          </cell>
          <cell r="T2696">
            <v>404904.11051999999</v>
          </cell>
        </row>
        <row r="2697">
          <cell r="F2697" t="str">
            <v>B-19</v>
          </cell>
          <cell r="G2697" t="str">
            <v>Trans</v>
          </cell>
          <cell r="I2697" t="str">
            <v>Energy</v>
          </cell>
          <cell r="J2697" t="str">
            <v>Winter</v>
          </cell>
          <cell r="K2697" t="str">
            <v>Off Peak</v>
          </cell>
          <cell r="O2697" t="str">
            <v>N/A</v>
          </cell>
          <cell r="T2697">
            <v>75347486.425054997</v>
          </cell>
        </row>
        <row r="2698">
          <cell r="F2698" t="str">
            <v>B-19</v>
          </cell>
          <cell r="G2698" t="str">
            <v>Trans</v>
          </cell>
          <cell r="I2698" t="str">
            <v>Energy</v>
          </cell>
          <cell r="J2698" t="str">
            <v>Winter</v>
          </cell>
          <cell r="K2698" t="str">
            <v>Off Peak</v>
          </cell>
          <cell r="O2698" t="str">
            <v>N/A</v>
          </cell>
          <cell r="T2698">
            <v>949263674.21278811</v>
          </cell>
        </row>
        <row r="2699">
          <cell r="F2699" t="str">
            <v>B-19</v>
          </cell>
          <cell r="G2699" t="str">
            <v>Trans</v>
          </cell>
          <cell r="I2699" t="str">
            <v>Energy</v>
          </cell>
          <cell r="J2699" t="str">
            <v>Winter</v>
          </cell>
          <cell r="K2699" t="str">
            <v>Off Peak</v>
          </cell>
          <cell r="O2699" t="str">
            <v>N/A</v>
          </cell>
          <cell r="T2699">
            <v>3625473.0610839999</v>
          </cell>
        </row>
        <row r="2700">
          <cell r="F2700" t="str">
            <v>B-19</v>
          </cell>
          <cell r="G2700" t="str">
            <v>Trans</v>
          </cell>
          <cell r="I2700" t="str">
            <v>Energy</v>
          </cell>
          <cell r="J2700" t="str">
            <v>Winter</v>
          </cell>
          <cell r="K2700" t="str">
            <v>Part Peak</v>
          </cell>
          <cell r="O2700" t="str">
            <v>N/A</v>
          </cell>
          <cell r="T2700">
            <v>23473001.056795001</v>
          </cell>
        </row>
        <row r="2701">
          <cell r="F2701" t="str">
            <v>B-19</v>
          </cell>
          <cell r="G2701" t="str">
            <v>Trans</v>
          </cell>
          <cell r="I2701" t="str">
            <v>Energy</v>
          </cell>
          <cell r="J2701" t="str">
            <v>Winter</v>
          </cell>
          <cell r="K2701" t="str">
            <v>Part Peak</v>
          </cell>
          <cell r="O2701" t="str">
            <v>N/A</v>
          </cell>
          <cell r="T2701">
            <v>302676345.83454001</v>
          </cell>
        </row>
        <row r="2702">
          <cell r="F2702" t="str">
            <v>B-19</v>
          </cell>
          <cell r="G2702" t="str">
            <v>Trans</v>
          </cell>
          <cell r="I2702" t="str">
            <v>Energy</v>
          </cell>
          <cell r="J2702" t="str">
            <v>Winter</v>
          </cell>
          <cell r="K2702" t="str">
            <v>Part Peak</v>
          </cell>
          <cell r="O2702" t="str">
            <v>N/A</v>
          </cell>
          <cell r="T2702">
            <v>1003605.164353</v>
          </cell>
        </row>
        <row r="2703">
          <cell r="F2703" t="str">
            <v>B-19</v>
          </cell>
          <cell r="G2703" t="str">
            <v>Trans</v>
          </cell>
          <cell r="I2703" t="str">
            <v>Energy</v>
          </cell>
          <cell r="J2703" t="str">
            <v>Winter</v>
          </cell>
          <cell r="K2703" t="str">
            <v>Super Off</v>
          </cell>
          <cell r="O2703" t="str">
            <v>N/A</v>
          </cell>
          <cell r="T2703">
            <v>6286162.3996529998</v>
          </cell>
        </row>
        <row r="2704">
          <cell r="F2704" t="str">
            <v>B-19</v>
          </cell>
          <cell r="G2704" t="str">
            <v>Trans</v>
          </cell>
          <cell r="I2704" t="str">
            <v>Energy</v>
          </cell>
          <cell r="J2704" t="str">
            <v>Winter</v>
          </cell>
          <cell r="K2704" t="str">
            <v>Super Off</v>
          </cell>
          <cell r="O2704" t="str">
            <v>N/A</v>
          </cell>
          <cell r="T2704">
            <v>86023668.103443995</v>
          </cell>
        </row>
        <row r="2705">
          <cell r="F2705" t="str">
            <v>B-19</v>
          </cell>
          <cell r="G2705" t="str">
            <v>Trans</v>
          </cell>
          <cell r="I2705" t="str">
            <v>Energy</v>
          </cell>
          <cell r="J2705" t="str">
            <v>Winter</v>
          </cell>
          <cell r="K2705" t="str">
            <v>Super Off</v>
          </cell>
          <cell r="O2705" t="str">
            <v>N/A</v>
          </cell>
          <cell r="T2705">
            <v>452887.113694</v>
          </cell>
        </row>
        <row r="2706">
          <cell r="F2706" t="str">
            <v>B-19</v>
          </cell>
          <cell r="G2706" t="str">
            <v>Trans</v>
          </cell>
          <cell r="I2706" t="str">
            <v>Other Standby Revenue</v>
          </cell>
          <cell r="J2706" t="str">
            <v>N/A</v>
          </cell>
          <cell r="K2706" t="str">
            <v>N/A</v>
          </cell>
          <cell r="O2706" t="str">
            <v>N/A</v>
          </cell>
          <cell r="T2706">
            <v>36767.564463999995</v>
          </cell>
        </row>
        <row r="2707">
          <cell r="F2707" t="str">
            <v>B-19</v>
          </cell>
          <cell r="G2707" t="str">
            <v>Trans</v>
          </cell>
          <cell r="I2707" t="str">
            <v>Other Standby Revenue</v>
          </cell>
          <cell r="J2707" t="str">
            <v>N/A</v>
          </cell>
          <cell r="K2707" t="str">
            <v>N/A</v>
          </cell>
          <cell r="O2707" t="str">
            <v>N/A</v>
          </cell>
          <cell r="T2707">
            <v>17088.885879000001</v>
          </cell>
        </row>
        <row r="2708">
          <cell r="F2708" t="str">
            <v>B-19</v>
          </cell>
          <cell r="G2708" t="str">
            <v>Trans</v>
          </cell>
          <cell r="I2708" t="str">
            <v>Other Standby Revenue</v>
          </cell>
          <cell r="J2708" t="str">
            <v>N/A</v>
          </cell>
          <cell r="K2708" t="str">
            <v>N/A</v>
          </cell>
          <cell r="O2708" t="str">
            <v>N/A</v>
          </cell>
          <cell r="T2708">
            <v>2649.9475739999998</v>
          </cell>
        </row>
        <row r="2709">
          <cell r="F2709" t="str">
            <v>B-19</v>
          </cell>
          <cell r="G2709" t="str">
            <v>Trans</v>
          </cell>
          <cell r="I2709" t="str">
            <v>Other Standby Revenue</v>
          </cell>
          <cell r="J2709" t="str">
            <v>N/A</v>
          </cell>
          <cell r="K2709" t="str">
            <v>N/A</v>
          </cell>
          <cell r="O2709" t="str">
            <v>N/A</v>
          </cell>
          <cell r="T2709">
            <v>3179.9143309999999</v>
          </cell>
        </row>
        <row r="2710">
          <cell r="F2710" t="str">
            <v>B-19</v>
          </cell>
          <cell r="G2710" t="str">
            <v>Trans</v>
          </cell>
          <cell r="I2710" t="str">
            <v>Other Standby Revenue</v>
          </cell>
          <cell r="J2710" t="str">
            <v>N/A</v>
          </cell>
          <cell r="K2710" t="str">
            <v>N/A</v>
          </cell>
          <cell r="O2710" t="str">
            <v>N/A</v>
          </cell>
          <cell r="T2710">
            <v>0</v>
          </cell>
        </row>
        <row r="2711">
          <cell r="F2711" t="str">
            <v>B-19</v>
          </cell>
          <cell r="G2711" t="str">
            <v>Trans</v>
          </cell>
          <cell r="I2711" t="str">
            <v>Other Standby Revenue</v>
          </cell>
          <cell r="J2711" t="str">
            <v>N/A</v>
          </cell>
          <cell r="K2711" t="str">
            <v>N/A</v>
          </cell>
          <cell r="O2711" t="str">
            <v>N/A</v>
          </cell>
          <cell r="T2711">
            <v>9924.4938320000001</v>
          </cell>
        </row>
        <row r="2712">
          <cell r="F2712" t="str">
            <v>B-19</v>
          </cell>
          <cell r="G2712" t="str">
            <v>Distribution</v>
          </cell>
          <cell r="I2712" t="str">
            <v>Demand</v>
          </cell>
          <cell r="J2712" t="str">
            <v>Summer</v>
          </cell>
          <cell r="K2712" t="str">
            <v>Part Peak</v>
          </cell>
          <cell r="O2712" t="str">
            <v>N/A</v>
          </cell>
          <cell r="T2712">
            <v>127874.985906</v>
          </cell>
        </row>
        <row r="2713">
          <cell r="F2713" t="str">
            <v>B-19</v>
          </cell>
          <cell r="G2713" t="str">
            <v>Distribution</v>
          </cell>
          <cell r="I2713" t="str">
            <v>Demand</v>
          </cell>
          <cell r="J2713" t="str">
            <v>Summer</v>
          </cell>
          <cell r="K2713" t="str">
            <v>Peak</v>
          </cell>
          <cell r="O2713" t="str">
            <v>N/A</v>
          </cell>
          <cell r="T2713">
            <v>147533.810952</v>
          </cell>
        </row>
        <row r="2714">
          <cell r="F2714" t="str">
            <v>B-19</v>
          </cell>
          <cell r="G2714" t="str">
            <v>Distribution</v>
          </cell>
          <cell r="I2714" t="str">
            <v>Demand</v>
          </cell>
          <cell r="J2714" t="str">
            <v>Winter</v>
          </cell>
          <cell r="K2714" t="str">
            <v>Maximum kW</v>
          </cell>
          <cell r="O2714" t="str">
            <v>N/A</v>
          </cell>
          <cell r="T2714">
            <v>286776.337848</v>
          </cell>
        </row>
        <row r="2715">
          <cell r="F2715" t="str">
            <v>B-19</v>
          </cell>
          <cell r="G2715" t="str">
            <v>Distribution</v>
          </cell>
          <cell r="I2715" t="str">
            <v>Demand</v>
          </cell>
          <cell r="J2715" t="str">
            <v>Winter</v>
          </cell>
          <cell r="K2715" t="str">
            <v>Part Peak</v>
          </cell>
          <cell r="O2715" t="str">
            <v>N/A</v>
          </cell>
          <cell r="T2715">
            <v>301839.824265</v>
          </cell>
        </row>
        <row r="2716">
          <cell r="F2716" t="str">
            <v>B-19</v>
          </cell>
          <cell r="G2716" t="str">
            <v>Distribution</v>
          </cell>
          <cell r="I2716" t="str">
            <v>Energy</v>
          </cell>
          <cell r="J2716" t="str">
            <v>Summer</v>
          </cell>
          <cell r="K2716" t="str">
            <v>Off Peak</v>
          </cell>
          <cell r="O2716" t="str">
            <v>N/A</v>
          </cell>
          <cell r="T2716">
            <v>59686851.199405998</v>
          </cell>
        </row>
        <row r="2717">
          <cell r="F2717" t="str">
            <v>B-19</v>
          </cell>
          <cell r="G2717" t="str">
            <v>Distribution</v>
          </cell>
          <cell r="I2717" t="str">
            <v>Energy</v>
          </cell>
          <cell r="J2717" t="str">
            <v>Summer</v>
          </cell>
          <cell r="K2717" t="str">
            <v>Part Peak</v>
          </cell>
          <cell r="O2717" t="str">
            <v>N/A</v>
          </cell>
          <cell r="T2717">
            <v>15632662.785094999</v>
          </cell>
        </row>
        <row r="2718">
          <cell r="F2718" t="str">
            <v>B-19</v>
          </cell>
          <cell r="G2718" t="str">
            <v>Distribution</v>
          </cell>
          <cell r="I2718" t="str">
            <v>Energy</v>
          </cell>
          <cell r="J2718" t="str">
            <v>Summer</v>
          </cell>
          <cell r="K2718" t="str">
            <v>Peak</v>
          </cell>
          <cell r="O2718" t="str">
            <v>N/A</v>
          </cell>
          <cell r="T2718">
            <v>21215003.188261002</v>
          </cell>
        </row>
        <row r="2719">
          <cell r="F2719" t="str">
            <v>B-19</v>
          </cell>
          <cell r="G2719" t="str">
            <v>Distribution</v>
          </cell>
          <cell r="I2719" t="str">
            <v>Energy</v>
          </cell>
          <cell r="J2719" t="str">
            <v>Winter</v>
          </cell>
          <cell r="K2719" t="str">
            <v>Off Peak</v>
          </cell>
          <cell r="O2719" t="str">
            <v>N/A</v>
          </cell>
          <cell r="T2719">
            <v>145421531.037056</v>
          </cell>
        </row>
        <row r="2720">
          <cell r="F2720" t="str">
            <v>B-19</v>
          </cell>
          <cell r="G2720" t="str">
            <v>Distribution</v>
          </cell>
          <cell r="I2720" t="str">
            <v>Energy</v>
          </cell>
          <cell r="J2720" t="str">
            <v>Winter</v>
          </cell>
          <cell r="K2720" t="str">
            <v>Part Peak</v>
          </cell>
          <cell r="O2720" t="str">
            <v>N/A</v>
          </cell>
          <cell r="T2720">
            <v>45726599.627411</v>
          </cell>
        </row>
        <row r="2721">
          <cell r="F2721" t="str">
            <v>B-19</v>
          </cell>
          <cell r="G2721" t="str">
            <v>Distribution</v>
          </cell>
          <cell r="I2721" t="str">
            <v>Energy</v>
          </cell>
          <cell r="J2721" t="str">
            <v>Winter</v>
          </cell>
          <cell r="K2721" t="str">
            <v>Super Off</v>
          </cell>
          <cell r="O2721" t="str">
            <v>N/A</v>
          </cell>
          <cell r="T2721">
            <v>11714039.627184</v>
          </cell>
        </row>
        <row r="2722">
          <cell r="F2722" t="str">
            <v>B-19</v>
          </cell>
          <cell r="G2722" t="str">
            <v>Distribution</v>
          </cell>
          <cell r="I2722" t="str">
            <v>Energy</v>
          </cell>
          <cell r="J2722" t="str">
            <v>Summer</v>
          </cell>
          <cell r="K2722" t="str">
            <v>Off Peak</v>
          </cell>
          <cell r="O2722" t="str">
            <v>N/A</v>
          </cell>
          <cell r="T2722">
            <v>29122261.071608998</v>
          </cell>
        </row>
        <row r="2723">
          <cell r="F2723" t="str">
            <v>B-19</v>
          </cell>
          <cell r="G2723" t="str">
            <v>Distribution</v>
          </cell>
          <cell r="I2723" t="str">
            <v>Energy</v>
          </cell>
          <cell r="J2723" t="str">
            <v>Summer</v>
          </cell>
          <cell r="K2723" t="str">
            <v>Part Peak</v>
          </cell>
          <cell r="O2723" t="str">
            <v>N/A</v>
          </cell>
          <cell r="T2723">
            <v>6834703.046197</v>
          </cell>
        </row>
        <row r="2724">
          <cell r="F2724" t="str">
            <v>B-19</v>
          </cell>
          <cell r="G2724" t="str">
            <v>Distribution</v>
          </cell>
          <cell r="I2724" t="str">
            <v>Energy</v>
          </cell>
          <cell r="J2724" t="str">
            <v>Summer</v>
          </cell>
          <cell r="K2724" t="str">
            <v>Peak</v>
          </cell>
          <cell r="O2724" t="str">
            <v>N/A</v>
          </cell>
          <cell r="T2724">
            <v>10315239.419602999</v>
          </cell>
        </row>
        <row r="2725">
          <cell r="F2725" t="str">
            <v>B-19</v>
          </cell>
          <cell r="G2725" t="str">
            <v>Distribution</v>
          </cell>
          <cell r="I2725" t="str">
            <v>Energy</v>
          </cell>
          <cell r="J2725" t="str">
            <v>Winter</v>
          </cell>
          <cell r="K2725" t="str">
            <v>Off Peak</v>
          </cell>
          <cell r="O2725" t="str">
            <v>N/A</v>
          </cell>
          <cell r="T2725">
            <v>75347486.425054997</v>
          </cell>
        </row>
        <row r="2726">
          <cell r="F2726" t="str">
            <v>B-19</v>
          </cell>
          <cell r="G2726" t="str">
            <v>Distribution</v>
          </cell>
          <cell r="I2726" t="str">
            <v>Energy</v>
          </cell>
          <cell r="J2726" t="str">
            <v>Winter</v>
          </cell>
          <cell r="K2726" t="str">
            <v>Part Peak</v>
          </cell>
          <cell r="O2726" t="str">
            <v>N/A</v>
          </cell>
          <cell r="T2726">
            <v>23473001.056795001</v>
          </cell>
        </row>
        <row r="2727">
          <cell r="F2727" t="str">
            <v>B-19</v>
          </cell>
          <cell r="G2727" t="str">
            <v>Distribution</v>
          </cell>
          <cell r="I2727" t="str">
            <v>Energy</v>
          </cell>
          <cell r="J2727" t="str">
            <v>Winter</v>
          </cell>
          <cell r="K2727" t="str">
            <v>Super Off</v>
          </cell>
          <cell r="O2727" t="str">
            <v>N/A</v>
          </cell>
          <cell r="T2727">
            <v>6286162.3996529998</v>
          </cell>
        </row>
        <row r="2728">
          <cell r="F2728" t="str">
            <v>B-19</v>
          </cell>
          <cell r="G2728" t="str">
            <v>Generation</v>
          </cell>
          <cell r="I2728" t="str">
            <v>Energy</v>
          </cell>
          <cell r="J2728" t="str">
            <v>Summer</v>
          </cell>
          <cell r="K2728" t="str">
            <v>Off Peak</v>
          </cell>
          <cell r="O2728" t="str">
            <v>N/A</v>
          </cell>
          <cell r="T2728">
            <v>59686851.199405998</v>
          </cell>
        </row>
        <row r="2729">
          <cell r="F2729" t="str">
            <v>B-19</v>
          </cell>
          <cell r="G2729" t="str">
            <v>Generation</v>
          </cell>
          <cell r="I2729" t="str">
            <v>Energy</v>
          </cell>
          <cell r="J2729" t="str">
            <v>Summer</v>
          </cell>
          <cell r="K2729" t="str">
            <v>Part Peak</v>
          </cell>
          <cell r="O2729" t="str">
            <v>N/A</v>
          </cell>
          <cell r="T2729">
            <v>15632662.785094999</v>
          </cell>
        </row>
        <row r="2730">
          <cell r="F2730" t="str">
            <v>B-19</v>
          </cell>
          <cell r="G2730" t="str">
            <v>Generation</v>
          </cell>
          <cell r="I2730" t="str">
            <v>Energy</v>
          </cell>
          <cell r="J2730" t="str">
            <v>Summer</v>
          </cell>
          <cell r="K2730" t="str">
            <v>Peak</v>
          </cell>
          <cell r="O2730" t="str">
            <v>N/A</v>
          </cell>
          <cell r="T2730">
            <v>21215003.188261002</v>
          </cell>
        </row>
        <row r="2731">
          <cell r="F2731" t="str">
            <v>B-19</v>
          </cell>
          <cell r="G2731" t="str">
            <v>Generation</v>
          </cell>
          <cell r="I2731" t="str">
            <v>Energy</v>
          </cell>
          <cell r="J2731" t="str">
            <v>Winter</v>
          </cell>
          <cell r="K2731" t="str">
            <v>Off Peak</v>
          </cell>
          <cell r="O2731" t="str">
            <v>N/A</v>
          </cell>
          <cell r="T2731">
            <v>145421531.037056</v>
          </cell>
        </row>
        <row r="2732">
          <cell r="F2732" t="str">
            <v>B-19</v>
          </cell>
          <cell r="G2732" t="str">
            <v>Generation</v>
          </cell>
          <cell r="I2732" t="str">
            <v>Energy</v>
          </cell>
          <cell r="J2732" t="str">
            <v>Winter</v>
          </cell>
          <cell r="K2732" t="str">
            <v>Part Peak</v>
          </cell>
          <cell r="O2732" t="str">
            <v>N/A</v>
          </cell>
          <cell r="T2732">
            <v>45726599.627411</v>
          </cell>
        </row>
        <row r="2733">
          <cell r="F2733" t="str">
            <v>B-19</v>
          </cell>
          <cell r="G2733" t="str">
            <v>Generation</v>
          </cell>
          <cell r="I2733" t="str">
            <v>Energy</v>
          </cell>
          <cell r="J2733" t="str">
            <v>Winter</v>
          </cell>
          <cell r="K2733" t="str">
            <v>Super Off</v>
          </cell>
          <cell r="O2733" t="str">
            <v>N/A</v>
          </cell>
          <cell r="T2733">
            <v>11714039.627184</v>
          </cell>
        </row>
        <row r="2734">
          <cell r="F2734" t="str">
            <v>B-19</v>
          </cell>
          <cell r="G2734" t="str">
            <v>Generation</v>
          </cell>
          <cell r="I2734" t="str">
            <v>Energy</v>
          </cell>
          <cell r="J2734" t="str">
            <v>Summer</v>
          </cell>
          <cell r="K2734" t="str">
            <v>Off Peak</v>
          </cell>
          <cell r="O2734" t="str">
            <v>N/A</v>
          </cell>
          <cell r="T2734">
            <v>29122261.071608998</v>
          </cell>
        </row>
        <row r="2735">
          <cell r="F2735" t="str">
            <v>B-19</v>
          </cell>
          <cell r="G2735" t="str">
            <v>Generation</v>
          </cell>
          <cell r="I2735" t="str">
            <v>Energy</v>
          </cell>
          <cell r="J2735" t="str">
            <v>Summer</v>
          </cell>
          <cell r="K2735" t="str">
            <v>Part Peak</v>
          </cell>
          <cell r="O2735" t="str">
            <v>N/A</v>
          </cell>
          <cell r="T2735">
            <v>6834703.046197</v>
          </cell>
        </row>
        <row r="2736">
          <cell r="F2736" t="str">
            <v>B-19</v>
          </cell>
          <cell r="G2736" t="str">
            <v>Generation</v>
          </cell>
          <cell r="I2736" t="str">
            <v>Energy</v>
          </cell>
          <cell r="J2736" t="str">
            <v>Summer</v>
          </cell>
          <cell r="K2736" t="str">
            <v>Peak</v>
          </cell>
          <cell r="O2736" t="str">
            <v>N/A</v>
          </cell>
          <cell r="T2736">
            <v>10315239.419602999</v>
          </cell>
        </row>
        <row r="2737">
          <cell r="F2737" t="str">
            <v>B-19</v>
          </cell>
          <cell r="G2737" t="str">
            <v>Generation</v>
          </cell>
          <cell r="I2737" t="str">
            <v>Energy</v>
          </cell>
          <cell r="J2737" t="str">
            <v>Winter</v>
          </cell>
          <cell r="K2737" t="str">
            <v>Off Peak</v>
          </cell>
          <cell r="O2737" t="str">
            <v>N/A</v>
          </cell>
          <cell r="T2737">
            <v>75347486.425054997</v>
          </cell>
        </row>
        <row r="2738">
          <cell r="F2738" t="str">
            <v>B-19</v>
          </cell>
          <cell r="G2738" t="str">
            <v>Generation</v>
          </cell>
          <cell r="I2738" t="str">
            <v>Energy</v>
          </cell>
          <cell r="J2738" t="str">
            <v>Winter</v>
          </cell>
          <cell r="K2738" t="str">
            <v>Part Peak</v>
          </cell>
          <cell r="O2738" t="str">
            <v>N/A</v>
          </cell>
          <cell r="T2738">
            <v>23473001.056795001</v>
          </cell>
        </row>
        <row r="2739">
          <cell r="F2739" t="str">
            <v>B-19</v>
          </cell>
          <cell r="G2739" t="str">
            <v>Generation</v>
          </cell>
          <cell r="I2739" t="str">
            <v>Energy</v>
          </cell>
          <cell r="J2739" t="str">
            <v>Winter</v>
          </cell>
          <cell r="K2739" t="str">
            <v>Super Off</v>
          </cell>
          <cell r="O2739" t="str">
            <v>N/A</v>
          </cell>
          <cell r="T2739">
            <v>6286162.3996529998</v>
          </cell>
        </row>
        <row r="2740">
          <cell r="F2740" t="str">
            <v>B-19</v>
          </cell>
          <cell r="G2740" t="str">
            <v>RB</v>
          </cell>
          <cell r="I2740" t="str">
            <v>DL</v>
          </cell>
          <cell r="J2740" t="str">
            <v>N/A</v>
          </cell>
          <cell r="K2740" t="str">
            <v>N/A</v>
          </cell>
          <cell r="O2740" t="str">
            <v>N/A</v>
          </cell>
          <cell r="T2740">
            <v>0</v>
          </cell>
        </row>
        <row r="2741">
          <cell r="F2741" t="str">
            <v>B-19</v>
          </cell>
          <cell r="G2741" t="str">
            <v>RB</v>
          </cell>
          <cell r="I2741" t="str">
            <v>DL</v>
          </cell>
          <cell r="J2741" t="str">
            <v>N/A</v>
          </cell>
          <cell r="K2741" t="str">
            <v>N/A</v>
          </cell>
          <cell r="O2741" t="str">
            <v>N/A</v>
          </cell>
          <cell r="T2741">
            <v>0</v>
          </cell>
        </row>
        <row r="2742">
          <cell r="F2742" t="str">
            <v>B-19</v>
          </cell>
          <cell r="G2742" t="str">
            <v>RB</v>
          </cell>
          <cell r="I2742" t="str">
            <v>DL</v>
          </cell>
          <cell r="J2742" t="str">
            <v>N/A</v>
          </cell>
          <cell r="K2742" t="str">
            <v>N/A</v>
          </cell>
          <cell r="O2742" t="str">
            <v>N/A</v>
          </cell>
          <cell r="T2742">
            <v>0</v>
          </cell>
        </row>
        <row r="2743">
          <cell r="F2743" t="str">
            <v>B-19</v>
          </cell>
          <cell r="G2743" t="str">
            <v>RB</v>
          </cell>
          <cell r="I2743" t="str">
            <v>DL</v>
          </cell>
          <cell r="J2743" t="str">
            <v>N/A</v>
          </cell>
          <cell r="K2743" t="str">
            <v>N/A</v>
          </cell>
          <cell r="O2743" t="str">
            <v>N/A</v>
          </cell>
          <cell r="T2743">
            <v>0</v>
          </cell>
        </row>
        <row r="2744">
          <cell r="F2744" t="str">
            <v>B-19</v>
          </cell>
          <cell r="G2744" t="str">
            <v>RB</v>
          </cell>
          <cell r="I2744" t="str">
            <v>DL</v>
          </cell>
          <cell r="J2744" t="str">
            <v>N/A</v>
          </cell>
          <cell r="K2744" t="str">
            <v>N/A</v>
          </cell>
          <cell r="O2744" t="str">
            <v>N/A</v>
          </cell>
          <cell r="T2744">
            <v>0</v>
          </cell>
        </row>
        <row r="2745">
          <cell r="F2745" t="str">
            <v>B-19</v>
          </cell>
          <cell r="G2745" t="str">
            <v>RB</v>
          </cell>
          <cell r="I2745" t="str">
            <v>DL</v>
          </cell>
          <cell r="J2745" t="str">
            <v>N/A</v>
          </cell>
          <cell r="K2745" t="str">
            <v>N/A</v>
          </cell>
          <cell r="O2745" t="str">
            <v>N/A</v>
          </cell>
          <cell r="T2745">
            <v>0</v>
          </cell>
        </row>
        <row r="2746">
          <cell r="F2746" t="str">
            <v>B-19</v>
          </cell>
          <cell r="G2746" t="str">
            <v>RB</v>
          </cell>
          <cell r="I2746" t="str">
            <v>Energy</v>
          </cell>
          <cell r="J2746" t="str">
            <v>Summer</v>
          </cell>
          <cell r="K2746" t="str">
            <v>Off Peak</v>
          </cell>
          <cell r="O2746" t="str">
            <v>N/A</v>
          </cell>
          <cell r="T2746">
            <v>59686851.199405998</v>
          </cell>
        </row>
        <row r="2747">
          <cell r="F2747" t="str">
            <v>B-19</v>
          </cell>
          <cell r="G2747" t="str">
            <v>RB</v>
          </cell>
          <cell r="I2747" t="str">
            <v>Energy</v>
          </cell>
          <cell r="J2747" t="str">
            <v>Summer</v>
          </cell>
          <cell r="K2747" t="str">
            <v>Off Peak</v>
          </cell>
          <cell r="O2747" t="str">
            <v>N/A</v>
          </cell>
          <cell r="T2747">
            <v>180249835.36426198</v>
          </cell>
        </row>
        <row r="2748">
          <cell r="F2748" t="str">
            <v>B-19</v>
          </cell>
          <cell r="G2748" t="str">
            <v>RB</v>
          </cell>
          <cell r="I2748" t="str">
            <v>Energy</v>
          </cell>
          <cell r="J2748" t="str">
            <v>Summer</v>
          </cell>
          <cell r="K2748" t="str">
            <v>Off Peak</v>
          </cell>
          <cell r="O2748" t="str">
            <v>N/A</v>
          </cell>
          <cell r="T2748">
            <v>754834.76145899994</v>
          </cell>
        </row>
        <row r="2749">
          <cell r="F2749" t="str">
            <v>B-19</v>
          </cell>
          <cell r="G2749" t="str">
            <v>RB</v>
          </cell>
          <cell r="I2749" t="str">
            <v>Energy</v>
          </cell>
          <cell r="J2749" t="str">
            <v>Summer</v>
          </cell>
          <cell r="K2749" t="str">
            <v>Part Peak</v>
          </cell>
          <cell r="O2749" t="str">
            <v>N/A</v>
          </cell>
          <cell r="T2749">
            <v>15632662.785094999</v>
          </cell>
        </row>
        <row r="2750">
          <cell r="F2750" t="str">
            <v>B-19</v>
          </cell>
          <cell r="G2750" t="str">
            <v>RB</v>
          </cell>
          <cell r="I2750" t="str">
            <v>Energy</v>
          </cell>
          <cell r="J2750" t="str">
            <v>Summer</v>
          </cell>
          <cell r="K2750" t="str">
            <v>Part Peak</v>
          </cell>
          <cell r="O2750" t="str">
            <v>N/A</v>
          </cell>
          <cell r="T2750">
            <v>35229002.329676002</v>
          </cell>
        </row>
        <row r="2751">
          <cell r="F2751" t="str">
            <v>B-19</v>
          </cell>
          <cell r="G2751" t="str">
            <v>RB</v>
          </cell>
          <cell r="I2751" t="str">
            <v>Energy</v>
          </cell>
          <cell r="J2751" t="str">
            <v>Summer</v>
          </cell>
          <cell r="K2751" t="str">
            <v>Part Peak</v>
          </cell>
          <cell r="O2751" t="str">
            <v>N/A</v>
          </cell>
          <cell r="T2751">
            <v>189526.467982</v>
          </cell>
        </row>
        <row r="2752">
          <cell r="F2752" t="str">
            <v>B-19</v>
          </cell>
          <cell r="G2752" t="str">
            <v>RB</v>
          </cell>
          <cell r="I2752" t="str">
            <v>Energy</v>
          </cell>
          <cell r="J2752" t="str">
            <v>Summer</v>
          </cell>
          <cell r="K2752" t="str">
            <v>Peak</v>
          </cell>
          <cell r="O2752" t="str">
            <v>N/A</v>
          </cell>
          <cell r="T2752">
            <v>21215003.188261002</v>
          </cell>
        </row>
        <row r="2753">
          <cell r="F2753" t="str">
            <v>B-19</v>
          </cell>
          <cell r="G2753" t="str">
            <v>RB</v>
          </cell>
          <cell r="I2753" t="str">
            <v>Energy</v>
          </cell>
          <cell r="J2753" t="str">
            <v>Summer</v>
          </cell>
          <cell r="K2753" t="str">
            <v>Peak</v>
          </cell>
          <cell r="O2753" t="str">
            <v>N/A</v>
          </cell>
          <cell r="T2753">
            <v>69113008.970716998</v>
          </cell>
        </row>
        <row r="2754">
          <cell r="F2754" t="str">
            <v>B-19</v>
          </cell>
          <cell r="G2754" t="str">
            <v>RB</v>
          </cell>
          <cell r="I2754" t="str">
            <v>Energy</v>
          </cell>
          <cell r="J2754" t="str">
            <v>Summer</v>
          </cell>
          <cell r="K2754" t="str">
            <v>Peak</v>
          </cell>
          <cell r="O2754" t="str">
            <v>N/A</v>
          </cell>
          <cell r="T2754">
            <v>236577.89678499999</v>
          </cell>
        </row>
        <row r="2755">
          <cell r="F2755" t="str">
            <v>B-19</v>
          </cell>
          <cell r="G2755" t="str">
            <v>RB</v>
          </cell>
          <cell r="I2755" t="str">
            <v>Energy</v>
          </cell>
          <cell r="J2755" t="str">
            <v>Winter</v>
          </cell>
          <cell r="K2755" t="str">
            <v>Off Peak</v>
          </cell>
          <cell r="O2755" t="str">
            <v>N/A</v>
          </cell>
          <cell r="T2755">
            <v>145421531.037056</v>
          </cell>
        </row>
        <row r="2756">
          <cell r="F2756" t="str">
            <v>B-19</v>
          </cell>
          <cell r="G2756" t="str">
            <v>RB</v>
          </cell>
          <cell r="I2756" t="str">
            <v>Energy</v>
          </cell>
          <cell r="J2756" t="str">
            <v>Winter</v>
          </cell>
          <cell r="K2756" t="str">
            <v>Off Peak</v>
          </cell>
          <cell r="O2756" t="str">
            <v>N/A</v>
          </cell>
          <cell r="T2756">
            <v>356763468.73997998</v>
          </cell>
        </row>
        <row r="2757">
          <cell r="F2757" t="str">
            <v>B-19</v>
          </cell>
          <cell r="G2757" t="str">
            <v>RB</v>
          </cell>
          <cell r="I2757" t="str">
            <v>Energy</v>
          </cell>
          <cell r="J2757" t="str">
            <v>Winter</v>
          </cell>
          <cell r="K2757" t="str">
            <v>Off Peak</v>
          </cell>
          <cell r="O2757" t="str">
            <v>N/A</v>
          </cell>
          <cell r="T2757">
            <v>2364979.990791</v>
          </cell>
        </row>
        <row r="2758">
          <cell r="F2758" t="str">
            <v>B-19</v>
          </cell>
          <cell r="G2758" t="str">
            <v>RB</v>
          </cell>
          <cell r="I2758" t="str">
            <v>Energy</v>
          </cell>
          <cell r="J2758" t="str">
            <v>Winter</v>
          </cell>
          <cell r="K2758" t="str">
            <v>Part Peak</v>
          </cell>
          <cell r="O2758" t="str">
            <v>N/A</v>
          </cell>
          <cell r="T2758">
            <v>45726599.627411</v>
          </cell>
        </row>
        <row r="2759">
          <cell r="F2759" t="str">
            <v>B-19</v>
          </cell>
          <cell r="G2759" t="str">
            <v>RB</v>
          </cell>
          <cell r="I2759" t="str">
            <v>Energy</v>
          </cell>
          <cell r="J2759" t="str">
            <v>Winter</v>
          </cell>
          <cell r="K2759" t="str">
            <v>Part Peak</v>
          </cell>
          <cell r="O2759" t="str">
            <v>N/A</v>
          </cell>
          <cell r="T2759">
            <v>133291348.214127</v>
          </cell>
        </row>
        <row r="2760">
          <cell r="F2760" t="str">
            <v>B-19</v>
          </cell>
          <cell r="G2760" t="str">
            <v>RB</v>
          </cell>
          <cell r="I2760" t="str">
            <v>Energy</v>
          </cell>
          <cell r="J2760" t="str">
            <v>Winter</v>
          </cell>
          <cell r="K2760" t="str">
            <v>Part Peak</v>
          </cell>
          <cell r="O2760" t="str">
            <v>N/A</v>
          </cell>
          <cell r="T2760">
            <v>655592.13562099996</v>
          </cell>
        </row>
        <row r="2761">
          <cell r="F2761" t="str">
            <v>B-19</v>
          </cell>
          <cell r="G2761" t="str">
            <v>RB</v>
          </cell>
          <cell r="I2761" t="str">
            <v>Energy</v>
          </cell>
          <cell r="J2761" t="str">
            <v>Winter</v>
          </cell>
          <cell r="K2761" t="str">
            <v>Super Off</v>
          </cell>
          <cell r="O2761" t="str">
            <v>N/A</v>
          </cell>
          <cell r="T2761">
            <v>11714039.627184</v>
          </cell>
        </row>
        <row r="2762">
          <cell r="F2762" t="str">
            <v>B-19</v>
          </cell>
          <cell r="G2762" t="str">
            <v>RB</v>
          </cell>
          <cell r="I2762" t="str">
            <v>Energy</v>
          </cell>
          <cell r="J2762" t="str">
            <v>Winter</v>
          </cell>
          <cell r="K2762" t="str">
            <v>Super Off</v>
          </cell>
          <cell r="O2762" t="str">
            <v>N/A</v>
          </cell>
          <cell r="T2762">
            <v>66069305.464726999</v>
          </cell>
        </row>
        <row r="2763">
          <cell r="F2763" t="str">
            <v>B-19</v>
          </cell>
          <cell r="G2763" t="str">
            <v>RB</v>
          </cell>
          <cell r="I2763" t="str">
            <v>Energy</v>
          </cell>
          <cell r="J2763" t="str">
            <v>Winter</v>
          </cell>
          <cell r="K2763" t="str">
            <v>Super Off</v>
          </cell>
          <cell r="O2763" t="str">
            <v>N/A</v>
          </cell>
          <cell r="T2763">
            <v>301988.325748</v>
          </cell>
        </row>
        <row r="2764">
          <cell r="F2764" t="str">
            <v>B-19</v>
          </cell>
          <cell r="G2764" t="str">
            <v>RB</v>
          </cell>
          <cell r="I2764" t="str">
            <v>Energy</v>
          </cell>
          <cell r="J2764" t="str">
            <v>Summer</v>
          </cell>
          <cell r="K2764" t="str">
            <v>Off Peak</v>
          </cell>
          <cell r="O2764" t="str">
            <v>N/A</v>
          </cell>
          <cell r="T2764">
            <v>29122261.071608998</v>
          </cell>
        </row>
        <row r="2765">
          <cell r="F2765" t="str">
            <v>B-19</v>
          </cell>
          <cell r="G2765" t="str">
            <v>RB</v>
          </cell>
          <cell r="I2765" t="str">
            <v>Energy</v>
          </cell>
          <cell r="J2765" t="str">
            <v>Summer</v>
          </cell>
          <cell r="K2765" t="str">
            <v>Off Peak</v>
          </cell>
          <cell r="O2765" t="str">
            <v>N/A</v>
          </cell>
          <cell r="T2765">
            <v>406791804.69423598</v>
          </cell>
        </row>
        <row r="2766">
          <cell r="F2766" t="str">
            <v>B-19</v>
          </cell>
          <cell r="G2766" t="str">
            <v>RB</v>
          </cell>
          <cell r="I2766" t="str">
            <v>Energy</v>
          </cell>
          <cell r="J2766" t="str">
            <v>Summer</v>
          </cell>
          <cell r="K2766" t="str">
            <v>Off Peak</v>
          </cell>
          <cell r="O2766" t="str">
            <v>N/A</v>
          </cell>
          <cell r="T2766">
            <v>1250293.284005</v>
          </cell>
        </row>
        <row r="2767">
          <cell r="F2767" t="str">
            <v>B-19</v>
          </cell>
          <cell r="G2767" t="str">
            <v>RB</v>
          </cell>
          <cell r="I2767" t="str">
            <v>Energy</v>
          </cell>
          <cell r="J2767" t="str">
            <v>Summer</v>
          </cell>
          <cell r="K2767" t="str">
            <v>Part Peak</v>
          </cell>
          <cell r="O2767" t="str">
            <v>N/A</v>
          </cell>
          <cell r="T2767">
            <v>6834703.046197</v>
          </cell>
        </row>
        <row r="2768">
          <cell r="F2768" t="str">
            <v>B-19</v>
          </cell>
          <cell r="G2768" t="str">
            <v>RB</v>
          </cell>
          <cell r="I2768" t="str">
            <v>Energy</v>
          </cell>
          <cell r="J2768" t="str">
            <v>Summer</v>
          </cell>
          <cell r="K2768" t="str">
            <v>Part Peak</v>
          </cell>
          <cell r="O2768" t="str">
            <v>N/A</v>
          </cell>
          <cell r="T2768">
            <v>112353035.38183801</v>
          </cell>
        </row>
        <row r="2769">
          <cell r="F2769" t="str">
            <v>B-19</v>
          </cell>
          <cell r="G2769" t="str">
            <v>RB</v>
          </cell>
          <cell r="I2769" t="str">
            <v>Energy</v>
          </cell>
          <cell r="J2769" t="str">
            <v>Summer</v>
          </cell>
          <cell r="K2769" t="str">
            <v>Part Peak</v>
          </cell>
          <cell r="O2769" t="str">
            <v>N/A</v>
          </cell>
          <cell r="T2769">
            <v>314510.633761</v>
          </cell>
        </row>
        <row r="2770">
          <cell r="F2770" t="str">
            <v>B-19</v>
          </cell>
          <cell r="G2770" t="str">
            <v>RB</v>
          </cell>
          <cell r="I2770" t="str">
            <v>Energy</v>
          </cell>
          <cell r="J2770" t="str">
            <v>Summer</v>
          </cell>
          <cell r="K2770" t="str">
            <v>Peak</v>
          </cell>
          <cell r="O2770" t="str">
            <v>N/A</v>
          </cell>
          <cell r="T2770">
            <v>10315239.419602999</v>
          </cell>
        </row>
        <row r="2771">
          <cell r="F2771" t="str">
            <v>B-19</v>
          </cell>
          <cell r="G2771" t="str">
            <v>RB</v>
          </cell>
          <cell r="I2771" t="str">
            <v>Energy</v>
          </cell>
          <cell r="J2771" t="str">
            <v>Summer</v>
          </cell>
          <cell r="K2771" t="str">
            <v>Peak</v>
          </cell>
          <cell r="O2771" t="str">
            <v>N/A</v>
          </cell>
          <cell r="T2771">
            <v>158193228.78497499</v>
          </cell>
        </row>
        <row r="2772">
          <cell r="F2772" t="str">
            <v>B-19</v>
          </cell>
          <cell r="G2772" t="str">
            <v>RB</v>
          </cell>
          <cell r="I2772" t="str">
            <v>Energy</v>
          </cell>
          <cell r="J2772" t="str">
            <v>Summer</v>
          </cell>
          <cell r="K2772" t="str">
            <v>Peak</v>
          </cell>
          <cell r="O2772" t="str">
            <v>N/A</v>
          </cell>
          <cell r="T2772">
            <v>404904.11051999999</v>
          </cell>
        </row>
        <row r="2773">
          <cell r="F2773" t="str">
            <v>B-19</v>
          </cell>
          <cell r="G2773" t="str">
            <v>RB</v>
          </cell>
          <cell r="I2773" t="str">
            <v>Energy</v>
          </cell>
          <cell r="J2773" t="str">
            <v>Winter</v>
          </cell>
          <cell r="K2773" t="str">
            <v>Off Peak</v>
          </cell>
          <cell r="O2773" t="str">
            <v>N/A</v>
          </cell>
          <cell r="T2773">
            <v>75347486.425054997</v>
          </cell>
        </row>
        <row r="2774">
          <cell r="F2774" t="str">
            <v>B-19</v>
          </cell>
          <cell r="G2774" t="str">
            <v>RB</v>
          </cell>
          <cell r="I2774" t="str">
            <v>Energy</v>
          </cell>
          <cell r="J2774" t="str">
            <v>Winter</v>
          </cell>
          <cell r="K2774" t="str">
            <v>Off Peak</v>
          </cell>
          <cell r="O2774" t="str">
            <v>N/A</v>
          </cell>
          <cell r="T2774">
            <v>949263674.21278811</v>
          </cell>
        </row>
        <row r="2775">
          <cell r="F2775" t="str">
            <v>B-19</v>
          </cell>
          <cell r="G2775" t="str">
            <v>RB</v>
          </cell>
          <cell r="I2775" t="str">
            <v>Energy</v>
          </cell>
          <cell r="J2775" t="str">
            <v>Winter</v>
          </cell>
          <cell r="K2775" t="str">
            <v>Off Peak</v>
          </cell>
          <cell r="O2775" t="str">
            <v>N/A</v>
          </cell>
          <cell r="T2775">
            <v>3625473.0610839999</v>
          </cell>
        </row>
        <row r="2776">
          <cell r="F2776" t="str">
            <v>B-19</v>
          </cell>
          <cell r="G2776" t="str">
            <v>RB</v>
          </cell>
          <cell r="I2776" t="str">
            <v>Energy</v>
          </cell>
          <cell r="J2776" t="str">
            <v>Winter</v>
          </cell>
          <cell r="K2776" t="str">
            <v>Part Peak</v>
          </cell>
          <cell r="O2776" t="str">
            <v>N/A</v>
          </cell>
          <cell r="T2776">
            <v>23473001.056795001</v>
          </cell>
        </row>
        <row r="2777">
          <cell r="F2777" t="str">
            <v>B-19</v>
          </cell>
          <cell r="G2777" t="str">
            <v>RB</v>
          </cell>
          <cell r="I2777" t="str">
            <v>Energy</v>
          </cell>
          <cell r="J2777" t="str">
            <v>Winter</v>
          </cell>
          <cell r="K2777" t="str">
            <v>Part Peak</v>
          </cell>
          <cell r="O2777" t="str">
            <v>N/A</v>
          </cell>
          <cell r="T2777">
            <v>302676345.83454001</v>
          </cell>
        </row>
        <row r="2778">
          <cell r="F2778" t="str">
            <v>B-19</v>
          </cell>
          <cell r="G2778" t="str">
            <v>RB</v>
          </cell>
          <cell r="I2778" t="str">
            <v>Energy</v>
          </cell>
          <cell r="J2778" t="str">
            <v>Winter</v>
          </cell>
          <cell r="K2778" t="str">
            <v>Part Peak</v>
          </cell>
          <cell r="O2778" t="str">
            <v>N/A</v>
          </cell>
          <cell r="T2778">
            <v>1003605.164353</v>
          </cell>
        </row>
        <row r="2779">
          <cell r="F2779" t="str">
            <v>B-19</v>
          </cell>
          <cell r="G2779" t="str">
            <v>RB</v>
          </cell>
          <cell r="I2779" t="str">
            <v>Energy</v>
          </cell>
          <cell r="J2779" t="str">
            <v>Winter</v>
          </cell>
          <cell r="K2779" t="str">
            <v>Super Off</v>
          </cell>
          <cell r="O2779" t="str">
            <v>N/A</v>
          </cell>
          <cell r="T2779">
            <v>6286162.3996529998</v>
          </cell>
        </row>
        <row r="2780">
          <cell r="F2780" t="str">
            <v>B-19</v>
          </cell>
          <cell r="G2780" t="str">
            <v>RB</v>
          </cell>
          <cell r="I2780" t="str">
            <v>Energy</v>
          </cell>
          <cell r="J2780" t="str">
            <v>Winter</v>
          </cell>
          <cell r="K2780" t="str">
            <v>Super Off</v>
          </cell>
          <cell r="O2780" t="str">
            <v>N/A</v>
          </cell>
          <cell r="T2780">
            <v>86023668.103443995</v>
          </cell>
        </row>
        <row r="2781">
          <cell r="F2781" t="str">
            <v>B-19</v>
          </cell>
          <cell r="G2781" t="str">
            <v>RB</v>
          </cell>
          <cell r="I2781" t="str">
            <v>Energy</v>
          </cell>
          <cell r="J2781" t="str">
            <v>Winter</v>
          </cell>
          <cell r="K2781" t="str">
            <v>Super Off</v>
          </cell>
          <cell r="O2781" t="str">
            <v>N/A</v>
          </cell>
          <cell r="T2781">
            <v>452887.113694</v>
          </cell>
        </row>
        <row r="2782">
          <cell r="F2782" t="str">
            <v>B-19</v>
          </cell>
          <cell r="G2782" t="str">
            <v>RBC</v>
          </cell>
          <cell r="I2782" t="str">
            <v>DL</v>
          </cell>
          <cell r="J2782" t="str">
            <v>N/A</v>
          </cell>
          <cell r="K2782" t="str">
            <v>N/A</v>
          </cell>
          <cell r="O2782" t="str">
            <v>N/A</v>
          </cell>
          <cell r="T2782">
            <v>0</v>
          </cell>
        </row>
        <row r="2783">
          <cell r="F2783" t="str">
            <v>B-19</v>
          </cell>
          <cell r="G2783" t="str">
            <v>RBC</v>
          </cell>
          <cell r="I2783" t="str">
            <v>DL</v>
          </cell>
          <cell r="J2783" t="str">
            <v>N/A</v>
          </cell>
          <cell r="K2783" t="str">
            <v>N/A</v>
          </cell>
          <cell r="O2783" t="str">
            <v>N/A</v>
          </cell>
          <cell r="T2783">
            <v>0</v>
          </cell>
        </row>
        <row r="2784">
          <cell r="F2784" t="str">
            <v>B-19</v>
          </cell>
          <cell r="G2784" t="str">
            <v>RBC</v>
          </cell>
          <cell r="I2784" t="str">
            <v>DL</v>
          </cell>
          <cell r="J2784" t="str">
            <v>N/A</v>
          </cell>
          <cell r="K2784" t="str">
            <v>N/A</v>
          </cell>
          <cell r="O2784" t="str">
            <v>N/A</v>
          </cell>
          <cell r="T2784">
            <v>0</v>
          </cell>
        </row>
        <row r="2785">
          <cell r="F2785" t="str">
            <v>B-19</v>
          </cell>
          <cell r="G2785" t="str">
            <v>RBC</v>
          </cell>
          <cell r="I2785" t="str">
            <v>DL</v>
          </cell>
          <cell r="J2785" t="str">
            <v>N/A</v>
          </cell>
          <cell r="K2785" t="str">
            <v>N/A</v>
          </cell>
          <cell r="O2785" t="str">
            <v>N/A</v>
          </cell>
          <cell r="T2785">
            <v>0</v>
          </cell>
        </row>
        <row r="2786">
          <cell r="F2786" t="str">
            <v>B-19</v>
          </cell>
          <cell r="G2786" t="str">
            <v>RBC</v>
          </cell>
          <cell r="I2786" t="str">
            <v>DL</v>
          </cell>
          <cell r="J2786" t="str">
            <v>N/A</v>
          </cell>
          <cell r="K2786" t="str">
            <v>N/A</v>
          </cell>
          <cell r="O2786" t="str">
            <v>N/A</v>
          </cell>
          <cell r="T2786">
            <v>0</v>
          </cell>
        </row>
        <row r="2787">
          <cell r="F2787" t="str">
            <v>B-19</v>
          </cell>
          <cell r="G2787" t="str">
            <v>RBC</v>
          </cell>
          <cell r="I2787" t="str">
            <v>DL</v>
          </cell>
          <cell r="J2787" t="str">
            <v>N/A</v>
          </cell>
          <cell r="K2787" t="str">
            <v>N/A</v>
          </cell>
          <cell r="O2787" t="str">
            <v>N/A</v>
          </cell>
          <cell r="T2787">
            <v>0</v>
          </cell>
        </row>
        <row r="2788">
          <cell r="F2788" t="str">
            <v>B-19</v>
          </cell>
          <cell r="G2788" t="str">
            <v>RBC</v>
          </cell>
          <cell r="I2788" t="str">
            <v>Energy</v>
          </cell>
          <cell r="J2788" t="str">
            <v>Summer</v>
          </cell>
          <cell r="K2788" t="str">
            <v>Off Peak</v>
          </cell>
          <cell r="O2788" t="str">
            <v>N/A</v>
          </cell>
          <cell r="T2788">
            <v>59686851.199405998</v>
          </cell>
        </row>
        <row r="2789">
          <cell r="F2789" t="str">
            <v>B-19</v>
          </cell>
          <cell r="G2789" t="str">
            <v>RBC</v>
          </cell>
          <cell r="I2789" t="str">
            <v>Energy</v>
          </cell>
          <cell r="J2789" t="str">
            <v>Summer</v>
          </cell>
          <cell r="K2789" t="str">
            <v>Off Peak</v>
          </cell>
          <cell r="O2789" t="str">
            <v>N/A</v>
          </cell>
          <cell r="T2789">
            <v>180249835.36426198</v>
          </cell>
        </row>
        <row r="2790">
          <cell r="F2790" t="str">
            <v>B-19</v>
          </cell>
          <cell r="G2790" t="str">
            <v>RBC</v>
          </cell>
          <cell r="I2790" t="str">
            <v>Energy</v>
          </cell>
          <cell r="J2790" t="str">
            <v>Summer</v>
          </cell>
          <cell r="K2790" t="str">
            <v>Off Peak</v>
          </cell>
          <cell r="O2790" t="str">
            <v>N/A</v>
          </cell>
          <cell r="T2790">
            <v>754834.76145899994</v>
          </cell>
        </row>
        <row r="2791">
          <cell r="F2791" t="str">
            <v>B-19</v>
          </cell>
          <cell r="G2791" t="str">
            <v>RBC</v>
          </cell>
          <cell r="I2791" t="str">
            <v>Energy</v>
          </cell>
          <cell r="J2791" t="str">
            <v>Summer</v>
          </cell>
          <cell r="K2791" t="str">
            <v>Part Peak</v>
          </cell>
          <cell r="O2791" t="str">
            <v>N/A</v>
          </cell>
          <cell r="T2791">
            <v>15632662.785094999</v>
          </cell>
        </row>
        <row r="2792">
          <cell r="F2792" t="str">
            <v>B-19</v>
          </cell>
          <cell r="G2792" t="str">
            <v>RBC</v>
          </cell>
          <cell r="I2792" t="str">
            <v>Energy</v>
          </cell>
          <cell r="J2792" t="str">
            <v>Summer</v>
          </cell>
          <cell r="K2792" t="str">
            <v>Part Peak</v>
          </cell>
          <cell r="O2792" t="str">
            <v>N/A</v>
          </cell>
          <cell r="T2792">
            <v>35229002.329676002</v>
          </cell>
        </row>
        <row r="2793">
          <cell r="F2793" t="str">
            <v>B-19</v>
          </cell>
          <cell r="G2793" t="str">
            <v>RBC</v>
          </cell>
          <cell r="I2793" t="str">
            <v>Energy</v>
          </cell>
          <cell r="J2793" t="str">
            <v>Summer</v>
          </cell>
          <cell r="K2793" t="str">
            <v>Part Peak</v>
          </cell>
          <cell r="O2793" t="str">
            <v>N/A</v>
          </cell>
          <cell r="T2793">
            <v>189526.467982</v>
          </cell>
        </row>
        <row r="2794">
          <cell r="F2794" t="str">
            <v>B-19</v>
          </cell>
          <cell r="G2794" t="str">
            <v>RBC</v>
          </cell>
          <cell r="I2794" t="str">
            <v>Energy</v>
          </cell>
          <cell r="J2794" t="str">
            <v>Summer</v>
          </cell>
          <cell r="K2794" t="str">
            <v>Peak</v>
          </cell>
          <cell r="O2794" t="str">
            <v>N/A</v>
          </cell>
          <cell r="T2794">
            <v>21215003.188261002</v>
          </cell>
        </row>
        <row r="2795">
          <cell r="F2795" t="str">
            <v>B-19</v>
          </cell>
          <cell r="G2795" t="str">
            <v>RBC</v>
          </cell>
          <cell r="I2795" t="str">
            <v>Energy</v>
          </cell>
          <cell r="J2795" t="str">
            <v>Summer</v>
          </cell>
          <cell r="K2795" t="str">
            <v>Peak</v>
          </cell>
          <cell r="O2795" t="str">
            <v>N/A</v>
          </cell>
          <cell r="T2795">
            <v>69113008.970716998</v>
          </cell>
        </row>
        <row r="2796">
          <cell r="F2796" t="str">
            <v>B-19</v>
          </cell>
          <cell r="G2796" t="str">
            <v>RBC</v>
          </cell>
          <cell r="I2796" t="str">
            <v>Energy</v>
          </cell>
          <cell r="J2796" t="str">
            <v>Summer</v>
          </cell>
          <cell r="K2796" t="str">
            <v>Peak</v>
          </cell>
          <cell r="O2796" t="str">
            <v>N/A</v>
          </cell>
          <cell r="T2796">
            <v>236577.89678499999</v>
          </cell>
        </row>
        <row r="2797">
          <cell r="F2797" t="str">
            <v>B-19</v>
          </cell>
          <cell r="G2797" t="str">
            <v>RBC</v>
          </cell>
          <cell r="I2797" t="str">
            <v>Energy</v>
          </cell>
          <cell r="J2797" t="str">
            <v>Winter</v>
          </cell>
          <cell r="K2797" t="str">
            <v>Off Peak</v>
          </cell>
          <cell r="O2797" t="str">
            <v>N/A</v>
          </cell>
          <cell r="T2797">
            <v>145421531.037056</v>
          </cell>
        </row>
        <row r="2798">
          <cell r="F2798" t="str">
            <v>B-19</v>
          </cell>
          <cell r="G2798" t="str">
            <v>RBC</v>
          </cell>
          <cell r="I2798" t="str">
            <v>Energy</v>
          </cell>
          <cell r="J2798" t="str">
            <v>Winter</v>
          </cell>
          <cell r="K2798" t="str">
            <v>Off Peak</v>
          </cell>
          <cell r="O2798" t="str">
            <v>N/A</v>
          </cell>
          <cell r="T2798">
            <v>356763468.73997998</v>
          </cell>
        </row>
        <row r="2799">
          <cell r="F2799" t="str">
            <v>B-19</v>
          </cell>
          <cell r="G2799" t="str">
            <v>RBC</v>
          </cell>
          <cell r="I2799" t="str">
            <v>Energy</v>
          </cell>
          <cell r="J2799" t="str">
            <v>Winter</v>
          </cell>
          <cell r="K2799" t="str">
            <v>Off Peak</v>
          </cell>
          <cell r="O2799" t="str">
            <v>N/A</v>
          </cell>
          <cell r="T2799">
            <v>2364979.990791</v>
          </cell>
        </row>
        <row r="2800">
          <cell r="F2800" t="str">
            <v>B-19</v>
          </cell>
          <cell r="G2800" t="str">
            <v>RBC</v>
          </cell>
          <cell r="I2800" t="str">
            <v>Energy</v>
          </cell>
          <cell r="J2800" t="str">
            <v>Winter</v>
          </cell>
          <cell r="K2800" t="str">
            <v>Part Peak</v>
          </cell>
          <cell r="O2800" t="str">
            <v>N/A</v>
          </cell>
          <cell r="T2800">
            <v>45726599.627411</v>
          </cell>
        </row>
        <row r="2801">
          <cell r="F2801" t="str">
            <v>B-19</v>
          </cell>
          <cell r="G2801" t="str">
            <v>RBC</v>
          </cell>
          <cell r="I2801" t="str">
            <v>Energy</v>
          </cell>
          <cell r="J2801" t="str">
            <v>Winter</v>
          </cell>
          <cell r="K2801" t="str">
            <v>Part Peak</v>
          </cell>
          <cell r="O2801" t="str">
            <v>N/A</v>
          </cell>
          <cell r="T2801">
            <v>133291348.214127</v>
          </cell>
        </row>
        <row r="2802">
          <cell r="F2802" t="str">
            <v>B-19</v>
          </cell>
          <cell r="G2802" t="str">
            <v>RBC</v>
          </cell>
          <cell r="I2802" t="str">
            <v>Energy</v>
          </cell>
          <cell r="J2802" t="str">
            <v>Winter</v>
          </cell>
          <cell r="K2802" t="str">
            <v>Part Peak</v>
          </cell>
          <cell r="O2802" t="str">
            <v>N/A</v>
          </cell>
          <cell r="T2802">
            <v>655592.13562099996</v>
          </cell>
        </row>
        <row r="2803">
          <cell r="F2803" t="str">
            <v>B-19</v>
          </cell>
          <cell r="G2803" t="str">
            <v>RBC</v>
          </cell>
          <cell r="I2803" t="str">
            <v>Energy</v>
          </cell>
          <cell r="J2803" t="str">
            <v>Winter</v>
          </cell>
          <cell r="K2803" t="str">
            <v>Super Off</v>
          </cell>
          <cell r="O2803" t="str">
            <v>N/A</v>
          </cell>
          <cell r="T2803">
            <v>11714039.627184</v>
          </cell>
        </row>
        <row r="2804">
          <cell r="F2804" t="str">
            <v>B-19</v>
          </cell>
          <cell r="G2804" t="str">
            <v>RBC</v>
          </cell>
          <cell r="I2804" t="str">
            <v>Energy</v>
          </cell>
          <cell r="J2804" t="str">
            <v>Winter</v>
          </cell>
          <cell r="K2804" t="str">
            <v>Super Off</v>
          </cell>
          <cell r="O2804" t="str">
            <v>N/A</v>
          </cell>
          <cell r="T2804">
            <v>66069305.464726999</v>
          </cell>
        </row>
        <row r="2805">
          <cell r="F2805" t="str">
            <v>B-19</v>
          </cell>
          <cell r="G2805" t="str">
            <v>RBC</v>
          </cell>
          <cell r="I2805" t="str">
            <v>Energy</v>
          </cell>
          <cell r="J2805" t="str">
            <v>Winter</v>
          </cell>
          <cell r="K2805" t="str">
            <v>Super Off</v>
          </cell>
          <cell r="O2805" t="str">
            <v>N/A</v>
          </cell>
          <cell r="T2805">
            <v>301988.325748</v>
          </cell>
        </row>
        <row r="2806">
          <cell r="F2806" t="str">
            <v>B-19</v>
          </cell>
          <cell r="G2806" t="str">
            <v>RBC</v>
          </cell>
          <cell r="I2806" t="str">
            <v>Energy</v>
          </cell>
          <cell r="J2806" t="str">
            <v>Summer</v>
          </cell>
          <cell r="K2806" t="str">
            <v>Off Peak</v>
          </cell>
          <cell r="O2806" t="str">
            <v>N/A</v>
          </cell>
          <cell r="T2806">
            <v>29122261.071608998</v>
          </cell>
        </row>
        <row r="2807">
          <cell r="F2807" t="str">
            <v>B-19</v>
          </cell>
          <cell r="G2807" t="str">
            <v>RBC</v>
          </cell>
          <cell r="I2807" t="str">
            <v>Energy</v>
          </cell>
          <cell r="J2807" t="str">
            <v>Summer</v>
          </cell>
          <cell r="K2807" t="str">
            <v>Off Peak</v>
          </cell>
          <cell r="O2807" t="str">
            <v>N/A</v>
          </cell>
          <cell r="T2807">
            <v>406791804.69423598</v>
          </cell>
        </row>
        <row r="2808">
          <cell r="F2808" t="str">
            <v>B-19</v>
          </cell>
          <cell r="G2808" t="str">
            <v>RBC</v>
          </cell>
          <cell r="I2808" t="str">
            <v>Energy</v>
          </cell>
          <cell r="J2808" t="str">
            <v>Summer</v>
          </cell>
          <cell r="K2808" t="str">
            <v>Off Peak</v>
          </cell>
          <cell r="O2808" t="str">
            <v>N/A</v>
          </cell>
          <cell r="T2808">
            <v>1250293.284005</v>
          </cell>
        </row>
        <row r="2809">
          <cell r="F2809" t="str">
            <v>B-19</v>
          </cell>
          <cell r="G2809" t="str">
            <v>RBC</v>
          </cell>
          <cell r="I2809" t="str">
            <v>Energy</v>
          </cell>
          <cell r="J2809" t="str">
            <v>Summer</v>
          </cell>
          <cell r="K2809" t="str">
            <v>Part Peak</v>
          </cell>
          <cell r="O2809" t="str">
            <v>N/A</v>
          </cell>
          <cell r="T2809">
            <v>6834703.046197</v>
          </cell>
        </row>
        <row r="2810">
          <cell r="F2810" t="str">
            <v>B-19</v>
          </cell>
          <cell r="G2810" t="str">
            <v>RBC</v>
          </cell>
          <cell r="I2810" t="str">
            <v>Energy</v>
          </cell>
          <cell r="J2810" t="str">
            <v>Summer</v>
          </cell>
          <cell r="K2810" t="str">
            <v>Part Peak</v>
          </cell>
          <cell r="O2810" t="str">
            <v>N/A</v>
          </cell>
          <cell r="T2810">
            <v>112353035.38183801</v>
          </cell>
        </row>
        <row r="2811">
          <cell r="F2811" t="str">
            <v>B-19</v>
          </cell>
          <cell r="G2811" t="str">
            <v>RBC</v>
          </cell>
          <cell r="I2811" t="str">
            <v>Energy</v>
          </cell>
          <cell r="J2811" t="str">
            <v>Summer</v>
          </cell>
          <cell r="K2811" t="str">
            <v>Part Peak</v>
          </cell>
          <cell r="O2811" t="str">
            <v>N/A</v>
          </cell>
          <cell r="T2811">
            <v>314510.633761</v>
          </cell>
        </row>
        <row r="2812">
          <cell r="F2812" t="str">
            <v>B-19</v>
          </cell>
          <cell r="G2812" t="str">
            <v>RBC</v>
          </cell>
          <cell r="I2812" t="str">
            <v>Energy</v>
          </cell>
          <cell r="J2812" t="str">
            <v>Summer</v>
          </cell>
          <cell r="K2812" t="str">
            <v>Peak</v>
          </cell>
          <cell r="O2812" t="str">
            <v>N/A</v>
          </cell>
          <cell r="T2812">
            <v>10315239.419602999</v>
          </cell>
        </row>
        <row r="2813">
          <cell r="F2813" t="str">
            <v>B-19</v>
          </cell>
          <cell r="G2813" t="str">
            <v>RBC</v>
          </cell>
          <cell r="I2813" t="str">
            <v>Energy</v>
          </cell>
          <cell r="J2813" t="str">
            <v>Summer</v>
          </cell>
          <cell r="K2813" t="str">
            <v>Peak</v>
          </cell>
          <cell r="O2813" t="str">
            <v>N/A</v>
          </cell>
          <cell r="T2813">
            <v>158193228.78497499</v>
          </cell>
        </row>
        <row r="2814">
          <cell r="F2814" t="str">
            <v>B-19</v>
          </cell>
          <cell r="G2814" t="str">
            <v>RBC</v>
          </cell>
          <cell r="I2814" t="str">
            <v>Energy</v>
          </cell>
          <cell r="J2814" t="str">
            <v>Summer</v>
          </cell>
          <cell r="K2814" t="str">
            <v>Peak</v>
          </cell>
          <cell r="O2814" t="str">
            <v>N/A</v>
          </cell>
          <cell r="T2814">
            <v>404904.11051999999</v>
          </cell>
        </row>
        <row r="2815">
          <cell r="F2815" t="str">
            <v>B-19</v>
          </cell>
          <cell r="G2815" t="str">
            <v>RBC</v>
          </cell>
          <cell r="I2815" t="str">
            <v>Energy</v>
          </cell>
          <cell r="J2815" t="str">
            <v>Winter</v>
          </cell>
          <cell r="K2815" t="str">
            <v>Off Peak</v>
          </cell>
          <cell r="O2815" t="str">
            <v>N/A</v>
          </cell>
          <cell r="T2815">
            <v>75347486.425054997</v>
          </cell>
        </row>
        <row r="2816">
          <cell r="F2816" t="str">
            <v>B-19</v>
          </cell>
          <cell r="G2816" t="str">
            <v>RBC</v>
          </cell>
          <cell r="I2816" t="str">
            <v>Energy</v>
          </cell>
          <cell r="J2816" t="str">
            <v>Winter</v>
          </cell>
          <cell r="K2816" t="str">
            <v>Off Peak</v>
          </cell>
          <cell r="O2816" t="str">
            <v>N/A</v>
          </cell>
          <cell r="T2816">
            <v>949263674.21278811</v>
          </cell>
        </row>
        <row r="2817">
          <cell r="F2817" t="str">
            <v>B-19</v>
          </cell>
          <cell r="G2817" t="str">
            <v>RBC</v>
          </cell>
          <cell r="I2817" t="str">
            <v>Energy</v>
          </cell>
          <cell r="J2817" t="str">
            <v>Winter</v>
          </cell>
          <cell r="K2817" t="str">
            <v>Off Peak</v>
          </cell>
          <cell r="O2817" t="str">
            <v>N/A</v>
          </cell>
          <cell r="T2817">
            <v>3625473.0610839999</v>
          </cell>
        </row>
        <row r="2818">
          <cell r="F2818" t="str">
            <v>B-19</v>
          </cell>
          <cell r="G2818" t="str">
            <v>RBC</v>
          </cell>
          <cell r="I2818" t="str">
            <v>Energy</v>
          </cell>
          <cell r="J2818" t="str">
            <v>Winter</v>
          </cell>
          <cell r="K2818" t="str">
            <v>Part Peak</v>
          </cell>
          <cell r="O2818" t="str">
            <v>N/A</v>
          </cell>
          <cell r="T2818">
            <v>23473001.056795001</v>
          </cell>
        </row>
        <row r="2819">
          <cell r="F2819" t="str">
            <v>B-19</v>
          </cell>
          <cell r="G2819" t="str">
            <v>RBC</v>
          </cell>
          <cell r="I2819" t="str">
            <v>Energy</v>
          </cell>
          <cell r="J2819" t="str">
            <v>Winter</v>
          </cell>
          <cell r="K2819" t="str">
            <v>Part Peak</v>
          </cell>
          <cell r="O2819" t="str">
            <v>N/A</v>
          </cell>
          <cell r="T2819">
            <v>302676345.83454001</v>
          </cell>
        </row>
        <row r="2820">
          <cell r="F2820" t="str">
            <v>B-19</v>
          </cell>
          <cell r="G2820" t="str">
            <v>RBC</v>
          </cell>
          <cell r="I2820" t="str">
            <v>Energy</v>
          </cell>
          <cell r="J2820" t="str">
            <v>Winter</v>
          </cell>
          <cell r="K2820" t="str">
            <v>Part Peak</v>
          </cell>
          <cell r="O2820" t="str">
            <v>N/A</v>
          </cell>
          <cell r="T2820">
            <v>1003605.164353</v>
          </cell>
        </row>
        <row r="2821">
          <cell r="F2821" t="str">
            <v>B-19</v>
          </cell>
          <cell r="G2821" t="str">
            <v>RBC</v>
          </cell>
          <cell r="I2821" t="str">
            <v>Energy</v>
          </cell>
          <cell r="J2821" t="str">
            <v>Winter</v>
          </cell>
          <cell r="K2821" t="str">
            <v>Super Off</v>
          </cell>
          <cell r="O2821" t="str">
            <v>N/A</v>
          </cell>
          <cell r="T2821">
            <v>6286162.3996529998</v>
          </cell>
        </row>
        <row r="2822">
          <cell r="F2822" t="str">
            <v>B-19</v>
          </cell>
          <cell r="G2822" t="str">
            <v>RBC</v>
          </cell>
          <cell r="I2822" t="str">
            <v>Energy</v>
          </cell>
          <cell r="J2822" t="str">
            <v>Winter</v>
          </cell>
          <cell r="K2822" t="str">
            <v>Super Off</v>
          </cell>
          <cell r="O2822" t="str">
            <v>N/A</v>
          </cell>
          <cell r="T2822">
            <v>86023668.103443995</v>
          </cell>
        </row>
        <row r="2823">
          <cell r="F2823" t="str">
            <v>B-19</v>
          </cell>
          <cell r="G2823" t="str">
            <v>RBC</v>
          </cell>
          <cell r="I2823" t="str">
            <v>Energy</v>
          </cell>
          <cell r="J2823" t="str">
            <v>Winter</v>
          </cell>
          <cell r="K2823" t="str">
            <v>Super Off</v>
          </cell>
          <cell r="O2823" t="str">
            <v>N/A</v>
          </cell>
          <cell r="T2823">
            <v>452887.113694</v>
          </cell>
        </row>
        <row r="2824">
          <cell r="F2824" t="str">
            <v>B-19</v>
          </cell>
          <cell r="G2824" t="str">
            <v>WH</v>
          </cell>
          <cell r="I2824" t="str">
            <v>DL</v>
          </cell>
          <cell r="J2824" t="str">
            <v>N/A</v>
          </cell>
          <cell r="K2824" t="str">
            <v>N/A</v>
          </cell>
          <cell r="O2824" t="str">
            <v>N/A</v>
          </cell>
          <cell r="T2824">
            <v>0</v>
          </cell>
        </row>
        <row r="2825">
          <cell r="F2825" t="str">
            <v>B-19</v>
          </cell>
          <cell r="G2825" t="str">
            <v>WH</v>
          </cell>
          <cell r="I2825" t="str">
            <v>DL</v>
          </cell>
          <cell r="J2825" t="str">
            <v>N/A</v>
          </cell>
          <cell r="K2825" t="str">
            <v>N/A</v>
          </cell>
          <cell r="O2825" t="str">
            <v>N/A</v>
          </cell>
          <cell r="T2825">
            <v>0</v>
          </cell>
        </row>
        <row r="2826">
          <cell r="F2826" t="str">
            <v>B-19</v>
          </cell>
          <cell r="G2826" t="str">
            <v>WH</v>
          </cell>
          <cell r="I2826" t="str">
            <v>DL</v>
          </cell>
          <cell r="J2826" t="str">
            <v>N/A</v>
          </cell>
          <cell r="K2826" t="str">
            <v>N/A</v>
          </cell>
          <cell r="O2826" t="str">
            <v>N/A</v>
          </cell>
          <cell r="T2826">
            <v>0</v>
          </cell>
        </row>
        <row r="2827">
          <cell r="F2827" t="str">
            <v>B-19</v>
          </cell>
          <cell r="G2827" t="str">
            <v>WH</v>
          </cell>
          <cell r="I2827" t="str">
            <v>DL</v>
          </cell>
          <cell r="J2827" t="str">
            <v>N/A</v>
          </cell>
          <cell r="K2827" t="str">
            <v>N/A</v>
          </cell>
          <cell r="O2827" t="str">
            <v>N/A</v>
          </cell>
          <cell r="T2827">
            <v>0</v>
          </cell>
        </row>
        <row r="2828">
          <cell r="F2828" t="str">
            <v>B-19</v>
          </cell>
          <cell r="G2828" t="str">
            <v>WH</v>
          </cell>
          <cell r="I2828" t="str">
            <v>DL</v>
          </cell>
          <cell r="J2828" t="str">
            <v>N/A</v>
          </cell>
          <cell r="K2828" t="str">
            <v>N/A</v>
          </cell>
          <cell r="O2828" t="str">
            <v>N/A</v>
          </cell>
          <cell r="T2828">
            <v>0</v>
          </cell>
        </row>
        <row r="2829">
          <cell r="F2829" t="str">
            <v>B-19</v>
          </cell>
          <cell r="G2829" t="str">
            <v>WH</v>
          </cell>
          <cell r="I2829" t="str">
            <v>DL</v>
          </cell>
          <cell r="J2829" t="str">
            <v>N/A</v>
          </cell>
          <cell r="K2829" t="str">
            <v>N/A</v>
          </cell>
          <cell r="O2829" t="str">
            <v>N/A</v>
          </cell>
          <cell r="T2829">
            <v>0</v>
          </cell>
        </row>
        <row r="2830">
          <cell r="F2830" t="str">
            <v>B-19</v>
          </cell>
          <cell r="G2830" t="str">
            <v>WH</v>
          </cell>
          <cell r="I2830" t="str">
            <v>Energy</v>
          </cell>
          <cell r="J2830" t="str">
            <v>Summer</v>
          </cell>
          <cell r="K2830" t="str">
            <v>Off Peak</v>
          </cell>
          <cell r="O2830" t="str">
            <v>N/A</v>
          </cell>
          <cell r="T2830">
            <v>59686851.199405998</v>
          </cell>
        </row>
        <row r="2831">
          <cell r="F2831" t="str">
            <v>B-19</v>
          </cell>
          <cell r="G2831" t="str">
            <v>WH</v>
          </cell>
          <cell r="I2831" t="str">
            <v>Energy</v>
          </cell>
          <cell r="J2831" t="str">
            <v>Summer</v>
          </cell>
          <cell r="K2831" t="str">
            <v>Off Peak</v>
          </cell>
          <cell r="O2831" t="str">
            <v>N/A</v>
          </cell>
          <cell r="T2831">
            <v>180249835.36426198</v>
          </cell>
        </row>
        <row r="2832">
          <cell r="F2832" t="str">
            <v>B-19</v>
          </cell>
          <cell r="G2832" t="str">
            <v>WH</v>
          </cell>
          <cell r="I2832" t="str">
            <v>Energy</v>
          </cell>
          <cell r="J2832" t="str">
            <v>Summer</v>
          </cell>
          <cell r="K2832" t="str">
            <v>Off Peak</v>
          </cell>
          <cell r="O2832" t="str">
            <v>N/A</v>
          </cell>
          <cell r="T2832">
            <v>754834.76145899994</v>
          </cell>
        </row>
        <row r="2833">
          <cell r="F2833" t="str">
            <v>B-19</v>
          </cell>
          <cell r="G2833" t="str">
            <v>WH</v>
          </cell>
          <cell r="I2833" t="str">
            <v>Energy</v>
          </cell>
          <cell r="J2833" t="str">
            <v>Summer</v>
          </cell>
          <cell r="K2833" t="str">
            <v>Part Peak</v>
          </cell>
          <cell r="O2833" t="str">
            <v>N/A</v>
          </cell>
          <cell r="T2833">
            <v>15632662.785094999</v>
          </cell>
        </row>
        <row r="2834">
          <cell r="F2834" t="str">
            <v>B-19</v>
          </cell>
          <cell r="G2834" t="str">
            <v>WH</v>
          </cell>
          <cell r="I2834" t="str">
            <v>Energy</v>
          </cell>
          <cell r="J2834" t="str">
            <v>Summer</v>
          </cell>
          <cell r="K2834" t="str">
            <v>Part Peak</v>
          </cell>
          <cell r="O2834" t="str">
            <v>N/A</v>
          </cell>
          <cell r="T2834">
            <v>35229002.329676002</v>
          </cell>
        </row>
        <row r="2835">
          <cell r="F2835" t="str">
            <v>B-19</v>
          </cell>
          <cell r="G2835" t="str">
            <v>WH</v>
          </cell>
          <cell r="I2835" t="str">
            <v>Energy</v>
          </cell>
          <cell r="J2835" t="str">
            <v>Summer</v>
          </cell>
          <cell r="K2835" t="str">
            <v>Part Peak</v>
          </cell>
          <cell r="O2835" t="str">
            <v>N/A</v>
          </cell>
          <cell r="T2835">
            <v>189526.467982</v>
          </cell>
        </row>
        <row r="2836">
          <cell r="F2836" t="str">
            <v>B-19</v>
          </cell>
          <cell r="G2836" t="str">
            <v>WH</v>
          </cell>
          <cell r="I2836" t="str">
            <v>Energy</v>
          </cell>
          <cell r="J2836" t="str">
            <v>Summer</v>
          </cell>
          <cell r="K2836" t="str">
            <v>Peak</v>
          </cell>
          <cell r="O2836" t="str">
            <v>N/A</v>
          </cell>
          <cell r="T2836">
            <v>21215003.188261002</v>
          </cell>
        </row>
        <row r="2837">
          <cell r="F2837" t="str">
            <v>B-19</v>
          </cell>
          <cell r="G2837" t="str">
            <v>WH</v>
          </cell>
          <cell r="I2837" t="str">
            <v>Energy</v>
          </cell>
          <cell r="J2837" t="str">
            <v>Summer</v>
          </cell>
          <cell r="K2837" t="str">
            <v>Peak</v>
          </cell>
          <cell r="O2837" t="str">
            <v>N/A</v>
          </cell>
          <cell r="T2837">
            <v>69113008.970716998</v>
          </cell>
        </row>
        <row r="2838">
          <cell r="F2838" t="str">
            <v>B-19</v>
          </cell>
          <cell r="G2838" t="str">
            <v>WH</v>
          </cell>
          <cell r="I2838" t="str">
            <v>Energy</v>
          </cell>
          <cell r="J2838" t="str">
            <v>Summer</v>
          </cell>
          <cell r="K2838" t="str">
            <v>Peak</v>
          </cell>
          <cell r="O2838" t="str">
            <v>N/A</v>
          </cell>
          <cell r="T2838">
            <v>236577.89678499999</v>
          </cell>
        </row>
        <row r="2839">
          <cell r="F2839" t="str">
            <v>B-19</v>
          </cell>
          <cell r="G2839" t="str">
            <v>WH</v>
          </cell>
          <cell r="I2839" t="str">
            <v>Energy</v>
          </cell>
          <cell r="J2839" t="str">
            <v>Winter</v>
          </cell>
          <cell r="K2839" t="str">
            <v>Off Peak</v>
          </cell>
          <cell r="O2839" t="str">
            <v>N/A</v>
          </cell>
          <cell r="T2839">
            <v>145421531.037056</v>
          </cell>
        </row>
        <row r="2840">
          <cell r="F2840" t="str">
            <v>B-19</v>
          </cell>
          <cell r="G2840" t="str">
            <v>WH</v>
          </cell>
          <cell r="I2840" t="str">
            <v>Energy</v>
          </cell>
          <cell r="J2840" t="str">
            <v>Winter</v>
          </cell>
          <cell r="K2840" t="str">
            <v>Off Peak</v>
          </cell>
          <cell r="O2840" t="str">
            <v>N/A</v>
          </cell>
          <cell r="T2840">
            <v>356763468.73997998</v>
          </cell>
        </row>
        <row r="2841">
          <cell r="F2841" t="str">
            <v>B-19</v>
          </cell>
          <cell r="G2841" t="str">
            <v>WH</v>
          </cell>
          <cell r="I2841" t="str">
            <v>Energy</v>
          </cell>
          <cell r="J2841" t="str">
            <v>Winter</v>
          </cell>
          <cell r="K2841" t="str">
            <v>Off Peak</v>
          </cell>
          <cell r="O2841" t="str">
            <v>N/A</v>
          </cell>
          <cell r="T2841">
            <v>2364979.990791</v>
          </cell>
        </row>
        <row r="2842">
          <cell r="F2842" t="str">
            <v>B-19</v>
          </cell>
          <cell r="G2842" t="str">
            <v>WH</v>
          </cell>
          <cell r="I2842" t="str">
            <v>Energy</v>
          </cell>
          <cell r="J2842" t="str">
            <v>Winter</v>
          </cell>
          <cell r="K2842" t="str">
            <v>Part Peak</v>
          </cell>
          <cell r="O2842" t="str">
            <v>N/A</v>
          </cell>
          <cell r="T2842">
            <v>45726599.627411</v>
          </cell>
        </row>
        <row r="2843">
          <cell r="F2843" t="str">
            <v>B-19</v>
          </cell>
          <cell r="G2843" t="str">
            <v>WH</v>
          </cell>
          <cell r="I2843" t="str">
            <v>Energy</v>
          </cell>
          <cell r="J2843" t="str">
            <v>Winter</v>
          </cell>
          <cell r="K2843" t="str">
            <v>Part Peak</v>
          </cell>
          <cell r="O2843" t="str">
            <v>N/A</v>
          </cell>
          <cell r="T2843">
            <v>133291348.214127</v>
          </cell>
        </row>
        <row r="2844">
          <cell r="F2844" t="str">
            <v>B-19</v>
          </cell>
          <cell r="G2844" t="str">
            <v>WH</v>
          </cell>
          <cell r="I2844" t="str">
            <v>Energy</v>
          </cell>
          <cell r="J2844" t="str">
            <v>Winter</v>
          </cell>
          <cell r="K2844" t="str">
            <v>Part Peak</v>
          </cell>
          <cell r="O2844" t="str">
            <v>N/A</v>
          </cell>
          <cell r="T2844">
            <v>655592.13562099996</v>
          </cell>
        </row>
        <row r="2845">
          <cell r="F2845" t="str">
            <v>B-19</v>
          </cell>
          <cell r="G2845" t="str">
            <v>WH</v>
          </cell>
          <cell r="I2845" t="str">
            <v>Energy</v>
          </cell>
          <cell r="J2845" t="str">
            <v>Winter</v>
          </cell>
          <cell r="K2845" t="str">
            <v>Super Off</v>
          </cell>
          <cell r="O2845" t="str">
            <v>N/A</v>
          </cell>
          <cell r="T2845">
            <v>11714039.627184</v>
          </cell>
        </row>
        <row r="2846">
          <cell r="F2846" t="str">
            <v>B-19</v>
          </cell>
          <cell r="G2846" t="str">
            <v>WH</v>
          </cell>
          <cell r="I2846" t="str">
            <v>Energy</v>
          </cell>
          <cell r="J2846" t="str">
            <v>Winter</v>
          </cell>
          <cell r="K2846" t="str">
            <v>Super Off</v>
          </cell>
          <cell r="O2846" t="str">
            <v>N/A</v>
          </cell>
          <cell r="T2846">
            <v>66069305.464726999</v>
          </cell>
        </row>
        <row r="2847">
          <cell r="F2847" t="str">
            <v>B-19</v>
          </cell>
          <cell r="G2847" t="str">
            <v>WH</v>
          </cell>
          <cell r="I2847" t="str">
            <v>Energy</v>
          </cell>
          <cell r="J2847" t="str">
            <v>Winter</v>
          </cell>
          <cell r="K2847" t="str">
            <v>Super Off</v>
          </cell>
          <cell r="O2847" t="str">
            <v>N/A</v>
          </cell>
          <cell r="T2847">
            <v>301988.325748</v>
          </cell>
        </row>
        <row r="2848">
          <cell r="F2848" t="str">
            <v>B-19</v>
          </cell>
          <cell r="G2848" t="str">
            <v>WH</v>
          </cell>
          <cell r="I2848" t="str">
            <v>Energy</v>
          </cell>
          <cell r="J2848" t="str">
            <v>Summer</v>
          </cell>
          <cell r="K2848" t="str">
            <v>Off Peak</v>
          </cell>
          <cell r="O2848" t="str">
            <v>N/A</v>
          </cell>
          <cell r="T2848">
            <v>29122261.071608998</v>
          </cell>
        </row>
        <row r="2849">
          <cell r="F2849" t="str">
            <v>B-19</v>
          </cell>
          <cell r="G2849" t="str">
            <v>WH</v>
          </cell>
          <cell r="I2849" t="str">
            <v>Energy</v>
          </cell>
          <cell r="J2849" t="str">
            <v>Summer</v>
          </cell>
          <cell r="K2849" t="str">
            <v>Off Peak</v>
          </cell>
          <cell r="O2849" t="str">
            <v>N/A</v>
          </cell>
          <cell r="T2849">
            <v>406791804.69423598</v>
          </cell>
        </row>
        <row r="2850">
          <cell r="F2850" t="str">
            <v>B-19</v>
          </cell>
          <cell r="G2850" t="str">
            <v>WH</v>
          </cell>
          <cell r="I2850" t="str">
            <v>Energy</v>
          </cell>
          <cell r="J2850" t="str">
            <v>Summer</v>
          </cell>
          <cell r="K2850" t="str">
            <v>Off Peak</v>
          </cell>
          <cell r="O2850" t="str">
            <v>N/A</v>
          </cell>
          <cell r="T2850">
            <v>1250293.284005</v>
          </cell>
        </row>
        <row r="2851">
          <cell r="F2851" t="str">
            <v>B-19</v>
          </cell>
          <cell r="G2851" t="str">
            <v>WH</v>
          </cell>
          <cell r="I2851" t="str">
            <v>Energy</v>
          </cell>
          <cell r="J2851" t="str">
            <v>Summer</v>
          </cell>
          <cell r="K2851" t="str">
            <v>Part Peak</v>
          </cell>
          <cell r="O2851" t="str">
            <v>N/A</v>
          </cell>
          <cell r="T2851">
            <v>6834703.046197</v>
          </cell>
        </row>
        <row r="2852">
          <cell r="F2852" t="str">
            <v>B-19</v>
          </cell>
          <cell r="G2852" t="str">
            <v>WH</v>
          </cell>
          <cell r="I2852" t="str">
            <v>Energy</v>
          </cell>
          <cell r="J2852" t="str">
            <v>Summer</v>
          </cell>
          <cell r="K2852" t="str">
            <v>Part Peak</v>
          </cell>
          <cell r="O2852" t="str">
            <v>N/A</v>
          </cell>
          <cell r="T2852">
            <v>112353035.38183801</v>
          </cell>
        </row>
        <row r="2853">
          <cell r="F2853" t="str">
            <v>B-19</v>
          </cell>
          <cell r="G2853" t="str">
            <v>WH</v>
          </cell>
          <cell r="I2853" t="str">
            <v>Energy</v>
          </cell>
          <cell r="J2853" t="str">
            <v>Summer</v>
          </cell>
          <cell r="K2853" t="str">
            <v>Part Peak</v>
          </cell>
          <cell r="O2853" t="str">
            <v>N/A</v>
          </cell>
          <cell r="T2853">
            <v>314510.633761</v>
          </cell>
        </row>
        <row r="2854">
          <cell r="F2854" t="str">
            <v>B-19</v>
          </cell>
          <cell r="G2854" t="str">
            <v>WH</v>
          </cell>
          <cell r="I2854" t="str">
            <v>Energy</v>
          </cell>
          <cell r="J2854" t="str">
            <v>Summer</v>
          </cell>
          <cell r="K2854" t="str">
            <v>Peak</v>
          </cell>
          <cell r="O2854" t="str">
            <v>N/A</v>
          </cell>
          <cell r="T2854">
            <v>10315239.419602999</v>
          </cell>
        </row>
        <row r="2855">
          <cell r="F2855" t="str">
            <v>B-19</v>
          </cell>
          <cell r="G2855" t="str">
            <v>WH</v>
          </cell>
          <cell r="I2855" t="str">
            <v>Energy</v>
          </cell>
          <cell r="J2855" t="str">
            <v>Summer</v>
          </cell>
          <cell r="K2855" t="str">
            <v>Peak</v>
          </cell>
          <cell r="O2855" t="str">
            <v>N/A</v>
          </cell>
          <cell r="T2855">
            <v>158193228.78497499</v>
          </cell>
        </row>
        <row r="2856">
          <cell r="F2856" t="str">
            <v>B-19</v>
          </cell>
          <cell r="G2856" t="str">
            <v>WH</v>
          </cell>
          <cell r="I2856" t="str">
            <v>Energy</v>
          </cell>
          <cell r="J2856" t="str">
            <v>Summer</v>
          </cell>
          <cell r="K2856" t="str">
            <v>Peak</v>
          </cell>
          <cell r="O2856" t="str">
            <v>N/A</v>
          </cell>
          <cell r="T2856">
            <v>404904.11051999999</v>
          </cell>
        </row>
        <row r="2857">
          <cell r="F2857" t="str">
            <v>B-19</v>
          </cell>
          <cell r="G2857" t="str">
            <v>WH</v>
          </cell>
          <cell r="I2857" t="str">
            <v>Energy</v>
          </cell>
          <cell r="J2857" t="str">
            <v>Winter</v>
          </cell>
          <cell r="K2857" t="str">
            <v>Off Peak</v>
          </cell>
          <cell r="O2857" t="str">
            <v>N/A</v>
          </cell>
          <cell r="T2857">
            <v>75347486.425054997</v>
          </cell>
        </row>
        <row r="2858">
          <cell r="F2858" t="str">
            <v>B-19</v>
          </cell>
          <cell r="G2858" t="str">
            <v>WH</v>
          </cell>
          <cell r="I2858" t="str">
            <v>Energy</v>
          </cell>
          <cell r="J2858" t="str">
            <v>Winter</v>
          </cell>
          <cell r="K2858" t="str">
            <v>Off Peak</v>
          </cell>
          <cell r="O2858" t="str">
            <v>N/A</v>
          </cell>
          <cell r="T2858">
            <v>949263674.21278811</v>
          </cell>
        </row>
        <row r="2859">
          <cell r="F2859" t="str">
            <v>B-19</v>
          </cell>
          <cell r="G2859" t="str">
            <v>WH</v>
          </cell>
          <cell r="I2859" t="str">
            <v>Energy</v>
          </cell>
          <cell r="J2859" t="str">
            <v>Winter</v>
          </cell>
          <cell r="K2859" t="str">
            <v>Off Peak</v>
          </cell>
          <cell r="O2859" t="str">
            <v>N/A</v>
          </cell>
          <cell r="T2859">
            <v>3625473.0610839999</v>
          </cell>
        </row>
        <row r="2860">
          <cell r="F2860" t="str">
            <v>B-19</v>
          </cell>
          <cell r="G2860" t="str">
            <v>WH</v>
          </cell>
          <cell r="I2860" t="str">
            <v>Energy</v>
          </cell>
          <cell r="J2860" t="str">
            <v>Winter</v>
          </cell>
          <cell r="K2860" t="str">
            <v>Part Peak</v>
          </cell>
          <cell r="O2860" t="str">
            <v>N/A</v>
          </cell>
          <cell r="T2860">
            <v>23473001.056795001</v>
          </cell>
        </row>
        <row r="2861">
          <cell r="F2861" t="str">
            <v>B-19</v>
          </cell>
          <cell r="G2861" t="str">
            <v>WH</v>
          </cell>
          <cell r="I2861" t="str">
            <v>Energy</v>
          </cell>
          <cell r="J2861" t="str">
            <v>Winter</v>
          </cell>
          <cell r="K2861" t="str">
            <v>Part Peak</v>
          </cell>
          <cell r="O2861" t="str">
            <v>N/A</v>
          </cell>
          <cell r="T2861">
            <v>302676345.83454001</v>
          </cell>
        </row>
        <row r="2862">
          <cell r="F2862" t="str">
            <v>B-19</v>
          </cell>
          <cell r="G2862" t="str">
            <v>WH</v>
          </cell>
          <cell r="I2862" t="str">
            <v>Energy</v>
          </cell>
          <cell r="J2862" t="str">
            <v>Winter</v>
          </cell>
          <cell r="K2862" t="str">
            <v>Part Peak</v>
          </cell>
          <cell r="O2862" t="str">
            <v>N/A</v>
          </cell>
          <cell r="T2862">
            <v>1003605.164353</v>
          </cell>
        </row>
        <row r="2863">
          <cell r="F2863" t="str">
            <v>B-19</v>
          </cell>
          <cell r="G2863" t="str">
            <v>WH</v>
          </cell>
          <cell r="I2863" t="str">
            <v>Energy</v>
          </cell>
          <cell r="J2863" t="str">
            <v>Winter</v>
          </cell>
          <cell r="K2863" t="str">
            <v>Super Off</v>
          </cell>
          <cell r="O2863" t="str">
            <v>N/A</v>
          </cell>
          <cell r="T2863">
            <v>6286162.3996529998</v>
          </cell>
        </row>
        <row r="2864">
          <cell r="F2864" t="str">
            <v>B-19</v>
          </cell>
          <cell r="G2864" t="str">
            <v>WH</v>
          </cell>
          <cell r="I2864" t="str">
            <v>Energy</v>
          </cell>
          <cell r="J2864" t="str">
            <v>Winter</v>
          </cell>
          <cell r="K2864" t="str">
            <v>Super Off</v>
          </cell>
          <cell r="O2864" t="str">
            <v>N/A</v>
          </cell>
          <cell r="T2864">
            <v>86023668.103443995</v>
          </cell>
        </row>
        <row r="2865">
          <cell r="F2865" t="str">
            <v>B-19</v>
          </cell>
          <cell r="G2865" t="str">
            <v>WH</v>
          </cell>
          <cell r="I2865" t="str">
            <v>Energy</v>
          </cell>
          <cell r="J2865" t="str">
            <v>Winter</v>
          </cell>
          <cell r="K2865" t="str">
            <v>Super Off</v>
          </cell>
          <cell r="O2865" t="str">
            <v>N/A</v>
          </cell>
          <cell r="T2865">
            <v>452887.113694</v>
          </cell>
        </row>
        <row r="2866">
          <cell r="F2866" t="str">
            <v>B-19</v>
          </cell>
          <cell r="G2866" t="str">
            <v>AB32 Credit</v>
          </cell>
          <cell r="I2866" t="str">
            <v>Energy</v>
          </cell>
          <cell r="J2866" t="str">
            <v>Summer</v>
          </cell>
          <cell r="K2866" t="str">
            <v>Off Peak</v>
          </cell>
          <cell r="O2866" t="str">
            <v>C</v>
          </cell>
          <cell r="T2866">
            <v>8178.3447225767659</v>
          </cell>
        </row>
        <row r="2867">
          <cell r="F2867" t="str">
            <v>B-19</v>
          </cell>
          <cell r="G2867" t="str">
            <v>AB32 Credit</v>
          </cell>
          <cell r="I2867" t="str">
            <v>Energy</v>
          </cell>
          <cell r="J2867" t="str">
            <v>Summer</v>
          </cell>
          <cell r="K2867" t="str">
            <v>Off Peak</v>
          </cell>
          <cell r="O2867" t="str">
            <v>C</v>
          </cell>
          <cell r="T2867">
            <v>159985.65288840627</v>
          </cell>
        </row>
        <row r="2868">
          <cell r="F2868" t="str">
            <v>B-19</v>
          </cell>
          <cell r="G2868" t="str">
            <v>AB32 Credit</v>
          </cell>
          <cell r="I2868" t="str">
            <v>Energy</v>
          </cell>
          <cell r="J2868" t="str">
            <v>Summer</v>
          </cell>
          <cell r="K2868" t="str">
            <v>Part Peak</v>
          </cell>
          <cell r="O2868" t="str">
            <v>C</v>
          </cell>
          <cell r="T2868">
            <v>2486.919510988876</v>
          </cell>
        </row>
        <row r="2869">
          <cell r="F2869" t="str">
            <v>B-19</v>
          </cell>
          <cell r="G2869" t="str">
            <v>AB32 Credit</v>
          </cell>
          <cell r="I2869" t="str">
            <v>Energy</v>
          </cell>
          <cell r="J2869" t="str">
            <v>Summer</v>
          </cell>
          <cell r="K2869" t="str">
            <v>Part Peak</v>
          </cell>
          <cell r="O2869" t="str">
            <v>C</v>
          </cell>
          <cell r="T2869">
            <v>44149.227691280357</v>
          </cell>
        </row>
        <row r="2870">
          <cell r="F2870" t="str">
            <v>B-19</v>
          </cell>
          <cell r="G2870" t="str">
            <v>AB32 Credit</v>
          </cell>
          <cell r="I2870" t="str">
            <v>Energy</v>
          </cell>
          <cell r="J2870" t="str">
            <v>Summer</v>
          </cell>
          <cell r="K2870" t="str">
            <v>Peak</v>
          </cell>
          <cell r="O2870" t="str">
            <v>C</v>
          </cell>
          <cell r="T2870">
            <v>3654.7081861705196</v>
          </cell>
        </row>
        <row r="2871">
          <cell r="F2871" t="str">
            <v>B-19</v>
          </cell>
          <cell r="G2871" t="str">
            <v>AB32 Credit</v>
          </cell>
          <cell r="I2871" t="str">
            <v>Energy</v>
          </cell>
          <cell r="J2871" t="str">
            <v>Summer</v>
          </cell>
          <cell r="K2871" t="str">
            <v>Peak</v>
          </cell>
          <cell r="O2871" t="str">
            <v>C</v>
          </cell>
          <cell r="T2871">
            <v>59733.82712376985</v>
          </cell>
        </row>
        <row r="2872">
          <cell r="F2872" t="str">
            <v>B-19</v>
          </cell>
          <cell r="G2872" t="str">
            <v>AB32 Credit</v>
          </cell>
          <cell r="I2872" t="str">
            <v>Energy</v>
          </cell>
          <cell r="J2872" t="str">
            <v>Winter</v>
          </cell>
          <cell r="K2872" t="str">
            <v>Off Peak</v>
          </cell>
          <cell r="O2872" t="str">
            <v>C</v>
          </cell>
          <cell r="T2872">
            <v>15703.059009206801</v>
          </cell>
        </row>
        <row r="2873">
          <cell r="F2873" t="str">
            <v>B-19</v>
          </cell>
          <cell r="G2873" t="str">
            <v>AB32 Credit</v>
          </cell>
          <cell r="I2873" t="str">
            <v>Energy</v>
          </cell>
          <cell r="J2873" t="str">
            <v>Winter</v>
          </cell>
          <cell r="K2873" t="str">
            <v>Off Peak</v>
          </cell>
          <cell r="O2873" t="str">
            <v>C</v>
          </cell>
          <cell r="T2873">
            <v>346874.83997051988</v>
          </cell>
        </row>
        <row r="2874">
          <cell r="F2874" t="str">
            <v>B-19</v>
          </cell>
          <cell r="G2874" t="str">
            <v>AB32 Credit</v>
          </cell>
          <cell r="I2874" t="str">
            <v>Energy</v>
          </cell>
          <cell r="J2874" t="str">
            <v>Winter</v>
          </cell>
          <cell r="K2874" t="str">
            <v>Part Peak</v>
          </cell>
          <cell r="O2874" t="str">
            <v>C</v>
          </cell>
          <cell r="T2874">
            <v>4914.6525130730024</v>
          </cell>
        </row>
        <row r="2875">
          <cell r="F2875" t="str">
            <v>B-19</v>
          </cell>
          <cell r="G2875" t="str">
            <v>AB32 Credit</v>
          </cell>
          <cell r="I2875" t="str">
            <v>Energy</v>
          </cell>
          <cell r="J2875" t="str">
            <v>Winter</v>
          </cell>
          <cell r="K2875" t="str">
            <v>Part Peak</v>
          </cell>
          <cell r="O2875" t="str">
            <v>C</v>
          </cell>
          <cell r="T2875">
            <v>109370.39404996404</v>
          </cell>
        </row>
        <row r="2876">
          <cell r="F2876" t="str">
            <v>B-19</v>
          </cell>
          <cell r="G2876" t="str">
            <v>AB32 Credit</v>
          </cell>
          <cell r="I2876" t="str">
            <v>Energy</v>
          </cell>
          <cell r="J2876" t="str">
            <v>Winter</v>
          </cell>
          <cell r="K2876" t="str">
            <v>Super Off</v>
          </cell>
          <cell r="O2876" t="str">
            <v>C</v>
          </cell>
          <cell r="T2876">
            <v>1770.0725035795476</v>
          </cell>
        </row>
        <row r="2877">
          <cell r="F2877" t="str">
            <v>B-19</v>
          </cell>
          <cell r="G2877" t="str">
            <v>AB32 Credit</v>
          </cell>
          <cell r="I2877" t="str">
            <v>Energy</v>
          </cell>
          <cell r="J2877" t="str">
            <v>Winter</v>
          </cell>
          <cell r="K2877" t="str">
            <v>Super Off</v>
          </cell>
          <cell r="O2877" t="str">
            <v>C</v>
          </cell>
          <cell r="T2877">
            <v>33488.674967978644</v>
          </cell>
        </row>
        <row r="2878">
          <cell r="F2878" t="str">
            <v>B-19</v>
          </cell>
          <cell r="G2878" t="str">
            <v>AB32 Credit</v>
          </cell>
          <cell r="I2878" t="str">
            <v>Energy</v>
          </cell>
          <cell r="J2878" t="str">
            <v>Summer</v>
          </cell>
          <cell r="K2878" t="str">
            <v>Off Peak</v>
          </cell>
          <cell r="O2878" t="str">
            <v>C</v>
          </cell>
          <cell r="T2878">
            <v>0</v>
          </cell>
        </row>
        <row r="2879">
          <cell r="F2879" t="str">
            <v>B-19</v>
          </cell>
          <cell r="G2879" t="str">
            <v>AB32 Credit</v>
          </cell>
          <cell r="I2879" t="str">
            <v>Energy</v>
          </cell>
          <cell r="J2879" t="str">
            <v>Summer</v>
          </cell>
          <cell r="K2879" t="str">
            <v>Off Peak</v>
          </cell>
          <cell r="O2879" t="str">
            <v>C</v>
          </cell>
          <cell r="T2879">
            <v>91363.490323238919</v>
          </cell>
        </row>
        <row r="2880">
          <cell r="F2880" t="str">
            <v>B-19</v>
          </cell>
          <cell r="G2880" t="str">
            <v>AB32 Credit</v>
          </cell>
          <cell r="I2880" t="str">
            <v>Energy</v>
          </cell>
          <cell r="J2880" t="str">
            <v>Summer</v>
          </cell>
          <cell r="K2880" t="str">
            <v>Off Peak</v>
          </cell>
          <cell r="O2880" t="str">
            <v>C</v>
          </cell>
          <cell r="T2880">
            <v>0</v>
          </cell>
        </row>
        <row r="2881">
          <cell r="F2881" t="str">
            <v>B-19</v>
          </cell>
          <cell r="G2881" t="str">
            <v>AB32 Credit</v>
          </cell>
          <cell r="I2881" t="str">
            <v>Energy</v>
          </cell>
          <cell r="J2881" t="str">
            <v>Summer</v>
          </cell>
          <cell r="K2881" t="str">
            <v>Part Peak</v>
          </cell>
          <cell r="O2881" t="str">
            <v>C</v>
          </cell>
          <cell r="T2881">
            <v>0</v>
          </cell>
        </row>
        <row r="2882">
          <cell r="F2882" t="str">
            <v>B-19</v>
          </cell>
          <cell r="G2882" t="str">
            <v>AB32 Credit</v>
          </cell>
          <cell r="I2882" t="str">
            <v>Energy</v>
          </cell>
          <cell r="J2882" t="str">
            <v>Summer</v>
          </cell>
          <cell r="K2882" t="str">
            <v>Part Peak</v>
          </cell>
          <cell r="O2882" t="str">
            <v>C</v>
          </cell>
          <cell r="T2882">
            <v>21883.8509429408</v>
          </cell>
        </row>
        <row r="2883">
          <cell r="F2883" t="str">
            <v>B-19</v>
          </cell>
          <cell r="G2883" t="str">
            <v>AB32 Credit</v>
          </cell>
          <cell r="I2883" t="str">
            <v>Energy</v>
          </cell>
          <cell r="J2883" t="str">
            <v>Summer</v>
          </cell>
          <cell r="K2883" t="str">
            <v>Part Peak</v>
          </cell>
          <cell r="O2883" t="str">
            <v>C</v>
          </cell>
          <cell r="T2883">
            <v>0</v>
          </cell>
        </row>
        <row r="2884">
          <cell r="F2884" t="str">
            <v>B-19</v>
          </cell>
          <cell r="G2884" t="str">
            <v>AB32 Credit</v>
          </cell>
          <cell r="I2884" t="str">
            <v>Energy</v>
          </cell>
          <cell r="J2884" t="str">
            <v>Summer</v>
          </cell>
          <cell r="K2884" t="str">
            <v>Peak</v>
          </cell>
          <cell r="O2884" t="str">
            <v>C</v>
          </cell>
          <cell r="T2884">
            <v>0</v>
          </cell>
        </row>
        <row r="2885">
          <cell r="F2885" t="str">
            <v>B-19</v>
          </cell>
          <cell r="G2885" t="str">
            <v>AB32 Credit</v>
          </cell>
          <cell r="I2885" t="str">
            <v>Energy</v>
          </cell>
          <cell r="J2885" t="str">
            <v>Summer</v>
          </cell>
          <cell r="K2885" t="str">
            <v>Peak</v>
          </cell>
          <cell r="O2885" t="str">
            <v>C</v>
          </cell>
          <cell r="T2885">
            <v>32339.765340824044</v>
          </cell>
        </row>
        <row r="2886">
          <cell r="F2886" t="str">
            <v>B-19</v>
          </cell>
          <cell r="G2886" t="str">
            <v>AB32 Credit</v>
          </cell>
          <cell r="I2886" t="str">
            <v>Energy</v>
          </cell>
          <cell r="J2886" t="str">
            <v>Summer</v>
          </cell>
          <cell r="K2886" t="str">
            <v>Peak</v>
          </cell>
          <cell r="O2886" t="str">
            <v>C</v>
          </cell>
          <cell r="T2886">
            <v>0</v>
          </cell>
        </row>
        <row r="2887">
          <cell r="F2887" t="str">
            <v>B-19</v>
          </cell>
          <cell r="G2887" t="str">
            <v>AB32 Credit</v>
          </cell>
          <cell r="I2887" t="str">
            <v>Energy</v>
          </cell>
          <cell r="J2887" t="str">
            <v>Winter</v>
          </cell>
          <cell r="K2887" t="str">
            <v>Off Peak</v>
          </cell>
          <cell r="O2887" t="str">
            <v>C</v>
          </cell>
          <cell r="T2887">
            <v>0</v>
          </cell>
        </row>
        <row r="2888">
          <cell r="F2888" t="str">
            <v>B-19</v>
          </cell>
          <cell r="G2888" t="str">
            <v>AB32 Credit</v>
          </cell>
          <cell r="I2888" t="str">
            <v>Energy</v>
          </cell>
          <cell r="J2888" t="str">
            <v>Winter</v>
          </cell>
          <cell r="K2888" t="str">
            <v>Off Peak</v>
          </cell>
          <cell r="O2888" t="str">
            <v>C</v>
          </cell>
          <cell r="T2888">
            <v>186042.93260080664</v>
          </cell>
        </row>
        <row r="2889">
          <cell r="F2889" t="str">
            <v>B-19</v>
          </cell>
          <cell r="G2889" t="str">
            <v>AB32 Credit</v>
          </cell>
          <cell r="I2889" t="str">
            <v>Energy</v>
          </cell>
          <cell r="J2889" t="str">
            <v>Winter</v>
          </cell>
          <cell r="K2889" t="str">
            <v>Off Peak</v>
          </cell>
          <cell r="O2889" t="str">
            <v>C</v>
          </cell>
          <cell r="T2889">
            <v>0</v>
          </cell>
        </row>
        <row r="2890">
          <cell r="F2890" t="str">
            <v>B-19</v>
          </cell>
          <cell r="G2890" t="str">
            <v>AB32 Credit</v>
          </cell>
          <cell r="I2890" t="str">
            <v>Energy</v>
          </cell>
          <cell r="J2890" t="str">
            <v>Winter</v>
          </cell>
          <cell r="K2890" t="str">
            <v>Part Peak</v>
          </cell>
          <cell r="O2890" t="str">
            <v>C</v>
          </cell>
          <cell r="T2890">
            <v>0</v>
          </cell>
        </row>
        <row r="2891">
          <cell r="F2891" t="str">
            <v>B-19</v>
          </cell>
          <cell r="G2891" t="str">
            <v>AB32 Credit</v>
          </cell>
          <cell r="I2891" t="str">
            <v>Energy</v>
          </cell>
          <cell r="J2891" t="str">
            <v>Winter</v>
          </cell>
          <cell r="K2891" t="str">
            <v>Part Peak</v>
          </cell>
          <cell r="O2891" t="str">
            <v>C</v>
          </cell>
          <cell r="T2891">
            <v>57503.100646497216</v>
          </cell>
        </row>
        <row r="2892">
          <cell r="F2892" t="str">
            <v>B-19</v>
          </cell>
          <cell r="G2892" t="str">
            <v>AB32 Credit</v>
          </cell>
          <cell r="I2892" t="str">
            <v>Energy</v>
          </cell>
          <cell r="J2892" t="str">
            <v>Winter</v>
          </cell>
          <cell r="K2892" t="str">
            <v>Part Peak</v>
          </cell>
          <cell r="O2892" t="str">
            <v>C</v>
          </cell>
          <cell r="T2892">
            <v>0</v>
          </cell>
        </row>
        <row r="2893">
          <cell r="F2893" t="str">
            <v>B-19</v>
          </cell>
          <cell r="G2893" t="str">
            <v>AB32 Credit</v>
          </cell>
          <cell r="I2893" t="str">
            <v>Energy</v>
          </cell>
          <cell r="J2893" t="str">
            <v>Winter</v>
          </cell>
          <cell r="K2893" t="str">
            <v>Super Off</v>
          </cell>
          <cell r="O2893" t="str">
            <v>C</v>
          </cell>
          <cell r="T2893">
            <v>0</v>
          </cell>
        </row>
        <row r="2894">
          <cell r="F2894" t="str">
            <v>B-19</v>
          </cell>
          <cell r="G2894" t="str">
            <v>AB32 Credit</v>
          </cell>
          <cell r="I2894" t="str">
            <v>Energy</v>
          </cell>
          <cell r="J2894" t="str">
            <v>Winter</v>
          </cell>
          <cell r="K2894" t="str">
            <v>Super Off</v>
          </cell>
          <cell r="O2894" t="str">
            <v>C</v>
          </cell>
          <cell r="T2894">
            <v>19360.284432216671</v>
          </cell>
        </row>
        <row r="2895">
          <cell r="F2895" t="str">
            <v>B-19</v>
          </cell>
          <cell r="G2895" t="str">
            <v>AB32 Credit</v>
          </cell>
          <cell r="I2895" t="str">
            <v>Energy</v>
          </cell>
          <cell r="J2895" t="str">
            <v>Winter</v>
          </cell>
          <cell r="K2895" t="str">
            <v>Super Off</v>
          </cell>
          <cell r="O2895" t="str">
            <v>C</v>
          </cell>
          <cell r="T2895">
            <v>0</v>
          </cell>
        </row>
        <row r="2896">
          <cell r="F2896" t="str">
            <v>B-19</v>
          </cell>
          <cell r="G2896" t="str">
            <v>AB32 Credit</v>
          </cell>
          <cell r="I2896" t="str">
            <v>Energy</v>
          </cell>
          <cell r="J2896" t="str">
            <v>Summer</v>
          </cell>
          <cell r="K2896" t="str">
            <v>Off Peak</v>
          </cell>
          <cell r="O2896" t="str">
            <v>C</v>
          </cell>
          <cell r="T2896">
            <v>0</v>
          </cell>
        </row>
        <row r="2897">
          <cell r="F2897" t="str">
            <v>B-19</v>
          </cell>
          <cell r="G2897" t="str">
            <v>AB32 Credit</v>
          </cell>
          <cell r="I2897" t="str">
            <v>Energy</v>
          </cell>
          <cell r="J2897" t="str">
            <v>Summer</v>
          </cell>
          <cell r="K2897" t="str">
            <v>Off Peak</v>
          </cell>
          <cell r="O2897" t="str">
            <v>C</v>
          </cell>
          <cell r="T2897">
            <v>1757259.4912008061</v>
          </cell>
        </row>
        <row r="2898">
          <cell r="F2898" t="str">
            <v>B-19</v>
          </cell>
          <cell r="G2898" t="str">
            <v>AB32 Credit</v>
          </cell>
          <cell r="I2898" t="str">
            <v>Energy</v>
          </cell>
          <cell r="J2898" t="str">
            <v>Summer</v>
          </cell>
          <cell r="K2898" t="str">
            <v>Part Peak</v>
          </cell>
          <cell r="O2898" t="str">
            <v>C</v>
          </cell>
          <cell r="T2898">
            <v>0</v>
          </cell>
        </row>
        <row r="2899">
          <cell r="F2899" t="str">
            <v>B-19</v>
          </cell>
          <cell r="G2899" t="str">
            <v>AB32 Credit</v>
          </cell>
          <cell r="I2899" t="str">
            <v>Energy</v>
          </cell>
          <cell r="J2899" t="str">
            <v>Summer</v>
          </cell>
          <cell r="K2899" t="str">
            <v>Part Peak</v>
          </cell>
          <cell r="O2899" t="str">
            <v>C</v>
          </cell>
          <cell r="T2899">
            <v>484928.79198238405</v>
          </cell>
        </row>
        <row r="2900">
          <cell r="F2900" t="str">
            <v>B-19</v>
          </cell>
          <cell r="G2900" t="str">
            <v>AB32 Credit</v>
          </cell>
          <cell r="I2900" t="str">
            <v>Energy</v>
          </cell>
          <cell r="J2900" t="str">
            <v>Summer</v>
          </cell>
          <cell r="K2900" t="str">
            <v>Peak</v>
          </cell>
          <cell r="O2900" t="str">
            <v>C</v>
          </cell>
          <cell r="T2900">
            <v>0</v>
          </cell>
        </row>
        <row r="2901">
          <cell r="F2901" t="str">
            <v>B-19</v>
          </cell>
          <cell r="G2901" t="str">
            <v>AB32 Credit</v>
          </cell>
          <cell r="I2901" t="str">
            <v>Energy</v>
          </cell>
          <cell r="J2901" t="str">
            <v>Summer</v>
          </cell>
          <cell r="K2901" t="str">
            <v>Peak</v>
          </cell>
          <cell r="O2901" t="str">
            <v>C</v>
          </cell>
          <cell r="T2901">
            <v>656107.79944255529</v>
          </cell>
        </row>
        <row r="2902">
          <cell r="F2902" t="str">
            <v>B-19</v>
          </cell>
          <cell r="G2902" t="str">
            <v>AB32 Credit</v>
          </cell>
          <cell r="I2902" t="str">
            <v>Energy</v>
          </cell>
          <cell r="J2902" t="str">
            <v>Winter</v>
          </cell>
          <cell r="K2902" t="str">
            <v>Off Peak</v>
          </cell>
          <cell r="O2902" t="str">
            <v>C</v>
          </cell>
          <cell r="T2902">
            <v>0</v>
          </cell>
        </row>
        <row r="2903">
          <cell r="F2903" t="str">
            <v>B-19</v>
          </cell>
          <cell r="G2903" t="str">
            <v>AB32 Credit</v>
          </cell>
          <cell r="I2903" t="str">
            <v>Energy</v>
          </cell>
          <cell r="J2903" t="str">
            <v>Winter</v>
          </cell>
          <cell r="K2903" t="str">
            <v>Off Peak</v>
          </cell>
          <cell r="O2903" t="str">
            <v>C</v>
          </cell>
          <cell r="T2903">
            <v>3810023.5476873135</v>
          </cell>
        </row>
        <row r="2904">
          <cell r="F2904" t="str">
            <v>B-19</v>
          </cell>
          <cell r="G2904" t="str">
            <v>AB32 Credit</v>
          </cell>
          <cell r="I2904" t="str">
            <v>Energy</v>
          </cell>
          <cell r="J2904" t="str">
            <v>Winter</v>
          </cell>
          <cell r="K2904" t="str">
            <v>Part Peak</v>
          </cell>
          <cell r="O2904" t="str">
            <v>C</v>
          </cell>
          <cell r="T2904">
            <v>0</v>
          </cell>
        </row>
        <row r="2905">
          <cell r="F2905" t="str">
            <v>B-19</v>
          </cell>
          <cell r="G2905" t="str">
            <v>AB32 Credit</v>
          </cell>
          <cell r="I2905" t="str">
            <v>Energy</v>
          </cell>
          <cell r="J2905" t="str">
            <v>Winter</v>
          </cell>
          <cell r="K2905" t="str">
            <v>Part Peak</v>
          </cell>
          <cell r="O2905" t="str">
            <v>C</v>
          </cell>
          <cell r="T2905">
            <v>1201308.7394450926</v>
          </cell>
        </row>
        <row r="2906">
          <cell r="F2906" t="str">
            <v>B-19</v>
          </cell>
          <cell r="G2906" t="str">
            <v>AB32 Credit</v>
          </cell>
          <cell r="I2906" t="str">
            <v>Energy</v>
          </cell>
          <cell r="J2906" t="str">
            <v>Winter</v>
          </cell>
          <cell r="K2906" t="str">
            <v>Super Off</v>
          </cell>
          <cell r="O2906" t="str">
            <v>C</v>
          </cell>
          <cell r="T2906">
            <v>0</v>
          </cell>
        </row>
        <row r="2907">
          <cell r="F2907" t="str">
            <v>B-19</v>
          </cell>
          <cell r="G2907" t="str">
            <v>AB32 Credit</v>
          </cell>
          <cell r="I2907" t="str">
            <v>Energy</v>
          </cell>
          <cell r="J2907" t="str">
            <v>Winter</v>
          </cell>
          <cell r="K2907" t="str">
            <v>Super Off</v>
          </cell>
          <cell r="O2907" t="str">
            <v>C</v>
          </cell>
          <cell r="T2907">
            <v>367834.80813912349</v>
          </cell>
        </row>
        <row r="2908">
          <cell r="F2908" t="str">
            <v>B-19</v>
          </cell>
          <cell r="G2908" t="str">
            <v>AB32 Credit</v>
          </cell>
          <cell r="I2908" t="str">
            <v>Energy</v>
          </cell>
          <cell r="J2908" t="str">
            <v>Summer</v>
          </cell>
          <cell r="K2908" t="str">
            <v>Off Peak</v>
          </cell>
          <cell r="O2908" t="str">
            <v>C</v>
          </cell>
          <cell r="T2908">
            <v>0</v>
          </cell>
        </row>
        <row r="2909">
          <cell r="F2909" t="str">
            <v>B-19</v>
          </cell>
          <cell r="G2909" t="str">
            <v>AB32 Credit</v>
          </cell>
          <cell r="I2909" t="str">
            <v>Energy</v>
          </cell>
          <cell r="J2909" t="str">
            <v>Summer</v>
          </cell>
          <cell r="K2909" t="str">
            <v>Off Peak</v>
          </cell>
          <cell r="O2909" t="str">
            <v>C</v>
          </cell>
          <cell r="T2909">
            <v>0</v>
          </cell>
        </row>
        <row r="2910">
          <cell r="F2910" t="str">
            <v>B-19</v>
          </cell>
          <cell r="G2910" t="str">
            <v>AB32 Credit</v>
          </cell>
          <cell r="I2910" t="str">
            <v>Energy</v>
          </cell>
          <cell r="J2910" t="str">
            <v>Summer</v>
          </cell>
          <cell r="K2910" t="str">
            <v>Off Peak</v>
          </cell>
          <cell r="O2910" t="str">
            <v>C</v>
          </cell>
          <cell r="T2910">
            <v>0</v>
          </cell>
        </row>
        <row r="2911">
          <cell r="F2911" t="str">
            <v>B-19</v>
          </cell>
          <cell r="G2911" t="str">
            <v>AB32 Credit</v>
          </cell>
          <cell r="I2911" t="str">
            <v>Energy</v>
          </cell>
          <cell r="J2911" t="str">
            <v>Summer</v>
          </cell>
          <cell r="K2911" t="str">
            <v>Part Peak</v>
          </cell>
          <cell r="O2911" t="str">
            <v>C</v>
          </cell>
          <cell r="T2911">
            <v>0</v>
          </cell>
        </row>
        <row r="2912">
          <cell r="F2912" t="str">
            <v>B-19</v>
          </cell>
          <cell r="G2912" t="str">
            <v>AB32 Credit</v>
          </cell>
          <cell r="I2912" t="str">
            <v>Energy</v>
          </cell>
          <cell r="J2912" t="str">
            <v>Summer</v>
          </cell>
          <cell r="K2912" t="str">
            <v>Part Peak</v>
          </cell>
          <cell r="O2912" t="str">
            <v>C</v>
          </cell>
          <cell r="T2912">
            <v>0</v>
          </cell>
        </row>
        <row r="2913">
          <cell r="F2913" t="str">
            <v>B-19</v>
          </cell>
          <cell r="G2913" t="str">
            <v>AB32 Credit</v>
          </cell>
          <cell r="I2913" t="str">
            <v>Energy</v>
          </cell>
          <cell r="J2913" t="str">
            <v>Summer</v>
          </cell>
          <cell r="K2913" t="str">
            <v>Part Peak</v>
          </cell>
          <cell r="O2913" t="str">
            <v>C</v>
          </cell>
          <cell r="T2913">
            <v>0</v>
          </cell>
        </row>
        <row r="2914">
          <cell r="F2914" t="str">
            <v>B-19</v>
          </cell>
          <cell r="G2914" t="str">
            <v>AB32 Credit</v>
          </cell>
          <cell r="I2914" t="str">
            <v>Energy</v>
          </cell>
          <cell r="J2914" t="str">
            <v>Summer</v>
          </cell>
          <cell r="K2914" t="str">
            <v>Peak</v>
          </cell>
          <cell r="O2914" t="str">
            <v>C</v>
          </cell>
          <cell r="T2914">
            <v>0</v>
          </cell>
        </row>
        <row r="2915">
          <cell r="F2915" t="str">
            <v>B-19</v>
          </cell>
          <cell r="G2915" t="str">
            <v>AB32 Credit</v>
          </cell>
          <cell r="I2915" t="str">
            <v>Energy</v>
          </cell>
          <cell r="J2915" t="str">
            <v>Summer</v>
          </cell>
          <cell r="K2915" t="str">
            <v>Peak</v>
          </cell>
          <cell r="O2915" t="str">
            <v>C</v>
          </cell>
          <cell r="T2915">
            <v>0</v>
          </cell>
        </row>
        <row r="2916">
          <cell r="F2916" t="str">
            <v>B-19</v>
          </cell>
          <cell r="G2916" t="str">
            <v>AB32 Credit</v>
          </cell>
          <cell r="I2916" t="str">
            <v>Energy</v>
          </cell>
          <cell r="J2916" t="str">
            <v>Summer</v>
          </cell>
          <cell r="K2916" t="str">
            <v>Peak</v>
          </cell>
          <cell r="O2916" t="str">
            <v>C</v>
          </cell>
          <cell r="T2916">
            <v>0</v>
          </cell>
        </row>
        <row r="2917">
          <cell r="F2917" t="str">
            <v>B-19</v>
          </cell>
          <cell r="G2917" t="str">
            <v>AB32 Credit</v>
          </cell>
          <cell r="I2917" t="str">
            <v>Energy</v>
          </cell>
          <cell r="J2917" t="str">
            <v>Winter</v>
          </cell>
          <cell r="K2917" t="str">
            <v>Off Peak</v>
          </cell>
          <cell r="O2917" t="str">
            <v>C</v>
          </cell>
          <cell r="T2917">
            <v>0</v>
          </cell>
        </row>
        <row r="2918">
          <cell r="F2918" t="str">
            <v>B-19</v>
          </cell>
          <cell r="G2918" t="str">
            <v>AB32 Credit</v>
          </cell>
          <cell r="I2918" t="str">
            <v>Energy</v>
          </cell>
          <cell r="J2918" t="str">
            <v>Winter</v>
          </cell>
          <cell r="K2918" t="str">
            <v>Off Peak</v>
          </cell>
          <cell r="O2918" t="str">
            <v>C</v>
          </cell>
          <cell r="T2918">
            <v>0</v>
          </cell>
        </row>
        <row r="2919">
          <cell r="F2919" t="str">
            <v>B-19</v>
          </cell>
          <cell r="G2919" t="str">
            <v>AB32 Credit</v>
          </cell>
          <cell r="I2919" t="str">
            <v>Energy</v>
          </cell>
          <cell r="J2919" t="str">
            <v>Winter</v>
          </cell>
          <cell r="K2919" t="str">
            <v>Off Peak</v>
          </cell>
          <cell r="O2919" t="str">
            <v>C</v>
          </cell>
          <cell r="T2919">
            <v>0</v>
          </cell>
        </row>
        <row r="2920">
          <cell r="F2920" t="str">
            <v>B-19</v>
          </cell>
          <cell r="G2920" t="str">
            <v>AB32 Credit</v>
          </cell>
          <cell r="I2920" t="str">
            <v>Energy</v>
          </cell>
          <cell r="J2920" t="str">
            <v>Winter</v>
          </cell>
          <cell r="K2920" t="str">
            <v>Part Peak</v>
          </cell>
          <cell r="O2920" t="str">
            <v>C</v>
          </cell>
          <cell r="T2920">
            <v>0</v>
          </cell>
        </row>
        <row r="2921">
          <cell r="F2921" t="str">
            <v>B-19</v>
          </cell>
          <cell r="G2921" t="str">
            <v>AB32 Credit</v>
          </cell>
          <cell r="I2921" t="str">
            <v>Energy</v>
          </cell>
          <cell r="J2921" t="str">
            <v>Winter</v>
          </cell>
          <cell r="K2921" t="str">
            <v>Part Peak</v>
          </cell>
          <cell r="O2921" t="str">
            <v>C</v>
          </cell>
          <cell r="T2921">
            <v>0</v>
          </cell>
        </row>
        <row r="2922">
          <cell r="F2922" t="str">
            <v>B-19</v>
          </cell>
          <cell r="G2922" t="str">
            <v>AB32 Credit</v>
          </cell>
          <cell r="I2922" t="str">
            <v>Energy</v>
          </cell>
          <cell r="J2922" t="str">
            <v>Winter</v>
          </cell>
          <cell r="K2922" t="str">
            <v>Part Peak</v>
          </cell>
          <cell r="O2922" t="str">
            <v>C</v>
          </cell>
          <cell r="T2922">
            <v>0</v>
          </cell>
        </row>
        <row r="2923">
          <cell r="F2923" t="str">
            <v>B-19</v>
          </cell>
          <cell r="G2923" t="str">
            <v>AB32 Credit</v>
          </cell>
          <cell r="I2923" t="str">
            <v>Energy</v>
          </cell>
          <cell r="J2923" t="str">
            <v>Winter</v>
          </cell>
          <cell r="K2923" t="str">
            <v>Super Off</v>
          </cell>
          <cell r="O2923" t="str">
            <v>C</v>
          </cell>
          <cell r="T2923">
            <v>0</v>
          </cell>
        </row>
        <row r="2924">
          <cell r="F2924" t="str">
            <v>B-19</v>
          </cell>
          <cell r="G2924" t="str">
            <v>AB32 Credit</v>
          </cell>
          <cell r="I2924" t="str">
            <v>Energy</v>
          </cell>
          <cell r="J2924" t="str">
            <v>Winter</v>
          </cell>
          <cell r="K2924" t="str">
            <v>Super Off</v>
          </cell>
          <cell r="O2924" t="str">
            <v>C</v>
          </cell>
          <cell r="T2924">
            <v>0</v>
          </cell>
        </row>
        <row r="2925">
          <cell r="F2925" t="str">
            <v>B-19</v>
          </cell>
          <cell r="G2925" t="str">
            <v>AB32 Credit</v>
          </cell>
          <cell r="I2925" t="str">
            <v>Energy</v>
          </cell>
          <cell r="J2925" t="str">
            <v>Winter</v>
          </cell>
          <cell r="K2925" t="str">
            <v>Super Off</v>
          </cell>
          <cell r="O2925" t="str">
            <v>C</v>
          </cell>
          <cell r="T2925">
            <v>0</v>
          </cell>
        </row>
        <row r="2926">
          <cell r="F2926" t="str">
            <v>B-19</v>
          </cell>
          <cell r="G2926" t="str">
            <v>CTC</v>
          </cell>
          <cell r="I2926" t="str">
            <v>DL</v>
          </cell>
          <cell r="J2926" t="str">
            <v>N/A</v>
          </cell>
          <cell r="K2926" t="str">
            <v>N/A</v>
          </cell>
          <cell r="O2926" t="str">
            <v>C</v>
          </cell>
          <cell r="T2926">
            <v>0</v>
          </cell>
        </row>
        <row r="2927">
          <cell r="F2927" t="str">
            <v>B-19</v>
          </cell>
          <cell r="G2927" t="str">
            <v>CTC</v>
          </cell>
          <cell r="I2927" t="str">
            <v>DL</v>
          </cell>
          <cell r="J2927" t="str">
            <v>N/A</v>
          </cell>
          <cell r="K2927" t="str">
            <v>N/A</v>
          </cell>
          <cell r="O2927" t="str">
            <v>C</v>
          </cell>
          <cell r="T2927">
            <v>0</v>
          </cell>
        </row>
        <row r="2928">
          <cell r="F2928" t="str">
            <v>B-19</v>
          </cell>
          <cell r="G2928" t="str">
            <v>CTC</v>
          </cell>
          <cell r="I2928" t="str">
            <v>DL</v>
          </cell>
          <cell r="J2928" t="str">
            <v>N/A</v>
          </cell>
          <cell r="K2928" t="str">
            <v>N/A</v>
          </cell>
          <cell r="O2928" t="str">
            <v>C</v>
          </cell>
          <cell r="T2928">
            <v>0</v>
          </cell>
        </row>
        <row r="2929">
          <cell r="F2929" t="str">
            <v>B-19</v>
          </cell>
          <cell r="G2929" t="str">
            <v>CTC</v>
          </cell>
          <cell r="I2929" t="str">
            <v>DL</v>
          </cell>
          <cell r="J2929" t="str">
            <v>N/A</v>
          </cell>
          <cell r="K2929" t="str">
            <v>N/A</v>
          </cell>
          <cell r="O2929" t="str">
            <v>C</v>
          </cell>
          <cell r="T2929">
            <v>0</v>
          </cell>
        </row>
        <row r="2930">
          <cell r="F2930" t="str">
            <v>B-19</v>
          </cell>
          <cell r="G2930" t="str">
            <v>CTC</v>
          </cell>
          <cell r="I2930" t="str">
            <v>Energy</v>
          </cell>
          <cell r="J2930" t="str">
            <v>Summer</v>
          </cell>
          <cell r="K2930" t="str">
            <v>Off Peak</v>
          </cell>
          <cell r="O2930" t="str">
            <v>C</v>
          </cell>
          <cell r="T2930">
            <v>113978.599426</v>
          </cell>
        </row>
        <row r="2931">
          <cell r="F2931" t="str">
            <v>B-19</v>
          </cell>
          <cell r="G2931" t="str">
            <v>CTC</v>
          </cell>
          <cell r="I2931" t="str">
            <v>Energy</v>
          </cell>
          <cell r="J2931" t="str">
            <v>Summer</v>
          </cell>
          <cell r="K2931" t="str">
            <v>Off Peak</v>
          </cell>
          <cell r="O2931" t="str">
            <v>C</v>
          </cell>
          <cell r="T2931">
            <v>3287230.3804580001</v>
          </cell>
        </row>
        <row r="2932">
          <cell r="F2932" t="str">
            <v>B-19</v>
          </cell>
          <cell r="G2932" t="str">
            <v>CTC</v>
          </cell>
          <cell r="I2932" t="str">
            <v>Energy</v>
          </cell>
          <cell r="J2932" t="str">
            <v>Summer</v>
          </cell>
          <cell r="K2932" t="str">
            <v>Part Peak</v>
          </cell>
          <cell r="O2932" t="str">
            <v>C</v>
          </cell>
          <cell r="T2932">
            <v>34659.287711999998</v>
          </cell>
        </row>
        <row r="2933">
          <cell r="F2933" t="str">
            <v>B-19</v>
          </cell>
          <cell r="G2933" t="str">
            <v>CTC</v>
          </cell>
          <cell r="I2933" t="str">
            <v>Energy</v>
          </cell>
          <cell r="J2933" t="str">
            <v>Summer</v>
          </cell>
          <cell r="K2933" t="str">
            <v>Part Peak</v>
          </cell>
          <cell r="O2933" t="str">
            <v>C</v>
          </cell>
          <cell r="T2933">
            <v>951192.5379440001</v>
          </cell>
        </row>
        <row r="2934">
          <cell r="F2934" t="str">
            <v>B-19</v>
          </cell>
          <cell r="G2934" t="str">
            <v>CTC</v>
          </cell>
          <cell r="I2934" t="str">
            <v>Energy</v>
          </cell>
          <cell r="J2934" t="str">
            <v>Summer</v>
          </cell>
          <cell r="K2934" t="str">
            <v>Peak</v>
          </cell>
          <cell r="O2934" t="str">
            <v>C</v>
          </cell>
          <cell r="T2934">
            <v>50934.331396000001</v>
          </cell>
        </row>
        <row r="2935">
          <cell r="F2935" t="str">
            <v>B-19</v>
          </cell>
          <cell r="G2935" t="str">
            <v>CTC</v>
          </cell>
          <cell r="I2935" t="str">
            <v>Energy</v>
          </cell>
          <cell r="J2935" t="str">
            <v>Summer</v>
          </cell>
          <cell r="K2935" t="str">
            <v>Peak</v>
          </cell>
          <cell r="O2935" t="str">
            <v>C</v>
          </cell>
          <cell r="T2935">
            <v>1176338.1003769999</v>
          </cell>
        </row>
        <row r="2936">
          <cell r="F2936" t="str">
            <v>B-19</v>
          </cell>
          <cell r="G2936" t="str">
            <v>CTC</v>
          </cell>
          <cell r="I2936" t="str">
            <v>Energy</v>
          </cell>
          <cell r="J2936" t="str">
            <v>Winter</v>
          </cell>
          <cell r="K2936" t="str">
            <v>Off Peak</v>
          </cell>
          <cell r="O2936" t="str">
            <v>C</v>
          </cell>
          <cell r="T2936">
            <v>218847.790511</v>
          </cell>
        </row>
        <row r="2937">
          <cell r="F2937" t="str">
            <v>B-19</v>
          </cell>
          <cell r="G2937" t="str">
            <v>CTC</v>
          </cell>
          <cell r="I2937" t="str">
            <v>Energy</v>
          </cell>
          <cell r="J2937" t="str">
            <v>Winter</v>
          </cell>
          <cell r="K2937" t="str">
            <v>Off Peak</v>
          </cell>
          <cell r="O2937" t="str">
            <v>C</v>
          </cell>
          <cell r="T2937">
            <v>6381158.2530150004</v>
          </cell>
        </row>
        <row r="2938">
          <cell r="F2938" t="str">
            <v>B-19</v>
          </cell>
          <cell r="G2938" t="str">
            <v>CTC</v>
          </cell>
          <cell r="I2938" t="str">
            <v>Energy</v>
          </cell>
          <cell r="J2938" t="str">
            <v>Winter</v>
          </cell>
          <cell r="K2938" t="str">
            <v>Part Peak</v>
          </cell>
          <cell r="O2938" t="str">
            <v>C</v>
          </cell>
          <cell r="T2938">
            <v>68493.714695000002</v>
          </cell>
        </row>
        <row r="2939">
          <cell r="F2939" t="str">
            <v>B-19</v>
          </cell>
          <cell r="G2939" t="str">
            <v>CTC</v>
          </cell>
          <cell r="I2939" t="str">
            <v>Energy</v>
          </cell>
          <cell r="J2939" t="str">
            <v>Winter</v>
          </cell>
          <cell r="K2939" t="str">
            <v>Part Peak</v>
          </cell>
          <cell r="O2939" t="str">
            <v>C</v>
          </cell>
          <cell r="T2939">
            <v>1929429.0636459999</v>
          </cell>
        </row>
        <row r="2940">
          <cell r="F2940" t="str">
            <v>B-19</v>
          </cell>
          <cell r="G2940" t="str">
            <v>CTC</v>
          </cell>
          <cell r="I2940" t="str">
            <v>Energy</v>
          </cell>
          <cell r="J2940" t="str">
            <v>Winter</v>
          </cell>
          <cell r="K2940" t="str">
            <v>Super Off</v>
          </cell>
          <cell r="O2940" t="str">
            <v>C</v>
          </cell>
          <cell r="T2940">
            <v>24668.853134000001</v>
          </cell>
        </row>
        <row r="2941">
          <cell r="F2941" t="str">
            <v>B-19</v>
          </cell>
          <cell r="G2941" t="str">
            <v>CTC</v>
          </cell>
          <cell r="I2941" t="str">
            <v>Energy</v>
          </cell>
          <cell r="J2941" t="str">
            <v>Winter</v>
          </cell>
          <cell r="K2941" t="str">
            <v>Super Off</v>
          </cell>
          <cell r="O2941" t="str">
            <v>C</v>
          </cell>
          <cell r="T2941">
            <v>476951.00618800003</v>
          </cell>
        </row>
        <row r="2942">
          <cell r="F2942" t="str">
            <v>B-19</v>
          </cell>
          <cell r="G2942" t="str">
            <v>CTC</v>
          </cell>
          <cell r="I2942" t="str">
            <v>Energy</v>
          </cell>
          <cell r="J2942" t="str">
            <v>Summer</v>
          </cell>
          <cell r="K2942" t="str">
            <v>Off Peak</v>
          </cell>
          <cell r="O2942" t="str">
            <v>C</v>
          </cell>
          <cell r="T2942">
            <v>0</v>
          </cell>
        </row>
        <row r="2943">
          <cell r="F2943" t="str">
            <v>B-19</v>
          </cell>
          <cell r="G2943" t="str">
            <v>CTC</v>
          </cell>
          <cell r="I2943" t="str">
            <v>Energy</v>
          </cell>
          <cell r="J2943" t="str">
            <v>Summer</v>
          </cell>
          <cell r="K2943" t="str">
            <v>Off Peak</v>
          </cell>
          <cell r="O2943" t="str">
            <v>C</v>
          </cell>
          <cell r="T2943">
            <v>0</v>
          </cell>
        </row>
        <row r="2944">
          <cell r="F2944" t="str">
            <v>B-19</v>
          </cell>
          <cell r="G2944" t="str">
            <v>CTC</v>
          </cell>
          <cell r="I2944" t="str">
            <v>Energy</v>
          </cell>
          <cell r="J2944" t="str">
            <v>Summer</v>
          </cell>
          <cell r="K2944" t="str">
            <v>Off Peak</v>
          </cell>
          <cell r="O2944" t="str">
            <v>C</v>
          </cell>
          <cell r="T2944">
            <v>0</v>
          </cell>
        </row>
        <row r="2945">
          <cell r="F2945" t="str">
            <v>B-19</v>
          </cell>
          <cell r="G2945" t="str">
            <v>CTC</v>
          </cell>
          <cell r="I2945" t="str">
            <v>Energy</v>
          </cell>
          <cell r="J2945" t="str">
            <v>Summer</v>
          </cell>
          <cell r="K2945" t="str">
            <v>Part Peak</v>
          </cell>
          <cell r="O2945" t="str">
            <v>C</v>
          </cell>
          <cell r="T2945">
            <v>0</v>
          </cell>
        </row>
        <row r="2946">
          <cell r="F2946" t="str">
            <v>B-19</v>
          </cell>
          <cell r="G2946" t="str">
            <v>CTC</v>
          </cell>
          <cell r="I2946" t="str">
            <v>Energy</v>
          </cell>
          <cell r="J2946" t="str">
            <v>Summer</v>
          </cell>
          <cell r="K2946" t="str">
            <v>Part Peak</v>
          </cell>
          <cell r="O2946" t="str">
            <v>C</v>
          </cell>
          <cell r="T2946">
            <v>0</v>
          </cell>
        </row>
        <row r="2947">
          <cell r="F2947" t="str">
            <v>B-19</v>
          </cell>
          <cell r="G2947" t="str">
            <v>CTC</v>
          </cell>
          <cell r="I2947" t="str">
            <v>Energy</v>
          </cell>
          <cell r="J2947" t="str">
            <v>Summer</v>
          </cell>
          <cell r="K2947" t="str">
            <v>Part Peak</v>
          </cell>
          <cell r="O2947" t="str">
            <v>C</v>
          </cell>
          <cell r="T2947">
            <v>0</v>
          </cell>
        </row>
        <row r="2948">
          <cell r="F2948" t="str">
            <v>B-19</v>
          </cell>
          <cell r="G2948" t="str">
            <v>CTC</v>
          </cell>
          <cell r="I2948" t="str">
            <v>Energy</v>
          </cell>
          <cell r="J2948" t="str">
            <v>Summer</v>
          </cell>
          <cell r="K2948" t="str">
            <v>Peak</v>
          </cell>
          <cell r="O2948" t="str">
            <v>C</v>
          </cell>
          <cell r="T2948">
            <v>0</v>
          </cell>
        </row>
        <row r="2949">
          <cell r="F2949" t="str">
            <v>B-19</v>
          </cell>
          <cell r="G2949" t="str">
            <v>CTC</v>
          </cell>
          <cell r="I2949" t="str">
            <v>Energy</v>
          </cell>
          <cell r="J2949" t="str">
            <v>Summer</v>
          </cell>
          <cell r="K2949" t="str">
            <v>Peak</v>
          </cell>
          <cell r="O2949" t="str">
            <v>C</v>
          </cell>
          <cell r="T2949">
            <v>0</v>
          </cell>
        </row>
        <row r="2950">
          <cell r="F2950" t="str">
            <v>B-19</v>
          </cell>
          <cell r="G2950" t="str">
            <v>CTC</v>
          </cell>
          <cell r="I2950" t="str">
            <v>Energy</v>
          </cell>
          <cell r="J2950" t="str">
            <v>Summer</v>
          </cell>
          <cell r="K2950" t="str">
            <v>Peak</v>
          </cell>
          <cell r="O2950" t="str">
            <v>C</v>
          </cell>
          <cell r="T2950">
            <v>0</v>
          </cell>
        </row>
        <row r="2951">
          <cell r="F2951" t="str">
            <v>B-19</v>
          </cell>
          <cell r="G2951" t="str">
            <v>CTC</v>
          </cell>
          <cell r="I2951" t="str">
            <v>Energy</v>
          </cell>
          <cell r="J2951" t="str">
            <v>Winter</v>
          </cell>
          <cell r="K2951" t="str">
            <v>Off Peak</v>
          </cell>
          <cell r="O2951" t="str">
            <v>C</v>
          </cell>
          <cell r="T2951">
            <v>0</v>
          </cell>
        </row>
        <row r="2952">
          <cell r="F2952" t="str">
            <v>B-19</v>
          </cell>
          <cell r="G2952" t="str">
            <v>CTC</v>
          </cell>
          <cell r="I2952" t="str">
            <v>Energy</v>
          </cell>
          <cell r="J2952" t="str">
            <v>Winter</v>
          </cell>
          <cell r="K2952" t="str">
            <v>Off Peak</v>
          </cell>
          <cell r="O2952" t="str">
            <v>C</v>
          </cell>
          <cell r="T2952">
            <v>0</v>
          </cell>
        </row>
        <row r="2953">
          <cell r="F2953" t="str">
            <v>B-19</v>
          </cell>
          <cell r="G2953" t="str">
            <v>CTC</v>
          </cell>
          <cell r="I2953" t="str">
            <v>Energy</v>
          </cell>
          <cell r="J2953" t="str">
            <v>Winter</v>
          </cell>
          <cell r="K2953" t="str">
            <v>Off Peak</v>
          </cell>
          <cell r="O2953" t="str">
            <v>C</v>
          </cell>
          <cell r="T2953">
            <v>0</v>
          </cell>
        </row>
        <row r="2954">
          <cell r="F2954" t="str">
            <v>B-19</v>
          </cell>
          <cell r="G2954" t="str">
            <v>CTC</v>
          </cell>
          <cell r="I2954" t="str">
            <v>Energy</v>
          </cell>
          <cell r="J2954" t="str">
            <v>Winter</v>
          </cell>
          <cell r="K2954" t="str">
            <v>Part Peak</v>
          </cell>
          <cell r="O2954" t="str">
            <v>C</v>
          </cell>
          <cell r="T2954">
            <v>0</v>
          </cell>
        </row>
        <row r="2955">
          <cell r="F2955" t="str">
            <v>B-19</v>
          </cell>
          <cell r="G2955" t="str">
            <v>CTC</v>
          </cell>
          <cell r="I2955" t="str">
            <v>Energy</v>
          </cell>
          <cell r="J2955" t="str">
            <v>Winter</v>
          </cell>
          <cell r="K2955" t="str">
            <v>Part Peak</v>
          </cell>
          <cell r="O2955" t="str">
            <v>C</v>
          </cell>
          <cell r="T2955">
            <v>0</v>
          </cell>
        </row>
        <row r="2956">
          <cell r="F2956" t="str">
            <v>B-19</v>
          </cell>
          <cell r="G2956" t="str">
            <v>CTC</v>
          </cell>
          <cell r="I2956" t="str">
            <v>Energy</v>
          </cell>
          <cell r="J2956" t="str">
            <v>Winter</v>
          </cell>
          <cell r="K2956" t="str">
            <v>Part Peak</v>
          </cell>
          <cell r="O2956" t="str">
            <v>C</v>
          </cell>
          <cell r="T2956">
            <v>0</v>
          </cell>
        </row>
        <row r="2957">
          <cell r="F2957" t="str">
            <v>B-19</v>
          </cell>
          <cell r="G2957" t="str">
            <v>CTC</v>
          </cell>
          <cell r="I2957" t="str">
            <v>Energy</v>
          </cell>
          <cell r="J2957" t="str">
            <v>Winter</v>
          </cell>
          <cell r="K2957" t="str">
            <v>Super Off</v>
          </cell>
          <cell r="O2957" t="str">
            <v>C</v>
          </cell>
          <cell r="T2957">
            <v>0</v>
          </cell>
        </row>
        <row r="2958">
          <cell r="F2958" t="str">
            <v>B-19</v>
          </cell>
          <cell r="G2958" t="str">
            <v>CTC</v>
          </cell>
          <cell r="I2958" t="str">
            <v>Energy</v>
          </cell>
          <cell r="J2958" t="str">
            <v>Winter</v>
          </cell>
          <cell r="K2958" t="str">
            <v>Super Off</v>
          </cell>
          <cell r="O2958" t="str">
            <v>C</v>
          </cell>
          <cell r="T2958">
            <v>0</v>
          </cell>
        </row>
        <row r="2959">
          <cell r="F2959" t="str">
            <v>B-19</v>
          </cell>
          <cell r="G2959" t="str">
            <v>CTC</v>
          </cell>
          <cell r="I2959" t="str">
            <v>Energy</v>
          </cell>
          <cell r="J2959" t="str">
            <v>Winter</v>
          </cell>
          <cell r="K2959" t="str">
            <v>Super Off</v>
          </cell>
          <cell r="O2959" t="str">
            <v>C</v>
          </cell>
          <cell r="T2959">
            <v>0</v>
          </cell>
        </row>
        <row r="2960">
          <cell r="F2960" t="str">
            <v>B-19</v>
          </cell>
          <cell r="G2960" t="str">
            <v>Distribution</v>
          </cell>
          <cell r="I2960" t="str">
            <v>Customer</v>
          </cell>
          <cell r="J2960" t="str">
            <v>Summer</v>
          </cell>
          <cell r="K2960" t="str">
            <v>Smart Meter</v>
          </cell>
          <cell r="O2960" t="str">
            <v>C</v>
          </cell>
          <cell r="T2960">
            <v>0</v>
          </cell>
        </row>
        <row r="2961">
          <cell r="F2961" t="str">
            <v>B-19</v>
          </cell>
          <cell r="G2961" t="str">
            <v>Distribution</v>
          </cell>
          <cell r="I2961" t="str">
            <v>Customer</v>
          </cell>
          <cell r="J2961" t="str">
            <v>Winter</v>
          </cell>
          <cell r="K2961" t="str">
            <v>Smart Meter</v>
          </cell>
          <cell r="O2961" t="str">
            <v>C</v>
          </cell>
          <cell r="T2961">
            <v>0</v>
          </cell>
        </row>
        <row r="2962">
          <cell r="F2962" t="str">
            <v>B-19</v>
          </cell>
          <cell r="G2962" t="str">
            <v>Distribution</v>
          </cell>
          <cell r="I2962" t="str">
            <v>Demand</v>
          </cell>
          <cell r="J2962" t="str">
            <v>Summer</v>
          </cell>
          <cell r="K2962" t="str">
            <v>Maximum kW</v>
          </cell>
          <cell r="O2962" t="str">
            <v>C</v>
          </cell>
          <cell r="T2962">
            <v>0</v>
          </cell>
        </row>
        <row r="2963">
          <cell r="F2963" t="str">
            <v>B-19</v>
          </cell>
          <cell r="G2963" t="str">
            <v>Distribution</v>
          </cell>
          <cell r="I2963" t="str">
            <v>Demand</v>
          </cell>
          <cell r="J2963" t="str">
            <v>Summer</v>
          </cell>
          <cell r="K2963" t="str">
            <v>Part Peak</v>
          </cell>
          <cell r="O2963" t="str">
            <v>C</v>
          </cell>
          <cell r="T2963">
            <v>0</v>
          </cell>
        </row>
        <row r="2964">
          <cell r="F2964" t="str">
            <v>B-19</v>
          </cell>
          <cell r="G2964" t="str">
            <v>Distribution</v>
          </cell>
          <cell r="I2964" t="str">
            <v>Demand</v>
          </cell>
          <cell r="J2964" t="str">
            <v>Summer</v>
          </cell>
          <cell r="K2964" t="str">
            <v>Peak</v>
          </cell>
          <cell r="O2964" t="str">
            <v>C</v>
          </cell>
          <cell r="T2964">
            <v>0</v>
          </cell>
        </row>
        <row r="2965">
          <cell r="F2965" t="str">
            <v>B-19</v>
          </cell>
          <cell r="G2965" t="str">
            <v>Distribution</v>
          </cell>
          <cell r="I2965" t="str">
            <v>Demand</v>
          </cell>
          <cell r="J2965" t="str">
            <v>Winter</v>
          </cell>
          <cell r="K2965" t="str">
            <v>Maximum kW</v>
          </cell>
          <cell r="O2965" t="str">
            <v>C</v>
          </cell>
          <cell r="T2965">
            <v>0</v>
          </cell>
        </row>
        <row r="2966">
          <cell r="F2966" t="str">
            <v>B-19</v>
          </cell>
          <cell r="G2966" t="str">
            <v>Distribution</v>
          </cell>
          <cell r="I2966" t="str">
            <v>Demand</v>
          </cell>
          <cell r="J2966" t="str">
            <v>Winter</v>
          </cell>
          <cell r="K2966" t="str">
            <v>Part Peak</v>
          </cell>
          <cell r="O2966" t="str">
            <v>C</v>
          </cell>
          <cell r="T2966">
            <v>0</v>
          </cell>
        </row>
        <row r="2967">
          <cell r="F2967" t="str">
            <v>B-19</v>
          </cell>
          <cell r="G2967" t="str">
            <v>Distribution</v>
          </cell>
          <cell r="I2967" t="str">
            <v>Energy</v>
          </cell>
          <cell r="J2967" t="str">
            <v>Summer</v>
          </cell>
          <cell r="K2967" t="str">
            <v>Off Peak</v>
          </cell>
          <cell r="O2967" t="str">
            <v>C</v>
          </cell>
          <cell r="T2967">
            <v>0</v>
          </cell>
        </row>
        <row r="2968">
          <cell r="F2968" t="str">
            <v>B-19</v>
          </cell>
          <cell r="G2968" t="str">
            <v>Distribution</v>
          </cell>
          <cell r="I2968" t="str">
            <v>Energy</v>
          </cell>
          <cell r="J2968" t="str">
            <v>Summer</v>
          </cell>
          <cell r="K2968" t="str">
            <v>Part Peak</v>
          </cell>
          <cell r="O2968" t="str">
            <v>C</v>
          </cell>
          <cell r="T2968">
            <v>0</v>
          </cell>
        </row>
        <row r="2969">
          <cell r="F2969" t="str">
            <v>B-19</v>
          </cell>
          <cell r="G2969" t="str">
            <v>Distribution</v>
          </cell>
          <cell r="I2969" t="str">
            <v>Energy</v>
          </cell>
          <cell r="J2969" t="str">
            <v>Summer</v>
          </cell>
          <cell r="K2969" t="str">
            <v>Peak</v>
          </cell>
          <cell r="O2969" t="str">
            <v>C</v>
          </cell>
          <cell r="T2969">
            <v>0</v>
          </cell>
        </row>
        <row r="2970">
          <cell r="F2970" t="str">
            <v>B-19</v>
          </cell>
          <cell r="G2970" t="str">
            <v>Distribution</v>
          </cell>
          <cell r="I2970" t="str">
            <v>Energy</v>
          </cell>
          <cell r="J2970" t="str">
            <v>Winter</v>
          </cell>
          <cell r="K2970" t="str">
            <v>Off Peak</v>
          </cell>
          <cell r="O2970" t="str">
            <v>C</v>
          </cell>
          <cell r="T2970">
            <v>0</v>
          </cell>
        </row>
        <row r="2971">
          <cell r="F2971" t="str">
            <v>B-19</v>
          </cell>
          <cell r="G2971" t="str">
            <v>Distribution</v>
          </cell>
          <cell r="I2971" t="str">
            <v>Energy</v>
          </cell>
          <cell r="J2971" t="str">
            <v>Winter</v>
          </cell>
          <cell r="K2971" t="str">
            <v>Part Peak</v>
          </cell>
          <cell r="O2971" t="str">
            <v>C</v>
          </cell>
          <cell r="T2971">
            <v>0</v>
          </cell>
        </row>
        <row r="2972">
          <cell r="F2972" t="str">
            <v>B-19</v>
          </cell>
          <cell r="G2972" t="str">
            <v>Distribution</v>
          </cell>
          <cell r="I2972" t="str">
            <v>Energy</v>
          </cell>
          <cell r="J2972" t="str">
            <v>Winter</v>
          </cell>
          <cell r="K2972" t="str">
            <v>Super Off</v>
          </cell>
          <cell r="O2972" t="str">
            <v>C</v>
          </cell>
          <cell r="T2972">
            <v>0</v>
          </cell>
        </row>
        <row r="2973">
          <cell r="F2973" t="str">
            <v>B-19</v>
          </cell>
          <cell r="G2973" t="str">
            <v>Distribution</v>
          </cell>
          <cell r="I2973" t="str">
            <v>Customer</v>
          </cell>
          <cell r="J2973" t="str">
            <v>Summer</v>
          </cell>
          <cell r="K2973" t="str">
            <v>Smart Meter</v>
          </cell>
          <cell r="O2973" t="str">
            <v>C</v>
          </cell>
          <cell r="T2973">
            <v>0</v>
          </cell>
        </row>
        <row r="2974">
          <cell r="F2974" t="str">
            <v>B-19</v>
          </cell>
          <cell r="G2974" t="str">
            <v>Distribution</v>
          </cell>
          <cell r="I2974" t="str">
            <v>Customer</v>
          </cell>
          <cell r="J2974" t="str">
            <v>Winter</v>
          </cell>
          <cell r="K2974" t="str">
            <v>Smart Meter</v>
          </cell>
          <cell r="O2974" t="str">
            <v>C</v>
          </cell>
          <cell r="T2974">
            <v>0</v>
          </cell>
        </row>
        <row r="2975">
          <cell r="F2975" t="str">
            <v>B-19</v>
          </cell>
          <cell r="G2975" t="str">
            <v>Distribution</v>
          </cell>
          <cell r="I2975" t="str">
            <v>Customer</v>
          </cell>
          <cell r="J2975" t="str">
            <v>Summer</v>
          </cell>
          <cell r="K2975" t="str">
            <v>Smart Meter V</v>
          </cell>
          <cell r="O2975" t="str">
            <v>C</v>
          </cell>
          <cell r="T2975">
            <v>158.53492600000001</v>
          </cell>
        </row>
        <row r="2976">
          <cell r="F2976" t="str">
            <v>B-19</v>
          </cell>
          <cell r="G2976" t="str">
            <v>Distribution</v>
          </cell>
          <cell r="I2976" t="str">
            <v>Customer</v>
          </cell>
          <cell r="J2976" t="str">
            <v>Winter</v>
          </cell>
          <cell r="K2976" t="str">
            <v>Smart Meter V</v>
          </cell>
          <cell r="O2976" t="str">
            <v>C</v>
          </cell>
          <cell r="T2976">
            <v>305.73558500000001</v>
          </cell>
        </row>
        <row r="2977">
          <cell r="F2977" t="str">
            <v>B-19</v>
          </cell>
          <cell r="G2977" t="str">
            <v>Distribution</v>
          </cell>
          <cell r="I2977" t="str">
            <v>Demand</v>
          </cell>
          <cell r="J2977" t="str">
            <v>Summer</v>
          </cell>
          <cell r="K2977" t="str">
            <v>Maximum kW</v>
          </cell>
          <cell r="O2977" t="str">
            <v>C</v>
          </cell>
          <cell r="T2977">
            <v>10107.189246999998</v>
          </cell>
        </row>
        <row r="2978">
          <cell r="F2978" t="str">
            <v>B-19</v>
          </cell>
          <cell r="G2978" t="str">
            <v>Distribution</v>
          </cell>
          <cell r="I2978" t="str">
            <v>Demand</v>
          </cell>
          <cell r="J2978" t="str">
            <v>Summer</v>
          </cell>
          <cell r="K2978" t="str">
            <v>Part Peak</v>
          </cell>
          <cell r="O2978" t="str">
            <v>C</v>
          </cell>
          <cell r="T2978">
            <v>9406.1765309999992</v>
          </cell>
        </row>
        <row r="2979">
          <cell r="F2979" t="str">
            <v>B-19</v>
          </cell>
          <cell r="G2979" t="str">
            <v>Distribution</v>
          </cell>
          <cell r="I2979" t="str">
            <v>Demand</v>
          </cell>
          <cell r="J2979" t="str">
            <v>Summer</v>
          </cell>
          <cell r="K2979" t="str">
            <v>Peak</v>
          </cell>
          <cell r="O2979" t="str">
            <v>C</v>
          </cell>
          <cell r="T2979">
            <v>11771.678263000002</v>
          </cell>
        </row>
        <row r="2980">
          <cell r="F2980" t="str">
            <v>B-19</v>
          </cell>
          <cell r="G2980" t="str">
            <v>Distribution</v>
          </cell>
          <cell r="I2980" t="str">
            <v>Demand</v>
          </cell>
          <cell r="J2980" t="str">
            <v>Winter</v>
          </cell>
          <cell r="K2980" t="str">
            <v>Maximum kW</v>
          </cell>
          <cell r="O2980" t="str">
            <v>C</v>
          </cell>
          <cell r="T2980">
            <v>18566.620876000001</v>
          </cell>
        </row>
        <row r="2981">
          <cell r="F2981" t="str">
            <v>B-19</v>
          </cell>
          <cell r="G2981" t="str">
            <v>Distribution</v>
          </cell>
          <cell r="I2981" t="str">
            <v>Demand</v>
          </cell>
          <cell r="J2981" t="str">
            <v>Winter</v>
          </cell>
          <cell r="K2981" t="str">
            <v>Part Peak</v>
          </cell>
          <cell r="O2981" t="str">
            <v>C</v>
          </cell>
          <cell r="T2981">
            <v>20856.795242999997</v>
          </cell>
        </row>
        <row r="2982">
          <cell r="F2982" t="str">
            <v>B-19</v>
          </cell>
          <cell r="G2982" t="str">
            <v>Distribution</v>
          </cell>
          <cell r="I2982" t="str">
            <v>Demand</v>
          </cell>
          <cell r="J2982" t="str">
            <v>Summer</v>
          </cell>
          <cell r="K2982" t="str">
            <v>Maximum kW</v>
          </cell>
          <cell r="O2982" t="str">
            <v>C</v>
          </cell>
          <cell r="T2982">
            <v>0</v>
          </cell>
        </row>
        <row r="2983">
          <cell r="F2983" t="str">
            <v>B-19</v>
          </cell>
          <cell r="G2983" t="str">
            <v>Distribution</v>
          </cell>
          <cell r="I2983" t="str">
            <v>Demand</v>
          </cell>
          <cell r="J2983" t="str">
            <v>Summer</v>
          </cell>
          <cell r="K2983" t="str">
            <v>Part Peak</v>
          </cell>
          <cell r="O2983" t="str">
            <v>C</v>
          </cell>
          <cell r="T2983">
            <v>0</v>
          </cell>
        </row>
        <row r="2984">
          <cell r="F2984" t="str">
            <v>B-19</v>
          </cell>
          <cell r="G2984" t="str">
            <v>Distribution</v>
          </cell>
          <cell r="I2984" t="str">
            <v>Demand</v>
          </cell>
          <cell r="J2984" t="str">
            <v>Summer</v>
          </cell>
          <cell r="K2984" t="str">
            <v>Peak</v>
          </cell>
          <cell r="O2984" t="str">
            <v>C</v>
          </cell>
          <cell r="T2984">
            <v>0</v>
          </cell>
        </row>
        <row r="2985">
          <cell r="F2985" t="str">
            <v>B-19</v>
          </cell>
          <cell r="G2985" t="str">
            <v>Distribution</v>
          </cell>
          <cell r="I2985" t="str">
            <v>Demand</v>
          </cell>
          <cell r="J2985" t="str">
            <v>Winter</v>
          </cell>
          <cell r="K2985" t="str">
            <v>Maximum kW</v>
          </cell>
          <cell r="O2985" t="str">
            <v>C</v>
          </cell>
          <cell r="T2985">
            <v>0</v>
          </cell>
        </row>
        <row r="2986">
          <cell r="F2986" t="str">
            <v>B-19</v>
          </cell>
          <cell r="G2986" t="str">
            <v>Distribution</v>
          </cell>
          <cell r="I2986" t="str">
            <v>Demand</v>
          </cell>
          <cell r="J2986" t="str">
            <v>Winter</v>
          </cell>
          <cell r="K2986" t="str">
            <v>Part Peak</v>
          </cell>
          <cell r="O2986" t="str">
            <v>C</v>
          </cell>
          <cell r="T2986">
            <v>0</v>
          </cell>
        </row>
        <row r="2987">
          <cell r="F2987" t="str">
            <v>B-19</v>
          </cell>
          <cell r="G2987" t="str">
            <v>Distribution</v>
          </cell>
          <cell r="I2987" t="str">
            <v>Energy</v>
          </cell>
          <cell r="J2987" t="str">
            <v>Summer</v>
          </cell>
          <cell r="K2987" t="str">
            <v>Off Peak</v>
          </cell>
          <cell r="O2987" t="str">
            <v>C</v>
          </cell>
          <cell r="T2987">
            <v>3287230.3804580001</v>
          </cell>
        </row>
        <row r="2988">
          <cell r="F2988" t="str">
            <v>B-19</v>
          </cell>
          <cell r="G2988" t="str">
            <v>Distribution</v>
          </cell>
          <cell r="I2988" t="str">
            <v>Energy</v>
          </cell>
          <cell r="J2988" t="str">
            <v>Summer</v>
          </cell>
          <cell r="K2988" t="str">
            <v>Part Peak</v>
          </cell>
          <cell r="O2988" t="str">
            <v>C</v>
          </cell>
          <cell r="T2988">
            <v>951192.5379440001</v>
          </cell>
        </row>
        <row r="2989">
          <cell r="F2989" t="str">
            <v>B-19</v>
          </cell>
          <cell r="G2989" t="str">
            <v>Distribution</v>
          </cell>
          <cell r="I2989" t="str">
            <v>Energy</v>
          </cell>
          <cell r="J2989" t="str">
            <v>Summer</v>
          </cell>
          <cell r="K2989" t="str">
            <v>Peak</v>
          </cell>
          <cell r="O2989" t="str">
            <v>C</v>
          </cell>
          <cell r="T2989">
            <v>1176338.1003769999</v>
          </cell>
        </row>
        <row r="2990">
          <cell r="F2990" t="str">
            <v>B-19</v>
          </cell>
          <cell r="G2990" t="str">
            <v>Distribution</v>
          </cell>
          <cell r="I2990" t="str">
            <v>Energy</v>
          </cell>
          <cell r="J2990" t="str">
            <v>Winter</v>
          </cell>
          <cell r="K2990" t="str">
            <v>Off Peak</v>
          </cell>
          <cell r="O2990" t="str">
            <v>C</v>
          </cell>
          <cell r="T2990">
            <v>6381158.2530150004</v>
          </cell>
        </row>
        <row r="2991">
          <cell r="F2991" t="str">
            <v>B-19</v>
          </cell>
          <cell r="G2991" t="str">
            <v>Distribution</v>
          </cell>
          <cell r="I2991" t="str">
            <v>Energy</v>
          </cell>
          <cell r="J2991" t="str">
            <v>Winter</v>
          </cell>
          <cell r="K2991" t="str">
            <v>Part Peak</v>
          </cell>
          <cell r="O2991" t="str">
            <v>C</v>
          </cell>
          <cell r="T2991">
            <v>1929429.0636459999</v>
          </cell>
        </row>
        <row r="2992">
          <cell r="F2992" t="str">
            <v>B-19</v>
          </cell>
          <cell r="G2992" t="str">
            <v>Distribution</v>
          </cell>
          <cell r="I2992" t="str">
            <v>E-BIP Discount</v>
          </cell>
          <cell r="J2992" t="str">
            <v>Summer</v>
          </cell>
          <cell r="K2992" t="str">
            <v>Pot. Ld Red.</v>
          </cell>
          <cell r="O2992" t="str">
            <v>C</v>
          </cell>
          <cell r="T2992">
            <v>0</v>
          </cell>
        </row>
        <row r="2993">
          <cell r="F2993" t="str">
            <v>B-19</v>
          </cell>
          <cell r="G2993" t="str">
            <v>Distribution</v>
          </cell>
          <cell r="I2993" t="str">
            <v>E-BIP Discount</v>
          </cell>
          <cell r="J2993" t="str">
            <v>Summer</v>
          </cell>
          <cell r="K2993" t="str">
            <v>UFR</v>
          </cell>
          <cell r="O2993" t="str">
            <v>C</v>
          </cell>
          <cell r="T2993">
            <v>0</v>
          </cell>
        </row>
        <row r="2994">
          <cell r="F2994" t="str">
            <v>B-19</v>
          </cell>
          <cell r="G2994" t="str">
            <v>Distribution</v>
          </cell>
          <cell r="I2994" t="str">
            <v>E-BIP Discount</v>
          </cell>
          <cell r="J2994" t="str">
            <v>Winter</v>
          </cell>
          <cell r="K2994" t="str">
            <v>Pot. Ld Red.</v>
          </cell>
          <cell r="O2994" t="str">
            <v>C</v>
          </cell>
          <cell r="T2994">
            <v>0</v>
          </cell>
        </row>
        <row r="2995">
          <cell r="F2995" t="str">
            <v>B-19</v>
          </cell>
          <cell r="G2995" t="str">
            <v>Distribution</v>
          </cell>
          <cell r="I2995" t="str">
            <v>E-BIP Discount</v>
          </cell>
          <cell r="J2995" t="str">
            <v>Winter</v>
          </cell>
          <cell r="K2995" t="str">
            <v>UFR</v>
          </cell>
          <cell r="O2995" t="str">
            <v>C</v>
          </cell>
          <cell r="T2995">
            <v>0</v>
          </cell>
        </row>
        <row r="2996">
          <cell r="F2996" t="str">
            <v>B-19</v>
          </cell>
          <cell r="G2996" t="str">
            <v>Distribution</v>
          </cell>
          <cell r="I2996" t="str">
            <v>E-BIP Discount</v>
          </cell>
          <cell r="J2996" t="str">
            <v>Summer</v>
          </cell>
          <cell r="K2996" t="str">
            <v>Pot. Ld Red.</v>
          </cell>
          <cell r="O2996" t="str">
            <v>C</v>
          </cell>
          <cell r="T2996">
            <v>0</v>
          </cell>
        </row>
        <row r="2997">
          <cell r="F2997" t="str">
            <v>B-19</v>
          </cell>
          <cell r="G2997" t="str">
            <v>Distribution</v>
          </cell>
          <cell r="I2997" t="str">
            <v>E-BIP Discount</v>
          </cell>
          <cell r="J2997" t="str">
            <v>Summer</v>
          </cell>
          <cell r="K2997" t="str">
            <v>Pot. Ld Red.</v>
          </cell>
          <cell r="O2997" t="str">
            <v>C</v>
          </cell>
          <cell r="T2997">
            <v>0</v>
          </cell>
        </row>
        <row r="2998">
          <cell r="F2998" t="str">
            <v>B-19</v>
          </cell>
          <cell r="G2998" t="str">
            <v>Distribution</v>
          </cell>
          <cell r="I2998" t="str">
            <v>E-BIP Discount</v>
          </cell>
          <cell r="J2998" t="str">
            <v>Summer</v>
          </cell>
          <cell r="K2998" t="str">
            <v>Pot. Ld Red.</v>
          </cell>
          <cell r="O2998" t="str">
            <v>C</v>
          </cell>
          <cell r="T2998">
            <v>0</v>
          </cell>
        </row>
        <row r="2999">
          <cell r="F2999" t="str">
            <v>B-19</v>
          </cell>
          <cell r="G2999" t="str">
            <v>Distribution</v>
          </cell>
          <cell r="I2999" t="str">
            <v>E-BIP Discount</v>
          </cell>
          <cell r="J2999" t="str">
            <v>Summer</v>
          </cell>
          <cell r="K2999" t="str">
            <v>UFR</v>
          </cell>
          <cell r="O2999" t="str">
            <v>C</v>
          </cell>
          <cell r="T2999">
            <v>0</v>
          </cell>
        </row>
        <row r="3000">
          <cell r="F3000" t="str">
            <v>B-19</v>
          </cell>
          <cell r="G3000" t="str">
            <v>Distribution</v>
          </cell>
          <cell r="I3000" t="str">
            <v>E-BIP Discount</v>
          </cell>
          <cell r="J3000" t="str">
            <v>Summer</v>
          </cell>
          <cell r="K3000" t="str">
            <v>UFR</v>
          </cell>
          <cell r="O3000" t="str">
            <v>C</v>
          </cell>
          <cell r="T3000">
            <v>0</v>
          </cell>
        </row>
        <row r="3001">
          <cell r="F3001" t="str">
            <v>B-19</v>
          </cell>
          <cell r="G3001" t="str">
            <v>Distribution</v>
          </cell>
          <cell r="I3001" t="str">
            <v>E-BIP Discount</v>
          </cell>
          <cell r="J3001" t="str">
            <v>Summer</v>
          </cell>
          <cell r="K3001" t="str">
            <v>UFR</v>
          </cell>
          <cell r="O3001" t="str">
            <v>C</v>
          </cell>
          <cell r="T3001">
            <v>0</v>
          </cell>
        </row>
        <row r="3002">
          <cell r="F3002" t="str">
            <v>B-19</v>
          </cell>
          <cell r="G3002" t="str">
            <v>Distribution</v>
          </cell>
          <cell r="I3002" t="str">
            <v>E-BIP Discount</v>
          </cell>
          <cell r="J3002" t="str">
            <v>Winter</v>
          </cell>
          <cell r="K3002" t="str">
            <v>Pot. Ld Red.</v>
          </cell>
          <cell r="O3002" t="str">
            <v>C</v>
          </cell>
          <cell r="T3002">
            <v>0</v>
          </cell>
        </row>
        <row r="3003">
          <cell r="F3003" t="str">
            <v>B-19</v>
          </cell>
          <cell r="G3003" t="str">
            <v>Distribution</v>
          </cell>
          <cell r="I3003" t="str">
            <v>E-BIP Discount</v>
          </cell>
          <cell r="J3003" t="str">
            <v>Winter</v>
          </cell>
          <cell r="K3003" t="str">
            <v>Pot. Ld Red.</v>
          </cell>
          <cell r="O3003" t="str">
            <v>C</v>
          </cell>
          <cell r="T3003">
            <v>0</v>
          </cell>
        </row>
        <row r="3004">
          <cell r="F3004" t="str">
            <v>B-19</v>
          </cell>
          <cell r="G3004" t="str">
            <v>Distribution</v>
          </cell>
          <cell r="I3004" t="str">
            <v>E-BIP Discount</v>
          </cell>
          <cell r="J3004" t="str">
            <v>Winter</v>
          </cell>
          <cell r="K3004" t="str">
            <v>Pot. Ld Red.</v>
          </cell>
          <cell r="O3004" t="str">
            <v>C</v>
          </cell>
          <cell r="T3004">
            <v>0</v>
          </cell>
        </row>
        <row r="3005">
          <cell r="F3005" t="str">
            <v>B-19</v>
          </cell>
          <cell r="G3005" t="str">
            <v>Distribution</v>
          </cell>
          <cell r="I3005" t="str">
            <v>E-BIP Discount</v>
          </cell>
          <cell r="J3005" t="str">
            <v>Winter</v>
          </cell>
          <cell r="K3005" t="str">
            <v>UFR</v>
          </cell>
          <cell r="O3005" t="str">
            <v>C</v>
          </cell>
          <cell r="T3005">
            <v>0</v>
          </cell>
        </row>
        <row r="3006">
          <cell r="F3006" t="str">
            <v>B-19</v>
          </cell>
          <cell r="G3006" t="str">
            <v>Distribution</v>
          </cell>
          <cell r="I3006" t="str">
            <v>E-BIP Discount</v>
          </cell>
          <cell r="J3006" t="str">
            <v>Winter</v>
          </cell>
          <cell r="K3006" t="str">
            <v>UFR</v>
          </cell>
          <cell r="O3006" t="str">
            <v>C</v>
          </cell>
          <cell r="T3006">
            <v>0</v>
          </cell>
        </row>
        <row r="3007">
          <cell r="F3007" t="str">
            <v>B-19</v>
          </cell>
          <cell r="G3007" t="str">
            <v>Distribution</v>
          </cell>
          <cell r="I3007" t="str">
            <v>E-BIP Discount</v>
          </cell>
          <cell r="J3007" t="str">
            <v>Winter</v>
          </cell>
          <cell r="K3007" t="str">
            <v>UFR</v>
          </cell>
          <cell r="O3007" t="str">
            <v>C</v>
          </cell>
          <cell r="T3007">
            <v>0</v>
          </cell>
        </row>
        <row r="3008">
          <cell r="F3008" t="str">
            <v>B-19</v>
          </cell>
          <cell r="G3008" t="str">
            <v>Distribution</v>
          </cell>
          <cell r="I3008" t="str">
            <v>ED Discount</v>
          </cell>
          <cell r="J3008" t="str">
            <v>N/A</v>
          </cell>
          <cell r="K3008" t="str">
            <v>N/A</v>
          </cell>
          <cell r="O3008" t="str">
            <v>C</v>
          </cell>
          <cell r="T3008">
            <v>0</v>
          </cell>
        </row>
        <row r="3009">
          <cell r="F3009" t="str">
            <v>B-19</v>
          </cell>
          <cell r="G3009" t="str">
            <v>Distribution</v>
          </cell>
          <cell r="I3009" t="str">
            <v>ED Discount</v>
          </cell>
          <cell r="J3009" t="str">
            <v>N/A</v>
          </cell>
          <cell r="K3009" t="str">
            <v>N/A</v>
          </cell>
          <cell r="O3009" t="str">
            <v>C</v>
          </cell>
          <cell r="T3009">
            <v>0</v>
          </cell>
        </row>
        <row r="3010">
          <cell r="F3010" t="str">
            <v>B-19</v>
          </cell>
          <cell r="G3010" t="str">
            <v>Distribution</v>
          </cell>
          <cell r="I3010" t="str">
            <v>ED Discount</v>
          </cell>
          <cell r="J3010" t="str">
            <v>N/A</v>
          </cell>
          <cell r="K3010" t="str">
            <v>N/A</v>
          </cell>
          <cell r="O3010" t="str">
            <v>C</v>
          </cell>
          <cell r="T3010">
            <v>0</v>
          </cell>
        </row>
        <row r="3011">
          <cell r="F3011" t="str">
            <v>B-19</v>
          </cell>
          <cell r="G3011" t="str">
            <v>Distribution</v>
          </cell>
          <cell r="I3011" t="str">
            <v>Energy</v>
          </cell>
          <cell r="J3011" t="str">
            <v>Winter</v>
          </cell>
          <cell r="K3011" t="str">
            <v>Super Off</v>
          </cell>
          <cell r="O3011" t="str">
            <v>C</v>
          </cell>
          <cell r="T3011">
            <v>476951.00618800003</v>
          </cell>
        </row>
        <row r="3012">
          <cell r="F3012" t="str">
            <v>B-19</v>
          </cell>
          <cell r="G3012" t="str">
            <v>Distribution</v>
          </cell>
          <cell r="I3012" t="str">
            <v>Energy</v>
          </cell>
          <cell r="J3012" t="str">
            <v>Summer</v>
          </cell>
          <cell r="K3012" t="str">
            <v>Off Peak</v>
          </cell>
          <cell r="O3012" t="str">
            <v>C</v>
          </cell>
          <cell r="T3012">
            <v>3287230.3804580001</v>
          </cell>
        </row>
        <row r="3013">
          <cell r="F3013" t="str">
            <v>B-19</v>
          </cell>
          <cell r="G3013" t="str">
            <v>Distribution</v>
          </cell>
          <cell r="I3013" t="str">
            <v>Energy</v>
          </cell>
          <cell r="J3013" t="str">
            <v>Summer</v>
          </cell>
          <cell r="K3013" t="str">
            <v>Part Peak</v>
          </cell>
          <cell r="O3013" t="str">
            <v>C</v>
          </cell>
          <cell r="T3013">
            <v>951192.5379440001</v>
          </cell>
        </row>
        <row r="3014">
          <cell r="F3014" t="str">
            <v>B-19</v>
          </cell>
          <cell r="G3014" t="str">
            <v>Distribution</v>
          </cell>
          <cell r="I3014" t="str">
            <v>Energy</v>
          </cell>
          <cell r="J3014" t="str">
            <v>Summer</v>
          </cell>
          <cell r="K3014" t="str">
            <v>Peak</v>
          </cell>
          <cell r="O3014" t="str">
            <v>C</v>
          </cell>
          <cell r="T3014">
            <v>1176338.1003769999</v>
          </cell>
        </row>
        <row r="3015">
          <cell r="F3015" t="str">
            <v>B-19</v>
          </cell>
          <cell r="G3015" t="str">
            <v>Distribution</v>
          </cell>
          <cell r="I3015" t="str">
            <v>Energy</v>
          </cell>
          <cell r="J3015" t="str">
            <v>Winter</v>
          </cell>
          <cell r="K3015" t="str">
            <v>Off Peak</v>
          </cell>
          <cell r="O3015" t="str">
            <v>C</v>
          </cell>
          <cell r="T3015">
            <v>6381158.2530150004</v>
          </cell>
        </row>
        <row r="3016">
          <cell r="F3016" t="str">
            <v>B-19</v>
          </cell>
          <cell r="G3016" t="str">
            <v>Distribution</v>
          </cell>
          <cell r="I3016" t="str">
            <v>Energy</v>
          </cell>
          <cell r="J3016" t="str">
            <v>Winter</v>
          </cell>
          <cell r="K3016" t="str">
            <v>Part Peak</v>
          </cell>
          <cell r="O3016" t="str">
            <v>C</v>
          </cell>
          <cell r="T3016">
            <v>1929429.0636459999</v>
          </cell>
        </row>
        <row r="3017">
          <cell r="F3017" t="str">
            <v>B-19</v>
          </cell>
          <cell r="G3017" t="str">
            <v>Distribution</v>
          </cell>
          <cell r="I3017" t="str">
            <v>Energy</v>
          </cell>
          <cell r="J3017" t="str">
            <v>Winter</v>
          </cell>
          <cell r="K3017" t="str">
            <v>Super Off</v>
          </cell>
          <cell r="O3017" t="str">
            <v>C</v>
          </cell>
          <cell r="T3017">
            <v>476951.00618800003</v>
          </cell>
        </row>
        <row r="3018">
          <cell r="F3018" t="str">
            <v>B-19</v>
          </cell>
          <cell r="G3018" t="str">
            <v>PPP</v>
          </cell>
          <cell r="I3018" t="str">
            <v>DL</v>
          </cell>
          <cell r="J3018" t="str">
            <v>N/A</v>
          </cell>
          <cell r="K3018" t="str">
            <v>Peak</v>
          </cell>
          <cell r="O3018" t="str">
            <v>C</v>
          </cell>
          <cell r="T3018">
            <v>0</v>
          </cell>
        </row>
        <row r="3019">
          <cell r="F3019" t="str">
            <v>B-19</v>
          </cell>
          <cell r="G3019" t="str">
            <v>PPP</v>
          </cell>
          <cell r="I3019" t="str">
            <v>DL</v>
          </cell>
          <cell r="J3019" t="str">
            <v>N/A</v>
          </cell>
          <cell r="K3019" t="str">
            <v>Peak</v>
          </cell>
          <cell r="O3019" t="str">
            <v>C</v>
          </cell>
          <cell r="T3019">
            <v>0</v>
          </cell>
        </row>
        <row r="3020">
          <cell r="F3020" t="str">
            <v>B-19</v>
          </cell>
          <cell r="G3020" t="str">
            <v>PPP</v>
          </cell>
          <cell r="I3020" t="str">
            <v>DL</v>
          </cell>
          <cell r="J3020" t="str">
            <v>N/A</v>
          </cell>
          <cell r="K3020" t="str">
            <v>Peak</v>
          </cell>
          <cell r="O3020" t="str">
            <v>C</v>
          </cell>
          <cell r="T3020">
            <v>0</v>
          </cell>
        </row>
        <row r="3021">
          <cell r="F3021" t="str">
            <v>B-19</v>
          </cell>
          <cell r="G3021" t="str">
            <v>PPP</v>
          </cell>
          <cell r="I3021" t="str">
            <v>DL</v>
          </cell>
          <cell r="J3021" t="str">
            <v>N/A</v>
          </cell>
          <cell r="K3021" t="str">
            <v>Peak</v>
          </cell>
          <cell r="O3021" t="str">
            <v>C</v>
          </cell>
          <cell r="T3021">
            <v>0</v>
          </cell>
        </row>
        <row r="3022">
          <cell r="F3022" t="str">
            <v>B-19</v>
          </cell>
          <cell r="G3022" t="str">
            <v>Distribution</v>
          </cell>
          <cell r="I3022" t="str">
            <v>Energy</v>
          </cell>
          <cell r="J3022" t="str">
            <v>Summer</v>
          </cell>
          <cell r="K3022" t="str">
            <v>Off Peak</v>
          </cell>
          <cell r="O3022" t="str">
            <v>C</v>
          </cell>
          <cell r="T3022">
            <v>0</v>
          </cell>
        </row>
        <row r="3023">
          <cell r="F3023" t="str">
            <v>B-19</v>
          </cell>
          <cell r="G3023" t="str">
            <v>Distribution</v>
          </cell>
          <cell r="I3023" t="str">
            <v>Energy</v>
          </cell>
          <cell r="J3023" t="str">
            <v>Summer</v>
          </cell>
          <cell r="K3023" t="str">
            <v>Part Peak</v>
          </cell>
          <cell r="O3023" t="str">
            <v>C</v>
          </cell>
          <cell r="T3023">
            <v>0</v>
          </cell>
        </row>
        <row r="3024">
          <cell r="F3024" t="str">
            <v>B-19</v>
          </cell>
          <cell r="G3024" t="str">
            <v>Distribution</v>
          </cell>
          <cell r="I3024" t="str">
            <v>Energy</v>
          </cell>
          <cell r="J3024" t="str">
            <v>Summer</v>
          </cell>
          <cell r="K3024" t="str">
            <v>Peak</v>
          </cell>
          <cell r="O3024" t="str">
            <v>C</v>
          </cell>
          <cell r="T3024">
            <v>0</v>
          </cell>
        </row>
        <row r="3025">
          <cell r="F3025" t="str">
            <v>B-19</v>
          </cell>
          <cell r="G3025" t="str">
            <v>Distribution</v>
          </cell>
          <cell r="I3025" t="str">
            <v>Energy</v>
          </cell>
          <cell r="J3025" t="str">
            <v>Winter</v>
          </cell>
          <cell r="K3025" t="str">
            <v>Off Peak</v>
          </cell>
          <cell r="O3025" t="str">
            <v>C</v>
          </cell>
          <cell r="T3025">
            <v>0</v>
          </cell>
        </row>
        <row r="3026">
          <cell r="F3026" t="str">
            <v>B-19</v>
          </cell>
          <cell r="G3026" t="str">
            <v>Distribution</v>
          </cell>
          <cell r="I3026" t="str">
            <v>Energy</v>
          </cell>
          <cell r="J3026" t="str">
            <v>Winter</v>
          </cell>
          <cell r="K3026" t="str">
            <v>Part Peak</v>
          </cell>
          <cell r="O3026" t="str">
            <v>C</v>
          </cell>
          <cell r="T3026">
            <v>0</v>
          </cell>
        </row>
        <row r="3027">
          <cell r="F3027" t="str">
            <v>B-19</v>
          </cell>
          <cell r="G3027" t="str">
            <v>Distribution</v>
          </cell>
          <cell r="I3027" t="str">
            <v>Energy</v>
          </cell>
          <cell r="J3027" t="str">
            <v>Winter</v>
          </cell>
          <cell r="K3027" t="str">
            <v>Super Off</v>
          </cell>
          <cell r="O3027" t="str">
            <v>C</v>
          </cell>
          <cell r="T3027">
            <v>0</v>
          </cell>
        </row>
        <row r="3028">
          <cell r="F3028" t="str">
            <v>B-19</v>
          </cell>
          <cell r="G3028" t="str">
            <v>Distribution</v>
          </cell>
          <cell r="I3028" t="str">
            <v>Energy</v>
          </cell>
          <cell r="J3028" t="str">
            <v>Summer</v>
          </cell>
          <cell r="K3028" t="str">
            <v>Off Peak</v>
          </cell>
          <cell r="O3028" t="str">
            <v>C</v>
          </cell>
          <cell r="T3028">
            <v>0</v>
          </cell>
        </row>
        <row r="3029">
          <cell r="F3029" t="str">
            <v>B-19</v>
          </cell>
          <cell r="G3029" t="str">
            <v>Distribution</v>
          </cell>
          <cell r="I3029" t="str">
            <v>Energy</v>
          </cell>
          <cell r="J3029" t="str">
            <v>Summer</v>
          </cell>
          <cell r="K3029" t="str">
            <v>Part Peak</v>
          </cell>
          <cell r="O3029" t="str">
            <v>C</v>
          </cell>
          <cell r="T3029">
            <v>0</v>
          </cell>
        </row>
        <row r="3030">
          <cell r="F3030" t="str">
            <v>B-19</v>
          </cell>
          <cell r="G3030" t="str">
            <v>Distribution</v>
          </cell>
          <cell r="I3030" t="str">
            <v>Energy</v>
          </cell>
          <cell r="J3030" t="str">
            <v>Summer</v>
          </cell>
          <cell r="K3030" t="str">
            <v>Peak</v>
          </cell>
          <cell r="O3030" t="str">
            <v>C</v>
          </cell>
          <cell r="T3030">
            <v>0</v>
          </cell>
        </row>
        <row r="3031">
          <cell r="F3031" t="str">
            <v>B-19</v>
          </cell>
          <cell r="G3031" t="str">
            <v>Distribution</v>
          </cell>
          <cell r="I3031" t="str">
            <v>Energy</v>
          </cell>
          <cell r="J3031" t="str">
            <v>Winter</v>
          </cell>
          <cell r="K3031" t="str">
            <v>Off Peak</v>
          </cell>
          <cell r="O3031" t="str">
            <v>C</v>
          </cell>
          <cell r="T3031">
            <v>0</v>
          </cell>
        </row>
        <row r="3032">
          <cell r="F3032" t="str">
            <v>B-19</v>
          </cell>
          <cell r="G3032" t="str">
            <v>Distribution</v>
          </cell>
          <cell r="I3032" t="str">
            <v>Energy</v>
          </cell>
          <cell r="J3032" t="str">
            <v>Winter</v>
          </cell>
          <cell r="K3032" t="str">
            <v>Part Peak</v>
          </cell>
          <cell r="O3032" t="str">
            <v>C</v>
          </cell>
          <cell r="T3032">
            <v>0</v>
          </cell>
        </row>
        <row r="3033">
          <cell r="F3033" t="str">
            <v>B-19</v>
          </cell>
          <cell r="G3033" t="str">
            <v>Distribution</v>
          </cell>
          <cell r="I3033" t="str">
            <v>Energy</v>
          </cell>
          <cell r="J3033" t="str">
            <v>Winter</v>
          </cell>
          <cell r="K3033" t="str">
            <v>Super Off</v>
          </cell>
          <cell r="O3033" t="str">
            <v>C</v>
          </cell>
          <cell r="T3033">
            <v>0</v>
          </cell>
        </row>
        <row r="3034">
          <cell r="F3034" t="str">
            <v>B-19</v>
          </cell>
          <cell r="G3034" t="str">
            <v>Distribution</v>
          </cell>
          <cell r="I3034" t="str">
            <v>Customer</v>
          </cell>
          <cell r="J3034" t="str">
            <v>Summer</v>
          </cell>
          <cell r="K3034" t="str">
            <v>Smart Meter V</v>
          </cell>
          <cell r="O3034" t="str">
            <v>C</v>
          </cell>
          <cell r="T3034">
            <v>3.2908369999999998</v>
          </cell>
        </row>
        <row r="3035">
          <cell r="F3035" t="str">
            <v>B-19</v>
          </cell>
          <cell r="G3035" t="str">
            <v>Distribution</v>
          </cell>
          <cell r="I3035" t="str">
            <v>Customer</v>
          </cell>
          <cell r="J3035" t="str">
            <v>Winter</v>
          </cell>
          <cell r="K3035" t="str">
            <v>Smart Meter V</v>
          </cell>
          <cell r="O3035" t="str">
            <v>C</v>
          </cell>
          <cell r="T3035">
            <v>6.73367</v>
          </cell>
        </row>
        <row r="3036">
          <cell r="F3036" t="str">
            <v>B-19</v>
          </cell>
          <cell r="G3036" t="str">
            <v>Distribution</v>
          </cell>
          <cell r="I3036" t="str">
            <v>Customer</v>
          </cell>
          <cell r="J3036" t="str">
            <v>Summer</v>
          </cell>
          <cell r="K3036" t="str">
            <v>Smart Meter</v>
          </cell>
          <cell r="O3036" t="str">
            <v>C</v>
          </cell>
          <cell r="T3036">
            <v>0</v>
          </cell>
        </row>
        <row r="3037">
          <cell r="F3037" t="str">
            <v>B-19</v>
          </cell>
          <cell r="G3037" t="str">
            <v>Distribution</v>
          </cell>
          <cell r="I3037" t="str">
            <v>Customer</v>
          </cell>
          <cell r="J3037" t="str">
            <v>Winter</v>
          </cell>
          <cell r="K3037" t="str">
            <v>Smart Meter</v>
          </cell>
          <cell r="O3037" t="str">
            <v>C</v>
          </cell>
          <cell r="T3037">
            <v>0</v>
          </cell>
        </row>
        <row r="3038">
          <cell r="F3038" t="str">
            <v>B-19</v>
          </cell>
          <cell r="G3038" t="str">
            <v>Distribution</v>
          </cell>
          <cell r="I3038" t="str">
            <v>Demand</v>
          </cell>
          <cell r="J3038" t="str">
            <v>Summer</v>
          </cell>
          <cell r="K3038" t="str">
            <v>Maximum kW</v>
          </cell>
          <cell r="O3038" t="str">
            <v>C</v>
          </cell>
          <cell r="T3038">
            <v>510.55322899999999</v>
          </cell>
        </row>
        <row r="3039">
          <cell r="F3039" t="str">
            <v>B-19</v>
          </cell>
          <cell r="G3039" t="str">
            <v>Distribution</v>
          </cell>
          <cell r="I3039" t="str">
            <v>Demand</v>
          </cell>
          <cell r="J3039" t="str">
            <v>Summer</v>
          </cell>
          <cell r="K3039" t="str">
            <v>Part Peak</v>
          </cell>
          <cell r="O3039" t="str">
            <v>C</v>
          </cell>
          <cell r="T3039">
            <v>489.98227000000003</v>
          </cell>
        </row>
        <row r="3040">
          <cell r="F3040" t="str">
            <v>B-19</v>
          </cell>
          <cell r="G3040" t="str">
            <v>Distribution</v>
          </cell>
          <cell r="I3040" t="str">
            <v>Demand</v>
          </cell>
          <cell r="J3040" t="str">
            <v>Summer</v>
          </cell>
          <cell r="K3040" t="str">
            <v>Peak</v>
          </cell>
          <cell r="O3040" t="str">
            <v>C</v>
          </cell>
          <cell r="T3040">
            <v>577.67775099999994</v>
          </cell>
        </row>
        <row r="3041">
          <cell r="F3041" t="str">
            <v>B-19</v>
          </cell>
          <cell r="G3041" t="str">
            <v>Distribution</v>
          </cell>
          <cell r="I3041" t="str">
            <v>Demand</v>
          </cell>
          <cell r="J3041" t="str">
            <v>Winter</v>
          </cell>
          <cell r="K3041" t="str">
            <v>Maximum kW</v>
          </cell>
          <cell r="O3041" t="str">
            <v>C</v>
          </cell>
          <cell r="T3041">
            <v>755.16708200000005</v>
          </cell>
        </row>
        <row r="3042">
          <cell r="F3042" t="str">
            <v>B-19</v>
          </cell>
          <cell r="G3042" t="str">
            <v>Distribution</v>
          </cell>
          <cell r="I3042" t="str">
            <v>Demand</v>
          </cell>
          <cell r="J3042" t="str">
            <v>Winter</v>
          </cell>
          <cell r="K3042" t="str">
            <v>Part Peak</v>
          </cell>
          <cell r="O3042" t="str">
            <v>C</v>
          </cell>
          <cell r="T3042">
            <v>872.36694899999998</v>
          </cell>
        </row>
        <row r="3043">
          <cell r="F3043" t="str">
            <v>B-19</v>
          </cell>
          <cell r="G3043" t="str">
            <v>Distribution</v>
          </cell>
          <cell r="I3043" t="str">
            <v>Demand</v>
          </cell>
          <cell r="J3043" t="str">
            <v>Summer</v>
          </cell>
          <cell r="K3043" t="str">
            <v>Maximum kW</v>
          </cell>
          <cell r="O3043" t="str">
            <v>C</v>
          </cell>
          <cell r="T3043">
            <v>0</v>
          </cell>
        </row>
        <row r="3044">
          <cell r="F3044" t="str">
            <v>B-19</v>
          </cell>
          <cell r="G3044" t="str">
            <v>Distribution</v>
          </cell>
          <cell r="I3044" t="str">
            <v>Demand</v>
          </cell>
          <cell r="J3044" t="str">
            <v>Summer</v>
          </cell>
          <cell r="K3044" t="str">
            <v>Part Peak</v>
          </cell>
          <cell r="O3044" t="str">
            <v>C</v>
          </cell>
          <cell r="T3044">
            <v>0</v>
          </cell>
        </row>
        <row r="3045">
          <cell r="F3045" t="str">
            <v>B-19</v>
          </cell>
          <cell r="G3045" t="str">
            <v>Distribution</v>
          </cell>
          <cell r="I3045" t="str">
            <v>Demand</v>
          </cell>
          <cell r="J3045" t="str">
            <v>Summer</v>
          </cell>
          <cell r="K3045" t="str">
            <v>Peak</v>
          </cell>
          <cell r="O3045" t="str">
            <v>C</v>
          </cell>
          <cell r="T3045">
            <v>0</v>
          </cell>
        </row>
        <row r="3046">
          <cell r="F3046" t="str">
            <v>B-19</v>
          </cell>
          <cell r="G3046" t="str">
            <v>Distribution</v>
          </cell>
          <cell r="I3046" t="str">
            <v>Demand</v>
          </cell>
          <cell r="J3046" t="str">
            <v>Winter</v>
          </cell>
          <cell r="K3046" t="str">
            <v>Maximum kW</v>
          </cell>
          <cell r="O3046" t="str">
            <v>C</v>
          </cell>
          <cell r="T3046">
            <v>0</v>
          </cell>
        </row>
        <row r="3047">
          <cell r="F3047" t="str">
            <v>B-19</v>
          </cell>
          <cell r="G3047" t="str">
            <v>Distribution</v>
          </cell>
          <cell r="I3047" t="str">
            <v>Demand</v>
          </cell>
          <cell r="J3047" t="str">
            <v>Winter</v>
          </cell>
          <cell r="K3047" t="str">
            <v>Part Peak</v>
          </cell>
          <cell r="O3047" t="str">
            <v>C</v>
          </cell>
          <cell r="T3047">
            <v>0</v>
          </cell>
        </row>
        <row r="3048">
          <cell r="F3048" t="str">
            <v>B-19</v>
          </cell>
          <cell r="G3048" t="str">
            <v>Distribution</v>
          </cell>
          <cell r="I3048" t="str">
            <v>Other Standby Revenue</v>
          </cell>
          <cell r="J3048" t="str">
            <v>N/A</v>
          </cell>
          <cell r="K3048" t="str">
            <v>N/A</v>
          </cell>
          <cell r="O3048" t="str">
            <v>C</v>
          </cell>
          <cell r="T3048">
            <v>0</v>
          </cell>
        </row>
        <row r="3049">
          <cell r="F3049" t="str">
            <v>B-19</v>
          </cell>
          <cell r="G3049" t="str">
            <v>Distribution</v>
          </cell>
          <cell r="I3049" t="str">
            <v>Other Standby Revenue</v>
          </cell>
          <cell r="J3049" t="str">
            <v>N/A</v>
          </cell>
          <cell r="K3049" t="str">
            <v>N/A</v>
          </cell>
          <cell r="O3049" t="str">
            <v>C</v>
          </cell>
          <cell r="T3049">
            <v>0</v>
          </cell>
        </row>
        <row r="3050">
          <cell r="F3050" t="str">
            <v>B-19</v>
          </cell>
          <cell r="G3050" t="str">
            <v>Distribution</v>
          </cell>
          <cell r="I3050" t="str">
            <v>Other Standby Revenue</v>
          </cell>
          <cell r="J3050" t="str">
            <v>N/A</v>
          </cell>
          <cell r="K3050" t="str">
            <v>N/A</v>
          </cell>
          <cell r="O3050" t="str">
            <v>C</v>
          </cell>
          <cell r="T3050">
            <v>0</v>
          </cell>
        </row>
        <row r="3051">
          <cell r="F3051" t="str">
            <v>B-19</v>
          </cell>
          <cell r="G3051" t="str">
            <v>Distribution</v>
          </cell>
          <cell r="I3051" t="str">
            <v>Other Standby Revenue</v>
          </cell>
          <cell r="J3051" t="str">
            <v>N/A</v>
          </cell>
          <cell r="K3051" t="str">
            <v>N/A</v>
          </cell>
          <cell r="O3051" t="str">
            <v>C</v>
          </cell>
          <cell r="T3051">
            <v>1411.3129720000002</v>
          </cell>
        </row>
        <row r="3052">
          <cell r="F3052" t="str">
            <v>B-19</v>
          </cell>
          <cell r="G3052" t="str">
            <v>Distribution</v>
          </cell>
          <cell r="I3052" t="str">
            <v>Power Factor Adjustment</v>
          </cell>
          <cell r="J3052" t="str">
            <v>N/A</v>
          </cell>
          <cell r="K3052" t="str">
            <v>N/A</v>
          </cell>
          <cell r="O3052" t="str">
            <v>C</v>
          </cell>
          <cell r="T3052">
            <v>0</v>
          </cell>
        </row>
        <row r="3053">
          <cell r="F3053" t="str">
            <v>B-19</v>
          </cell>
          <cell r="G3053" t="str">
            <v>Distribution</v>
          </cell>
          <cell r="I3053" t="str">
            <v>Power Factor Adjustment</v>
          </cell>
          <cell r="J3053" t="str">
            <v>N/A</v>
          </cell>
          <cell r="K3053" t="str">
            <v>N/A</v>
          </cell>
          <cell r="O3053" t="str">
            <v>C</v>
          </cell>
          <cell r="T3053">
            <v>0</v>
          </cell>
        </row>
        <row r="3054">
          <cell r="F3054" t="str">
            <v>B-19</v>
          </cell>
          <cell r="G3054" t="str">
            <v>Distribution</v>
          </cell>
          <cell r="I3054" t="str">
            <v>Power Factor Adjustment</v>
          </cell>
          <cell r="J3054" t="str">
            <v>N/A</v>
          </cell>
          <cell r="K3054" t="str">
            <v>N/A</v>
          </cell>
          <cell r="O3054" t="str">
            <v>C</v>
          </cell>
          <cell r="T3054">
            <v>0</v>
          </cell>
        </row>
        <row r="3055">
          <cell r="F3055" t="str">
            <v>B-19</v>
          </cell>
          <cell r="G3055" t="str">
            <v>Distribution</v>
          </cell>
          <cell r="I3055" t="str">
            <v>Rate Limiter Shortfall</v>
          </cell>
          <cell r="J3055" t="str">
            <v>N/A</v>
          </cell>
          <cell r="K3055" t="str">
            <v>N/A</v>
          </cell>
          <cell r="O3055" t="str">
            <v>C</v>
          </cell>
          <cell r="T3055">
            <v>0</v>
          </cell>
        </row>
        <row r="3056">
          <cell r="F3056" t="str">
            <v>B-19</v>
          </cell>
          <cell r="G3056" t="str">
            <v>Distribution</v>
          </cell>
          <cell r="I3056" t="str">
            <v>Rate Limiter Shortfall</v>
          </cell>
          <cell r="J3056" t="str">
            <v>N/A</v>
          </cell>
          <cell r="K3056" t="str">
            <v>N/A</v>
          </cell>
          <cell r="O3056" t="str">
            <v>C</v>
          </cell>
          <cell r="T3056">
            <v>0</v>
          </cell>
        </row>
        <row r="3057">
          <cell r="F3057" t="str">
            <v>B-19</v>
          </cell>
          <cell r="G3057" t="str">
            <v>Distribution</v>
          </cell>
          <cell r="I3057" t="str">
            <v>Rate Limiter Shortfall</v>
          </cell>
          <cell r="J3057" t="str">
            <v>N/A</v>
          </cell>
          <cell r="K3057" t="str">
            <v>N/A</v>
          </cell>
          <cell r="O3057" t="str">
            <v>C</v>
          </cell>
          <cell r="T3057">
            <v>0</v>
          </cell>
        </row>
        <row r="3058">
          <cell r="F3058" t="str">
            <v>B-19</v>
          </cell>
          <cell r="G3058" t="str">
            <v>WFC</v>
          </cell>
          <cell r="I3058" t="str">
            <v>DL</v>
          </cell>
          <cell r="J3058" t="str">
            <v>N/A</v>
          </cell>
          <cell r="K3058" t="str">
            <v>N/A</v>
          </cell>
          <cell r="O3058" t="str">
            <v>C</v>
          </cell>
          <cell r="T3058">
            <v>0</v>
          </cell>
        </row>
        <row r="3059">
          <cell r="F3059" t="str">
            <v>B-19</v>
          </cell>
          <cell r="G3059" t="str">
            <v>WFC</v>
          </cell>
          <cell r="I3059" t="str">
            <v>DL</v>
          </cell>
          <cell r="J3059" t="str">
            <v>N/A</v>
          </cell>
          <cell r="K3059" t="str">
            <v>N/A</v>
          </cell>
          <cell r="O3059" t="str">
            <v>C</v>
          </cell>
          <cell r="T3059">
            <v>0</v>
          </cell>
        </row>
        <row r="3060">
          <cell r="F3060" t="str">
            <v>B-19</v>
          </cell>
          <cell r="G3060" t="str">
            <v>WFC</v>
          </cell>
          <cell r="I3060" t="str">
            <v>DL</v>
          </cell>
          <cell r="J3060" t="str">
            <v>N/A</v>
          </cell>
          <cell r="K3060" t="str">
            <v>N/A</v>
          </cell>
          <cell r="O3060" t="str">
            <v>C</v>
          </cell>
          <cell r="T3060">
            <v>0</v>
          </cell>
        </row>
        <row r="3061">
          <cell r="F3061" t="str">
            <v>B-19</v>
          </cell>
          <cell r="G3061" t="str">
            <v>WFC</v>
          </cell>
          <cell r="I3061" t="str">
            <v>DL</v>
          </cell>
          <cell r="J3061" t="str">
            <v>N/A</v>
          </cell>
          <cell r="K3061" t="str">
            <v>N/A</v>
          </cell>
          <cell r="O3061" t="str">
            <v>C</v>
          </cell>
          <cell r="T3061">
            <v>0</v>
          </cell>
        </row>
        <row r="3062">
          <cell r="F3062" t="str">
            <v>B-19</v>
          </cell>
          <cell r="G3062" t="str">
            <v>WFC</v>
          </cell>
          <cell r="I3062" t="str">
            <v>Energy</v>
          </cell>
          <cell r="J3062" t="str">
            <v>Summer</v>
          </cell>
          <cell r="K3062" t="str">
            <v>Off Peak</v>
          </cell>
          <cell r="O3062" t="str">
            <v>C</v>
          </cell>
          <cell r="T3062">
            <v>113978.599426</v>
          </cell>
        </row>
        <row r="3063">
          <cell r="F3063" t="str">
            <v>B-19</v>
          </cell>
          <cell r="G3063" t="str">
            <v>WFC</v>
          </cell>
          <cell r="I3063" t="str">
            <v>Energy</v>
          </cell>
          <cell r="J3063" t="str">
            <v>Summer</v>
          </cell>
          <cell r="K3063" t="str">
            <v>Off Peak</v>
          </cell>
          <cell r="O3063" t="str">
            <v>C</v>
          </cell>
          <cell r="T3063">
            <v>3287230.3804580001</v>
          </cell>
        </row>
        <row r="3064">
          <cell r="F3064" t="str">
            <v>B-19</v>
          </cell>
          <cell r="G3064" t="str">
            <v>WFC</v>
          </cell>
          <cell r="I3064" t="str">
            <v>Energy</v>
          </cell>
          <cell r="J3064" t="str">
            <v>Summer</v>
          </cell>
          <cell r="K3064" t="str">
            <v>Part Peak</v>
          </cell>
          <cell r="O3064" t="str">
            <v>C</v>
          </cell>
          <cell r="T3064">
            <v>34659.287711999998</v>
          </cell>
        </row>
        <row r="3065">
          <cell r="F3065" t="str">
            <v>B-19</v>
          </cell>
          <cell r="G3065" t="str">
            <v>WFC</v>
          </cell>
          <cell r="I3065" t="str">
            <v>Energy</v>
          </cell>
          <cell r="J3065" t="str">
            <v>Summer</v>
          </cell>
          <cell r="K3065" t="str">
            <v>Part Peak</v>
          </cell>
          <cell r="O3065" t="str">
            <v>C</v>
          </cell>
          <cell r="T3065">
            <v>951192.5379440001</v>
          </cell>
        </row>
        <row r="3066">
          <cell r="F3066" t="str">
            <v>B-19</v>
          </cell>
          <cell r="G3066" t="str">
            <v>WFC</v>
          </cell>
          <cell r="I3066" t="str">
            <v>Energy</v>
          </cell>
          <cell r="J3066" t="str">
            <v>Summer</v>
          </cell>
          <cell r="K3066" t="str">
            <v>Peak</v>
          </cell>
          <cell r="O3066" t="str">
            <v>C</v>
          </cell>
          <cell r="T3066">
            <v>50934.331396000001</v>
          </cell>
        </row>
        <row r="3067">
          <cell r="F3067" t="str">
            <v>B-19</v>
          </cell>
          <cell r="G3067" t="str">
            <v>WFC</v>
          </cell>
          <cell r="I3067" t="str">
            <v>Energy</v>
          </cell>
          <cell r="J3067" t="str">
            <v>Summer</v>
          </cell>
          <cell r="K3067" t="str">
            <v>Peak</v>
          </cell>
          <cell r="O3067" t="str">
            <v>C</v>
          </cell>
          <cell r="T3067">
            <v>1176338.1003769999</v>
          </cell>
        </row>
        <row r="3068">
          <cell r="F3068" t="str">
            <v>B-19</v>
          </cell>
          <cell r="G3068" t="str">
            <v>WFC</v>
          </cell>
          <cell r="I3068" t="str">
            <v>Energy</v>
          </cell>
          <cell r="J3068" t="str">
            <v>Winter</v>
          </cell>
          <cell r="K3068" t="str">
            <v>Off Peak</v>
          </cell>
          <cell r="O3068" t="str">
            <v>C</v>
          </cell>
          <cell r="T3068">
            <v>218847.790511</v>
          </cell>
        </row>
        <row r="3069">
          <cell r="F3069" t="str">
            <v>B-19</v>
          </cell>
          <cell r="G3069" t="str">
            <v>WFC</v>
          </cell>
          <cell r="I3069" t="str">
            <v>Energy</v>
          </cell>
          <cell r="J3069" t="str">
            <v>Winter</v>
          </cell>
          <cell r="K3069" t="str">
            <v>Off Peak</v>
          </cell>
          <cell r="O3069" t="str">
            <v>C</v>
          </cell>
          <cell r="T3069">
            <v>6381158.2530150004</v>
          </cell>
        </row>
        <row r="3070">
          <cell r="F3070" t="str">
            <v>B-19</v>
          </cell>
          <cell r="G3070" t="str">
            <v>WFC</v>
          </cell>
          <cell r="I3070" t="str">
            <v>Energy</v>
          </cell>
          <cell r="J3070" t="str">
            <v>Winter</v>
          </cell>
          <cell r="K3070" t="str">
            <v>Part Peak</v>
          </cell>
          <cell r="O3070" t="str">
            <v>C</v>
          </cell>
          <cell r="T3070">
            <v>68493.714695000002</v>
          </cell>
        </row>
        <row r="3071">
          <cell r="F3071" t="str">
            <v>B-19</v>
          </cell>
          <cell r="G3071" t="str">
            <v>WFC</v>
          </cell>
          <cell r="I3071" t="str">
            <v>Energy</v>
          </cell>
          <cell r="J3071" t="str">
            <v>Winter</v>
          </cell>
          <cell r="K3071" t="str">
            <v>Part Peak</v>
          </cell>
          <cell r="O3071" t="str">
            <v>C</v>
          </cell>
          <cell r="T3071">
            <v>1929429.0636459999</v>
          </cell>
        </row>
        <row r="3072">
          <cell r="F3072" t="str">
            <v>B-19</v>
          </cell>
          <cell r="G3072" t="str">
            <v>WFC</v>
          </cell>
          <cell r="I3072" t="str">
            <v>Energy</v>
          </cell>
          <cell r="J3072" t="str">
            <v>Winter</v>
          </cell>
          <cell r="K3072" t="str">
            <v>Super Off</v>
          </cell>
          <cell r="O3072" t="str">
            <v>C</v>
          </cell>
          <cell r="T3072">
            <v>24668.853134000001</v>
          </cell>
        </row>
        <row r="3073">
          <cell r="F3073" t="str">
            <v>B-19</v>
          </cell>
          <cell r="G3073" t="str">
            <v>WFC</v>
          </cell>
          <cell r="I3073" t="str">
            <v>Energy</v>
          </cell>
          <cell r="J3073" t="str">
            <v>Winter</v>
          </cell>
          <cell r="K3073" t="str">
            <v>Super Off</v>
          </cell>
          <cell r="O3073" t="str">
            <v>C</v>
          </cell>
          <cell r="T3073">
            <v>476951.00618800003</v>
          </cell>
        </row>
        <row r="3074">
          <cell r="F3074" t="str">
            <v>B-19</v>
          </cell>
          <cell r="G3074" t="str">
            <v>WFC</v>
          </cell>
          <cell r="I3074" t="str">
            <v>Energy</v>
          </cell>
          <cell r="J3074" t="str">
            <v>Summer</v>
          </cell>
          <cell r="K3074" t="str">
            <v>Off Peak</v>
          </cell>
          <cell r="O3074" t="str">
            <v>C</v>
          </cell>
          <cell r="T3074">
            <v>113978.599426</v>
          </cell>
        </row>
        <row r="3075">
          <cell r="F3075" t="str">
            <v>B-19</v>
          </cell>
          <cell r="G3075" t="str">
            <v>WFC</v>
          </cell>
          <cell r="I3075" t="str">
            <v>Energy</v>
          </cell>
          <cell r="J3075" t="str">
            <v>Summer</v>
          </cell>
          <cell r="K3075" t="str">
            <v>Off Peak</v>
          </cell>
          <cell r="O3075" t="str">
            <v>C</v>
          </cell>
          <cell r="T3075">
            <v>3287230.3804580001</v>
          </cell>
        </row>
        <row r="3076">
          <cell r="F3076" t="str">
            <v>B-19</v>
          </cell>
          <cell r="G3076" t="str">
            <v>WFC</v>
          </cell>
          <cell r="I3076" t="str">
            <v>Energy</v>
          </cell>
          <cell r="J3076" t="str">
            <v>Summer</v>
          </cell>
          <cell r="K3076" t="str">
            <v>Part Peak</v>
          </cell>
          <cell r="O3076" t="str">
            <v>C</v>
          </cell>
          <cell r="T3076">
            <v>34659.287711999998</v>
          </cell>
        </row>
        <row r="3077">
          <cell r="F3077" t="str">
            <v>B-19</v>
          </cell>
          <cell r="G3077" t="str">
            <v>WFC</v>
          </cell>
          <cell r="I3077" t="str">
            <v>Energy</v>
          </cell>
          <cell r="J3077" t="str">
            <v>Summer</v>
          </cell>
          <cell r="K3077" t="str">
            <v>Part Peak</v>
          </cell>
          <cell r="O3077" t="str">
            <v>C</v>
          </cell>
          <cell r="T3077">
            <v>951192.5379440001</v>
          </cell>
        </row>
        <row r="3078">
          <cell r="F3078" t="str">
            <v>B-19</v>
          </cell>
          <cell r="G3078" t="str">
            <v>WFC</v>
          </cell>
          <cell r="I3078" t="str">
            <v>Energy</v>
          </cell>
          <cell r="J3078" t="str">
            <v>Summer</v>
          </cell>
          <cell r="K3078" t="str">
            <v>Peak</v>
          </cell>
          <cell r="O3078" t="str">
            <v>C</v>
          </cell>
          <cell r="T3078">
            <v>50934.331396000001</v>
          </cell>
        </row>
        <row r="3079">
          <cell r="F3079" t="str">
            <v>B-19</v>
          </cell>
          <cell r="G3079" t="str">
            <v>WFC</v>
          </cell>
          <cell r="I3079" t="str">
            <v>Energy</v>
          </cell>
          <cell r="J3079" t="str">
            <v>Summer</v>
          </cell>
          <cell r="K3079" t="str">
            <v>Peak</v>
          </cell>
          <cell r="O3079" t="str">
            <v>C</v>
          </cell>
          <cell r="T3079">
            <v>1176338.1003769999</v>
          </cell>
        </row>
        <row r="3080">
          <cell r="F3080" t="str">
            <v>B-19</v>
          </cell>
          <cell r="G3080" t="str">
            <v>WFC</v>
          </cell>
          <cell r="I3080" t="str">
            <v>Energy</v>
          </cell>
          <cell r="J3080" t="str">
            <v>Winter</v>
          </cell>
          <cell r="K3080" t="str">
            <v>Off Peak</v>
          </cell>
          <cell r="O3080" t="str">
            <v>C</v>
          </cell>
          <cell r="T3080">
            <v>218847.790511</v>
          </cell>
        </row>
        <row r="3081">
          <cell r="F3081" t="str">
            <v>B-19</v>
          </cell>
          <cell r="G3081" t="str">
            <v>WFC</v>
          </cell>
          <cell r="I3081" t="str">
            <v>Energy</v>
          </cell>
          <cell r="J3081" t="str">
            <v>Winter</v>
          </cell>
          <cell r="K3081" t="str">
            <v>Off Peak</v>
          </cell>
          <cell r="O3081" t="str">
            <v>C</v>
          </cell>
          <cell r="T3081">
            <v>6381158.2530150004</v>
          </cell>
        </row>
        <row r="3082">
          <cell r="F3082" t="str">
            <v>B-19</v>
          </cell>
          <cell r="G3082" t="str">
            <v>WFC</v>
          </cell>
          <cell r="I3082" t="str">
            <v>Energy</v>
          </cell>
          <cell r="J3082" t="str">
            <v>Winter</v>
          </cell>
          <cell r="K3082" t="str">
            <v>Part Peak</v>
          </cell>
          <cell r="O3082" t="str">
            <v>C</v>
          </cell>
          <cell r="T3082">
            <v>68493.714695000002</v>
          </cell>
        </row>
        <row r="3083">
          <cell r="F3083" t="str">
            <v>B-19</v>
          </cell>
          <cell r="G3083" t="str">
            <v>WFC</v>
          </cell>
          <cell r="I3083" t="str">
            <v>Energy</v>
          </cell>
          <cell r="J3083" t="str">
            <v>Winter</v>
          </cell>
          <cell r="K3083" t="str">
            <v>Part Peak</v>
          </cell>
          <cell r="O3083" t="str">
            <v>C</v>
          </cell>
          <cell r="T3083">
            <v>1929429.0636459999</v>
          </cell>
        </row>
        <row r="3084">
          <cell r="F3084" t="str">
            <v>B-19</v>
          </cell>
          <cell r="G3084" t="str">
            <v>WFC</v>
          </cell>
          <cell r="I3084" t="str">
            <v>Energy</v>
          </cell>
          <cell r="J3084" t="str">
            <v>Winter</v>
          </cell>
          <cell r="K3084" t="str">
            <v>Super Off</v>
          </cell>
          <cell r="O3084" t="str">
            <v>C</v>
          </cell>
          <cell r="T3084">
            <v>24668.853134000001</v>
          </cell>
        </row>
        <row r="3085">
          <cell r="F3085" t="str">
            <v>B-19</v>
          </cell>
          <cell r="G3085" t="str">
            <v>WFC</v>
          </cell>
          <cell r="I3085" t="str">
            <v>Energy</v>
          </cell>
          <cell r="J3085" t="str">
            <v>Winter</v>
          </cell>
          <cell r="K3085" t="str">
            <v>Super Off</v>
          </cell>
          <cell r="O3085" t="str">
            <v>C</v>
          </cell>
          <cell r="T3085">
            <v>476951.00618800003</v>
          </cell>
        </row>
        <row r="3086">
          <cell r="F3086" t="str">
            <v>B-19</v>
          </cell>
          <cell r="G3086" t="str">
            <v>WFC</v>
          </cell>
          <cell r="I3086" t="str">
            <v>Energy</v>
          </cell>
          <cell r="J3086" t="str">
            <v>Summer</v>
          </cell>
          <cell r="K3086" t="str">
            <v>Off Peak</v>
          </cell>
          <cell r="O3086" t="str">
            <v>C</v>
          </cell>
          <cell r="T3086">
            <v>0</v>
          </cell>
        </row>
        <row r="3087">
          <cell r="F3087" t="str">
            <v>B-19</v>
          </cell>
          <cell r="G3087" t="str">
            <v>WFC</v>
          </cell>
          <cell r="I3087" t="str">
            <v>Energy</v>
          </cell>
          <cell r="J3087" t="str">
            <v>Summer</v>
          </cell>
          <cell r="K3087" t="str">
            <v>Off Peak</v>
          </cell>
          <cell r="O3087" t="str">
            <v>C</v>
          </cell>
          <cell r="T3087">
            <v>0</v>
          </cell>
        </row>
        <row r="3088">
          <cell r="F3088" t="str">
            <v>B-19</v>
          </cell>
          <cell r="G3088" t="str">
            <v>WFC</v>
          </cell>
          <cell r="I3088" t="str">
            <v>Energy</v>
          </cell>
          <cell r="J3088" t="str">
            <v>Summer</v>
          </cell>
          <cell r="K3088" t="str">
            <v>Off Peak</v>
          </cell>
          <cell r="O3088" t="str">
            <v>C</v>
          </cell>
          <cell r="T3088">
            <v>0</v>
          </cell>
        </row>
        <row r="3089">
          <cell r="F3089" t="str">
            <v>B-19</v>
          </cell>
          <cell r="G3089" t="str">
            <v>WFC</v>
          </cell>
          <cell r="I3089" t="str">
            <v>Energy</v>
          </cell>
          <cell r="J3089" t="str">
            <v>Summer</v>
          </cell>
          <cell r="K3089" t="str">
            <v>Part Peak</v>
          </cell>
          <cell r="O3089" t="str">
            <v>C</v>
          </cell>
          <cell r="T3089">
            <v>0</v>
          </cell>
        </row>
        <row r="3090">
          <cell r="F3090" t="str">
            <v>B-19</v>
          </cell>
          <cell r="G3090" t="str">
            <v>WFC</v>
          </cell>
          <cell r="I3090" t="str">
            <v>Energy</v>
          </cell>
          <cell r="J3090" t="str">
            <v>Summer</v>
          </cell>
          <cell r="K3090" t="str">
            <v>Part Peak</v>
          </cell>
          <cell r="O3090" t="str">
            <v>C</v>
          </cell>
          <cell r="T3090">
            <v>0</v>
          </cell>
        </row>
        <row r="3091">
          <cell r="F3091" t="str">
            <v>B-19</v>
          </cell>
          <cell r="G3091" t="str">
            <v>WFC</v>
          </cell>
          <cell r="I3091" t="str">
            <v>Energy</v>
          </cell>
          <cell r="J3091" t="str">
            <v>Summer</v>
          </cell>
          <cell r="K3091" t="str">
            <v>Part Peak</v>
          </cell>
          <cell r="O3091" t="str">
            <v>C</v>
          </cell>
          <cell r="T3091">
            <v>0</v>
          </cell>
        </row>
        <row r="3092">
          <cell r="F3092" t="str">
            <v>B-19</v>
          </cell>
          <cell r="G3092" t="str">
            <v>WFC</v>
          </cell>
          <cell r="I3092" t="str">
            <v>Energy</v>
          </cell>
          <cell r="J3092" t="str">
            <v>Summer</v>
          </cell>
          <cell r="K3092" t="str">
            <v>Peak</v>
          </cell>
          <cell r="O3092" t="str">
            <v>C</v>
          </cell>
          <cell r="T3092">
            <v>0</v>
          </cell>
        </row>
        <row r="3093">
          <cell r="F3093" t="str">
            <v>B-19</v>
          </cell>
          <cell r="G3093" t="str">
            <v>WFC</v>
          </cell>
          <cell r="I3093" t="str">
            <v>Energy</v>
          </cell>
          <cell r="J3093" t="str">
            <v>Summer</v>
          </cell>
          <cell r="K3093" t="str">
            <v>Peak</v>
          </cell>
          <cell r="O3093" t="str">
            <v>C</v>
          </cell>
          <cell r="T3093">
            <v>0</v>
          </cell>
        </row>
        <row r="3094">
          <cell r="F3094" t="str">
            <v>B-19</v>
          </cell>
          <cell r="G3094" t="str">
            <v>WFC</v>
          </cell>
          <cell r="I3094" t="str">
            <v>Energy</v>
          </cell>
          <cell r="J3094" t="str">
            <v>Summer</v>
          </cell>
          <cell r="K3094" t="str">
            <v>Peak</v>
          </cell>
          <cell r="O3094" t="str">
            <v>C</v>
          </cell>
          <cell r="T3094">
            <v>0</v>
          </cell>
        </row>
        <row r="3095">
          <cell r="F3095" t="str">
            <v>B-19</v>
          </cell>
          <cell r="G3095" t="str">
            <v>WFC</v>
          </cell>
          <cell r="I3095" t="str">
            <v>Energy</v>
          </cell>
          <cell r="J3095" t="str">
            <v>Winter</v>
          </cell>
          <cell r="K3095" t="str">
            <v>Off Peak</v>
          </cell>
          <cell r="O3095" t="str">
            <v>C</v>
          </cell>
          <cell r="T3095">
            <v>0</v>
          </cell>
        </row>
        <row r="3096">
          <cell r="F3096" t="str">
            <v>B-19</v>
          </cell>
          <cell r="G3096" t="str">
            <v>WFC</v>
          </cell>
          <cell r="I3096" t="str">
            <v>Energy</v>
          </cell>
          <cell r="J3096" t="str">
            <v>Winter</v>
          </cell>
          <cell r="K3096" t="str">
            <v>Off Peak</v>
          </cell>
          <cell r="O3096" t="str">
            <v>C</v>
          </cell>
          <cell r="T3096">
            <v>0</v>
          </cell>
        </row>
        <row r="3097">
          <cell r="F3097" t="str">
            <v>B-19</v>
          </cell>
          <cell r="G3097" t="str">
            <v>WFC</v>
          </cell>
          <cell r="I3097" t="str">
            <v>Energy</v>
          </cell>
          <cell r="J3097" t="str">
            <v>Winter</v>
          </cell>
          <cell r="K3097" t="str">
            <v>Off Peak</v>
          </cell>
          <cell r="O3097" t="str">
            <v>C</v>
          </cell>
          <cell r="T3097">
            <v>0</v>
          </cell>
        </row>
        <row r="3098">
          <cell r="F3098" t="str">
            <v>B-19</v>
          </cell>
          <cell r="G3098" t="str">
            <v>WFC</v>
          </cell>
          <cell r="I3098" t="str">
            <v>Energy</v>
          </cell>
          <cell r="J3098" t="str">
            <v>Winter</v>
          </cell>
          <cell r="K3098" t="str">
            <v>Part Peak</v>
          </cell>
          <cell r="O3098" t="str">
            <v>C</v>
          </cell>
          <cell r="T3098">
            <v>0</v>
          </cell>
        </row>
        <row r="3099">
          <cell r="F3099" t="str">
            <v>B-19</v>
          </cell>
          <cell r="G3099" t="str">
            <v>WFC</v>
          </cell>
          <cell r="I3099" t="str">
            <v>Energy</v>
          </cell>
          <cell r="J3099" t="str">
            <v>Winter</v>
          </cell>
          <cell r="K3099" t="str">
            <v>Part Peak</v>
          </cell>
          <cell r="O3099" t="str">
            <v>C</v>
          </cell>
          <cell r="T3099">
            <v>0</v>
          </cell>
        </row>
        <row r="3100">
          <cell r="F3100" t="str">
            <v>B-19</v>
          </cell>
          <cell r="G3100" t="str">
            <v>WFC</v>
          </cell>
          <cell r="I3100" t="str">
            <v>Energy</v>
          </cell>
          <cell r="J3100" t="str">
            <v>Winter</v>
          </cell>
          <cell r="K3100" t="str">
            <v>Part Peak</v>
          </cell>
          <cell r="O3100" t="str">
            <v>C</v>
          </cell>
          <cell r="T3100">
            <v>0</v>
          </cell>
        </row>
        <row r="3101">
          <cell r="F3101" t="str">
            <v>B-19</v>
          </cell>
          <cell r="G3101" t="str">
            <v>WFC</v>
          </cell>
          <cell r="I3101" t="str">
            <v>Energy</v>
          </cell>
          <cell r="J3101" t="str">
            <v>Winter</v>
          </cell>
          <cell r="K3101" t="str">
            <v>Super Off</v>
          </cell>
          <cell r="O3101" t="str">
            <v>C</v>
          </cell>
          <cell r="T3101">
            <v>0</v>
          </cell>
        </row>
        <row r="3102">
          <cell r="F3102" t="str">
            <v>B-19</v>
          </cell>
          <cell r="G3102" t="str">
            <v>WFC</v>
          </cell>
          <cell r="I3102" t="str">
            <v>Energy</v>
          </cell>
          <cell r="J3102" t="str">
            <v>Winter</v>
          </cell>
          <cell r="K3102" t="str">
            <v>Super Off</v>
          </cell>
          <cell r="O3102" t="str">
            <v>C</v>
          </cell>
          <cell r="T3102">
            <v>0</v>
          </cell>
        </row>
        <row r="3103">
          <cell r="F3103" t="str">
            <v>B-19</v>
          </cell>
          <cell r="G3103" t="str">
            <v>WFC</v>
          </cell>
          <cell r="I3103" t="str">
            <v>Energy</v>
          </cell>
          <cell r="J3103" t="str">
            <v>Winter</v>
          </cell>
          <cell r="K3103" t="str">
            <v>Super Off</v>
          </cell>
          <cell r="O3103" t="str">
            <v>C</v>
          </cell>
          <cell r="T3103">
            <v>0</v>
          </cell>
        </row>
        <row r="3104">
          <cell r="F3104" t="str">
            <v>B-19</v>
          </cell>
          <cell r="G3104" t="str">
            <v>WFC</v>
          </cell>
          <cell r="I3104" t="str">
            <v>Energy</v>
          </cell>
          <cell r="J3104" t="str">
            <v>Summer</v>
          </cell>
          <cell r="K3104" t="str">
            <v>Off Peak</v>
          </cell>
          <cell r="O3104" t="str">
            <v>C</v>
          </cell>
          <cell r="T3104">
            <v>0</v>
          </cell>
        </row>
        <row r="3105">
          <cell r="F3105" t="str">
            <v>B-19</v>
          </cell>
          <cell r="G3105" t="str">
            <v>WFC</v>
          </cell>
          <cell r="I3105" t="str">
            <v>Energy</v>
          </cell>
          <cell r="J3105" t="str">
            <v>Summer</v>
          </cell>
          <cell r="K3105" t="str">
            <v>Part Peak</v>
          </cell>
          <cell r="O3105" t="str">
            <v>C</v>
          </cell>
          <cell r="T3105">
            <v>0</v>
          </cell>
        </row>
        <row r="3106">
          <cell r="F3106" t="str">
            <v>B-19</v>
          </cell>
          <cell r="G3106" t="str">
            <v>WFC</v>
          </cell>
          <cell r="I3106" t="str">
            <v>Energy</v>
          </cell>
          <cell r="J3106" t="str">
            <v>Summer</v>
          </cell>
          <cell r="K3106" t="str">
            <v>Peak</v>
          </cell>
          <cell r="O3106" t="str">
            <v>C</v>
          </cell>
          <cell r="T3106">
            <v>0</v>
          </cell>
        </row>
        <row r="3107">
          <cell r="F3107" t="str">
            <v>B-19</v>
          </cell>
          <cell r="G3107" t="str">
            <v>WFC</v>
          </cell>
          <cell r="I3107" t="str">
            <v>Energy</v>
          </cell>
          <cell r="J3107" t="str">
            <v>Winter</v>
          </cell>
          <cell r="K3107" t="str">
            <v>Off Peak</v>
          </cell>
          <cell r="O3107" t="str">
            <v>C</v>
          </cell>
          <cell r="T3107">
            <v>0</v>
          </cell>
        </row>
        <row r="3108">
          <cell r="F3108" t="str">
            <v>B-19</v>
          </cell>
          <cell r="G3108" t="str">
            <v>WFC</v>
          </cell>
          <cell r="I3108" t="str">
            <v>Energy</v>
          </cell>
          <cell r="J3108" t="str">
            <v>Winter</v>
          </cell>
          <cell r="K3108" t="str">
            <v>Part Peak</v>
          </cell>
          <cell r="O3108" t="str">
            <v>C</v>
          </cell>
          <cell r="T3108">
            <v>0</v>
          </cell>
        </row>
        <row r="3109">
          <cell r="F3109" t="str">
            <v>B-19</v>
          </cell>
          <cell r="G3109" t="str">
            <v>WFC</v>
          </cell>
          <cell r="I3109" t="str">
            <v>Energy</v>
          </cell>
          <cell r="J3109" t="str">
            <v>Winter</v>
          </cell>
          <cell r="K3109" t="str">
            <v>Super Off</v>
          </cell>
          <cell r="O3109" t="str">
            <v>C</v>
          </cell>
          <cell r="T3109">
            <v>0</v>
          </cell>
        </row>
        <row r="3110">
          <cell r="F3110" t="str">
            <v>B-19</v>
          </cell>
          <cell r="G3110" t="str">
            <v>ECRA</v>
          </cell>
          <cell r="I3110" t="str">
            <v>DL</v>
          </cell>
          <cell r="J3110" t="str">
            <v>N/A</v>
          </cell>
          <cell r="K3110" t="str">
            <v>N/A</v>
          </cell>
          <cell r="O3110" t="str">
            <v>C</v>
          </cell>
          <cell r="T3110">
            <v>0</v>
          </cell>
        </row>
        <row r="3111">
          <cell r="F3111" t="str">
            <v>B-19</v>
          </cell>
          <cell r="G3111" t="str">
            <v>ECRA</v>
          </cell>
          <cell r="I3111" t="str">
            <v>DL</v>
          </cell>
          <cell r="J3111" t="str">
            <v>N/A</v>
          </cell>
          <cell r="K3111" t="str">
            <v>N/A</v>
          </cell>
          <cell r="O3111" t="str">
            <v>C</v>
          </cell>
          <cell r="T3111">
            <v>0</v>
          </cell>
        </row>
        <row r="3112">
          <cell r="F3112" t="str">
            <v>B-19</v>
          </cell>
          <cell r="G3112" t="str">
            <v>ECRA</v>
          </cell>
          <cell r="I3112" t="str">
            <v>DL</v>
          </cell>
          <cell r="J3112" t="str">
            <v>N/A</v>
          </cell>
          <cell r="K3112" t="str">
            <v>N/A</v>
          </cell>
          <cell r="O3112" t="str">
            <v>C</v>
          </cell>
          <cell r="T3112">
            <v>0</v>
          </cell>
        </row>
        <row r="3113">
          <cell r="F3113" t="str">
            <v>B-19</v>
          </cell>
          <cell r="G3113" t="str">
            <v>ECRA</v>
          </cell>
          <cell r="I3113" t="str">
            <v>DL</v>
          </cell>
          <cell r="J3113" t="str">
            <v>N/A</v>
          </cell>
          <cell r="K3113" t="str">
            <v>N/A</v>
          </cell>
          <cell r="O3113" t="str">
            <v>C</v>
          </cell>
          <cell r="T3113">
            <v>0</v>
          </cell>
        </row>
        <row r="3114">
          <cell r="F3114" t="str">
            <v>B-19</v>
          </cell>
          <cell r="G3114" t="str">
            <v>ECRA</v>
          </cell>
          <cell r="I3114" t="str">
            <v>Energy</v>
          </cell>
          <cell r="J3114" t="str">
            <v>Summer</v>
          </cell>
          <cell r="K3114" t="str">
            <v>Off Peak</v>
          </cell>
          <cell r="O3114" t="str">
            <v>C</v>
          </cell>
          <cell r="T3114">
            <v>113978.599426</v>
          </cell>
        </row>
        <row r="3115">
          <cell r="F3115" t="str">
            <v>B-19</v>
          </cell>
          <cell r="G3115" t="str">
            <v>ECRA</v>
          </cell>
          <cell r="I3115" t="str">
            <v>Energy</v>
          </cell>
          <cell r="J3115" t="str">
            <v>Summer</v>
          </cell>
          <cell r="K3115" t="str">
            <v>Off Peak</v>
          </cell>
          <cell r="O3115" t="str">
            <v>C</v>
          </cell>
          <cell r="T3115">
            <v>3287230.3804580001</v>
          </cell>
        </row>
        <row r="3116">
          <cell r="F3116" t="str">
            <v>B-19</v>
          </cell>
          <cell r="G3116" t="str">
            <v>ECRA</v>
          </cell>
          <cell r="I3116" t="str">
            <v>Energy</v>
          </cell>
          <cell r="J3116" t="str">
            <v>Summer</v>
          </cell>
          <cell r="K3116" t="str">
            <v>Part Peak</v>
          </cell>
          <cell r="O3116" t="str">
            <v>C</v>
          </cell>
          <cell r="T3116">
            <v>34659.287711999998</v>
          </cell>
        </row>
        <row r="3117">
          <cell r="F3117" t="str">
            <v>B-19</v>
          </cell>
          <cell r="G3117" t="str">
            <v>ECRA</v>
          </cell>
          <cell r="I3117" t="str">
            <v>Energy</v>
          </cell>
          <cell r="J3117" t="str">
            <v>Summer</v>
          </cell>
          <cell r="K3117" t="str">
            <v>Part Peak</v>
          </cell>
          <cell r="O3117" t="str">
            <v>C</v>
          </cell>
          <cell r="T3117">
            <v>951192.5379440001</v>
          </cell>
        </row>
        <row r="3118">
          <cell r="F3118" t="str">
            <v>B-19</v>
          </cell>
          <cell r="G3118" t="str">
            <v>ECRA</v>
          </cell>
          <cell r="I3118" t="str">
            <v>Energy</v>
          </cell>
          <cell r="J3118" t="str">
            <v>Summer</v>
          </cell>
          <cell r="K3118" t="str">
            <v>Peak</v>
          </cell>
          <cell r="O3118" t="str">
            <v>C</v>
          </cell>
          <cell r="T3118">
            <v>50934.331396000001</v>
          </cell>
        </row>
        <row r="3119">
          <cell r="F3119" t="str">
            <v>B-19</v>
          </cell>
          <cell r="G3119" t="str">
            <v>ECRA</v>
          </cell>
          <cell r="I3119" t="str">
            <v>Energy</v>
          </cell>
          <cell r="J3119" t="str">
            <v>Summer</v>
          </cell>
          <cell r="K3119" t="str">
            <v>Peak</v>
          </cell>
          <cell r="O3119" t="str">
            <v>C</v>
          </cell>
          <cell r="T3119">
            <v>1176338.1003769999</v>
          </cell>
        </row>
        <row r="3120">
          <cell r="F3120" t="str">
            <v>B-19</v>
          </cell>
          <cell r="G3120" t="str">
            <v>ECRA</v>
          </cell>
          <cell r="I3120" t="str">
            <v>Energy</v>
          </cell>
          <cell r="J3120" t="str">
            <v>Winter</v>
          </cell>
          <cell r="K3120" t="str">
            <v>Off Peak</v>
          </cell>
          <cell r="O3120" t="str">
            <v>C</v>
          </cell>
          <cell r="T3120">
            <v>218847.790511</v>
          </cell>
        </row>
        <row r="3121">
          <cell r="F3121" t="str">
            <v>B-19</v>
          </cell>
          <cell r="G3121" t="str">
            <v>ECRA</v>
          </cell>
          <cell r="I3121" t="str">
            <v>Energy</v>
          </cell>
          <cell r="J3121" t="str">
            <v>Winter</v>
          </cell>
          <cell r="K3121" t="str">
            <v>Off Peak</v>
          </cell>
          <cell r="O3121" t="str">
            <v>C</v>
          </cell>
          <cell r="T3121">
            <v>6381158.2530150004</v>
          </cell>
        </row>
        <row r="3122">
          <cell r="F3122" t="str">
            <v>B-19</v>
          </cell>
          <cell r="G3122" t="str">
            <v>ECRA</v>
          </cell>
          <cell r="I3122" t="str">
            <v>Energy</v>
          </cell>
          <cell r="J3122" t="str">
            <v>Winter</v>
          </cell>
          <cell r="K3122" t="str">
            <v>Part Peak</v>
          </cell>
          <cell r="O3122" t="str">
            <v>C</v>
          </cell>
          <cell r="T3122">
            <v>68493.714695000002</v>
          </cell>
        </row>
        <row r="3123">
          <cell r="F3123" t="str">
            <v>B-19</v>
          </cell>
          <cell r="G3123" t="str">
            <v>ECRA</v>
          </cell>
          <cell r="I3123" t="str">
            <v>Energy</v>
          </cell>
          <cell r="J3123" t="str">
            <v>Winter</v>
          </cell>
          <cell r="K3123" t="str">
            <v>Part Peak</v>
          </cell>
          <cell r="O3123" t="str">
            <v>C</v>
          </cell>
          <cell r="T3123">
            <v>1929429.0636459999</v>
          </cell>
        </row>
        <row r="3124">
          <cell r="F3124" t="str">
            <v>B-19</v>
          </cell>
          <cell r="G3124" t="str">
            <v>ECRA</v>
          </cell>
          <cell r="I3124" t="str">
            <v>Energy</v>
          </cell>
          <cell r="J3124" t="str">
            <v>Winter</v>
          </cell>
          <cell r="K3124" t="str">
            <v>Super Off</v>
          </cell>
          <cell r="O3124" t="str">
            <v>C</v>
          </cell>
          <cell r="T3124">
            <v>24668.853134000001</v>
          </cell>
        </row>
        <row r="3125">
          <cell r="F3125" t="str">
            <v>B-19</v>
          </cell>
          <cell r="G3125" t="str">
            <v>ECRA</v>
          </cell>
          <cell r="I3125" t="str">
            <v>Energy</v>
          </cell>
          <cell r="J3125" t="str">
            <v>Winter</v>
          </cell>
          <cell r="K3125" t="str">
            <v>Super Off</v>
          </cell>
          <cell r="O3125" t="str">
            <v>C</v>
          </cell>
          <cell r="T3125">
            <v>476951.00618800003</v>
          </cell>
        </row>
        <row r="3126">
          <cell r="F3126" t="str">
            <v>B-19</v>
          </cell>
          <cell r="G3126" t="str">
            <v>ECRA</v>
          </cell>
          <cell r="I3126" t="str">
            <v>Energy</v>
          </cell>
          <cell r="J3126" t="str">
            <v>Summer</v>
          </cell>
          <cell r="K3126" t="str">
            <v>Off Peak</v>
          </cell>
          <cell r="O3126" t="str">
            <v>C</v>
          </cell>
          <cell r="T3126">
            <v>0</v>
          </cell>
        </row>
        <row r="3127">
          <cell r="F3127" t="str">
            <v>B-19</v>
          </cell>
          <cell r="G3127" t="str">
            <v>ECRA</v>
          </cell>
          <cell r="I3127" t="str">
            <v>Energy</v>
          </cell>
          <cell r="J3127" t="str">
            <v>Summer</v>
          </cell>
          <cell r="K3127" t="str">
            <v>Off Peak</v>
          </cell>
          <cell r="O3127" t="str">
            <v>C</v>
          </cell>
          <cell r="T3127">
            <v>0</v>
          </cell>
        </row>
        <row r="3128">
          <cell r="F3128" t="str">
            <v>B-19</v>
          </cell>
          <cell r="G3128" t="str">
            <v>ECRA</v>
          </cell>
          <cell r="I3128" t="str">
            <v>Energy</v>
          </cell>
          <cell r="J3128" t="str">
            <v>Summer</v>
          </cell>
          <cell r="K3128" t="str">
            <v>Off Peak</v>
          </cell>
          <cell r="O3128" t="str">
            <v>C</v>
          </cell>
          <cell r="T3128">
            <v>0</v>
          </cell>
        </row>
        <row r="3129">
          <cell r="F3129" t="str">
            <v>B-19</v>
          </cell>
          <cell r="G3129" t="str">
            <v>ECRA</v>
          </cell>
          <cell r="I3129" t="str">
            <v>Energy</v>
          </cell>
          <cell r="J3129" t="str">
            <v>Summer</v>
          </cell>
          <cell r="K3129" t="str">
            <v>Part Peak</v>
          </cell>
          <cell r="O3129" t="str">
            <v>C</v>
          </cell>
          <cell r="T3129">
            <v>0</v>
          </cell>
        </row>
        <row r="3130">
          <cell r="F3130" t="str">
            <v>B-19</v>
          </cell>
          <cell r="G3130" t="str">
            <v>ECRA</v>
          </cell>
          <cell r="I3130" t="str">
            <v>Energy</v>
          </cell>
          <cell r="J3130" t="str">
            <v>Summer</v>
          </cell>
          <cell r="K3130" t="str">
            <v>Part Peak</v>
          </cell>
          <cell r="O3130" t="str">
            <v>C</v>
          </cell>
          <cell r="T3130">
            <v>0</v>
          </cell>
        </row>
        <row r="3131">
          <cell r="F3131" t="str">
            <v>B-19</v>
          </cell>
          <cell r="G3131" t="str">
            <v>ECRA</v>
          </cell>
          <cell r="I3131" t="str">
            <v>Energy</v>
          </cell>
          <cell r="J3131" t="str">
            <v>Summer</v>
          </cell>
          <cell r="K3131" t="str">
            <v>Part Peak</v>
          </cell>
          <cell r="O3131" t="str">
            <v>C</v>
          </cell>
          <cell r="T3131">
            <v>0</v>
          </cell>
        </row>
        <row r="3132">
          <cell r="F3132" t="str">
            <v>B-19</v>
          </cell>
          <cell r="G3132" t="str">
            <v>ECRA</v>
          </cell>
          <cell r="I3132" t="str">
            <v>Energy</v>
          </cell>
          <cell r="J3132" t="str">
            <v>Summer</v>
          </cell>
          <cell r="K3132" t="str">
            <v>Peak</v>
          </cell>
          <cell r="O3132" t="str">
            <v>C</v>
          </cell>
          <cell r="T3132">
            <v>0</v>
          </cell>
        </row>
        <row r="3133">
          <cell r="F3133" t="str">
            <v>B-19</v>
          </cell>
          <cell r="G3133" t="str">
            <v>ECRA</v>
          </cell>
          <cell r="I3133" t="str">
            <v>Energy</v>
          </cell>
          <cell r="J3133" t="str">
            <v>Summer</v>
          </cell>
          <cell r="K3133" t="str">
            <v>Peak</v>
          </cell>
          <cell r="O3133" t="str">
            <v>C</v>
          </cell>
          <cell r="T3133">
            <v>0</v>
          </cell>
        </row>
        <row r="3134">
          <cell r="F3134" t="str">
            <v>B-19</v>
          </cell>
          <cell r="G3134" t="str">
            <v>ECRA</v>
          </cell>
          <cell r="I3134" t="str">
            <v>Energy</v>
          </cell>
          <cell r="J3134" t="str">
            <v>Summer</v>
          </cell>
          <cell r="K3134" t="str">
            <v>Peak</v>
          </cell>
          <cell r="O3134" t="str">
            <v>C</v>
          </cell>
          <cell r="T3134">
            <v>0</v>
          </cell>
        </row>
        <row r="3135">
          <cell r="F3135" t="str">
            <v>B-19</v>
          </cell>
          <cell r="G3135" t="str">
            <v>ECRA</v>
          </cell>
          <cell r="I3135" t="str">
            <v>Energy</v>
          </cell>
          <cell r="J3135" t="str">
            <v>Winter</v>
          </cell>
          <cell r="K3135" t="str">
            <v>Off Peak</v>
          </cell>
          <cell r="O3135" t="str">
            <v>C</v>
          </cell>
          <cell r="T3135">
            <v>0</v>
          </cell>
        </row>
        <row r="3136">
          <cell r="F3136" t="str">
            <v>B-19</v>
          </cell>
          <cell r="G3136" t="str">
            <v>ECRA</v>
          </cell>
          <cell r="I3136" t="str">
            <v>Energy</v>
          </cell>
          <cell r="J3136" t="str">
            <v>Winter</v>
          </cell>
          <cell r="K3136" t="str">
            <v>Off Peak</v>
          </cell>
          <cell r="O3136" t="str">
            <v>C</v>
          </cell>
          <cell r="T3136">
            <v>0</v>
          </cell>
        </row>
        <row r="3137">
          <cell r="F3137" t="str">
            <v>B-19</v>
          </cell>
          <cell r="G3137" t="str">
            <v>ECRA</v>
          </cell>
          <cell r="I3137" t="str">
            <v>Energy</v>
          </cell>
          <cell r="J3137" t="str">
            <v>Winter</v>
          </cell>
          <cell r="K3137" t="str">
            <v>Off Peak</v>
          </cell>
          <cell r="O3137" t="str">
            <v>C</v>
          </cell>
          <cell r="T3137">
            <v>0</v>
          </cell>
        </row>
        <row r="3138">
          <cell r="F3138" t="str">
            <v>B-19</v>
          </cell>
          <cell r="G3138" t="str">
            <v>ECRA</v>
          </cell>
          <cell r="I3138" t="str">
            <v>Energy</v>
          </cell>
          <cell r="J3138" t="str">
            <v>Winter</v>
          </cell>
          <cell r="K3138" t="str">
            <v>Part Peak</v>
          </cell>
          <cell r="O3138" t="str">
            <v>C</v>
          </cell>
          <cell r="T3138">
            <v>0</v>
          </cell>
        </row>
        <row r="3139">
          <cell r="F3139" t="str">
            <v>B-19</v>
          </cell>
          <cell r="G3139" t="str">
            <v>ECRA</v>
          </cell>
          <cell r="I3139" t="str">
            <v>Energy</v>
          </cell>
          <cell r="J3139" t="str">
            <v>Winter</v>
          </cell>
          <cell r="K3139" t="str">
            <v>Part Peak</v>
          </cell>
          <cell r="O3139" t="str">
            <v>C</v>
          </cell>
          <cell r="T3139">
            <v>0</v>
          </cell>
        </row>
        <row r="3140">
          <cell r="F3140" t="str">
            <v>B-19</v>
          </cell>
          <cell r="G3140" t="str">
            <v>ECRA</v>
          </cell>
          <cell r="I3140" t="str">
            <v>Energy</v>
          </cell>
          <cell r="J3140" t="str">
            <v>Winter</v>
          </cell>
          <cell r="K3140" t="str">
            <v>Part Peak</v>
          </cell>
          <cell r="O3140" t="str">
            <v>C</v>
          </cell>
          <cell r="T3140">
            <v>0</v>
          </cell>
        </row>
        <row r="3141">
          <cell r="F3141" t="str">
            <v>B-19</v>
          </cell>
          <cell r="G3141" t="str">
            <v>ECRA</v>
          </cell>
          <cell r="I3141" t="str">
            <v>Energy</v>
          </cell>
          <cell r="J3141" t="str">
            <v>Winter</v>
          </cell>
          <cell r="K3141" t="str">
            <v>Super Off</v>
          </cell>
          <cell r="O3141" t="str">
            <v>C</v>
          </cell>
          <cell r="T3141">
            <v>0</v>
          </cell>
        </row>
        <row r="3142">
          <cell r="F3142" t="str">
            <v>B-19</v>
          </cell>
          <cell r="G3142" t="str">
            <v>ECRA</v>
          </cell>
          <cell r="I3142" t="str">
            <v>Energy</v>
          </cell>
          <cell r="J3142" t="str">
            <v>Winter</v>
          </cell>
          <cell r="K3142" t="str">
            <v>Super Off</v>
          </cell>
          <cell r="O3142" t="str">
            <v>C</v>
          </cell>
          <cell r="T3142">
            <v>0</v>
          </cell>
        </row>
        <row r="3143">
          <cell r="F3143" t="str">
            <v>B-19</v>
          </cell>
          <cell r="G3143" t="str">
            <v>ECRA</v>
          </cell>
          <cell r="I3143" t="str">
            <v>Energy</v>
          </cell>
          <cell r="J3143" t="str">
            <v>Winter</v>
          </cell>
          <cell r="K3143" t="str">
            <v>Super Off</v>
          </cell>
          <cell r="O3143" t="str">
            <v>C</v>
          </cell>
          <cell r="T3143">
            <v>0</v>
          </cell>
        </row>
        <row r="3144">
          <cell r="F3144" t="str">
            <v>B-19</v>
          </cell>
          <cell r="G3144" t="str">
            <v>Generation</v>
          </cell>
          <cell r="I3144" t="str">
            <v>Demand</v>
          </cell>
          <cell r="J3144" t="str">
            <v>Summer</v>
          </cell>
          <cell r="K3144" t="str">
            <v>Maximum kW</v>
          </cell>
          <cell r="O3144" t="str">
            <v>C</v>
          </cell>
          <cell r="T3144">
            <v>0</v>
          </cell>
        </row>
        <row r="3145">
          <cell r="F3145" t="str">
            <v>B-19</v>
          </cell>
          <cell r="G3145" t="str">
            <v>Generation</v>
          </cell>
          <cell r="I3145" t="str">
            <v>Demand</v>
          </cell>
          <cell r="J3145" t="str">
            <v>Summer</v>
          </cell>
          <cell r="K3145" t="str">
            <v>Part Peak</v>
          </cell>
          <cell r="O3145" t="str">
            <v>C</v>
          </cell>
          <cell r="T3145">
            <v>0</v>
          </cell>
        </row>
        <row r="3146">
          <cell r="F3146" t="str">
            <v>B-19</v>
          </cell>
          <cell r="G3146" t="str">
            <v>Generation</v>
          </cell>
          <cell r="I3146" t="str">
            <v>Demand</v>
          </cell>
          <cell r="J3146" t="str">
            <v>Summer</v>
          </cell>
          <cell r="K3146" t="str">
            <v>Peak</v>
          </cell>
          <cell r="O3146" t="str">
            <v>C</v>
          </cell>
          <cell r="T3146">
            <v>0</v>
          </cell>
        </row>
        <row r="3147">
          <cell r="F3147" t="str">
            <v>B-19</v>
          </cell>
          <cell r="G3147" t="str">
            <v>Generation</v>
          </cell>
          <cell r="I3147" t="str">
            <v>Demand</v>
          </cell>
          <cell r="J3147" t="str">
            <v>Winter</v>
          </cell>
          <cell r="K3147" t="str">
            <v>Maximum kW</v>
          </cell>
          <cell r="O3147" t="str">
            <v>C</v>
          </cell>
          <cell r="T3147">
            <v>0</v>
          </cell>
        </row>
        <row r="3148">
          <cell r="F3148" t="str">
            <v>B-19</v>
          </cell>
          <cell r="G3148" t="str">
            <v>Generation</v>
          </cell>
          <cell r="I3148" t="str">
            <v>Demand</v>
          </cell>
          <cell r="J3148" t="str">
            <v>Winter</v>
          </cell>
          <cell r="K3148" t="str">
            <v>Part Peak</v>
          </cell>
          <cell r="O3148" t="str">
            <v>C</v>
          </cell>
          <cell r="T3148">
            <v>0</v>
          </cell>
        </row>
        <row r="3149">
          <cell r="F3149" t="str">
            <v>B-19</v>
          </cell>
          <cell r="G3149" t="str">
            <v>Generation</v>
          </cell>
          <cell r="I3149" t="str">
            <v>Energy</v>
          </cell>
          <cell r="J3149" t="str">
            <v>Summer</v>
          </cell>
          <cell r="K3149" t="str">
            <v>Off Peak</v>
          </cell>
          <cell r="O3149" t="str">
            <v>C</v>
          </cell>
          <cell r="T3149">
            <v>0</v>
          </cell>
        </row>
        <row r="3150">
          <cell r="F3150" t="str">
            <v>B-19</v>
          </cell>
          <cell r="G3150" t="str">
            <v>Generation</v>
          </cell>
          <cell r="I3150" t="str">
            <v>Energy</v>
          </cell>
          <cell r="J3150" t="str">
            <v>Summer</v>
          </cell>
          <cell r="K3150" t="str">
            <v>Part Peak</v>
          </cell>
          <cell r="O3150" t="str">
            <v>C</v>
          </cell>
          <cell r="T3150">
            <v>0</v>
          </cell>
        </row>
        <row r="3151">
          <cell r="F3151" t="str">
            <v>B-19</v>
          </cell>
          <cell r="G3151" t="str">
            <v>Generation</v>
          </cell>
          <cell r="I3151" t="str">
            <v>Energy</v>
          </cell>
          <cell r="J3151" t="str">
            <v>Summer</v>
          </cell>
          <cell r="K3151" t="str">
            <v>Peak</v>
          </cell>
          <cell r="O3151" t="str">
            <v>C</v>
          </cell>
          <cell r="T3151">
            <v>0</v>
          </cell>
        </row>
        <row r="3152">
          <cell r="F3152" t="str">
            <v>B-19</v>
          </cell>
          <cell r="G3152" t="str">
            <v>Generation</v>
          </cell>
          <cell r="I3152" t="str">
            <v>Energy</v>
          </cell>
          <cell r="J3152" t="str">
            <v>Winter</v>
          </cell>
          <cell r="K3152" t="str">
            <v>Off Peak</v>
          </cell>
          <cell r="O3152" t="str">
            <v>C</v>
          </cell>
          <cell r="T3152">
            <v>0</v>
          </cell>
        </row>
        <row r="3153">
          <cell r="F3153" t="str">
            <v>B-19</v>
          </cell>
          <cell r="G3153" t="str">
            <v>Generation</v>
          </cell>
          <cell r="I3153" t="str">
            <v>Energy</v>
          </cell>
          <cell r="J3153" t="str">
            <v>Winter</v>
          </cell>
          <cell r="K3153" t="str">
            <v>Part Peak</v>
          </cell>
          <cell r="O3153" t="str">
            <v>C</v>
          </cell>
          <cell r="T3153">
            <v>0</v>
          </cell>
        </row>
        <row r="3154">
          <cell r="F3154" t="str">
            <v>B-19</v>
          </cell>
          <cell r="G3154" t="str">
            <v>Generation</v>
          </cell>
          <cell r="I3154" t="str">
            <v>Energy</v>
          </cell>
          <cell r="J3154" t="str">
            <v>Winter</v>
          </cell>
          <cell r="K3154" t="str">
            <v>Super Off</v>
          </cell>
          <cell r="O3154" t="str">
            <v>C</v>
          </cell>
          <cell r="T3154">
            <v>0</v>
          </cell>
        </row>
        <row r="3155">
          <cell r="F3155" t="str">
            <v>B-19</v>
          </cell>
          <cell r="G3155" t="str">
            <v>Generation</v>
          </cell>
          <cell r="I3155" t="str">
            <v>Demand</v>
          </cell>
          <cell r="J3155" t="str">
            <v>Summer</v>
          </cell>
          <cell r="K3155" t="str">
            <v>Maximum kW</v>
          </cell>
          <cell r="O3155" t="str">
            <v>C</v>
          </cell>
          <cell r="T3155">
            <v>10107.189246999998</v>
          </cell>
        </row>
        <row r="3156">
          <cell r="F3156" t="str">
            <v>B-19</v>
          </cell>
          <cell r="G3156" t="str">
            <v>Generation</v>
          </cell>
          <cell r="I3156" t="str">
            <v>Demand</v>
          </cell>
          <cell r="J3156" t="str">
            <v>Summer</v>
          </cell>
          <cell r="K3156" t="str">
            <v>Part Peak</v>
          </cell>
          <cell r="O3156" t="str">
            <v>C</v>
          </cell>
          <cell r="T3156">
            <v>9406.1765309999992</v>
          </cell>
        </row>
        <row r="3157">
          <cell r="F3157" t="str">
            <v>B-19</v>
          </cell>
          <cell r="G3157" t="str">
            <v>Generation</v>
          </cell>
          <cell r="I3157" t="str">
            <v>Demand</v>
          </cell>
          <cell r="J3157" t="str">
            <v>Summer</v>
          </cell>
          <cell r="K3157" t="str">
            <v>Peak</v>
          </cell>
          <cell r="O3157" t="str">
            <v>C</v>
          </cell>
          <cell r="T3157">
            <v>11771.678263000002</v>
          </cell>
        </row>
        <row r="3158">
          <cell r="F3158" t="str">
            <v>B-19</v>
          </cell>
          <cell r="G3158" t="str">
            <v>Generation</v>
          </cell>
          <cell r="I3158" t="str">
            <v>Demand</v>
          </cell>
          <cell r="J3158" t="str">
            <v>Winter</v>
          </cell>
          <cell r="K3158" t="str">
            <v>Maximum kW</v>
          </cell>
          <cell r="O3158" t="str">
            <v>C</v>
          </cell>
          <cell r="T3158">
            <v>18566.620876000001</v>
          </cell>
        </row>
        <row r="3159">
          <cell r="F3159" t="str">
            <v>B-19</v>
          </cell>
          <cell r="G3159" t="str">
            <v>Generation</v>
          </cell>
          <cell r="I3159" t="str">
            <v>Demand</v>
          </cell>
          <cell r="J3159" t="str">
            <v>Winter</v>
          </cell>
          <cell r="K3159" t="str">
            <v>Part Peak</v>
          </cell>
          <cell r="O3159" t="str">
            <v>C</v>
          </cell>
          <cell r="T3159">
            <v>20856.795242999997</v>
          </cell>
        </row>
        <row r="3160">
          <cell r="F3160" t="str">
            <v>B-19</v>
          </cell>
          <cell r="G3160" t="str">
            <v>Generation</v>
          </cell>
          <cell r="I3160" t="str">
            <v>Demand</v>
          </cell>
          <cell r="J3160" t="str">
            <v>Summer</v>
          </cell>
          <cell r="K3160" t="str">
            <v>Maximum kW</v>
          </cell>
          <cell r="O3160" t="str">
            <v>C</v>
          </cell>
          <cell r="T3160">
            <v>0</v>
          </cell>
        </row>
        <row r="3161">
          <cell r="F3161" t="str">
            <v>B-19</v>
          </cell>
          <cell r="G3161" t="str">
            <v>Generation</v>
          </cell>
          <cell r="I3161" t="str">
            <v>Demand</v>
          </cell>
          <cell r="J3161" t="str">
            <v>Summer</v>
          </cell>
          <cell r="K3161" t="str">
            <v>Part Peak</v>
          </cell>
          <cell r="O3161" t="str">
            <v>C</v>
          </cell>
          <cell r="T3161">
            <v>0</v>
          </cell>
        </row>
        <row r="3162">
          <cell r="F3162" t="str">
            <v>B-19</v>
          </cell>
          <cell r="G3162" t="str">
            <v>Generation</v>
          </cell>
          <cell r="I3162" t="str">
            <v>Demand</v>
          </cell>
          <cell r="J3162" t="str">
            <v>Summer</v>
          </cell>
          <cell r="K3162" t="str">
            <v>Peak</v>
          </cell>
          <cell r="O3162" t="str">
            <v>C</v>
          </cell>
          <cell r="T3162">
            <v>0</v>
          </cell>
        </row>
        <row r="3163">
          <cell r="F3163" t="str">
            <v>B-19</v>
          </cell>
          <cell r="G3163" t="str">
            <v>Generation</v>
          </cell>
          <cell r="I3163" t="str">
            <v>Demand</v>
          </cell>
          <cell r="J3163" t="str">
            <v>Winter</v>
          </cell>
          <cell r="K3163" t="str">
            <v>Maximum kW</v>
          </cell>
          <cell r="O3163" t="str">
            <v>C</v>
          </cell>
          <cell r="T3163">
            <v>0</v>
          </cell>
        </row>
        <row r="3164">
          <cell r="F3164" t="str">
            <v>B-19</v>
          </cell>
          <cell r="G3164" t="str">
            <v>Generation</v>
          </cell>
          <cell r="I3164" t="str">
            <v>Demand</v>
          </cell>
          <cell r="J3164" t="str">
            <v>Winter</v>
          </cell>
          <cell r="K3164" t="str">
            <v>Part Peak</v>
          </cell>
          <cell r="O3164" t="str">
            <v>C</v>
          </cell>
          <cell r="T3164">
            <v>0</v>
          </cell>
        </row>
        <row r="3165">
          <cell r="F3165" t="str">
            <v>B-19</v>
          </cell>
          <cell r="G3165" t="str">
            <v>Generation</v>
          </cell>
          <cell r="I3165" t="str">
            <v>Energy</v>
          </cell>
          <cell r="J3165" t="str">
            <v>Summer</v>
          </cell>
          <cell r="K3165" t="str">
            <v>Off Peak</v>
          </cell>
          <cell r="O3165" t="str">
            <v>C</v>
          </cell>
          <cell r="T3165">
            <v>3287230.3804580001</v>
          </cell>
        </row>
        <row r="3166">
          <cell r="F3166" t="str">
            <v>B-19</v>
          </cell>
          <cell r="G3166" t="str">
            <v>Generation</v>
          </cell>
          <cell r="I3166" t="str">
            <v>Energy</v>
          </cell>
          <cell r="J3166" t="str">
            <v>Summer</v>
          </cell>
          <cell r="K3166" t="str">
            <v>Part Peak</v>
          </cell>
          <cell r="O3166" t="str">
            <v>C</v>
          </cell>
          <cell r="T3166">
            <v>951192.5379440001</v>
          </cell>
        </row>
        <row r="3167">
          <cell r="F3167" t="str">
            <v>B-19</v>
          </cell>
          <cell r="G3167" t="str">
            <v>Generation</v>
          </cell>
          <cell r="I3167" t="str">
            <v>Energy</v>
          </cell>
          <cell r="J3167" t="str">
            <v>Summer</v>
          </cell>
          <cell r="K3167" t="str">
            <v>Peak</v>
          </cell>
          <cell r="O3167" t="str">
            <v>C</v>
          </cell>
          <cell r="T3167">
            <v>1176338.1003769999</v>
          </cell>
        </row>
        <row r="3168">
          <cell r="F3168" t="str">
            <v>B-19</v>
          </cell>
          <cell r="G3168" t="str">
            <v>Generation</v>
          </cell>
          <cell r="I3168" t="str">
            <v>Energy</v>
          </cell>
          <cell r="J3168" t="str">
            <v>Winter</v>
          </cell>
          <cell r="K3168" t="str">
            <v>Off Peak</v>
          </cell>
          <cell r="O3168" t="str">
            <v>C</v>
          </cell>
          <cell r="T3168">
            <v>6381158.2530150004</v>
          </cell>
        </row>
        <row r="3169">
          <cell r="F3169" t="str">
            <v>B-19</v>
          </cell>
          <cell r="G3169" t="str">
            <v>Generation</v>
          </cell>
          <cell r="I3169" t="str">
            <v>Energy</v>
          </cell>
          <cell r="J3169" t="str">
            <v>Winter</v>
          </cell>
          <cell r="K3169" t="str">
            <v>Part Peak</v>
          </cell>
          <cell r="O3169" t="str">
            <v>C</v>
          </cell>
          <cell r="T3169">
            <v>1929429.0636459999</v>
          </cell>
        </row>
        <row r="3170">
          <cell r="F3170" t="str">
            <v>B-19</v>
          </cell>
          <cell r="G3170" t="str">
            <v>Generation</v>
          </cell>
          <cell r="I3170" t="str">
            <v>Energy</v>
          </cell>
          <cell r="J3170" t="str">
            <v>Winter</v>
          </cell>
          <cell r="K3170" t="str">
            <v>Super Off</v>
          </cell>
          <cell r="O3170" t="str">
            <v>C</v>
          </cell>
          <cell r="T3170">
            <v>476951.00618800003</v>
          </cell>
        </row>
        <row r="3171">
          <cell r="F3171" t="str">
            <v>B-19</v>
          </cell>
          <cell r="G3171" t="str">
            <v>Generation</v>
          </cell>
          <cell r="I3171" t="str">
            <v>Energy</v>
          </cell>
          <cell r="J3171" t="str">
            <v>Summer</v>
          </cell>
          <cell r="K3171" t="str">
            <v>Off Peak</v>
          </cell>
          <cell r="O3171" t="str">
            <v>C</v>
          </cell>
          <cell r="T3171">
            <v>0</v>
          </cell>
        </row>
        <row r="3172">
          <cell r="F3172" t="str">
            <v>B-19</v>
          </cell>
          <cell r="G3172" t="str">
            <v>Generation</v>
          </cell>
          <cell r="I3172" t="str">
            <v>Energy</v>
          </cell>
          <cell r="J3172" t="str">
            <v>Summer</v>
          </cell>
          <cell r="K3172" t="str">
            <v>Part Peak</v>
          </cell>
          <cell r="O3172" t="str">
            <v>C</v>
          </cell>
          <cell r="T3172">
            <v>0</v>
          </cell>
        </row>
        <row r="3173">
          <cell r="F3173" t="str">
            <v>B-19</v>
          </cell>
          <cell r="G3173" t="str">
            <v>Generation</v>
          </cell>
          <cell r="I3173" t="str">
            <v>Energy</v>
          </cell>
          <cell r="J3173" t="str">
            <v>Summer</v>
          </cell>
          <cell r="K3173" t="str">
            <v>Peak</v>
          </cell>
          <cell r="O3173" t="str">
            <v>C</v>
          </cell>
          <cell r="T3173">
            <v>0</v>
          </cell>
        </row>
        <row r="3174">
          <cell r="F3174" t="str">
            <v>B-19</v>
          </cell>
          <cell r="G3174" t="str">
            <v>Generation</v>
          </cell>
          <cell r="I3174" t="str">
            <v>Energy</v>
          </cell>
          <cell r="J3174" t="str">
            <v>Winter</v>
          </cell>
          <cell r="K3174" t="str">
            <v>Off Peak</v>
          </cell>
          <cell r="O3174" t="str">
            <v>C</v>
          </cell>
          <cell r="T3174">
            <v>0</v>
          </cell>
        </row>
        <row r="3175">
          <cell r="F3175" t="str">
            <v>B-19</v>
          </cell>
          <cell r="G3175" t="str">
            <v>Generation</v>
          </cell>
          <cell r="I3175" t="str">
            <v>Energy</v>
          </cell>
          <cell r="J3175" t="str">
            <v>Winter</v>
          </cell>
          <cell r="K3175" t="str">
            <v>Part Peak</v>
          </cell>
          <cell r="O3175" t="str">
            <v>C</v>
          </cell>
          <cell r="T3175">
            <v>0</v>
          </cell>
        </row>
        <row r="3176">
          <cell r="F3176" t="str">
            <v>B-19</v>
          </cell>
          <cell r="G3176" t="str">
            <v>Generation</v>
          </cell>
          <cell r="I3176" t="str">
            <v>Energy</v>
          </cell>
          <cell r="J3176" t="str">
            <v>Winter</v>
          </cell>
          <cell r="K3176" t="str">
            <v>Super Off</v>
          </cell>
          <cell r="O3176" t="str">
            <v>C</v>
          </cell>
          <cell r="T3176">
            <v>0</v>
          </cell>
        </row>
        <row r="3177">
          <cell r="F3177" t="str">
            <v>B-19</v>
          </cell>
          <cell r="G3177" t="str">
            <v>Generation</v>
          </cell>
          <cell r="I3177" t="str">
            <v>Demand</v>
          </cell>
          <cell r="J3177" t="str">
            <v>Summer</v>
          </cell>
          <cell r="K3177" t="str">
            <v>Maximum kW</v>
          </cell>
          <cell r="O3177" t="str">
            <v>C</v>
          </cell>
          <cell r="T3177">
            <v>510.55322899999999</v>
          </cell>
        </row>
        <row r="3178">
          <cell r="F3178" t="str">
            <v>B-19</v>
          </cell>
          <cell r="G3178" t="str">
            <v>Generation</v>
          </cell>
          <cell r="I3178" t="str">
            <v>Demand</v>
          </cell>
          <cell r="J3178" t="str">
            <v>Summer</v>
          </cell>
          <cell r="K3178" t="str">
            <v>Part Peak</v>
          </cell>
          <cell r="O3178" t="str">
            <v>C</v>
          </cell>
          <cell r="T3178">
            <v>489.98227000000003</v>
          </cell>
        </row>
        <row r="3179">
          <cell r="F3179" t="str">
            <v>B-19</v>
          </cell>
          <cell r="G3179" t="str">
            <v>Generation</v>
          </cell>
          <cell r="I3179" t="str">
            <v>Demand</v>
          </cell>
          <cell r="J3179" t="str">
            <v>Summer</v>
          </cell>
          <cell r="K3179" t="str">
            <v>Peak</v>
          </cell>
          <cell r="O3179" t="str">
            <v>C</v>
          </cell>
          <cell r="T3179">
            <v>577.67775099999994</v>
          </cell>
        </row>
        <row r="3180">
          <cell r="F3180" t="str">
            <v>B-19</v>
          </cell>
          <cell r="G3180" t="str">
            <v>Generation</v>
          </cell>
          <cell r="I3180" t="str">
            <v>Demand</v>
          </cell>
          <cell r="J3180" t="str">
            <v>Winter</v>
          </cell>
          <cell r="K3180" t="str">
            <v>Maximum kW</v>
          </cell>
          <cell r="O3180" t="str">
            <v>C</v>
          </cell>
          <cell r="T3180">
            <v>755.16708200000005</v>
          </cell>
        </row>
        <row r="3181">
          <cell r="F3181" t="str">
            <v>B-19</v>
          </cell>
          <cell r="G3181" t="str">
            <v>Generation</v>
          </cell>
          <cell r="I3181" t="str">
            <v>Demand</v>
          </cell>
          <cell r="J3181" t="str">
            <v>Winter</v>
          </cell>
          <cell r="K3181" t="str">
            <v>Part Peak</v>
          </cell>
          <cell r="O3181" t="str">
            <v>C</v>
          </cell>
          <cell r="T3181">
            <v>872.36694899999998</v>
          </cell>
        </row>
        <row r="3182">
          <cell r="F3182" t="str">
            <v>B-19</v>
          </cell>
          <cell r="G3182" t="str">
            <v>Generation</v>
          </cell>
          <cell r="I3182" t="str">
            <v>Demand</v>
          </cell>
          <cell r="J3182" t="str">
            <v>Summer</v>
          </cell>
          <cell r="K3182" t="str">
            <v>Maximum kW</v>
          </cell>
          <cell r="O3182" t="str">
            <v>C</v>
          </cell>
          <cell r="T3182">
            <v>0</v>
          </cell>
        </row>
        <row r="3183">
          <cell r="F3183" t="str">
            <v>B-19</v>
          </cell>
          <cell r="G3183" t="str">
            <v>Generation</v>
          </cell>
          <cell r="I3183" t="str">
            <v>Demand</v>
          </cell>
          <cell r="J3183" t="str">
            <v>Summer</v>
          </cell>
          <cell r="K3183" t="str">
            <v>Part Peak</v>
          </cell>
          <cell r="O3183" t="str">
            <v>C</v>
          </cell>
          <cell r="T3183">
            <v>0</v>
          </cell>
        </row>
        <row r="3184">
          <cell r="F3184" t="str">
            <v>B-19</v>
          </cell>
          <cell r="G3184" t="str">
            <v>Generation</v>
          </cell>
          <cell r="I3184" t="str">
            <v>Demand</v>
          </cell>
          <cell r="J3184" t="str">
            <v>Summer</v>
          </cell>
          <cell r="K3184" t="str">
            <v>Peak</v>
          </cell>
          <cell r="O3184" t="str">
            <v>C</v>
          </cell>
          <cell r="T3184">
            <v>0</v>
          </cell>
        </row>
        <row r="3185">
          <cell r="F3185" t="str">
            <v>B-19</v>
          </cell>
          <cell r="G3185" t="str">
            <v>Generation</v>
          </cell>
          <cell r="I3185" t="str">
            <v>Demand</v>
          </cell>
          <cell r="J3185" t="str">
            <v>Winter</v>
          </cell>
          <cell r="K3185" t="str">
            <v>Maximum kW</v>
          </cell>
          <cell r="O3185" t="str">
            <v>C</v>
          </cell>
          <cell r="T3185">
            <v>0</v>
          </cell>
        </row>
        <row r="3186">
          <cell r="F3186" t="str">
            <v>B-19</v>
          </cell>
          <cell r="G3186" t="str">
            <v>Generation</v>
          </cell>
          <cell r="I3186" t="str">
            <v>Demand</v>
          </cell>
          <cell r="J3186" t="str">
            <v>Winter</v>
          </cell>
          <cell r="K3186" t="str">
            <v>Part Peak</v>
          </cell>
          <cell r="O3186" t="str">
            <v>C</v>
          </cell>
          <cell r="T3186">
            <v>0</v>
          </cell>
        </row>
        <row r="3187">
          <cell r="F3187" t="str">
            <v>B-19</v>
          </cell>
          <cell r="G3187" t="str">
            <v>Generation</v>
          </cell>
          <cell r="I3187" t="str">
            <v>Energy</v>
          </cell>
          <cell r="J3187" t="str">
            <v>Summer</v>
          </cell>
          <cell r="K3187" t="str">
            <v>Off Peak</v>
          </cell>
          <cell r="O3187" t="str">
            <v>C</v>
          </cell>
          <cell r="T3187">
            <v>113978.599426</v>
          </cell>
        </row>
        <row r="3188">
          <cell r="F3188" t="str">
            <v>B-19</v>
          </cell>
          <cell r="G3188" t="str">
            <v>Generation</v>
          </cell>
          <cell r="I3188" t="str">
            <v>Energy</v>
          </cell>
          <cell r="J3188" t="str">
            <v>Summer</v>
          </cell>
          <cell r="K3188" t="str">
            <v>Part Peak</v>
          </cell>
          <cell r="O3188" t="str">
            <v>C</v>
          </cell>
          <cell r="T3188">
            <v>34659.287711999998</v>
          </cell>
        </row>
        <row r="3189">
          <cell r="F3189" t="str">
            <v>B-19</v>
          </cell>
          <cell r="G3189" t="str">
            <v>Generation</v>
          </cell>
          <cell r="I3189" t="str">
            <v>Other Standby Revenue</v>
          </cell>
          <cell r="J3189" t="str">
            <v>N/A</v>
          </cell>
          <cell r="K3189" t="str">
            <v>N/A</v>
          </cell>
          <cell r="O3189" t="str">
            <v>C</v>
          </cell>
          <cell r="T3189">
            <v>0</v>
          </cell>
        </row>
        <row r="3190">
          <cell r="F3190" t="str">
            <v>B-19</v>
          </cell>
          <cell r="G3190" t="str">
            <v>Generation</v>
          </cell>
          <cell r="I3190" t="str">
            <v>Other Standby Revenue</v>
          </cell>
          <cell r="J3190" t="str">
            <v>N/A</v>
          </cell>
          <cell r="K3190" t="str">
            <v>N/A</v>
          </cell>
          <cell r="O3190" t="str">
            <v>C</v>
          </cell>
          <cell r="T3190">
            <v>0</v>
          </cell>
        </row>
        <row r="3191">
          <cell r="F3191" t="str">
            <v>B-19</v>
          </cell>
          <cell r="G3191" t="str">
            <v>Generation</v>
          </cell>
          <cell r="I3191" t="str">
            <v>Other Standby Revenue</v>
          </cell>
          <cell r="J3191" t="str">
            <v>N/A</v>
          </cell>
          <cell r="K3191" t="str">
            <v>N/A</v>
          </cell>
          <cell r="O3191" t="str">
            <v>C</v>
          </cell>
          <cell r="T3191">
            <v>0</v>
          </cell>
        </row>
        <row r="3192">
          <cell r="F3192" t="str">
            <v>B-19</v>
          </cell>
          <cell r="G3192" t="str">
            <v>Generation</v>
          </cell>
          <cell r="I3192" t="str">
            <v>Other Standby Revenue</v>
          </cell>
          <cell r="J3192" t="str">
            <v>N/A</v>
          </cell>
          <cell r="K3192" t="str">
            <v>N/A</v>
          </cell>
          <cell r="O3192" t="str">
            <v>C</v>
          </cell>
          <cell r="T3192">
            <v>1411.3129720000002</v>
          </cell>
        </row>
        <row r="3193">
          <cell r="F3193" t="str">
            <v>B-19</v>
          </cell>
          <cell r="G3193" t="str">
            <v>ND</v>
          </cell>
          <cell r="I3193" t="str">
            <v>DL</v>
          </cell>
          <cell r="J3193" t="str">
            <v>N/A</v>
          </cell>
          <cell r="K3193" t="str">
            <v>N/A</v>
          </cell>
          <cell r="O3193" t="str">
            <v>C</v>
          </cell>
          <cell r="T3193">
            <v>0</v>
          </cell>
        </row>
        <row r="3194">
          <cell r="F3194" t="str">
            <v>B-19</v>
          </cell>
          <cell r="G3194" t="str">
            <v>ND</v>
          </cell>
          <cell r="I3194" t="str">
            <v>DL</v>
          </cell>
          <cell r="J3194" t="str">
            <v>N/A</v>
          </cell>
          <cell r="K3194" t="str">
            <v>N/A</v>
          </cell>
          <cell r="O3194" t="str">
            <v>C</v>
          </cell>
          <cell r="T3194">
            <v>0</v>
          </cell>
        </row>
        <row r="3195">
          <cell r="F3195" t="str">
            <v>B-19</v>
          </cell>
          <cell r="G3195" t="str">
            <v>ND</v>
          </cell>
          <cell r="I3195" t="str">
            <v>DL</v>
          </cell>
          <cell r="J3195" t="str">
            <v>N/A</v>
          </cell>
          <cell r="K3195" t="str">
            <v>N/A</v>
          </cell>
          <cell r="O3195" t="str">
            <v>C</v>
          </cell>
          <cell r="T3195">
            <v>0</v>
          </cell>
        </row>
        <row r="3196">
          <cell r="F3196" t="str">
            <v>B-19</v>
          </cell>
          <cell r="G3196" t="str">
            <v>ND</v>
          </cell>
          <cell r="I3196" t="str">
            <v>Energy</v>
          </cell>
          <cell r="J3196" t="str">
            <v>Summer</v>
          </cell>
          <cell r="K3196" t="str">
            <v>Off Peak</v>
          </cell>
          <cell r="O3196" t="str">
            <v>C</v>
          </cell>
          <cell r="T3196">
            <v>113978.599426</v>
          </cell>
        </row>
        <row r="3197">
          <cell r="F3197" t="str">
            <v>B-19</v>
          </cell>
          <cell r="G3197" t="str">
            <v>ND</v>
          </cell>
          <cell r="I3197" t="str">
            <v>Energy</v>
          </cell>
          <cell r="J3197" t="str">
            <v>Summer</v>
          </cell>
          <cell r="K3197" t="str">
            <v>Off Peak</v>
          </cell>
          <cell r="O3197" t="str">
            <v>C</v>
          </cell>
          <cell r="T3197">
            <v>3287230.3804580001</v>
          </cell>
        </row>
        <row r="3198">
          <cell r="F3198" t="str">
            <v>B-19</v>
          </cell>
          <cell r="G3198" t="str">
            <v>ND</v>
          </cell>
          <cell r="I3198" t="str">
            <v>Energy</v>
          </cell>
          <cell r="J3198" t="str">
            <v>Summer</v>
          </cell>
          <cell r="K3198" t="str">
            <v>Part Peak</v>
          </cell>
          <cell r="O3198" t="str">
            <v>C</v>
          </cell>
          <cell r="T3198">
            <v>34659.287711999998</v>
          </cell>
        </row>
        <row r="3199">
          <cell r="F3199" t="str">
            <v>B-19</v>
          </cell>
          <cell r="G3199" t="str">
            <v>ND</v>
          </cell>
          <cell r="I3199" t="str">
            <v>Energy</v>
          </cell>
          <cell r="J3199" t="str">
            <v>Summer</v>
          </cell>
          <cell r="K3199" t="str">
            <v>Part Peak</v>
          </cell>
          <cell r="O3199" t="str">
            <v>C</v>
          </cell>
          <cell r="T3199">
            <v>951192.5379440001</v>
          </cell>
        </row>
        <row r="3200">
          <cell r="F3200" t="str">
            <v>B-19</v>
          </cell>
          <cell r="G3200" t="str">
            <v>ND</v>
          </cell>
          <cell r="I3200" t="str">
            <v>Energy</v>
          </cell>
          <cell r="J3200" t="str">
            <v>Summer</v>
          </cell>
          <cell r="K3200" t="str">
            <v>Peak</v>
          </cell>
          <cell r="O3200" t="str">
            <v>C</v>
          </cell>
          <cell r="T3200">
            <v>50934.331396000001</v>
          </cell>
        </row>
        <row r="3201">
          <cell r="F3201" t="str">
            <v>B-19</v>
          </cell>
          <cell r="G3201" t="str">
            <v>ND</v>
          </cell>
          <cell r="I3201" t="str">
            <v>Energy</v>
          </cell>
          <cell r="J3201" t="str">
            <v>Summer</v>
          </cell>
          <cell r="K3201" t="str">
            <v>Peak</v>
          </cell>
          <cell r="O3201" t="str">
            <v>C</v>
          </cell>
          <cell r="T3201">
            <v>1176338.1003769999</v>
          </cell>
        </row>
        <row r="3202">
          <cell r="F3202" t="str">
            <v>B-19</v>
          </cell>
          <cell r="G3202" t="str">
            <v>ND</v>
          </cell>
          <cell r="I3202" t="str">
            <v>Energy</v>
          </cell>
          <cell r="J3202" t="str">
            <v>Winter</v>
          </cell>
          <cell r="K3202" t="str">
            <v>Off Peak</v>
          </cell>
          <cell r="O3202" t="str">
            <v>C</v>
          </cell>
          <cell r="T3202">
            <v>218847.790511</v>
          </cell>
        </row>
        <row r="3203">
          <cell r="F3203" t="str">
            <v>B-19</v>
          </cell>
          <cell r="G3203" t="str">
            <v>ND</v>
          </cell>
          <cell r="I3203" t="str">
            <v>Energy</v>
          </cell>
          <cell r="J3203" t="str">
            <v>Winter</v>
          </cell>
          <cell r="K3203" t="str">
            <v>Off Peak</v>
          </cell>
          <cell r="O3203" t="str">
            <v>C</v>
          </cell>
          <cell r="T3203">
            <v>6381158.2530150004</v>
          </cell>
        </row>
        <row r="3204">
          <cell r="F3204" t="str">
            <v>B-19</v>
          </cell>
          <cell r="G3204" t="str">
            <v>ND</v>
          </cell>
          <cell r="I3204" t="str">
            <v>Energy</v>
          </cell>
          <cell r="J3204" t="str">
            <v>Winter</v>
          </cell>
          <cell r="K3204" t="str">
            <v>Part Peak</v>
          </cell>
          <cell r="O3204" t="str">
            <v>C</v>
          </cell>
          <cell r="T3204">
            <v>68493.714695000002</v>
          </cell>
        </row>
        <row r="3205">
          <cell r="F3205" t="str">
            <v>B-19</v>
          </cell>
          <cell r="G3205" t="str">
            <v>ND</v>
          </cell>
          <cell r="I3205" t="str">
            <v>Energy</v>
          </cell>
          <cell r="J3205" t="str">
            <v>Winter</v>
          </cell>
          <cell r="K3205" t="str">
            <v>Part Peak</v>
          </cell>
          <cell r="O3205" t="str">
            <v>C</v>
          </cell>
          <cell r="T3205">
            <v>1929429.0636459999</v>
          </cell>
        </row>
        <row r="3206">
          <cell r="F3206" t="str">
            <v>B-19</v>
          </cell>
          <cell r="G3206" t="str">
            <v>ND</v>
          </cell>
          <cell r="I3206" t="str">
            <v>Energy</v>
          </cell>
          <cell r="J3206" t="str">
            <v>Winter</v>
          </cell>
          <cell r="K3206" t="str">
            <v>Super Off</v>
          </cell>
          <cell r="O3206" t="str">
            <v>C</v>
          </cell>
          <cell r="T3206">
            <v>24668.853134000001</v>
          </cell>
        </row>
        <row r="3207">
          <cell r="F3207" t="str">
            <v>B-19</v>
          </cell>
          <cell r="G3207" t="str">
            <v>ND</v>
          </cell>
          <cell r="I3207" t="str">
            <v>Energy</v>
          </cell>
          <cell r="J3207" t="str">
            <v>Winter</v>
          </cell>
          <cell r="K3207" t="str">
            <v>Super Off</v>
          </cell>
          <cell r="O3207" t="str">
            <v>C</v>
          </cell>
          <cell r="T3207">
            <v>476951.00618800003</v>
          </cell>
        </row>
        <row r="3208">
          <cell r="F3208" t="str">
            <v>B-19</v>
          </cell>
          <cell r="G3208" t="str">
            <v>ND</v>
          </cell>
          <cell r="I3208" t="str">
            <v>Energy</v>
          </cell>
          <cell r="J3208" t="str">
            <v>Summer</v>
          </cell>
          <cell r="K3208" t="str">
            <v>Off Peak</v>
          </cell>
          <cell r="O3208" t="str">
            <v>C</v>
          </cell>
          <cell r="T3208">
            <v>0</v>
          </cell>
        </row>
        <row r="3209">
          <cell r="F3209" t="str">
            <v>B-19</v>
          </cell>
          <cell r="G3209" t="str">
            <v>ND</v>
          </cell>
          <cell r="I3209" t="str">
            <v>Energy</v>
          </cell>
          <cell r="J3209" t="str">
            <v>Summer</v>
          </cell>
          <cell r="K3209" t="str">
            <v>Off Peak</v>
          </cell>
          <cell r="O3209" t="str">
            <v>C</v>
          </cell>
          <cell r="T3209">
            <v>0</v>
          </cell>
        </row>
        <row r="3210">
          <cell r="F3210" t="str">
            <v>B-19</v>
          </cell>
          <cell r="G3210" t="str">
            <v>ND</v>
          </cell>
          <cell r="I3210" t="str">
            <v>Energy</v>
          </cell>
          <cell r="J3210" t="str">
            <v>Summer</v>
          </cell>
          <cell r="K3210" t="str">
            <v>Off Peak</v>
          </cell>
          <cell r="O3210" t="str">
            <v>C</v>
          </cell>
          <cell r="T3210">
            <v>0</v>
          </cell>
        </row>
        <row r="3211">
          <cell r="F3211" t="str">
            <v>B-19</v>
          </cell>
          <cell r="G3211" t="str">
            <v>ND</v>
          </cell>
          <cell r="I3211" t="str">
            <v>Energy</v>
          </cell>
          <cell r="J3211" t="str">
            <v>Summer</v>
          </cell>
          <cell r="K3211" t="str">
            <v>Part Peak</v>
          </cell>
          <cell r="O3211" t="str">
            <v>C</v>
          </cell>
          <cell r="T3211">
            <v>0</v>
          </cell>
        </row>
        <row r="3212">
          <cell r="F3212" t="str">
            <v>B-19</v>
          </cell>
          <cell r="G3212" t="str">
            <v>ND</v>
          </cell>
          <cell r="I3212" t="str">
            <v>Energy</v>
          </cell>
          <cell r="J3212" t="str">
            <v>Summer</v>
          </cell>
          <cell r="K3212" t="str">
            <v>Part Peak</v>
          </cell>
          <cell r="O3212" t="str">
            <v>C</v>
          </cell>
          <cell r="T3212">
            <v>0</v>
          </cell>
        </row>
        <row r="3213">
          <cell r="F3213" t="str">
            <v>B-19</v>
          </cell>
          <cell r="G3213" t="str">
            <v>ND</v>
          </cell>
          <cell r="I3213" t="str">
            <v>Energy</v>
          </cell>
          <cell r="J3213" t="str">
            <v>Summer</v>
          </cell>
          <cell r="K3213" t="str">
            <v>Part Peak</v>
          </cell>
          <cell r="O3213" t="str">
            <v>C</v>
          </cell>
          <cell r="T3213">
            <v>0</v>
          </cell>
        </row>
        <row r="3214">
          <cell r="F3214" t="str">
            <v>B-19</v>
          </cell>
          <cell r="G3214" t="str">
            <v>ND</v>
          </cell>
          <cell r="I3214" t="str">
            <v>Energy</v>
          </cell>
          <cell r="J3214" t="str">
            <v>Summer</v>
          </cell>
          <cell r="K3214" t="str">
            <v>Peak</v>
          </cell>
          <cell r="O3214" t="str">
            <v>C</v>
          </cell>
          <cell r="T3214">
            <v>0</v>
          </cell>
        </row>
        <row r="3215">
          <cell r="F3215" t="str">
            <v>B-19</v>
          </cell>
          <cell r="G3215" t="str">
            <v>ND</v>
          </cell>
          <cell r="I3215" t="str">
            <v>Energy</v>
          </cell>
          <cell r="J3215" t="str">
            <v>Summer</v>
          </cell>
          <cell r="K3215" t="str">
            <v>Peak</v>
          </cell>
          <cell r="O3215" t="str">
            <v>C</v>
          </cell>
          <cell r="T3215">
            <v>0</v>
          </cell>
        </row>
        <row r="3216">
          <cell r="F3216" t="str">
            <v>B-19</v>
          </cell>
          <cell r="G3216" t="str">
            <v>ND</v>
          </cell>
          <cell r="I3216" t="str">
            <v>Energy</v>
          </cell>
          <cell r="J3216" t="str">
            <v>Summer</v>
          </cell>
          <cell r="K3216" t="str">
            <v>Peak</v>
          </cell>
          <cell r="O3216" t="str">
            <v>C</v>
          </cell>
          <cell r="T3216">
            <v>0</v>
          </cell>
        </row>
        <row r="3217">
          <cell r="F3217" t="str">
            <v>B-19</v>
          </cell>
          <cell r="G3217" t="str">
            <v>ND</v>
          </cell>
          <cell r="I3217" t="str">
            <v>Energy</v>
          </cell>
          <cell r="J3217" t="str">
            <v>Winter</v>
          </cell>
          <cell r="K3217" t="str">
            <v>Off Peak</v>
          </cell>
          <cell r="O3217" t="str">
            <v>C</v>
          </cell>
          <cell r="T3217">
            <v>0</v>
          </cell>
        </row>
        <row r="3218">
          <cell r="F3218" t="str">
            <v>B-19</v>
          </cell>
          <cell r="G3218" t="str">
            <v>ND</v>
          </cell>
          <cell r="I3218" t="str">
            <v>Energy</v>
          </cell>
          <cell r="J3218" t="str">
            <v>Winter</v>
          </cell>
          <cell r="K3218" t="str">
            <v>Off Peak</v>
          </cell>
          <cell r="O3218" t="str">
            <v>C</v>
          </cell>
          <cell r="T3218">
            <v>0</v>
          </cell>
        </row>
        <row r="3219">
          <cell r="F3219" t="str">
            <v>B-19</v>
          </cell>
          <cell r="G3219" t="str">
            <v>ND</v>
          </cell>
          <cell r="I3219" t="str">
            <v>Energy</v>
          </cell>
          <cell r="J3219" t="str">
            <v>Winter</v>
          </cell>
          <cell r="K3219" t="str">
            <v>Off Peak</v>
          </cell>
          <cell r="O3219" t="str">
            <v>C</v>
          </cell>
          <cell r="T3219">
            <v>0</v>
          </cell>
        </row>
        <row r="3220">
          <cell r="F3220" t="str">
            <v>B-19</v>
          </cell>
          <cell r="G3220" t="str">
            <v>ND</v>
          </cell>
          <cell r="I3220" t="str">
            <v>Energy</v>
          </cell>
          <cell r="J3220" t="str">
            <v>Winter</v>
          </cell>
          <cell r="K3220" t="str">
            <v>Part Peak</v>
          </cell>
          <cell r="O3220" t="str">
            <v>C</v>
          </cell>
          <cell r="T3220">
            <v>0</v>
          </cell>
        </row>
        <row r="3221">
          <cell r="F3221" t="str">
            <v>B-19</v>
          </cell>
          <cell r="G3221" t="str">
            <v>ND</v>
          </cell>
          <cell r="I3221" t="str">
            <v>Energy</v>
          </cell>
          <cell r="J3221" t="str">
            <v>Winter</v>
          </cell>
          <cell r="K3221" t="str">
            <v>Part Peak</v>
          </cell>
          <cell r="O3221" t="str">
            <v>C</v>
          </cell>
          <cell r="T3221">
            <v>0</v>
          </cell>
        </row>
        <row r="3222">
          <cell r="F3222" t="str">
            <v>B-19</v>
          </cell>
          <cell r="G3222" t="str">
            <v>ND</v>
          </cell>
          <cell r="I3222" t="str">
            <v>Energy</v>
          </cell>
          <cell r="J3222" t="str">
            <v>Winter</v>
          </cell>
          <cell r="K3222" t="str">
            <v>Part Peak</v>
          </cell>
          <cell r="O3222" t="str">
            <v>C</v>
          </cell>
          <cell r="T3222">
            <v>0</v>
          </cell>
        </row>
        <row r="3223">
          <cell r="F3223" t="str">
            <v>B-19</v>
          </cell>
          <cell r="G3223" t="str">
            <v>ND</v>
          </cell>
          <cell r="I3223" t="str">
            <v>Energy</v>
          </cell>
          <cell r="J3223" t="str">
            <v>Winter</v>
          </cell>
          <cell r="K3223" t="str">
            <v>Super Off</v>
          </cell>
          <cell r="O3223" t="str">
            <v>C</v>
          </cell>
          <cell r="T3223">
            <v>0</v>
          </cell>
        </row>
        <row r="3224">
          <cell r="F3224" t="str">
            <v>B-19</v>
          </cell>
          <cell r="G3224" t="str">
            <v>ND</v>
          </cell>
          <cell r="I3224" t="str">
            <v>Energy</v>
          </cell>
          <cell r="J3224" t="str">
            <v>Winter</v>
          </cell>
          <cell r="K3224" t="str">
            <v>Super Off</v>
          </cell>
          <cell r="O3224" t="str">
            <v>C</v>
          </cell>
          <cell r="T3224">
            <v>0</v>
          </cell>
        </row>
        <row r="3225">
          <cell r="F3225" t="str">
            <v>B-19</v>
          </cell>
          <cell r="G3225" t="str">
            <v>ND</v>
          </cell>
          <cell r="I3225" t="str">
            <v>Energy</v>
          </cell>
          <cell r="J3225" t="str">
            <v>Winter</v>
          </cell>
          <cell r="K3225" t="str">
            <v>Super Off</v>
          </cell>
          <cell r="O3225" t="str">
            <v>C</v>
          </cell>
          <cell r="T3225">
            <v>0</v>
          </cell>
        </row>
        <row r="3226">
          <cell r="F3226" t="str">
            <v>B-19</v>
          </cell>
          <cell r="G3226" t="str">
            <v>NSGC</v>
          </cell>
          <cell r="I3226" t="str">
            <v>Energy</v>
          </cell>
          <cell r="J3226" t="str">
            <v>Summer</v>
          </cell>
          <cell r="K3226" t="str">
            <v>Off Peak</v>
          </cell>
          <cell r="O3226" t="str">
            <v>C</v>
          </cell>
          <cell r="T3226">
            <v>113978.599426</v>
          </cell>
        </row>
        <row r="3227">
          <cell r="F3227" t="str">
            <v>B-19</v>
          </cell>
          <cell r="G3227" t="str">
            <v>NSGC</v>
          </cell>
          <cell r="I3227" t="str">
            <v>Energy</v>
          </cell>
          <cell r="J3227" t="str">
            <v>Summer</v>
          </cell>
          <cell r="K3227" t="str">
            <v>Off Peak</v>
          </cell>
          <cell r="O3227" t="str">
            <v>C</v>
          </cell>
          <cell r="T3227">
            <v>3287230.3804580001</v>
          </cell>
        </row>
        <row r="3228">
          <cell r="F3228" t="str">
            <v>B-19</v>
          </cell>
          <cell r="G3228" t="str">
            <v>NSGC</v>
          </cell>
          <cell r="I3228" t="str">
            <v>Energy</v>
          </cell>
          <cell r="J3228" t="str">
            <v>Summer</v>
          </cell>
          <cell r="K3228" t="str">
            <v>Part Peak</v>
          </cell>
          <cell r="O3228" t="str">
            <v>C</v>
          </cell>
          <cell r="T3228">
            <v>34659.287711999998</v>
          </cell>
        </row>
        <row r="3229">
          <cell r="F3229" t="str">
            <v>B-19</v>
          </cell>
          <cell r="G3229" t="str">
            <v>NSGC</v>
          </cell>
          <cell r="I3229" t="str">
            <v>Energy</v>
          </cell>
          <cell r="J3229" t="str">
            <v>Summer</v>
          </cell>
          <cell r="K3229" t="str">
            <v>Part Peak</v>
          </cell>
          <cell r="O3229" t="str">
            <v>C</v>
          </cell>
          <cell r="T3229">
            <v>951192.5379440001</v>
          </cell>
        </row>
        <row r="3230">
          <cell r="F3230" t="str">
            <v>B-19</v>
          </cell>
          <cell r="G3230" t="str">
            <v>NSGC</v>
          </cell>
          <cell r="I3230" t="str">
            <v>Energy</v>
          </cell>
          <cell r="J3230" t="str">
            <v>Summer</v>
          </cell>
          <cell r="K3230" t="str">
            <v>Peak</v>
          </cell>
          <cell r="O3230" t="str">
            <v>C</v>
          </cell>
          <cell r="T3230">
            <v>50934.331396000001</v>
          </cell>
        </row>
        <row r="3231">
          <cell r="F3231" t="str">
            <v>B-19</v>
          </cell>
          <cell r="G3231" t="str">
            <v>NSGC</v>
          </cell>
          <cell r="I3231" t="str">
            <v>Energy</v>
          </cell>
          <cell r="J3231" t="str">
            <v>Summer</v>
          </cell>
          <cell r="K3231" t="str">
            <v>Peak</v>
          </cell>
          <cell r="O3231" t="str">
            <v>C</v>
          </cell>
          <cell r="T3231">
            <v>1176338.1003769999</v>
          </cell>
        </row>
        <row r="3232">
          <cell r="F3232" t="str">
            <v>B-19</v>
          </cell>
          <cell r="G3232" t="str">
            <v>NSGC</v>
          </cell>
          <cell r="I3232" t="str">
            <v>Energy</v>
          </cell>
          <cell r="J3232" t="str">
            <v>Winter</v>
          </cell>
          <cell r="K3232" t="str">
            <v>Off Peak</v>
          </cell>
          <cell r="O3232" t="str">
            <v>C</v>
          </cell>
          <cell r="T3232">
            <v>218847.790511</v>
          </cell>
        </row>
        <row r="3233">
          <cell r="F3233" t="str">
            <v>B-19</v>
          </cell>
          <cell r="G3233" t="str">
            <v>NSGC</v>
          </cell>
          <cell r="I3233" t="str">
            <v>Energy</v>
          </cell>
          <cell r="J3233" t="str">
            <v>Winter</v>
          </cell>
          <cell r="K3233" t="str">
            <v>Off Peak</v>
          </cell>
          <cell r="O3233" t="str">
            <v>C</v>
          </cell>
          <cell r="T3233">
            <v>6381158.2530150004</v>
          </cell>
        </row>
        <row r="3234">
          <cell r="F3234" t="str">
            <v>B-19</v>
          </cell>
          <cell r="G3234" t="str">
            <v>NSGC</v>
          </cell>
          <cell r="I3234" t="str">
            <v>Energy</v>
          </cell>
          <cell r="J3234" t="str">
            <v>Winter</v>
          </cell>
          <cell r="K3234" t="str">
            <v>Part Peak</v>
          </cell>
          <cell r="O3234" t="str">
            <v>C</v>
          </cell>
          <cell r="T3234">
            <v>68493.714695000002</v>
          </cell>
        </row>
        <row r="3235">
          <cell r="F3235" t="str">
            <v>B-19</v>
          </cell>
          <cell r="G3235" t="str">
            <v>NSGC</v>
          </cell>
          <cell r="I3235" t="str">
            <v>Energy</v>
          </cell>
          <cell r="J3235" t="str">
            <v>Winter</v>
          </cell>
          <cell r="K3235" t="str">
            <v>Part Peak</v>
          </cell>
          <cell r="O3235" t="str">
            <v>C</v>
          </cell>
          <cell r="T3235">
            <v>1929429.0636459999</v>
          </cell>
        </row>
        <row r="3236">
          <cell r="F3236" t="str">
            <v>B-19</v>
          </cell>
          <cell r="G3236" t="str">
            <v>NSGC</v>
          </cell>
          <cell r="I3236" t="str">
            <v>Energy</v>
          </cell>
          <cell r="J3236" t="str">
            <v>Winter</v>
          </cell>
          <cell r="K3236" t="str">
            <v>Super Off</v>
          </cell>
          <cell r="O3236" t="str">
            <v>C</v>
          </cell>
          <cell r="T3236">
            <v>24668.853134000001</v>
          </cell>
        </row>
        <row r="3237">
          <cell r="F3237" t="str">
            <v>B-19</v>
          </cell>
          <cell r="G3237" t="str">
            <v>NSGC</v>
          </cell>
          <cell r="I3237" t="str">
            <v>Energy</v>
          </cell>
          <cell r="J3237" t="str">
            <v>Winter</v>
          </cell>
          <cell r="K3237" t="str">
            <v>Super Off</v>
          </cell>
          <cell r="O3237" t="str">
            <v>C</v>
          </cell>
          <cell r="T3237">
            <v>476951.00618800003</v>
          </cell>
        </row>
        <row r="3238">
          <cell r="F3238" t="str">
            <v>B-19</v>
          </cell>
          <cell r="G3238" t="str">
            <v>NSGC</v>
          </cell>
          <cell r="I3238" t="str">
            <v>Energy</v>
          </cell>
          <cell r="J3238" t="str">
            <v>Summer</v>
          </cell>
          <cell r="K3238" t="str">
            <v>Off Peak</v>
          </cell>
          <cell r="O3238" t="str">
            <v>C</v>
          </cell>
          <cell r="T3238">
            <v>0</v>
          </cell>
        </row>
        <row r="3239">
          <cell r="F3239" t="str">
            <v>B-19</v>
          </cell>
          <cell r="G3239" t="str">
            <v>NSGC</v>
          </cell>
          <cell r="I3239" t="str">
            <v>Energy</v>
          </cell>
          <cell r="J3239" t="str">
            <v>Summer</v>
          </cell>
          <cell r="K3239" t="str">
            <v>Off Peak</v>
          </cell>
          <cell r="O3239" t="str">
            <v>C</v>
          </cell>
          <cell r="T3239">
            <v>0</v>
          </cell>
        </row>
        <row r="3240">
          <cell r="F3240" t="str">
            <v>B-19</v>
          </cell>
          <cell r="G3240" t="str">
            <v>NSGC</v>
          </cell>
          <cell r="I3240" t="str">
            <v>Energy</v>
          </cell>
          <cell r="J3240" t="str">
            <v>Summer</v>
          </cell>
          <cell r="K3240" t="str">
            <v>Off Peak</v>
          </cell>
          <cell r="O3240" t="str">
            <v>C</v>
          </cell>
          <cell r="T3240">
            <v>0</v>
          </cell>
        </row>
        <row r="3241">
          <cell r="F3241" t="str">
            <v>B-19</v>
          </cell>
          <cell r="G3241" t="str">
            <v>NSGC</v>
          </cell>
          <cell r="I3241" t="str">
            <v>Energy</v>
          </cell>
          <cell r="J3241" t="str">
            <v>Summer</v>
          </cell>
          <cell r="K3241" t="str">
            <v>Part Peak</v>
          </cell>
          <cell r="O3241" t="str">
            <v>C</v>
          </cell>
          <cell r="T3241">
            <v>0</v>
          </cell>
        </row>
        <row r="3242">
          <cell r="F3242" t="str">
            <v>B-19</v>
          </cell>
          <cell r="G3242" t="str">
            <v>NSGC</v>
          </cell>
          <cell r="I3242" t="str">
            <v>Energy</v>
          </cell>
          <cell r="J3242" t="str">
            <v>Summer</v>
          </cell>
          <cell r="K3242" t="str">
            <v>Part Peak</v>
          </cell>
          <cell r="O3242" t="str">
            <v>C</v>
          </cell>
          <cell r="T3242">
            <v>0</v>
          </cell>
        </row>
        <row r="3243">
          <cell r="F3243" t="str">
            <v>B-19</v>
          </cell>
          <cell r="G3243" t="str">
            <v>NSGC</v>
          </cell>
          <cell r="I3243" t="str">
            <v>Energy</v>
          </cell>
          <cell r="J3243" t="str">
            <v>Summer</v>
          </cell>
          <cell r="K3243" t="str">
            <v>Part Peak</v>
          </cell>
          <cell r="O3243" t="str">
            <v>C</v>
          </cell>
          <cell r="T3243">
            <v>0</v>
          </cell>
        </row>
        <row r="3244">
          <cell r="F3244" t="str">
            <v>B-19</v>
          </cell>
          <cell r="G3244" t="str">
            <v>NSGC</v>
          </cell>
          <cell r="I3244" t="str">
            <v>Energy</v>
          </cell>
          <cell r="J3244" t="str">
            <v>Summer</v>
          </cell>
          <cell r="K3244" t="str">
            <v>Peak</v>
          </cell>
          <cell r="O3244" t="str">
            <v>C</v>
          </cell>
          <cell r="T3244">
            <v>0</v>
          </cell>
        </row>
        <row r="3245">
          <cell r="F3245" t="str">
            <v>B-19</v>
          </cell>
          <cell r="G3245" t="str">
            <v>NSGC</v>
          </cell>
          <cell r="I3245" t="str">
            <v>Energy</v>
          </cell>
          <cell r="J3245" t="str">
            <v>Summer</v>
          </cell>
          <cell r="K3245" t="str">
            <v>Peak</v>
          </cell>
          <cell r="O3245" t="str">
            <v>C</v>
          </cell>
          <cell r="T3245">
            <v>0</v>
          </cell>
        </row>
        <row r="3246">
          <cell r="F3246" t="str">
            <v>B-19</v>
          </cell>
          <cell r="G3246" t="str">
            <v>NSGC</v>
          </cell>
          <cell r="I3246" t="str">
            <v>Energy</v>
          </cell>
          <cell r="J3246" t="str">
            <v>Summer</v>
          </cell>
          <cell r="K3246" t="str">
            <v>Peak</v>
          </cell>
          <cell r="O3246" t="str">
            <v>C</v>
          </cell>
          <cell r="T3246">
            <v>0</v>
          </cell>
        </row>
        <row r="3247">
          <cell r="F3247" t="str">
            <v>B-19</v>
          </cell>
          <cell r="G3247" t="str">
            <v>NSGC</v>
          </cell>
          <cell r="I3247" t="str">
            <v>Energy</v>
          </cell>
          <cell r="J3247" t="str">
            <v>Winter</v>
          </cell>
          <cell r="K3247" t="str">
            <v>Off Peak</v>
          </cell>
          <cell r="O3247" t="str">
            <v>C</v>
          </cell>
          <cell r="T3247">
            <v>0</v>
          </cell>
        </row>
        <row r="3248">
          <cell r="F3248" t="str">
            <v>B-19</v>
          </cell>
          <cell r="G3248" t="str">
            <v>NSGC</v>
          </cell>
          <cell r="I3248" t="str">
            <v>Energy</v>
          </cell>
          <cell r="J3248" t="str">
            <v>Winter</v>
          </cell>
          <cell r="K3248" t="str">
            <v>Off Peak</v>
          </cell>
          <cell r="O3248" t="str">
            <v>C</v>
          </cell>
          <cell r="T3248">
            <v>0</v>
          </cell>
        </row>
        <row r="3249">
          <cell r="F3249" t="str">
            <v>B-19</v>
          </cell>
          <cell r="G3249" t="str">
            <v>NSGC</v>
          </cell>
          <cell r="I3249" t="str">
            <v>Energy</v>
          </cell>
          <cell r="J3249" t="str">
            <v>Winter</v>
          </cell>
          <cell r="K3249" t="str">
            <v>Off Peak</v>
          </cell>
          <cell r="O3249" t="str">
            <v>C</v>
          </cell>
          <cell r="T3249">
            <v>0</v>
          </cell>
        </row>
        <row r="3250">
          <cell r="F3250" t="str">
            <v>B-19</v>
          </cell>
          <cell r="G3250" t="str">
            <v>NSGC</v>
          </cell>
          <cell r="I3250" t="str">
            <v>Energy</v>
          </cell>
          <cell r="J3250" t="str">
            <v>Winter</v>
          </cell>
          <cell r="K3250" t="str">
            <v>Part Peak</v>
          </cell>
          <cell r="O3250" t="str">
            <v>C</v>
          </cell>
          <cell r="T3250">
            <v>0</v>
          </cell>
        </row>
        <row r="3251">
          <cell r="F3251" t="str">
            <v>B-19</v>
          </cell>
          <cell r="G3251" t="str">
            <v>NSGC</v>
          </cell>
          <cell r="I3251" t="str">
            <v>Energy</v>
          </cell>
          <cell r="J3251" t="str">
            <v>Winter</v>
          </cell>
          <cell r="K3251" t="str">
            <v>Part Peak</v>
          </cell>
          <cell r="O3251" t="str">
            <v>C</v>
          </cell>
          <cell r="T3251">
            <v>0</v>
          </cell>
        </row>
        <row r="3252">
          <cell r="F3252" t="str">
            <v>B-19</v>
          </cell>
          <cell r="G3252" t="str">
            <v>NSGC</v>
          </cell>
          <cell r="I3252" t="str">
            <v>Energy</v>
          </cell>
          <cell r="J3252" t="str">
            <v>Winter</v>
          </cell>
          <cell r="K3252" t="str">
            <v>Part Peak</v>
          </cell>
          <cell r="O3252" t="str">
            <v>C</v>
          </cell>
          <cell r="T3252">
            <v>0</v>
          </cell>
        </row>
        <row r="3253">
          <cell r="F3253" t="str">
            <v>B-19</v>
          </cell>
          <cell r="G3253" t="str">
            <v>NSGC</v>
          </cell>
          <cell r="I3253" t="str">
            <v>Energy</v>
          </cell>
          <cell r="J3253" t="str">
            <v>Winter</v>
          </cell>
          <cell r="K3253" t="str">
            <v>Super Off</v>
          </cell>
          <cell r="O3253" t="str">
            <v>C</v>
          </cell>
          <cell r="T3253">
            <v>0</v>
          </cell>
        </row>
        <row r="3254">
          <cell r="F3254" t="str">
            <v>B-19</v>
          </cell>
          <cell r="G3254" t="str">
            <v>NSGC</v>
          </cell>
          <cell r="I3254" t="str">
            <v>Energy</v>
          </cell>
          <cell r="J3254" t="str">
            <v>Winter</v>
          </cell>
          <cell r="K3254" t="str">
            <v>Super Off</v>
          </cell>
          <cell r="O3254" t="str">
            <v>C</v>
          </cell>
          <cell r="T3254">
            <v>0</v>
          </cell>
        </row>
        <row r="3255">
          <cell r="F3255" t="str">
            <v>B-19</v>
          </cell>
          <cell r="G3255" t="str">
            <v>NSGC</v>
          </cell>
          <cell r="I3255" t="str">
            <v>Energy</v>
          </cell>
          <cell r="J3255" t="str">
            <v>Winter</v>
          </cell>
          <cell r="K3255" t="str">
            <v>Super Off</v>
          </cell>
          <cell r="O3255" t="str">
            <v>C</v>
          </cell>
          <cell r="T3255">
            <v>0</v>
          </cell>
        </row>
        <row r="3256">
          <cell r="F3256" t="str">
            <v>B-19</v>
          </cell>
          <cell r="G3256" t="str">
            <v>PPP</v>
          </cell>
          <cell r="I3256" t="str">
            <v>DL</v>
          </cell>
          <cell r="J3256" t="str">
            <v>N/A</v>
          </cell>
          <cell r="K3256" t="str">
            <v>Peak</v>
          </cell>
          <cell r="O3256" t="str">
            <v>C</v>
          </cell>
          <cell r="T3256">
            <v>0</v>
          </cell>
        </row>
        <row r="3257">
          <cell r="F3257" t="str">
            <v>B-19</v>
          </cell>
          <cell r="G3257" t="str">
            <v>PPP</v>
          </cell>
          <cell r="I3257" t="str">
            <v>DL</v>
          </cell>
          <cell r="J3257" t="str">
            <v>N/A</v>
          </cell>
          <cell r="K3257" t="str">
            <v>Peak</v>
          </cell>
          <cell r="O3257" t="str">
            <v>C</v>
          </cell>
          <cell r="T3257">
            <v>0</v>
          </cell>
        </row>
        <row r="3258">
          <cell r="F3258" t="str">
            <v>B-19</v>
          </cell>
          <cell r="G3258" t="str">
            <v>PPP</v>
          </cell>
          <cell r="I3258" t="str">
            <v>DL</v>
          </cell>
          <cell r="J3258" t="str">
            <v>N/A</v>
          </cell>
          <cell r="K3258" t="str">
            <v>Peak</v>
          </cell>
          <cell r="O3258" t="str">
            <v>C</v>
          </cell>
          <cell r="T3258">
            <v>0</v>
          </cell>
        </row>
        <row r="3259">
          <cell r="F3259" t="str">
            <v>B-19</v>
          </cell>
          <cell r="G3259" t="str">
            <v>PPP</v>
          </cell>
          <cell r="I3259" t="str">
            <v>DL</v>
          </cell>
          <cell r="J3259" t="str">
            <v>N/A</v>
          </cell>
          <cell r="K3259" t="str">
            <v>Peak</v>
          </cell>
          <cell r="O3259" t="str">
            <v>C</v>
          </cell>
          <cell r="T3259">
            <v>0</v>
          </cell>
        </row>
        <row r="3260">
          <cell r="F3260" t="str">
            <v>B-19</v>
          </cell>
          <cell r="G3260" t="str">
            <v>PPP</v>
          </cell>
          <cell r="I3260" t="str">
            <v>Energy</v>
          </cell>
          <cell r="J3260" t="str">
            <v>Summer</v>
          </cell>
          <cell r="K3260" t="str">
            <v>Off Peak</v>
          </cell>
          <cell r="O3260" t="str">
            <v>C</v>
          </cell>
          <cell r="T3260">
            <v>113978.599426</v>
          </cell>
        </row>
        <row r="3261">
          <cell r="F3261" t="str">
            <v>B-19</v>
          </cell>
          <cell r="G3261" t="str">
            <v>PPP</v>
          </cell>
          <cell r="I3261" t="str">
            <v>Energy</v>
          </cell>
          <cell r="J3261" t="str">
            <v>Summer</v>
          </cell>
          <cell r="K3261" t="str">
            <v>Off Peak</v>
          </cell>
          <cell r="O3261" t="str">
            <v>C</v>
          </cell>
          <cell r="T3261">
            <v>3287230.3804580001</v>
          </cell>
        </row>
        <row r="3262">
          <cell r="F3262" t="str">
            <v>B-19</v>
          </cell>
          <cell r="G3262" t="str">
            <v>PPP</v>
          </cell>
          <cell r="I3262" t="str">
            <v>Energy</v>
          </cell>
          <cell r="J3262" t="str">
            <v>Summer</v>
          </cell>
          <cell r="K3262" t="str">
            <v>Part Peak</v>
          </cell>
          <cell r="O3262" t="str">
            <v>C</v>
          </cell>
          <cell r="T3262">
            <v>34659.287711999998</v>
          </cell>
        </row>
        <row r="3263">
          <cell r="F3263" t="str">
            <v>B-19</v>
          </cell>
          <cell r="G3263" t="str">
            <v>PPP</v>
          </cell>
          <cell r="I3263" t="str">
            <v>Energy</v>
          </cell>
          <cell r="J3263" t="str">
            <v>Summer</v>
          </cell>
          <cell r="K3263" t="str">
            <v>Part Peak</v>
          </cell>
          <cell r="O3263" t="str">
            <v>C</v>
          </cell>
          <cell r="T3263">
            <v>951192.5379440001</v>
          </cell>
        </row>
        <row r="3264">
          <cell r="F3264" t="str">
            <v>B-19</v>
          </cell>
          <cell r="G3264" t="str">
            <v>PPP</v>
          </cell>
          <cell r="I3264" t="str">
            <v>Energy</v>
          </cell>
          <cell r="J3264" t="str">
            <v>Summer</v>
          </cell>
          <cell r="K3264" t="str">
            <v>Peak</v>
          </cell>
          <cell r="O3264" t="str">
            <v>C</v>
          </cell>
          <cell r="T3264">
            <v>50934.331396000001</v>
          </cell>
        </row>
        <row r="3265">
          <cell r="F3265" t="str">
            <v>B-19</v>
          </cell>
          <cell r="G3265" t="str">
            <v>PPP</v>
          </cell>
          <cell r="I3265" t="str">
            <v>Energy</v>
          </cell>
          <cell r="J3265" t="str">
            <v>Summer</v>
          </cell>
          <cell r="K3265" t="str">
            <v>Peak</v>
          </cell>
          <cell r="O3265" t="str">
            <v>C</v>
          </cell>
          <cell r="T3265">
            <v>1176338.1003769999</v>
          </cell>
        </row>
        <row r="3266">
          <cell r="F3266" t="str">
            <v>B-19</v>
          </cell>
          <cell r="G3266" t="str">
            <v>PPP</v>
          </cell>
          <cell r="I3266" t="str">
            <v>Energy</v>
          </cell>
          <cell r="J3266" t="str">
            <v>Winter</v>
          </cell>
          <cell r="K3266" t="str">
            <v>Off Peak</v>
          </cell>
          <cell r="O3266" t="str">
            <v>C</v>
          </cell>
          <cell r="T3266">
            <v>218847.790511</v>
          </cell>
        </row>
        <row r="3267">
          <cell r="F3267" t="str">
            <v>B-19</v>
          </cell>
          <cell r="G3267" t="str">
            <v>PPP</v>
          </cell>
          <cell r="I3267" t="str">
            <v>Energy</v>
          </cell>
          <cell r="J3267" t="str">
            <v>Winter</v>
          </cell>
          <cell r="K3267" t="str">
            <v>Off Peak</v>
          </cell>
          <cell r="O3267" t="str">
            <v>C</v>
          </cell>
          <cell r="T3267">
            <v>6381158.2530150004</v>
          </cell>
        </row>
        <row r="3268">
          <cell r="F3268" t="str">
            <v>B-19</v>
          </cell>
          <cell r="G3268" t="str">
            <v>PPP</v>
          </cell>
          <cell r="I3268" t="str">
            <v>Energy</v>
          </cell>
          <cell r="J3268" t="str">
            <v>Winter</v>
          </cell>
          <cell r="K3268" t="str">
            <v>Part Peak</v>
          </cell>
          <cell r="O3268" t="str">
            <v>C</v>
          </cell>
          <cell r="T3268">
            <v>68493.714695000002</v>
          </cell>
        </row>
        <row r="3269">
          <cell r="F3269" t="str">
            <v>B-19</v>
          </cell>
          <cell r="G3269" t="str">
            <v>PPP</v>
          </cell>
          <cell r="I3269" t="str">
            <v>Energy</v>
          </cell>
          <cell r="J3269" t="str">
            <v>Winter</v>
          </cell>
          <cell r="K3269" t="str">
            <v>Part Peak</v>
          </cell>
          <cell r="O3269" t="str">
            <v>C</v>
          </cell>
          <cell r="T3269">
            <v>1929429.0636459999</v>
          </cell>
        </row>
        <row r="3270">
          <cell r="F3270" t="str">
            <v>B-19</v>
          </cell>
          <cell r="G3270" t="str">
            <v>PPP</v>
          </cell>
          <cell r="I3270" t="str">
            <v>Energy</v>
          </cell>
          <cell r="J3270" t="str">
            <v>Winter</v>
          </cell>
          <cell r="K3270" t="str">
            <v>Super Off</v>
          </cell>
          <cell r="O3270" t="str">
            <v>C</v>
          </cell>
          <cell r="T3270">
            <v>24668.853134000001</v>
          </cell>
        </row>
        <row r="3271">
          <cell r="F3271" t="str">
            <v>B-19</v>
          </cell>
          <cell r="G3271" t="str">
            <v>PPP</v>
          </cell>
          <cell r="I3271" t="str">
            <v>Energy</v>
          </cell>
          <cell r="J3271" t="str">
            <v>Winter</v>
          </cell>
          <cell r="K3271" t="str">
            <v>Super Off</v>
          </cell>
          <cell r="O3271" t="str">
            <v>C</v>
          </cell>
          <cell r="T3271">
            <v>476951.00618800003</v>
          </cell>
        </row>
        <row r="3272">
          <cell r="F3272" t="str">
            <v>B-19</v>
          </cell>
          <cell r="G3272" t="str">
            <v>PPP</v>
          </cell>
          <cell r="I3272" t="str">
            <v>Energy</v>
          </cell>
          <cell r="J3272" t="str">
            <v>Summer</v>
          </cell>
          <cell r="K3272" t="str">
            <v>Off Peak</v>
          </cell>
          <cell r="O3272" t="str">
            <v>C</v>
          </cell>
          <cell r="T3272">
            <v>113978.599426</v>
          </cell>
        </row>
        <row r="3273">
          <cell r="F3273" t="str">
            <v>B-19</v>
          </cell>
          <cell r="G3273" t="str">
            <v>PPP</v>
          </cell>
          <cell r="I3273" t="str">
            <v>Energy</v>
          </cell>
          <cell r="J3273" t="str">
            <v>Summer</v>
          </cell>
          <cell r="K3273" t="str">
            <v>Off Peak</v>
          </cell>
          <cell r="O3273" t="str">
            <v>C</v>
          </cell>
          <cell r="T3273">
            <v>3287230.3804580001</v>
          </cell>
        </row>
        <row r="3274">
          <cell r="F3274" t="str">
            <v>B-19</v>
          </cell>
          <cell r="G3274" t="str">
            <v>PPP</v>
          </cell>
          <cell r="I3274" t="str">
            <v>Energy</v>
          </cell>
          <cell r="J3274" t="str">
            <v>Summer</v>
          </cell>
          <cell r="K3274" t="str">
            <v>Part Peak</v>
          </cell>
          <cell r="O3274" t="str">
            <v>C</v>
          </cell>
          <cell r="T3274">
            <v>34659.287711999998</v>
          </cell>
        </row>
        <row r="3275">
          <cell r="F3275" t="str">
            <v>B-19</v>
          </cell>
          <cell r="G3275" t="str">
            <v>PPP</v>
          </cell>
          <cell r="I3275" t="str">
            <v>Energy</v>
          </cell>
          <cell r="J3275" t="str">
            <v>Summer</v>
          </cell>
          <cell r="K3275" t="str">
            <v>Part Peak</v>
          </cell>
          <cell r="O3275" t="str">
            <v>C</v>
          </cell>
          <cell r="T3275">
            <v>951192.5379440001</v>
          </cell>
        </row>
        <row r="3276">
          <cell r="F3276" t="str">
            <v>B-19</v>
          </cell>
          <cell r="G3276" t="str">
            <v>PPP</v>
          </cell>
          <cell r="I3276" t="str">
            <v>Energy</v>
          </cell>
          <cell r="J3276" t="str">
            <v>Summer</v>
          </cell>
          <cell r="K3276" t="str">
            <v>Peak</v>
          </cell>
          <cell r="O3276" t="str">
            <v>C</v>
          </cell>
          <cell r="T3276">
            <v>50934.331396000001</v>
          </cell>
        </row>
        <row r="3277">
          <cell r="F3277" t="str">
            <v>B-19</v>
          </cell>
          <cell r="G3277" t="str">
            <v>PPP</v>
          </cell>
          <cell r="I3277" t="str">
            <v>Energy</v>
          </cell>
          <cell r="J3277" t="str">
            <v>Summer</v>
          </cell>
          <cell r="K3277" t="str">
            <v>Peak</v>
          </cell>
          <cell r="O3277" t="str">
            <v>C</v>
          </cell>
          <cell r="T3277">
            <v>1176338.1003769999</v>
          </cell>
        </row>
        <row r="3278">
          <cell r="F3278" t="str">
            <v>B-19</v>
          </cell>
          <cell r="G3278" t="str">
            <v>PPP</v>
          </cell>
          <cell r="I3278" t="str">
            <v>Energy</v>
          </cell>
          <cell r="J3278" t="str">
            <v>Winter</v>
          </cell>
          <cell r="K3278" t="str">
            <v>Off Peak</v>
          </cell>
          <cell r="O3278" t="str">
            <v>C</v>
          </cell>
          <cell r="T3278">
            <v>218847.790511</v>
          </cell>
        </row>
        <row r="3279">
          <cell r="F3279" t="str">
            <v>B-19</v>
          </cell>
          <cell r="G3279" t="str">
            <v>PPP</v>
          </cell>
          <cell r="I3279" t="str">
            <v>Energy</v>
          </cell>
          <cell r="J3279" t="str">
            <v>Winter</v>
          </cell>
          <cell r="K3279" t="str">
            <v>Off Peak</v>
          </cell>
          <cell r="O3279" t="str">
            <v>C</v>
          </cell>
          <cell r="T3279">
            <v>6381158.2530150004</v>
          </cell>
        </row>
        <row r="3280">
          <cell r="F3280" t="str">
            <v>B-19</v>
          </cell>
          <cell r="G3280" t="str">
            <v>PPP</v>
          </cell>
          <cell r="I3280" t="str">
            <v>Energy</v>
          </cell>
          <cell r="J3280" t="str">
            <v>Winter</v>
          </cell>
          <cell r="K3280" t="str">
            <v>Part Peak</v>
          </cell>
          <cell r="O3280" t="str">
            <v>C</v>
          </cell>
          <cell r="T3280">
            <v>68493.714695000002</v>
          </cell>
        </row>
        <row r="3281">
          <cell r="F3281" t="str">
            <v>B-19</v>
          </cell>
          <cell r="G3281" t="str">
            <v>PPP</v>
          </cell>
          <cell r="I3281" t="str">
            <v>Energy</v>
          </cell>
          <cell r="J3281" t="str">
            <v>Winter</v>
          </cell>
          <cell r="K3281" t="str">
            <v>Part Peak</v>
          </cell>
          <cell r="O3281" t="str">
            <v>C</v>
          </cell>
          <cell r="T3281">
            <v>1929429.0636459999</v>
          </cell>
        </row>
        <row r="3282">
          <cell r="F3282" t="str">
            <v>B-19</v>
          </cell>
          <cell r="G3282" t="str">
            <v>PPP</v>
          </cell>
          <cell r="I3282" t="str">
            <v>Energy</v>
          </cell>
          <cell r="J3282" t="str">
            <v>Winter</v>
          </cell>
          <cell r="K3282" t="str">
            <v>Super Off</v>
          </cell>
          <cell r="O3282" t="str">
            <v>C</v>
          </cell>
          <cell r="T3282">
            <v>24668.853134000001</v>
          </cell>
        </row>
        <row r="3283">
          <cell r="F3283" t="str">
            <v>B-19</v>
          </cell>
          <cell r="G3283" t="str">
            <v>PPP</v>
          </cell>
          <cell r="I3283" t="str">
            <v>Energy</v>
          </cell>
          <cell r="J3283" t="str">
            <v>Winter</v>
          </cell>
          <cell r="K3283" t="str">
            <v>Super Off</v>
          </cell>
          <cell r="O3283" t="str">
            <v>C</v>
          </cell>
          <cell r="T3283">
            <v>476951.00618800003</v>
          </cell>
        </row>
        <row r="3284">
          <cell r="F3284" t="str">
            <v>B-19</v>
          </cell>
          <cell r="G3284" t="str">
            <v>PPP</v>
          </cell>
          <cell r="I3284" t="str">
            <v>Energy</v>
          </cell>
          <cell r="J3284" t="str">
            <v>Summer</v>
          </cell>
          <cell r="K3284" t="str">
            <v>Off Peak</v>
          </cell>
          <cell r="O3284" t="str">
            <v>C</v>
          </cell>
          <cell r="T3284">
            <v>0</v>
          </cell>
        </row>
        <row r="3285">
          <cell r="F3285" t="str">
            <v>B-19</v>
          </cell>
          <cell r="G3285" t="str">
            <v>PPP</v>
          </cell>
          <cell r="I3285" t="str">
            <v>Energy</v>
          </cell>
          <cell r="J3285" t="str">
            <v>Summer</v>
          </cell>
          <cell r="K3285" t="str">
            <v>Off Peak</v>
          </cell>
          <cell r="O3285" t="str">
            <v>C</v>
          </cell>
          <cell r="T3285">
            <v>0</v>
          </cell>
        </row>
        <row r="3286">
          <cell r="F3286" t="str">
            <v>B-19</v>
          </cell>
          <cell r="G3286" t="str">
            <v>PPP</v>
          </cell>
          <cell r="I3286" t="str">
            <v>Energy</v>
          </cell>
          <cell r="J3286" t="str">
            <v>Summer</v>
          </cell>
          <cell r="K3286" t="str">
            <v>Off Peak</v>
          </cell>
          <cell r="O3286" t="str">
            <v>C</v>
          </cell>
          <cell r="T3286">
            <v>0</v>
          </cell>
        </row>
        <row r="3287">
          <cell r="F3287" t="str">
            <v>B-19</v>
          </cell>
          <cell r="G3287" t="str">
            <v>PPP</v>
          </cell>
          <cell r="I3287" t="str">
            <v>Energy</v>
          </cell>
          <cell r="J3287" t="str">
            <v>Summer</v>
          </cell>
          <cell r="K3287" t="str">
            <v>Part Peak</v>
          </cell>
          <cell r="O3287" t="str">
            <v>C</v>
          </cell>
          <cell r="T3287">
            <v>0</v>
          </cell>
        </row>
        <row r="3288">
          <cell r="F3288" t="str">
            <v>B-19</v>
          </cell>
          <cell r="G3288" t="str">
            <v>PPP</v>
          </cell>
          <cell r="I3288" t="str">
            <v>Energy</v>
          </cell>
          <cell r="J3288" t="str">
            <v>Summer</v>
          </cell>
          <cell r="K3288" t="str">
            <v>Part Peak</v>
          </cell>
          <cell r="O3288" t="str">
            <v>C</v>
          </cell>
          <cell r="T3288">
            <v>0</v>
          </cell>
        </row>
        <row r="3289">
          <cell r="F3289" t="str">
            <v>B-19</v>
          </cell>
          <cell r="G3289" t="str">
            <v>PPP</v>
          </cell>
          <cell r="I3289" t="str">
            <v>Energy</v>
          </cell>
          <cell r="J3289" t="str">
            <v>Summer</v>
          </cell>
          <cell r="K3289" t="str">
            <v>Part Peak</v>
          </cell>
          <cell r="O3289" t="str">
            <v>C</v>
          </cell>
          <cell r="T3289">
            <v>0</v>
          </cell>
        </row>
        <row r="3290">
          <cell r="F3290" t="str">
            <v>B-19</v>
          </cell>
          <cell r="G3290" t="str">
            <v>PPP</v>
          </cell>
          <cell r="I3290" t="str">
            <v>Energy</v>
          </cell>
          <cell r="J3290" t="str">
            <v>Summer</v>
          </cell>
          <cell r="K3290" t="str">
            <v>Peak</v>
          </cell>
          <cell r="O3290" t="str">
            <v>C</v>
          </cell>
          <cell r="T3290">
            <v>0</v>
          </cell>
        </row>
        <row r="3291">
          <cell r="F3291" t="str">
            <v>B-19</v>
          </cell>
          <cell r="G3291" t="str">
            <v>PPP</v>
          </cell>
          <cell r="I3291" t="str">
            <v>Energy</v>
          </cell>
          <cell r="J3291" t="str">
            <v>Summer</v>
          </cell>
          <cell r="K3291" t="str">
            <v>Peak</v>
          </cell>
          <cell r="O3291" t="str">
            <v>C</v>
          </cell>
          <cell r="T3291">
            <v>0</v>
          </cell>
        </row>
        <row r="3292">
          <cell r="F3292" t="str">
            <v>B-19</v>
          </cell>
          <cell r="G3292" t="str">
            <v>PPP</v>
          </cell>
          <cell r="I3292" t="str">
            <v>Energy</v>
          </cell>
          <cell r="J3292" t="str">
            <v>Summer</v>
          </cell>
          <cell r="K3292" t="str">
            <v>Peak</v>
          </cell>
          <cell r="O3292" t="str">
            <v>C</v>
          </cell>
          <cell r="T3292">
            <v>0</v>
          </cell>
        </row>
        <row r="3293">
          <cell r="F3293" t="str">
            <v>B-19</v>
          </cell>
          <cell r="G3293" t="str">
            <v>PPP</v>
          </cell>
          <cell r="I3293" t="str">
            <v>Energy</v>
          </cell>
          <cell r="J3293" t="str">
            <v>Winter</v>
          </cell>
          <cell r="K3293" t="str">
            <v>Off Peak</v>
          </cell>
          <cell r="O3293" t="str">
            <v>C</v>
          </cell>
          <cell r="T3293">
            <v>0</v>
          </cell>
        </row>
        <row r="3294">
          <cell r="F3294" t="str">
            <v>B-19</v>
          </cell>
          <cell r="G3294" t="str">
            <v>PPP</v>
          </cell>
          <cell r="I3294" t="str">
            <v>Energy</v>
          </cell>
          <cell r="J3294" t="str">
            <v>Winter</v>
          </cell>
          <cell r="K3294" t="str">
            <v>Off Peak</v>
          </cell>
          <cell r="O3294" t="str">
            <v>C</v>
          </cell>
          <cell r="T3294">
            <v>0</v>
          </cell>
        </row>
        <row r="3295">
          <cell r="F3295" t="str">
            <v>B-19</v>
          </cell>
          <cell r="G3295" t="str">
            <v>PPP</v>
          </cell>
          <cell r="I3295" t="str">
            <v>Energy</v>
          </cell>
          <cell r="J3295" t="str">
            <v>Winter</v>
          </cell>
          <cell r="K3295" t="str">
            <v>Off Peak</v>
          </cell>
          <cell r="O3295" t="str">
            <v>C</v>
          </cell>
          <cell r="T3295">
            <v>0</v>
          </cell>
        </row>
        <row r="3296">
          <cell r="F3296" t="str">
            <v>B-19</v>
          </cell>
          <cell r="G3296" t="str">
            <v>PPP</v>
          </cell>
          <cell r="I3296" t="str">
            <v>Energy</v>
          </cell>
          <cell r="J3296" t="str">
            <v>Winter</v>
          </cell>
          <cell r="K3296" t="str">
            <v>Part Peak</v>
          </cell>
          <cell r="O3296" t="str">
            <v>C</v>
          </cell>
          <cell r="T3296">
            <v>0</v>
          </cell>
        </row>
        <row r="3297">
          <cell r="F3297" t="str">
            <v>B-19</v>
          </cell>
          <cell r="G3297" t="str">
            <v>PPP</v>
          </cell>
          <cell r="I3297" t="str">
            <v>Energy</v>
          </cell>
          <cell r="J3297" t="str">
            <v>Winter</v>
          </cell>
          <cell r="K3297" t="str">
            <v>Part Peak</v>
          </cell>
          <cell r="O3297" t="str">
            <v>C</v>
          </cell>
          <cell r="T3297">
            <v>0</v>
          </cell>
        </row>
        <row r="3298">
          <cell r="F3298" t="str">
            <v>B-19</v>
          </cell>
          <cell r="G3298" t="str">
            <v>PPP</v>
          </cell>
          <cell r="I3298" t="str">
            <v>Energy</v>
          </cell>
          <cell r="J3298" t="str">
            <v>Winter</v>
          </cell>
          <cell r="K3298" t="str">
            <v>Part Peak</v>
          </cell>
          <cell r="O3298" t="str">
            <v>C</v>
          </cell>
          <cell r="T3298">
            <v>0</v>
          </cell>
        </row>
        <row r="3299">
          <cell r="F3299" t="str">
            <v>B-19</v>
          </cell>
          <cell r="G3299" t="str">
            <v>PPP</v>
          </cell>
          <cell r="I3299" t="str">
            <v>Energy</v>
          </cell>
          <cell r="J3299" t="str">
            <v>Winter</v>
          </cell>
          <cell r="K3299" t="str">
            <v>Super Off</v>
          </cell>
          <cell r="O3299" t="str">
            <v>C</v>
          </cell>
          <cell r="T3299">
            <v>0</v>
          </cell>
        </row>
        <row r="3300">
          <cell r="F3300" t="str">
            <v>B-19</v>
          </cell>
          <cell r="G3300" t="str">
            <v>PPP</v>
          </cell>
          <cell r="I3300" t="str">
            <v>Energy</v>
          </cell>
          <cell r="J3300" t="str">
            <v>Winter</v>
          </cell>
          <cell r="K3300" t="str">
            <v>Super Off</v>
          </cell>
          <cell r="O3300" t="str">
            <v>C</v>
          </cell>
          <cell r="T3300">
            <v>0</v>
          </cell>
        </row>
        <row r="3301">
          <cell r="F3301" t="str">
            <v>B-19</v>
          </cell>
          <cell r="G3301" t="str">
            <v>PPP</v>
          </cell>
          <cell r="I3301" t="str">
            <v>Energy</v>
          </cell>
          <cell r="J3301" t="str">
            <v>Winter</v>
          </cell>
          <cell r="K3301" t="str">
            <v>Super Off</v>
          </cell>
          <cell r="O3301" t="str">
            <v>C</v>
          </cell>
          <cell r="T3301">
            <v>0</v>
          </cell>
        </row>
        <row r="3302">
          <cell r="F3302" t="str">
            <v>B-19</v>
          </cell>
          <cell r="G3302" t="str">
            <v>PPP</v>
          </cell>
          <cell r="I3302" t="str">
            <v>Energy</v>
          </cell>
          <cell r="J3302" t="str">
            <v>Summer</v>
          </cell>
          <cell r="K3302" t="str">
            <v>Off Peak</v>
          </cell>
          <cell r="O3302" t="str">
            <v>C</v>
          </cell>
          <cell r="T3302">
            <v>113978.599426</v>
          </cell>
        </row>
        <row r="3303">
          <cell r="F3303" t="str">
            <v>B-19</v>
          </cell>
          <cell r="G3303" t="str">
            <v>PPP</v>
          </cell>
          <cell r="I3303" t="str">
            <v>Energy</v>
          </cell>
          <cell r="J3303" t="str">
            <v>Summer</v>
          </cell>
          <cell r="K3303" t="str">
            <v>Off Peak</v>
          </cell>
          <cell r="O3303" t="str">
            <v>C</v>
          </cell>
          <cell r="T3303">
            <v>3287230.3804580001</v>
          </cell>
        </row>
        <row r="3304">
          <cell r="F3304" t="str">
            <v>B-19</v>
          </cell>
          <cell r="G3304" t="str">
            <v>PPP</v>
          </cell>
          <cell r="I3304" t="str">
            <v>Energy</v>
          </cell>
          <cell r="J3304" t="str">
            <v>Summer</v>
          </cell>
          <cell r="K3304" t="str">
            <v>Part Peak</v>
          </cell>
          <cell r="O3304" t="str">
            <v>C</v>
          </cell>
          <cell r="T3304">
            <v>34659.287711999998</v>
          </cell>
        </row>
        <row r="3305">
          <cell r="F3305" t="str">
            <v>B-19</v>
          </cell>
          <cell r="G3305" t="str">
            <v>PPP</v>
          </cell>
          <cell r="I3305" t="str">
            <v>Energy</v>
          </cell>
          <cell r="J3305" t="str">
            <v>Summer</v>
          </cell>
          <cell r="K3305" t="str">
            <v>Part Peak</v>
          </cell>
          <cell r="O3305" t="str">
            <v>C</v>
          </cell>
          <cell r="T3305">
            <v>951192.5379440001</v>
          </cell>
        </row>
        <row r="3306">
          <cell r="F3306" t="str">
            <v>B-19</v>
          </cell>
          <cell r="G3306" t="str">
            <v>PPP</v>
          </cell>
          <cell r="I3306" t="str">
            <v>Energy</v>
          </cell>
          <cell r="J3306" t="str">
            <v>Summer</v>
          </cell>
          <cell r="K3306" t="str">
            <v>Peak</v>
          </cell>
          <cell r="O3306" t="str">
            <v>C</v>
          </cell>
          <cell r="T3306">
            <v>50934.331396000001</v>
          </cell>
        </row>
        <row r="3307">
          <cell r="F3307" t="str">
            <v>B-19</v>
          </cell>
          <cell r="G3307" t="str">
            <v>PPP</v>
          </cell>
          <cell r="I3307" t="str">
            <v>Energy</v>
          </cell>
          <cell r="J3307" t="str">
            <v>Summer</v>
          </cell>
          <cell r="K3307" t="str">
            <v>Peak</v>
          </cell>
          <cell r="O3307" t="str">
            <v>C</v>
          </cell>
          <cell r="T3307">
            <v>1176338.1003769999</v>
          </cell>
        </row>
        <row r="3308">
          <cell r="F3308" t="str">
            <v>B-19</v>
          </cell>
          <cell r="G3308" t="str">
            <v>PPP</v>
          </cell>
          <cell r="I3308" t="str">
            <v>Energy</v>
          </cell>
          <cell r="J3308" t="str">
            <v>Winter</v>
          </cell>
          <cell r="K3308" t="str">
            <v>Off Peak</v>
          </cell>
          <cell r="O3308" t="str">
            <v>C</v>
          </cell>
          <cell r="T3308">
            <v>218847.790511</v>
          </cell>
        </row>
        <row r="3309">
          <cell r="F3309" t="str">
            <v>B-19</v>
          </cell>
          <cell r="G3309" t="str">
            <v>PPP</v>
          </cell>
          <cell r="I3309" t="str">
            <v>Energy</v>
          </cell>
          <cell r="J3309" t="str">
            <v>Winter</v>
          </cell>
          <cell r="K3309" t="str">
            <v>Off Peak</v>
          </cell>
          <cell r="O3309" t="str">
            <v>C</v>
          </cell>
          <cell r="T3309">
            <v>6381158.2530150004</v>
          </cell>
        </row>
        <row r="3310">
          <cell r="F3310" t="str">
            <v>B-19</v>
          </cell>
          <cell r="G3310" t="str">
            <v>PPP</v>
          </cell>
          <cell r="I3310" t="str">
            <v>Energy</v>
          </cell>
          <cell r="J3310" t="str">
            <v>Winter</v>
          </cell>
          <cell r="K3310" t="str">
            <v>Part Peak</v>
          </cell>
          <cell r="O3310" t="str">
            <v>C</v>
          </cell>
          <cell r="T3310">
            <v>68493.714695000002</v>
          </cell>
        </row>
        <row r="3311">
          <cell r="F3311" t="str">
            <v>B-19</v>
          </cell>
          <cell r="G3311" t="str">
            <v>PPP</v>
          </cell>
          <cell r="I3311" t="str">
            <v>Energy</v>
          </cell>
          <cell r="J3311" t="str">
            <v>Winter</v>
          </cell>
          <cell r="K3311" t="str">
            <v>Part Peak</v>
          </cell>
          <cell r="O3311" t="str">
            <v>C</v>
          </cell>
          <cell r="T3311">
            <v>1929429.0636459999</v>
          </cell>
        </row>
        <row r="3312">
          <cell r="F3312" t="str">
            <v>B-19</v>
          </cell>
          <cell r="G3312" t="str">
            <v>PPP</v>
          </cell>
          <cell r="I3312" t="str">
            <v>Energy</v>
          </cell>
          <cell r="J3312" t="str">
            <v>Winter</v>
          </cell>
          <cell r="K3312" t="str">
            <v>Super Off</v>
          </cell>
          <cell r="O3312" t="str">
            <v>C</v>
          </cell>
          <cell r="T3312">
            <v>24668.853134000001</v>
          </cell>
        </row>
        <row r="3313">
          <cell r="F3313" t="str">
            <v>B-19</v>
          </cell>
          <cell r="G3313" t="str">
            <v>PPP</v>
          </cell>
          <cell r="I3313" t="str">
            <v>Energy</v>
          </cell>
          <cell r="J3313" t="str">
            <v>Winter</v>
          </cell>
          <cell r="K3313" t="str">
            <v>Super Off</v>
          </cell>
          <cell r="O3313" t="str">
            <v>C</v>
          </cell>
          <cell r="T3313">
            <v>476951.00618800003</v>
          </cell>
        </row>
        <row r="3314">
          <cell r="F3314" t="str">
            <v>B-19</v>
          </cell>
          <cell r="G3314" t="str">
            <v>PPP</v>
          </cell>
          <cell r="I3314" t="str">
            <v>Energy</v>
          </cell>
          <cell r="J3314" t="str">
            <v>Summer</v>
          </cell>
          <cell r="K3314" t="str">
            <v>Off Peak</v>
          </cell>
          <cell r="O3314" t="str">
            <v>C</v>
          </cell>
          <cell r="T3314">
            <v>0</v>
          </cell>
        </row>
        <row r="3315">
          <cell r="F3315" t="str">
            <v>B-19</v>
          </cell>
          <cell r="G3315" t="str">
            <v>PPP</v>
          </cell>
          <cell r="I3315" t="str">
            <v>Energy</v>
          </cell>
          <cell r="J3315" t="str">
            <v>Summer</v>
          </cell>
          <cell r="K3315" t="str">
            <v>Off Peak</v>
          </cell>
          <cell r="O3315" t="str">
            <v>C</v>
          </cell>
          <cell r="T3315">
            <v>0</v>
          </cell>
        </row>
        <row r="3316">
          <cell r="F3316" t="str">
            <v>B-19</v>
          </cell>
          <cell r="G3316" t="str">
            <v>PPP</v>
          </cell>
          <cell r="I3316" t="str">
            <v>Energy</v>
          </cell>
          <cell r="J3316" t="str">
            <v>Summer</v>
          </cell>
          <cell r="K3316" t="str">
            <v>Off Peak</v>
          </cell>
          <cell r="O3316" t="str">
            <v>C</v>
          </cell>
          <cell r="T3316">
            <v>0</v>
          </cell>
        </row>
        <row r="3317">
          <cell r="F3317" t="str">
            <v>B-19</v>
          </cell>
          <cell r="G3317" t="str">
            <v>PPP</v>
          </cell>
          <cell r="I3317" t="str">
            <v>Energy</v>
          </cell>
          <cell r="J3317" t="str">
            <v>Summer</v>
          </cell>
          <cell r="K3317" t="str">
            <v>Part Peak</v>
          </cell>
          <cell r="O3317" t="str">
            <v>C</v>
          </cell>
          <cell r="T3317">
            <v>0</v>
          </cell>
        </row>
        <row r="3318">
          <cell r="F3318" t="str">
            <v>B-19</v>
          </cell>
          <cell r="G3318" t="str">
            <v>PPP</v>
          </cell>
          <cell r="I3318" t="str">
            <v>Energy</v>
          </cell>
          <cell r="J3318" t="str">
            <v>Summer</v>
          </cell>
          <cell r="K3318" t="str">
            <v>Part Peak</v>
          </cell>
          <cell r="O3318" t="str">
            <v>C</v>
          </cell>
          <cell r="T3318">
            <v>0</v>
          </cell>
        </row>
        <row r="3319">
          <cell r="F3319" t="str">
            <v>B-19</v>
          </cell>
          <cell r="G3319" t="str">
            <v>PPP</v>
          </cell>
          <cell r="I3319" t="str">
            <v>Energy</v>
          </cell>
          <cell r="J3319" t="str">
            <v>Summer</v>
          </cell>
          <cell r="K3319" t="str">
            <v>Part Peak</v>
          </cell>
          <cell r="O3319" t="str">
            <v>C</v>
          </cell>
          <cell r="T3319">
            <v>0</v>
          </cell>
        </row>
        <row r="3320">
          <cell r="F3320" t="str">
            <v>B-19</v>
          </cell>
          <cell r="G3320" t="str">
            <v>PPP</v>
          </cell>
          <cell r="I3320" t="str">
            <v>Energy</v>
          </cell>
          <cell r="J3320" t="str">
            <v>Summer</v>
          </cell>
          <cell r="K3320" t="str">
            <v>Peak</v>
          </cell>
          <cell r="O3320" t="str">
            <v>C</v>
          </cell>
          <cell r="T3320">
            <v>0</v>
          </cell>
        </row>
        <row r="3321">
          <cell r="F3321" t="str">
            <v>B-19</v>
          </cell>
          <cell r="G3321" t="str">
            <v>PPP</v>
          </cell>
          <cell r="I3321" t="str">
            <v>Energy</v>
          </cell>
          <cell r="J3321" t="str">
            <v>Summer</v>
          </cell>
          <cell r="K3321" t="str">
            <v>Peak</v>
          </cell>
          <cell r="O3321" t="str">
            <v>C</v>
          </cell>
          <cell r="T3321">
            <v>0</v>
          </cell>
        </row>
        <row r="3322">
          <cell r="F3322" t="str">
            <v>B-19</v>
          </cell>
          <cell r="G3322" t="str">
            <v>PPP</v>
          </cell>
          <cell r="I3322" t="str">
            <v>Energy</v>
          </cell>
          <cell r="J3322" t="str">
            <v>Summer</v>
          </cell>
          <cell r="K3322" t="str">
            <v>Peak</v>
          </cell>
          <cell r="O3322" t="str">
            <v>C</v>
          </cell>
          <cell r="T3322">
            <v>0</v>
          </cell>
        </row>
        <row r="3323">
          <cell r="F3323" t="str">
            <v>B-19</v>
          </cell>
          <cell r="G3323" t="str">
            <v>PPP</v>
          </cell>
          <cell r="I3323" t="str">
            <v>Energy</v>
          </cell>
          <cell r="J3323" t="str">
            <v>Winter</v>
          </cell>
          <cell r="K3323" t="str">
            <v>Off Peak</v>
          </cell>
          <cell r="O3323" t="str">
            <v>C</v>
          </cell>
          <cell r="T3323">
            <v>0</v>
          </cell>
        </row>
        <row r="3324">
          <cell r="F3324" t="str">
            <v>B-19</v>
          </cell>
          <cell r="G3324" t="str">
            <v>PPP</v>
          </cell>
          <cell r="I3324" t="str">
            <v>Energy</v>
          </cell>
          <cell r="J3324" t="str">
            <v>Winter</v>
          </cell>
          <cell r="K3324" t="str">
            <v>Off Peak</v>
          </cell>
          <cell r="O3324" t="str">
            <v>C</v>
          </cell>
          <cell r="T3324">
            <v>0</v>
          </cell>
        </row>
        <row r="3325">
          <cell r="F3325" t="str">
            <v>B-19</v>
          </cell>
          <cell r="G3325" t="str">
            <v>PPP</v>
          </cell>
          <cell r="I3325" t="str">
            <v>Energy</v>
          </cell>
          <cell r="J3325" t="str">
            <v>Winter</v>
          </cell>
          <cell r="K3325" t="str">
            <v>Off Peak</v>
          </cell>
          <cell r="O3325" t="str">
            <v>C</v>
          </cell>
          <cell r="T3325">
            <v>0</v>
          </cell>
        </row>
        <row r="3326">
          <cell r="F3326" t="str">
            <v>B-19</v>
          </cell>
          <cell r="G3326" t="str">
            <v>PPP</v>
          </cell>
          <cell r="I3326" t="str">
            <v>Energy</v>
          </cell>
          <cell r="J3326" t="str">
            <v>Winter</v>
          </cell>
          <cell r="K3326" t="str">
            <v>Part Peak</v>
          </cell>
          <cell r="O3326" t="str">
            <v>C</v>
          </cell>
          <cell r="T3326">
            <v>0</v>
          </cell>
        </row>
        <row r="3327">
          <cell r="F3327" t="str">
            <v>B-19</v>
          </cell>
          <cell r="G3327" t="str">
            <v>PPP</v>
          </cell>
          <cell r="I3327" t="str">
            <v>Energy</v>
          </cell>
          <cell r="J3327" t="str">
            <v>Winter</v>
          </cell>
          <cell r="K3327" t="str">
            <v>Part Peak</v>
          </cell>
          <cell r="O3327" t="str">
            <v>C</v>
          </cell>
          <cell r="T3327">
            <v>0</v>
          </cell>
        </row>
        <row r="3328">
          <cell r="F3328" t="str">
            <v>B-19</v>
          </cell>
          <cell r="G3328" t="str">
            <v>PPP</v>
          </cell>
          <cell r="I3328" t="str">
            <v>Energy</v>
          </cell>
          <cell r="J3328" t="str">
            <v>Winter</v>
          </cell>
          <cell r="K3328" t="str">
            <v>Part Peak</v>
          </cell>
          <cell r="O3328" t="str">
            <v>C</v>
          </cell>
          <cell r="T3328">
            <v>0</v>
          </cell>
        </row>
        <row r="3329">
          <cell r="F3329" t="str">
            <v>B-19</v>
          </cell>
          <cell r="G3329" t="str">
            <v>PPP</v>
          </cell>
          <cell r="I3329" t="str">
            <v>Energy</v>
          </cell>
          <cell r="J3329" t="str">
            <v>Winter</v>
          </cell>
          <cell r="K3329" t="str">
            <v>Super Off</v>
          </cell>
          <cell r="O3329" t="str">
            <v>C</v>
          </cell>
          <cell r="T3329">
            <v>0</v>
          </cell>
        </row>
        <row r="3330">
          <cell r="F3330" t="str">
            <v>B-19</v>
          </cell>
          <cell r="G3330" t="str">
            <v>PPP</v>
          </cell>
          <cell r="I3330" t="str">
            <v>Energy</v>
          </cell>
          <cell r="J3330" t="str">
            <v>Winter</v>
          </cell>
          <cell r="K3330" t="str">
            <v>Super Off</v>
          </cell>
          <cell r="O3330" t="str">
            <v>C</v>
          </cell>
          <cell r="T3330">
            <v>0</v>
          </cell>
        </row>
        <row r="3331">
          <cell r="F3331" t="str">
            <v>B-19</v>
          </cell>
          <cell r="G3331" t="str">
            <v>PPP</v>
          </cell>
          <cell r="I3331" t="str">
            <v>Energy</v>
          </cell>
          <cell r="J3331" t="str">
            <v>Winter</v>
          </cell>
          <cell r="K3331" t="str">
            <v>Super Off</v>
          </cell>
          <cell r="O3331" t="str">
            <v>C</v>
          </cell>
          <cell r="T3331">
            <v>0</v>
          </cell>
        </row>
        <row r="3332">
          <cell r="F3332" t="str">
            <v>B-19</v>
          </cell>
          <cell r="G3332" t="str">
            <v>PPP</v>
          </cell>
          <cell r="I3332" t="str">
            <v>Energy</v>
          </cell>
          <cell r="J3332" t="str">
            <v>Summer</v>
          </cell>
          <cell r="K3332" t="str">
            <v>Off Peak</v>
          </cell>
          <cell r="O3332" t="str">
            <v>C</v>
          </cell>
          <cell r="T3332">
            <v>0</v>
          </cell>
        </row>
        <row r="3333">
          <cell r="F3333" t="str">
            <v>B-19</v>
          </cell>
          <cell r="G3333" t="str">
            <v>PPP</v>
          </cell>
          <cell r="I3333" t="str">
            <v>Energy</v>
          </cell>
          <cell r="J3333" t="str">
            <v>Summer</v>
          </cell>
          <cell r="K3333" t="str">
            <v>Part Peak</v>
          </cell>
          <cell r="O3333" t="str">
            <v>C</v>
          </cell>
          <cell r="T3333">
            <v>0</v>
          </cell>
        </row>
        <row r="3334">
          <cell r="F3334" t="str">
            <v>B-19</v>
          </cell>
          <cell r="G3334" t="str">
            <v>PPP</v>
          </cell>
          <cell r="I3334" t="str">
            <v>Energy</v>
          </cell>
          <cell r="J3334" t="str">
            <v>Summer</v>
          </cell>
          <cell r="K3334" t="str">
            <v>Peak</v>
          </cell>
          <cell r="O3334" t="str">
            <v>C</v>
          </cell>
          <cell r="T3334">
            <v>0</v>
          </cell>
        </row>
        <row r="3335">
          <cell r="F3335" t="str">
            <v>B-19</v>
          </cell>
          <cell r="G3335" t="str">
            <v>PPP</v>
          </cell>
          <cell r="I3335" t="str">
            <v>Energy</v>
          </cell>
          <cell r="J3335" t="str">
            <v>Winter</v>
          </cell>
          <cell r="K3335" t="str">
            <v>Off Peak</v>
          </cell>
          <cell r="O3335" t="str">
            <v>C</v>
          </cell>
          <cell r="T3335">
            <v>0</v>
          </cell>
        </row>
        <row r="3336">
          <cell r="F3336" t="str">
            <v>B-19</v>
          </cell>
          <cell r="G3336" t="str">
            <v>PPP</v>
          </cell>
          <cell r="I3336" t="str">
            <v>Energy</v>
          </cell>
          <cell r="J3336" t="str">
            <v>Winter</v>
          </cell>
          <cell r="K3336" t="str">
            <v>Part Peak</v>
          </cell>
          <cell r="O3336" t="str">
            <v>C</v>
          </cell>
          <cell r="T3336">
            <v>0</v>
          </cell>
        </row>
        <row r="3337">
          <cell r="F3337" t="str">
            <v>B-19</v>
          </cell>
          <cell r="G3337" t="str">
            <v>PPP</v>
          </cell>
          <cell r="I3337" t="str">
            <v>Energy</v>
          </cell>
          <cell r="J3337" t="str">
            <v>Winter</v>
          </cell>
          <cell r="K3337" t="str">
            <v>Super Off</v>
          </cell>
          <cell r="O3337" t="str">
            <v>C</v>
          </cell>
          <cell r="T3337">
            <v>0</v>
          </cell>
        </row>
        <row r="3338">
          <cell r="F3338" t="str">
            <v>B-19</v>
          </cell>
          <cell r="G3338" t="str">
            <v>RS</v>
          </cell>
          <cell r="I3338" t="str">
            <v>Demand</v>
          </cell>
          <cell r="J3338" t="str">
            <v>Summer</v>
          </cell>
          <cell r="K3338" t="str">
            <v>Maximum kW</v>
          </cell>
          <cell r="O3338" t="str">
            <v>C</v>
          </cell>
          <cell r="T3338">
            <v>0</v>
          </cell>
        </row>
        <row r="3339">
          <cell r="F3339" t="str">
            <v>B-19</v>
          </cell>
          <cell r="G3339" t="str">
            <v>RS</v>
          </cell>
          <cell r="I3339" t="str">
            <v>Demand</v>
          </cell>
          <cell r="J3339" t="str">
            <v>Winter</v>
          </cell>
          <cell r="K3339" t="str">
            <v>Maximum kW</v>
          </cell>
          <cell r="O3339" t="str">
            <v>C</v>
          </cell>
          <cell r="T3339">
            <v>0</v>
          </cell>
        </row>
        <row r="3340">
          <cell r="F3340" t="str">
            <v>B-19</v>
          </cell>
          <cell r="G3340" t="str">
            <v>RS</v>
          </cell>
          <cell r="I3340" t="str">
            <v>Demand</v>
          </cell>
          <cell r="J3340" t="str">
            <v>Summer</v>
          </cell>
          <cell r="K3340" t="str">
            <v>Peak</v>
          </cell>
          <cell r="O3340" t="str">
            <v>C</v>
          </cell>
          <cell r="T3340">
            <v>11771.678263000002</v>
          </cell>
        </row>
        <row r="3341">
          <cell r="F3341" t="str">
            <v>B-19</v>
          </cell>
          <cell r="G3341" t="str">
            <v>RS</v>
          </cell>
          <cell r="I3341" t="str">
            <v>Demand</v>
          </cell>
          <cell r="J3341" t="str">
            <v>Summer</v>
          </cell>
          <cell r="K3341" t="str">
            <v>Part Peak</v>
          </cell>
          <cell r="O3341" t="str">
            <v>C</v>
          </cell>
          <cell r="T3341">
            <v>9406.1765309999992</v>
          </cell>
        </row>
        <row r="3342">
          <cell r="F3342" t="str">
            <v>B-19</v>
          </cell>
          <cell r="G3342" t="str">
            <v>RS</v>
          </cell>
          <cell r="I3342" t="str">
            <v>Demand</v>
          </cell>
          <cell r="J3342" t="str">
            <v>Summer</v>
          </cell>
          <cell r="K3342" t="str">
            <v>Maximum kW</v>
          </cell>
          <cell r="O3342" t="str">
            <v>C</v>
          </cell>
          <cell r="T3342">
            <v>10107.189246999998</v>
          </cell>
        </row>
        <row r="3343">
          <cell r="F3343" t="str">
            <v>B-19</v>
          </cell>
          <cell r="G3343" t="str">
            <v>RS</v>
          </cell>
          <cell r="I3343" t="str">
            <v>Demand</v>
          </cell>
          <cell r="J3343" t="str">
            <v>Winter</v>
          </cell>
          <cell r="K3343" t="str">
            <v>Part Peak</v>
          </cell>
          <cell r="O3343" t="str">
            <v>C</v>
          </cell>
          <cell r="T3343">
            <v>20856.795242999997</v>
          </cell>
        </row>
        <row r="3344">
          <cell r="F3344" t="str">
            <v>B-19</v>
          </cell>
          <cell r="G3344" t="str">
            <v>RS</v>
          </cell>
          <cell r="I3344" t="str">
            <v>Demand</v>
          </cell>
          <cell r="J3344" t="str">
            <v>Winter</v>
          </cell>
          <cell r="K3344" t="str">
            <v>Maximum kW</v>
          </cell>
          <cell r="O3344" t="str">
            <v>C</v>
          </cell>
          <cell r="T3344">
            <v>18566.620876000001</v>
          </cell>
        </row>
        <row r="3345">
          <cell r="F3345" t="str">
            <v>B-19</v>
          </cell>
          <cell r="G3345" t="str">
            <v>RS</v>
          </cell>
          <cell r="I3345" t="str">
            <v>Demand</v>
          </cell>
          <cell r="J3345" t="str">
            <v>Summer</v>
          </cell>
          <cell r="K3345" t="str">
            <v>Peak</v>
          </cell>
          <cell r="O3345" t="str">
            <v>C</v>
          </cell>
          <cell r="T3345">
            <v>577.67775099999994</v>
          </cell>
        </row>
        <row r="3346">
          <cell r="F3346" t="str">
            <v>B-19</v>
          </cell>
          <cell r="G3346" t="str">
            <v>RS</v>
          </cell>
          <cell r="I3346" t="str">
            <v>Demand</v>
          </cell>
          <cell r="J3346" t="str">
            <v>Summer</v>
          </cell>
          <cell r="K3346" t="str">
            <v>Part Peak</v>
          </cell>
          <cell r="O3346" t="str">
            <v>C</v>
          </cell>
          <cell r="T3346">
            <v>489.98227000000003</v>
          </cell>
        </row>
        <row r="3347">
          <cell r="F3347" t="str">
            <v>B-19</v>
          </cell>
          <cell r="G3347" t="str">
            <v>RS</v>
          </cell>
          <cell r="I3347" t="str">
            <v>Demand</v>
          </cell>
          <cell r="J3347" t="str">
            <v>Summer</v>
          </cell>
          <cell r="K3347" t="str">
            <v>Maximum kW</v>
          </cell>
          <cell r="O3347" t="str">
            <v>C</v>
          </cell>
          <cell r="T3347">
            <v>510.55322899999999</v>
          </cell>
        </row>
        <row r="3348">
          <cell r="F3348" t="str">
            <v>B-19</v>
          </cell>
          <cell r="G3348" t="str">
            <v>RS</v>
          </cell>
          <cell r="I3348" t="str">
            <v>Demand</v>
          </cell>
          <cell r="J3348" t="str">
            <v>Winter</v>
          </cell>
          <cell r="K3348" t="str">
            <v>Part Peak</v>
          </cell>
          <cell r="O3348" t="str">
            <v>C</v>
          </cell>
          <cell r="T3348">
            <v>872.36694899999998</v>
          </cell>
        </row>
        <row r="3349">
          <cell r="F3349" t="str">
            <v>B-19</v>
          </cell>
          <cell r="G3349" t="str">
            <v>RS</v>
          </cell>
          <cell r="I3349" t="str">
            <v>Demand</v>
          </cell>
          <cell r="J3349" t="str">
            <v>Winter</v>
          </cell>
          <cell r="K3349" t="str">
            <v>Maximum kW</v>
          </cell>
          <cell r="O3349" t="str">
            <v>C</v>
          </cell>
          <cell r="T3349">
            <v>755.16708200000005</v>
          </cell>
        </row>
        <row r="3350">
          <cell r="F3350" t="str">
            <v>B-19</v>
          </cell>
          <cell r="G3350" t="str">
            <v>RS</v>
          </cell>
          <cell r="I3350" t="str">
            <v>Demand</v>
          </cell>
          <cell r="J3350" t="str">
            <v>Summer</v>
          </cell>
          <cell r="K3350" t="str">
            <v>Peak</v>
          </cell>
          <cell r="O3350" t="str">
            <v>C</v>
          </cell>
          <cell r="T3350">
            <v>0</v>
          </cell>
        </row>
        <row r="3351">
          <cell r="F3351" t="str">
            <v>B-19</v>
          </cell>
          <cell r="G3351" t="str">
            <v>RS</v>
          </cell>
          <cell r="I3351" t="str">
            <v>Demand</v>
          </cell>
          <cell r="J3351" t="str">
            <v>Summer</v>
          </cell>
          <cell r="K3351" t="str">
            <v>Part Peak</v>
          </cell>
          <cell r="O3351" t="str">
            <v>C</v>
          </cell>
          <cell r="T3351">
            <v>0</v>
          </cell>
        </row>
        <row r="3352">
          <cell r="F3352" t="str">
            <v>B-19</v>
          </cell>
          <cell r="G3352" t="str">
            <v>RS</v>
          </cell>
          <cell r="I3352" t="str">
            <v>Demand</v>
          </cell>
          <cell r="J3352" t="str">
            <v>Winter</v>
          </cell>
          <cell r="K3352" t="str">
            <v>Part Peak</v>
          </cell>
          <cell r="O3352" t="str">
            <v>C</v>
          </cell>
          <cell r="T3352">
            <v>0</v>
          </cell>
        </row>
        <row r="3353">
          <cell r="F3353" t="str">
            <v>B-19</v>
          </cell>
          <cell r="G3353" t="str">
            <v>RS</v>
          </cell>
          <cell r="I3353" t="str">
            <v>Demand</v>
          </cell>
          <cell r="J3353" t="str">
            <v>Summer</v>
          </cell>
          <cell r="K3353" t="str">
            <v>Peak</v>
          </cell>
          <cell r="O3353" t="str">
            <v>C</v>
          </cell>
          <cell r="T3353">
            <v>0</v>
          </cell>
        </row>
        <row r="3354">
          <cell r="F3354" t="str">
            <v>B-19</v>
          </cell>
          <cell r="G3354" t="str">
            <v>RS</v>
          </cell>
          <cell r="I3354" t="str">
            <v>Demand</v>
          </cell>
          <cell r="J3354" t="str">
            <v>Summer</v>
          </cell>
          <cell r="K3354" t="str">
            <v>Part Peak</v>
          </cell>
          <cell r="O3354" t="str">
            <v>C</v>
          </cell>
          <cell r="T3354">
            <v>0</v>
          </cell>
        </row>
        <row r="3355">
          <cell r="F3355" t="str">
            <v>B-19</v>
          </cell>
          <cell r="G3355" t="str">
            <v>RS</v>
          </cell>
          <cell r="I3355" t="str">
            <v>Demand</v>
          </cell>
          <cell r="J3355" t="str">
            <v>Summer</v>
          </cell>
          <cell r="K3355" t="str">
            <v>Maximum kW</v>
          </cell>
          <cell r="O3355" t="str">
            <v>C</v>
          </cell>
          <cell r="T3355">
            <v>0</v>
          </cell>
        </row>
        <row r="3356">
          <cell r="F3356" t="str">
            <v>B-19</v>
          </cell>
          <cell r="G3356" t="str">
            <v>RS</v>
          </cell>
          <cell r="I3356" t="str">
            <v>Demand</v>
          </cell>
          <cell r="J3356" t="str">
            <v>Winter</v>
          </cell>
          <cell r="K3356" t="str">
            <v>Part Peak</v>
          </cell>
          <cell r="O3356" t="str">
            <v>C</v>
          </cell>
          <cell r="T3356">
            <v>0</v>
          </cell>
        </row>
        <row r="3357">
          <cell r="F3357" t="str">
            <v>B-19</v>
          </cell>
          <cell r="G3357" t="str">
            <v>RS</v>
          </cell>
          <cell r="I3357" t="str">
            <v>Demand</v>
          </cell>
          <cell r="J3357" t="str">
            <v>Winter</v>
          </cell>
          <cell r="K3357" t="str">
            <v>Maximum kW</v>
          </cell>
          <cell r="O3357" t="str">
            <v>C</v>
          </cell>
          <cell r="T3357">
            <v>0</v>
          </cell>
        </row>
        <row r="3358">
          <cell r="F3358" t="str">
            <v>B-19</v>
          </cell>
          <cell r="G3358" t="str">
            <v>RS</v>
          </cell>
          <cell r="I3358" t="str">
            <v>Demand</v>
          </cell>
          <cell r="J3358" t="str">
            <v>Summer</v>
          </cell>
          <cell r="K3358" t="str">
            <v>Peak</v>
          </cell>
          <cell r="O3358" t="str">
            <v>C</v>
          </cell>
          <cell r="T3358">
            <v>0</v>
          </cell>
        </row>
        <row r="3359">
          <cell r="F3359" t="str">
            <v>B-19</v>
          </cell>
          <cell r="G3359" t="str">
            <v>RS</v>
          </cell>
          <cell r="I3359" t="str">
            <v>Demand</v>
          </cell>
          <cell r="J3359" t="str">
            <v>Summer</v>
          </cell>
          <cell r="K3359" t="str">
            <v>Part Peak</v>
          </cell>
          <cell r="O3359" t="str">
            <v>C</v>
          </cell>
          <cell r="T3359">
            <v>0</v>
          </cell>
        </row>
        <row r="3360">
          <cell r="F3360" t="str">
            <v>B-19</v>
          </cell>
          <cell r="G3360" t="str">
            <v>RS</v>
          </cell>
          <cell r="I3360" t="str">
            <v>Demand</v>
          </cell>
          <cell r="J3360" t="str">
            <v>Summer</v>
          </cell>
          <cell r="K3360" t="str">
            <v>Maximum kW</v>
          </cell>
          <cell r="O3360" t="str">
            <v>C</v>
          </cell>
          <cell r="T3360">
            <v>0</v>
          </cell>
        </row>
        <row r="3361">
          <cell r="F3361" t="str">
            <v>B-19</v>
          </cell>
          <cell r="G3361" t="str">
            <v>RS</v>
          </cell>
          <cell r="I3361" t="str">
            <v>Demand</v>
          </cell>
          <cell r="J3361" t="str">
            <v>Winter</v>
          </cell>
          <cell r="K3361" t="str">
            <v>Part Peak</v>
          </cell>
          <cell r="O3361" t="str">
            <v>C</v>
          </cell>
          <cell r="T3361">
            <v>0</v>
          </cell>
        </row>
        <row r="3362">
          <cell r="F3362" t="str">
            <v>B-19</v>
          </cell>
          <cell r="G3362" t="str">
            <v>RS</v>
          </cell>
          <cell r="I3362" t="str">
            <v>Demand</v>
          </cell>
          <cell r="J3362" t="str">
            <v>Winter</v>
          </cell>
          <cell r="K3362" t="str">
            <v>Maximum kW</v>
          </cell>
          <cell r="O3362" t="str">
            <v>C</v>
          </cell>
          <cell r="T3362">
            <v>0</v>
          </cell>
        </row>
        <row r="3363">
          <cell r="F3363" t="str">
            <v>B-19</v>
          </cell>
          <cell r="G3363" t="str">
            <v>RS</v>
          </cell>
          <cell r="I3363" t="str">
            <v>Energy</v>
          </cell>
          <cell r="J3363" t="str">
            <v>Summer</v>
          </cell>
          <cell r="K3363" t="str">
            <v>Peak</v>
          </cell>
          <cell r="O3363" t="str">
            <v>C</v>
          </cell>
          <cell r="T3363">
            <v>1176338.1003769999</v>
          </cell>
        </row>
        <row r="3364">
          <cell r="F3364" t="str">
            <v>B-19</v>
          </cell>
          <cell r="G3364" t="str">
            <v>RS</v>
          </cell>
          <cell r="I3364" t="str">
            <v>Energy</v>
          </cell>
          <cell r="J3364" t="str">
            <v>Summer</v>
          </cell>
          <cell r="K3364" t="str">
            <v>Part Peak</v>
          </cell>
          <cell r="O3364" t="str">
            <v>C</v>
          </cell>
          <cell r="T3364">
            <v>951192.5379440001</v>
          </cell>
        </row>
        <row r="3365">
          <cell r="F3365" t="str">
            <v>B-19</v>
          </cell>
          <cell r="G3365" t="str">
            <v>RS</v>
          </cell>
          <cell r="I3365" t="str">
            <v>Energy</v>
          </cell>
          <cell r="J3365" t="str">
            <v>Summer</v>
          </cell>
          <cell r="K3365" t="str">
            <v>Off Peak</v>
          </cell>
          <cell r="O3365" t="str">
            <v>C</v>
          </cell>
          <cell r="T3365">
            <v>3287230.3804580001</v>
          </cell>
        </row>
        <row r="3366">
          <cell r="F3366" t="str">
            <v>B-19</v>
          </cell>
          <cell r="G3366" t="str">
            <v>RS</v>
          </cell>
          <cell r="I3366" t="str">
            <v>Energy</v>
          </cell>
          <cell r="J3366" t="str">
            <v>Winter</v>
          </cell>
          <cell r="K3366" t="str">
            <v>Part Peak</v>
          </cell>
          <cell r="O3366" t="str">
            <v>C</v>
          </cell>
          <cell r="T3366">
            <v>1929429.0636459999</v>
          </cell>
        </row>
        <row r="3367">
          <cell r="F3367" t="str">
            <v>B-19</v>
          </cell>
          <cell r="G3367" t="str">
            <v>RS</v>
          </cell>
          <cell r="I3367" t="str">
            <v>Energy</v>
          </cell>
          <cell r="J3367" t="str">
            <v>Winter</v>
          </cell>
          <cell r="K3367" t="str">
            <v>Off Peak</v>
          </cell>
          <cell r="O3367" t="str">
            <v>C</v>
          </cell>
          <cell r="T3367">
            <v>6381158.2530150004</v>
          </cell>
        </row>
        <row r="3368">
          <cell r="F3368" t="str">
            <v>B-19</v>
          </cell>
          <cell r="G3368" t="str">
            <v>RS</v>
          </cell>
          <cell r="I3368" t="str">
            <v>Energy</v>
          </cell>
          <cell r="J3368" t="str">
            <v>Winter</v>
          </cell>
          <cell r="K3368" t="str">
            <v>Super Off</v>
          </cell>
          <cell r="O3368" t="str">
            <v>C</v>
          </cell>
          <cell r="T3368">
            <v>476951.00618800003</v>
          </cell>
        </row>
        <row r="3369">
          <cell r="F3369" t="str">
            <v>B-19</v>
          </cell>
          <cell r="G3369" t="str">
            <v>RS</v>
          </cell>
          <cell r="I3369" t="str">
            <v>Energy</v>
          </cell>
          <cell r="J3369" t="str">
            <v>Summer</v>
          </cell>
          <cell r="K3369" t="str">
            <v>Peak</v>
          </cell>
          <cell r="O3369" t="str">
            <v>C</v>
          </cell>
          <cell r="T3369">
            <v>50934.331396000001</v>
          </cell>
        </row>
        <row r="3370">
          <cell r="F3370" t="str">
            <v>B-19</v>
          </cell>
          <cell r="G3370" t="str">
            <v>RS</v>
          </cell>
          <cell r="I3370" t="str">
            <v>Energy</v>
          </cell>
          <cell r="J3370" t="str">
            <v>Summer</v>
          </cell>
          <cell r="K3370" t="str">
            <v>Part Peak</v>
          </cell>
          <cell r="O3370" t="str">
            <v>C</v>
          </cell>
          <cell r="T3370">
            <v>34659.287711999998</v>
          </cell>
        </row>
        <row r="3371">
          <cell r="F3371" t="str">
            <v>B-19</v>
          </cell>
          <cell r="G3371" t="str">
            <v>RS</v>
          </cell>
          <cell r="I3371" t="str">
            <v>Energy</v>
          </cell>
          <cell r="J3371" t="str">
            <v>Summer</v>
          </cell>
          <cell r="K3371" t="str">
            <v>Off Peak</v>
          </cell>
          <cell r="O3371" t="str">
            <v>C</v>
          </cell>
          <cell r="T3371">
            <v>113978.599426</v>
          </cell>
        </row>
        <row r="3372">
          <cell r="F3372" t="str">
            <v>B-19</v>
          </cell>
          <cell r="G3372" t="str">
            <v>RS</v>
          </cell>
          <cell r="I3372" t="str">
            <v>Energy</v>
          </cell>
          <cell r="J3372" t="str">
            <v>Winter</v>
          </cell>
          <cell r="K3372" t="str">
            <v>Part Peak</v>
          </cell>
          <cell r="O3372" t="str">
            <v>C</v>
          </cell>
          <cell r="T3372">
            <v>68493.714695000002</v>
          </cell>
        </row>
        <row r="3373">
          <cell r="F3373" t="str">
            <v>B-19</v>
          </cell>
          <cell r="G3373" t="str">
            <v>RS</v>
          </cell>
          <cell r="I3373" t="str">
            <v>Energy</v>
          </cell>
          <cell r="J3373" t="str">
            <v>Winter</v>
          </cell>
          <cell r="K3373" t="str">
            <v>Off Peak</v>
          </cell>
          <cell r="O3373" t="str">
            <v>C</v>
          </cell>
          <cell r="T3373">
            <v>218847.790511</v>
          </cell>
        </row>
        <row r="3374">
          <cell r="F3374" t="str">
            <v>B-19</v>
          </cell>
          <cell r="G3374" t="str">
            <v>RS</v>
          </cell>
          <cell r="I3374" t="str">
            <v>Energy</v>
          </cell>
          <cell r="J3374" t="str">
            <v>Winter</v>
          </cell>
          <cell r="K3374" t="str">
            <v>Super Off</v>
          </cell>
          <cell r="O3374" t="str">
            <v>C</v>
          </cell>
          <cell r="T3374">
            <v>24668.853134000001</v>
          </cell>
        </row>
        <row r="3375">
          <cell r="F3375" t="str">
            <v>B-19</v>
          </cell>
          <cell r="G3375" t="str">
            <v>RS</v>
          </cell>
          <cell r="I3375" t="str">
            <v>Energy</v>
          </cell>
          <cell r="J3375" t="str">
            <v>Summer</v>
          </cell>
          <cell r="K3375" t="str">
            <v>Peak</v>
          </cell>
          <cell r="O3375" t="str">
            <v>C</v>
          </cell>
          <cell r="T3375">
            <v>0</v>
          </cell>
        </row>
        <row r="3376">
          <cell r="F3376" t="str">
            <v>B-19</v>
          </cell>
          <cell r="G3376" t="str">
            <v>RS</v>
          </cell>
          <cell r="I3376" t="str">
            <v>Energy</v>
          </cell>
          <cell r="J3376" t="str">
            <v>Summer</v>
          </cell>
          <cell r="K3376" t="str">
            <v>Part Peak</v>
          </cell>
          <cell r="O3376" t="str">
            <v>C</v>
          </cell>
          <cell r="T3376">
            <v>0</v>
          </cell>
        </row>
        <row r="3377">
          <cell r="F3377" t="str">
            <v>B-19</v>
          </cell>
          <cell r="G3377" t="str">
            <v>RS</v>
          </cell>
          <cell r="I3377" t="str">
            <v>Energy</v>
          </cell>
          <cell r="J3377" t="str">
            <v>Summer</v>
          </cell>
          <cell r="K3377" t="str">
            <v>Off Peak</v>
          </cell>
          <cell r="O3377" t="str">
            <v>C</v>
          </cell>
          <cell r="T3377">
            <v>0</v>
          </cell>
        </row>
        <row r="3378">
          <cell r="F3378" t="str">
            <v>B-19</v>
          </cell>
          <cell r="G3378" t="str">
            <v>RS</v>
          </cell>
          <cell r="I3378" t="str">
            <v>Energy</v>
          </cell>
          <cell r="J3378" t="str">
            <v>Winter</v>
          </cell>
          <cell r="K3378" t="str">
            <v>Part Peak</v>
          </cell>
          <cell r="O3378" t="str">
            <v>C</v>
          </cell>
          <cell r="T3378">
            <v>0</v>
          </cell>
        </row>
        <row r="3379">
          <cell r="F3379" t="str">
            <v>B-19</v>
          </cell>
          <cell r="G3379" t="str">
            <v>RS</v>
          </cell>
          <cell r="I3379" t="str">
            <v>Energy</v>
          </cell>
          <cell r="J3379" t="str">
            <v>Winter</v>
          </cell>
          <cell r="K3379" t="str">
            <v>Off Peak</v>
          </cell>
          <cell r="O3379" t="str">
            <v>C</v>
          </cell>
          <cell r="T3379">
            <v>0</v>
          </cell>
        </row>
        <row r="3380">
          <cell r="F3380" t="str">
            <v>B-19</v>
          </cell>
          <cell r="G3380" t="str">
            <v>RS</v>
          </cell>
          <cell r="I3380" t="str">
            <v>Energy</v>
          </cell>
          <cell r="J3380" t="str">
            <v>Winter</v>
          </cell>
          <cell r="K3380" t="str">
            <v>Super Off</v>
          </cell>
          <cell r="O3380" t="str">
            <v>C</v>
          </cell>
          <cell r="T3380">
            <v>0</v>
          </cell>
        </row>
        <row r="3381">
          <cell r="F3381" t="str">
            <v>B-19</v>
          </cell>
          <cell r="G3381" t="str">
            <v>RS</v>
          </cell>
          <cell r="I3381" t="str">
            <v>Energy</v>
          </cell>
          <cell r="J3381" t="str">
            <v>Summer</v>
          </cell>
          <cell r="K3381" t="str">
            <v>Peak</v>
          </cell>
          <cell r="O3381" t="str">
            <v>C</v>
          </cell>
          <cell r="T3381">
            <v>0</v>
          </cell>
        </row>
        <row r="3382">
          <cell r="F3382" t="str">
            <v>B-19</v>
          </cell>
          <cell r="G3382" t="str">
            <v>RS</v>
          </cell>
          <cell r="I3382" t="str">
            <v>Energy</v>
          </cell>
          <cell r="J3382" t="str">
            <v>Summer</v>
          </cell>
          <cell r="K3382" t="str">
            <v>Part Peak</v>
          </cell>
          <cell r="O3382" t="str">
            <v>C</v>
          </cell>
          <cell r="T3382">
            <v>0</v>
          </cell>
        </row>
        <row r="3383">
          <cell r="F3383" t="str">
            <v>B-19</v>
          </cell>
          <cell r="G3383" t="str">
            <v>RS</v>
          </cell>
          <cell r="I3383" t="str">
            <v>Energy</v>
          </cell>
          <cell r="J3383" t="str">
            <v>Summer</v>
          </cell>
          <cell r="K3383" t="str">
            <v>Off Peak</v>
          </cell>
          <cell r="O3383" t="str">
            <v>C</v>
          </cell>
          <cell r="T3383">
            <v>0</v>
          </cell>
        </row>
        <row r="3384">
          <cell r="F3384" t="str">
            <v>B-19</v>
          </cell>
          <cell r="G3384" t="str">
            <v>RS</v>
          </cell>
          <cell r="I3384" t="str">
            <v>Energy</v>
          </cell>
          <cell r="J3384" t="str">
            <v>Winter</v>
          </cell>
          <cell r="K3384" t="str">
            <v>Part Peak</v>
          </cell>
          <cell r="O3384" t="str">
            <v>C</v>
          </cell>
          <cell r="T3384">
            <v>0</v>
          </cell>
        </row>
        <row r="3385">
          <cell r="F3385" t="str">
            <v>B-19</v>
          </cell>
          <cell r="G3385" t="str">
            <v>RS</v>
          </cell>
          <cell r="I3385" t="str">
            <v>Energy</v>
          </cell>
          <cell r="J3385" t="str">
            <v>Winter</v>
          </cell>
          <cell r="K3385" t="str">
            <v>Off Peak</v>
          </cell>
          <cell r="O3385" t="str">
            <v>C</v>
          </cell>
          <cell r="T3385">
            <v>0</v>
          </cell>
        </row>
        <row r="3386">
          <cell r="F3386" t="str">
            <v>B-19</v>
          </cell>
          <cell r="G3386" t="str">
            <v>RS</v>
          </cell>
          <cell r="I3386" t="str">
            <v>Energy</v>
          </cell>
          <cell r="J3386" t="str">
            <v>Winter</v>
          </cell>
          <cell r="K3386" t="str">
            <v>Super Off</v>
          </cell>
          <cell r="O3386" t="str">
            <v>C</v>
          </cell>
          <cell r="T3386">
            <v>0</v>
          </cell>
        </row>
        <row r="3387">
          <cell r="F3387" t="str">
            <v>B-19</v>
          </cell>
          <cell r="G3387" t="str">
            <v>RS</v>
          </cell>
          <cell r="I3387" t="str">
            <v>Energy</v>
          </cell>
          <cell r="J3387" t="str">
            <v>Summer</v>
          </cell>
          <cell r="K3387" t="str">
            <v>Peak</v>
          </cell>
          <cell r="O3387" t="str">
            <v>C</v>
          </cell>
          <cell r="T3387">
            <v>0</v>
          </cell>
        </row>
        <row r="3388">
          <cell r="F3388" t="str">
            <v>B-19</v>
          </cell>
          <cell r="G3388" t="str">
            <v>RS</v>
          </cell>
          <cell r="I3388" t="str">
            <v>Energy</v>
          </cell>
          <cell r="J3388" t="str">
            <v>Summer</v>
          </cell>
          <cell r="K3388" t="str">
            <v>Part Peak</v>
          </cell>
          <cell r="O3388" t="str">
            <v>C</v>
          </cell>
          <cell r="T3388">
            <v>0</v>
          </cell>
        </row>
        <row r="3389">
          <cell r="F3389" t="str">
            <v>B-19</v>
          </cell>
          <cell r="G3389" t="str">
            <v>RS</v>
          </cell>
          <cell r="I3389" t="str">
            <v>Energy</v>
          </cell>
          <cell r="J3389" t="str">
            <v>Summer</v>
          </cell>
          <cell r="K3389" t="str">
            <v>Off Peak</v>
          </cell>
          <cell r="O3389" t="str">
            <v>C</v>
          </cell>
          <cell r="T3389">
            <v>0</v>
          </cell>
        </row>
        <row r="3390">
          <cell r="F3390" t="str">
            <v>B-19</v>
          </cell>
          <cell r="G3390" t="str">
            <v>RS</v>
          </cell>
          <cell r="I3390" t="str">
            <v>Energy</v>
          </cell>
          <cell r="J3390" t="str">
            <v>Winter</v>
          </cell>
          <cell r="K3390" t="str">
            <v>Part Peak</v>
          </cell>
          <cell r="O3390" t="str">
            <v>C</v>
          </cell>
          <cell r="T3390">
            <v>0</v>
          </cell>
        </row>
        <row r="3391">
          <cell r="F3391" t="str">
            <v>B-19</v>
          </cell>
          <cell r="G3391" t="str">
            <v>RS</v>
          </cell>
          <cell r="I3391" t="str">
            <v>Energy</v>
          </cell>
          <cell r="J3391" t="str">
            <v>Winter</v>
          </cell>
          <cell r="K3391" t="str">
            <v>Off Peak</v>
          </cell>
          <cell r="O3391" t="str">
            <v>C</v>
          </cell>
          <cell r="T3391">
            <v>0</v>
          </cell>
        </row>
        <row r="3392">
          <cell r="F3392" t="str">
            <v>B-19</v>
          </cell>
          <cell r="G3392" t="str">
            <v>RS</v>
          </cell>
          <cell r="I3392" t="str">
            <v>Energy</v>
          </cell>
          <cell r="J3392" t="str">
            <v>Winter</v>
          </cell>
          <cell r="K3392" t="str">
            <v>Super Off</v>
          </cell>
          <cell r="O3392" t="str">
            <v>C</v>
          </cell>
          <cell r="T3392">
            <v>0</v>
          </cell>
        </row>
        <row r="3393">
          <cell r="F3393" t="str">
            <v>B-19</v>
          </cell>
          <cell r="G3393" t="str">
            <v>RS</v>
          </cell>
          <cell r="I3393" t="str">
            <v>Other Standby Revenue</v>
          </cell>
          <cell r="J3393" t="str">
            <v>N/A</v>
          </cell>
          <cell r="K3393" t="str">
            <v>N/A</v>
          </cell>
          <cell r="O3393" t="str">
            <v>C</v>
          </cell>
          <cell r="T3393">
            <v>0</v>
          </cell>
        </row>
        <row r="3394">
          <cell r="F3394" t="str">
            <v>B-19</v>
          </cell>
          <cell r="G3394" t="str">
            <v>RS</v>
          </cell>
          <cell r="I3394" t="str">
            <v>Other Standby Revenue</v>
          </cell>
          <cell r="J3394" t="str">
            <v>N/A</v>
          </cell>
          <cell r="K3394" t="str">
            <v>N/A</v>
          </cell>
          <cell r="O3394" t="str">
            <v>C</v>
          </cell>
          <cell r="T3394">
            <v>0</v>
          </cell>
        </row>
        <row r="3395">
          <cell r="F3395" t="str">
            <v>B-19</v>
          </cell>
          <cell r="G3395" t="str">
            <v>RS</v>
          </cell>
          <cell r="I3395" t="str">
            <v>Other Standby Revenue</v>
          </cell>
          <cell r="J3395" t="str">
            <v>N/A</v>
          </cell>
          <cell r="K3395" t="str">
            <v>N/A</v>
          </cell>
          <cell r="O3395" t="str">
            <v>C</v>
          </cell>
          <cell r="T3395">
            <v>0</v>
          </cell>
        </row>
        <row r="3396">
          <cell r="F3396" t="str">
            <v>B-19</v>
          </cell>
          <cell r="G3396" t="str">
            <v>RS</v>
          </cell>
          <cell r="I3396" t="str">
            <v>Other Standby Revenue</v>
          </cell>
          <cell r="J3396" t="str">
            <v>N/A</v>
          </cell>
          <cell r="K3396" t="str">
            <v>N/A</v>
          </cell>
          <cell r="O3396" t="str">
            <v>C</v>
          </cell>
          <cell r="T3396">
            <v>1411.3129720000002</v>
          </cell>
        </row>
        <row r="3397">
          <cell r="F3397" t="str">
            <v>B-19</v>
          </cell>
          <cell r="G3397" t="str">
            <v>TRA</v>
          </cell>
          <cell r="I3397" t="str">
            <v>Energy</v>
          </cell>
          <cell r="J3397" t="str">
            <v>Summer</v>
          </cell>
          <cell r="K3397" t="str">
            <v>Off Peak</v>
          </cell>
          <cell r="O3397" t="str">
            <v>C</v>
          </cell>
          <cell r="T3397">
            <v>113978.599426</v>
          </cell>
        </row>
        <row r="3398">
          <cell r="F3398" t="str">
            <v>B-19</v>
          </cell>
          <cell r="G3398" t="str">
            <v>TRA</v>
          </cell>
          <cell r="I3398" t="str">
            <v>Energy</v>
          </cell>
          <cell r="J3398" t="str">
            <v>Summer</v>
          </cell>
          <cell r="K3398" t="str">
            <v>Off Peak</v>
          </cell>
          <cell r="O3398" t="str">
            <v>C</v>
          </cell>
          <cell r="T3398">
            <v>3287230.3804580001</v>
          </cell>
        </row>
        <row r="3399">
          <cell r="F3399" t="str">
            <v>B-19</v>
          </cell>
          <cell r="G3399" t="str">
            <v>TRA</v>
          </cell>
          <cell r="I3399" t="str">
            <v>Energy</v>
          </cell>
          <cell r="J3399" t="str">
            <v>Summer</v>
          </cell>
          <cell r="K3399" t="str">
            <v>Part Peak</v>
          </cell>
          <cell r="O3399" t="str">
            <v>C</v>
          </cell>
          <cell r="T3399">
            <v>34659.287711999998</v>
          </cell>
        </row>
        <row r="3400">
          <cell r="F3400" t="str">
            <v>B-19</v>
          </cell>
          <cell r="G3400" t="str">
            <v>TRA</v>
          </cell>
          <cell r="I3400" t="str">
            <v>Energy</v>
          </cell>
          <cell r="J3400" t="str">
            <v>Summer</v>
          </cell>
          <cell r="K3400" t="str">
            <v>Part Peak</v>
          </cell>
          <cell r="O3400" t="str">
            <v>C</v>
          </cell>
          <cell r="T3400">
            <v>951192.5379440001</v>
          </cell>
        </row>
        <row r="3401">
          <cell r="F3401" t="str">
            <v>B-19</v>
          </cell>
          <cell r="G3401" t="str">
            <v>TRA</v>
          </cell>
          <cell r="I3401" t="str">
            <v>Energy</v>
          </cell>
          <cell r="J3401" t="str">
            <v>Summer</v>
          </cell>
          <cell r="K3401" t="str">
            <v>Peak</v>
          </cell>
          <cell r="O3401" t="str">
            <v>C</v>
          </cell>
          <cell r="T3401">
            <v>50934.331396000001</v>
          </cell>
        </row>
        <row r="3402">
          <cell r="F3402" t="str">
            <v>B-19</v>
          </cell>
          <cell r="G3402" t="str">
            <v>TRA</v>
          </cell>
          <cell r="I3402" t="str">
            <v>Energy</v>
          </cell>
          <cell r="J3402" t="str">
            <v>Summer</v>
          </cell>
          <cell r="K3402" t="str">
            <v>Peak</v>
          </cell>
          <cell r="O3402" t="str">
            <v>C</v>
          </cell>
          <cell r="T3402">
            <v>1176338.1003769999</v>
          </cell>
        </row>
        <row r="3403">
          <cell r="F3403" t="str">
            <v>B-19</v>
          </cell>
          <cell r="G3403" t="str">
            <v>TRA</v>
          </cell>
          <cell r="I3403" t="str">
            <v>Energy</v>
          </cell>
          <cell r="J3403" t="str">
            <v>Winter</v>
          </cell>
          <cell r="K3403" t="str">
            <v>Off Peak</v>
          </cell>
          <cell r="O3403" t="str">
            <v>C</v>
          </cell>
          <cell r="T3403">
            <v>218847.790511</v>
          </cell>
        </row>
        <row r="3404">
          <cell r="F3404" t="str">
            <v>B-19</v>
          </cell>
          <cell r="G3404" t="str">
            <v>TRA</v>
          </cell>
          <cell r="I3404" t="str">
            <v>Energy</v>
          </cell>
          <cell r="J3404" t="str">
            <v>Winter</v>
          </cell>
          <cell r="K3404" t="str">
            <v>Off Peak</v>
          </cell>
          <cell r="O3404" t="str">
            <v>C</v>
          </cell>
          <cell r="T3404">
            <v>6381158.2530150004</v>
          </cell>
        </row>
        <row r="3405">
          <cell r="F3405" t="str">
            <v>B-19</v>
          </cell>
          <cell r="G3405" t="str">
            <v>TRA</v>
          </cell>
          <cell r="I3405" t="str">
            <v>Energy</v>
          </cell>
          <cell r="J3405" t="str">
            <v>Winter</v>
          </cell>
          <cell r="K3405" t="str">
            <v>Part Peak</v>
          </cell>
          <cell r="O3405" t="str">
            <v>C</v>
          </cell>
          <cell r="T3405">
            <v>68493.714695000002</v>
          </cell>
        </row>
        <row r="3406">
          <cell r="F3406" t="str">
            <v>B-19</v>
          </cell>
          <cell r="G3406" t="str">
            <v>TRA</v>
          </cell>
          <cell r="I3406" t="str">
            <v>Energy</v>
          </cell>
          <cell r="J3406" t="str">
            <v>Winter</v>
          </cell>
          <cell r="K3406" t="str">
            <v>Part Peak</v>
          </cell>
          <cell r="O3406" t="str">
            <v>C</v>
          </cell>
          <cell r="T3406">
            <v>1929429.0636459999</v>
          </cell>
        </row>
        <row r="3407">
          <cell r="F3407" t="str">
            <v>B-19</v>
          </cell>
          <cell r="G3407" t="str">
            <v>TRA</v>
          </cell>
          <cell r="I3407" t="str">
            <v>Energy</v>
          </cell>
          <cell r="J3407" t="str">
            <v>Winter</v>
          </cell>
          <cell r="K3407" t="str">
            <v>Super Off</v>
          </cell>
          <cell r="O3407" t="str">
            <v>C</v>
          </cell>
          <cell r="T3407">
            <v>24668.853134000001</v>
          </cell>
        </row>
        <row r="3408">
          <cell r="F3408" t="str">
            <v>B-19</v>
          </cell>
          <cell r="G3408" t="str">
            <v>TRA</v>
          </cell>
          <cell r="I3408" t="str">
            <v>Energy</v>
          </cell>
          <cell r="J3408" t="str">
            <v>Winter</v>
          </cell>
          <cell r="K3408" t="str">
            <v>Super Off</v>
          </cell>
          <cell r="O3408" t="str">
            <v>C</v>
          </cell>
          <cell r="T3408">
            <v>476951.00618800003</v>
          </cell>
        </row>
        <row r="3409">
          <cell r="F3409" t="str">
            <v>B-19</v>
          </cell>
          <cell r="G3409" t="str">
            <v>TRA</v>
          </cell>
          <cell r="I3409" t="str">
            <v>Energy</v>
          </cell>
          <cell r="J3409" t="str">
            <v>Summer</v>
          </cell>
          <cell r="K3409" t="str">
            <v>Off Peak</v>
          </cell>
          <cell r="O3409" t="str">
            <v>C</v>
          </cell>
          <cell r="T3409">
            <v>0</v>
          </cell>
        </row>
        <row r="3410">
          <cell r="F3410" t="str">
            <v>B-19</v>
          </cell>
          <cell r="G3410" t="str">
            <v>TRA</v>
          </cell>
          <cell r="I3410" t="str">
            <v>Energy</v>
          </cell>
          <cell r="J3410" t="str">
            <v>Summer</v>
          </cell>
          <cell r="K3410" t="str">
            <v>Off Peak</v>
          </cell>
          <cell r="O3410" t="str">
            <v>C</v>
          </cell>
          <cell r="T3410">
            <v>0</v>
          </cell>
        </row>
        <row r="3411">
          <cell r="F3411" t="str">
            <v>B-19</v>
          </cell>
          <cell r="G3411" t="str">
            <v>TRA</v>
          </cell>
          <cell r="I3411" t="str">
            <v>Energy</v>
          </cell>
          <cell r="J3411" t="str">
            <v>Summer</v>
          </cell>
          <cell r="K3411" t="str">
            <v>Off Peak</v>
          </cell>
          <cell r="O3411" t="str">
            <v>C</v>
          </cell>
          <cell r="T3411">
            <v>0</v>
          </cell>
        </row>
        <row r="3412">
          <cell r="F3412" t="str">
            <v>B-19</v>
          </cell>
          <cell r="G3412" t="str">
            <v>TRA</v>
          </cell>
          <cell r="I3412" t="str">
            <v>Energy</v>
          </cell>
          <cell r="J3412" t="str">
            <v>Summer</v>
          </cell>
          <cell r="K3412" t="str">
            <v>Part Peak</v>
          </cell>
          <cell r="O3412" t="str">
            <v>C</v>
          </cell>
          <cell r="T3412">
            <v>0</v>
          </cell>
        </row>
        <row r="3413">
          <cell r="F3413" t="str">
            <v>B-19</v>
          </cell>
          <cell r="G3413" t="str">
            <v>TRA</v>
          </cell>
          <cell r="I3413" t="str">
            <v>Energy</v>
          </cell>
          <cell r="J3413" t="str">
            <v>Summer</v>
          </cell>
          <cell r="K3413" t="str">
            <v>Part Peak</v>
          </cell>
          <cell r="O3413" t="str">
            <v>C</v>
          </cell>
          <cell r="T3413">
            <v>0</v>
          </cell>
        </row>
        <row r="3414">
          <cell r="F3414" t="str">
            <v>B-19</v>
          </cell>
          <cell r="G3414" t="str">
            <v>TRA</v>
          </cell>
          <cell r="I3414" t="str">
            <v>Energy</v>
          </cell>
          <cell r="J3414" t="str">
            <v>Summer</v>
          </cell>
          <cell r="K3414" t="str">
            <v>Part Peak</v>
          </cell>
          <cell r="O3414" t="str">
            <v>C</v>
          </cell>
          <cell r="T3414">
            <v>0</v>
          </cell>
        </row>
        <row r="3415">
          <cell r="F3415" t="str">
            <v>B-19</v>
          </cell>
          <cell r="G3415" t="str">
            <v>TRA</v>
          </cell>
          <cell r="I3415" t="str">
            <v>Energy</v>
          </cell>
          <cell r="J3415" t="str">
            <v>Summer</v>
          </cell>
          <cell r="K3415" t="str">
            <v>Peak</v>
          </cell>
          <cell r="O3415" t="str">
            <v>C</v>
          </cell>
          <cell r="T3415">
            <v>0</v>
          </cell>
        </row>
        <row r="3416">
          <cell r="F3416" t="str">
            <v>B-19</v>
          </cell>
          <cell r="G3416" t="str">
            <v>TRA</v>
          </cell>
          <cell r="I3416" t="str">
            <v>Energy</v>
          </cell>
          <cell r="J3416" t="str">
            <v>Summer</v>
          </cell>
          <cell r="K3416" t="str">
            <v>Peak</v>
          </cell>
          <cell r="O3416" t="str">
            <v>C</v>
          </cell>
          <cell r="T3416">
            <v>0</v>
          </cell>
        </row>
        <row r="3417">
          <cell r="F3417" t="str">
            <v>B-19</v>
          </cell>
          <cell r="G3417" t="str">
            <v>TRA</v>
          </cell>
          <cell r="I3417" t="str">
            <v>Energy</v>
          </cell>
          <cell r="J3417" t="str">
            <v>Summer</v>
          </cell>
          <cell r="K3417" t="str">
            <v>Peak</v>
          </cell>
          <cell r="O3417" t="str">
            <v>C</v>
          </cell>
          <cell r="T3417">
            <v>0</v>
          </cell>
        </row>
        <row r="3418">
          <cell r="F3418" t="str">
            <v>B-19</v>
          </cell>
          <cell r="G3418" t="str">
            <v>TRA</v>
          </cell>
          <cell r="I3418" t="str">
            <v>Energy</v>
          </cell>
          <cell r="J3418" t="str">
            <v>Winter</v>
          </cell>
          <cell r="K3418" t="str">
            <v>Off Peak</v>
          </cell>
          <cell r="O3418" t="str">
            <v>C</v>
          </cell>
          <cell r="T3418">
            <v>0</v>
          </cell>
        </row>
        <row r="3419">
          <cell r="F3419" t="str">
            <v>B-19</v>
          </cell>
          <cell r="G3419" t="str">
            <v>TRA</v>
          </cell>
          <cell r="I3419" t="str">
            <v>Energy</v>
          </cell>
          <cell r="J3419" t="str">
            <v>Winter</v>
          </cell>
          <cell r="K3419" t="str">
            <v>Off Peak</v>
          </cell>
          <cell r="O3419" t="str">
            <v>C</v>
          </cell>
          <cell r="T3419">
            <v>0</v>
          </cell>
        </row>
        <row r="3420">
          <cell r="F3420" t="str">
            <v>B-19</v>
          </cell>
          <cell r="G3420" t="str">
            <v>TRA</v>
          </cell>
          <cell r="I3420" t="str">
            <v>Energy</v>
          </cell>
          <cell r="J3420" t="str">
            <v>Winter</v>
          </cell>
          <cell r="K3420" t="str">
            <v>Off Peak</v>
          </cell>
          <cell r="O3420" t="str">
            <v>C</v>
          </cell>
          <cell r="T3420">
            <v>0</v>
          </cell>
        </row>
        <row r="3421">
          <cell r="F3421" t="str">
            <v>B-19</v>
          </cell>
          <cell r="G3421" t="str">
            <v>TRA</v>
          </cell>
          <cell r="I3421" t="str">
            <v>Energy</v>
          </cell>
          <cell r="J3421" t="str">
            <v>Winter</v>
          </cell>
          <cell r="K3421" t="str">
            <v>Part Peak</v>
          </cell>
          <cell r="O3421" t="str">
            <v>C</v>
          </cell>
          <cell r="T3421">
            <v>0</v>
          </cell>
        </row>
        <row r="3422">
          <cell r="F3422" t="str">
            <v>B-19</v>
          </cell>
          <cell r="G3422" t="str">
            <v>TRA</v>
          </cell>
          <cell r="I3422" t="str">
            <v>Energy</v>
          </cell>
          <cell r="J3422" t="str">
            <v>Winter</v>
          </cell>
          <cell r="K3422" t="str">
            <v>Part Peak</v>
          </cell>
          <cell r="O3422" t="str">
            <v>C</v>
          </cell>
          <cell r="T3422">
            <v>0</v>
          </cell>
        </row>
        <row r="3423">
          <cell r="F3423" t="str">
            <v>B-19</v>
          </cell>
          <cell r="G3423" t="str">
            <v>TRA</v>
          </cell>
          <cell r="I3423" t="str">
            <v>Energy</v>
          </cell>
          <cell r="J3423" t="str">
            <v>Winter</v>
          </cell>
          <cell r="K3423" t="str">
            <v>Part Peak</v>
          </cell>
          <cell r="O3423" t="str">
            <v>C</v>
          </cell>
          <cell r="T3423">
            <v>0</v>
          </cell>
        </row>
        <row r="3424">
          <cell r="F3424" t="str">
            <v>B-19</v>
          </cell>
          <cell r="G3424" t="str">
            <v>TRA</v>
          </cell>
          <cell r="I3424" t="str">
            <v>Energy</v>
          </cell>
          <cell r="J3424" t="str">
            <v>Winter</v>
          </cell>
          <cell r="K3424" t="str">
            <v>Super Off</v>
          </cell>
          <cell r="O3424" t="str">
            <v>C</v>
          </cell>
          <cell r="T3424">
            <v>0</v>
          </cell>
        </row>
        <row r="3425">
          <cell r="F3425" t="str">
            <v>B-19</v>
          </cell>
          <cell r="G3425" t="str">
            <v>TRA</v>
          </cell>
          <cell r="I3425" t="str">
            <v>Energy</v>
          </cell>
          <cell r="J3425" t="str">
            <v>Winter</v>
          </cell>
          <cell r="K3425" t="str">
            <v>Super Off</v>
          </cell>
          <cell r="O3425" t="str">
            <v>C</v>
          </cell>
          <cell r="T3425">
            <v>0</v>
          </cell>
        </row>
        <row r="3426">
          <cell r="F3426" t="str">
            <v>B-19</v>
          </cell>
          <cell r="G3426" t="str">
            <v>TRA</v>
          </cell>
          <cell r="I3426" t="str">
            <v>Energy</v>
          </cell>
          <cell r="J3426" t="str">
            <v>Winter</v>
          </cell>
          <cell r="K3426" t="str">
            <v>Super Off</v>
          </cell>
          <cell r="O3426" t="str">
            <v>C</v>
          </cell>
          <cell r="T3426">
            <v>0</v>
          </cell>
        </row>
        <row r="3427">
          <cell r="F3427" t="str">
            <v>B-19</v>
          </cell>
          <cell r="G3427" t="str">
            <v>TRA</v>
          </cell>
          <cell r="I3427" t="str">
            <v>Energy</v>
          </cell>
          <cell r="J3427" t="str">
            <v>Summer</v>
          </cell>
          <cell r="K3427" t="str">
            <v>Off Peak</v>
          </cell>
          <cell r="O3427" t="str">
            <v>C</v>
          </cell>
          <cell r="T3427">
            <v>113978.599426</v>
          </cell>
        </row>
        <row r="3428">
          <cell r="F3428" t="str">
            <v>B-19</v>
          </cell>
          <cell r="G3428" t="str">
            <v>TRA</v>
          </cell>
          <cell r="I3428" t="str">
            <v>Energy</v>
          </cell>
          <cell r="J3428" t="str">
            <v>Summer</v>
          </cell>
          <cell r="K3428" t="str">
            <v>Off Peak</v>
          </cell>
          <cell r="O3428" t="str">
            <v>C</v>
          </cell>
          <cell r="T3428">
            <v>3287230.3804580001</v>
          </cell>
        </row>
        <row r="3429">
          <cell r="F3429" t="str">
            <v>B-19</v>
          </cell>
          <cell r="G3429" t="str">
            <v>TRA</v>
          </cell>
          <cell r="I3429" t="str">
            <v>Energy</v>
          </cell>
          <cell r="J3429" t="str">
            <v>Summer</v>
          </cell>
          <cell r="K3429" t="str">
            <v>Part Peak</v>
          </cell>
          <cell r="O3429" t="str">
            <v>C</v>
          </cell>
          <cell r="T3429">
            <v>34659.287711999998</v>
          </cell>
        </row>
        <row r="3430">
          <cell r="F3430" t="str">
            <v>B-19</v>
          </cell>
          <cell r="G3430" t="str">
            <v>TRA</v>
          </cell>
          <cell r="I3430" t="str">
            <v>Energy</v>
          </cell>
          <cell r="J3430" t="str">
            <v>Summer</v>
          </cell>
          <cell r="K3430" t="str">
            <v>Part Peak</v>
          </cell>
          <cell r="O3430" t="str">
            <v>C</v>
          </cell>
          <cell r="T3430">
            <v>951192.5379440001</v>
          </cell>
        </row>
        <row r="3431">
          <cell r="F3431" t="str">
            <v>B-19</v>
          </cell>
          <cell r="G3431" t="str">
            <v>TRA</v>
          </cell>
          <cell r="I3431" t="str">
            <v>Energy</v>
          </cell>
          <cell r="J3431" t="str">
            <v>Summer</v>
          </cell>
          <cell r="K3431" t="str">
            <v>Peak</v>
          </cell>
          <cell r="O3431" t="str">
            <v>C</v>
          </cell>
          <cell r="T3431">
            <v>50934.331396000001</v>
          </cell>
        </row>
        <row r="3432">
          <cell r="F3432" t="str">
            <v>B-19</v>
          </cell>
          <cell r="G3432" t="str">
            <v>TRA</v>
          </cell>
          <cell r="I3432" t="str">
            <v>Energy</v>
          </cell>
          <cell r="J3432" t="str">
            <v>Summer</v>
          </cell>
          <cell r="K3432" t="str">
            <v>Peak</v>
          </cell>
          <cell r="O3432" t="str">
            <v>C</v>
          </cell>
          <cell r="T3432">
            <v>1176338.1003769999</v>
          </cell>
        </row>
        <row r="3433">
          <cell r="F3433" t="str">
            <v>B-19</v>
          </cell>
          <cell r="G3433" t="str">
            <v>TRA</v>
          </cell>
          <cell r="I3433" t="str">
            <v>Energy</v>
          </cell>
          <cell r="J3433" t="str">
            <v>Winter</v>
          </cell>
          <cell r="K3433" t="str">
            <v>Off Peak</v>
          </cell>
          <cell r="O3433" t="str">
            <v>C</v>
          </cell>
          <cell r="T3433">
            <v>218847.790511</v>
          </cell>
        </row>
        <row r="3434">
          <cell r="F3434" t="str">
            <v>B-19</v>
          </cell>
          <cell r="G3434" t="str">
            <v>TRA</v>
          </cell>
          <cell r="I3434" t="str">
            <v>Energy</v>
          </cell>
          <cell r="J3434" t="str">
            <v>Winter</v>
          </cell>
          <cell r="K3434" t="str">
            <v>Off Peak</v>
          </cell>
          <cell r="O3434" t="str">
            <v>C</v>
          </cell>
          <cell r="T3434">
            <v>6381158.2530150004</v>
          </cell>
        </row>
        <row r="3435">
          <cell r="F3435" t="str">
            <v>B-19</v>
          </cell>
          <cell r="G3435" t="str">
            <v>TRA</v>
          </cell>
          <cell r="I3435" t="str">
            <v>Energy</v>
          </cell>
          <cell r="J3435" t="str">
            <v>Winter</v>
          </cell>
          <cell r="K3435" t="str">
            <v>Part Peak</v>
          </cell>
          <cell r="O3435" t="str">
            <v>C</v>
          </cell>
          <cell r="T3435">
            <v>68493.714695000002</v>
          </cell>
        </row>
        <row r="3436">
          <cell r="F3436" t="str">
            <v>B-19</v>
          </cell>
          <cell r="G3436" t="str">
            <v>TRA</v>
          </cell>
          <cell r="I3436" t="str">
            <v>Energy</v>
          </cell>
          <cell r="J3436" t="str">
            <v>Winter</v>
          </cell>
          <cell r="K3436" t="str">
            <v>Part Peak</v>
          </cell>
          <cell r="O3436" t="str">
            <v>C</v>
          </cell>
          <cell r="T3436">
            <v>1929429.0636459999</v>
          </cell>
        </row>
        <row r="3437">
          <cell r="F3437" t="str">
            <v>B-19</v>
          </cell>
          <cell r="G3437" t="str">
            <v>TRA</v>
          </cell>
          <cell r="I3437" t="str">
            <v>Energy</v>
          </cell>
          <cell r="J3437" t="str">
            <v>Winter</v>
          </cell>
          <cell r="K3437" t="str">
            <v>Super Off</v>
          </cell>
          <cell r="O3437" t="str">
            <v>C</v>
          </cell>
          <cell r="T3437">
            <v>24668.853134000001</v>
          </cell>
        </row>
        <row r="3438">
          <cell r="F3438" t="str">
            <v>B-19</v>
          </cell>
          <cell r="G3438" t="str">
            <v>TRA</v>
          </cell>
          <cell r="I3438" t="str">
            <v>Energy</v>
          </cell>
          <cell r="J3438" t="str">
            <v>Winter</v>
          </cell>
          <cell r="K3438" t="str">
            <v>Super Off</v>
          </cell>
          <cell r="O3438" t="str">
            <v>C</v>
          </cell>
          <cell r="T3438">
            <v>476951.00618800003</v>
          </cell>
        </row>
        <row r="3439">
          <cell r="F3439" t="str">
            <v>B-19</v>
          </cell>
          <cell r="G3439" t="str">
            <v>TRA</v>
          </cell>
          <cell r="I3439" t="str">
            <v>Energy</v>
          </cell>
          <cell r="J3439" t="str">
            <v>Summer</v>
          </cell>
          <cell r="K3439" t="str">
            <v>Off Peak</v>
          </cell>
          <cell r="O3439" t="str">
            <v>C</v>
          </cell>
          <cell r="T3439">
            <v>0</v>
          </cell>
        </row>
        <row r="3440">
          <cell r="F3440" t="str">
            <v>B-19</v>
          </cell>
          <cell r="G3440" t="str">
            <v>TRA</v>
          </cell>
          <cell r="I3440" t="str">
            <v>Energy</v>
          </cell>
          <cell r="J3440" t="str">
            <v>Summer</v>
          </cell>
          <cell r="K3440" t="str">
            <v>Off Peak</v>
          </cell>
          <cell r="O3440" t="str">
            <v>C</v>
          </cell>
          <cell r="T3440">
            <v>0</v>
          </cell>
        </row>
        <row r="3441">
          <cell r="F3441" t="str">
            <v>B-19</v>
          </cell>
          <cell r="G3441" t="str">
            <v>TRA</v>
          </cell>
          <cell r="I3441" t="str">
            <v>Energy</v>
          </cell>
          <cell r="J3441" t="str">
            <v>Summer</v>
          </cell>
          <cell r="K3441" t="str">
            <v>Off Peak</v>
          </cell>
          <cell r="O3441" t="str">
            <v>C</v>
          </cell>
          <cell r="T3441">
            <v>0</v>
          </cell>
        </row>
        <row r="3442">
          <cell r="F3442" t="str">
            <v>B-19</v>
          </cell>
          <cell r="G3442" t="str">
            <v>TRA</v>
          </cell>
          <cell r="I3442" t="str">
            <v>Energy</v>
          </cell>
          <cell r="J3442" t="str">
            <v>Summer</v>
          </cell>
          <cell r="K3442" t="str">
            <v>Part Peak</v>
          </cell>
          <cell r="O3442" t="str">
            <v>C</v>
          </cell>
          <cell r="T3442">
            <v>0</v>
          </cell>
        </row>
        <row r="3443">
          <cell r="F3443" t="str">
            <v>B-19</v>
          </cell>
          <cell r="G3443" t="str">
            <v>TRA</v>
          </cell>
          <cell r="I3443" t="str">
            <v>Energy</v>
          </cell>
          <cell r="J3443" t="str">
            <v>Summer</v>
          </cell>
          <cell r="K3443" t="str">
            <v>Part Peak</v>
          </cell>
          <cell r="O3443" t="str">
            <v>C</v>
          </cell>
          <cell r="T3443">
            <v>0</v>
          </cell>
        </row>
        <row r="3444">
          <cell r="F3444" t="str">
            <v>B-19</v>
          </cell>
          <cell r="G3444" t="str">
            <v>TRA</v>
          </cell>
          <cell r="I3444" t="str">
            <v>Energy</v>
          </cell>
          <cell r="J3444" t="str">
            <v>Summer</v>
          </cell>
          <cell r="K3444" t="str">
            <v>Part Peak</v>
          </cell>
          <cell r="O3444" t="str">
            <v>C</v>
          </cell>
          <cell r="T3444">
            <v>0</v>
          </cell>
        </row>
        <row r="3445">
          <cell r="F3445" t="str">
            <v>B-19</v>
          </cell>
          <cell r="G3445" t="str">
            <v>TRA</v>
          </cell>
          <cell r="I3445" t="str">
            <v>Energy</v>
          </cell>
          <cell r="J3445" t="str">
            <v>Summer</v>
          </cell>
          <cell r="K3445" t="str">
            <v>Peak</v>
          </cell>
          <cell r="O3445" t="str">
            <v>C</v>
          </cell>
          <cell r="T3445">
            <v>0</v>
          </cell>
        </row>
        <row r="3446">
          <cell r="F3446" t="str">
            <v>B-19</v>
          </cell>
          <cell r="G3446" t="str">
            <v>TRA</v>
          </cell>
          <cell r="I3446" t="str">
            <v>Energy</v>
          </cell>
          <cell r="J3446" t="str">
            <v>Summer</v>
          </cell>
          <cell r="K3446" t="str">
            <v>Peak</v>
          </cell>
          <cell r="O3446" t="str">
            <v>C</v>
          </cell>
          <cell r="T3446">
            <v>0</v>
          </cell>
        </row>
        <row r="3447">
          <cell r="F3447" t="str">
            <v>B-19</v>
          </cell>
          <cell r="G3447" t="str">
            <v>TRA</v>
          </cell>
          <cell r="I3447" t="str">
            <v>Energy</v>
          </cell>
          <cell r="J3447" t="str">
            <v>Summer</v>
          </cell>
          <cell r="K3447" t="str">
            <v>Peak</v>
          </cell>
          <cell r="O3447" t="str">
            <v>C</v>
          </cell>
          <cell r="T3447">
            <v>0</v>
          </cell>
        </row>
        <row r="3448">
          <cell r="F3448" t="str">
            <v>B-19</v>
          </cell>
          <cell r="G3448" t="str">
            <v>TRA</v>
          </cell>
          <cell r="I3448" t="str">
            <v>Energy</v>
          </cell>
          <cell r="J3448" t="str">
            <v>Winter</v>
          </cell>
          <cell r="K3448" t="str">
            <v>Off Peak</v>
          </cell>
          <cell r="O3448" t="str">
            <v>C</v>
          </cell>
          <cell r="T3448">
            <v>0</v>
          </cell>
        </row>
        <row r="3449">
          <cell r="F3449" t="str">
            <v>B-19</v>
          </cell>
          <cell r="G3449" t="str">
            <v>TRA</v>
          </cell>
          <cell r="I3449" t="str">
            <v>Energy</v>
          </cell>
          <cell r="J3449" t="str">
            <v>Winter</v>
          </cell>
          <cell r="K3449" t="str">
            <v>Off Peak</v>
          </cell>
          <cell r="O3449" t="str">
            <v>C</v>
          </cell>
          <cell r="T3449">
            <v>0</v>
          </cell>
        </row>
        <row r="3450">
          <cell r="F3450" t="str">
            <v>B-19</v>
          </cell>
          <cell r="G3450" t="str">
            <v>TRA</v>
          </cell>
          <cell r="I3450" t="str">
            <v>Energy</v>
          </cell>
          <cell r="J3450" t="str">
            <v>Winter</v>
          </cell>
          <cell r="K3450" t="str">
            <v>Off Peak</v>
          </cell>
          <cell r="O3450" t="str">
            <v>C</v>
          </cell>
          <cell r="T3450">
            <v>0</v>
          </cell>
        </row>
        <row r="3451">
          <cell r="F3451" t="str">
            <v>B-19</v>
          </cell>
          <cell r="G3451" t="str">
            <v>TRA</v>
          </cell>
          <cell r="I3451" t="str">
            <v>Energy</v>
          </cell>
          <cell r="J3451" t="str">
            <v>Winter</v>
          </cell>
          <cell r="K3451" t="str">
            <v>Part Peak</v>
          </cell>
          <cell r="O3451" t="str">
            <v>C</v>
          </cell>
          <cell r="T3451">
            <v>0</v>
          </cell>
        </row>
        <row r="3452">
          <cell r="F3452" t="str">
            <v>B-19</v>
          </cell>
          <cell r="G3452" t="str">
            <v>TRA</v>
          </cell>
          <cell r="I3452" t="str">
            <v>Energy</v>
          </cell>
          <cell r="J3452" t="str">
            <v>Winter</v>
          </cell>
          <cell r="K3452" t="str">
            <v>Part Peak</v>
          </cell>
          <cell r="O3452" t="str">
            <v>C</v>
          </cell>
          <cell r="T3452">
            <v>0</v>
          </cell>
        </row>
        <row r="3453">
          <cell r="F3453" t="str">
            <v>B-19</v>
          </cell>
          <cell r="G3453" t="str">
            <v>TRA</v>
          </cell>
          <cell r="I3453" t="str">
            <v>Energy</v>
          </cell>
          <cell r="J3453" t="str">
            <v>Winter</v>
          </cell>
          <cell r="K3453" t="str">
            <v>Part Peak</v>
          </cell>
          <cell r="O3453" t="str">
            <v>C</v>
          </cell>
          <cell r="T3453">
            <v>0</v>
          </cell>
        </row>
        <row r="3454">
          <cell r="F3454" t="str">
            <v>B-19</v>
          </cell>
          <cell r="G3454" t="str">
            <v>TRA</v>
          </cell>
          <cell r="I3454" t="str">
            <v>Energy</v>
          </cell>
          <cell r="J3454" t="str">
            <v>Winter</v>
          </cell>
          <cell r="K3454" t="str">
            <v>Super Off</v>
          </cell>
          <cell r="O3454" t="str">
            <v>C</v>
          </cell>
          <cell r="T3454">
            <v>0</v>
          </cell>
        </row>
        <row r="3455">
          <cell r="F3455" t="str">
            <v>B-19</v>
          </cell>
          <cell r="G3455" t="str">
            <v>TRA</v>
          </cell>
          <cell r="I3455" t="str">
            <v>Energy</v>
          </cell>
          <cell r="J3455" t="str">
            <v>Winter</v>
          </cell>
          <cell r="K3455" t="str">
            <v>Super Off</v>
          </cell>
          <cell r="O3455" t="str">
            <v>C</v>
          </cell>
          <cell r="T3455">
            <v>0</v>
          </cell>
        </row>
        <row r="3456">
          <cell r="F3456" t="str">
            <v>B-19</v>
          </cell>
          <cell r="G3456" t="str">
            <v>TRA</v>
          </cell>
          <cell r="I3456" t="str">
            <v>Energy</v>
          </cell>
          <cell r="J3456" t="str">
            <v>Winter</v>
          </cell>
          <cell r="K3456" t="str">
            <v>Super Off</v>
          </cell>
          <cell r="O3456" t="str">
            <v>C</v>
          </cell>
          <cell r="T3456">
            <v>0</v>
          </cell>
        </row>
        <row r="3457">
          <cell r="F3457" t="str">
            <v>B-19</v>
          </cell>
          <cell r="G3457" t="str">
            <v>TRA</v>
          </cell>
          <cell r="I3457" t="str">
            <v>Energy</v>
          </cell>
          <cell r="J3457" t="str">
            <v>Summer</v>
          </cell>
          <cell r="K3457" t="str">
            <v>Off Peak</v>
          </cell>
          <cell r="O3457" t="str">
            <v>C</v>
          </cell>
          <cell r="T3457">
            <v>113978.599426</v>
          </cell>
        </row>
        <row r="3458">
          <cell r="F3458" t="str">
            <v>B-19</v>
          </cell>
          <cell r="G3458" t="str">
            <v>TRA</v>
          </cell>
          <cell r="I3458" t="str">
            <v>Energy</v>
          </cell>
          <cell r="J3458" t="str">
            <v>Summer</v>
          </cell>
          <cell r="K3458" t="str">
            <v>Off Peak</v>
          </cell>
          <cell r="O3458" t="str">
            <v>C</v>
          </cell>
          <cell r="T3458">
            <v>3287230.3804580001</v>
          </cell>
        </row>
        <row r="3459">
          <cell r="F3459" t="str">
            <v>B-19</v>
          </cell>
          <cell r="G3459" t="str">
            <v>TRA</v>
          </cell>
          <cell r="I3459" t="str">
            <v>Energy</v>
          </cell>
          <cell r="J3459" t="str">
            <v>Summer</v>
          </cell>
          <cell r="K3459" t="str">
            <v>Part Peak</v>
          </cell>
          <cell r="O3459" t="str">
            <v>C</v>
          </cell>
          <cell r="T3459">
            <v>34659.287711999998</v>
          </cell>
        </row>
        <row r="3460">
          <cell r="F3460" t="str">
            <v>B-19</v>
          </cell>
          <cell r="G3460" t="str">
            <v>TRA</v>
          </cell>
          <cell r="I3460" t="str">
            <v>Energy</v>
          </cell>
          <cell r="J3460" t="str">
            <v>Summer</v>
          </cell>
          <cell r="K3460" t="str">
            <v>Part Peak</v>
          </cell>
          <cell r="O3460" t="str">
            <v>C</v>
          </cell>
          <cell r="T3460">
            <v>951192.5379440001</v>
          </cell>
        </row>
        <row r="3461">
          <cell r="F3461" t="str">
            <v>B-19</v>
          </cell>
          <cell r="G3461" t="str">
            <v>TRA</v>
          </cell>
          <cell r="I3461" t="str">
            <v>Energy</v>
          </cell>
          <cell r="J3461" t="str">
            <v>Summer</v>
          </cell>
          <cell r="K3461" t="str">
            <v>Peak</v>
          </cell>
          <cell r="O3461" t="str">
            <v>C</v>
          </cell>
          <cell r="T3461">
            <v>50934.331396000001</v>
          </cell>
        </row>
        <row r="3462">
          <cell r="F3462" t="str">
            <v>B-19</v>
          </cell>
          <cell r="G3462" t="str">
            <v>TRA</v>
          </cell>
          <cell r="I3462" t="str">
            <v>Energy</v>
          </cell>
          <cell r="J3462" t="str">
            <v>Summer</v>
          </cell>
          <cell r="K3462" t="str">
            <v>Peak</v>
          </cell>
          <cell r="O3462" t="str">
            <v>C</v>
          </cell>
          <cell r="T3462">
            <v>1176338.1003769999</v>
          </cell>
        </row>
        <row r="3463">
          <cell r="F3463" t="str">
            <v>B-19</v>
          </cell>
          <cell r="G3463" t="str">
            <v>TRA</v>
          </cell>
          <cell r="I3463" t="str">
            <v>Energy</v>
          </cell>
          <cell r="J3463" t="str">
            <v>Winter</v>
          </cell>
          <cell r="K3463" t="str">
            <v>Off Peak</v>
          </cell>
          <cell r="O3463" t="str">
            <v>C</v>
          </cell>
          <cell r="T3463">
            <v>218847.790511</v>
          </cell>
        </row>
        <row r="3464">
          <cell r="F3464" t="str">
            <v>B-19</v>
          </cell>
          <cell r="G3464" t="str">
            <v>TRA</v>
          </cell>
          <cell r="I3464" t="str">
            <v>Energy</v>
          </cell>
          <cell r="J3464" t="str">
            <v>Winter</v>
          </cell>
          <cell r="K3464" t="str">
            <v>Off Peak</v>
          </cell>
          <cell r="O3464" t="str">
            <v>C</v>
          </cell>
          <cell r="T3464">
            <v>6381158.2530150004</v>
          </cell>
        </row>
        <row r="3465">
          <cell r="F3465" t="str">
            <v>B-19</v>
          </cell>
          <cell r="G3465" t="str">
            <v>TRA</v>
          </cell>
          <cell r="I3465" t="str">
            <v>Energy</v>
          </cell>
          <cell r="J3465" t="str">
            <v>Winter</v>
          </cell>
          <cell r="K3465" t="str">
            <v>Part Peak</v>
          </cell>
          <cell r="O3465" t="str">
            <v>C</v>
          </cell>
          <cell r="T3465">
            <v>68493.714695000002</v>
          </cell>
        </row>
        <row r="3466">
          <cell r="F3466" t="str">
            <v>B-19</v>
          </cell>
          <cell r="G3466" t="str">
            <v>TRA</v>
          </cell>
          <cell r="I3466" t="str">
            <v>Energy</v>
          </cell>
          <cell r="J3466" t="str">
            <v>Winter</v>
          </cell>
          <cell r="K3466" t="str">
            <v>Part Peak</v>
          </cell>
          <cell r="O3466" t="str">
            <v>C</v>
          </cell>
          <cell r="T3466">
            <v>1929429.0636459999</v>
          </cell>
        </row>
        <row r="3467">
          <cell r="F3467" t="str">
            <v>B-19</v>
          </cell>
          <cell r="G3467" t="str">
            <v>TRA</v>
          </cell>
          <cell r="I3467" t="str">
            <v>Energy</v>
          </cell>
          <cell r="J3467" t="str">
            <v>Winter</v>
          </cell>
          <cell r="K3467" t="str">
            <v>Super Off</v>
          </cell>
          <cell r="O3467" t="str">
            <v>C</v>
          </cell>
          <cell r="T3467">
            <v>24668.853134000001</v>
          </cell>
        </row>
        <row r="3468">
          <cell r="F3468" t="str">
            <v>B-19</v>
          </cell>
          <cell r="G3468" t="str">
            <v>TRA</v>
          </cell>
          <cell r="I3468" t="str">
            <v>Energy</v>
          </cell>
          <cell r="J3468" t="str">
            <v>Winter</v>
          </cell>
          <cell r="K3468" t="str">
            <v>Super Off</v>
          </cell>
          <cell r="O3468" t="str">
            <v>C</v>
          </cell>
          <cell r="T3468">
            <v>476951.00618800003</v>
          </cell>
        </row>
        <row r="3469">
          <cell r="F3469" t="str">
            <v>B-19</v>
          </cell>
          <cell r="G3469" t="str">
            <v>TRA</v>
          </cell>
          <cell r="I3469" t="str">
            <v>Energy</v>
          </cell>
          <cell r="J3469" t="str">
            <v>Summer</v>
          </cell>
          <cell r="K3469" t="str">
            <v>Off Peak</v>
          </cell>
          <cell r="O3469" t="str">
            <v>C</v>
          </cell>
          <cell r="T3469">
            <v>0</v>
          </cell>
        </row>
        <row r="3470">
          <cell r="F3470" t="str">
            <v>B-19</v>
          </cell>
          <cell r="G3470" t="str">
            <v>TRA</v>
          </cell>
          <cell r="I3470" t="str">
            <v>Energy</v>
          </cell>
          <cell r="J3470" t="str">
            <v>Summer</v>
          </cell>
          <cell r="K3470" t="str">
            <v>Off Peak</v>
          </cell>
          <cell r="O3470" t="str">
            <v>C</v>
          </cell>
          <cell r="T3470">
            <v>0</v>
          </cell>
        </row>
        <row r="3471">
          <cell r="F3471" t="str">
            <v>B-19</v>
          </cell>
          <cell r="G3471" t="str">
            <v>TRA</v>
          </cell>
          <cell r="I3471" t="str">
            <v>Energy</v>
          </cell>
          <cell r="J3471" t="str">
            <v>Summer</v>
          </cell>
          <cell r="K3471" t="str">
            <v>Off Peak</v>
          </cell>
          <cell r="O3471" t="str">
            <v>C</v>
          </cell>
          <cell r="T3471">
            <v>0</v>
          </cell>
        </row>
        <row r="3472">
          <cell r="F3472" t="str">
            <v>B-19</v>
          </cell>
          <cell r="G3472" t="str">
            <v>TRA</v>
          </cell>
          <cell r="I3472" t="str">
            <v>Energy</v>
          </cell>
          <cell r="J3472" t="str">
            <v>Summer</v>
          </cell>
          <cell r="K3472" t="str">
            <v>Part Peak</v>
          </cell>
          <cell r="O3472" t="str">
            <v>C</v>
          </cell>
          <cell r="T3472">
            <v>0</v>
          </cell>
        </row>
        <row r="3473">
          <cell r="F3473" t="str">
            <v>B-19</v>
          </cell>
          <cell r="G3473" t="str">
            <v>TRA</v>
          </cell>
          <cell r="I3473" t="str">
            <v>Energy</v>
          </cell>
          <cell r="J3473" t="str">
            <v>Summer</v>
          </cell>
          <cell r="K3473" t="str">
            <v>Part Peak</v>
          </cell>
          <cell r="O3473" t="str">
            <v>C</v>
          </cell>
          <cell r="T3473">
            <v>0</v>
          </cell>
        </row>
        <row r="3474">
          <cell r="F3474" t="str">
            <v>B-19</v>
          </cell>
          <cell r="G3474" t="str">
            <v>TRA</v>
          </cell>
          <cell r="I3474" t="str">
            <v>Energy</v>
          </cell>
          <cell r="J3474" t="str">
            <v>Summer</v>
          </cell>
          <cell r="K3474" t="str">
            <v>Part Peak</v>
          </cell>
          <cell r="O3474" t="str">
            <v>C</v>
          </cell>
          <cell r="T3474">
            <v>0</v>
          </cell>
        </row>
        <row r="3475">
          <cell r="F3475" t="str">
            <v>B-19</v>
          </cell>
          <cell r="G3475" t="str">
            <v>TRA</v>
          </cell>
          <cell r="I3475" t="str">
            <v>Energy</v>
          </cell>
          <cell r="J3475" t="str">
            <v>Summer</v>
          </cell>
          <cell r="K3475" t="str">
            <v>Peak</v>
          </cell>
          <cell r="O3475" t="str">
            <v>C</v>
          </cell>
          <cell r="T3475">
            <v>0</v>
          </cell>
        </row>
        <row r="3476">
          <cell r="F3476" t="str">
            <v>B-19</v>
          </cell>
          <cell r="G3476" t="str">
            <v>TRA</v>
          </cell>
          <cell r="I3476" t="str">
            <v>Energy</v>
          </cell>
          <cell r="J3476" t="str">
            <v>Summer</v>
          </cell>
          <cell r="K3476" t="str">
            <v>Peak</v>
          </cell>
          <cell r="O3476" t="str">
            <v>C</v>
          </cell>
          <cell r="T3476">
            <v>0</v>
          </cell>
        </row>
        <row r="3477">
          <cell r="F3477" t="str">
            <v>B-19</v>
          </cell>
          <cell r="G3477" t="str">
            <v>TRA</v>
          </cell>
          <cell r="I3477" t="str">
            <v>Energy</v>
          </cell>
          <cell r="J3477" t="str">
            <v>Summer</v>
          </cell>
          <cell r="K3477" t="str">
            <v>Peak</v>
          </cell>
          <cell r="O3477" t="str">
            <v>C</v>
          </cell>
          <cell r="T3477">
            <v>0</v>
          </cell>
        </row>
        <row r="3478">
          <cell r="F3478" t="str">
            <v>B-19</v>
          </cell>
          <cell r="G3478" t="str">
            <v>TRA</v>
          </cell>
          <cell r="I3478" t="str">
            <v>Energy</v>
          </cell>
          <cell r="J3478" t="str">
            <v>Winter</v>
          </cell>
          <cell r="K3478" t="str">
            <v>Off Peak</v>
          </cell>
          <cell r="O3478" t="str">
            <v>C</v>
          </cell>
          <cell r="T3478">
            <v>0</v>
          </cell>
        </row>
        <row r="3479">
          <cell r="F3479" t="str">
            <v>B-19</v>
          </cell>
          <cell r="G3479" t="str">
            <v>TRA</v>
          </cell>
          <cell r="I3479" t="str">
            <v>Energy</v>
          </cell>
          <cell r="J3479" t="str">
            <v>Winter</v>
          </cell>
          <cell r="K3479" t="str">
            <v>Off Peak</v>
          </cell>
          <cell r="O3479" t="str">
            <v>C</v>
          </cell>
          <cell r="T3479">
            <v>0</v>
          </cell>
        </row>
        <row r="3480">
          <cell r="F3480" t="str">
            <v>B-19</v>
          </cell>
          <cell r="G3480" t="str">
            <v>TRA</v>
          </cell>
          <cell r="I3480" t="str">
            <v>Energy</v>
          </cell>
          <cell r="J3480" t="str">
            <v>Winter</v>
          </cell>
          <cell r="K3480" t="str">
            <v>Off Peak</v>
          </cell>
          <cell r="O3480" t="str">
            <v>C</v>
          </cell>
          <cell r="T3480">
            <v>0</v>
          </cell>
        </row>
        <row r="3481">
          <cell r="F3481" t="str">
            <v>B-19</v>
          </cell>
          <cell r="G3481" t="str">
            <v>TRA</v>
          </cell>
          <cell r="I3481" t="str">
            <v>Energy</v>
          </cell>
          <cell r="J3481" t="str">
            <v>Winter</v>
          </cell>
          <cell r="K3481" t="str">
            <v>Part Peak</v>
          </cell>
          <cell r="O3481" t="str">
            <v>C</v>
          </cell>
          <cell r="T3481">
            <v>0</v>
          </cell>
        </row>
        <row r="3482">
          <cell r="F3482" t="str">
            <v>B-19</v>
          </cell>
          <cell r="G3482" t="str">
            <v>TRA</v>
          </cell>
          <cell r="I3482" t="str">
            <v>Energy</v>
          </cell>
          <cell r="J3482" t="str">
            <v>Winter</v>
          </cell>
          <cell r="K3482" t="str">
            <v>Part Peak</v>
          </cell>
          <cell r="O3482" t="str">
            <v>C</v>
          </cell>
          <cell r="T3482">
            <v>0</v>
          </cell>
        </row>
        <row r="3483">
          <cell r="F3483" t="str">
            <v>B-19</v>
          </cell>
          <cell r="G3483" t="str">
            <v>TRA</v>
          </cell>
          <cell r="I3483" t="str">
            <v>Energy</v>
          </cell>
          <cell r="J3483" t="str">
            <v>Winter</v>
          </cell>
          <cell r="K3483" t="str">
            <v>Part Peak</v>
          </cell>
          <cell r="O3483" t="str">
            <v>C</v>
          </cell>
          <cell r="T3483">
            <v>0</v>
          </cell>
        </row>
        <row r="3484">
          <cell r="F3484" t="str">
            <v>B-19</v>
          </cell>
          <cell r="G3484" t="str">
            <v>TRA</v>
          </cell>
          <cell r="I3484" t="str">
            <v>Energy</v>
          </cell>
          <cell r="J3484" t="str">
            <v>Winter</v>
          </cell>
          <cell r="K3484" t="str">
            <v>Super Off</v>
          </cell>
          <cell r="O3484" t="str">
            <v>C</v>
          </cell>
          <cell r="T3484">
            <v>0</v>
          </cell>
        </row>
        <row r="3485">
          <cell r="F3485" t="str">
            <v>B-19</v>
          </cell>
          <cell r="G3485" t="str">
            <v>TRA</v>
          </cell>
          <cell r="I3485" t="str">
            <v>Energy</v>
          </cell>
          <cell r="J3485" t="str">
            <v>Winter</v>
          </cell>
          <cell r="K3485" t="str">
            <v>Super Off</v>
          </cell>
          <cell r="O3485" t="str">
            <v>C</v>
          </cell>
          <cell r="T3485">
            <v>0</v>
          </cell>
        </row>
        <row r="3486">
          <cell r="F3486" t="str">
            <v>B-19</v>
          </cell>
          <cell r="G3486" t="str">
            <v>TRA</v>
          </cell>
          <cell r="I3486" t="str">
            <v>Energy</v>
          </cell>
          <cell r="J3486" t="str">
            <v>Winter</v>
          </cell>
          <cell r="K3486" t="str">
            <v>Super Off</v>
          </cell>
          <cell r="O3486" t="str">
            <v>C</v>
          </cell>
          <cell r="T3486">
            <v>0</v>
          </cell>
        </row>
        <row r="3487">
          <cell r="F3487" t="str">
            <v>B-19</v>
          </cell>
          <cell r="G3487" t="str">
            <v>Trans</v>
          </cell>
          <cell r="I3487" t="str">
            <v>Demand</v>
          </cell>
          <cell r="J3487" t="str">
            <v>Summer</v>
          </cell>
          <cell r="K3487" t="str">
            <v>Maximum kW</v>
          </cell>
          <cell r="O3487" t="str">
            <v>C</v>
          </cell>
          <cell r="T3487">
            <v>510.55322899999999</v>
          </cell>
        </row>
        <row r="3488">
          <cell r="F3488" t="str">
            <v>B-19</v>
          </cell>
          <cell r="G3488" t="str">
            <v>Trans</v>
          </cell>
          <cell r="I3488" t="str">
            <v>Demand</v>
          </cell>
          <cell r="J3488" t="str">
            <v>Summer</v>
          </cell>
          <cell r="K3488" t="str">
            <v>Maximum kW</v>
          </cell>
          <cell r="O3488" t="str">
            <v>C</v>
          </cell>
          <cell r="T3488">
            <v>10107.189246999998</v>
          </cell>
        </row>
        <row r="3489">
          <cell r="F3489" t="str">
            <v>B-19</v>
          </cell>
          <cell r="G3489" t="str">
            <v>Trans</v>
          </cell>
          <cell r="I3489" t="str">
            <v>Demand</v>
          </cell>
          <cell r="J3489" t="str">
            <v>Summer</v>
          </cell>
          <cell r="K3489" t="str">
            <v>Part Peak</v>
          </cell>
          <cell r="O3489" t="str">
            <v>C</v>
          </cell>
          <cell r="T3489">
            <v>489.98227000000003</v>
          </cell>
        </row>
        <row r="3490">
          <cell r="F3490" t="str">
            <v>B-19</v>
          </cell>
          <cell r="G3490" t="str">
            <v>Trans</v>
          </cell>
          <cell r="I3490" t="str">
            <v>Demand</v>
          </cell>
          <cell r="J3490" t="str">
            <v>Summer</v>
          </cell>
          <cell r="K3490" t="str">
            <v>Part Peak</v>
          </cell>
          <cell r="O3490" t="str">
            <v>C</v>
          </cell>
          <cell r="T3490">
            <v>9406.1765309999992</v>
          </cell>
        </row>
        <row r="3491">
          <cell r="F3491" t="str">
            <v>B-19</v>
          </cell>
          <cell r="G3491" t="str">
            <v>Trans</v>
          </cell>
          <cell r="I3491" t="str">
            <v>Demand</v>
          </cell>
          <cell r="J3491" t="str">
            <v>Summer</v>
          </cell>
          <cell r="K3491" t="str">
            <v>Peak</v>
          </cell>
          <cell r="O3491" t="str">
            <v>C</v>
          </cell>
          <cell r="T3491">
            <v>577.67775099999994</v>
          </cell>
        </row>
        <row r="3492">
          <cell r="F3492" t="str">
            <v>B-19</v>
          </cell>
          <cell r="G3492" t="str">
            <v>Trans</v>
          </cell>
          <cell r="I3492" t="str">
            <v>Demand</v>
          </cell>
          <cell r="J3492" t="str">
            <v>Summer</v>
          </cell>
          <cell r="K3492" t="str">
            <v>Peak</v>
          </cell>
          <cell r="O3492" t="str">
            <v>C</v>
          </cell>
          <cell r="T3492">
            <v>11771.678263000002</v>
          </cell>
        </row>
        <row r="3493">
          <cell r="F3493" t="str">
            <v>B-19</v>
          </cell>
          <cell r="G3493" t="str">
            <v>Trans</v>
          </cell>
          <cell r="I3493" t="str">
            <v>Demand</v>
          </cell>
          <cell r="J3493" t="str">
            <v>Winter</v>
          </cell>
          <cell r="K3493" t="str">
            <v>Maximum kW</v>
          </cell>
          <cell r="O3493" t="str">
            <v>C</v>
          </cell>
          <cell r="T3493">
            <v>755.16708200000005</v>
          </cell>
        </row>
        <row r="3494">
          <cell r="F3494" t="str">
            <v>B-19</v>
          </cell>
          <cell r="G3494" t="str">
            <v>Trans</v>
          </cell>
          <cell r="I3494" t="str">
            <v>Demand</v>
          </cell>
          <cell r="J3494" t="str">
            <v>Winter</v>
          </cell>
          <cell r="K3494" t="str">
            <v>Maximum kW</v>
          </cell>
          <cell r="O3494" t="str">
            <v>C</v>
          </cell>
          <cell r="T3494">
            <v>18566.620876000001</v>
          </cell>
        </row>
        <row r="3495">
          <cell r="F3495" t="str">
            <v>B-19</v>
          </cell>
          <cell r="G3495" t="str">
            <v>Trans</v>
          </cell>
          <cell r="I3495" t="str">
            <v>Demand</v>
          </cell>
          <cell r="J3495" t="str">
            <v>Winter</v>
          </cell>
          <cell r="K3495" t="str">
            <v>Part Peak</v>
          </cell>
          <cell r="O3495" t="str">
            <v>C</v>
          </cell>
          <cell r="T3495">
            <v>872.36694899999998</v>
          </cell>
        </row>
        <row r="3496">
          <cell r="F3496" t="str">
            <v>B-19</v>
          </cell>
          <cell r="G3496" t="str">
            <v>Trans</v>
          </cell>
          <cell r="I3496" t="str">
            <v>Demand</v>
          </cell>
          <cell r="J3496" t="str">
            <v>Winter</v>
          </cell>
          <cell r="K3496" t="str">
            <v>Part Peak</v>
          </cell>
          <cell r="O3496" t="str">
            <v>C</v>
          </cell>
          <cell r="T3496">
            <v>20856.795242999997</v>
          </cell>
        </row>
        <row r="3497">
          <cell r="F3497" t="str">
            <v>B-19</v>
          </cell>
          <cell r="G3497" t="str">
            <v>Trans</v>
          </cell>
          <cell r="I3497" t="str">
            <v>Demand</v>
          </cell>
          <cell r="J3497" t="str">
            <v>Summer</v>
          </cell>
          <cell r="K3497" t="str">
            <v>Maximum kW</v>
          </cell>
          <cell r="O3497" t="str">
            <v>C</v>
          </cell>
          <cell r="T3497">
            <v>0</v>
          </cell>
        </row>
        <row r="3498">
          <cell r="F3498" t="str">
            <v>B-19</v>
          </cell>
          <cell r="G3498" t="str">
            <v>Trans</v>
          </cell>
          <cell r="I3498" t="str">
            <v>Demand</v>
          </cell>
          <cell r="J3498" t="str">
            <v>Summer</v>
          </cell>
          <cell r="K3498" t="str">
            <v>Maximum kW</v>
          </cell>
          <cell r="O3498" t="str">
            <v>C</v>
          </cell>
          <cell r="T3498">
            <v>0</v>
          </cell>
        </row>
        <row r="3499">
          <cell r="F3499" t="str">
            <v>B-19</v>
          </cell>
          <cell r="G3499" t="str">
            <v>Trans</v>
          </cell>
          <cell r="I3499" t="str">
            <v>Demand</v>
          </cell>
          <cell r="J3499" t="str">
            <v>Summer</v>
          </cell>
          <cell r="K3499" t="str">
            <v>Maximum kW</v>
          </cell>
          <cell r="O3499" t="str">
            <v>C</v>
          </cell>
          <cell r="T3499">
            <v>0</v>
          </cell>
        </row>
        <row r="3500">
          <cell r="F3500" t="str">
            <v>B-19</v>
          </cell>
          <cell r="G3500" t="str">
            <v>Trans</v>
          </cell>
          <cell r="I3500" t="str">
            <v>Demand</v>
          </cell>
          <cell r="J3500" t="str">
            <v>Summer</v>
          </cell>
          <cell r="K3500" t="str">
            <v>Part Peak</v>
          </cell>
          <cell r="O3500" t="str">
            <v>C</v>
          </cell>
          <cell r="T3500">
            <v>0</v>
          </cell>
        </row>
        <row r="3501">
          <cell r="F3501" t="str">
            <v>B-19</v>
          </cell>
          <cell r="G3501" t="str">
            <v>Trans</v>
          </cell>
          <cell r="I3501" t="str">
            <v>Demand</v>
          </cell>
          <cell r="J3501" t="str">
            <v>Summer</v>
          </cell>
          <cell r="K3501" t="str">
            <v>Part Peak</v>
          </cell>
          <cell r="O3501" t="str">
            <v>C</v>
          </cell>
          <cell r="T3501">
            <v>0</v>
          </cell>
        </row>
        <row r="3502">
          <cell r="F3502" t="str">
            <v>B-19</v>
          </cell>
          <cell r="G3502" t="str">
            <v>Trans</v>
          </cell>
          <cell r="I3502" t="str">
            <v>Demand</v>
          </cell>
          <cell r="J3502" t="str">
            <v>Summer</v>
          </cell>
          <cell r="K3502" t="str">
            <v>Part Peak</v>
          </cell>
          <cell r="O3502" t="str">
            <v>C</v>
          </cell>
          <cell r="T3502">
            <v>0</v>
          </cell>
        </row>
        <row r="3503">
          <cell r="F3503" t="str">
            <v>B-19</v>
          </cell>
          <cell r="G3503" t="str">
            <v>Trans</v>
          </cell>
          <cell r="I3503" t="str">
            <v>Demand</v>
          </cell>
          <cell r="J3503" t="str">
            <v>Summer</v>
          </cell>
          <cell r="K3503" t="str">
            <v>Peak</v>
          </cell>
          <cell r="O3503" t="str">
            <v>C</v>
          </cell>
          <cell r="T3503">
            <v>0</v>
          </cell>
        </row>
        <row r="3504">
          <cell r="F3504" t="str">
            <v>B-19</v>
          </cell>
          <cell r="G3504" t="str">
            <v>Trans</v>
          </cell>
          <cell r="I3504" t="str">
            <v>Demand</v>
          </cell>
          <cell r="J3504" t="str">
            <v>Summer</v>
          </cell>
          <cell r="K3504" t="str">
            <v>Peak</v>
          </cell>
          <cell r="O3504" t="str">
            <v>C</v>
          </cell>
          <cell r="T3504">
            <v>0</v>
          </cell>
        </row>
        <row r="3505">
          <cell r="F3505" t="str">
            <v>B-19</v>
          </cell>
          <cell r="G3505" t="str">
            <v>Trans</v>
          </cell>
          <cell r="I3505" t="str">
            <v>Demand</v>
          </cell>
          <cell r="J3505" t="str">
            <v>Summer</v>
          </cell>
          <cell r="K3505" t="str">
            <v>Peak</v>
          </cell>
          <cell r="O3505" t="str">
            <v>C</v>
          </cell>
          <cell r="T3505">
            <v>0</v>
          </cell>
        </row>
        <row r="3506">
          <cell r="F3506" t="str">
            <v>B-19</v>
          </cell>
          <cell r="G3506" t="str">
            <v>Trans</v>
          </cell>
          <cell r="I3506" t="str">
            <v>Demand</v>
          </cell>
          <cell r="J3506" t="str">
            <v>Winter</v>
          </cell>
          <cell r="K3506" t="str">
            <v>Maximum kW</v>
          </cell>
          <cell r="O3506" t="str">
            <v>C</v>
          </cell>
          <cell r="T3506">
            <v>0</v>
          </cell>
        </row>
        <row r="3507">
          <cell r="F3507" t="str">
            <v>B-19</v>
          </cell>
          <cell r="G3507" t="str">
            <v>Trans</v>
          </cell>
          <cell r="I3507" t="str">
            <v>Demand</v>
          </cell>
          <cell r="J3507" t="str">
            <v>Winter</v>
          </cell>
          <cell r="K3507" t="str">
            <v>Maximum kW</v>
          </cell>
          <cell r="O3507" t="str">
            <v>C</v>
          </cell>
          <cell r="T3507">
            <v>0</v>
          </cell>
        </row>
        <row r="3508">
          <cell r="F3508" t="str">
            <v>B-19</v>
          </cell>
          <cell r="G3508" t="str">
            <v>Trans</v>
          </cell>
          <cell r="I3508" t="str">
            <v>Demand</v>
          </cell>
          <cell r="J3508" t="str">
            <v>Winter</v>
          </cell>
          <cell r="K3508" t="str">
            <v>Maximum kW</v>
          </cell>
          <cell r="O3508" t="str">
            <v>C</v>
          </cell>
          <cell r="T3508">
            <v>0</v>
          </cell>
        </row>
        <row r="3509">
          <cell r="F3509" t="str">
            <v>B-19</v>
          </cell>
          <cell r="G3509" t="str">
            <v>Trans</v>
          </cell>
          <cell r="I3509" t="str">
            <v>Demand</v>
          </cell>
          <cell r="J3509" t="str">
            <v>Winter</v>
          </cell>
          <cell r="K3509" t="str">
            <v>Part Peak</v>
          </cell>
          <cell r="O3509" t="str">
            <v>C</v>
          </cell>
          <cell r="T3509">
            <v>0</v>
          </cell>
        </row>
        <row r="3510">
          <cell r="F3510" t="str">
            <v>B-19</v>
          </cell>
          <cell r="G3510" t="str">
            <v>Trans</v>
          </cell>
          <cell r="I3510" t="str">
            <v>Demand</v>
          </cell>
          <cell r="J3510" t="str">
            <v>Winter</v>
          </cell>
          <cell r="K3510" t="str">
            <v>Part Peak</v>
          </cell>
          <cell r="O3510" t="str">
            <v>C</v>
          </cell>
          <cell r="T3510">
            <v>0</v>
          </cell>
        </row>
        <row r="3511">
          <cell r="F3511" t="str">
            <v>B-19</v>
          </cell>
          <cell r="G3511" t="str">
            <v>Trans</v>
          </cell>
          <cell r="I3511" t="str">
            <v>Demand</v>
          </cell>
          <cell r="J3511" t="str">
            <v>Winter</v>
          </cell>
          <cell r="K3511" t="str">
            <v>Part Peak</v>
          </cell>
          <cell r="O3511" t="str">
            <v>C</v>
          </cell>
          <cell r="T3511">
            <v>0</v>
          </cell>
        </row>
        <row r="3512">
          <cell r="F3512" t="str">
            <v>B-19</v>
          </cell>
          <cell r="G3512" t="str">
            <v>Trans</v>
          </cell>
          <cell r="I3512" t="str">
            <v>Energy</v>
          </cell>
          <cell r="J3512" t="str">
            <v>Summer</v>
          </cell>
          <cell r="K3512" t="str">
            <v>Off Peak</v>
          </cell>
          <cell r="O3512" t="str">
            <v>C</v>
          </cell>
          <cell r="T3512">
            <v>113978.599426</v>
          </cell>
        </row>
        <row r="3513">
          <cell r="F3513" t="str">
            <v>B-19</v>
          </cell>
          <cell r="G3513" t="str">
            <v>Trans</v>
          </cell>
          <cell r="I3513" t="str">
            <v>Energy</v>
          </cell>
          <cell r="J3513" t="str">
            <v>Summer</v>
          </cell>
          <cell r="K3513" t="str">
            <v>Off Peak</v>
          </cell>
          <cell r="O3513" t="str">
            <v>C</v>
          </cell>
          <cell r="T3513">
            <v>3287230.3804580001</v>
          </cell>
        </row>
        <row r="3514">
          <cell r="F3514" t="str">
            <v>B-19</v>
          </cell>
          <cell r="G3514" t="str">
            <v>Trans</v>
          </cell>
          <cell r="I3514" t="str">
            <v>Energy</v>
          </cell>
          <cell r="J3514" t="str">
            <v>Summer</v>
          </cell>
          <cell r="K3514" t="str">
            <v>Part Peak</v>
          </cell>
          <cell r="O3514" t="str">
            <v>C</v>
          </cell>
          <cell r="T3514">
            <v>34659.287711999998</v>
          </cell>
        </row>
        <row r="3515">
          <cell r="F3515" t="str">
            <v>B-19</v>
          </cell>
          <cell r="G3515" t="str">
            <v>Trans</v>
          </cell>
          <cell r="I3515" t="str">
            <v>Energy</v>
          </cell>
          <cell r="J3515" t="str">
            <v>Summer</v>
          </cell>
          <cell r="K3515" t="str">
            <v>Part Peak</v>
          </cell>
          <cell r="O3515" t="str">
            <v>C</v>
          </cell>
          <cell r="T3515">
            <v>951192.5379440001</v>
          </cell>
        </row>
        <row r="3516">
          <cell r="F3516" t="str">
            <v>B-19</v>
          </cell>
          <cell r="G3516" t="str">
            <v>Trans</v>
          </cell>
          <cell r="I3516" t="str">
            <v>Energy</v>
          </cell>
          <cell r="J3516" t="str">
            <v>Summer</v>
          </cell>
          <cell r="K3516" t="str">
            <v>Peak</v>
          </cell>
          <cell r="O3516" t="str">
            <v>C</v>
          </cell>
          <cell r="T3516">
            <v>50934.331396000001</v>
          </cell>
        </row>
        <row r="3517">
          <cell r="F3517" t="str">
            <v>B-19</v>
          </cell>
          <cell r="G3517" t="str">
            <v>Trans</v>
          </cell>
          <cell r="I3517" t="str">
            <v>Energy</v>
          </cell>
          <cell r="J3517" t="str">
            <v>Summer</v>
          </cell>
          <cell r="K3517" t="str">
            <v>Peak</v>
          </cell>
          <cell r="O3517" t="str">
            <v>C</v>
          </cell>
          <cell r="T3517">
            <v>1176338.1003769999</v>
          </cell>
        </row>
        <row r="3518">
          <cell r="F3518" t="str">
            <v>B-19</v>
          </cell>
          <cell r="G3518" t="str">
            <v>Trans</v>
          </cell>
          <cell r="I3518" t="str">
            <v>Energy</v>
          </cell>
          <cell r="J3518" t="str">
            <v>Winter</v>
          </cell>
          <cell r="K3518" t="str">
            <v>Off Peak</v>
          </cell>
          <cell r="O3518" t="str">
            <v>C</v>
          </cell>
          <cell r="T3518">
            <v>218847.790511</v>
          </cell>
        </row>
        <row r="3519">
          <cell r="F3519" t="str">
            <v>B-19</v>
          </cell>
          <cell r="G3519" t="str">
            <v>Trans</v>
          </cell>
          <cell r="I3519" t="str">
            <v>Energy</v>
          </cell>
          <cell r="J3519" t="str">
            <v>Winter</v>
          </cell>
          <cell r="K3519" t="str">
            <v>Off Peak</v>
          </cell>
          <cell r="O3519" t="str">
            <v>C</v>
          </cell>
          <cell r="T3519">
            <v>6381158.2530150004</v>
          </cell>
        </row>
        <row r="3520">
          <cell r="F3520" t="str">
            <v>B-19</v>
          </cell>
          <cell r="G3520" t="str">
            <v>Trans</v>
          </cell>
          <cell r="I3520" t="str">
            <v>Energy</v>
          </cell>
          <cell r="J3520" t="str">
            <v>Winter</v>
          </cell>
          <cell r="K3520" t="str">
            <v>Part Peak</v>
          </cell>
          <cell r="O3520" t="str">
            <v>C</v>
          </cell>
          <cell r="T3520">
            <v>68493.714695000002</v>
          </cell>
        </row>
        <row r="3521">
          <cell r="F3521" t="str">
            <v>B-19</v>
          </cell>
          <cell r="G3521" t="str">
            <v>Trans</v>
          </cell>
          <cell r="I3521" t="str">
            <v>Energy</v>
          </cell>
          <cell r="J3521" t="str">
            <v>Winter</v>
          </cell>
          <cell r="K3521" t="str">
            <v>Part Peak</v>
          </cell>
          <cell r="O3521" t="str">
            <v>C</v>
          </cell>
          <cell r="T3521">
            <v>1929429.0636459999</v>
          </cell>
        </row>
        <row r="3522">
          <cell r="F3522" t="str">
            <v>B-19</v>
          </cell>
          <cell r="G3522" t="str">
            <v>Trans</v>
          </cell>
          <cell r="I3522" t="str">
            <v>Energy</v>
          </cell>
          <cell r="J3522" t="str">
            <v>Winter</v>
          </cell>
          <cell r="K3522" t="str">
            <v>Super Off</v>
          </cell>
          <cell r="O3522" t="str">
            <v>C</v>
          </cell>
          <cell r="T3522">
            <v>24668.853134000001</v>
          </cell>
        </row>
        <row r="3523">
          <cell r="F3523" t="str">
            <v>B-19</v>
          </cell>
          <cell r="G3523" t="str">
            <v>Trans</v>
          </cell>
          <cell r="I3523" t="str">
            <v>Energy</v>
          </cell>
          <cell r="J3523" t="str">
            <v>Winter</v>
          </cell>
          <cell r="K3523" t="str">
            <v>Super Off</v>
          </cell>
          <cell r="O3523" t="str">
            <v>C</v>
          </cell>
          <cell r="T3523">
            <v>476951.00618800003</v>
          </cell>
        </row>
        <row r="3524">
          <cell r="F3524" t="str">
            <v>B-19</v>
          </cell>
          <cell r="G3524" t="str">
            <v>Trans</v>
          </cell>
          <cell r="I3524" t="str">
            <v>Energy</v>
          </cell>
          <cell r="J3524" t="str">
            <v>Summer</v>
          </cell>
          <cell r="K3524" t="str">
            <v>Off Peak</v>
          </cell>
          <cell r="O3524" t="str">
            <v>C</v>
          </cell>
          <cell r="T3524">
            <v>0</v>
          </cell>
        </row>
        <row r="3525">
          <cell r="F3525" t="str">
            <v>B-19</v>
          </cell>
          <cell r="G3525" t="str">
            <v>Trans</v>
          </cell>
          <cell r="I3525" t="str">
            <v>Energy</v>
          </cell>
          <cell r="J3525" t="str">
            <v>Summer</v>
          </cell>
          <cell r="K3525" t="str">
            <v>Off Peak</v>
          </cell>
          <cell r="O3525" t="str">
            <v>C</v>
          </cell>
          <cell r="T3525">
            <v>0</v>
          </cell>
        </row>
        <row r="3526">
          <cell r="F3526" t="str">
            <v>B-19</v>
          </cell>
          <cell r="G3526" t="str">
            <v>Trans</v>
          </cell>
          <cell r="I3526" t="str">
            <v>Energy</v>
          </cell>
          <cell r="J3526" t="str">
            <v>Summer</v>
          </cell>
          <cell r="K3526" t="str">
            <v>Off Peak</v>
          </cell>
          <cell r="O3526" t="str">
            <v>C</v>
          </cell>
          <cell r="T3526">
            <v>0</v>
          </cell>
        </row>
        <row r="3527">
          <cell r="F3527" t="str">
            <v>B-19</v>
          </cell>
          <cell r="G3527" t="str">
            <v>Trans</v>
          </cell>
          <cell r="I3527" t="str">
            <v>Energy</v>
          </cell>
          <cell r="J3527" t="str">
            <v>Summer</v>
          </cell>
          <cell r="K3527" t="str">
            <v>Part Peak</v>
          </cell>
          <cell r="O3527" t="str">
            <v>C</v>
          </cell>
          <cell r="T3527">
            <v>0</v>
          </cell>
        </row>
        <row r="3528">
          <cell r="F3528" t="str">
            <v>B-19</v>
          </cell>
          <cell r="G3528" t="str">
            <v>Trans</v>
          </cell>
          <cell r="I3528" t="str">
            <v>Energy</v>
          </cell>
          <cell r="J3528" t="str">
            <v>Summer</v>
          </cell>
          <cell r="K3528" t="str">
            <v>Part Peak</v>
          </cell>
          <cell r="O3528" t="str">
            <v>C</v>
          </cell>
          <cell r="T3528">
            <v>0</v>
          </cell>
        </row>
        <row r="3529">
          <cell r="F3529" t="str">
            <v>B-19</v>
          </cell>
          <cell r="G3529" t="str">
            <v>Trans</v>
          </cell>
          <cell r="I3529" t="str">
            <v>Energy</v>
          </cell>
          <cell r="J3529" t="str">
            <v>Summer</v>
          </cell>
          <cell r="K3529" t="str">
            <v>Part Peak</v>
          </cell>
          <cell r="O3529" t="str">
            <v>C</v>
          </cell>
          <cell r="T3529">
            <v>0</v>
          </cell>
        </row>
        <row r="3530">
          <cell r="F3530" t="str">
            <v>B-19</v>
          </cell>
          <cell r="G3530" t="str">
            <v>Trans</v>
          </cell>
          <cell r="I3530" t="str">
            <v>Energy</v>
          </cell>
          <cell r="J3530" t="str">
            <v>Summer</v>
          </cell>
          <cell r="K3530" t="str">
            <v>Peak</v>
          </cell>
          <cell r="O3530" t="str">
            <v>C</v>
          </cell>
          <cell r="T3530">
            <v>0</v>
          </cell>
        </row>
        <row r="3531">
          <cell r="F3531" t="str">
            <v>B-19</v>
          </cell>
          <cell r="G3531" t="str">
            <v>Trans</v>
          </cell>
          <cell r="I3531" t="str">
            <v>Energy</v>
          </cell>
          <cell r="J3531" t="str">
            <v>Summer</v>
          </cell>
          <cell r="K3531" t="str">
            <v>Peak</v>
          </cell>
          <cell r="O3531" t="str">
            <v>C</v>
          </cell>
          <cell r="T3531">
            <v>0</v>
          </cell>
        </row>
        <row r="3532">
          <cell r="F3532" t="str">
            <v>B-19</v>
          </cell>
          <cell r="G3532" t="str">
            <v>Trans</v>
          </cell>
          <cell r="I3532" t="str">
            <v>Energy</v>
          </cell>
          <cell r="J3532" t="str">
            <v>Summer</v>
          </cell>
          <cell r="K3532" t="str">
            <v>Peak</v>
          </cell>
          <cell r="O3532" t="str">
            <v>C</v>
          </cell>
          <cell r="T3532">
            <v>0</v>
          </cell>
        </row>
        <row r="3533">
          <cell r="F3533" t="str">
            <v>B-19</v>
          </cell>
          <cell r="G3533" t="str">
            <v>Trans</v>
          </cell>
          <cell r="I3533" t="str">
            <v>Energy</v>
          </cell>
          <cell r="J3533" t="str">
            <v>Winter</v>
          </cell>
          <cell r="K3533" t="str">
            <v>Off Peak</v>
          </cell>
          <cell r="O3533" t="str">
            <v>C</v>
          </cell>
          <cell r="T3533">
            <v>0</v>
          </cell>
        </row>
        <row r="3534">
          <cell r="F3534" t="str">
            <v>B-19</v>
          </cell>
          <cell r="G3534" t="str">
            <v>Trans</v>
          </cell>
          <cell r="I3534" t="str">
            <v>Energy</v>
          </cell>
          <cell r="J3534" t="str">
            <v>Winter</v>
          </cell>
          <cell r="K3534" t="str">
            <v>Off Peak</v>
          </cell>
          <cell r="O3534" t="str">
            <v>C</v>
          </cell>
          <cell r="T3534">
            <v>0</v>
          </cell>
        </row>
        <row r="3535">
          <cell r="F3535" t="str">
            <v>B-19</v>
          </cell>
          <cell r="G3535" t="str">
            <v>Trans</v>
          </cell>
          <cell r="I3535" t="str">
            <v>Energy</v>
          </cell>
          <cell r="J3535" t="str">
            <v>Winter</v>
          </cell>
          <cell r="K3535" t="str">
            <v>Off Peak</v>
          </cell>
          <cell r="O3535" t="str">
            <v>C</v>
          </cell>
          <cell r="T3535">
            <v>0</v>
          </cell>
        </row>
        <row r="3536">
          <cell r="F3536" t="str">
            <v>B-19</v>
          </cell>
          <cell r="G3536" t="str">
            <v>Trans</v>
          </cell>
          <cell r="I3536" t="str">
            <v>Energy</v>
          </cell>
          <cell r="J3536" t="str">
            <v>Winter</v>
          </cell>
          <cell r="K3536" t="str">
            <v>Part Peak</v>
          </cell>
          <cell r="O3536" t="str">
            <v>C</v>
          </cell>
          <cell r="T3536">
            <v>0</v>
          </cell>
        </row>
        <row r="3537">
          <cell r="F3537" t="str">
            <v>B-19</v>
          </cell>
          <cell r="G3537" t="str">
            <v>Trans</v>
          </cell>
          <cell r="I3537" t="str">
            <v>Energy</v>
          </cell>
          <cell r="J3537" t="str">
            <v>Winter</v>
          </cell>
          <cell r="K3537" t="str">
            <v>Part Peak</v>
          </cell>
          <cell r="O3537" t="str">
            <v>C</v>
          </cell>
          <cell r="T3537">
            <v>0</v>
          </cell>
        </row>
        <row r="3538">
          <cell r="F3538" t="str">
            <v>B-19</v>
          </cell>
          <cell r="G3538" t="str">
            <v>Trans</v>
          </cell>
          <cell r="I3538" t="str">
            <v>Energy</v>
          </cell>
          <cell r="J3538" t="str">
            <v>Winter</v>
          </cell>
          <cell r="K3538" t="str">
            <v>Part Peak</v>
          </cell>
          <cell r="O3538" t="str">
            <v>C</v>
          </cell>
          <cell r="T3538">
            <v>0</v>
          </cell>
        </row>
        <row r="3539">
          <cell r="F3539" t="str">
            <v>B-19</v>
          </cell>
          <cell r="G3539" t="str">
            <v>Trans</v>
          </cell>
          <cell r="I3539" t="str">
            <v>Energy</v>
          </cell>
          <cell r="J3539" t="str">
            <v>Winter</v>
          </cell>
          <cell r="K3539" t="str">
            <v>Super Off</v>
          </cell>
          <cell r="O3539" t="str">
            <v>C</v>
          </cell>
          <cell r="T3539">
            <v>0</v>
          </cell>
        </row>
        <row r="3540">
          <cell r="F3540" t="str">
            <v>B-19</v>
          </cell>
          <cell r="G3540" t="str">
            <v>Trans</v>
          </cell>
          <cell r="I3540" t="str">
            <v>Energy</v>
          </cell>
          <cell r="J3540" t="str">
            <v>Winter</v>
          </cell>
          <cell r="K3540" t="str">
            <v>Super Off</v>
          </cell>
          <cell r="O3540" t="str">
            <v>C</v>
          </cell>
          <cell r="T3540">
            <v>0</v>
          </cell>
        </row>
        <row r="3541">
          <cell r="F3541" t="str">
            <v>B-19</v>
          </cell>
          <cell r="G3541" t="str">
            <v>Trans</v>
          </cell>
          <cell r="I3541" t="str">
            <v>Energy</v>
          </cell>
          <cell r="J3541" t="str">
            <v>Winter</v>
          </cell>
          <cell r="K3541" t="str">
            <v>Super Off</v>
          </cell>
          <cell r="O3541" t="str">
            <v>C</v>
          </cell>
          <cell r="T3541">
            <v>0</v>
          </cell>
        </row>
        <row r="3542">
          <cell r="F3542" t="str">
            <v>B-19</v>
          </cell>
          <cell r="G3542" t="str">
            <v>Trans</v>
          </cell>
          <cell r="I3542" t="str">
            <v>Other Standby Revenue</v>
          </cell>
          <cell r="J3542" t="str">
            <v>N/A</v>
          </cell>
          <cell r="K3542" t="str">
            <v>N/A</v>
          </cell>
          <cell r="O3542" t="str">
            <v>C</v>
          </cell>
          <cell r="T3542">
            <v>0</v>
          </cell>
        </row>
        <row r="3543">
          <cell r="F3543" t="str">
            <v>B-19</v>
          </cell>
          <cell r="G3543" t="str">
            <v>Trans</v>
          </cell>
          <cell r="I3543" t="str">
            <v>Other Standby Revenue</v>
          </cell>
          <cell r="J3543" t="str">
            <v>N/A</v>
          </cell>
          <cell r="K3543" t="str">
            <v>N/A</v>
          </cell>
          <cell r="O3543" t="str">
            <v>C</v>
          </cell>
          <cell r="T3543">
            <v>0</v>
          </cell>
        </row>
        <row r="3544">
          <cell r="F3544" t="str">
            <v>B-19</v>
          </cell>
          <cell r="G3544" t="str">
            <v>Trans</v>
          </cell>
          <cell r="I3544" t="str">
            <v>Other Standby Revenue</v>
          </cell>
          <cell r="J3544" t="str">
            <v>N/A</v>
          </cell>
          <cell r="K3544" t="str">
            <v>N/A</v>
          </cell>
          <cell r="O3544" t="str">
            <v>C</v>
          </cell>
          <cell r="T3544">
            <v>0</v>
          </cell>
        </row>
        <row r="3545">
          <cell r="F3545" t="str">
            <v>B-19</v>
          </cell>
          <cell r="G3545" t="str">
            <v>Trans</v>
          </cell>
          <cell r="I3545" t="str">
            <v>Other Standby Revenue</v>
          </cell>
          <cell r="J3545" t="str">
            <v>N/A</v>
          </cell>
          <cell r="K3545" t="str">
            <v>N/A</v>
          </cell>
          <cell r="O3545" t="str">
            <v>C</v>
          </cell>
          <cell r="T3545">
            <v>1411.3129720000002</v>
          </cell>
        </row>
        <row r="3546">
          <cell r="F3546" t="str">
            <v>B-19</v>
          </cell>
          <cell r="G3546" t="str">
            <v>Distribution</v>
          </cell>
          <cell r="I3546" t="str">
            <v>Energy</v>
          </cell>
          <cell r="J3546" t="str">
            <v>Summer</v>
          </cell>
          <cell r="K3546" t="str">
            <v>Off Peak</v>
          </cell>
          <cell r="O3546" t="str">
            <v>C</v>
          </cell>
          <cell r="T3546">
            <v>113978.599426</v>
          </cell>
        </row>
        <row r="3547">
          <cell r="F3547" t="str">
            <v>B-19</v>
          </cell>
          <cell r="G3547" t="str">
            <v>Distribution</v>
          </cell>
          <cell r="I3547" t="str">
            <v>Energy</v>
          </cell>
          <cell r="J3547" t="str">
            <v>Summer</v>
          </cell>
          <cell r="K3547" t="str">
            <v>Part Peak</v>
          </cell>
          <cell r="O3547" t="str">
            <v>C</v>
          </cell>
          <cell r="T3547">
            <v>34659.287711999998</v>
          </cell>
        </row>
        <row r="3548">
          <cell r="F3548" t="str">
            <v>B-19</v>
          </cell>
          <cell r="G3548" t="str">
            <v>Distribution</v>
          </cell>
          <cell r="I3548" t="str">
            <v>Energy</v>
          </cell>
          <cell r="J3548" t="str">
            <v>Summer</v>
          </cell>
          <cell r="K3548" t="str">
            <v>Peak</v>
          </cell>
          <cell r="O3548" t="str">
            <v>C</v>
          </cell>
          <cell r="T3548">
            <v>50934.331396000001</v>
          </cell>
        </row>
        <row r="3549">
          <cell r="F3549" t="str">
            <v>B-19</v>
          </cell>
          <cell r="G3549" t="str">
            <v>Distribution</v>
          </cell>
          <cell r="I3549" t="str">
            <v>Energy</v>
          </cell>
          <cell r="J3549" t="str">
            <v>Winter</v>
          </cell>
          <cell r="K3549" t="str">
            <v>Off Peak</v>
          </cell>
          <cell r="O3549" t="str">
            <v>C</v>
          </cell>
          <cell r="T3549">
            <v>218847.790511</v>
          </cell>
        </row>
        <row r="3550">
          <cell r="F3550" t="str">
            <v>B-19</v>
          </cell>
          <cell r="G3550" t="str">
            <v>Distribution</v>
          </cell>
          <cell r="I3550" t="str">
            <v>Energy</v>
          </cell>
          <cell r="J3550" t="str">
            <v>Winter</v>
          </cell>
          <cell r="K3550" t="str">
            <v>Part Peak</v>
          </cell>
          <cell r="O3550" t="str">
            <v>C</v>
          </cell>
          <cell r="T3550">
            <v>68493.714695000002</v>
          </cell>
        </row>
        <row r="3551">
          <cell r="F3551" t="str">
            <v>B-19</v>
          </cell>
          <cell r="G3551" t="str">
            <v>Distribution</v>
          </cell>
          <cell r="I3551" t="str">
            <v>Energy</v>
          </cell>
          <cell r="J3551" t="str">
            <v>Winter</v>
          </cell>
          <cell r="K3551" t="str">
            <v>Super Off</v>
          </cell>
          <cell r="O3551" t="str">
            <v>C</v>
          </cell>
          <cell r="T3551">
            <v>24668.853134000001</v>
          </cell>
        </row>
        <row r="3552">
          <cell r="F3552" t="str">
            <v>B-19</v>
          </cell>
          <cell r="G3552" t="str">
            <v>Distribution</v>
          </cell>
          <cell r="I3552" t="str">
            <v>Energy</v>
          </cell>
          <cell r="J3552" t="str">
            <v>Summer</v>
          </cell>
          <cell r="K3552" t="str">
            <v>Off Peak</v>
          </cell>
          <cell r="O3552" t="str">
            <v>C</v>
          </cell>
          <cell r="T3552">
            <v>113978.599426</v>
          </cell>
        </row>
        <row r="3553">
          <cell r="F3553" t="str">
            <v>B-19</v>
          </cell>
          <cell r="G3553" t="str">
            <v>Distribution</v>
          </cell>
          <cell r="I3553" t="str">
            <v>Energy</v>
          </cell>
          <cell r="J3553" t="str">
            <v>Summer</v>
          </cell>
          <cell r="K3553" t="str">
            <v>Part Peak</v>
          </cell>
          <cell r="O3553" t="str">
            <v>C</v>
          </cell>
          <cell r="T3553">
            <v>34659.287711999998</v>
          </cell>
        </row>
        <row r="3554">
          <cell r="F3554" t="str">
            <v>B-19</v>
          </cell>
          <cell r="G3554" t="str">
            <v>Distribution</v>
          </cell>
          <cell r="I3554" t="str">
            <v>Energy</v>
          </cell>
          <cell r="J3554" t="str">
            <v>Summer</v>
          </cell>
          <cell r="K3554" t="str">
            <v>Peak</v>
          </cell>
          <cell r="O3554" t="str">
            <v>C</v>
          </cell>
          <cell r="T3554">
            <v>50934.331396000001</v>
          </cell>
        </row>
        <row r="3555">
          <cell r="F3555" t="str">
            <v>B-19</v>
          </cell>
          <cell r="G3555" t="str">
            <v>Distribution</v>
          </cell>
          <cell r="I3555" t="str">
            <v>Energy</v>
          </cell>
          <cell r="J3555" t="str">
            <v>Winter</v>
          </cell>
          <cell r="K3555" t="str">
            <v>Off Peak</v>
          </cell>
          <cell r="O3555" t="str">
            <v>C</v>
          </cell>
          <cell r="T3555">
            <v>218847.790511</v>
          </cell>
        </row>
        <row r="3556">
          <cell r="F3556" t="str">
            <v>B-19</v>
          </cell>
          <cell r="G3556" t="str">
            <v>Distribution</v>
          </cell>
          <cell r="I3556" t="str">
            <v>Energy</v>
          </cell>
          <cell r="J3556" t="str">
            <v>Winter</v>
          </cell>
          <cell r="K3556" t="str">
            <v>Part Peak</v>
          </cell>
          <cell r="O3556" t="str">
            <v>C</v>
          </cell>
          <cell r="T3556">
            <v>68493.714695000002</v>
          </cell>
        </row>
        <row r="3557">
          <cell r="F3557" t="str">
            <v>B-19</v>
          </cell>
          <cell r="G3557" t="str">
            <v>Distribution</v>
          </cell>
          <cell r="I3557" t="str">
            <v>Energy</v>
          </cell>
          <cell r="J3557" t="str">
            <v>Winter</v>
          </cell>
          <cell r="K3557" t="str">
            <v>Super Off</v>
          </cell>
          <cell r="O3557" t="str">
            <v>C</v>
          </cell>
          <cell r="T3557">
            <v>24668.853134000001</v>
          </cell>
        </row>
        <row r="3558">
          <cell r="F3558" t="str">
            <v>B-19</v>
          </cell>
          <cell r="G3558" t="str">
            <v>Distribution</v>
          </cell>
          <cell r="I3558" t="str">
            <v>Energy</v>
          </cell>
          <cell r="J3558" t="str">
            <v>Summer</v>
          </cell>
          <cell r="K3558" t="str">
            <v>Off Peak</v>
          </cell>
          <cell r="O3558" t="str">
            <v>C</v>
          </cell>
          <cell r="T3558">
            <v>0</v>
          </cell>
        </row>
        <row r="3559">
          <cell r="F3559" t="str">
            <v>B-19</v>
          </cell>
          <cell r="G3559" t="str">
            <v>Distribution</v>
          </cell>
          <cell r="I3559" t="str">
            <v>Energy</v>
          </cell>
          <cell r="J3559" t="str">
            <v>Summer</v>
          </cell>
          <cell r="K3559" t="str">
            <v>Part Peak</v>
          </cell>
          <cell r="O3559" t="str">
            <v>C</v>
          </cell>
          <cell r="T3559">
            <v>0</v>
          </cell>
        </row>
        <row r="3560">
          <cell r="F3560" t="str">
            <v>B-19</v>
          </cell>
          <cell r="G3560" t="str">
            <v>Distribution</v>
          </cell>
          <cell r="I3560" t="str">
            <v>Energy</v>
          </cell>
          <cell r="J3560" t="str">
            <v>Summer</v>
          </cell>
          <cell r="K3560" t="str">
            <v>Peak</v>
          </cell>
          <cell r="O3560" t="str">
            <v>C</v>
          </cell>
          <cell r="T3560">
            <v>0</v>
          </cell>
        </row>
        <row r="3561">
          <cell r="F3561" t="str">
            <v>B-19</v>
          </cell>
          <cell r="G3561" t="str">
            <v>Distribution</v>
          </cell>
          <cell r="I3561" t="str">
            <v>Energy</v>
          </cell>
          <cell r="J3561" t="str">
            <v>Winter</v>
          </cell>
          <cell r="K3561" t="str">
            <v>Off Peak</v>
          </cell>
          <cell r="O3561" t="str">
            <v>C</v>
          </cell>
          <cell r="T3561">
            <v>0</v>
          </cell>
        </row>
        <row r="3562">
          <cell r="F3562" t="str">
            <v>B-19</v>
          </cell>
          <cell r="G3562" t="str">
            <v>Distribution</v>
          </cell>
          <cell r="I3562" t="str">
            <v>Energy</v>
          </cell>
          <cell r="J3562" t="str">
            <v>Winter</v>
          </cell>
          <cell r="K3562" t="str">
            <v>Part Peak</v>
          </cell>
          <cell r="O3562" t="str">
            <v>C</v>
          </cell>
          <cell r="T3562">
            <v>0</v>
          </cell>
        </row>
        <row r="3563">
          <cell r="F3563" t="str">
            <v>B-19</v>
          </cell>
          <cell r="G3563" t="str">
            <v>Distribution</v>
          </cell>
          <cell r="I3563" t="str">
            <v>Energy</v>
          </cell>
          <cell r="J3563" t="str">
            <v>Winter</v>
          </cell>
          <cell r="K3563" t="str">
            <v>Super Off</v>
          </cell>
          <cell r="O3563" t="str">
            <v>C</v>
          </cell>
          <cell r="T3563">
            <v>0</v>
          </cell>
        </row>
        <row r="3564">
          <cell r="F3564" t="str">
            <v>B-19</v>
          </cell>
          <cell r="G3564" t="str">
            <v>Generation</v>
          </cell>
          <cell r="I3564" t="str">
            <v>Energy</v>
          </cell>
          <cell r="J3564" t="str">
            <v>Summer</v>
          </cell>
          <cell r="K3564" t="str">
            <v>Peak</v>
          </cell>
          <cell r="O3564" t="str">
            <v>C</v>
          </cell>
          <cell r="T3564">
            <v>50934.331396000001</v>
          </cell>
        </row>
        <row r="3565">
          <cell r="F3565" t="str">
            <v>B-19</v>
          </cell>
          <cell r="G3565" t="str">
            <v>Generation</v>
          </cell>
          <cell r="I3565" t="str">
            <v>Energy</v>
          </cell>
          <cell r="J3565" t="str">
            <v>Winter</v>
          </cell>
          <cell r="K3565" t="str">
            <v>Off Peak</v>
          </cell>
          <cell r="O3565" t="str">
            <v>C</v>
          </cell>
          <cell r="T3565">
            <v>218847.790511</v>
          </cell>
        </row>
        <row r="3566">
          <cell r="F3566" t="str">
            <v>B-19</v>
          </cell>
          <cell r="G3566" t="str">
            <v>Generation</v>
          </cell>
          <cell r="I3566" t="str">
            <v>Energy</v>
          </cell>
          <cell r="J3566" t="str">
            <v>Winter</v>
          </cell>
          <cell r="K3566" t="str">
            <v>Part Peak</v>
          </cell>
          <cell r="O3566" t="str">
            <v>C</v>
          </cell>
          <cell r="T3566">
            <v>68493.714695000002</v>
          </cell>
        </row>
        <row r="3567">
          <cell r="F3567" t="str">
            <v>B-19</v>
          </cell>
          <cell r="G3567" t="str">
            <v>Generation</v>
          </cell>
          <cell r="I3567" t="str">
            <v>Energy</v>
          </cell>
          <cell r="J3567" t="str">
            <v>Winter</v>
          </cell>
          <cell r="K3567" t="str">
            <v>Super Off</v>
          </cell>
          <cell r="O3567" t="str">
            <v>C</v>
          </cell>
          <cell r="T3567">
            <v>24668.853134000001</v>
          </cell>
        </row>
        <row r="3568">
          <cell r="F3568" t="str">
            <v>B-19</v>
          </cell>
          <cell r="G3568" t="str">
            <v>Generation</v>
          </cell>
          <cell r="I3568" t="str">
            <v>Energy</v>
          </cell>
          <cell r="J3568" t="str">
            <v>Summer</v>
          </cell>
          <cell r="K3568" t="str">
            <v>Off Peak</v>
          </cell>
          <cell r="O3568" t="str">
            <v>C</v>
          </cell>
          <cell r="T3568">
            <v>0</v>
          </cell>
        </row>
        <row r="3569">
          <cell r="F3569" t="str">
            <v>B-19</v>
          </cell>
          <cell r="G3569" t="str">
            <v>Generation</v>
          </cell>
          <cell r="I3569" t="str">
            <v>Energy</v>
          </cell>
          <cell r="J3569" t="str">
            <v>Summer</v>
          </cell>
          <cell r="K3569" t="str">
            <v>Part Peak</v>
          </cell>
          <cell r="O3569" t="str">
            <v>C</v>
          </cell>
          <cell r="T3569">
            <v>0</v>
          </cell>
        </row>
        <row r="3570">
          <cell r="F3570" t="str">
            <v>B-19</v>
          </cell>
          <cell r="G3570" t="str">
            <v>Generation</v>
          </cell>
          <cell r="I3570" t="str">
            <v>Energy</v>
          </cell>
          <cell r="J3570" t="str">
            <v>Summer</v>
          </cell>
          <cell r="K3570" t="str">
            <v>Peak</v>
          </cell>
          <cell r="O3570" t="str">
            <v>C</v>
          </cell>
          <cell r="T3570">
            <v>0</v>
          </cell>
        </row>
        <row r="3571">
          <cell r="F3571" t="str">
            <v>B-19</v>
          </cell>
          <cell r="G3571" t="str">
            <v>Generation</v>
          </cell>
          <cell r="I3571" t="str">
            <v>Energy</v>
          </cell>
          <cell r="J3571" t="str">
            <v>Winter</v>
          </cell>
          <cell r="K3571" t="str">
            <v>Off Peak</v>
          </cell>
          <cell r="O3571" t="str">
            <v>C</v>
          </cell>
          <cell r="T3571">
            <v>0</v>
          </cell>
        </row>
        <row r="3572">
          <cell r="F3572" t="str">
            <v>B-19</v>
          </cell>
          <cell r="G3572" t="str">
            <v>Generation</v>
          </cell>
          <cell r="I3572" t="str">
            <v>Energy</v>
          </cell>
          <cell r="J3572" t="str">
            <v>Winter</v>
          </cell>
          <cell r="K3572" t="str">
            <v>Part Peak</v>
          </cell>
          <cell r="O3572" t="str">
            <v>C</v>
          </cell>
          <cell r="T3572">
            <v>0</v>
          </cell>
        </row>
        <row r="3573">
          <cell r="F3573" t="str">
            <v>B-19</v>
          </cell>
          <cell r="G3573" t="str">
            <v>Generation</v>
          </cell>
          <cell r="I3573" t="str">
            <v>Energy</v>
          </cell>
          <cell r="J3573" t="str">
            <v>Winter</v>
          </cell>
          <cell r="K3573" t="str">
            <v>Super Off</v>
          </cell>
          <cell r="O3573" t="str">
            <v>C</v>
          </cell>
          <cell r="T3573">
            <v>0</v>
          </cell>
        </row>
        <row r="3574">
          <cell r="F3574" t="str">
            <v>B-19</v>
          </cell>
          <cell r="G3574" t="str">
            <v>RB</v>
          </cell>
          <cell r="I3574" t="str">
            <v>DL</v>
          </cell>
          <cell r="J3574" t="str">
            <v>N/A</v>
          </cell>
          <cell r="K3574" t="str">
            <v>N/A</v>
          </cell>
          <cell r="O3574" t="str">
            <v>C</v>
          </cell>
          <cell r="T3574">
            <v>0</v>
          </cell>
        </row>
        <row r="3575">
          <cell r="F3575" t="str">
            <v>B-19</v>
          </cell>
          <cell r="G3575" t="str">
            <v>RB</v>
          </cell>
          <cell r="I3575" t="str">
            <v>DL</v>
          </cell>
          <cell r="J3575" t="str">
            <v>N/A</v>
          </cell>
          <cell r="K3575" t="str">
            <v>N/A</v>
          </cell>
          <cell r="O3575" t="str">
            <v>C</v>
          </cell>
          <cell r="T3575">
            <v>0</v>
          </cell>
        </row>
        <row r="3576">
          <cell r="F3576" t="str">
            <v>B-19</v>
          </cell>
          <cell r="G3576" t="str">
            <v>RB</v>
          </cell>
          <cell r="I3576" t="str">
            <v>DL</v>
          </cell>
          <cell r="J3576" t="str">
            <v>N/A</v>
          </cell>
          <cell r="K3576" t="str">
            <v>N/A</v>
          </cell>
          <cell r="O3576" t="str">
            <v>C</v>
          </cell>
          <cell r="T3576">
            <v>0</v>
          </cell>
        </row>
        <row r="3577">
          <cell r="F3577" t="str">
            <v>B-19</v>
          </cell>
          <cell r="G3577" t="str">
            <v>RB</v>
          </cell>
          <cell r="I3577" t="str">
            <v>DL</v>
          </cell>
          <cell r="J3577" t="str">
            <v>N/A</v>
          </cell>
          <cell r="K3577" t="str">
            <v>N/A</v>
          </cell>
          <cell r="O3577" t="str">
            <v>C</v>
          </cell>
          <cell r="T3577">
            <v>0</v>
          </cell>
        </row>
        <row r="3578">
          <cell r="F3578" t="str">
            <v>B-19</v>
          </cell>
          <cell r="G3578" t="str">
            <v>RB</v>
          </cell>
          <cell r="I3578" t="str">
            <v>Energy</v>
          </cell>
          <cell r="J3578" t="str">
            <v>Summer</v>
          </cell>
          <cell r="K3578" t="str">
            <v>Off Peak</v>
          </cell>
          <cell r="O3578" t="str">
            <v>C</v>
          </cell>
          <cell r="T3578">
            <v>113978.599426</v>
          </cell>
        </row>
        <row r="3579">
          <cell r="F3579" t="str">
            <v>B-19</v>
          </cell>
          <cell r="G3579" t="str">
            <v>RB</v>
          </cell>
          <cell r="I3579" t="str">
            <v>Energy</v>
          </cell>
          <cell r="J3579" t="str">
            <v>Summer</v>
          </cell>
          <cell r="K3579" t="str">
            <v>Off Peak</v>
          </cell>
          <cell r="O3579" t="str">
            <v>C</v>
          </cell>
          <cell r="T3579">
            <v>3287230.3804580001</v>
          </cell>
        </row>
        <row r="3580">
          <cell r="F3580" t="str">
            <v>B-19</v>
          </cell>
          <cell r="G3580" t="str">
            <v>RB</v>
          </cell>
          <cell r="I3580" t="str">
            <v>Energy</v>
          </cell>
          <cell r="J3580" t="str">
            <v>Summer</v>
          </cell>
          <cell r="K3580" t="str">
            <v>Part Peak</v>
          </cell>
          <cell r="O3580" t="str">
            <v>C</v>
          </cell>
          <cell r="T3580">
            <v>34659.287711999998</v>
          </cell>
        </row>
        <row r="3581">
          <cell r="F3581" t="str">
            <v>B-19</v>
          </cell>
          <cell r="G3581" t="str">
            <v>RB</v>
          </cell>
          <cell r="I3581" t="str">
            <v>Energy</v>
          </cell>
          <cell r="J3581" t="str">
            <v>Summer</v>
          </cell>
          <cell r="K3581" t="str">
            <v>Part Peak</v>
          </cell>
          <cell r="O3581" t="str">
            <v>C</v>
          </cell>
          <cell r="T3581">
            <v>951192.5379440001</v>
          </cell>
        </row>
        <row r="3582">
          <cell r="F3582" t="str">
            <v>B-19</v>
          </cell>
          <cell r="G3582" t="str">
            <v>RB</v>
          </cell>
          <cell r="I3582" t="str">
            <v>Energy</v>
          </cell>
          <cell r="J3582" t="str">
            <v>Summer</v>
          </cell>
          <cell r="K3582" t="str">
            <v>Peak</v>
          </cell>
          <cell r="O3582" t="str">
            <v>C</v>
          </cell>
          <cell r="T3582">
            <v>50934.331396000001</v>
          </cell>
        </row>
        <row r="3583">
          <cell r="F3583" t="str">
            <v>B-19</v>
          </cell>
          <cell r="G3583" t="str">
            <v>RB</v>
          </cell>
          <cell r="I3583" t="str">
            <v>Energy</v>
          </cell>
          <cell r="J3583" t="str">
            <v>Summer</v>
          </cell>
          <cell r="K3583" t="str">
            <v>Peak</v>
          </cell>
          <cell r="O3583" t="str">
            <v>C</v>
          </cell>
          <cell r="T3583">
            <v>1176338.1003769999</v>
          </cell>
        </row>
        <row r="3584">
          <cell r="F3584" t="str">
            <v>B-19</v>
          </cell>
          <cell r="G3584" t="str">
            <v>RB</v>
          </cell>
          <cell r="I3584" t="str">
            <v>Energy</v>
          </cell>
          <cell r="J3584" t="str">
            <v>Winter</v>
          </cell>
          <cell r="K3584" t="str">
            <v>Off Peak</v>
          </cell>
          <cell r="O3584" t="str">
            <v>C</v>
          </cell>
          <cell r="T3584">
            <v>218847.790511</v>
          </cell>
        </row>
        <row r="3585">
          <cell r="F3585" t="str">
            <v>B-19</v>
          </cell>
          <cell r="G3585" t="str">
            <v>RB</v>
          </cell>
          <cell r="I3585" t="str">
            <v>Energy</v>
          </cell>
          <cell r="J3585" t="str">
            <v>Winter</v>
          </cell>
          <cell r="K3585" t="str">
            <v>Off Peak</v>
          </cell>
          <cell r="O3585" t="str">
            <v>C</v>
          </cell>
          <cell r="T3585">
            <v>6381158.2530150004</v>
          </cell>
        </row>
        <row r="3586">
          <cell r="F3586" t="str">
            <v>B-19</v>
          </cell>
          <cell r="G3586" t="str">
            <v>RB</v>
          </cell>
          <cell r="I3586" t="str">
            <v>Energy</v>
          </cell>
          <cell r="J3586" t="str">
            <v>Winter</v>
          </cell>
          <cell r="K3586" t="str">
            <v>Part Peak</v>
          </cell>
          <cell r="O3586" t="str">
            <v>C</v>
          </cell>
          <cell r="T3586">
            <v>68493.714695000002</v>
          </cell>
        </row>
        <row r="3587">
          <cell r="F3587" t="str">
            <v>B-19</v>
          </cell>
          <cell r="G3587" t="str">
            <v>RB</v>
          </cell>
          <cell r="I3587" t="str">
            <v>Energy</v>
          </cell>
          <cell r="J3587" t="str">
            <v>Winter</v>
          </cell>
          <cell r="K3587" t="str">
            <v>Part Peak</v>
          </cell>
          <cell r="O3587" t="str">
            <v>C</v>
          </cell>
          <cell r="T3587">
            <v>1929429.0636459999</v>
          </cell>
        </row>
        <row r="3588">
          <cell r="F3588" t="str">
            <v>B-19</v>
          </cell>
          <cell r="G3588" t="str">
            <v>RB</v>
          </cell>
          <cell r="I3588" t="str">
            <v>Energy</v>
          </cell>
          <cell r="J3588" t="str">
            <v>Winter</v>
          </cell>
          <cell r="K3588" t="str">
            <v>Super Off</v>
          </cell>
          <cell r="O3588" t="str">
            <v>C</v>
          </cell>
          <cell r="T3588">
            <v>24668.853134000001</v>
          </cell>
        </row>
        <row r="3589">
          <cell r="F3589" t="str">
            <v>B-19</v>
          </cell>
          <cell r="G3589" t="str">
            <v>RB</v>
          </cell>
          <cell r="I3589" t="str">
            <v>Energy</v>
          </cell>
          <cell r="J3589" t="str">
            <v>Winter</v>
          </cell>
          <cell r="K3589" t="str">
            <v>Super Off</v>
          </cell>
          <cell r="O3589" t="str">
            <v>C</v>
          </cell>
          <cell r="T3589">
            <v>476951.00618800003</v>
          </cell>
        </row>
        <row r="3590">
          <cell r="F3590" t="str">
            <v>B-19</v>
          </cell>
          <cell r="G3590" t="str">
            <v>RB</v>
          </cell>
          <cell r="I3590" t="str">
            <v>Energy</v>
          </cell>
          <cell r="J3590" t="str">
            <v>Summer</v>
          </cell>
          <cell r="K3590" t="str">
            <v>Off Peak</v>
          </cell>
          <cell r="O3590" t="str">
            <v>C</v>
          </cell>
          <cell r="T3590">
            <v>113978.599426</v>
          </cell>
        </row>
        <row r="3591">
          <cell r="F3591" t="str">
            <v>B-19</v>
          </cell>
          <cell r="G3591" t="str">
            <v>RB</v>
          </cell>
          <cell r="I3591" t="str">
            <v>Energy</v>
          </cell>
          <cell r="J3591" t="str">
            <v>Summer</v>
          </cell>
          <cell r="K3591" t="str">
            <v>Off Peak</v>
          </cell>
          <cell r="O3591" t="str">
            <v>C</v>
          </cell>
          <cell r="T3591">
            <v>3287230.3804580001</v>
          </cell>
        </row>
        <row r="3592">
          <cell r="F3592" t="str">
            <v>B-19</v>
          </cell>
          <cell r="G3592" t="str">
            <v>RB</v>
          </cell>
          <cell r="I3592" t="str">
            <v>Energy</v>
          </cell>
          <cell r="J3592" t="str">
            <v>Summer</v>
          </cell>
          <cell r="K3592" t="str">
            <v>Part Peak</v>
          </cell>
          <cell r="O3592" t="str">
            <v>C</v>
          </cell>
          <cell r="T3592">
            <v>34659.287711999998</v>
          </cell>
        </row>
        <row r="3593">
          <cell r="F3593" t="str">
            <v>B-19</v>
          </cell>
          <cell r="G3593" t="str">
            <v>RB</v>
          </cell>
          <cell r="I3593" t="str">
            <v>Energy</v>
          </cell>
          <cell r="J3593" t="str">
            <v>Summer</v>
          </cell>
          <cell r="K3593" t="str">
            <v>Part Peak</v>
          </cell>
          <cell r="O3593" t="str">
            <v>C</v>
          </cell>
          <cell r="T3593">
            <v>951192.5379440001</v>
          </cell>
        </row>
        <row r="3594">
          <cell r="F3594" t="str">
            <v>B-19</v>
          </cell>
          <cell r="G3594" t="str">
            <v>RB</v>
          </cell>
          <cell r="I3594" t="str">
            <v>Energy</v>
          </cell>
          <cell r="J3594" t="str">
            <v>Summer</v>
          </cell>
          <cell r="K3594" t="str">
            <v>Peak</v>
          </cell>
          <cell r="O3594" t="str">
            <v>C</v>
          </cell>
          <cell r="T3594">
            <v>50934.331396000001</v>
          </cell>
        </row>
        <row r="3595">
          <cell r="F3595" t="str">
            <v>B-19</v>
          </cell>
          <cell r="G3595" t="str">
            <v>RB</v>
          </cell>
          <cell r="I3595" t="str">
            <v>Energy</v>
          </cell>
          <cell r="J3595" t="str">
            <v>Summer</v>
          </cell>
          <cell r="K3595" t="str">
            <v>Peak</v>
          </cell>
          <cell r="O3595" t="str">
            <v>C</v>
          </cell>
          <cell r="T3595">
            <v>1176338.1003769999</v>
          </cell>
        </row>
        <row r="3596">
          <cell r="F3596" t="str">
            <v>B-19</v>
          </cell>
          <cell r="G3596" t="str">
            <v>RB</v>
          </cell>
          <cell r="I3596" t="str">
            <v>Energy</v>
          </cell>
          <cell r="J3596" t="str">
            <v>Winter</v>
          </cell>
          <cell r="K3596" t="str">
            <v>Off Peak</v>
          </cell>
          <cell r="O3596" t="str">
            <v>C</v>
          </cell>
          <cell r="T3596">
            <v>218847.790511</v>
          </cell>
        </row>
        <row r="3597">
          <cell r="F3597" t="str">
            <v>B-19</v>
          </cell>
          <cell r="G3597" t="str">
            <v>RB</v>
          </cell>
          <cell r="I3597" t="str">
            <v>Energy</v>
          </cell>
          <cell r="J3597" t="str">
            <v>Winter</v>
          </cell>
          <cell r="K3597" t="str">
            <v>Off Peak</v>
          </cell>
          <cell r="O3597" t="str">
            <v>C</v>
          </cell>
          <cell r="T3597">
            <v>6381158.2530150004</v>
          </cell>
        </row>
        <row r="3598">
          <cell r="F3598" t="str">
            <v>B-19</v>
          </cell>
          <cell r="G3598" t="str">
            <v>RB</v>
          </cell>
          <cell r="I3598" t="str">
            <v>Energy</v>
          </cell>
          <cell r="J3598" t="str">
            <v>Winter</v>
          </cell>
          <cell r="K3598" t="str">
            <v>Part Peak</v>
          </cell>
          <cell r="O3598" t="str">
            <v>C</v>
          </cell>
          <cell r="T3598">
            <v>68493.714695000002</v>
          </cell>
        </row>
        <row r="3599">
          <cell r="F3599" t="str">
            <v>B-19</v>
          </cell>
          <cell r="G3599" t="str">
            <v>RB</v>
          </cell>
          <cell r="I3599" t="str">
            <v>Energy</v>
          </cell>
          <cell r="J3599" t="str">
            <v>Winter</v>
          </cell>
          <cell r="K3599" t="str">
            <v>Part Peak</v>
          </cell>
          <cell r="O3599" t="str">
            <v>C</v>
          </cell>
          <cell r="T3599">
            <v>1929429.0636459999</v>
          </cell>
        </row>
        <row r="3600">
          <cell r="F3600" t="str">
            <v>B-19</v>
          </cell>
          <cell r="G3600" t="str">
            <v>RB</v>
          </cell>
          <cell r="I3600" t="str">
            <v>Energy</v>
          </cell>
          <cell r="J3600" t="str">
            <v>Winter</v>
          </cell>
          <cell r="K3600" t="str">
            <v>Super Off</v>
          </cell>
          <cell r="O3600" t="str">
            <v>C</v>
          </cell>
          <cell r="T3600">
            <v>24668.853134000001</v>
          </cell>
        </row>
        <row r="3601">
          <cell r="F3601" t="str">
            <v>B-19</v>
          </cell>
          <cell r="G3601" t="str">
            <v>RB</v>
          </cell>
          <cell r="I3601" t="str">
            <v>Energy</v>
          </cell>
          <cell r="J3601" t="str">
            <v>Winter</v>
          </cell>
          <cell r="K3601" t="str">
            <v>Super Off</v>
          </cell>
          <cell r="O3601" t="str">
            <v>C</v>
          </cell>
          <cell r="T3601">
            <v>476951.00618800003</v>
          </cell>
        </row>
        <row r="3602">
          <cell r="F3602" t="str">
            <v>B-19</v>
          </cell>
          <cell r="G3602" t="str">
            <v>RB</v>
          </cell>
          <cell r="I3602" t="str">
            <v>Energy</v>
          </cell>
          <cell r="J3602" t="str">
            <v>Summer</v>
          </cell>
          <cell r="K3602" t="str">
            <v>Off Peak</v>
          </cell>
          <cell r="O3602" t="str">
            <v>C</v>
          </cell>
          <cell r="T3602">
            <v>0</v>
          </cell>
        </row>
        <row r="3603">
          <cell r="F3603" t="str">
            <v>B-19</v>
          </cell>
          <cell r="G3603" t="str">
            <v>RB</v>
          </cell>
          <cell r="I3603" t="str">
            <v>Energy</v>
          </cell>
          <cell r="J3603" t="str">
            <v>Summer</v>
          </cell>
          <cell r="K3603" t="str">
            <v>Off Peak</v>
          </cell>
          <cell r="O3603" t="str">
            <v>C</v>
          </cell>
          <cell r="T3603">
            <v>0</v>
          </cell>
        </row>
        <row r="3604">
          <cell r="F3604" t="str">
            <v>B-19</v>
          </cell>
          <cell r="G3604" t="str">
            <v>RB</v>
          </cell>
          <cell r="I3604" t="str">
            <v>Energy</v>
          </cell>
          <cell r="J3604" t="str">
            <v>Summer</v>
          </cell>
          <cell r="K3604" t="str">
            <v>Off Peak</v>
          </cell>
          <cell r="O3604" t="str">
            <v>C</v>
          </cell>
          <cell r="T3604">
            <v>0</v>
          </cell>
        </row>
        <row r="3605">
          <cell r="F3605" t="str">
            <v>B-19</v>
          </cell>
          <cell r="G3605" t="str">
            <v>RB</v>
          </cell>
          <cell r="I3605" t="str">
            <v>Energy</v>
          </cell>
          <cell r="J3605" t="str">
            <v>Summer</v>
          </cell>
          <cell r="K3605" t="str">
            <v>Part Peak</v>
          </cell>
          <cell r="O3605" t="str">
            <v>C</v>
          </cell>
          <cell r="T3605">
            <v>0</v>
          </cell>
        </row>
        <row r="3606">
          <cell r="F3606" t="str">
            <v>B-19</v>
          </cell>
          <cell r="G3606" t="str">
            <v>RB</v>
          </cell>
          <cell r="I3606" t="str">
            <v>Energy</v>
          </cell>
          <cell r="J3606" t="str">
            <v>Summer</v>
          </cell>
          <cell r="K3606" t="str">
            <v>Part Peak</v>
          </cell>
          <cell r="O3606" t="str">
            <v>C</v>
          </cell>
          <cell r="T3606">
            <v>0</v>
          </cell>
        </row>
        <row r="3607">
          <cell r="F3607" t="str">
            <v>B-19</v>
          </cell>
          <cell r="G3607" t="str">
            <v>RB</v>
          </cell>
          <cell r="I3607" t="str">
            <v>Energy</v>
          </cell>
          <cell r="J3607" t="str">
            <v>Summer</v>
          </cell>
          <cell r="K3607" t="str">
            <v>Part Peak</v>
          </cell>
          <cell r="O3607" t="str">
            <v>C</v>
          </cell>
          <cell r="T3607">
            <v>0</v>
          </cell>
        </row>
        <row r="3608">
          <cell r="F3608" t="str">
            <v>B-19</v>
          </cell>
          <cell r="G3608" t="str">
            <v>RB</v>
          </cell>
          <cell r="I3608" t="str">
            <v>Energy</v>
          </cell>
          <cell r="J3608" t="str">
            <v>Summer</v>
          </cell>
          <cell r="K3608" t="str">
            <v>Peak</v>
          </cell>
          <cell r="O3608" t="str">
            <v>C</v>
          </cell>
          <cell r="T3608">
            <v>0</v>
          </cell>
        </row>
        <row r="3609">
          <cell r="F3609" t="str">
            <v>B-19</v>
          </cell>
          <cell r="G3609" t="str">
            <v>RB</v>
          </cell>
          <cell r="I3609" t="str">
            <v>Energy</v>
          </cell>
          <cell r="J3609" t="str">
            <v>Summer</v>
          </cell>
          <cell r="K3609" t="str">
            <v>Peak</v>
          </cell>
          <cell r="O3609" t="str">
            <v>C</v>
          </cell>
          <cell r="T3609">
            <v>0</v>
          </cell>
        </row>
        <row r="3610">
          <cell r="F3610" t="str">
            <v>B-19</v>
          </cell>
          <cell r="G3610" t="str">
            <v>RB</v>
          </cell>
          <cell r="I3610" t="str">
            <v>Energy</v>
          </cell>
          <cell r="J3610" t="str">
            <v>Summer</v>
          </cell>
          <cell r="K3610" t="str">
            <v>Peak</v>
          </cell>
          <cell r="O3610" t="str">
            <v>C</v>
          </cell>
          <cell r="T3610">
            <v>0</v>
          </cell>
        </row>
        <row r="3611">
          <cell r="F3611" t="str">
            <v>B-19</v>
          </cell>
          <cell r="G3611" t="str">
            <v>RB</v>
          </cell>
          <cell r="I3611" t="str">
            <v>Energy</v>
          </cell>
          <cell r="J3611" t="str">
            <v>Winter</v>
          </cell>
          <cell r="K3611" t="str">
            <v>Off Peak</v>
          </cell>
          <cell r="O3611" t="str">
            <v>C</v>
          </cell>
          <cell r="T3611">
            <v>0</v>
          </cell>
        </row>
        <row r="3612">
          <cell r="F3612" t="str">
            <v>B-19</v>
          </cell>
          <cell r="G3612" t="str">
            <v>RB</v>
          </cell>
          <cell r="I3612" t="str">
            <v>Energy</v>
          </cell>
          <cell r="J3612" t="str">
            <v>Winter</v>
          </cell>
          <cell r="K3612" t="str">
            <v>Off Peak</v>
          </cell>
          <cell r="O3612" t="str">
            <v>C</v>
          </cell>
          <cell r="T3612">
            <v>0</v>
          </cell>
        </row>
        <row r="3613">
          <cell r="F3613" t="str">
            <v>B-19</v>
          </cell>
          <cell r="G3613" t="str">
            <v>RB</v>
          </cell>
          <cell r="I3613" t="str">
            <v>Energy</v>
          </cell>
          <cell r="J3613" t="str">
            <v>Winter</v>
          </cell>
          <cell r="K3613" t="str">
            <v>Off Peak</v>
          </cell>
          <cell r="O3613" t="str">
            <v>C</v>
          </cell>
          <cell r="T3613">
            <v>0</v>
          </cell>
        </row>
        <row r="3614">
          <cell r="F3614" t="str">
            <v>B-19</v>
          </cell>
          <cell r="G3614" t="str">
            <v>RB</v>
          </cell>
          <cell r="I3614" t="str">
            <v>Energy</v>
          </cell>
          <cell r="J3614" t="str">
            <v>Winter</v>
          </cell>
          <cell r="K3614" t="str">
            <v>Part Peak</v>
          </cell>
          <cell r="O3614" t="str">
            <v>C</v>
          </cell>
          <cell r="T3614">
            <v>0</v>
          </cell>
        </row>
        <row r="3615">
          <cell r="F3615" t="str">
            <v>B-19</v>
          </cell>
          <cell r="G3615" t="str">
            <v>RB</v>
          </cell>
          <cell r="I3615" t="str">
            <v>Energy</v>
          </cell>
          <cell r="J3615" t="str">
            <v>Winter</v>
          </cell>
          <cell r="K3615" t="str">
            <v>Part Peak</v>
          </cell>
          <cell r="O3615" t="str">
            <v>C</v>
          </cell>
          <cell r="T3615">
            <v>0</v>
          </cell>
        </row>
        <row r="3616">
          <cell r="F3616" t="str">
            <v>B-19</v>
          </cell>
          <cell r="G3616" t="str">
            <v>RB</v>
          </cell>
          <cell r="I3616" t="str">
            <v>Energy</v>
          </cell>
          <cell r="J3616" t="str">
            <v>Winter</v>
          </cell>
          <cell r="K3616" t="str">
            <v>Part Peak</v>
          </cell>
          <cell r="O3616" t="str">
            <v>C</v>
          </cell>
          <cell r="T3616">
            <v>0</v>
          </cell>
        </row>
        <row r="3617">
          <cell r="F3617" t="str">
            <v>B-19</v>
          </cell>
          <cell r="G3617" t="str">
            <v>RB</v>
          </cell>
          <cell r="I3617" t="str">
            <v>Energy</v>
          </cell>
          <cell r="J3617" t="str">
            <v>Winter</v>
          </cell>
          <cell r="K3617" t="str">
            <v>Super Off</v>
          </cell>
          <cell r="O3617" t="str">
            <v>C</v>
          </cell>
          <cell r="T3617">
            <v>0</v>
          </cell>
        </row>
        <row r="3618">
          <cell r="F3618" t="str">
            <v>B-19</v>
          </cell>
          <cell r="G3618" t="str">
            <v>RB</v>
          </cell>
          <cell r="I3618" t="str">
            <v>Energy</v>
          </cell>
          <cell r="J3618" t="str">
            <v>Winter</v>
          </cell>
          <cell r="K3618" t="str">
            <v>Super Off</v>
          </cell>
          <cell r="O3618" t="str">
            <v>C</v>
          </cell>
          <cell r="T3618">
            <v>0</v>
          </cell>
        </row>
        <row r="3619">
          <cell r="F3619" t="str">
            <v>B-19</v>
          </cell>
          <cell r="G3619" t="str">
            <v>RB</v>
          </cell>
          <cell r="I3619" t="str">
            <v>Energy</v>
          </cell>
          <cell r="J3619" t="str">
            <v>Winter</v>
          </cell>
          <cell r="K3619" t="str">
            <v>Super Off</v>
          </cell>
          <cell r="O3619" t="str">
            <v>C</v>
          </cell>
          <cell r="T3619">
            <v>0</v>
          </cell>
        </row>
        <row r="3620">
          <cell r="F3620" t="str">
            <v>B-19</v>
          </cell>
          <cell r="G3620" t="str">
            <v>RB</v>
          </cell>
          <cell r="I3620" t="str">
            <v>Energy</v>
          </cell>
          <cell r="J3620" t="str">
            <v>Summer</v>
          </cell>
          <cell r="K3620" t="str">
            <v>Off Peak</v>
          </cell>
          <cell r="O3620" t="str">
            <v>C</v>
          </cell>
          <cell r="T3620">
            <v>0</v>
          </cell>
        </row>
        <row r="3621">
          <cell r="F3621" t="str">
            <v>B-19</v>
          </cell>
          <cell r="G3621" t="str">
            <v>RB</v>
          </cell>
          <cell r="I3621" t="str">
            <v>Energy</v>
          </cell>
          <cell r="J3621" t="str">
            <v>Summer</v>
          </cell>
          <cell r="K3621" t="str">
            <v>Part Peak</v>
          </cell>
          <cell r="O3621" t="str">
            <v>C</v>
          </cell>
          <cell r="T3621">
            <v>0</v>
          </cell>
        </row>
        <row r="3622">
          <cell r="F3622" t="str">
            <v>B-19</v>
          </cell>
          <cell r="G3622" t="str">
            <v>RB</v>
          </cell>
          <cell r="I3622" t="str">
            <v>Energy</v>
          </cell>
          <cell r="J3622" t="str">
            <v>Summer</v>
          </cell>
          <cell r="K3622" t="str">
            <v>Peak</v>
          </cell>
          <cell r="O3622" t="str">
            <v>C</v>
          </cell>
          <cell r="T3622">
            <v>0</v>
          </cell>
        </row>
        <row r="3623">
          <cell r="F3623" t="str">
            <v>B-19</v>
          </cell>
          <cell r="G3623" t="str">
            <v>RB</v>
          </cell>
          <cell r="I3623" t="str">
            <v>Energy</v>
          </cell>
          <cell r="J3623" t="str">
            <v>Winter</v>
          </cell>
          <cell r="K3623" t="str">
            <v>Off Peak</v>
          </cell>
          <cell r="O3623" t="str">
            <v>C</v>
          </cell>
          <cell r="T3623">
            <v>0</v>
          </cell>
        </row>
        <row r="3624">
          <cell r="F3624" t="str">
            <v>B-19</v>
          </cell>
          <cell r="G3624" t="str">
            <v>RB</v>
          </cell>
          <cell r="I3624" t="str">
            <v>Energy</v>
          </cell>
          <cell r="J3624" t="str">
            <v>Winter</v>
          </cell>
          <cell r="K3624" t="str">
            <v>Part Peak</v>
          </cell>
          <cell r="O3624" t="str">
            <v>C</v>
          </cell>
          <cell r="T3624">
            <v>0</v>
          </cell>
        </row>
        <row r="3625">
          <cell r="F3625" t="str">
            <v>B-19</v>
          </cell>
          <cell r="G3625" t="str">
            <v>RB</v>
          </cell>
          <cell r="I3625" t="str">
            <v>Energy</v>
          </cell>
          <cell r="J3625" t="str">
            <v>Winter</v>
          </cell>
          <cell r="K3625" t="str">
            <v>Super Off</v>
          </cell>
          <cell r="O3625" t="str">
            <v>C</v>
          </cell>
          <cell r="T3625">
            <v>0</v>
          </cell>
        </row>
        <row r="3626">
          <cell r="F3626" t="str">
            <v>B-19</v>
          </cell>
          <cell r="G3626" t="str">
            <v>RBC</v>
          </cell>
          <cell r="I3626" t="str">
            <v>DL</v>
          </cell>
          <cell r="J3626" t="str">
            <v>N/A</v>
          </cell>
          <cell r="K3626" t="str">
            <v>N/A</v>
          </cell>
          <cell r="O3626" t="str">
            <v>C</v>
          </cell>
          <cell r="T3626">
            <v>0</v>
          </cell>
        </row>
        <row r="3627">
          <cell r="F3627" t="str">
            <v>B-19</v>
          </cell>
          <cell r="G3627" t="str">
            <v>RBC</v>
          </cell>
          <cell r="I3627" t="str">
            <v>DL</v>
          </cell>
          <cell r="J3627" t="str">
            <v>N/A</v>
          </cell>
          <cell r="K3627" t="str">
            <v>N/A</v>
          </cell>
          <cell r="O3627" t="str">
            <v>C</v>
          </cell>
          <cell r="T3627">
            <v>0</v>
          </cell>
        </row>
        <row r="3628">
          <cell r="F3628" t="str">
            <v>B-19</v>
          </cell>
          <cell r="G3628" t="str">
            <v>RBC</v>
          </cell>
          <cell r="I3628" t="str">
            <v>DL</v>
          </cell>
          <cell r="J3628" t="str">
            <v>N/A</v>
          </cell>
          <cell r="K3628" t="str">
            <v>N/A</v>
          </cell>
          <cell r="O3628" t="str">
            <v>C</v>
          </cell>
          <cell r="T3628">
            <v>0</v>
          </cell>
        </row>
        <row r="3629">
          <cell r="F3629" t="str">
            <v>B-19</v>
          </cell>
          <cell r="G3629" t="str">
            <v>RBC</v>
          </cell>
          <cell r="I3629" t="str">
            <v>DL</v>
          </cell>
          <cell r="J3629" t="str">
            <v>N/A</v>
          </cell>
          <cell r="K3629" t="str">
            <v>N/A</v>
          </cell>
          <cell r="O3629" t="str">
            <v>C</v>
          </cell>
          <cell r="T3629">
            <v>0</v>
          </cell>
        </row>
        <row r="3630">
          <cell r="F3630" t="str">
            <v>B-19</v>
          </cell>
          <cell r="G3630" t="str">
            <v>RBC</v>
          </cell>
          <cell r="I3630" t="str">
            <v>Energy</v>
          </cell>
          <cell r="J3630" t="str">
            <v>Summer</v>
          </cell>
          <cell r="K3630" t="str">
            <v>Off Peak</v>
          </cell>
          <cell r="O3630" t="str">
            <v>C</v>
          </cell>
          <cell r="T3630">
            <v>113978.599426</v>
          </cell>
        </row>
        <row r="3631">
          <cell r="F3631" t="str">
            <v>B-19</v>
          </cell>
          <cell r="G3631" t="str">
            <v>RBC</v>
          </cell>
          <cell r="I3631" t="str">
            <v>Energy</v>
          </cell>
          <cell r="J3631" t="str">
            <v>Summer</v>
          </cell>
          <cell r="K3631" t="str">
            <v>Off Peak</v>
          </cell>
          <cell r="O3631" t="str">
            <v>C</v>
          </cell>
          <cell r="T3631">
            <v>3287230.3804580001</v>
          </cell>
        </row>
        <row r="3632">
          <cell r="F3632" t="str">
            <v>B-19</v>
          </cell>
          <cell r="G3632" t="str">
            <v>RBC</v>
          </cell>
          <cell r="I3632" t="str">
            <v>Energy</v>
          </cell>
          <cell r="J3632" t="str">
            <v>Summer</v>
          </cell>
          <cell r="K3632" t="str">
            <v>Part Peak</v>
          </cell>
          <cell r="O3632" t="str">
            <v>C</v>
          </cell>
          <cell r="T3632">
            <v>34659.287711999998</v>
          </cell>
        </row>
        <row r="3633">
          <cell r="F3633" t="str">
            <v>B-19</v>
          </cell>
          <cell r="G3633" t="str">
            <v>RBC</v>
          </cell>
          <cell r="I3633" t="str">
            <v>Energy</v>
          </cell>
          <cell r="J3633" t="str">
            <v>Summer</v>
          </cell>
          <cell r="K3633" t="str">
            <v>Part Peak</v>
          </cell>
          <cell r="O3633" t="str">
            <v>C</v>
          </cell>
          <cell r="T3633">
            <v>951192.5379440001</v>
          </cell>
        </row>
        <row r="3634">
          <cell r="F3634" t="str">
            <v>B-19</v>
          </cell>
          <cell r="G3634" t="str">
            <v>RBC</v>
          </cell>
          <cell r="I3634" t="str">
            <v>Energy</v>
          </cell>
          <cell r="J3634" t="str">
            <v>Summer</v>
          </cell>
          <cell r="K3634" t="str">
            <v>Peak</v>
          </cell>
          <cell r="O3634" t="str">
            <v>C</v>
          </cell>
          <cell r="T3634">
            <v>50934.331396000001</v>
          </cell>
        </row>
        <row r="3635">
          <cell r="F3635" t="str">
            <v>B-19</v>
          </cell>
          <cell r="G3635" t="str">
            <v>RBC</v>
          </cell>
          <cell r="I3635" t="str">
            <v>Energy</v>
          </cell>
          <cell r="J3635" t="str">
            <v>Summer</v>
          </cell>
          <cell r="K3635" t="str">
            <v>Peak</v>
          </cell>
          <cell r="O3635" t="str">
            <v>C</v>
          </cell>
          <cell r="T3635">
            <v>1176338.1003769999</v>
          </cell>
        </row>
        <row r="3636">
          <cell r="F3636" t="str">
            <v>B-19</v>
          </cell>
          <cell r="G3636" t="str">
            <v>RBC</v>
          </cell>
          <cell r="I3636" t="str">
            <v>Energy</v>
          </cell>
          <cell r="J3636" t="str">
            <v>Winter</v>
          </cell>
          <cell r="K3636" t="str">
            <v>Off Peak</v>
          </cell>
          <cell r="O3636" t="str">
            <v>C</v>
          </cell>
          <cell r="T3636">
            <v>218847.790511</v>
          </cell>
        </row>
        <row r="3637">
          <cell r="F3637" t="str">
            <v>B-19</v>
          </cell>
          <cell r="G3637" t="str">
            <v>RBC</v>
          </cell>
          <cell r="I3637" t="str">
            <v>Energy</v>
          </cell>
          <cell r="J3637" t="str">
            <v>Winter</v>
          </cell>
          <cell r="K3637" t="str">
            <v>Off Peak</v>
          </cell>
          <cell r="O3637" t="str">
            <v>C</v>
          </cell>
          <cell r="T3637">
            <v>6381158.2530150004</v>
          </cell>
        </row>
        <row r="3638">
          <cell r="F3638" t="str">
            <v>B-19</v>
          </cell>
          <cell r="G3638" t="str">
            <v>RBC</v>
          </cell>
          <cell r="I3638" t="str">
            <v>Energy</v>
          </cell>
          <cell r="J3638" t="str">
            <v>Winter</v>
          </cell>
          <cell r="K3638" t="str">
            <v>Part Peak</v>
          </cell>
          <cell r="O3638" t="str">
            <v>C</v>
          </cell>
          <cell r="T3638">
            <v>68493.714695000002</v>
          </cell>
        </row>
        <row r="3639">
          <cell r="F3639" t="str">
            <v>B-19</v>
          </cell>
          <cell r="G3639" t="str">
            <v>RBC</v>
          </cell>
          <cell r="I3639" t="str">
            <v>Energy</v>
          </cell>
          <cell r="J3639" t="str">
            <v>Winter</v>
          </cell>
          <cell r="K3639" t="str">
            <v>Part Peak</v>
          </cell>
          <cell r="O3639" t="str">
            <v>C</v>
          </cell>
          <cell r="T3639">
            <v>1929429.0636459999</v>
          </cell>
        </row>
        <row r="3640">
          <cell r="F3640" t="str">
            <v>B-19</v>
          </cell>
          <cell r="G3640" t="str">
            <v>RBC</v>
          </cell>
          <cell r="I3640" t="str">
            <v>Energy</v>
          </cell>
          <cell r="J3640" t="str">
            <v>Winter</v>
          </cell>
          <cell r="K3640" t="str">
            <v>Super Off</v>
          </cell>
          <cell r="O3640" t="str">
            <v>C</v>
          </cell>
          <cell r="T3640">
            <v>24668.853134000001</v>
          </cell>
        </row>
        <row r="3641">
          <cell r="F3641" t="str">
            <v>B-19</v>
          </cell>
          <cell r="G3641" t="str">
            <v>RBC</v>
          </cell>
          <cell r="I3641" t="str">
            <v>Energy</v>
          </cell>
          <cell r="J3641" t="str">
            <v>Winter</v>
          </cell>
          <cell r="K3641" t="str">
            <v>Super Off</v>
          </cell>
          <cell r="O3641" t="str">
            <v>C</v>
          </cell>
          <cell r="T3641">
            <v>476951.00618800003</v>
          </cell>
        </row>
        <row r="3642">
          <cell r="F3642" t="str">
            <v>B-19</v>
          </cell>
          <cell r="G3642" t="str">
            <v>RBC</v>
          </cell>
          <cell r="I3642" t="str">
            <v>Energy</v>
          </cell>
          <cell r="J3642" t="str">
            <v>Summer</v>
          </cell>
          <cell r="K3642" t="str">
            <v>Off Peak</v>
          </cell>
          <cell r="O3642" t="str">
            <v>C</v>
          </cell>
          <cell r="T3642">
            <v>113978.599426</v>
          </cell>
        </row>
        <row r="3643">
          <cell r="F3643" t="str">
            <v>B-19</v>
          </cell>
          <cell r="G3643" t="str">
            <v>RBC</v>
          </cell>
          <cell r="I3643" t="str">
            <v>Energy</v>
          </cell>
          <cell r="J3643" t="str">
            <v>Summer</v>
          </cell>
          <cell r="K3643" t="str">
            <v>Off Peak</v>
          </cell>
          <cell r="O3643" t="str">
            <v>C</v>
          </cell>
          <cell r="T3643">
            <v>3287230.3804580001</v>
          </cell>
        </row>
        <row r="3644">
          <cell r="F3644" t="str">
            <v>B-19</v>
          </cell>
          <cell r="G3644" t="str">
            <v>RBC</v>
          </cell>
          <cell r="I3644" t="str">
            <v>Energy</v>
          </cell>
          <cell r="J3644" t="str">
            <v>Summer</v>
          </cell>
          <cell r="K3644" t="str">
            <v>Part Peak</v>
          </cell>
          <cell r="O3644" t="str">
            <v>C</v>
          </cell>
          <cell r="T3644">
            <v>34659.287711999998</v>
          </cell>
        </row>
        <row r="3645">
          <cell r="F3645" t="str">
            <v>B-19</v>
          </cell>
          <cell r="G3645" t="str">
            <v>RBC</v>
          </cell>
          <cell r="I3645" t="str">
            <v>Energy</v>
          </cell>
          <cell r="J3645" t="str">
            <v>Summer</v>
          </cell>
          <cell r="K3645" t="str">
            <v>Part Peak</v>
          </cell>
          <cell r="O3645" t="str">
            <v>C</v>
          </cell>
          <cell r="T3645">
            <v>951192.5379440001</v>
          </cell>
        </row>
        <row r="3646">
          <cell r="F3646" t="str">
            <v>B-19</v>
          </cell>
          <cell r="G3646" t="str">
            <v>RBC</v>
          </cell>
          <cell r="I3646" t="str">
            <v>Energy</v>
          </cell>
          <cell r="J3646" t="str">
            <v>Summer</v>
          </cell>
          <cell r="K3646" t="str">
            <v>Peak</v>
          </cell>
          <cell r="O3646" t="str">
            <v>C</v>
          </cell>
          <cell r="T3646">
            <v>50934.331396000001</v>
          </cell>
        </row>
        <row r="3647">
          <cell r="F3647" t="str">
            <v>B-19</v>
          </cell>
          <cell r="G3647" t="str">
            <v>RBC</v>
          </cell>
          <cell r="I3647" t="str">
            <v>Energy</v>
          </cell>
          <cell r="J3647" t="str">
            <v>Summer</v>
          </cell>
          <cell r="K3647" t="str">
            <v>Peak</v>
          </cell>
          <cell r="O3647" t="str">
            <v>C</v>
          </cell>
          <cell r="T3647">
            <v>1176338.1003769999</v>
          </cell>
        </row>
        <row r="3648">
          <cell r="F3648" t="str">
            <v>B-19</v>
          </cell>
          <cell r="G3648" t="str">
            <v>RBC</v>
          </cell>
          <cell r="I3648" t="str">
            <v>Energy</v>
          </cell>
          <cell r="J3648" t="str">
            <v>Winter</v>
          </cell>
          <cell r="K3648" t="str">
            <v>Off Peak</v>
          </cell>
          <cell r="O3648" t="str">
            <v>C</v>
          </cell>
          <cell r="T3648">
            <v>218847.790511</v>
          </cell>
        </row>
        <row r="3649">
          <cell r="F3649" t="str">
            <v>B-19</v>
          </cell>
          <cell r="G3649" t="str">
            <v>RBC</v>
          </cell>
          <cell r="I3649" t="str">
            <v>Energy</v>
          </cell>
          <cell r="J3649" t="str">
            <v>Winter</v>
          </cell>
          <cell r="K3649" t="str">
            <v>Off Peak</v>
          </cell>
          <cell r="O3649" t="str">
            <v>C</v>
          </cell>
          <cell r="T3649">
            <v>6381158.2530150004</v>
          </cell>
        </row>
        <row r="3650">
          <cell r="F3650" t="str">
            <v>B-19</v>
          </cell>
          <cell r="G3650" t="str">
            <v>RBC</v>
          </cell>
          <cell r="I3650" t="str">
            <v>Energy</v>
          </cell>
          <cell r="J3650" t="str">
            <v>Winter</v>
          </cell>
          <cell r="K3650" t="str">
            <v>Part Peak</v>
          </cell>
          <cell r="O3650" t="str">
            <v>C</v>
          </cell>
          <cell r="T3650">
            <v>68493.714695000002</v>
          </cell>
        </row>
        <row r="3651">
          <cell r="F3651" t="str">
            <v>B-19</v>
          </cell>
          <cell r="G3651" t="str">
            <v>RBC</v>
          </cell>
          <cell r="I3651" t="str">
            <v>Energy</v>
          </cell>
          <cell r="J3651" t="str">
            <v>Winter</v>
          </cell>
          <cell r="K3651" t="str">
            <v>Part Peak</v>
          </cell>
          <cell r="O3651" t="str">
            <v>C</v>
          </cell>
          <cell r="T3651">
            <v>1929429.0636459999</v>
          </cell>
        </row>
        <row r="3652">
          <cell r="F3652" t="str">
            <v>B-19</v>
          </cell>
          <cell r="G3652" t="str">
            <v>RBC</v>
          </cell>
          <cell r="I3652" t="str">
            <v>Energy</v>
          </cell>
          <cell r="J3652" t="str">
            <v>Winter</v>
          </cell>
          <cell r="K3652" t="str">
            <v>Super Off</v>
          </cell>
          <cell r="O3652" t="str">
            <v>C</v>
          </cell>
          <cell r="T3652">
            <v>24668.853134000001</v>
          </cell>
        </row>
        <row r="3653">
          <cell r="F3653" t="str">
            <v>B-19</v>
          </cell>
          <cell r="G3653" t="str">
            <v>RBC</v>
          </cell>
          <cell r="I3653" t="str">
            <v>Energy</v>
          </cell>
          <cell r="J3653" t="str">
            <v>Winter</v>
          </cell>
          <cell r="K3653" t="str">
            <v>Super Off</v>
          </cell>
          <cell r="O3653" t="str">
            <v>C</v>
          </cell>
          <cell r="T3653">
            <v>476951.00618800003</v>
          </cell>
        </row>
        <row r="3654">
          <cell r="F3654" t="str">
            <v>B-19</v>
          </cell>
          <cell r="G3654" t="str">
            <v>RBC</v>
          </cell>
          <cell r="I3654" t="str">
            <v>Energy</v>
          </cell>
          <cell r="J3654" t="str">
            <v>Summer</v>
          </cell>
          <cell r="K3654" t="str">
            <v>Off Peak</v>
          </cell>
          <cell r="O3654" t="str">
            <v>C</v>
          </cell>
          <cell r="T3654">
            <v>0</v>
          </cell>
        </row>
        <row r="3655">
          <cell r="F3655" t="str">
            <v>B-19</v>
          </cell>
          <cell r="G3655" t="str">
            <v>RBC</v>
          </cell>
          <cell r="I3655" t="str">
            <v>Energy</v>
          </cell>
          <cell r="J3655" t="str">
            <v>Summer</v>
          </cell>
          <cell r="K3655" t="str">
            <v>Off Peak</v>
          </cell>
          <cell r="O3655" t="str">
            <v>C</v>
          </cell>
          <cell r="T3655">
            <v>0</v>
          </cell>
        </row>
        <row r="3656">
          <cell r="F3656" t="str">
            <v>B-19</v>
          </cell>
          <cell r="G3656" t="str">
            <v>RBC</v>
          </cell>
          <cell r="I3656" t="str">
            <v>Energy</v>
          </cell>
          <cell r="J3656" t="str">
            <v>Summer</v>
          </cell>
          <cell r="K3656" t="str">
            <v>Off Peak</v>
          </cell>
          <cell r="O3656" t="str">
            <v>C</v>
          </cell>
          <cell r="T3656">
            <v>0</v>
          </cell>
        </row>
        <row r="3657">
          <cell r="F3657" t="str">
            <v>B-19</v>
          </cell>
          <cell r="G3657" t="str">
            <v>RBC</v>
          </cell>
          <cell r="I3657" t="str">
            <v>Energy</v>
          </cell>
          <cell r="J3657" t="str">
            <v>Summer</v>
          </cell>
          <cell r="K3657" t="str">
            <v>Part Peak</v>
          </cell>
          <cell r="O3657" t="str">
            <v>C</v>
          </cell>
          <cell r="T3657">
            <v>0</v>
          </cell>
        </row>
        <row r="3658">
          <cell r="F3658" t="str">
            <v>B-19</v>
          </cell>
          <cell r="G3658" t="str">
            <v>RBC</v>
          </cell>
          <cell r="I3658" t="str">
            <v>Energy</v>
          </cell>
          <cell r="J3658" t="str">
            <v>Summer</v>
          </cell>
          <cell r="K3658" t="str">
            <v>Part Peak</v>
          </cell>
          <cell r="O3658" t="str">
            <v>C</v>
          </cell>
          <cell r="T3658">
            <v>0</v>
          </cell>
        </row>
        <row r="3659">
          <cell r="F3659" t="str">
            <v>B-19</v>
          </cell>
          <cell r="G3659" t="str">
            <v>RBC</v>
          </cell>
          <cell r="I3659" t="str">
            <v>Energy</v>
          </cell>
          <cell r="J3659" t="str">
            <v>Summer</v>
          </cell>
          <cell r="K3659" t="str">
            <v>Part Peak</v>
          </cell>
          <cell r="O3659" t="str">
            <v>C</v>
          </cell>
          <cell r="T3659">
            <v>0</v>
          </cell>
        </row>
        <row r="3660">
          <cell r="F3660" t="str">
            <v>B-19</v>
          </cell>
          <cell r="G3660" t="str">
            <v>RBC</v>
          </cell>
          <cell r="I3660" t="str">
            <v>Energy</v>
          </cell>
          <cell r="J3660" t="str">
            <v>Summer</v>
          </cell>
          <cell r="K3660" t="str">
            <v>Peak</v>
          </cell>
          <cell r="O3660" t="str">
            <v>C</v>
          </cell>
          <cell r="T3660">
            <v>0</v>
          </cell>
        </row>
        <row r="3661">
          <cell r="F3661" t="str">
            <v>B-19</v>
          </cell>
          <cell r="G3661" t="str">
            <v>RBC</v>
          </cell>
          <cell r="I3661" t="str">
            <v>Energy</v>
          </cell>
          <cell r="J3661" t="str">
            <v>Summer</v>
          </cell>
          <cell r="K3661" t="str">
            <v>Peak</v>
          </cell>
          <cell r="O3661" t="str">
            <v>C</v>
          </cell>
          <cell r="T3661">
            <v>0</v>
          </cell>
        </row>
        <row r="3662">
          <cell r="F3662" t="str">
            <v>B-19</v>
          </cell>
          <cell r="G3662" t="str">
            <v>RBC</v>
          </cell>
          <cell r="I3662" t="str">
            <v>Energy</v>
          </cell>
          <cell r="J3662" t="str">
            <v>Summer</v>
          </cell>
          <cell r="K3662" t="str">
            <v>Peak</v>
          </cell>
          <cell r="O3662" t="str">
            <v>C</v>
          </cell>
          <cell r="T3662">
            <v>0</v>
          </cell>
        </row>
        <row r="3663">
          <cell r="F3663" t="str">
            <v>B-19</v>
          </cell>
          <cell r="G3663" t="str">
            <v>RBC</v>
          </cell>
          <cell r="I3663" t="str">
            <v>Energy</v>
          </cell>
          <cell r="J3663" t="str">
            <v>Winter</v>
          </cell>
          <cell r="K3663" t="str">
            <v>Off Peak</v>
          </cell>
          <cell r="O3663" t="str">
            <v>C</v>
          </cell>
          <cell r="T3663">
            <v>0</v>
          </cell>
        </row>
        <row r="3664">
          <cell r="F3664" t="str">
            <v>B-19</v>
          </cell>
          <cell r="G3664" t="str">
            <v>RBC</v>
          </cell>
          <cell r="I3664" t="str">
            <v>Energy</v>
          </cell>
          <cell r="J3664" t="str">
            <v>Winter</v>
          </cell>
          <cell r="K3664" t="str">
            <v>Off Peak</v>
          </cell>
          <cell r="O3664" t="str">
            <v>C</v>
          </cell>
          <cell r="T3664">
            <v>0</v>
          </cell>
        </row>
        <row r="3665">
          <cell r="F3665" t="str">
            <v>B-19</v>
          </cell>
          <cell r="G3665" t="str">
            <v>RBC</v>
          </cell>
          <cell r="I3665" t="str">
            <v>Energy</v>
          </cell>
          <cell r="J3665" t="str">
            <v>Winter</v>
          </cell>
          <cell r="K3665" t="str">
            <v>Off Peak</v>
          </cell>
          <cell r="O3665" t="str">
            <v>C</v>
          </cell>
          <cell r="T3665">
            <v>0</v>
          </cell>
        </row>
        <row r="3666">
          <cell r="F3666" t="str">
            <v>B-19</v>
          </cell>
          <cell r="G3666" t="str">
            <v>RBC</v>
          </cell>
          <cell r="I3666" t="str">
            <v>Energy</v>
          </cell>
          <cell r="J3666" t="str">
            <v>Winter</v>
          </cell>
          <cell r="K3666" t="str">
            <v>Part Peak</v>
          </cell>
          <cell r="O3666" t="str">
            <v>C</v>
          </cell>
          <cell r="T3666">
            <v>0</v>
          </cell>
        </row>
        <row r="3667">
          <cell r="F3667" t="str">
            <v>B-19</v>
          </cell>
          <cell r="G3667" t="str">
            <v>RBC</v>
          </cell>
          <cell r="I3667" t="str">
            <v>Energy</v>
          </cell>
          <cell r="J3667" t="str">
            <v>Winter</v>
          </cell>
          <cell r="K3667" t="str">
            <v>Part Peak</v>
          </cell>
          <cell r="O3667" t="str">
            <v>C</v>
          </cell>
          <cell r="T3667">
            <v>0</v>
          </cell>
        </row>
        <row r="3668">
          <cell r="F3668" t="str">
            <v>B-19</v>
          </cell>
          <cell r="G3668" t="str">
            <v>RBC</v>
          </cell>
          <cell r="I3668" t="str">
            <v>Energy</v>
          </cell>
          <cell r="J3668" t="str">
            <v>Winter</v>
          </cell>
          <cell r="K3668" t="str">
            <v>Part Peak</v>
          </cell>
          <cell r="O3668" t="str">
            <v>C</v>
          </cell>
          <cell r="T3668">
            <v>0</v>
          </cell>
        </row>
        <row r="3669">
          <cell r="F3669" t="str">
            <v>B-19</v>
          </cell>
          <cell r="G3669" t="str">
            <v>RBC</v>
          </cell>
          <cell r="I3669" t="str">
            <v>Energy</v>
          </cell>
          <cell r="J3669" t="str">
            <v>Winter</v>
          </cell>
          <cell r="K3669" t="str">
            <v>Super Off</v>
          </cell>
          <cell r="O3669" t="str">
            <v>C</v>
          </cell>
          <cell r="T3669">
            <v>0</v>
          </cell>
        </row>
        <row r="3670">
          <cell r="F3670" t="str">
            <v>B-19</v>
          </cell>
          <cell r="G3670" t="str">
            <v>RBC</v>
          </cell>
          <cell r="I3670" t="str">
            <v>Energy</v>
          </cell>
          <cell r="J3670" t="str">
            <v>Winter</v>
          </cell>
          <cell r="K3670" t="str">
            <v>Super Off</v>
          </cell>
          <cell r="O3670" t="str">
            <v>C</v>
          </cell>
          <cell r="T3670">
            <v>0</v>
          </cell>
        </row>
        <row r="3671">
          <cell r="F3671" t="str">
            <v>B-19</v>
          </cell>
          <cell r="G3671" t="str">
            <v>RBC</v>
          </cell>
          <cell r="I3671" t="str">
            <v>Energy</v>
          </cell>
          <cell r="J3671" t="str">
            <v>Winter</v>
          </cell>
          <cell r="K3671" t="str">
            <v>Super Off</v>
          </cell>
          <cell r="O3671" t="str">
            <v>C</v>
          </cell>
          <cell r="T3671">
            <v>0</v>
          </cell>
        </row>
        <row r="3672">
          <cell r="F3672" t="str">
            <v>B-19</v>
          </cell>
          <cell r="G3672" t="str">
            <v>RBC</v>
          </cell>
          <cell r="I3672" t="str">
            <v>Energy</v>
          </cell>
          <cell r="J3672" t="str">
            <v>Summer</v>
          </cell>
          <cell r="K3672" t="str">
            <v>Off Peak</v>
          </cell>
          <cell r="O3672" t="str">
            <v>C</v>
          </cell>
          <cell r="T3672">
            <v>0</v>
          </cell>
        </row>
        <row r="3673">
          <cell r="F3673" t="str">
            <v>B-19</v>
          </cell>
          <cell r="G3673" t="str">
            <v>RBC</v>
          </cell>
          <cell r="I3673" t="str">
            <v>Energy</v>
          </cell>
          <cell r="J3673" t="str">
            <v>Summer</v>
          </cell>
          <cell r="K3673" t="str">
            <v>Part Peak</v>
          </cell>
          <cell r="O3673" t="str">
            <v>C</v>
          </cell>
          <cell r="T3673">
            <v>0</v>
          </cell>
        </row>
        <row r="3674">
          <cell r="F3674" t="str">
            <v>B-19</v>
          </cell>
          <cell r="G3674" t="str">
            <v>RBC</v>
          </cell>
          <cell r="I3674" t="str">
            <v>Energy</v>
          </cell>
          <cell r="J3674" t="str">
            <v>Summer</v>
          </cell>
          <cell r="K3674" t="str">
            <v>Peak</v>
          </cell>
          <cell r="O3674" t="str">
            <v>C</v>
          </cell>
          <cell r="T3674">
            <v>0</v>
          </cell>
        </row>
        <row r="3675">
          <cell r="F3675" t="str">
            <v>B-19</v>
          </cell>
          <cell r="G3675" t="str">
            <v>RBC</v>
          </cell>
          <cell r="I3675" t="str">
            <v>Energy</v>
          </cell>
          <cell r="J3675" t="str">
            <v>Winter</v>
          </cell>
          <cell r="K3675" t="str">
            <v>Off Peak</v>
          </cell>
          <cell r="O3675" t="str">
            <v>C</v>
          </cell>
          <cell r="T3675">
            <v>0</v>
          </cell>
        </row>
        <row r="3676">
          <cell r="F3676" t="str">
            <v>B-19</v>
          </cell>
          <cell r="G3676" t="str">
            <v>RBC</v>
          </cell>
          <cell r="I3676" t="str">
            <v>Energy</v>
          </cell>
          <cell r="J3676" t="str">
            <v>Winter</v>
          </cell>
          <cell r="K3676" t="str">
            <v>Part Peak</v>
          </cell>
          <cell r="O3676" t="str">
            <v>C</v>
          </cell>
          <cell r="T3676">
            <v>0</v>
          </cell>
        </row>
        <row r="3677">
          <cell r="F3677" t="str">
            <v>B-19</v>
          </cell>
          <cell r="G3677" t="str">
            <v>RBC</v>
          </cell>
          <cell r="I3677" t="str">
            <v>Energy</v>
          </cell>
          <cell r="J3677" t="str">
            <v>Winter</v>
          </cell>
          <cell r="K3677" t="str">
            <v>Super Off</v>
          </cell>
          <cell r="O3677" t="str">
            <v>C</v>
          </cell>
          <cell r="T3677">
            <v>0</v>
          </cell>
        </row>
        <row r="3678">
          <cell r="F3678" t="str">
            <v>B-19</v>
          </cell>
          <cell r="G3678" t="str">
            <v>WH</v>
          </cell>
          <cell r="I3678" t="str">
            <v>DL</v>
          </cell>
          <cell r="J3678" t="str">
            <v>N/A</v>
          </cell>
          <cell r="K3678" t="str">
            <v>N/A</v>
          </cell>
          <cell r="O3678" t="str">
            <v>C</v>
          </cell>
          <cell r="T3678">
            <v>0</v>
          </cell>
        </row>
        <row r="3679">
          <cell r="F3679" t="str">
            <v>B-19</v>
          </cell>
          <cell r="G3679" t="str">
            <v>WH</v>
          </cell>
          <cell r="I3679" t="str">
            <v>DL</v>
          </cell>
          <cell r="J3679" t="str">
            <v>N/A</v>
          </cell>
          <cell r="K3679" t="str">
            <v>N/A</v>
          </cell>
          <cell r="O3679" t="str">
            <v>C</v>
          </cell>
          <cell r="T3679">
            <v>0</v>
          </cell>
        </row>
        <row r="3680">
          <cell r="F3680" t="str">
            <v>B-19</v>
          </cell>
          <cell r="G3680" t="str">
            <v>WH</v>
          </cell>
          <cell r="I3680" t="str">
            <v>DL</v>
          </cell>
          <cell r="J3680" t="str">
            <v>N/A</v>
          </cell>
          <cell r="K3680" t="str">
            <v>N/A</v>
          </cell>
          <cell r="O3680" t="str">
            <v>C</v>
          </cell>
          <cell r="T3680">
            <v>0</v>
          </cell>
        </row>
        <row r="3681">
          <cell r="F3681" t="str">
            <v>B-19</v>
          </cell>
          <cell r="G3681" t="str">
            <v>WH</v>
          </cell>
          <cell r="I3681" t="str">
            <v>DL</v>
          </cell>
          <cell r="J3681" t="str">
            <v>N/A</v>
          </cell>
          <cell r="K3681" t="str">
            <v>N/A</v>
          </cell>
          <cell r="O3681" t="str">
            <v>C</v>
          </cell>
          <cell r="T3681">
            <v>0</v>
          </cell>
        </row>
        <row r="3682">
          <cell r="F3682" t="str">
            <v>B-19</v>
          </cell>
          <cell r="G3682" t="str">
            <v>WH</v>
          </cell>
          <cell r="I3682" t="str">
            <v>Energy</v>
          </cell>
          <cell r="J3682" t="str">
            <v>Summer</v>
          </cell>
          <cell r="K3682" t="str">
            <v>Off Peak</v>
          </cell>
          <cell r="O3682" t="str">
            <v>C</v>
          </cell>
          <cell r="T3682">
            <v>113978.599426</v>
          </cell>
        </row>
        <row r="3683">
          <cell r="F3683" t="str">
            <v>B-19</v>
          </cell>
          <cell r="G3683" t="str">
            <v>WH</v>
          </cell>
          <cell r="I3683" t="str">
            <v>Energy</v>
          </cell>
          <cell r="J3683" t="str">
            <v>Summer</v>
          </cell>
          <cell r="K3683" t="str">
            <v>Off Peak</v>
          </cell>
          <cell r="O3683" t="str">
            <v>C</v>
          </cell>
          <cell r="T3683">
            <v>3287230.3804580001</v>
          </cell>
        </row>
        <row r="3684">
          <cell r="F3684" t="str">
            <v>B-19</v>
          </cell>
          <cell r="G3684" t="str">
            <v>WH</v>
          </cell>
          <cell r="I3684" t="str">
            <v>Energy</v>
          </cell>
          <cell r="J3684" t="str">
            <v>Summer</v>
          </cell>
          <cell r="K3684" t="str">
            <v>Part Peak</v>
          </cell>
          <cell r="O3684" t="str">
            <v>C</v>
          </cell>
          <cell r="T3684">
            <v>34659.287711999998</v>
          </cell>
        </row>
        <row r="3685">
          <cell r="F3685" t="str">
            <v>B-19</v>
          </cell>
          <cell r="G3685" t="str">
            <v>WH</v>
          </cell>
          <cell r="I3685" t="str">
            <v>Energy</v>
          </cell>
          <cell r="J3685" t="str">
            <v>Summer</v>
          </cell>
          <cell r="K3685" t="str">
            <v>Part Peak</v>
          </cell>
          <cell r="O3685" t="str">
            <v>C</v>
          </cell>
          <cell r="T3685">
            <v>951192.5379440001</v>
          </cell>
        </row>
        <row r="3686">
          <cell r="F3686" t="str">
            <v>B-19</v>
          </cell>
          <cell r="G3686" t="str">
            <v>WH</v>
          </cell>
          <cell r="I3686" t="str">
            <v>Energy</v>
          </cell>
          <cell r="J3686" t="str">
            <v>Summer</v>
          </cell>
          <cell r="K3686" t="str">
            <v>Peak</v>
          </cell>
          <cell r="O3686" t="str">
            <v>C</v>
          </cell>
          <cell r="T3686">
            <v>50934.331396000001</v>
          </cell>
        </row>
        <row r="3687">
          <cell r="F3687" t="str">
            <v>B-19</v>
          </cell>
          <cell r="G3687" t="str">
            <v>WH</v>
          </cell>
          <cell r="I3687" t="str">
            <v>Energy</v>
          </cell>
          <cell r="J3687" t="str">
            <v>Summer</v>
          </cell>
          <cell r="K3687" t="str">
            <v>Peak</v>
          </cell>
          <cell r="O3687" t="str">
            <v>C</v>
          </cell>
          <cell r="T3687">
            <v>1176338.1003769999</v>
          </cell>
        </row>
        <row r="3688">
          <cell r="F3688" t="str">
            <v>B-19</v>
          </cell>
          <cell r="G3688" t="str">
            <v>WH</v>
          </cell>
          <cell r="I3688" t="str">
            <v>Energy</v>
          </cell>
          <cell r="J3688" t="str">
            <v>Winter</v>
          </cell>
          <cell r="K3688" t="str">
            <v>Off Peak</v>
          </cell>
          <cell r="O3688" t="str">
            <v>C</v>
          </cell>
          <cell r="T3688">
            <v>218847.790511</v>
          </cell>
        </row>
        <row r="3689">
          <cell r="F3689" t="str">
            <v>B-19</v>
          </cell>
          <cell r="G3689" t="str">
            <v>WH</v>
          </cell>
          <cell r="I3689" t="str">
            <v>Energy</v>
          </cell>
          <cell r="J3689" t="str">
            <v>Winter</v>
          </cell>
          <cell r="K3689" t="str">
            <v>Off Peak</v>
          </cell>
          <cell r="O3689" t="str">
            <v>C</v>
          </cell>
          <cell r="T3689">
            <v>6381158.2530150004</v>
          </cell>
        </row>
        <row r="3690">
          <cell r="F3690" t="str">
            <v>B-19</v>
          </cell>
          <cell r="G3690" t="str">
            <v>WH</v>
          </cell>
          <cell r="I3690" t="str">
            <v>Energy</v>
          </cell>
          <cell r="J3690" t="str">
            <v>Winter</v>
          </cell>
          <cell r="K3690" t="str">
            <v>Part Peak</v>
          </cell>
          <cell r="O3690" t="str">
            <v>C</v>
          </cell>
          <cell r="T3690">
            <v>68493.714695000002</v>
          </cell>
        </row>
        <row r="3691">
          <cell r="F3691" t="str">
            <v>B-19</v>
          </cell>
          <cell r="G3691" t="str">
            <v>WH</v>
          </cell>
          <cell r="I3691" t="str">
            <v>Energy</v>
          </cell>
          <cell r="J3691" t="str">
            <v>Winter</v>
          </cell>
          <cell r="K3691" t="str">
            <v>Part Peak</v>
          </cell>
          <cell r="O3691" t="str">
            <v>C</v>
          </cell>
          <cell r="T3691">
            <v>1929429.0636459999</v>
          </cell>
        </row>
        <row r="3692">
          <cell r="F3692" t="str">
            <v>B-19</v>
          </cell>
          <cell r="G3692" t="str">
            <v>WH</v>
          </cell>
          <cell r="I3692" t="str">
            <v>Energy</v>
          </cell>
          <cell r="J3692" t="str">
            <v>Winter</v>
          </cell>
          <cell r="K3692" t="str">
            <v>Super Off</v>
          </cell>
          <cell r="O3692" t="str">
            <v>C</v>
          </cell>
          <cell r="T3692">
            <v>24668.853134000001</v>
          </cell>
        </row>
        <row r="3693">
          <cell r="F3693" t="str">
            <v>B-19</v>
          </cell>
          <cell r="G3693" t="str">
            <v>WH</v>
          </cell>
          <cell r="I3693" t="str">
            <v>Energy</v>
          </cell>
          <cell r="J3693" t="str">
            <v>Winter</v>
          </cell>
          <cell r="K3693" t="str">
            <v>Super Off</v>
          </cell>
          <cell r="O3693" t="str">
            <v>C</v>
          </cell>
          <cell r="T3693">
            <v>476951.00618800003</v>
          </cell>
        </row>
        <row r="3694">
          <cell r="F3694" t="str">
            <v>B-19</v>
          </cell>
          <cell r="G3694" t="str">
            <v>WH</v>
          </cell>
          <cell r="I3694" t="str">
            <v>Energy</v>
          </cell>
          <cell r="J3694" t="str">
            <v>Summer</v>
          </cell>
          <cell r="K3694" t="str">
            <v>Off Peak</v>
          </cell>
          <cell r="O3694" t="str">
            <v>C</v>
          </cell>
          <cell r="T3694">
            <v>0</v>
          </cell>
        </row>
        <row r="3695">
          <cell r="F3695" t="str">
            <v>B-19</v>
          </cell>
          <cell r="G3695" t="str">
            <v>WH</v>
          </cell>
          <cell r="I3695" t="str">
            <v>Energy</v>
          </cell>
          <cell r="J3695" t="str">
            <v>Summer</v>
          </cell>
          <cell r="K3695" t="str">
            <v>Off Peak</v>
          </cell>
          <cell r="O3695" t="str">
            <v>C</v>
          </cell>
          <cell r="T3695">
            <v>0</v>
          </cell>
        </row>
        <row r="3696">
          <cell r="F3696" t="str">
            <v>B-19</v>
          </cell>
          <cell r="G3696" t="str">
            <v>WH</v>
          </cell>
          <cell r="I3696" t="str">
            <v>Energy</v>
          </cell>
          <cell r="J3696" t="str">
            <v>Summer</v>
          </cell>
          <cell r="K3696" t="str">
            <v>Off Peak</v>
          </cell>
          <cell r="O3696" t="str">
            <v>C</v>
          </cell>
          <cell r="T3696">
            <v>0</v>
          </cell>
        </row>
        <row r="3697">
          <cell r="F3697" t="str">
            <v>B-19</v>
          </cell>
          <cell r="G3697" t="str">
            <v>WH</v>
          </cell>
          <cell r="I3697" t="str">
            <v>Energy</v>
          </cell>
          <cell r="J3697" t="str">
            <v>Summer</v>
          </cell>
          <cell r="K3697" t="str">
            <v>Part Peak</v>
          </cell>
          <cell r="O3697" t="str">
            <v>C</v>
          </cell>
          <cell r="T3697">
            <v>0</v>
          </cell>
        </row>
        <row r="3698">
          <cell r="F3698" t="str">
            <v>B-19</v>
          </cell>
          <cell r="G3698" t="str">
            <v>WH</v>
          </cell>
          <cell r="I3698" t="str">
            <v>Energy</v>
          </cell>
          <cell r="J3698" t="str">
            <v>Summer</v>
          </cell>
          <cell r="K3698" t="str">
            <v>Part Peak</v>
          </cell>
          <cell r="O3698" t="str">
            <v>C</v>
          </cell>
          <cell r="T3698">
            <v>0</v>
          </cell>
        </row>
        <row r="3699">
          <cell r="F3699" t="str">
            <v>B-19</v>
          </cell>
          <cell r="G3699" t="str">
            <v>WH</v>
          </cell>
          <cell r="I3699" t="str">
            <v>Energy</v>
          </cell>
          <cell r="J3699" t="str">
            <v>Summer</v>
          </cell>
          <cell r="K3699" t="str">
            <v>Part Peak</v>
          </cell>
          <cell r="O3699" t="str">
            <v>C</v>
          </cell>
          <cell r="T3699">
            <v>0</v>
          </cell>
        </row>
        <row r="3700">
          <cell r="F3700" t="str">
            <v>B-19</v>
          </cell>
          <cell r="G3700" t="str">
            <v>WH</v>
          </cell>
          <cell r="I3700" t="str">
            <v>Energy</v>
          </cell>
          <cell r="J3700" t="str">
            <v>Summer</v>
          </cell>
          <cell r="K3700" t="str">
            <v>Peak</v>
          </cell>
          <cell r="O3700" t="str">
            <v>C</v>
          </cell>
          <cell r="T3700">
            <v>0</v>
          </cell>
        </row>
        <row r="3701">
          <cell r="F3701" t="str">
            <v>B-19</v>
          </cell>
          <cell r="G3701" t="str">
            <v>WH</v>
          </cell>
          <cell r="I3701" t="str">
            <v>Energy</v>
          </cell>
          <cell r="J3701" t="str">
            <v>Summer</v>
          </cell>
          <cell r="K3701" t="str">
            <v>Peak</v>
          </cell>
          <cell r="O3701" t="str">
            <v>C</v>
          </cell>
          <cell r="T3701">
            <v>0</v>
          </cell>
        </row>
        <row r="3702">
          <cell r="F3702" t="str">
            <v>B-19</v>
          </cell>
          <cell r="G3702" t="str">
            <v>WH</v>
          </cell>
          <cell r="I3702" t="str">
            <v>Energy</v>
          </cell>
          <cell r="J3702" t="str">
            <v>Summer</v>
          </cell>
          <cell r="K3702" t="str">
            <v>Peak</v>
          </cell>
          <cell r="O3702" t="str">
            <v>C</v>
          </cell>
          <cell r="T3702">
            <v>0</v>
          </cell>
        </row>
        <row r="3703">
          <cell r="F3703" t="str">
            <v>B-19</v>
          </cell>
          <cell r="G3703" t="str">
            <v>WH</v>
          </cell>
          <cell r="I3703" t="str">
            <v>Energy</v>
          </cell>
          <cell r="J3703" t="str">
            <v>Winter</v>
          </cell>
          <cell r="K3703" t="str">
            <v>Off Peak</v>
          </cell>
          <cell r="O3703" t="str">
            <v>C</v>
          </cell>
          <cell r="T3703">
            <v>0</v>
          </cell>
        </row>
        <row r="3704">
          <cell r="F3704" t="str">
            <v>B-19</v>
          </cell>
          <cell r="G3704" t="str">
            <v>WH</v>
          </cell>
          <cell r="I3704" t="str">
            <v>Energy</v>
          </cell>
          <cell r="J3704" t="str">
            <v>Winter</v>
          </cell>
          <cell r="K3704" t="str">
            <v>Off Peak</v>
          </cell>
          <cell r="O3704" t="str">
            <v>C</v>
          </cell>
          <cell r="T3704">
            <v>0</v>
          </cell>
        </row>
        <row r="3705">
          <cell r="F3705" t="str">
            <v>B-19</v>
          </cell>
          <cell r="G3705" t="str">
            <v>WH</v>
          </cell>
          <cell r="I3705" t="str">
            <v>Energy</v>
          </cell>
          <cell r="J3705" t="str">
            <v>Winter</v>
          </cell>
          <cell r="K3705" t="str">
            <v>Off Peak</v>
          </cell>
          <cell r="O3705" t="str">
            <v>C</v>
          </cell>
          <cell r="T3705">
            <v>0</v>
          </cell>
        </row>
        <row r="3706">
          <cell r="F3706" t="str">
            <v>B-19</v>
          </cell>
          <cell r="G3706" t="str">
            <v>WH</v>
          </cell>
          <cell r="I3706" t="str">
            <v>Energy</v>
          </cell>
          <cell r="J3706" t="str">
            <v>Winter</v>
          </cell>
          <cell r="K3706" t="str">
            <v>Part Peak</v>
          </cell>
          <cell r="O3706" t="str">
            <v>C</v>
          </cell>
          <cell r="T3706">
            <v>0</v>
          </cell>
        </row>
        <row r="3707">
          <cell r="F3707" t="str">
            <v>B-19</v>
          </cell>
          <cell r="G3707" t="str">
            <v>WH</v>
          </cell>
          <cell r="I3707" t="str">
            <v>Energy</v>
          </cell>
          <cell r="J3707" t="str">
            <v>Winter</v>
          </cell>
          <cell r="K3707" t="str">
            <v>Part Peak</v>
          </cell>
          <cell r="O3707" t="str">
            <v>C</v>
          </cell>
          <cell r="T3707">
            <v>0</v>
          </cell>
        </row>
        <row r="3708">
          <cell r="F3708" t="str">
            <v>B-19</v>
          </cell>
          <cell r="G3708" t="str">
            <v>WH</v>
          </cell>
          <cell r="I3708" t="str">
            <v>Energy</v>
          </cell>
          <cell r="J3708" t="str">
            <v>Winter</v>
          </cell>
          <cell r="K3708" t="str">
            <v>Part Peak</v>
          </cell>
          <cell r="O3708" t="str">
            <v>C</v>
          </cell>
          <cell r="T3708">
            <v>0</v>
          </cell>
        </row>
        <row r="3709">
          <cell r="F3709" t="str">
            <v>B-19</v>
          </cell>
          <cell r="G3709" t="str">
            <v>WH</v>
          </cell>
          <cell r="I3709" t="str">
            <v>Energy</v>
          </cell>
          <cell r="J3709" t="str">
            <v>Winter</v>
          </cell>
          <cell r="K3709" t="str">
            <v>Super Off</v>
          </cell>
          <cell r="O3709" t="str">
            <v>C</v>
          </cell>
          <cell r="T3709">
            <v>0</v>
          </cell>
        </row>
        <row r="3710">
          <cell r="F3710" t="str">
            <v>B-19</v>
          </cell>
          <cell r="G3710" t="str">
            <v>WH</v>
          </cell>
          <cell r="I3710" t="str">
            <v>Energy</v>
          </cell>
          <cell r="J3710" t="str">
            <v>Winter</v>
          </cell>
          <cell r="K3710" t="str">
            <v>Super Off</v>
          </cell>
          <cell r="O3710" t="str">
            <v>C</v>
          </cell>
          <cell r="T3710">
            <v>0</v>
          </cell>
        </row>
        <row r="3711">
          <cell r="F3711" t="str">
            <v>B-19</v>
          </cell>
          <cell r="G3711" t="str">
            <v>WH</v>
          </cell>
          <cell r="I3711" t="str">
            <v>Energy</v>
          </cell>
          <cell r="J3711" t="str">
            <v>Winter</v>
          </cell>
          <cell r="K3711" t="str">
            <v>Super Off</v>
          </cell>
          <cell r="O3711" t="str">
            <v>C</v>
          </cell>
          <cell r="T3711">
            <v>0</v>
          </cell>
        </row>
        <row r="3712">
          <cell r="F3712" t="str">
            <v>B-19</v>
          </cell>
          <cell r="G3712" t="str">
            <v>WH</v>
          </cell>
          <cell r="I3712" t="str">
            <v>Energy</v>
          </cell>
          <cell r="J3712" t="str">
            <v>Summer</v>
          </cell>
          <cell r="K3712" t="str">
            <v>Off Peak</v>
          </cell>
          <cell r="O3712" t="str">
            <v>C</v>
          </cell>
          <cell r="T3712">
            <v>113978.599426</v>
          </cell>
        </row>
        <row r="3713">
          <cell r="F3713" t="str">
            <v>B-19</v>
          </cell>
          <cell r="G3713" t="str">
            <v>WH</v>
          </cell>
          <cell r="I3713" t="str">
            <v>Energy</v>
          </cell>
          <cell r="J3713" t="str">
            <v>Summer</v>
          </cell>
          <cell r="K3713" t="str">
            <v>Off Peak</v>
          </cell>
          <cell r="O3713" t="str">
            <v>C</v>
          </cell>
          <cell r="T3713">
            <v>3287230.3804580001</v>
          </cell>
        </row>
        <row r="3714">
          <cell r="F3714" t="str">
            <v>B-19</v>
          </cell>
          <cell r="G3714" t="str">
            <v>WH</v>
          </cell>
          <cell r="I3714" t="str">
            <v>Energy</v>
          </cell>
          <cell r="J3714" t="str">
            <v>Summer</v>
          </cell>
          <cell r="K3714" t="str">
            <v>Part Peak</v>
          </cell>
          <cell r="O3714" t="str">
            <v>C</v>
          </cell>
          <cell r="T3714">
            <v>34659.287711999998</v>
          </cell>
        </row>
        <row r="3715">
          <cell r="F3715" t="str">
            <v>B-19</v>
          </cell>
          <cell r="G3715" t="str">
            <v>WH</v>
          </cell>
          <cell r="I3715" t="str">
            <v>Energy</v>
          </cell>
          <cell r="J3715" t="str">
            <v>Summer</v>
          </cell>
          <cell r="K3715" t="str">
            <v>Part Peak</v>
          </cell>
          <cell r="O3715" t="str">
            <v>C</v>
          </cell>
          <cell r="T3715">
            <v>951192.5379440001</v>
          </cell>
        </row>
        <row r="3716">
          <cell r="F3716" t="str">
            <v>B-19</v>
          </cell>
          <cell r="G3716" t="str">
            <v>WH</v>
          </cell>
          <cell r="I3716" t="str">
            <v>Energy</v>
          </cell>
          <cell r="J3716" t="str">
            <v>Summer</v>
          </cell>
          <cell r="K3716" t="str">
            <v>Peak</v>
          </cell>
          <cell r="O3716" t="str">
            <v>C</v>
          </cell>
          <cell r="T3716">
            <v>50934.331396000001</v>
          </cell>
        </row>
        <row r="3717">
          <cell r="F3717" t="str">
            <v>B-19</v>
          </cell>
          <cell r="G3717" t="str">
            <v>WH</v>
          </cell>
          <cell r="I3717" t="str">
            <v>Energy</v>
          </cell>
          <cell r="J3717" t="str">
            <v>Summer</v>
          </cell>
          <cell r="K3717" t="str">
            <v>Peak</v>
          </cell>
          <cell r="O3717" t="str">
            <v>C</v>
          </cell>
          <cell r="T3717">
            <v>1176338.1003769999</v>
          </cell>
        </row>
        <row r="3718">
          <cell r="F3718" t="str">
            <v>B-19</v>
          </cell>
          <cell r="G3718" t="str">
            <v>WH</v>
          </cell>
          <cell r="I3718" t="str">
            <v>Energy</v>
          </cell>
          <cell r="J3718" t="str">
            <v>Winter</v>
          </cell>
          <cell r="K3718" t="str">
            <v>Off Peak</v>
          </cell>
          <cell r="O3718" t="str">
            <v>C</v>
          </cell>
          <cell r="T3718">
            <v>218847.790511</v>
          </cell>
        </row>
        <row r="3719">
          <cell r="F3719" t="str">
            <v>B-19</v>
          </cell>
          <cell r="G3719" t="str">
            <v>WH</v>
          </cell>
          <cell r="I3719" t="str">
            <v>Energy</v>
          </cell>
          <cell r="J3719" t="str">
            <v>Winter</v>
          </cell>
          <cell r="K3719" t="str">
            <v>Off Peak</v>
          </cell>
          <cell r="O3719" t="str">
            <v>C</v>
          </cell>
          <cell r="T3719">
            <v>6381158.2530150004</v>
          </cell>
        </row>
        <row r="3720">
          <cell r="F3720" t="str">
            <v>B-19</v>
          </cell>
          <cell r="G3720" t="str">
            <v>WH</v>
          </cell>
          <cell r="I3720" t="str">
            <v>Energy</v>
          </cell>
          <cell r="J3720" t="str">
            <v>Winter</v>
          </cell>
          <cell r="K3720" t="str">
            <v>Part Peak</v>
          </cell>
          <cell r="O3720" t="str">
            <v>C</v>
          </cell>
          <cell r="T3720">
            <v>68493.714695000002</v>
          </cell>
        </row>
        <row r="3721">
          <cell r="F3721" t="str">
            <v>B-19</v>
          </cell>
          <cell r="G3721" t="str">
            <v>WH</v>
          </cell>
          <cell r="I3721" t="str">
            <v>Energy</v>
          </cell>
          <cell r="J3721" t="str">
            <v>Winter</v>
          </cell>
          <cell r="K3721" t="str">
            <v>Part Peak</v>
          </cell>
          <cell r="O3721" t="str">
            <v>C</v>
          </cell>
          <cell r="T3721">
            <v>1929429.0636459999</v>
          </cell>
        </row>
        <row r="3722">
          <cell r="F3722" t="str">
            <v>B-19</v>
          </cell>
          <cell r="G3722" t="str">
            <v>WH</v>
          </cell>
          <cell r="I3722" t="str">
            <v>Energy</v>
          </cell>
          <cell r="J3722" t="str">
            <v>Winter</v>
          </cell>
          <cell r="K3722" t="str">
            <v>Super Off</v>
          </cell>
          <cell r="O3722" t="str">
            <v>C</v>
          </cell>
          <cell r="T3722">
            <v>24668.853134000001</v>
          </cell>
        </row>
        <row r="3723">
          <cell r="F3723" t="str">
            <v>B-19</v>
          </cell>
          <cell r="G3723" t="str">
            <v>WH</v>
          </cell>
          <cell r="I3723" t="str">
            <v>Energy</v>
          </cell>
          <cell r="J3723" t="str">
            <v>Winter</v>
          </cell>
          <cell r="K3723" t="str">
            <v>Super Off</v>
          </cell>
          <cell r="O3723" t="str">
            <v>C</v>
          </cell>
          <cell r="T3723">
            <v>476951.00618800003</v>
          </cell>
        </row>
        <row r="3724">
          <cell r="F3724" t="str">
            <v>B-19</v>
          </cell>
          <cell r="G3724" t="str">
            <v>WH</v>
          </cell>
          <cell r="I3724" t="str">
            <v>Energy</v>
          </cell>
          <cell r="J3724" t="str">
            <v>Summer</v>
          </cell>
          <cell r="K3724" t="str">
            <v>Off Peak</v>
          </cell>
          <cell r="O3724" t="str">
            <v>C</v>
          </cell>
          <cell r="T3724">
            <v>0</v>
          </cell>
        </row>
        <row r="3725">
          <cell r="F3725" t="str">
            <v>B-19</v>
          </cell>
          <cell r="G3725" t="str">
            <v>WH</v>
          </cell>
          <cell r="I3725" t="str">
            <v>Energy</v>
          </cell>
          <cell r="J3725" t="str">
            <v>Summer</v>
          </cell>
          <cell r="K3725" t="str">
            <v>Part Peak</v>
          </cell>
          <cell r="O3725" t="str">
            <v>C</v>
          </cell>
          <cell r="T3725">
            <v>0</v>
          </cell>
        </row>
        <row r="3726">
          <cell r="F3726" t="str">
            <v>B-19</v>
          </cell>
          <cell r="G3726" t="str">
            <v>WH</v>
          </cell>
          <cell r="I3726" t="str">
            <v>Energy</v>
          </cell>
          <cell r="J3726" t="str">
            <v>Summer</v>
          </cell>
          <cell r="K3726" t="str">
            <v>Peak</v>
          </cell>
          <cell r="O3726" t="str">
            <v>C</v>
          </cell>
          <cell r="T3726">
            <v>0</v>
          </cell>
        </row>
        <row r="3727">
          <cell r="F3727" t="str">
            <v>B-19</v>
          </cell>
          <cell r="G3727" t="str">
            <v>WH</v>
          </cell>
          <cell r="I3727" t="str">
            <v>Energy</v>
          </cell>
          <cell r="J3727" t="str">
            <v>Winter</v>
          </cell>
          <cell r="K3727" t="str">
            <v>Off Peak</v>
          </cell>
          <cell r="O3727" t="str">
            <v>C</v>
          </cell>
          <cell r="T3727">
            <v>0</v>
          </cell>
        </row>
        <row r="3728">
          <cell r="F3728" t="str">
            <v>B-19</v>
          </cell>
          <cell r="G3728" t="str">
            <v>WH</v>
          </cell>
          <cell r="I3728" t="str">
            <v>Energy</v>
          </cell>
          <cell r="J3728" t="str">
            <v>Winter</v>
          </cell>
          <cell r="K3728" t="str">
            <v>Part Peak</v>
          </cell>
          <cell r="O3728" t="str">
            <v>C</v>
          </cell>
          <cell r="T3728">
            <v>0</v>
          </cell>
        </row>
        <row r="3729">
          <cell r="F3729" t="str">
            <v>B-19</v>
          </cell>
          <cell r="G3729" t="str">
            <v>WH</v>
          </cell>
          <cell r="I3729" t="str">
            <v>Energy</v>
          </cell>
          <cell r="J3729" t="str">
            <v>Winter</v>
          </cell>
          <cell r="K3729" t="str">
            <v>Super Off</v>
          </cell>
          <cell r="O3729" t="str">
            <v>C</v>
          </cell>
          <cell r="T3729">
            <v>0</v>
          </cell>
        </row>
        <row r="3730">
          <cell r="F3730" t="str">
            <v>B-19</v>
          </cell>
          <cell r="G3730" t="str">
            <v>WH</v>
          </cell>
          <cell r="I3730" t="str">
            <v>DL</v>
          </cell>
          <cell r="J3730" t="str">
            <v>N/A</v>
          </cell>
          <cell r="K3730" t="str">
            <v>N/A</v>
          </cell>
          <cell r="O3730" t="str">
            <v>N/A</v>
          </cell>
          <cell r="T3730">
            <v>0</v>
          </cell>
        </row>
        <row r="3731">
          <cell r="F3731" t="str">
            <v>B-19</v>
          </cell>
          <cell r="G3731" t="str">
            <v>WH</v>
          </cell>
          <cell r="I3731" t="str">
            <v>DL</v>
          </cell>
          <cell r="J3731" t="str">
            <v>N/A</v>
          </cell>
          <cell r="K3731" t="str">
            <v>N/A</v>
          </cell>
          <cell r="O3731" t="str">
            <v>N/A</v>
          </cell>
          <cell r="T3731">
            <v>0</v>
          </cell>
        </row>
        <row r="3732">
          <cell r="F3732" t="str">
            <v>B-19</v>
          </cell>
          <cell r="G3732" t="str">
            <v>WH</v>
          </cell>
          <cell r="I3732" t="str">
            <v>DL</v>
          </cell>
          <cell r="J3732" t="str">
            <v>N/A</v>
          </cell>
          <cell r="K3732" t="str">
            <v>N/A</v>
          </cell>
          <cell r="O3732" t="str">
            <v>N/A</v>
          </cell>
          <cell r="T3732">
            <v>0</v>
          </cell>
        </row>
        <row r="3733">
          <cell r="F3733" t="str">
            <v>B-19</v>
          </cell>
          <cell r="G3733" t="str">
            <v>WH</v>
          </cell>
          <cell r="I3733" t="str">
            <v>DL</v>
          </cell>
          <cell r="J3733" t="str">
            <v>N/A</v>
          </cell>
          <cell r="K3733" t="str">
            <v>N/A</v>
          </cell>
          <cell r="O3733" t="str">
            <v>N/A</v>
          </cell>
          <cell r="T3733">
            <v>0</v>
          </cell>
        </row>
        <row r="3734">
          <cell r="F3734" t="str">
            <v>B-19</v>
          </cell>
          <cell r="G3734" t="str">
            <v>WH</v>
          </cell>
          <cell r="I3734" t="str">
            <v>DL</v>
          </cell>
          <cell r="J3734" t="str">
            <v>N/A</v>
          </cell>
          <cell r="K3734" t="str">
            <v>N/A</v>
          </cell>
          <cell r="O3734" t="str">
            <v>N/A</v>
          </cell>
          <cell r="T3734">
            <v>0</v>
          </cell>
        </row>
        <row r="3735">
          <cell r="F3735" t="str">
            <v>B-19</v>
          </cell>
          <cell r="G3735" t="str">
            <v>WH</v>
          </cell>
          <cell r="I3735" t="str">
            <v>DL</v>
          </cell>
          <cell r="J3735" t="str">
            <v>N/A</v>
          </cell>
          <cell r="K3735" t="str">
            <v>N/A</v>
          </cell>
          <cell r="O3735" t="str">
            <v>N/A</v>
          </cell>
          <cell r="T3735">
            <v>0</v>
          </cell>
        </row>
        <row r="3736">
          <cell r="F3736" t="str">
            <v>B-19</v>
          </cell>
          <cell r="G3736" t="str">
            <v>WH</v>
          </cell>
          <cell r="I3736" t="str">
            <v>Energy</v>
          </cell>
          <cell r="J3736" t="str">
            <v>Summer</v>
          </cell>
          <cell r="K3736" t="str">
            <v>Off Peak</v>
          </cell>
          <cell r="O3736" t="str">
            <v>N/A</v>
          </cell>
          <cell r="T3736">
            <v>59686851.199405998</v>
          </cell>
        </row>
        <row r="3737">
          <cell r="F3737" t="str">
            <v>B-19</v>
          </cell>
          <cell r="G3737" t="str">
            <v>WH</v>
          </cell>
          <cell r="I3737" t="str">
            <v>Energy</v>
          </cell>
          <cell r="J3737" t="str">
            <v>Summer</v>
          </cell>
          <cell r="K3737" t="str">
            <v>Off Peak</v>
          </cell>
          <cell r="O3737" t="str">
            <v>N/A</v>
          </cell>
          <cell r="T3737">
            <v>180249835.36426198</v>
          </cell>
        </row>
        <row r="3738">
          <cell r="F3738" t="str">
            <v>B-19</v>
          </cell>
          <cell r="G3738" t="str">
            <v>WH</v>
          </cell>
          <cell r="I3738" t="str">
            <v>Energy</v>
          </cell>
          <cell r="J3738" t="str">
            <v>Summer</v>
          </cell>
          <cell r="K3738" t="str">
            <v>Off Peak</v>
          </cell>
          <cell r="O3738" t="str">
            <v>N/A</v>
          </cell>
          <cell r="T3738">
            <v>754834.76145899994</v>
          </cell>
        </row>
        <row r="3739">
          <cell r="F3739" t="str">
            <v>B-19</v>
          </cell>
          <cell r="G3739" t="str">
            <v>WH</v>
          </cell>
          <cell r="I3739" t="str">
            <v>Energy</v>
          </cell>
          <cell r="J3739" t="str">
            <v>Summer</v>
          </cell>
          <cell r="K3739" t="str">
            <v>Part Peak</v>
          </cell>
          <cell r="O3739" t="str">
            <v>N/A</v>
          </cell>
          <cell r="T3739">
            <v>15632662.785094999</v>
          </cell>
        </row>
        <row r="3740">
          <cell r="F3740" t="str">
            <v>B-19</v>
          </cell>
          <cell r="G3740" t="str">
            <v>WH</v>
          </cell>
          <cell r="I3740" t="str">
            <v>Energy</v>
          </cell>
          <cell r="J3740" t="str">
            <v>Summer</v>
          </cell>
          <cell r="K3740" t="str">
            <v>Part Peak</v>
          </cell>
          <cell r="O3740" t="str">
            <v>N/A</v>
          </cell>
          <cell r="T3740">
            <v>35229002.329676002</v>
          </cell>
        </row>
        <row r="3741">
          <cell r="F3741" t="str">
            <v>B-19</v>
          </cell>
          <cell r="G3741" t="str">
            <v>WH</v>
          </cell>
          <cell r="I3741" t="str">
            <v>Energy</v>
          </cell>
          <cell r="J3741" t="str">
            <v>Summer</v>
          </cell>
          <cell r="K3741" t="str">
            <v>Part Peak</v>
          </cell>
          <cell r="O3741" t="str">
            <v>N/A</v>
          </cell>
          <cell r="T3741">
            <v>189526.467982</v>
          </cell>
        </row>
        <row r="3742">
          <cell r="F3742" t="str">
            <v>B-19</v>
          </cell>
          <cell r="G3742" t="str">
            <v>WH</v>
          </cell>
          <cell r="I3742" t="str">
            <v>Energy</v>
          </cell>
          <cell r="J3742" t="str">
            <v>Summer</v>
          </cell>
          <cell r="K3742" t="str">
            <v>Peak</v>
          </cell>
          <cell r="O3742" t="str">
            <v>N/A</v>
          </cell>
          <cell r="T3742">
            <v>21215003.188261002</v>
          </cell>
        </row>
        <row r="3743">
          <cell r="F3743" t="str">
            <v>B-19</v>
          </cell>
          <cell r="G3743" t="str">
            <v>WH</v>
          </cell>
          <cell r="I3743" t="str">
            <v>Energy</v>
          </cell>
          <cell r="J3743" t="str">
            <v>Summer</v>
          </cell>
          <cell r="K3743" t="str">
            <v>Peak</v>
          </cell>
          <cell r="O3743" t="str">
            <v>N/A</v>
          </cell>
          <cell r="T3743">
            <v>69113008.970716998</v>
          </cell>
        </row>
        <row r="3744">
          <cell r="F3744" t="str">
            <v>B-19</v>
          </cell>
          <cell r="G3744" t="str">
            <v>WH</v>
          </cell>
          <cell r="I3744" t="str">
            <v>Energy</v>
          </cell>
          <cell r="J3744" t="str">
            <v>Summer</v>
          </cell>
          <cell r="K3744" t="str">
            <v>Peak</v>
          </cell>
          <cell r="O3744" t="str">
            <v>N/A</v>
          </cell>
          <cell r="T3744">
            <v>236577.89678499999</v>
          </cell>
        </row>
        <row r="3745">
          <cell r="F3745" t="str">
            <v>B-19</v>
          </cell>
          <cell r="G3745" t="str">
            <v>WH</v>
          </cell>
          <cell r="I3745" t="str">
            <v>Energy</v>
          </cell>
          <cell r="J3745" t="str">
            <v>Winter</v>
          </cell>
          <cell r="K3745" t="str">
            <v>Off Peak</v>
          </cell>
          <cell r="O3745" t="str">
            <v>N/A</v>
          </cell>
          <cell r="T3745">
            <v>145421531.037056</v>
          </cell>
        </row>
        <row r="3746">
          <cell r="F3746" t="str">
            <v>B-19</v>
          </cell>
          <cell r="G3746" t="str">
            <v>WH</v>
          </cell>
          <cell r="I3746" t="str">
            <v>Energy</v>
          </cell>
          <cell r="J3746" t="str">
            <v>Winter</v>
          </cell>
          <cell r="K3746" t="str">
            <v>Off Peak</v>
          </cell>
          <cell r="O3746" t="str">
            <v>N/A</v>
          </cell>
          <cell r="T3746">
            <v>356763468.73997998</v>
          </cell>
        </row>
        <row r="3747">
          <cell r="F3747" t="str">
            <v>B-19</v>
          </cell>
          <cell r="G3747" t="str">
            <v>WH</v>
          </cell>
          <cell r="I3747" t="str">
            <v>Energy</v>
          </cell>
          <cell r="J3747" t="str">
            <v>Winter</v>
          </cell>
          <cell r="K3747" t="str">
            <v>Off Peak</v>
          </cell>
          <cell r="O3747" t="str">
            <v>N/A</v>
          </cell>
          <cell r="T3747">
            <v>2364979.990791</v>
          </cell>
        </row>
        <row r="3748">
          <cell r="F3748" t="str">
            <v>B-19</v>
          </cell>
          <cell r="G3748" t="str">
            <v>WH</v>
          </cell>
          <cell r="I3748" t="str">
            <v>Energy</v>
          </cell>
          <cell r="J3748" t="str">
            <v>Winter</v>
          </cell>
          <cell r="K3748" t="str">
            <v>Part Peak</v>
          </cell>
          <cell r="O3748" t="str">
            <v>N/A</v>
          </cell>
          <cell r="T3748">
            <v>45726599.627411</v>
          </cell>
        </row>
        <row r="3749">
          <cell r="F3749" t="str">
            <v>B-19</v>
          </cell>
          <cell r="G3749" t="str">
            <v>WH</v>
          </cell>
          <cell r="I3749" t="str">
            <v>Energy</v>
          </cell>
          <cell r="J3749" t="str">
            <v>Winter</v>
          </cell>
          <cell r="K3749" t="str">
            <v>Part Peak</v>
          </cell>
          <cell r="O3749" t="str">
            <v>N/A</v>
          </cell>
          <cell r="T3749">
            <v>133291348.214127</v>
          </cell>
        </row>
        <row r="3750">
          <cell r="F3750" t="str">
            <v>B-19</v>
          </cell>
          <cell r="G3750" t="str">
            <v>WH</v>
          </cell>
          <cell r="I3750" t="str">
            <v>Energy</v>
          </cell>
          <cell r="J3750" t="str">
            <v>Winter</v>
          </cell>
          <cell r="K3750" t="str">
            <v>Part Peak</v>
          </cell>
          <cell r="O3750" t="str">
            <v>N/A</v>
          </cell>
          <cell r="T3750">
            <v>655592.13562099996</v>
          </cell>
        </row>
        <row r="3751">
          <cell r="F3751" t="str">
            <v>B-19</v>
          </cell>
          <cell r="G3751" t="str">
            <v>WH</v>
          </cell>
          <cell r="I3751" t="str">
            <v>Energy</v>
          </cell>
          <cell r="J3751" t="str">
            <v>Winter</v>
          </cell>
          <cell r="K3751" t="str">
            <v>Super Off</v>
          </cell>
          <cell r="O3751" t="str">
            <v>N/A</v>
          </cell>
          <cell r="T3751">
            <v>11714039.627184</v>
          </cell>
        </row>
        <row r="3752">
          <cell r="F3752" t="str">
            <v>B-19</v>
          </cell>
          <cell r="G3752" t="str">
            <v>WH</v>
          </cell>
          <cell r="I3752" t="str">
            <v>Energy</v>
          </cell>
          <cell r="J3752" t="str">
            <v>Winter</v>
          </cell>
          <cell r="K3752" t="str">
            <v>Super Off</v>
          </cell>
          <cell r="O3752" t="str">
            <v>N/A</v>
          </cell>
          <cell r="T3752">
            <v>66069305.464726999</v>
          </cell>
        </row>
        <row r="3753">
          <cell r="F3753" t="str">
            <v>B-19</v>
          </cell>
          <cell r="G3753" t="str">
            <v>WH</v>
          </cell>
          <cell r="I3753" t="str">
            <v>Energy</v>
          </cell>
          <cell r="J3753" t="str">
            <v>Winter</v>
          </cell>
          <cell r="K3753" t="str">
            <v>Super Off</v>
          </cell>
          <cell r="O3753" t="str">
            <v>N/A</v>
          </cell>
          <cell r="T3753">
            <v>301988.325748</v>
          </cell>
        </row>
        <row r="3754">
          <cell r="F3754" t="str">
            <v>B-19</v>
          </cell>
          <cell r="G3754" t="str">
            <v>WH</v>
          </cell>
          <cell r="I3754" t="str">
            <v>Energy</v>
          </cell>
          <cell r="J3754" t="str">
            <v>Summer</v>
          </cell>
          <cell r="K3754" t="str">
            <v>Off Peak</v>
          </cell>
          <cell r="O3754" t="str">
            <v>N/A</v>
          </cell>
          <cell r="T3754">
            <v>29122261.071608998</v>
          </cell>
        </row>
        <row r="3755">
          <cell r="F3755" t="str">
            <v>B-19</v>
          </cell>
          <cell r="G3755" t="str">
            <v>WH</v>
          </cell>
          <cell r="I3755" t="str">
            <v>Energy</v>
          </cell>
          <cell r="J3755" t="str">
            <v>Summer</v>
          </cell>
          <cell r="K3755" t="str">
            <v>Off Peak</v>
          </cell>
          <cell r="O3755" t="str">
            <v>N/A</v>
          </cell>
          <cell r="T3755">
            <v>406791804.69423598</v>
          </cell>
        </row>
        <row r="3756">
          <cell r="F3756" t="str">
            <v>B-19</v>
          </cell>
          <cell r="G3756" t="str">
            <v>WH</v>
          </cell>
          <cell r="I3756" t="str">
            <v>Energy</v>
          </cell>
          <cell r="J3756" t="str">
            <v>Summer</v>
          </cell>
          <cell r="K3756" t="str">
            <v>Off Peak</v>
          </cell>
          <cell r="O3756" t="str">
            <v>N/A</v>
          </cell>
          <cell r="T3756">
            <v>1250293.284005</v>
          </cell>
        </row>
        <row r="3757">
          <cell r="F3757" t="str">
            <v>B-19</v>
          </cell>
          <cell r="G3757" t="str">
            <v>WH</v>
          </cell>
          <cell r="I3757" t="str">
            <v>Energy</v>
          </cell>
          <cell r="J3757" t="str">
            <v>Summer</v>
          </cell>
          <cell r="K3757" t="str">
            <v>Part Peak</v>
          </cell>
          <cell r="O3757" t="str">
            <v>N/A</v>
          </cell>
          <cell r="T3757">
            <v>6834703.046197</v>
          </cell>
        </row>
        <row r="3758">
          <cell r="F3758" t="str">
            <v>B-19</v>
          </cell>
          <cell r="G3758" t="str">
            <v>WH</v>
          </cell>
          <cell r="I3758" t="str">
            <v>Energy</v>
          </cell>
          <cell r="J3758" t="str">
            <v>Summer</v>
          </cell>
          <cell r="K3758" t="str">
            <v>Part Peak</v>
          </cell>
          <cell r="O3758" t="str">
            <v>N/A</v>
          </cell>
          <cell r="T3758">
            <v>112353035.38183801</v>
          </cell>
        </row>
        <row r="3759">
          <cell r="F3759" t="str">
            <v>B-19</v>
          </cell>
          <cell r="G3759" t="str">
            <v>WH</v>
          </cell>
          <cell r="I3759" t="str">
            <v>Energy</v>
          </cell>
          <cell r="J3759" t="str">
            <v>Summer</v>
          </cell>
          <cell r="K3759" t="str">
            <v>Part Peak</v>
          </cell>
          <cell r="O3759" t="str">
            <v>N/A</v>
          </cell>
          <cell r="T3759">
            <v>314510.633761</v>
          </cell>
        </row>
        <row r="3760">
          <cell r="F3760" t="str">
            <v>B-19</v>
          </cell>
          <cell r="G3760" t="str">
            <v>WH</v>
          </cell>
          <cell r="I3760" t="str">
            <v>Energy</v>
          </cell>
          <cell r="J3760" t="str">
            <v>Summer</v>
          </cell>
          <cell r="K3760" t="str">
            <v>Peak</v>
          </cell>
          <cell r="O3760" t="str">
            <v>N/A</v>
          </cell>
          <cell r="T3760">
            <v>10315239.419602999</v>
          </cell>
        </row>
        <row r="3761">
          <cell r="F3761" t="str">
            <v>B-19</v>
          </cell>
          <cell r="G3761" t="str">
            <v>WH</v>
          </cell>
          <cell r="I3761" t="str">
            <v>Energy</v>
          </cell>
          <cell r="J3761" t="str">
            <v>Summer</v>
          </cell>
          <cell r="K3761" t="str">
            <v>Peak</v>
          </cell>
          <cell r="O3761" t="str">
            <v>N/A</v>
          </cell>
          <cell r="T3761">
            <v>158193228.78497499</v>
          </cell>
        </row>
        <row r="3762">
          <cell r="F3762" t="str">
            <v>B-19</v>
          </cell>
          <cell r="G3762" t="str">
            <v>WH</v>
          </cell>
          <cell r="I3762" t="str">
            <v>Energy</v>
          </cell>
          <cell r="J3762" t="str">
            <v>Summer</v>
          </cell>
          <cell r="K3762" t="str">
            <v>Peak</v>
          </cell>
          <cell r="O3762" t="str">
            <v>N/A</v>
          </cell>
          <cell r="T3762">
            <v>404904.11051999999</v>
          </cell>
        </row>
        <row r="3763">
          <cell r="F3763" t="str">
            <v>B-19</v>
          </cell>
          <cell r="G3763" t="str">
            <v>WH</v>
          </cell>
          <cell r="I3763" t="str">
            <v>Energy</v>
          </cell>
          <cell r="J3763" t="str">
            <v>Winter</v>
          </cell>
          <cell r="K3763" t="str">
            <v>Off Peak</v>
          </cell>
          <cell r="O3763" t="str">
            <v>N/A</v>
          </cell>
          <cell r="T3763">
            <v>75347486.425054997</v>
          </cell>
        </row>
        <row r="3764">
          <cell r="F3764" t="str">
            <v>B-19</v>
          </cell>
          <cell r="G3764" t="str">
            <v>WH</v>
          </cell>
          <cell r="I3764" t="str">
            <v>Energy</v>
          </cell>
          <cell r="J3764" t="str">
            <v>Winter</v>
          </cell>
          <cell r="K3764" t="str">
            <v>Off Peak</v>
          </cell>
          <cell r="O3764" t="str">
            <v>N/A</v>
          </cell>
          <cell r="T3764">
            <v>949263674.21278811</v>
          </cell>
        </row>
        <row r="3765">
          <cell r="F3765" t="str">
            <v>B-19</v>
          </cell>
          <cell r="G3765" t="str">
            <v>WH</v>
          </cell>
          <cell r="I3765" t="str">
            <v>Energy</v>
          </cell>
          <cell r="J3765" t="str">
            <v>Winter</v>
          </cell>
          <cell r="K3765" t="str">
            <v>Off Peak</v>
          </cell>
          <cell r="O3765" t="str">
            <v>N/A</v>
          </cell>
          <cell r="T3765">
            <v>3625473.0610839999</v>
          </cell>
        </row>
        <row r="3766">
          <cell r="F3766" t="str">
            <v>B-19</v>
          </cell>
          <cell r="G3766" t="str">
            <v>WH</v>
          </cell>
          <cell r="I3766" t="str">
            <v>Energy</v>
          </cell>
          <cell r="J3766" t="str">
            <v>Winter</v>
          </cell>
          <cell r="K3766" t="str">
            <v>Part Peak</v>
          </cell>
          <cell r="O3766" t="str">
            <v>N/A</v>
          </cell>
          <cell r="T3766">
            <v>23473001.056795001</v>
          </cell>
        </row>
        <row r="3767">
          <cell r="F3767" t="str">
            <v>B-19</v>
          </cell>
          <cell r="G3767" t="str">
            <v>WH</v>
          </cell>
          <cell r="I3767" t="str">
            <v>Energy</v>
          </cell>
          <cell r="J3767" t="str">
            <v>Winter</v>
          </cell>
          <cell r="K3767" t="str">
            <v>Part Peak</v>
          </cell>
          <cell r="O3767" t="str">
            <v>N/A</v>
          </cell>
          <cell r="T3767">
            <v>302676345.83454001</v>
          </cell>
        </row>
        <row r="3768">
          <cell r="F3768" t="str">
            <v>B-19</v>
          </cell>
          <cell r="G3768" t="str">
            <v>WH</v>
          </cell>
          <cell r="I3768" t="str">
            <v>Energy</v>
          </cell>
          <cell r="J3768" t="str">
            <v>Winter</v>
          </cell>
          <cell r="K3768" t="str">
            <v>Part Peak</v>
          </cell>
          <cell r="O3768" t="str">
            <v>N/A</v>
          </cell>
          <cell r="T3768">
            <v>1003605.164353</v>
          </cell>
        </row>
        <row r="3769">
          <cell r="F3769" t="str">
            <v>B-19</v>
          </cell>
          <cell r="G3769" t="str">
            <v>WH</v>
          </cell>
          <cell r="I3769" t="str">
            <v>Energy</v>
          </cell>
          <cell r="J3769" t="str">
            <v>Winter</v>
          </cell>
          <cell r="K3769" t="str">
            <v>Super Off</v>
          </cell>
          <cell r="O3769" t="str">
            <v>N/A</v>
          </cell>
          <cell r="T3769">
            <v>6286162.3996529998</v>
          </cell>
        </row>
        <row r="3770">
          <cell r="F3770" t="str">
            <v>B-19</v>
          </cell>
          <cell r="G3770" t="str">
            <v>WH</v>
          </cell>
          <cell r="I3770" t="str">
            <v>Energy</v>
          </cell>
          <cell r="J3770" t="str">
            <v>Winter</v>
          </cell>
          <cell r="K3770" t="str">
            <v>Super Off</v>
          </cell>
          <cell r="O3770" t="str">
            <v>N/A</v>
          </cell>
          <cell r="T3770">
            <v>86023668.103443995</v>
          </cell>
        </row>
        <row r="3771">
          <cell r="F3771" t="str">
            <v>B-19</v>
          </cell>
          <cell r="G3771" t="str">
            <v>WH</v>
          </cell>
          <cell r="I3771" t="str">
            <v>Energy</v>
          </cell>
          <cell r="J3771" t="str">
            <v>Winter</v>
          </cell>
          <cell r="K3771" t="str">
            <v>Super Off</v>
          </cell>
          <cell r="O3771" t="str">
            <v>N/A</v>
          </cell>
          <cell r="T3771">
            <v>452887.113694</v>
          </cell>
        </row>
        <row r="3772">
          <cell r="F3772" t="str">
            <v>B-19</v>
          </cell>
          <cell r="G3772" t="str">
            <v>WH</v>
          </cell>
          <cell r="I3772" t="str">
            <v>DL</v>
          </cell>
          <cell r="J3772" t="str">
            <v>N/A</v>
          </cell>
          <cell r="K3772" t="str">
            <v>N/A</v>
          </cell>
          <cell r="O3772" t="str">
            <v>C</v>
          </cell>
          <cell r="T3772">
            <v>0</v>
          </cell>
        </row>
        <row r="3773">
          <cell r="F3773" t="str">
            <v>B-19</v>
          </cell>
          <cell r="G3773" t="str">
            <v>WH</v>
          </cell>
          <cell r="I3773" t="str">
            <v>DL</v>
          </cell>
          <cell r="J3773" t="str">
            <v>N/A</v>
          </cell>
          <cell r="K3773" t="str">
            <v>N/A</v>
          </cell>
          <cell r="O3773" t="str">
            <v>C</v>
          </cell>
          <cell r="T3773">
            <v>0</v>
          </cell>
        </row>
        <row r="3774">
          <cell r="F3774" t="str">
            <v>B-19</v>
          </cell>
          <cell r="G3774" t="str">
            <v>WH</v>
          </cell>
          <cell r="I3774" t="str">
            <v>DL</v>
          </cell>
          <cell r="J3774" t="str">
            <v>N/A</v>
          </cell>
          <cell r="K3774" t="str">
            <v>N/A</v>
          </cell>
          <cell r="O3774" t="str">
            <v>C</v>
          </cell>
          <cell r="T3774">
            <v>0</v>
          </cell>
        </row>
        <row r="3775">
          <cell r="F3775" t="str">
            <v>B-19</v>
          </cell>
          <cell r="G3775" t="str">
            <v>WH</v>
          </cell>
          <cell r="I3775" t="str">
            <v>DL</v>
          </cell>
          <cell r="J3775" t="str">
            <v>N/A</v>
          </cell>
          <cell r="K3775" t="str">
            <v>N/A</v>
          </cell>
          <cell r="O3775" t="str">
            <v>C</v>
          </cell>
          <cell r="T3775">
            <v>0</v>
          </cell>
        </row>
        <row r="3776">
          <cell r="F3776" t="str">
            <v>B-19</v>
          </cell>
          <cell r="G3776" t="str">
            <v>WH</v>
          </cell>
          <cell r="I3776" t="str">
            <v>Energy</v>
          </cell>
          <cell r="J3776" t="str">
            <v>Summer</v>
          </cell>
          <cell r="K3776" t="str">
            <v>Off Peak</v>
          </cell>
          <cell r="O3776" t="str">
            <v>C</v>
          </cell>
          <cell r="T3776">
            <v>113978.599426</v>
          </cell>
        </row>
        <row r="3777">
          <cell r="F3777" t="str">
            <v>B-19</v>
          </cell>
          <cell r="G3777" t="str">
            <v>WH</v>
          </cell>
          <cell r="I3777" t="str">
            <v>Energy</v>
          </cell>
          <cell r="J3777" t="str">
            <v>Summer</v>
          </cell>
          <cell r="K3777" t="str">
            <v>Off Peak</v>
          </cell>
          <cell r="O3777" t="str">
            <v>C</v>
          </cell>
          <cell r="T3777">
            <v>3287230.3804580001</v>
          </cell>
        </row>
        <row r="3778">
          <cell r="F3778" t="str">
            <v>B-19</v>
          </cell>
          <cell r="G3778" t="str">
            <v>WH</v>
          </cell>
          <cell r="I3778" t="str">
            <v>Energy</v>
          </cell>
          <cell r="J3778" t="str">
            <v>Summer</v>
          </cell>
          <cell r="K3778" t="str">
            <v>Part Peak</v>
          </cell>
          <cell r="O3778" t="str">
            <v>C</v>
          </cell>
          <cell r="T3778">
            <v>34659.287711999998</v>
          </cell>
        </row>
        <row r="3779">
          <cell r="F3779" t="str">
            <v>B-19</v>
          </cell>
          <cell r="G3779" t="str">
            <v>WH</v>
          </cell>
          <cell r="I3779" t="str">
            <v>Energy</v>
          </cell>
          <cell r="J3779" t="str">
            <v>Summer</v>
          </cell>
          <cell r="K3779" t="str">
            <v>Part Peak</v>
          </cell>
          <cell r="O3779" t="str">
            <v>C</v>
          </cell>
          <cell r="T3779">
            <v>951192.5379440001</v>
          </cell>
        </row>
        <row r="3780">
          <cell r="F3780" t="str">
            <v>B-19</v>
          </cell>
          <cell r="G3780" t="str">
            <v>WH</v>
          </cell>
          <cell r="I3780" t="str">
            <v>Energy</v>
          </cell>
          <cell r="J3780" t="str">
            <v>Summer</v>
          </cell>
          <cell r="K3780" t="str">
            <v>Peak</v>
          </cell>
          <cell r="O3780" t="str">
            <v>C</v>
          </cell>
          <cell r="T3780">
            <v>50934.331396000001</v>
          </cell>
        </row>
        <row r="3781">
          <cell r="F3781" t="str">
            <v>B-19</v>
          </cell>
          <cell r="G3781" t="str">
            <v>WH</v>
          </cell>
          <cell r="I3781" t="str">
            <v>Energy</v>
          </cell>
          <cell r="J3781" t="str">
            <v>Summer</v>
          </cell>
          <cell r="K3781" t="str">
            <v>Peak</v>
          </cell>
          <cell r="O3781" t="str">
            <v>C</v>
          </cell>
          <cell r="T3781">
            <v>1176338.1003769999</v>
          </cell>
        </row>
        <row r="3782">
          <cell r="F3782" t="str">
            <v>B-19</v>
          </cell>
          <cell r="G3782" t="str">
            <v>WH</v>
          </cell>
          <cell r="I3782" t="str">
            <v>Energy</v>
          </cell>
          <cell r="J3782" t="str">
            <v>Winter</v>
          </cell>
          <cell r="K3782" t="str">
            <v>Off Peak</v>
          </cell>
          <cell r="O3782" t="str">
            <v>C</v>
          </cell>
          <cell r="T3782">
            <v>218847.790511</v>
          </cell>
        </row>
        <row r="3783">
          <cell r="F3783" t="str">
            <v>B-19</v>
          </cell>
          <cell r="G3783" t="str">
            <v>WH</v>
          </cell>
          <cell r="I3783" t="str">
            <v>Energy</v>
          </cell>
          <cell r="J3783" t="str">
            <v>Winter</v>
          </cell>
          <cell r="K3783" t="str">
            <v>Off Peak</v>
          </cell>
          <cell r="O3783" t="str">
            <v>C</v>
          </cell>
          <cell r="T3783">
            <v>6381158.2530150004</v>
          </cell>
        </row>
        <row r="3784">
          <cell r="F3784" t="str">
            <v>B-19</v>
          </cell>
          <cell r="G3784" t="str">
            <v>WH</v>
          </cell>
          <cell r="I3784" t="str">
            <v>Energy</v>
          </cell>
          <cell r="J3784" t="str">
            <v>Winter</v>
          </cell>
          <cell r="K3784" t="str">
            <v>Part Peak</v>
          </cell>
          <cell r="O3784" t="str">
            <v>C</v>
          </cell>
          <cell r="T3784">
            <v>68493.714695000002</v>
          </cell>
        </row>
        <row r="3785">
          <cell r="F3785" t="str">
            <v>B-19</v>
          </cell>
          <cell r="G3785" t="str">
            <v>WH</v>
          </cell>
          <cell r="I3785" t="str">
            <v>Energy</v>
          </cell>
          <cell r="J3785" t="str">
            <v>Winter</v>
          </cell>
          <cell r="K3785" t="str">
            <v>Part Peak</v>
          </cell>
          <cell r="O3785" t="str">
            <v>C</v>
          </cell>
          <cell r="T3785">
            <v>1929429.0636459999</v>
          </cell>
        </row>
        <row r="3786">
          <cell r="F3786" t="str">
            <v>B-19</v>
          </cell>
          <cell r="G3786" t="str">
            <v>WH</v>
          </cell>
          <cell r="I3786" t="str">
            <v>Energy</v>
          </cell>
          <cell r="J3786" t="str">
            <v>Winter</v>
          </cell>
          <cell r="K3786" t="str">
            <v>Super Off</v>
          </cell>
          <cell r="O3786" t="str">
            <v>C</v>
          </cell>
          <cell r="T3786">
            <v>24668.853134000001</v>
          </cell>
        </row>
        <row r="3787">
          <cell r="F3787" t="str">
            <v>B-19</v>
          </cell>
          <cell r="G3787" t="str">
            <v>WH</v>
          </cell>
          <cell r="I3787" t="str">
            <v>Energy</v>
          </cell>
          <cell r="J3787" t="str">
            <v>Winter</v>
          </cell>
          <cell r="K3787" t="str">
            <v>Super Off</v>
          </cell>
          <cell r="O3787" t="str">
            <v>C</v>
          </cell>
          <cell r="T3787">
            <v>476951.00618800003</v>
          </cell>
        </row>
        <row r="3788">
          <cell r="F3788" t="str">
            <v>B-19</v>
          </cell>
          <cell r="G3788" t="str">
            <v>WH</v>
          </cell>
          <cell r="I3788" t="str">
            <v>Energy</v>
          </cell>
          <cell r="J3788" t="str">
            <v>Summer</v>
          </cell>
          <cell r="K3788" t="str">
            <v>Off Peak</v>
          </cell>
          <cell r="O3788" t="str">
            <v>C</v>
          </cell>
          <cell r="T3788">
            <v>0</v>
          </cell>
        </row>
        <row r="3789">
          <cell r="F3789" t="str">
            <v>B-19</v>
          </cell>
          <cell r="G3789" t="str">
            <v>WH</v>
          </cell>
          <cell r="I3789" t="str">
            <v>Energy</v>
          </cell>
          <cell r="J3789" t="str">
            <v>Summer</v>
          </cell>
          <cell r="K3789" t="str">
            <v>Off Peak</v>
          </cell>
          <cell r="O3789" t="str">
            <v>C</v>
          </cell>
          <cell r="T3789">
            <v>0</v>
          </cell>
        </row>
        <row r="3790">
          <cell r="F3790" t="str">
            <v>B-19</v>
          </cell>
          <cell r="G3790" t="str">
            <v>WH</v>
          </cell>
          <cell r="I3790" t="str">
            <v>Energy</v>
          </cell>
          <cell r="J3790" t="str">
            <v>Summer</v>
          </cell>
          <cell r="K3790" t="str">
            <v>Off Peak</v>
          </cell>
          <cell r="O3790" t="str">
            <v>C</v>
          </cell>
          <cell r="T3790">
            <v>0</v>
          </cell>
        </row>
        <row r="3791">
          <cell r="F3791" t="str">
            <v>B-19</v>
          </cell>
          <cell r="G3791" t="str">
            <v>WH</v>
          </cell>
          <cell r="I3791" t="str">
            <v>Energy</v>
          </cell>
          <cell r="J3791" t="str">
            <v>Summer</v>
          </cell>
          <cell r="K3791" t="str">
            <v>Part Peak</v>
          </cell>
          <cell r="O3791" t="str">
            <v>C</v>
          </cell>
          <cell r="T3791">
            <v>0</v>
          </cell>
        </row>
        <row r="3792">
          <cell r="F3792" t="str">
            <v>B-19</v>
          </cell>
          <cell r="G3792" t="str">
            <v>WH</v>
          </cell>
          <cell r="I3792" t="str">
            <v>Energy</v>
          </cell>
          <cell r="J3792" t="str">
            <v>Summer</v>
          </cell>
          <cell r="K3792" t="str">
            <v>Part Peak</v>
          </cell>
          <cell r="O3792" t="str">
            <v>C</v>
          </cell>
          <cell r="T3792">
            <v>0</v>
          </cell>
        </row>
        <row r="3793">
          <cell r="F3793" t="str">
            <v>B-19</v>
          </cell>
          <cell r="G3793" t="str">
            <v>WH</v>
          </cell>
          <cell r="I3793" t="str">
            <v>Energy</v>
          </cell>
          <cell r="J3793" t="str">
            <v>Summer</v>
          </cell>
          <cell r="K3793" t="str">
            <v>Part Peak</v>
          </cell>
          <cell r="O3793" t="str">
            <v>C</v>
          </cell>
          <cell r="T3793">
            <v>0</v>
          </cell>
        </row>
        <row r="3794">
          <cell r="F3794" t="str">
            <v>B-19</v>
          </cell>
          <cell r="G3794" t="str">
            <v>WH</v>
          </cell>
          <cell r="I3794" t="str">
            <v>Energy</v>
          </cell>
          <cell r="J3794" t="str">
            <v>Summer</v>
          </cell>
          <cell r="K3794" t="str">
            <v>Peak</v>
          </cell>
          <cell r="O3794" t="str">
            <v>C</v>
          </cell>
          <cell r="T3794">
            <v>0</v>
          </cell>
        </row>
        <row r="3795">
          <cell r="F3795" t="str">
            <v>B-19</v>
          </cell>
          <cell r="G3795" t="str">
            <v>WH</v>
          </cell>
          <cell r="I3795" t="str">
            <v>Energy</v>
          </cell>
          <cell r="J3795" t="str">
            <v>Summer</v>
          </cell>
          <cell r="K3795" t="str">
            <v>Peak</v>
          </cell>
          <cell r="O3795" t="str">
            <v>C</v>
          </cell>
          <cell r="T3795">
            <v>0</v>
          </cell>
        </row>
        <row r="3796">
          <cell r="F3796" t="str">
            <v>B-19</v>
          </cell>
          <cell r="G3796" t="str">
            <v>WH</v>
          </cell>
          <cell r="I3796" t="str">
            <v>Energy</v>
          </cell>
          <cell r="J3796" t="str">
            <v>Summer</v>
          </cell>
          <cell r="K3796" t="str">
            <v>Peak</v>
          </cell>
          <cell r="O3796" t="str">
            <v>C</v>
          </cell>
          <cell r="T3796">
            <v>0</v>
          </cell>
        </row>
        <row r="3797">
          <cell r="F3797" t="str">
            <v>B-19</v>
          </cell>
          <cell r="G3797" t="str">
            <v>WH</v>
          </cell>
          <cell r="I3797" t="str">
            <v>Energy</v>
          </cell>
          <cell r="J3797" t="str">
            <v>Winter</v>
          </cell>
          <cell r="K3797" t="str">
            <v>Off Peak</v>
          </cell>
          <cell r="O3797" t="str">
            <v>C</v>
          </cell>
          <cell r="T3797">
            <v>0</v>
          </cell>
        </row>
        <row r="3798">
          <cell r="F3798" t="str">
            <v>B-19</v>
          </cell>
          <cell r="G3798" t="str">
            <v>WH</v>
          </cell>
          <cell r="I3798" t="str">
            <v>Energy</v>
          </cell>
          <cell r="J3798" t="str">
            <v>Winter</v>
          </cell>
          <cell r="K3798" t="str">
            <v>Off Peak</v>
          </cell>
          <cell r="O3798" t="str">
            <v>C</v>
          </cell>
          <cell r="T3798">
            <v>0</v>
          </cell>
        </row>
        <row r="3799">
          <cell r="F3799" t="str">
            <v>B-19</v>
          </cell>
          <cell r="G3799" t="str">
            <v>WH</v>
          </cell>
          <cell r="I3799" t="str">
            <v>Energy</v>
          </cell>
          <cell r="J3799" t="str">
            <v>Winter</v>
          </cell>
          <cell r="K3799" t="str">
            <v>Off Peak</v>
          </cell>
          <cell r="O3799" t="str">
            <v>C</v>
          </cell>
          <cell r="T3799">
            <v>0</v>
          </cell>
        </row>
        <row r="3800">
          <cell r="F3800" t="str">
            <v>B-19</v>
          </cell>
          <cell r="G3800" t="str">
            <v>WH</v>
          </cell>
          <cell r="I3800" t="str">
            <v>Energy</v>
          </cell>
          <cell r="J3800" t="str">
            <v>Winter</v>
          </cell>
          <cell r="K3800" t="str">
            <v>Part Peak</v>
          </cell>
          <cell r="O3800" t="str">
            <v>C</v>
          </cell>
          <cell r="T3800">
            <v>0</v>
          </cell>
        </row>
        <row r="3801">
          <cell r="F3801" t="str">
            <v>B-19</v>
          </cell>
          <cell r="G3801" t="str">
            <v>WH</v>
          </cell>
          <cell r="I3801" t="str">
            <v>Energy</v>
          </cell>
          <cell r="J3801" t="str">
            <v>Winter</v>
          </cell>
          <cell r="K3801" t="str">
            <v>Part Peak</v>
          </cell>
          <cell r="O3801" t="str">
            <v>C</v>
          </cell>
          <cell r="T3801">
            <v>0</v>
          </cell>
        </row>
        <row r="3802">
          <cell r="F3802" t="str">
            <v>B-19</v>
          </cell>
          <cell r="G3802" t="str">
            <v>WH</v>
          </cell>
          <cell r="I3802" t="str">
            <v>Energy</v>
          </cell>
          <cell r="J3802" t="str">
            <v>Winter</v>
          </cell>
          <cell r="K3802" t="str">
            <v>Part Peak</v>
          </cell>
          <cell r="O3802" t="str">
            <v>C</v>
          </cell>
          <cell r="T3802">
            <v>0</v>
          </cell>
        </row>
        <row r="3803">
          <cell r="F3803" t="str">
            <v>B-19</v>
          </cell>
          <cell r="G3803" t="str">
            <v>WH</v>
          </cell>
          <cell r="I3803" t="str">
            <v>Energy</v>
          </cell>
          <cell r="J3803" t="str">
            <v>Winter</v>
          </cell>
          <cell r="K3803" t="str">
            <v>Super Off</v>
          </cell>
          <cell r="O3803" t="str">
            <v>C</v>
          </cell>
          <cell r="T3803">
            <v>0</v>
          </cell>
        </row>
        <row r="3804">
          <cell r="F3804" t="str">
            <v>B-19</v>
          </cell>
          <cell r="G3804" t="str">
            <v>WH</v>
          </cell>
          <cell r="I3804" t="str">
            <v>Energy</v>
          </cell>
          <cell r="J3804" t="str">
            <v>Winter</v>
          </cell>
          <cell r="K3804" t="str">
            <v>Super Off</v>
          </cell>
          <cell r="O3804" t="str">
            <v>C</v>
          </cell>
          <cell r="T3804">
            <v>0</v>
          </cell>
        </row>
        <row r="3805">
          <cell r="F3805" t="str">
            <v>B-19</v>
          </cell>
          <cell r="G3805" t="str">
            <v>WH</v>
          </cell>
          <cell r="I3805" t="str">
            <v>Energy</v>
          </cell>
          <cell r="J3805" t="str">
            <v>Winter</v>
          </cell>
          <cell r="K3805" t="str">
            <v>Super Off</v>
          </cell>
          <cell r="O3805" t="str">
            <v>C</v>
          </cell>
          <cell r="T3805">
            <v>0</v>
          </cell>
        </row>
        <row r="3806">
          <cell r="F3806" t="str">
            <v>B-19</v>
          </cell>
          <cell r="G3806" t="str">
            <v>WH</v>
          </cell>
          <cell r="I3806" t="str">
            <v>DL</v>
          </cell>
          <cell r="J3806" t="str">
            <v>N/A</v>
          </cell>
          <cell r="K3806" t="str">
            <v>N/A</v>
          </cell>
          <cell r="O3806" t="str">
            <v>N/A</v>
          </cell>
          <cell r="T3806">
            <v>0</v>
          </cell>
        </row>
        <row r="3807">
          <cell r="F3807" t="str">
            <v>B-19</v>
          </cell>
          <cell r="G3807" t="str">
            <v>WH</v>
          </cell>
          <cell r="I3807" t="str">
            <v>DL</v>
          </cell>
          <cell r="J3807" t="str">
            <v>N/A</v>
          </cell>
          <cell r="K3807" t="str">
            <v>N/A</v>
          </cell>
          <cell r="O3807" t="str">
            <v>N/A</v>
          </cell>
          <cell r="T3807">
            <v>0</v>
          </cell>
        </row>
        <row r="3808">
          <cell r="F3808" t="str">
            <v>B-19</v>
          </cell>
          <cell r="G3808" t="str">
            <v>WH</v>
          </cell>
          <cell r="I3808" t="str">
            <v>DL</v>
          </cell>
          <cell r="J3808" t="str">
            <v>N/A</v>
          </cell>
          <cell r="K3808" t="str">
            <v>N/A</v>
          </cell>
          <cell r="O3808" t="str">
            <v>N/A</v>
          </cell>
          <cell r="T3808">
            <v>0</v>
          </cell>
        </row>
        <row r="3809">
          <cell r="F3809" t="str">
            <v>B-19</v>
          </cell>
          <cell r="G3809" t="str">
            <v>WH</v>
          </cell>
          <cell r="I3809" t="str">
            <v>DL</v>
          </cell>
          <cell r="J3809" t="str">
            <v>N/A</v>
          </cell>
          <cell r="K3809" t="str">
            <v>N/A</v>
          </cell>
          <cell r="O3809" t="str">
            <v>N/A</v>
          </cell>
          <cell r="T3809">
            <v>0</v>
          </cell>
        </row>
        <row r="3810">
          <cell r="F3810" t="str">
            <v>B-19</v>
          </cell>
          <cell r="G3810" t="str">
            <v>WH</v>
          </cell>
          <cell r="I3810" t="str">
            <v>DL</v>
          </cell>
          <cell r="J3810" t="str">
            <v>N/A</v>
          </cell>
          <cell r="K3810" t="str">
            <v>N/A</v>
          </cell>
          <cell r="O3810" t="str">
            <v>N/A</v>
          </cell>
          <cell r="T3810">
            <v>0</v>
          </cell>
        </row>
        <row r="3811">
          <cell r="F3811" t="str">
            <v>B-19</v>
          </cell>
          <cell r="G3811" t="str">
            <v>WH</v>
          </cell>
          <cell r="I3811" t="str">
            <v>DL</v>
          </cell>
          <cell r="J3811" t="str">
            <v>N/A</v>
          </cell>
          <cell r="K3811" t="str">
            <v>N/A</v>
          </cell>
          <cell r="O3811" t="str">
            <v>N/A</v>
          </cell>
          <cell r="T3811">
            <v>0</v>
          </cell>
        </row>
        <row r="3812">
          <cell r="F3812" t="str">
            <v>B-19</v>
          </cell>
          <cell r="G3812" t="str">
            <v>WH</v>
          </cell>
          <cell r="I3812" t="str">
            <v>Energy</v>
          </cell>
          <cell r="J3812" t="str">
            <v>Summer</v>
          </cell>
          <cell r="K3812" t="str">
            <v>Off Peak</v>
          </cell>
          <cell r="O3812" t="str">
            <v>N/A</v>
          </cell>
          <cell r="T3812">
            <v>59686851.199405998</v>
          </cell>
        </row>
        <row r="3813">
          <cell r="F3813" t="str">
            <v>B-19</v>
          </cell>
          <cell r="G3813" t="str">
            <v>WH</v>
          </cell>
          <cell r="I3813" t="str">
            <v>Energy</v>
          </cell>
          <cell r="J3813" t="str">
            <v>Summer</v>
          </cell>
          <cell r="K3813" t="str">
            <v>Off Peak</v>
          </cell>
          <cell r="O3813" t="str">
            <v>N/A</v>
          </cell>
          <cell r="T3813">
            <v>180249835.36426198</v>
          </cell>
        </row>
        <row r="3814">
          <cell r="F3814" t="str">
            <v>B-19</v>
          </cell>
          <cell r="G3814" t="str">
            <v>WH</v>
          </cell>
          <cell r="I3814" t="str">
            <v>Energy</v>
          </cell>
          <cell r="J3814" t="str">
            <v>Summer</v>
          </cell>
          <cell r="K3814" t="str">
            <v>Off Peak</v>
          </cell>
          <cell r="O3814" t="str">
            <v>N/A</v>
          </cell>
          <cell r="T3814">
            <v>754834.76145899994</v>
          </cell>
        </row>
        <row r="3815">
          <cell r="F3815" t="str">
            <v>B-19</v>
          </cell>
          <cell r="G3815" t="str">
            <v>WH</v>
          </cell>
          <cell r="I3815" t="str">
            <v>Energy</v>
          </cell>
          <cell r="J3815" t="str">
            <v>Summer</v>
          </cell>
          <cell r="K3815" t="str">
            <v>Part Peak</v>
          </cell>
          <cell r="O3815" t="str">
            <v>N/A</v>
          </cell>
          <cell r="T3815">
            <v>15632662.785094999</v>
          </cell>
        </row>
        <row r="3816">
          <cell r="F3816" t="str">
            <v>B-19</v>
          </cell>
          <cell r="G3816" t="str">
            <v>WH</v>
          </cell>
          <cell r="I3816" t="str">
            <v>Energy</v>
          </cell>
          <cell r="J3816" t="str">
            <v>Summer</v>
          </cell>
          <cell r="K3816" t="str">
            <v>Part Peak</v>
          </cell>
          <cell r="O3816" t="str">
            <v>N/A</v>
          </cell>
          <cell r="T3816">
            <v>35229002.329676002</v>
          </cell>
        </row>
        <row r="3817">
          <cell r="F3817" t="str">
            <v>B-19</v>
          </cell>
          <cell r="G3817" t="str">
            <v>WH</v>
          </cell>
          <cell r="I3817" t="str">
            <v>Energy</v>
          </cell>
          <cell r="J3817" t="str">
            <v>Summer</v>
          </cell>
          <cell r="K3817" t="str">
            <v>Part Peak</v>
          </cell>
          <cell r="O3817" t="str">
            <v>N/A</v>
          </cell>
          <cell r="T3817">
            <v>189526.467982</v>
          </cell>
        </row>
        <row r="3818">
          <cell r="F3818" t="str">
            <v>B-19</v>
          </cell>
          <cell r="G3818" t="str">
            <v>WH</v>
          </cell>
          <cell r="I3818" t="str">
            <v>Energy</v>
          </cell>
          <cell r="J3818" t="str">
            <v>Summer</v>
          </cell>
          <cell r="K3818" t="str">
            <v>Peak</v>
          </cell>
          <cell r="O3818" t="str">
            <v>N/A</v>
          </cell>
          <cell r="T3818">
            <v>21215003.188261002</v>
          </cell>
        </row>
        <row r="3819">
          <cell r="F3819" t="str">
            <v>B-19</v>
          </cell>
          <cell r="G3819" t="str">
            <v>WH</v>
          </cell>
          <cell r="I3819" t="str">
            <v>Energy</v>
          </cell>
          <cell r="J3819" t="str">
            <v>Summer</v>
          </cell>
          <cell r="K3819" t="str">
            <v>Peak</v>
          </cell>
          <cell r="O3819" t="str">
            <v>N/A</v>
          </cell>
          <cell r="T3819">
            <v>69113008.970716998</v>
          </cell>
        </row>
        <row r="3820">
          <cell r="F3820" t="str">
            <v>B-19</v>
          </cell>
          <cell r="G3820" t="str">
            <v>WH</v>
          </cell>
          <cell r="I3820" t="str">
            <v>Energy</v>
          </cell>
          <cell r="J3820" t="str">
            <v>Summer</v>
          </cell>
          <cell r="K3820" t="str">
            <v>Peak</v>
          </cell>
          <cell r="O3820" t="str">
            <v>N/A</v>
          </cell>
          <cell r="T3820">
            <v>236577.89678499999</v>
          </cell>
        </row>
        <row r="3821">
          <cell r="F3821" t="str">
            <v>B-19</v>
          </cell>
          <cell r="G3821" t="str">
            <v>WH</v>
          </cell>
          <cell r="I3821" t="str">
            <v>Energy</v>
          </cell>
          <cell r="J3821" t="str">
            <v>Winter</v>
          </cell>
          <cell r="K3821" t="str">
            <v>Off Peak</v>
          </cell>
          <cell r="O3821" t="str">
            <v>N/A</v>
          </cell>
          <cell r="T3821">
            <v>145421531.037056</v>
          </cell>
        </row>
        <row r="3822">
          <cell r="F3822" t="str">
            <v>B-19</v>
          </cell>
          <cell r="G3822" t="str">
            <v>WH</v>
          </cell>
          <cell r="I3822" t="str">
            <v>Energy</v>
          </cell>
          <cell r="J3822" t="str">
            <v>Winter</v>
          </cell>
          <cell r="K3822" t="str">
            <v>Off Peak</v>
          </cell>
          <cell r="O3822" t="str">
            <v>N/A</v>
          </cell>
          <cell r="T3822">
            <v>356763468.73997998</v>
          </cell>
        </row>
        <row r="3823">
          <cell r="F3823" t="str">
            <v>B-19</v>
          </cell>
          <cell r="G3823" t="str">
            <v>WH</v>
          </cell>
          <cell r="I3823" t="str">
            <v>Energy</v>
          </cell>
          <cell r="J3823" t="str">
            <v>Winter</v>
          </cell>
          <cell r="K3823" t="str">
            <v>Off Peak</v>
          </cell>
          <cell r="O3823" t="str">
            <v>N/A</v>
          </cell>
          <cell r="T3823">
            <v>2364979.990791</v>
          </cell>
        </row>
        <row r="3824">
          <cell r="F3824" t="str">
            <v>B-19</v>
          </cell>
          <cell r="G3824" t="str">
            <v>WH</v>
          </cell>
          <cell r="I3824" t="str">
            <v>Energy</v>
          </cell>
          <cell r="J3824" t="str">
            <v>Winter</v>
          </cell>
          <cell r="K3824" t="str">
            <v>Part Peak</v>
          </cell>
          <cell r="O3824" t="str">
            <v>N/A</v>
          </cell>
          <cell r="T3824">
            <v>45726599.627411</v>
          </cell>
        </row>
        <row r="3825">
          <cell r="F3825" t="str">
            <v>B-19</v>
          </cell>
          <cell r="G3825" t="str">
            <v>WH</v>
          </cell>
          <cell r="I3825" t="str">
            <v>Energy</v>
          </cell>
          <cell r="J3825" t="str">
            <v>Winter</v>
          </cell>
          <cell r="K3825" t="str">
            <v>Part Peak</v>
          </cell>
          <cell r="O3825" t="str">
            <v>N/A</v>
          </cell>
          <cell r="T3825">
            <v>133291348.214127</v>
          </cell>
        </row>
        <row r="3826">
          <cell r="F3826" t="str">
            <v>B-19</v>
          </cell>
          <cell r="G3826" t="str">
            <v>WH</v>
          </cell>
          <cell r="I3826" t="str">
            <v>Energy</v>
          </cell>
          <cell r="J3826" t="str">
            <v>Winter</v>
          </cell>
          <cell r="K3826" t="str">
            <v>Part Peak</v>
          </cell>
          <cell r="O3826" t="str">
            <v>N/A</v>
          </cell>
          <cell r="T3826">
            <v>655592.13562099996</v>
          </cell>
        </row>
        <row r="3827">
          <cell r="F3827" t="str">
            <v>B-19</v>
          </cell>
          <cell r="G3827" t="str">
            <v>WH</v>
          </cell>
          <cell r="I3827" t="str">
            <v>Energy</v>
          </cell>
          <cell r="J3827" t="str">
            <v>Winter</v>
          </cell>
          <cell r="K3827" t="str">
            <v>Super Off</v>
          </cell>
          <cell r="O3827" t="str">
            <v>N/A</v>
          </cell>
          <cell r="T3827">
            <v>11714039.627184</v>
          </cell>
        </row>
        <row r="3828">
          <cell r="F3828" t="str">
            <v>B-19</v>
          </cell>
          <cell r="G3828" t="str">
            <v>WH</v>
          </cell>
          <cell r="I3828" t="str">
            <v>Energy</v>
          </cell>
          <cell r="J3828" t="str">
            <v>Winter</v>
          </cell>
          <cell r="K3828" t="str">
            <v>Super Off</v>
          </cell>
          <cell r="O3828" t="str">
            <v>N/A</v>
          </cell>
          <cell r="T3828">
            <v>66069305.464726999</v>
          </cell>
        </row>
        <row r="3829">
          <cell r="F3829" t="str">
            <v>B-19</v>
          </cell>
          <cell r="G3829" t="str">
            <v>WH</v>
          </cell>
          <cell r="I3829" t="str">
            <v>Energy</v>
          </cell>
          <cell r="J3829" t="str">
            <v>Winter</v>
          </cell>
          <cell r="K3829" t="str">
            <v>Super Off</v>
          </cell>
          <cell r="O3829" t="str">
            <v>N/A</v>
          </cell>
          <cell r="T3829">
            <v>301988.325748</v>
          </cell>
        </row>
        <row r="3830">
          <cell r="F3830" t="str">
            <v>B-19</v>
          </cell>
          <cell r="G3830" t="str">
            <v>WH</v>
          </cell>
          <cell r="I3830" t="str">
            <v>Energy</v>
          </cell>
          <cell r="J3830" t="str">
            <v>Summer</v>
          </cell>
          <cell r="K3830" t="str">
            <v>Off Peak</v>
          </cell>
          <cell r="O3830" t="str">
            <v>N/A</v>
          </cell>
          <cell r="T3830">
            <v>29122261.071608998</v>
          </cell>
        </row>
        <row r="3831">
          <cell r="F3831" t="str">
            <v>B-19</v>
          </cell>
          <cell r="G3831" t="str">
            <v>WH</v>
          </cell>
          <cell r="I3831" t="str">
            <v>Energy</v>
          </cell>
          <cell r="J3831" t="str">
            <v>Summer</v>
          </cell>
          <cell r="K3831" t="str">
            <v>Off Peak</v>
          </cell>
          <cell r="O3831" t="str">
            <v>N/A</v>
          </cell>
          <cell r="T3831">
            <v>406791804.69423598</v>
          </cell>
        </row>
        <row r="3832">
          <cell r="F3832" t="str">
            <v>B-19</v>
          </cell>
          <cell r="G3832" t="str">
            <v>WH</v>
          </cell>
          <cell r="I3832" t="str">
            <v>Energy</v>
          </cell>
          <cell r="J3832" t="str">
            <v>Summer</v>
          </cell>
          <cell r="K3832" t="str">
            <v>Off Peak</v>
          </cell>
          <cell r="O3832" t="str">
            <v>N/A</v>
          </cell>
          <cell r="T3832">
            <v>1250293.284005</v>
          </cell>
        </row>
        <row r="3833">
          <cell r="F3833" t="str">
            <v>B-19</v>
          </cell>
          <cell r="G3833" t="str">
            <v>WH</v>
          </cell>
          <cell r="I3833" t="str">
            <v>Energy</v>
          </cell>
          <cell r="J3833" t="str">
            <v>Summer</v>
          </cell>
          <cell r="K3833" t="str">
            <v>Part Peak</v>
          </cell>
          <cell r="O3833" t="str">
            <v>N/A</v>
          </cell>
          <cell r="T3833">
            <v>6834703.046197</v>
          </cell>
        </row>
        <row r="3834">
          <cell r="F3834" t="str">
            <v>B-19</v>
          </cell>
          <cell r="G3834" t="str">
            <v>WH</v>
          </cell>
          <cell r="I3834" t="str">
            <v>Energy</v>
          </cell>
          <cell r="J3834" t="str">
            <v>Summer</v>
          </cell>
          <cell r="K3834" t="str">
            <v>Part Peak</v>
          </cell>
          <cell r="O3834" t="str">
            <v>N/A</v>
          </cell>
          <cell r="T3834">
            <v>112353035.38183801</v>
          </cell>
        </row>
        <row r="3835">
          <cell r="F3835" t="str">
            <v>B-19</v>
          </cell>
          <cell r="G3835" t="str">
            <v>WH</v>
          </cell>
          <cell r="I3835" t="str">
            <v>Energy</v>
          </cell>
          <cell r="J3835" t="str">
            <v>Summer</v>
          </cell>
          <cell r="K3835" t="str">
            <v>Part Peak</v>
          </cell>
          <cell r="O3835" t="str">
            <v>N/A</v>
          </cell>
          <cell r="T3835">
            <v>314510.633761</v>
          </cell>
        </row>
        <row r="3836">
          <cell r="F3836" t="str">
            <v>B-19</v>
          </cell>
          <cell r="G3836" t="str">
            <v>WH</v>
          </cell>
          <cell r="I3836" t="str">
            <v>Energy</v>
          </cell>
          <cell r="J3836" t="str">
            <v>Summer</v>
          </cell>
          <cell r="K3836" t="str">
            <v>Peak</v>
          </cell>
          <cell r="O3836" t="str">
            <v>N/A</v>
          </cell>
          <cell r="T3836">
            <v>10315239.419602999</v>
          </cell>
        </row>
        <row r="3837">
          <cell r="F3837" t="str">
            <v>B-19</v>
          </cell>
          <cell r="G3837" t="str">
            <v>WH</v>
          </cell>
          <cell r="I3837" t="str">
            <v>Energy</v>
          </cell>
          <cell r="J3837" t="str">
            <v>Summer</v>
          </cell>
          <cell r="K3837" t="str">
            <v>Peak</v>
          </cell>
          <cell r="O3837" t="str">
            <v>N/A</v>
          </cell>
          <cell r="T3837">
            <v>158193228.78497499</v>
          </cell>
        </row>
        <row r="3838">
          <cell r="F3838" t="str">
            <v>B-19</v>
          </cell>
          <cell r="G3838" t="str">
            <v>WH</v>
          </cell>
          <cell r="I3838" t="str">
            <v>Energy</v>
          </cell>
          <cell r="J3838" t="str">
            <v>Summer</v>
          </cell>
          <cell r="K3838" t="str">
            <v>Peak</v>
          </cell>
          <cell r="O3838" t="str">
            <v>N/A</v>
          </cell>
          <cell r="T3838">
            <v>404904.11051999999</v>
          </cell>
        </row>
        <row r="3839">
          <cell r="F3839" t="str">
            <v>B-19</v>
          </cell>
          <cell r="G3839" t="str">
            <v>WH</v>
          </cell>
          <cell r="I3839" t="str">
            <v>Energy</v>
          </cell>
          <cell r="J3839" t="str">
            <v>Winter</v>
          </cell>
          <cell r="K3839" t="str">
            <v>Off Peak</v>
          </cell>
          <cell r="O3839" t="str">
            <v>N/A</v>
          </cell>
          <cell r="T3839">
            <v>75347486.425054997</v>
          </cell>
        </row>
        <row r="3840">
          <cell r="F3840" t="str">
            <v>B-19</v>
          </cell>
          <cell r="G3840" t="str">
            <v>WH</v>
          </cell>
          <cell r="I3840" t="str">
            <v>Energy</v>
          </cell>
          <cell r="J3840" t="str">
            <v>Winter</v>
          </cell>
          <cell r="K3840" t="str">
            <v>Off Peak</v>
          </cell>
          <cell r="O3840" t="str">
            <v>N/A</v>
          </cell>
          <cell r="T3840">
            <v>949263674.21278811</v>
          </cell>
        </row>
        <row r="3841">
          <cell r="F3841" t="str">
            <v>B-19</v>
          </cell>
          <cell r="G3841" t="str">
            <v>WH</v>
          </cell>
          <cell r="I3841" t="str">
            <v>Energy</v>
          </cell>
          <cell r="J3841" t="str">
            <v>Winter</v>
          </cell>
          <cell r="K3841" t="str">
            <v>Off Peak</v>
          </cell>
          <cell r="O3841" t="str">
            <v>N/A</v>
          </cell>
          <cell r="T3841">
            <v>3625473.0610839999</v>
          </cell>
        </row>
        <row r="3842">
          <cell r="F3842" t="str">
            <v>B-19</v>
          </cell>
          <cell r="G3842" t="str">
            <v>WH</v>
          </cell>
          <cell r="I3842" t="str">
            <v>Energy</v>
          </cell>
          <cell r="J3842" t="str">
            <v>Winter</v>
          </cell>
          <cell r="K3842" t="str">
            <v>Part Peak</v>
          </cell>
          <cell r="O3842" t="str">
            <v>N/A</v>
          </cell>
          <cell r="T3842">
            <v>23473001.056795001</v>
          </cell>
        </row>
        <row r="3843">
          <cell r="F3843" t="str">
            <v>B-19</v>
          </cell>
          <cell r="G3843" t="str">
            <v>WH</v>
          </cell>
          <cell r="I3843" t="str">
            <v>Energy</v>
          </cell>
          <cell r="J3843" t="str">
            <v>Winter</v>
          </cell>
          <cell r="K3843" t="str">
            <v>Part Peak</v>
          </cell>
          <cell r="O3843" t="str">
            <v>N/A</v>
          </cell>
          <cell r="T3843">
            <v>302676345.83454001</v>
          </cell>
        </row>
        <row r="3844">
          <cell r="F3844" t="str">
            <v>B-19</v>
          </cell>
          <cell r="G3844" t="str">
            <v>WH</v>
          </cell>
          <cell r="I3844" t="str">
            <v>Energy</v>
          </cell>
          <cell r="J3844" t="str">
            <v>Winter</v>
          </cell>
          <cell r="K3844" t="str">
            <v>Part Peak</v>
          </cell>
          <cell r="O3844" t="str">
            <v>N/A</v>
          </cell>
          <cell r="T3844">
            <v>1003605.164353</v>
          </cell>
        </row>
        <row r="3845">
          <cell r="F3845" t="str">
            <v>B-19</v>
          </cell>
          <cell r="G3845" t="str">
            <v>WH</v>
          </cell>
          <cell r="I3845" t="str">
            <v>Energy</v>
          </cell>
          <cell r="J3845" t="str">
            <v>Winter</v>
          </cell>
          <cell r="K3845" t="str">
            <v>Super Off</v>
          </cell>
          <cell r="O3845" t="str">
            <v>N/A</v>
          </cell>
          <cell r="T3845">
            <v>6286162.3996529998</v>
          </cell>
        </row>
        <row r="3846">
          <cell r="F3846" t="str">
            <v>B-19</v>
          </cell>
          <cell r="G3846" t="str">
            <v>WH</v>
          </cell>
          <cell r="I3846" t="str">
            <v>Energy</v>
          </cell>
          <cell r="J3846" t="str">
            <v>Winter</v>
          </cell>
          <cell r="K3846" t="str">
            <v>Super Off</v>
          </cell>
          <cell r="O3846" t="str">
            <v>N/A</v>
          </cell>
          <cell r="T3846">
            <v>86023668.103443995</v>
          </cell>
        </row>
        <row r="3847">
          <cell r="F3847" t="str">
            <v>B-19</v>
          </cell>
          <cell r="G3847" t="str">
            <v>WH</v>
          </cell>
          <cell r="I3847" t="str">
            <v>Energy</v>
          </cell>
          <cell r="J3847" t="str">
            <v>Winter</v>
          </cell>
          <cell r="K3847" t="str">
            <v>Super Off</v>
          </cell>
          <cell r="O3847" t="str">
            <v>N/A</v>
          </cell>
          <cell r="T3847">
            <v>452887.113694</v>
          </cell>
        </row>
        <row r="3848">
          <cell r="F3848" t="str">
            <v>B-19</v>
          </cell>
          <cell r="G3848" t="str">
            <v>WH</v>
          </cell>
          <cell r="I3848" t="str">
            <v>DL</v>
          </cell>
          <cell r="J3848" t="str">
            <v>N/A</v>
          </cell>
          <cell r="K3848" t="str">
            <v>N/A</v>
          </cell>
          <cell r="O3848" t="str">
            <v>C</v>
          </cell>
          <cell r="T3848">
            <v>0</v>
          </cell>
        </row>
        <row r="3849">
          <cell r="F3849" t="str">
            <v>B-19</v>
          </cell>
          <cell r="G3849" t="str">
            <v>WH</v>
          </cell>
          <cell r="I3849" t="str">
            <v>DL</v>
          </cell>
          <cell r="J3849" t="str">
            <v>N/A</v>
          </cell>
          <cell r="K3849" t="str">
            <v>N/A</v>
          </cell>
          <cell r="O3849" t="str">
            <v>C</v>
          </cell>
          <cell r="T3849">
            <v>0</v>
          </cell>
        </row>
        <row r="3850">
          <cell r="F3850" t="str">
            <v>B-19</v>
          </cell>
          <cell r="G3850" t="str">
            <v>WH</v>
          </cell>
          <cell r="I3850" t="str">
            <v>DL</v>
          </cell>
          <cell r="J3850" t="str">
            <v>N/A</v>
          </cell>
          <cell r="K3850" t="str">
            <v>N/A</v>
          </cell>
          <cell r="O3850" t="str">
            <v>C</v>
          </cell>
          <cell r="T3850">
            <v>0</v>
          </cell>
        </row>
        <row r="3851">
          <cell r="F3851" t="str">
            <v>B-19</v>
          </cell>
          <cell r="G3851" t="str">
            <v>WH</v>
          </cell>
          <cell r="I3851" t="str">
            <v>DL</v>
          </cell>
          <cell r="J3851" t="str">
            <v>N/A</v>
          </cell>
          <cell r="K3851" t="str">
            <v>N/A</v>
          </cell>
          <cell r="O3851" t="str">
            <v>C</v>
          </cell>
          <cell r="T3851">
            <v>0</v>
          </cell>
        </row>
        <row r="3852">
          <cell r="F3852" t="str">
            <v>B-19</v>
          </cell>
          <cell r="G3852" t="str">
            <v>WH</v>
          </cell>
          <cell r="I3852" t="str">
            <v>Energy</v>
          </cell>
          <cell r="J3852" t="str">
            <v>Summer</v>
          </cell>
          <cell r="K3852" t="str">
            <v>Off Peak</v>
          </cell>
          <cell r="O3852" t="str">
            <v>C</v>
          </cell>
          <cell r="T3852">
            <v>113978.599426</v>
          </cell>
        </row>
        <row r="3853">
          <cell r="F3853" t="str">
            <v>B-19</v>
          </cell>
          <cell r="G3853" t="str">
            <v>WH</v>
          </cell>
          <cell r="I3853" t="str">
            <v>Energy</v>
          </cell>
          <cell r="J3853" t="str">
            <v>Summer</v>
          </cell>
          <cell r="K3853" t="str">
            <v>Off Peak</v>
          </cell>
          <cell r="O3853" t="str">
            <v>C</v>
          </cell>
          <cell r="T3853">
            <v>3287230.3804580001</v>
          </cell>
        </row>
        <row r="3854">
          <cell r="F3854" t="str">
            <v>B-19</v>
          </cell>
          <cell r="G3854" t="str">
            <v>WH</v>
          </cell>
          <cell r="I3854" t="str">
            <v>Energy</v>
          </cell>
          <cell r="J3854" t="str">
            <v>Summer</v>
          </cell>
          <cell r="K3854" t="str">
            <v>Part Peak</v>
          </cell>
          <cell r="O3854" t="str">
            <v>C</v>
          </cell>
          <cell r="T3854">
            <v>34659.287711999998</v>
          </cell>
        </row>
        <row r="3855">
          <cell r="F3855" t="str">
            <v>B-19</v>
          </cell>
          <cell r="G3855" t="str">
            <v>WH</v>
          </cell>
          <cell r="I3855" t="str">
            <v>Energy</v>
          </cell>
          <cell r="J3855" t="str">
            <v>Summer</v>
          </cell>
          <cell r="K3855" t="str">
            <v>Part Peak</v>
          </cell>
          <cell r="O3855" t="str">
            <v>C</v>
          </cell>
          <cell r="T3855">
            <v>951192.5379440001</v>
          </cell>
        </row>
        <row r="3856">
          <cell r="F3856" t="str">
            <v>B-19</v>
          </cell>
          <cell r="G3856" t="str">
            <v>WH</v>
          </cell>
          <cell r="I3856" t="str">
            <v>Energy</v>
          </cell>
          <cell r="J3856" t="str">
            <v>Summer</v>
          </cell>
          <cell r="K3856" t="str">
            <v>Peak</v>
          </cell>
          <cell r="O3856" t="str">
            <v>C</v>
          </cell>
          <cell r="T3856">
            <v>50934.331396000001</v>
          </cell>
        </row>
        <row r="3857">
          <cell r="F3857" t="str">
            <v>B-19</v>
          </cell>
          <cell r="G3857" t="str">
            <v>WH</v>
          </cell>
          <cell r="I3857" t="str">
            <v>Energy</v>
          </cell>
          <cell r="J3857" t="str">
            <v>Summer</v>
          </cell>
          <cell r="K3857" t="str">
            <v>Peak</v>
          </cell>
          <cell r="O3857" t="str">
            <v>C</v>
          </cell>
          <cell r="T3857">
            <v>1176338.1003769999</v>
          </cell>
        </row>
        <row r="3858">
          <cell r="F3858" t="str">
            <v>B-19</v>
          </cell>
          <cell r="G3858" t="str">
            <v>WH</v>
          </cell>
          <cell r="I3858" t="str">
            <v>Energy</v>
          </cell>
          <cell r="J3858" t="str">
            <v>Winter</v>
          </cell>
          <cell r="K3858" t="str">
            <v>Off Peak</v>
          </cell>
          <cell r="O3858" t="str">
            <v>C</v>
          </cell>
          <cell r="T3858">
            <v>218847.790511</v>
          </cell>
        </row>
        <row r="3859">
          <cell r="F3859" t="str">
            <v>B-19</v>
          </cell>
          <cell r="G3859" t="str">
            <v>WH</v>
          </cell>
          <cell r="I3859" t="str">
            <v>Energy</v>
          </cell>
          <cell r="J3859" t="str">
            <v>Winter</v>
          </cell>
          <cell r="K3859" t="str">
            <v>Off Peak</v>
          </cell>
          <cell r="O3859" t="str">
            <v>C</v>
          </cell>
          <cell r="T3859">
            <v>6381158.2530150004</v>
          </cell>
        </row>
        <row r="3860">
          <cell r="F3860" t="str">
            <v>B-19</v>
          </cell>
          <cell r="G3860" t="str">
            <v>WH</v>
          </cell>
          <cell r="I3860" t="str">
            <v>Energy</v>
          </cell>
          <cell r="J3860" t="str">
            <v>Winter</v>
          </cell>
          <cell r="K3860" t="str">
            <v>Part Peak</v>
          </cell>
          <cell r="O3860" t="str">
            <v>C</v>
          </cell>
          <cell r="T3860">
            <v>68493.714695000002</v>
          </cell>
        </row>
        <row r="3861">
          <cell r="F3861" t="str">
            <v>B-19</v>
          </cell>
          <cell r="G3861" t="str">
            <v>WH</v>
          </cell>
          <cell r="I3861" t="str">
            <v>Energy</v>
          </cell>
          <cell r="J3861" t="str">
            <v>Winter</v>
          </cell>
          <cell r="K3861" t="str">
            <v>Part Peak</v>
          </cell>
          <cell r="O3861" t="str">
            <v>C</v>
          </cell>
          <cell r="T3861">
            <v>1929429.0636459999</v>
          </cell>
        </row>
        <row r="3862">
          <cell r="F3862" t="str">
            <v>B-19</v>
          </cell>
          <cell r="G3862" t="str">
            <v>WH</v>
          </cell>
          <cell r="I3862" t="str">
            <v>Energy</v>
          </cell>
          <cell r="J3862" t="str">
            <v>Winter</v>
          </cell>
          <cell r="K3862" t="str">
            <v>Super Off</v>
          </cell>
          <cell r="O3862" t="str">
            <v>C</v>
          </cell>
          <cell r="T3862">
            <v>24668.853134000001</v>
          </cell>
        </row>
        <row r="3863">
          <cell r="F3863" t="str">
            <v>B-19</v>
          </cell>
          <cell r="G3863" t="str">
            <v>WH</v>
          </cell>
          <cell r="I3863" t="str">
            <v>Energy</v>
          </cell>
          <cell r="J3863" t="str">
            <v>Winter</v>
          </cell>
          <cell r="K3863" t="str">
            <v>Super Off</v>
          </cell>
          <cell r="O3863" t="str">
            <v>C</v>
          </cell>
          <cell r="T3863">
            <v>476951.00618800003</v>
          </cell>
        </row>
        <row r="3864">
          <cell r="F3864" t="str">
            <v>B-19</v>
          </cell>
          <cell r="G3864" t="str">
            <v>WH</v>
          </cell>
          <cell r="I3864" t="str">
            <v>Energy</v>
          </cell>
          <cell r="J3864" t="str">
            <v>Summer</v>
          </cell>
          <cell r="K3864" t="str">
            <v>Off Peak</v>
          </cell>
          <cell r="O3864" t="str">
            <v>C</v>
          </cell>
          <cell r="T3864">
            <v>0</v>
          </cell>
        </row>
        <row r="3865">
          <cell r="F3865" t="str">
            <v>B-19</v>
          </cell>
          <cell r="G3865" t="str">
            <v>WH</v>
          </cell>
          <cell r="I3865" t="str">
            <v>Energy</v>
          </cell>
          <cell r="J3865" t="str">
            <v>Summer</v>
          </cell>
          <cell r="K3865" t="str">
            <v>Off Peak</v>
          </cell>
          <cell r="O3865" t="str">
            <v>C</v>
          </cell>
          <cell r="T3865">
            <v>0</v>
          </cell>
        </row>
        <row r="3866">
          <cell r="F3866" t="str">
            <v>B-19</v>
          </cell>
          <cell r="G3866" t="str">
            <v>WH</v>
          </cell>
          <cell r="I3866" t="str">
            <v>Energy</v>
          </cell>
          <cell r="J3866" t="str">
            <v>Summer</v>
          </cell>
          <cell r="K3866" t="str">
            <v>Off Peak</v>
          </cell>
          <cell r="O3866" t="str">
            <v>C</v>
          </cell>
          <cell r="T3866">
            <v>0</v>
          </cell>
        </row>
        <row r="3867">
          <cell r="F3867" t="str">
            <v>B-19</v>
          </cell>
          <cell r="G3867" t="str">
            <v>WH</v>
          </cell>
          <cell r="I3867" t="str">
            <v>Energy</v>
          </cell>
          <cell r="J3867" t="str">
            <v>Summer</v>
          </cell>
          <cell r="K3867" t="str">
            <v>Part Peak</v>
          </cell>
          <cell r="O3867" t="str">
            <v>C</v>
          </cell>
          <cell r="T3867">
            <v>0</v>
          </cell>
        </row>
        <row r="3868">
          <cell r="F3868" t="str">
            <v>B-19</v>
          </cell>
          <cell r="G3868" t="str">
            <v>WH</v>
          </cell>
          <cell r="I3868" t="str">
            <v>Energy</v>
          </cell>
          <cell r="J3868" t="str">
            <v>Summer</v>
          </cell>
          <cell r="K3868" t="str">
            <v>Part Peak</v>
          </cell>
          <cell r="O3868" t="str">
            <v>C</v>
          </cell>
          <cell r="T3868">
            <v>0</v>
          </cell>
        </row>
        <row r="3869">
          <cell r="F3869" t="str">
            <v>B-19</v>
          </cell>
          <cell r="G3869" t="str">
            <v>WH</v>
          </cell>
          <cell r="I3869" t="str">
            <v>Energy</v>
          </cell>
          <cell r="J3869" t="str">
            <v>Summer</v>
          </cell>
          <cell r="K3869" t="str">
            <v>Part Peak</v>
          </cell>
          <cell r="O3869" t="str">
            <v>C</v>
          </cell>
          <cell r="T3869">
            <v>0</v>
          </cell>
        </row>
        <row r="3870">
          <cell r="F3870" t="str">
            <v>B-19</v>
          </cell>
          <cell r="G3870" t="str">
            <v>WH</v>
          </cell>
          <cell r="I3870" t="str">
            <v>Energy</v>
          </cell>
          <cell r="J3870" t="str">
            <v>Summer</v>
          </cell>
          <cell r="K3870" t="str">
            <v>Peak</v>
          </cell>
          <cell r="O3870" t="str">
            <v>C</v>
          </cell>
          <cell r="T3870">
            <v>0</v>
          </cell>
        </row>
        <row r="3871">
          <cell r="F3871" t="str">
            <v>B-19</v>
          </cell>
          <cell r="G3871" t="str">
            <v>WH</v>
          </cell>
          <cell r="I3871" t="str">
            <v>Energy</v>
          </cell>
          <cell r="J3871" t="str">
            <v>Summer</v>
          </cell>
          <cell r="K3871" t="str">
            <v>Peak</v>
          </cell>
          <cell r="O3871" t="str">
            <v>C</v>
          </cell>
          <cell r="T3871">
            <v>0</v>
          </cell>
        </row>
        <row r="3872">
          <cell r="F3872" t="str">
            <v>B-19</v>
          </cell>
          <cell r="G3872" t="str">
            <v>WH</v>
          </cell>
          <cell r="I3872" t="str">
            <v>Energy</v>
          </cell>
          <cell r="J3872" t="str">
            <v>Summer</v>
          </cell>
          <cell r="K3872" t="str">
            <v>Peak</v>
          </cell>
          <cell r="O3872" t="str">
            <v>C</v>
          </cell>
          <cell r="T3872">
            <v>0</v>
          </cell>
        </row>
        <row r="3873">
          <cell r="F3873" t="str">
            <v>B-19</v>
          </cell>
          <cell r="G3873" t="str">
            <v>WH</v>
          </cell>
          <cell r="I3873" t="str">
            <v>Energy</v>
          </cell>
          <cell r="J3873" t="str">
            <v>Winter</v>
          </cell>
          <cell r="K3873" t="str">
            <v>Off Peak</v>
          </cell>
          <cell r="O3873" t="str">
            <v>C</v>
          </cell>
          <cell r="T3873">
            <v>0</v>
          </cell>
        </row>
        <row r="3874">
          <cell r="F3874" t="str">
            <v>B-19</v>
          </cell>
          <cell r="G3874" t="str">
            <v>WH</v>
          </cell>
          <cell r="I3874" t="str">
            <v>Energy</v>
          </cell>
          <cell r="J3874" t="str">
            <v>Winter</v>
          </cell>
          <cell r="K3874" t="str">
            <v>Off Peak</v>
          </cell>
          <cell r="O3874" t="str">
            <v>C</v>
          </cell>
          <cell r="T3874">
            <v>0</v>
          </cell>
        </row>
        <row r="3875">
          <cell r="F3875" t="str">
            <v>B-19</v>
          </cell>
          <cell r="G3875" t="str">
            <v>WH</v>
          </cell>
          <cell r="I3875" t="str">
            <v>Energy</v>
          </cell>
          <cell r="J3875" t="str">
            <v>Winter</v>
          </cell>
          <cell r="K3875" t="str">
            <v>Off Peak</v>
          </cell>
          <cell r="O3875" t="str">
            <v>C</v>
          </cell>
          <cell r="T3875">
            <v>0</v>
          </cell>
        </row>
        <row r="3876">
          <cell r="F3876" t="str">
            <v>B-19</v>
          </cell>
          <cell r="G3876" t="str">
            <v>WH</v>
          </cell>
          <cell r="I3876" t="str">
            <v>Energy</v>
          </cell>
          <cell r="J3876" t="str">
            <v>Winter</v>
          </cell>
          <cell r="K3876" t="str">
            <v>Part Peak</v>
          </cell>
          <cell r="O3876" t="str">
            <v>C</v>
          </cell>
          <cell r="T3876">
            <v>0</v>
          </cell>
        </row>
        <row r="3877">
          <cell r="F3877" t="str">
            <v>B-19</v>
          </cell>
          <cell r="G3877" t="str">
            <v>WH</v>
          </cell>
          <cell r="I3877" t="str">
            <v>Energy</v>
          </cell>
          <cell r="J3877" t="str">
            <v>Winter</v>
          </cell>
          <cell r="K3877" t="str">
            <v>Part Peak</v>
          </cell>
          <cell r="O3877" t="str">
            <v>C</v>
          </cell>
          <cell r="T3877">
            <v>0</v>
          </cell>
        </row>
        <row r="3878">
          <cell r="F3878" t="str">
            <v>B-19</v>
          </cell>
          <cell r="G3878" t="str">
            <v>WH</v>
          </cell>
          <cell r="I3878" t="str">
            <v>Energy</v>
          </cell>
          <cell r="J3878" t="str">
            <v>Winter</v>
          </cell>
          <cell r="K3878" t="str">
            <v>Part Peak</v>
          </cell>
          <cell r="O3878" t="str">
            <v>C</v>
          </cell>
          <cell r="T3878">
            <v>0</v>
          </cell>
        </row>
        <row r="3879">
          <cell r="F3879" t="str">
            <v>B-19</v>
          </cell>
          <cell r="G3879" t="str">
            <v>WH</v>
          </cell>
          <cell r="I3879" t="str">
            <v>Energy</v>
          </cell>
          <cell r="J3879" t="str">
            <v>Winter</v>
          </cell>
          <cell r="K3879" t="str">
            <v>Super Off</v>
          </cell>
          <cell r="O3879" t="str">
            <v>C</v>
          </cell>
          <cell r="T3879">
            <v>0</v>
          </cell>
        </row>
        <row r="3880">
          <cell r="F3880" t="str">
            <v>B-19</v>
          </cell>
          <cell r="G3880" t="str">
            <v>WH</v>
          </cell>
          <cell r="I3880" t="str">
            <v>Energy</v>
          </cell>
          <cell r="J3880" t="str">
            <v>Winter</v>
          </cell>
          <cell r="K3880" t="str">
            <v>Super Off</v>
          </cell>
          <cell r="O3880" t="str">
            <v>C</v>
          </cell>
          <cell r="T3880">
            <v>0</v>
          </cell>
        </row>
        <row r="3881">
          <cell r="F3881" t="str">
            <v>B-19</v>
          </cell>
          <cell r="G3881" t="str">
            <v>WH</v>
          </cell>
          <cell r="I3881" t="str">
            <v>Energy</v>
          </cell>
          <cell r="J3881" t="str">
            <v>Winter</v>
          </cell>
          <cell r="K3881" t="str">
            <v>Super Off</v>
          </cell>
          <cell r="O3881" t="str">
            <v>C</v>
          </cell>
          <cell r="T3881">
            <v>0</v>
          </cell>
        </row>
        <row r="3882">
          <cell r="F3882" t="str">
            <v>B-19</v>
          </cell>
          <cell r="G3882" t="str">
            <v>PCIA</v>
          </cell>
          <cell r="I3882" t="str">
            <v>Vin 22</v>
          </cell>
          <cell r="J3882" t="str">
            <v>N/A</v>
          </cell>
          <cell r="K3882" t="str">
            <v>N/A</v>
          </cell>
          <cell r="O3882" t="str">
            <v>N/A</v>
          </cell>
          <cell r="T3882">
            <v>0</v>
          </cell>
        </row>
        <row r="3883">
          <cell r="F3883" t="str">
            <v>B-19</v>
          </cell>
          <cell r="G3883" t="str">
            <v>PCIA</v>
          </cell>
          <cell r="I3883" t="str">
            <v>Vin 22</v>
          </cell>
          <cell r="J3883" t="str">
            <v>N/A</v>
          </cell>
          <cell r="K3883" t="str">
            <v>N/A</v>
          </cell>
          <cell r="O3883" t="str">
            <v>N/A</v>
          </cell>
          <cell r="T3883">
            <v>0</v>
          </cell>
        </row>
        <row r="3884">
          <cell r="F3884" t="str">
            <v>B-19</v>
          </cell>
          <cell r="G3884" t="str">
            <v>PCIA</v>
          </cell>
          <cell r="I3884" t="str">
            <v>Vin 22</v>
          </cell>
          <cell r="J3884" t="str">
            <v>N/A</v>
          </cell>
          <cell r="K3884" t="str">
            <v>N/A</v>
          </cell>
          <cell r="O3884" t="str">
            <v>N/A</v>
          </cell>
          <cell r="T3884">
            <v>0</v>
          </cell>
        </row>
        <row r="3885">
          <cell r="F3885" t="str">
            <v>B-19</v>
          </cell>
          <cell r="G3885" t="str">
            <v>PCIA</v>
          </cell>
          <cell r="I3885" t="str">
            <v>Vin 22</v>
          </cell>
          <cell r="J3885" t="str">
            <v>N/A</v>
          </cell>
          <cell r="K3885" t="str">
            <v>N/A</v>
          </cell>
          <cell r="O3885" t="str">
            <v>N/A</v>
          </cell>
          <cell r="T3885">
            <v>0</v>
          </cell>
        </row>
        <row r="3886">
          <cell r="F3886" t="str">
            <v>B-19</v>
          </cell>
          <cell r="G3886" t="str">
            <v>PCIA</v>
          </cell>
          <cell r="I3886" t="str">
            <v>Vin 22</v>
          </cell>
          <cell r="J3886" t="str">
            <v>N/A</v>
          </cell>
          <cell r="K3886" t="str">
            <v>N/A</v>
          </cell>
          <cell r="O3886" t="str">
            <v>N/A</v>
          </cell>
          <cell r="T3886">
            <v>0</v>
          </cell>
        </row>
        <row r="3887">
          <cell r="F3887" t="str">
            <v>B-19</v>
          </cell>
          <cell r="G3887" t="str">
            <v>PCIA</v>
          </cell>
          <cell r="I3887" t="str">
            <v>Vin 22</v>
          </cell>
          <cell r="J3887" t="str">
            <v>N/A</v>
          </cell>
          <cell r="K3887" t="str">
            <v>N/A</v>
          </cell>
          <cell r="O3887" t="str">
            <v>N/A</v>
          </cell>
          <cell r="T3887">
            <v>0</v>
          </cell>
        </row>
        <row r="3888">
          <cell r="F3888" t="str">
            <v>B-19</v>
          </cell>
          <cell r="G3888" t="str">
            <v>PCIA</v>
          </cell>
          <cell r="I3888" t="str">
            <v>Vin 23</v>
          </cell>
          <cell r="J3888" t="str">
            <v>N/A</v>
          </cell>
          <cell r="K3888" t="str">
            <v>N/A</v>
          </cell>
          <cell r="O3888" t="str">
            <v>N/A</v>
          </cell>
          <cell r="T3888">
            <v>0</v>
          </cell>
        </row>
        <row r="3889">
          <cell r="F3889" t="str">
            <v>B-19</v>
          </cell>
          <cell r="G3889" t="str">
            <v>PCIA</v>
          </cell>
          <cell r="I3889" t="str">
            <v>Vin 23</v>
          </cell>
          <cell r="J3889" t="str">
            <v>N/A</v>
          </cell>
          <cell r="K3889" t="str">
            <v>N/A</v>
          </cell>
          <cell r="O3889" t="str">
            <v>N/A</v>
          </cell>
          <cell r="T3889">
            <v>0</v>
          </cell>
        </row>
        <row r="3890">
          <cell r="F3890" t="str">
            <v>B-19</v>
          </cell>
          <cell r="G3890" t="str">
            <v>PCIA</v>
          </cell>
          <cell r="I3890" t="str">
            <v>Vin 23</v>
          </cell>
          <cell r="J3890" t="str">
            <v>N/A</v>
          </cell>
          <cell r="K3890" t="str">
            <v>N/A</v>
          </cell>
          <cell r="O3890" t="str">
            <v>N/A</v>
          </cell>
          <cell r="T3890">
            <v>0</v>
          </cell>
        </row>
        <row r="3891">
          <cell r="F3891" t="str">
            <v>B-19</v>
          </cell>
          <cell r="G3891" t="str">
            <v>PCIA</v>
          </cell>
          <cell r="I3891" t="str">
            <v>Vin 23</v>
          </cell>
          <cell r="J3891" t="str">
            <v>N/A</v>
          </cell>
          <cell r="K3891" t="str">
            <v>N/A</v>
          </cell>
          <cell r="O3891" t="str">
            <v>N/A</v>
          </cell>
          <cell r="T3891">
            <v>0</v>
          </cell>
        </row>
        <row r="3892">
          <cell r="F3892" t="str">
            <v>B-19</v>
          </cell>
          <cell r="G3892" t="str">
            <v>PCIA</v>
          </cell>
          <cell r="I3892" t="str">
            <v>Vin 23</v>
          </cell>
          <cell r="J3892" t="str">
            <v>N/A</v>
          </cell>
          <cell r="K3892" t="str">
            <v>N/A</v>
          </cell>
          <cell r="O3892" t="str">
            <v>N/A</v>
          </cell>
          <cell r="T3892">
            <v>0</v>
          </cell>
        </row>
        <row r="3893">
          <cell r="F3893" t="str">
            <v>B-19</v>
          </cell>
          <cell r="G3893" t="str">
            <v>PCIA</v>
          </cell>
          <cell r="I3893" t="str">
            <v>Vin 23</v>
          </cell>
          <cell r="J3893" t="str">
            <v>N/A</v>
          </cell>
          <cell r="K3893" t="str">
            <v>N/A</v>
          </cell>
          <cell r="O3893" t="str">
            <v>N/A</v>
          </cell>
          <cell r="T3893">
            <v>0</v>
          </cell>
        </row>
        <row r="3894">
          <cell r="F3894" t="str">
            <v>B-20</v>
          </cell>
          <cell r="G3894" t="str">
            <v>Distribution</v>
          </cell>
          <cell r="I3894" t="str">
            <v>Customer</v>
          </cell>
          <cell r="J3894" t="str">
            <v>Summer</v>
          </cell>
          <cell r="K3894" t="str">
            <v>N/A</v>
          </cell>
          <cell r="O3894" t="str">
            <v>N/A</v>
          </cell>
          <cell r="T3894">
            <v>162.228724</v>
          </cell>
        </row>
        <row r="3895">
          <cell r="F3895" t="str">
            <v>B-20</v>
          </cell>
          <cell r="G3895" t="str">
            <v>Distribution</v>
          </cell>
          <cell r="I3895" t="str">
            <v>Customer</v>
          </cell>
          <cell r="J3895" t="str">
            <v>Winter</v>
          </cell>
          <cell r="K3895" t="str">
            <v>N/A</v>
          </cell>
          <cell r="O3895" t="str">
            <v>N/A</v>
          </cell>
          <cell r="T3895">
            <v>331.11129199999999</v>
          </cell>
        </row>
        <row r="3896">
          <cell r="F3896" t="str">
            <v>B-20</v>
          </cell>
          <cell r="G3896" t="str">
            <v>Distribution</v>
          </cell>
          <cell r="I3896" t="str">
            <v>Demand</v>
          </cell>
          <cell r="J3896" t="str">
            <v>Summer</v>
          </cell>
          <cell r="K3896" t="str">
            <v>Maximum kW</v>
          </cell>
          <cell r="O3896" t="str">
            <v>N/A</v>
          </cell>
          <cell r="T3896">
            <v>1406417.9831130002</v>
          </cell>
        </row>
        <row r="3897">
          <cell r="F3897" t="str">
            <v>B-20</v>
          </cell>
          <cell r="G3897" t="str">
            <v>Distribution</v>
          </cell>
          <cell r="I3897" t="str">
            <v>Demand</v>
          </cell>
          <cell r="J3897" t="str">
            <v>Summer</v>
          </cell>
          <cell r="K3897" t="str">
            <v>Part Peak</v>
          </cell>
          <cell r="O3897" t="str">
            <v>N/A</v>
          </cell>
          <cell r="T3897">
            <v>1347927.7014820001</v>
          </cell>
        </row>
        <row r="3898">
          <cell r="F3898" t="str">
            <v>B-20</v>
          </cell>
          <cell r="G3898" t="str">
            <v>Distribution</v>
          </cell>
          <cell r="I3898" t="str">
            <v>Demand</v>
          </cell>
          <cell r="J3898" t="str">
            <v>Summer</v>
          </cell>
          <cell r="K3898" t="str">
            <v>Peak</v>
          </cell>
          <cell r="O3898" t="str">
            <v>N/A</v>
          </cell>
          <cell r="T3898">
            <v>1414684.7311780001</v>
          </cell>
        </row>
        <row r="3899">
          <cell r="F3899" t="str">
            <v>B-20</v>
          </cell>
          <cell r="G3899" t="str">
            <v>Distribution</v>
          </cell>
          <cell r="I3899" t="str">
            <v>Demand</v>
          </cell>
          <cell r="J3899" t="str">
            <v>Winter</v>
          </cell>
          <cell r="K3899" t="str">
            <v>Maximum kW</v>
          </cell>
          <cell r="O3899" t="str">
            <v>N/A</v>
          </cell>
          <cell r="T3899">
            <v>2464568.5814549997</v>
          </cell>
        </row>
        <row r="3900">
          <cell r="F3900" t="str">
            <v>B-20</v>
          </cell>
          <cell r="G3900" t="str">
            <v>Distribution</v>
          </cell>
          <cell r="I3900" t="str">
            <v>Demand</v>
          </cell>
          <cell r="J3900" t="str">
            <v>Winter</v>
          </cell>
          <cell r="K3900" t="str">
            <v>Part Peak</v>
          </cell>
          <cell r="O3900" t="str">
            <v>N/A</v>
          </cell>
          <cell r="T3900">
            <v>2470365.870563</v>
          </cell>
        </row>
        <row r="3901">
          <cell r="F3901" t="str">
            <v>B-20</v>
          </cell>
          <cell r="G3901" t="str">
            <v>Distribution</v>
          </cell>
          <cell r="I3901" t="str">
            <v>Energy</v>
          </cell>
          <cell r="J3901" t="str">
            <v>Summer</v>
          </cell>
          <cell r="K3901" t="str">
            <v>Off Peak</v>
          </cell>
          <cell r="O3901" t="str">
            <v>N/A</v>
          </cell>
          <cell r="T3901">
            <v>455015784.00544</v>
          </cell>
        </row>
        <row r="3902">
          <cell r="F3902" t="str">
            <v>B-20</v>
          </cell>
          <cell r="G3902" t="str">
            <v>Distribution</v>
          </cell>
          <cell r="I3902" t="str">
            <v>Energy</v>
          </cell>
          <cell r="J3902" t="str">
            <v>Summer</v>
          </cell>
          <cell r="K3902" t="str">
            <v>Part Peak</v>
          </cell>
          <cell r="O3902" t="str">
            <v>N/A</v>
          </cell>
          <cell r="T3902">
            <v>118965372.63390701</v>
          </cell>
        </row>
        <row r="3903">
          <cell r="F3903" t="str">
            <v>B-20</v>
          </cell>
          <cell r="G3903" t="str">
            <v>Distribution</v>
          </cell>
          <cell r="I3903" t="str">
            <v>Energy</v>
          </cell>
          <cell r="J3903" t="str">
            <v>Summer</v>
          </cell>
          <cell r="K3903" t="str">
            <v>Peak</v>
          </cell>
          <cell r="O3903" t="str">
            <v>N/A</v>
          </cell>
          <cell r="T3903">
            <v>151710350.175179</v>
          </cell>
        </row>
        <row r="3904">
          <cell r="F3904" t="str">
            <v>B-20</v>
          </cell>
          <cell r="G3904" t="str">
            <v>Distribution</v>
          </cell>
          <cell r="I3904" t="str">
            <v>Energy</v>
          </cell>
          <cell r="J3904" t="str">
            <v>Winter</v>
          </cell>
          <cell r="K3904" t="str">
            <v>Off Peak</v>
          </cell>
          <cell r="O3904" t="str">
            <v>N/A</v>
          </cell>
          <cell r="T3904">
            <v>901540599.90724504</v>
          </cell>
        </row>
        <row r="3905">
          <cell r="F3905" t="str">
            <v>B-20</v>
          </cell>
          <cell r="G3905" t="str">
            <v>Distribution</v>
          </cell>
          <cell r="I3905" t="str">
            <v>Energy</v>
          </cell>
          <cell r="J3905" t="str">
            <v>Winter</v>
          </cell>
          <cell r="K3905" t="str">
            <v>Part Peak</v>
          </cell>
          <cell r="O3905" t="str">
            <v>N/A</v>
          </cell>
          <cell r="T3905">
            <v>270820716.960159</v>
          </cell>
        </row>
        <row r="3906">
          <cell r="F3906" t="str">
            <v>B-20</v>
          </cell>
          <cell r="G3906" t="str">
            <v>Distribution</v>
          </cell>
          <cell r="I3906" t="str">
            <v>Energy</v>
          </cell>
          <cell r="J3906" t="str">
            <v>Winter</v>
          </cell>
          <cell r="K3906" t="str">
            <v>Super Off</v>
          </cell>
          <cell r="O3906" t="str">
            <v>N/A</v>
          </cell>
          <cell r="T3906">
            <v>88134065.629106</v>
          </cell>
        </row>
        <row r="3907">
          <cell r="F3907" t="str">
            <v>B-20</v>
          </cell>
          <cell r="G3907" t="str">
            <v>Distribution</v>
          </cell>
          <cell r="I3907" t="str">
            <v>Customer</v>
          </cell>
          <cell r="J3907" t="str">
            <v>Summer</v>
          </cell>
          <cell r="K3907" t="str">
            <v>N/A</v>
          </cell>
          <cell r="O3907" t="str">
            <v>N/A</v>
          </cell>
          <cell r="T3907">
            <v>135.229826</v>
          </cell>
        </row>
        <row r="3908">
          <cell r="F3908" t="str">
            <v>B-20</v>
          </cell>
          <cell r="G3908" t="str">
            <v>Distribution</v>
          </cell>
          <cell r="I3908" t="str">
            <v>Customer</v>
          </cell>
          <cell r="J3908" t="str">
            <v>Winter</v>
          </cell>
          <cell r="K3908" t="str">
            <v>N/A</v>
          </cell>
          <cell r="O3908" t="str">
            <v>N/A</v>
          </cell>
          <cell r="T3908">
            <v>288.92606799999999</v>
          </cell>
        </row>
        <row r="3909">
          <cell r="F3909" t="str">
            <v>B-20</v>
          </cell>
          <cell r="G3909" t="str">
            <v>Distribution</v>
          </cell>
          <cell r="I3909" t="str">
            <v>Demand</v>
          </cell>
          <cell r="J3909" t="str">
            <v>Summer</v>
          </cell>
          <cell r="K3909" t="str">
            <v>Maximum kW</v>
          </cell>
          <cell r="O3909" t="str">
            <v>N/A</v>
          </cell>
          <cell r="T3909">
            <v>195395.21932500001</v>
          </cell>
        </row>
        <row r="3910">
          <cell r="F3910" t="str">
            <v>B-20</v>
          </cell>
          <cell r="G3910" t="str">
            <v>Distribution</v>
          </cell>
          <cell r="I3910" t="str">
            <v>Demand</v>
          </cell>
          <cell r="J3910" t="str">
            <v>Summer</v>
          </cell>
          <cell r="K3910" t="str">
            <v>Part Peak</v>
          </cell>
          <cell r="O3910" t="str">
            <v>N/A</v>
          </cell>
          <cell r="T3910">
            <v>182841.49778099998</v>
          </cell>
        </row>
        <row r="3911">
          <cell r="F3911" t="str">
            <v>B-20</v>
          </cell>
          <cell r="G3911" t="str">
            <v>Distribution</v>
          </cell>
          <cell r="I3911" t="str">
            <v>Demand</v>
          </cell>
          <cell r="J3911" t="str">
            <v>Summer</v>
          </cell>
          <cell r="K3911" t="str">
            <v>Peak</v>
          </cell>
          <cell r="O3911" t="str">
            <v>N/A</v>
          </cell>
          <cell r="T3911">
            <v>193053.48784299998</v>
          </cell>
        </row>
        <row r="3912">
          <cell r="F3912" t="str">
            <v>B-20</v>
          </cell>
          <cell r="G3912" t="str">
            <v>Distribution</v>
          </cell>
          <cell r="I3912" t="str">
            <v>Demand</v>
          </cell>
          <cell r="J3912" t="str">
            <v>Winter</v>
          </cell>
          <cell r="K3912" t="str">
            <v>Maximum kW</v>
          </cell>
          <cell r="O3912" t="str">
            <v>N/A</v>
          </cell>
          <cell r="T3912">
            <v>359255.43147800001</v>
          </cell>
        </row>
        <row r="3913">
          <cell r="F3913" t="str">
            <v>B-20</v>
          </cell>
          <cell r="G3913" t="str">
            <v>Distribution</v>
          </cell>
          <cell r="I3913" t="str">
            <v>Demand</v>
          </cell>
          <cell r="J3913" t="str">
            <v>Winter</v>
          </cell>
          <cell r="K3913" t="str">
            <v>Part Peak</v>
          </cell>
          <cell r="O3913" t="str">
            <v>N/A</v>
          </cell>
          <cell r="T3913">
            <v>358896.13433799997</v>
          </cell>
        </row>
        <row r="3914">
          <cell r="F3914" t="str">
            <v>B-20</v>
          </cell>
          <cell r="G3914" t="str">
            <v>Distribution</v>
          </cell>
          <cell r="I3914" t="str">
            <v>Energy</v>
          </cell>
          <cell r="J3914" t="str">
            <v>Summer</v>
          </cell>
          <cell r="K3914" t="str">
            <v>Off Peak</v>
          </cell>
          <cell r="O3914" t="str">
            <v>N/A</v>
          </cell>
          <cell r="T3914">
            <v>47531871.231666997</v>
          </cell>
        </row>
        <row r="3915">
          <cell r="F3915" t="str">
            <v>B-20</v>
          </cell>
          <cell r="G3915" t="str">
            <v>Distribution</v>
          </cell>
          <cell r="I3915" t="str">
            <v>Energy</v>
          </cell>
          <cell r="J3915" t="str">
            <v>Summer</v>
          </cell>
          <cell r="K3915" t="str">
            <v>Part Peak</v>
          </cell>
          <cell r="O3915" t="str">
            <v>N/A</v>
          </cell>
          <cell r="T3915">
            <v>11868680.595939999</v>
          </cell>
        </row>
        <row r="3916">
          <cell r="F3916" t="str">
            <v>B-20</v>
          </cell>
          <cell r="G3916" t="str">
            <v>Distribution</v>
          </cell>
          <cell r="I3916" t="str">
            <v>Energy</v>
          </cell>
          <cell r="J3916" t="str">
            <v>Summer</v>
          </cell>
          <cell r="K3916" t="str">
            <v>Peak</v>
          </cell>
          <cell r="O3916" t="str">
            <v>N/A</v>
          </cell>
          <cell r="T3916">
            <v>15384413.765903</v>
          </cell>
        </row>
        <row r="3917">
          <cell r="F3917" t="str">
            <v>B-20</v>
          </cell>
          <cell r="G3917" t="str">
            <v>Distribution</v>
          </cell>
          <cell r="I3917" t="str">
            <v>Energy</v>
          </cell>
          <cell r="J3917" t="str">
            <v>Winter</v>
          </cell>
          <cell r="K3917" t="str">
            <v>Off Peak</v>
          </cell>
          <cell r="O3917" t="str">
            <v>N/A</v>
          </cell>
          <cell r="T3917">
            <v>96934436.536733001</v>
          </cell>
        </row>
        <row r="3918">
          <cell r="F3918" t="str">
            <v>B-20</v>
          </cell>
          <cell r="G3918" t="str">
            <v>Distribution</v>
          </cell>
          <cell r="I3918" t="str">
            <v>Energy</v>
          </cell>
          <cell r="J3918" t="str">
            <v>Winter</v>
          </cell>
          <cell r="K3918" t="str">
            <v>Part Peak</v>
          </cell>
          <cell r="O3918" t="str">
            <v>N/A</v>
          </cell>
          <cell r="T3918">
            <v>26759487.954643</v>
          </cell>
        </row>
        <row r="3919">
          <cell r="F3919" t="str">
            <v>B-20</v>
          </cell>
          <cell r="G3919" t="str">
            <v>Distribution</v>
          </cell>
          <cell r="I3919" t="str">
            <v>Energy</v>
          </cell>
          <cell r="J3919" t="str">
            <v>Winter</v>
          </cell>
          <cell r="K3919" t="str">
            <v>Super Off</v>
          </cell>
          <cell r="O3919" t="str">
            <v>N/A</v>
          </cell>
          <cell r="T3919">
            <v>9803355.9068860002</v>
          </cell>
        </row>
        <row r="3920">
          <cell r="F3920" t="str">
            <v>B-20</v>
          </cell>
          <cell r="G3920" t="str">
            <v>Generation</v>
          </cell>
          <cell r="I3920" t="str">
            <v>Demand</v>
          </cell>
          <cell r="J3920" t="str">
            <v>Summer</v>
          </cell>
          <cell r="K3920" t="str">
            <v>Maximum kW</v>
          </cell>
          <cell r="O3920" t="str">
            <v>N/A</v>
          </cell>
          <cell r="T3920">
            <v>1406417.9831130002</v>
          </cell>
        </row>
        <row r="3921">
          <cell r="F3921" t="str">
            <v>B-20</v>
          </cell>
          <cell r="G3921" t="str">
            <v>Generation</v>
          </cell>
          <cell r="I3921" t="str">
            <v>Demand</v>
          </cell>
          <cell r="J3921" t="str">
            <v>Summer</v>
          </cell>
          <cell r="K3921" t="str">
            <v>Part Peak</v>
          </cell>
          <cell r="O3921" t="str">
            <v>N/A</v>
          </cell>
          <cell r="T3921">
            <v>1347927.7014820001</v>
          </cell>
        </row>
        <row r="3922">
          <cell r="F3922" t="str">
            <v>B-20</v>
          </cell>
          <cell r="G3922" t="str">
            <v>Generation</v>
          </cell>
          <cell r="I3922" t="str">
            <v>Demand</v>
          </cell>
          <cell r="J3922" t="str">
            <v>Summer</v>
          </cell>
          <cell r="K3922" t="str">
            <v>Peak</v>
          </cell>
          <cell r="O3922" t="str">
            <v>N/A</v>
          </cell>
          <cell r="T3922">
            <v>1414684.7311780001</v>
          </cell>
        </row>
        <row r="3923">
          <cell r="F3923" t="str">
            <v>B-20</v>
          </cell>
          <cell r="G3923" t="str">
            <v>Generation</v>
          </cell>
          <cell r="I3923" t="str">
            <v>Demand</v>
          </cell>
          <cell r="J3923" t="str">
            <v>Winter</v>
          </cell>
          <cell r="K3923" t="str">
            <v>Maximum kW</v>
          </cell>
          <cell r="O3923" t="str">
            <v>N/A</v>
          </cell>
          <cell r="T3923">
            <v>2464568.5814549997</v>
          </cell>
        </row>
        <row r="3924">
          <cell r="F3924" t="str">
            <v>B-20</v>
          </cell>
          <cell r="G3924" t="str">
            <v>Generation</v>
          </cell>
          <cell r="I3924" t="str">
            <v>Demand</v>
          </cell>
          <cell r="J3924" t="str">
            <v>Winter</v>
          </cell>
          <cell r="K3924" t="str">
            <v>Part Peak</v>
          </cell>
          <cell r="O3924" t="str">
            <v>N/A</v>
          </cell>
          <cell r="T3924">
            <v>2470365.870563</v>
          </cell>
        </row>
        <row r="3925">
          <cell r="F3925" t="str">
            <v>B-20</v>
          </cell>
          <cell r="G3925" t="str">
            <v>Generation</v>
          </cell>
          <cell r="I3925" t="str">
            <v>Energy</v>
          </cell>
          <cell r="J3925" t="str">
            <v>Summer</v>
          </cell>
          <cell r="K3925" t="str">
            <v>Off Peak</v>
          </cell>
          <cell r="O3925" t="str">
            <v>N/A</v>
          </cell>
          <cell r="T3925">
            <v>455015784.00544</v>
          </cell>
        </row>
        <row r="3926">
          <cell r="F3926" t="str">
            <v>B-20</v>
          </cell>
          <cell r="G3926" t="str">
            <v>Generation</v>
          </cell>
          <cell r="I3926" t="str">
            <v>Energy</v>
          </cell>
          <cell r="J3926" t="str">
            <v>Summer</v>
          </cell>
          <cell r="K3926" t="str">
            <v>Part Peak</v>
          </cell>
          <cell r="O3926" t="str">
            <v>N/A</v>
          </cell>
          <cell r="T3926">
            <v>118965372.63390701</v>
          </cell>
        </row>
        <row r="3927">
          <cell r="F3927" t="str">
            <v>B-20</v>
          </cell>
          <cell r="G3927" t="str">
            <v>Generation</v>
          </cell>
          <cell r="I3927" t="str">
            <v>Energy</v>
          </cell>
          <cell r="J3927" t="str">
            <v>Summer</v>
          </cell>
          <cell r="K3927" t="str">
            <v>Peak</v>
          </cell>
          <cell r="O3927" t="str">
            <v>N/A</v>
          </cell>
          <cell r="T3927">
            <v>151710350.175179</v>
          </cell>
        </row>
        <row r="3928">
          <cell r="F3928" t="str">
            <v>B-20</v>
          </cell>
          <cell r="G3928" t="str">
            <v>Generation</v>
          </cell>
          <cell r="I3928" t="str">
            <v>Energy</v>
          </cell>
          <cell r="J3928" t="str">
            <v>Winter</v>
          </cell>
          <cell r="K3928" t="str">
            <v>Off Peak</v>
          </cell>
          <cell r="O3928" t="str">
            <v>N/A</v>
          </cell>
          <cell r="T3928">
            <v>901540599.90724504</v>
          </cell>
        </row>
        <row r="3929">
          <cell r="F3929" t="str">
            <v>B-20</v>
          </cell>
          <cell r="G3929" t="str">
            <v>Generation</v>
          </cell>
          <cell r="I3929" t="str">
            <v>Energy</v>
          </cell>
          <cell r="J3929" t="str">
            <v>Winter</v>
          </cell>
          <cell r="K3929" t="str">
            <v>Part Peak</v>
          </cell>
          <cell r="O3929" t="str">
            <v>N/A</v>
          </cell>
          <cell r="T3929">
            <v>270820716.960159</v>
          </cell>
        </row>
        <row r="3930">
          <cell r="F3930" t="str">
            <v>B-20</v>
          </cell>
          <cell r="G3930" t="str">
            <v>Generation</v>
          </cell>
          <cell r="I3930" t="str">
            <v>Energy</v>
          </cell>
          <cell r="J3930" t="str">
            <v>Winter</v>
          </cell>
          <cell r="K3930" t="str">
            <v>Super Off</v>
          </cell>
          <cell r="O3930" t="str">
            <v>N/A</v>
          </cell>
          <cell r="T3930">
            <v>88134065.629106</v>
          </cell>
        </row>
        <row r="3931">
          <cell r="F3931" t="str">
            <v>B-20</v>
          </cell>
          <cell r="G3931" t="str">
            <v>Generation</v>
          </cell>
          <cell r="I3931" t="str">
            <v>Demand</v>
          </cell>
          <cell r="J3931" t="str">
            <v>Summer</v>
          </cell>
          <cell r="K3931" t="str">
            <v>Maximum kW</v>
          </cell>
          <cell r="O3931" t="str">
            <v>N/A</v>
          </cell>
          <cell r="T3931">
            <v>195395.21932500001</v>
          </cell>
        </row>
        <row r="3932">
          <cell r="F3932" t="str">
            <v>B-20</v>
          </cell>
          <cell r="G3932" t="str">
            <v>Generation</v>
          </cell>
          <cell r="I3932" t="str">
            <v>Demand</v>
          </cell>
          <cell r="J3932" t="str">
            <v>Summer</v>
          </cell>
          <cell r="K3932" t="str">
            <v>Part Peak</v>
          </cell>
          <cell r="O3932" t="str">
            <v>N/A</v>
          </cell>
          <cell r="T3932">
            <v>182841.49778099998</v>
          </cell>
        </row>
        <row r="3933">
          <cell r="F3933" t="str">
            <v>B-20</v>
          </cell>
          <cell r="G3933" t="str">
            <v>Generation</v>
          </cell>
          <cell r="I3933" t="str">
            <v>Demand</v>
          </cell>
          <cell r="J3933" t="str">
            <v>Summer</v>
          </cell>
          <cell r="K3933" t="str">
            <v>Peak</v>
          </cell>
          <cell r="O3933" t="str">
            <v>N/A</v>
          </cell>
          <cell r="T3933">
            <v>193053.48784299998</v>
          </cell>
        </row>
        <row r="3934">
          <cell r="F3934" t="str">
            <v>B-20</v>
          </cell>
          <cell r="G3934" t="str">
            <v>Generation</v>
          </cell>
          <cell r="I3934" t="str">
            <v>Demand</v>
          </cell>
          <cell r="J3934" t="str">
            <v>Winter</v>
          </cell>
          <cell r="K3934" t="str">
            <v>Maximum kW</v>
          </cell>
          <cell r="O3934" t="str">
            <v>N/A</v>
          </cell>
          <cell r="T3934">
            <v>359255.43147800001</v>
          </cell>
        </row>
        <row r="3935">
          <cell r="F3935" t="str">
            <v>B-20</v>
          </cell>
          <cell r="G3935" t="str">
            <v>Generation</v>
          </cell>
          <cell r="I3935" t="str">
            <v>Demand</v>
          </cell>
          <cell r="J3935" t="str">
            <v>Winter</v>
          </cell>
          <cell r="K3935" t="str">
            <v>Part Peak</v>
          </cell>
          <cell r="O3935" t="str">
            <v>N/A</v>
          </cell>
          <cell r="T3935">
            <v>358896.13433799997</v>
          </cell>
        </row>
        <row r="3936">
          <cell r="F3936" t="str">
            <v>B-20</v>
          </cell>
          <cell r="G3936" t="str">
            <v>Generation</v>
          </cell>
          <cell r="I3936" t="str">
            <v>Energy</v>
          </cell>
          <cell r="J3936" t="str">
            <v>Summer</v>
          </cell>
          <cell r="K3936" t="str">
            <v>Off Peak</v>
          </cell>
          <cell r="O3936" t="str">
            <v>N/A</v>
          </cell>
          <cell r="T3936">
            <v>47531871.231666997</v>
          </cell>
        </row>
        <row r="3937">
          <cell r="F3937" t="str">
            <v>B-20</v>
          </cell>
          <cell r="G3937" t="str">
            <v>Generation</v>
          </cell>
          <cell r="I3937" t="str">
            <v>Energy</v>
          </cell>
          <cell r="J3937" t="str">
            <v>Summer</v>
          </cell>
          <cell r="K3937" t="str">
            <v>Part Peak</v>
          </cell>
          <cell r="O3937" t="str">
            <v>N/A</v>
          </cell>
          <cell r="T3937">
            <v>11868680.595939999</v>
          </cell>
        </row>
        <row r="3938">
          <cell r="F3938" t="str">
            <v>B-20</v>
          </cell>
          <cell r="G3938" t="str">
            <v>Generation</v>
          </cell>
          <cell r="I3938" t="str">
            <v>Energy</v>
          </cell>
          <cell r="J3938" t="str">
            <v>Summer</v>
          </cell>
          <cell r="K3938" t="str">
            <v>Peak</v>
          </cell>
          <cell r="O3938" t="str">
            <v>N/A</v>
          </cell>
          <cell r="T3938">
            <v>15384413.765903</v>
          </cell>
        </row>
        <row r="3939">
          <cell r="F3939" t="str">
            <v>B-20</v>
          </cell>
          <cell r="G3939" t="str">
            <v>Generation</v>
          </cell>
          <cell r="I3939" t="str">
            <v>Energy</v>
          </cell>
          <cell r="J3939" t="str">
            <v>Winter</v>
          </cell>
          <cell r="K3939" t="str">
            <v>Off Peak</v>
          </cell>
          <cell r="O3939" t="str">
            <v>N/A</v>
          </cell>
          <cell r="T3939">
            <v>96934436.536733001</v>
          </cell>
        </row>
        <row r="3940">
          <cell r="F3940" t="str">
            <v>B-20</v>
          </cell>
          <cell r="G3940" t="str">
            <v>Generation</v>
          </cell>
          <cell r="I3940" t="str">
            <v>Energy</v>
          </cell>
          <cell r="J3940" t="str">
            <v>Winter</v>
          </cell>
          <cell r="K3940" t="str">
            <v>Part Peak</v>
          </cell>
          <cell r="O3940" t="str">
            <v>N/A</v>
          </cell>
          <cell r="T3940">
            <v>26759487.954643</v>
          </cell>
        </row>
        <row r="3941">
          <cell r="F3941" t="str">
            <v>B-20</v>
          </cell>
          <cell r="G3941" t="str">
            <v>Generation</v>
          </cell>
          <cell r="I3941" t="str">
            <v>Energy</v>
          </cell>
          <cell r="J3941" t="str">
            <v>Winter</v>
          </cell>
          <cell r="K3941" t="str">
            <v>Super Off</v>
          </cell>
          <cell r="O3941" t="str">
            <v>N/A</v>
          </cell>
          <cell r="T3941">
            <v>9803355.9068860002</v>
          </cell>
        </row>
        <row r="3942">
          <cell r="F3942" t="str">
            <v>B-20</v>
          </cell>
          <cell r="G3942" t="str">
            <v>AB32 Credit</v>
          </cell>
          <cell r="I3942" t="str">
            <v>Energy</v>
          </cell>
          <cell r="J3942" t="str">
            <v>Summer</v>
          </cell>
          <cell r="K3942" t="str">
            <v>Off Peak</v>
          </cell>
          <cell r="O3942" t="str">
            <v>N/A</v>
          </cell>
          <cell r="T3942">
            <v>81224333.480371028</v>
          </cell>
        </row>
        <row r="3943">
          <cell r="F3943" t="str">
            <v>B-20</v>
          </cell>
          <cell r="G3943" t="str">
            <v>AB32 Credit</v>
          </cell>
          <cell r="I3943" t="str">
            <v>Energy</v>
          </cell>
          <cell r="J3943" t="str">
            <v>Summer</v>
          </cell>
          <cell r="K3943" t="str">
            <v>Off Peak</v>
          </cell>
          <cell r="O3943" t="str">
            <v>N/A</v>
          </cell>
          <cell r="T3943">
            <v>14418840.422452483</v>
          </cell>
        </row>
        <row r="3944">
          <cell r="F3944" t="str">
            <v>B-20</v>
          </cell>
          <cell r="G3944" t="str">
            <v>AB32 Credit</v>
          </cell>
          <cell r="I3944" t="str">
            <v>Energy</v>
          </cell>
          <cell r="J3944" t="str">
            <v>Summer</v>
          </cell>
          <cell r="K3944" t="str">
            <v>Off Peak</v>
          </cell>
          <cell r="O3944" t="str">
            <v>N/A</v>
          </cell>
          <cell r="T3944">
            <v>171502392.63272625</v>
          </cell>
        </row>
        <row r="3945">
          <cell r="F3945" t="str">
            <v>B-20</v>
          </cell>
          <cell r="G3945" t="str">
            <v>AB32 Credit</v>
          </cell>
          <cell r="I3945" t="str">
            <v>Energy</v>
          </cell>
          <cell r="J3945" t="str">
            <v>Summer</v>
          </cell>
          <cell r="K3945" t="str">
            <v>Part Peak</v>
          </cell>
          <cell r="O3945" t="str">
            <v>N/A</v>
          </cell>
          <cell r="T3945">
            <v>21353841.93179471</v>
          </cell>
        </row>
        <row r="3946">
          <cell r="F3946" t="str">
            <v>B-20</v>
          </cell>
          <cell r="G3946" t="str">
            <v>AB32 Credit</v>
          </cell>
          <cell r="I3946" t="str">
            <v>Energy</v>
          </cell>
          <cell r="J3946" t="str">
            <v>Summer</v>
          </cell>
          <cell r="K3946" t="str">
            <v>Part Peak</v>
          </cell>
          <cell r="O3946" t="str">
            <v>N/A</v>
          </cell>
          <cell r="T3946">
            <v>3728527.6426511724</v>
          </cell>
        </row>
        <row r="3947">
          <cell r="F3947" t="str">
            <v>B-20</v>
          </cell>
          <cell r="G3947" t="str">
            <v>AB32 Credit</v>
          </cell>
          <cell r="I3947" t="str">
            <v>Energy</v>
          </cell>
          <cell r="J3947" t="str">
            <v>Summer</v>
          </cell>
          <cell r="K3947" t="str">
            <v>Part Peak</v>
          </cell>
          <cell r="O3947" t="str">
            <v>N/A</v>
          </cell>
          <cell r="T3947">
            <v>45393146.778331369</v>
          </cell>
        </row>
        <row r="3948">
          <cell r="F3948" t="str">
            <v>B-20</v>
          </cell>
          <cell r="G3948" t="str">
            <v>AB32 Credit</v>
          </cell>
          <cell r="I3948" t="str">
            <v>Energy</v>
          </cell>
          <cell r="J3948" t="str">
            <v>Summer</v>
          </cell>
          <cell r="K3948" t="str">
            <v>Peak</v>
          </cell>
          <cell r="O3948" t="str">
            <v>N/A</v>
          </cell>
          <cell r="T3948">
            <v>27834790.185273841</v>
          </cell>
        </row>
        <row r="3949">
          <cell r="F3949" t="str">
            <v>B-20</v>
          </cell>
          <cell r="G3949" t="str">
            <v>AB32 Credit</v>
          </cell>
          <cell r="I3949" t="str">
            <v>Energy</v>
          </cell>
          <cell r="J3949" t="str">
            <v>Summer</v>
          </cell>
          <cell r="K3949" t="str">
            <v>Peak</v>
          </cell>
          <cell r="O3949" t="str">
            <v>N/A</v>
          </cell>
          <cell r="T3949">
            <v>4833904.4381082412</v>
          </cell>
        </row>
        <row r="3950">
          <cell r="F3950" t="str">
            <v>B-20</v>
          </cell>
          <cell r="G3950" t="str">
            <v>AB32 Credit</v>
          </cell>
          <cell r="I3950" t="str">
            <v>Energy</v>
          </cell>
          <cell r="J3950" t="str">
            <v>Summer</v>
          </cell>
          <cell r="K3950" t="str">
            <v>Peak</v>
          </cell>
          <cell r="O3950" t="str">
            <v>N/A</v>
          </cell>
          <cell r="T3950">
            <v>57617398.070208892</v>
          </cell>
        </row>
        <row r="3951">
          <cell r="F3951" t="str">
            <v>B-20</v>
          </cell>
          <cell r="G3951" t="str">
            <v>AB32 Credit</v>
          </cell>
          <cell r="I3951" t="str">
            <v>Energy</v>
          </cell>
          <cell r="J3951" t="str">
            <v>Winter</v>
          </cell>
          <cell r="K3951" t="str">
            <v>Off Peak</v>
          </cell>
          <cell r="O3951" t="str">
            <v>N/A</v>
          </cell>
          <cell r="T3951">
            <v>166744041.29291248</v>
          </cell>
        </row>
        <row r="3952">
          <cell r="F3952" t="str">
            <v>B-20</v>
          </cell>
          <cell r="G3952" t="str">
            <v>AB32 Credit</v>
          </cell>
          <cell r="I3952" t="str">
            <v>Energy</v>
          </cell>
          <cell r="J3952" t="str">
            <v>Winter</v>
          </cell>
          <cell r="K3952" t="str">
            <v>Off Peak</v>
          </cell>
          <cell r="O3952" t="str">
            <v>N/A</v>
          </cell>
          <cell r="T3952">
            <v>29958893.645661019</v>
          </cell>
        </row>
        <row r="3953">
          <cell r="F3953" t="str">
            <v>B-20</v>
          </cell>
          <cell r="G3953" t="str">
            <v>AB32 Credit</v>
          </cell>
          <cell r="I3953" t="str">
            <v>Energy</v>
          </cell>
          <cell r="J3953" t="str">
            <v>Winter</v>
          </cell>
          <cell r="K3953" t="str">
            <v>Off Peak</v>
          </cell>
          <cell r="O3953" t="str">
            <v>N/A</v>
          </cell>
          <cell r="T3953">
            <v>357352986.99163568</v>
          </cell>
        </row>
        <row r="3954">
          <cell r="F3954" t="str">
            <v>B-20</v>
          </cell>
          <cell r="G3954" t="str">
            <v>AB32 Credit</v>
          </cell>
          <cell r="I3954" t="str">
            <v>Energy</v>
          </cell>
          <cell r="J3954" t="str">
            <v>Winter</v>
          </cell>
          <cell r="K3954" t="str">
            <v>Part Peak</v>
          </cell>
          <cell r="O3954" t="str">
            <v>N/A</v>
          </cell>
          <cell r="T3954">
            <v>49698565.850633621</v>
          </cell>
        </row>
        <row r="3955">
          <cell r="F3955" t="str">
            <v>B-20</v>
          </cell>
          <cell r="G3955" t="str">
            <v>AB32 Credit</v>
          </cell>
          <cell r="I3955" t="str">
            <v>Energy</v>
          </cell>
          <cell r="J3955" t="str">
            <v>Winter</v>
          </cell>
          <cell r="K3955" t="str">
            <v>Part Peak</v>
          </cell>
          <cell r="O3955" t="str">
            <v>N/A</v>
          </cell>
          <cell r="T3955">
            <v>8754926.1445789486</v>
          </cell>
        </row>
        <row r="3956">
          <cell r="F3956" t="str">
            <v>B-20</v>
          </cell>
          <cell r="G3956" t="str">
            <v>AB32 Credit</v>
          </cell>
          <cell r="I3956" t="str">
            <v>Energy</v>
          </cell>
          <cell r="J3956" t="str">
            <v>Winter</v>
          </cell>
          <cell r="K3956" t="str">
            <v>Part Peak</v>
          </cell>
          <cell r="O3956" t="str">
            <v>N/A</v>
          </cell>
          <cell r="T3956">
            <v>106433883.35978457</v>
          </cell>
        </row>
        <row r="3957">
          <cell r="F3957" t="str">
            <v>B-20</v>
          </cell>
          <cell r="G3957" t="str">
            <v>AB32 Credit</v>
          </cell>
          <cell r="I3957" t="str">
            <v>Energy</v>
          </cell>
          <cell r="J3957" t="str">
            <v>Winter</v>
          </cell>
          <cell r="K3957" t="str">
            <v>Super Off</v>
          </cell>
          <cell r="O3957" t="str">
            <v>N/A</v>
          </cell>
          <cell r="T3957">
            <v>16782426.845161855</v>
          </cell>
        </row>
        <row r="3958">
          <cell r="F3958" t="str">
            <v>B-20</v>
          </cell>
          <cell r="G3958" t="str">
            <v>AB32 Credit</v>
          </cell>
          <cell r="I3958" t="str">
            <v>Energy</v>
          </cell>
          <cell r="J3958" t="str">
            <v>Winter</v>
          </cell>
          <cell r="K3958" t="str">
            <v>Super Off</v>
          </cell>
          <cell r="O3958" t="str">
            <v>N/A</v>
          </cell>
          <cell r="T3958">
            <v>3327055.4633592628</v>
          </cell>
        </row>
        <row r="3959">
          <cell r="F3959" t="str">
            <v>B-20</v>
          </cell>
          <cell r="G3959" t="str">
            <v>AB32 Credit</v>
          </cell>
          <cell r="I3959" t="str">
            <v>Energy</v>
          </cell>
          <cell r="J3959" t="str">
            <v>Winter</v>
          </cell>
          <cell r="K3959" t="str">
            <v>Super Off</v>
          </cell>
          <cell r="O3959" t="str">
            <v>N/A</v>
          </cell>
          <cell r="T3959">
            <v>36385365.04430145</v>
          </cell>
        </row>
        <row r="3960">
          <cell r="F3960" t="str">
            <v>B-20</v>
          </cell>
          <cell r="G3960" t="str">
            <v>AB32 Credit</v>
          </cell>
          <cell r="I3960" t="str">
            <v>Energy</v>
          </cell>
          <cell r="J3960" t="str">
            <v>Summer</v>
          </cell>
          <cell r="K3960" t="str">
            <v>Off Peak</v>
          </cell>
          <cell r="O3960" t="str">
            <v>N/A</v>
          </cell>
          <cell r="T3960">
            <v>0</v>
          </cell>
        </row>
        <row r="3961">
          <cell r="F3961" t="str">
            <v>B-20</v>
          </cell>
          <cell r="G3961" t="str">
            <v>AB32 Credit</v>
          </cell>
          <cell r="I3961" t="str">
            <v>Energy</v>
          </cell>
          <cell r="J3961" t="str">
            <v>Summer</v>
          </cell>
          <cell r="K3961" t="str">
            <v>Off Peak</v>
          </cell>
          <cell r="O3961" t="str">
            <v>N/A</v>
          </cell>
          <cell r="T3961">
            <v>0</v>
          </cell>
        </row>
        <row r="3962">
          <cell r="F3962" t="str">
            <v>B-20</v>
          </cell>
          <cell r="G3962" t="str">
            <v>AB32 Credit</v>
          </cell>
          <cell r="I3962" t="str">
            <v>Energy</v>
          </cell>
          <cell r="J3962" t="str">
            <v>Summer</v>
          </cell>
          <cell r="K3962" t="str">
            <v>Off Peak</v>
          </cell>
          <cell r="O3962" t="str">
            <v>N/A</v>
          </cell>
          <cell r="T3962">
            <v>0</v>
          </cell>
        </row>
        <row r="3963">
          <cell r="F3963" t="str">
            <v>B-20</v>
          </cell>
          <cell r="G3963" t="str">
            <v>AB32 Credit</v>
          </cell>
          <cell r="I3963" t="str">
            <v>Energy</v>
          </cell>
          <cell r="J3963" t="str">
            <v>Summer</v>
          </cell>
          <cell r="K3963" t="str">
            <v>Part Peak</v>
          </cell>
          <cell r="O3963" t="str">
            <v>N/A</v>
          </cell>
          <cell r="T3963">
            <v>0</v>
          </cell>
        </row>
        <row r="3964">
          <cell r="F3964" t="str">
            <v>B-20</v>
          </cell>
          <cell r="G3964" t="str">
            <v>AB32 Credit</v>
          </cell>
          <cell r="I3964" t="str">
            <v>Energy</v>
          </cell>
          <cell r="J3964" t="str">
            <v>Summer</v>
          </cell>
          <cell r="K3964" t="str">
            <v>Part Peak</v>
          </cell>
          <cell r="O3964" t="str">
            <v>N/A</v>
          </cell>
          <cell r="T3964">
            <v>0</v>
          </cell>
        </row>
        <row r="3965">
          <cell r="F3965" t="str">
            <v>B-20</v>
          </cell>
          <cell r="G3965" t="str">
            <v>AB32 Credit</v>
          </cell>
          <cell r="I3965" t="str">
            <v>Energy</v>
          </cell>
          <cell r="J3965" t="str">
            <v>Summer</v>
          </cell>
          <cell r="K3965" t="str">
            <v>Part Peak</v>
          </cell>
          <cell r="O3965" t="str">
            <v>N/A</v>
          </cell>
          <cell r="T3965">
            <v>0</v>
          </cell>
        </row>
        <row r="3966">
          <cell r="F3966" t="str">
            <v>B-20</v>
          </cell>
          <cell r="G3966" t="str">
            <v>AB32 Credit</v>
          </cell>
          <cell r="I3966" t="str">
            <v>Energy</v>
          </cell>
          <cell r="J3966" t="str">
            <v>Summer</v>
          </cell>
          <cell r="K3966" t="str">
            <v>Peak</v>
          </cell>
          <cell r="O3966" t="str">
            <v>N/A</v>
          </cell>
          <cell r="T3966">
            <v>0</v>
          </cell>
        </row>
        <row r="3967">
          <cell r="F3967" t="str">
            <v>B-20</v>
          </cell>
          <cell r="G3967" t="str">
            <v>AB32 Credit</v>
          </cell>
          <cell r="I3967" t="str">
            <v>Energy</v>
          </cell>
          <cell r="J3967" t="str">
            <v>Summer</v>
          </cell>
          <cell r="K3967" t="str">
            <v>Peak</v>
          </cell>
          <cell r="O3967" t="str">
            <v>N/A</v>
          </cell>
          <cell r="T3967">
            <v>0</v>
          </cell>
        </row>
        <row r="3968">
          <cell r="F3968" t="str">
            <v>B-20</v>
          </cell>
          <cell r="G3968" t="str">
            <v>AB32 Credit</v>
          </cell>
          <cell r="I3968" t="str">
            <v>Energy</v>
          </cell>
          <cell r="J3968" t="str">
            <v>Summer</v>
          </cell>
          <cell r="K3968" t="str">
            <v>Peak</v>
          </cell>
          <cell r="O3968" t="str">
            <v>N/A</v>
          </cell>
          <cell r="T3968">
            <v>0</v>
          </cell>
        </row>
        <row r="3969">
          <cell r="F3969" t="str">
            <v>B-20</v>
          </cell>
          <cell r="G3969" t="str">
            <v>AB32 Credit</v>
          </cell>
          <cell r="I3969" t="str">
            <v>Energy</v>
          </cell>
          <cell r="J3969" t="str">
            <v>Winter</v>
          </cell>
          <cell r="K3969" t="str">
            <v>Off Peak</v>
          </cell>
          <cell r="O3969" t="str">
            <v>N/A</v>
          </cell>
          <cell r="T3969">
            <v>0</v>
          </cell>
        </row>
        <row r="3970">
          <cell r="F3970" t="str">
            <v>B-20</v>
          </cell>
          <cell r="G3970" t="str">
            <v>AB32 Credit</v>
          </cell>
          <cell r="I3970" t="str">
            <v>Energy</v>
          </cell>
          <cell r="J3970" t="str">
            <v>Winter</v>
          </cell>
          <cell r="K3970" t="str">
            <v>Off Peak</v>
          </cell>
          <cell r="O3970" t="str">
            <v>N/A</v>
          </cell>
          <cell r="T3970">
            <v>0</v>
          </cell>
        </row>
        <row r="3971">
          <cell r="F3971" t="str">
            <v>B-20</v>
          </cell>
          <cell r="G3971" t="str">
            <v>AB32 Credit</v>
          </cell>
          <cell r="I3971" t="str">
            <v>Energy</v>
          </cell>
          <cell r="J3971" t="str">
            <v>Winter</v>
          </cell>
          <cell r="K3971" t="str">
            <v>Off Peak</v>
          </cell>
          <cell r="O3971" t="str">
            <v>N/A</v>
          </cell>
          <cell r="T3971">
            <v>0</v>
          </cell>
        </row>
        <row r="3972">
          <cell r="F3972" t="str">
            <v>B-20</v>
          </cell>
          <cell r="G3972" t="str">
            <v>AB32 Credit</v>
          </cell>
          <cell r="I3972" t="str">
            <v>Energy</v>
          </cell>
          <cell r="J3972" t="str">
            <v>Winter</v>
          </cell>
          <cell r="K3972" t="str">
            <v>Part Peak</v>
          </cell>
          <cell r="O3972" t="str">
            <v>N/A</v>
          </cell>
          <cell r="T3972">
            <v>0</v>
          </cell>
        </row>
        <row r="3973">
          <cell r="F3973" t="str">
            <v>B-20</v>
          </cell>
          <cell r="G3973" t="str">
            <v>AB32 Credit</v>
          </cell>
          <cell r="I3973" t="str">
            <v>Energy</v>
          </cell>
          <cell r="J3973" t="str">
            <v>Winter</v>
          </cell>
          <cell r="K3973" t="str">
            <v>Part Peak</v>
          </cell>
          <cell r="O3973" t="str">
            <v>N/A</v>
          </cell>
          <cell r="T3973">
            <v>0</v>
          </cell>
        </row>
        <row r="3974">
          <cell r="F3974" t="str">
            <v>B-20</v>
          </cell>
          <cell r="G3974" t="str">
            <v>AB32 Credit</v>
          </cell>
          <cell r="I3974" t="str">
            <v>Energy</v>
          </cell>
          <cell r="J3974" t="str">
            <v>Winter</v>
          </cell>
          <cell r="K3974" t="str">
            <v>Part Peak</v>
          </cell>
          <cell r="O3974" t="str">
            <v>N/A</v>
          </cell>
          <cell r="T3974">
            <v>0</v>
          </cell>
        </row>
        <row r="3975">
          <cell r="F3975" t="str">
            <v>B-20</v>
          </cell>
          <cell r="G3975" t="str">
            <v>AB32 Credit</v>
          </cell>
          <cell r="I3975" t="str">
            <v>Energy</v>
          </cell>
          <cell r="J3975" t="str">
            <v>Winter</v>
          </cell>
          <cell r="K3975" t="str">
            <v>Super Off</v>
          </cell>
          <cell r="O3975" t="str">
            <v>N/A</v>
          </cell>
          <cell r="T3975">
            <v>0</v>
          </cell>
        </row>
        <row r="3976">
          <cell r="F3976" t="str">
            <v>B-20</v>
          </cell>
          <cell r="G3976" t="str">
            <v>AB32 Credit</v>
          </cell>
          <cell r="I3976" t="str">
            <v>Energy</v>
          </cell>
          <cell r="J3976" t="str">
            <v>Winter</v>
          </cell>
          <cell r="K3976" t="str">
            <v>Super Off</v>
          </cell>
          <cell r="O3976" t="str">
            <v>N/A</v>
          </cell>
          <cell r="T3976">
            <v>0</v>
          </cell>
        </row>
        <row r="3977">
          <cell r="F3977" t="str">
            <v>B-20</v>
          </cell>
          <cell r="G3977" t="str">
            <v>AB32 Credit</v>
          </cell>
          <cell r="I3977" t="str">
            <v>Energy</v>
          </cell>
          <cell r="J3977" t="str">
            <v>Winter</v>
          </cell>
          <cell r="K3977" t="str">
            <v>Super Off</v>
          </cell>
          <cell r="O3977" t="str">
            <v>N/A</v>
          </cell>
          <cell r="T3977">
            <v>0</v>
          </cell>
        </row>
        <row r="3978">
          <cell r="F3978" t="str">
            <v>B-20</v>
          </cell>
          <cell r="G3978" t="str">
            <v>CTC</v>
          </cell>
          <cell r="I3978" t="str">
            <v>DL</v>
          </cell>
          <cell r="J3978" t="str">
            <v>N/A</v>
          </cell>
          <cell r="K3978" t="str">
            <v>N/A</v>
          </cell>
          <cell r="O3978" t="str">
            <v>N/A</v>
          </cell>
          <cell r="T3978">
            <v>0</v>
          </cell>
        </row>
        <row r="3979">
          <cell r="F3979" t="str">
            <v>B-20</v>
          </cell>
          <cell r="G3979" t="str">
            <v>CTC</v>
          </cell>
          <cell r="I3979" t="str">
            <v>DL</v>
          </cell>
          <cell r="J3979" t="str">
            <v>N/A</v>
          </cell>
          <cell r="K3979" t="str">
            <v>N/A</v>
          </cell>
          <cell r="O3979" t="str">
            <v>N/A</v>
          </cell>
          <cell r="T3979">
            <v>0</v>
          </cell>
        </row>
        <row r="3980">
          <cell r="F3980" t="str">
            <v>B-20</v>
          </cell>
          <cell r="G3980" t="str">
            <v>CTC</v>
          </cell>
          <cell r="I3980" t="str">
            <v>DL</v>
          </cell>
          <cell r="J3980" t="str">
            <v>N/A</v>
          </cell>
          <cell r="K3980" t="str">
            <v>N/A</v>
          </cell>
          <cell r="O3980" t="str">
            <v>N/A</v>
          </cell>
          <cell r="T3980">
            <v>0</v>
          </cell>
        </row>
        <row r="3981">
          <cell r="F3981" t="str">
            <v>B-20</v>
          </cell>
          <cell r="G3981" t="str">
            <v>CTC</v>
          </cell>
          <cell r="I3981" t="str">
            <v>Energy</v>
          </cell>
          <cell r="J3981" t="str">
            <v>Summer</v>
          </cell>
          <cell r="K3981" t="str">
            <v>Off Peak</v>
          </cell>
          <cell r="O3981" t="str">
            <v>N/A</v>
          </cell>
          <cell r="T3981">
            <v>308414816.54263699</v>
          </cell>
        </row>
        <row r="3982">
          <cell r="F3982" t="str">
            <v>B-20</v>
          </cell>
          <cell r="G3982" t="str">
            <v>CTC</v>
          </cell>
          <cell r="I3982" t="str">
            <v>Energy</v>
          </cell>
          <cell r="J3982" t="str">
            <v>Summer</v>
          </cell>
          <cell r="K3982" t="str">
            <v>Off Peak</v>
          </cell>
          <cell r="O3982" t="str">
            <v>N/A</v>
          </cell>
          <cell r="T3982">
            <v>47531871.231666997</v>
          </cell>
        </row>
        <row r="3983">
          <cell r="F3983" t="str">
            <v>B-20</v>
          </cell>
          <cell r="G3983" t="str">
            <v>CTC</v>
          </cell>
          <cell r="I3983" t="str">
            <v>Energy</v>
          </cell>
          <cell r="J3983" t="str">
            <v>Summer</v>
          </cell>
          <cell r="K3983" t="str">
            <v>Off Peak</v>
          </cell>
          <cell r="O3983" t="str">
            <v>N/A</v>
          </cell>
          <cell r="T3983">
            <v>455015784.00544</v>
          </cell>
        </row>
        <row r="3984">
          <cell r="F3984" t="str">
            <v>B-20</v>
          </cell>
          <cell r="G3984" t="str">
            <v>CTC</v>
          </cell>
          <cell r="I3984" t="str">
            <v>Energy</v>
          </cell>
          <cell r="J3984" t="str">
            <v>Summer</v>
          </cell>
          <cell r="K3984" t="str">
            <v>Part Peak</v>
          </cell>
          <cell r="O3984" t="str">
            <v>N/A</v>
          </cell>
          <cell r="T3984">
            <v>80893985.578088999</v>
          </cell>
        </row>
        <row r="3985">
          <cell r="F3985" t="str">
            <v>B-20</v>
          </cell>
          <cell r="G3985" t="str">
            <v>CTC</v>
          </cell>
          <cell r="I3985" t="str">
            <v>Energy</v>
          </cell>
          <cell r="J3985" t="str">
            <v>Summer</v>
          </cell>
          <cell r="K3985" t="str">
            <v>Part Peak</v>
          </cell>
          <cell r="O3985" t="str">
            <v>N/A</v>
          </cell>
          <cell r="T3985">
            <v>11868680.595939999</v>
          </cell>
        </row>
        <row r="3986">
          <cell r="F3986" t="str">
            <v>B-20</v>
          </cell>
          <cell r="G3986" t="str">
            <v>CTC</v>
          </cell>
          <cell r="I3986" t="str">
            <v>Energy</v>
          </cell>
          <cell r="J3986" t="str">
            <v>Summer</v>
          </cell>
          <cell r="K3986" t="str">
            <v>Part Peak</v>
          </cell>
          <cell r="O3986" t="str">
            <v>N/A</v>
          </cell>
          <cell r="T3986">
            <v>118965372.63390701</v>
          </cell>
        </row>
        <row r="3987">
          <cell r="F3987" t="str">
            <v>B-20</v>
          </cell>
          <cell r="G3987" t="str">
            <v>CTC</v>
          </cell>
          <cell r="I3987" t="str">
            <v>Energy</v>
          </cell>
          <cell r="J3987" t="str">
            <v>Summer</v>
          </cell>
          <cell r="K3987" t="str">
            <v>Peak</v>
          </cell>
          <cell r="O3987" t="str">
            <v>N/A</v>
          </cell>
          <cell r="T3987">
            <v>104706141.57712099</v>
          </cell>
        </row>
        <row r="3988">
          <cell r="F3988" t="str">
            <v>B-20</v>
          </cell>
          <cell r="G3988" t="str">
            <v>CTC</v>
          </cell>
          <cell r="I3988" t="str">
            <v>Energy</v>
          </cell>
          <cell r="J3988" t="str">
            <v>Summer</v>
          </cell>
          <cell r="K3988" t="str">
            <v>Peak</v>
          </cell>
          <cell r="O3988" t="str">
            <v>N/A</v>
          </cell>
          <cell r="T3988">
            <v>15384413.765903</v>
          </cell>
        </row>
        <row r="3989">
          <cell r="F3989" t="str">
            <v>B-20</v>
          </cell>
          <cell r="G3989" t="str">
            <v>CTC</v>
          </cell>
          <cell r="I3989" t="str">
            <v>Energy</v>
          </cell>
          <cell r="J3989" t="str">
            <v>Summer</v>
          </cell>
          <cell r="K3989" t="str">
            <v>Peak</v>
          </cell>
          <cell r="O3989" t="str">
            <v>N/A</v>
          </cell>
          <cell r="T3989">
            <v>151710350.175179</v>
          </cell>
        </row>
        <row r="3990">
          <cell r="F3990" t="str">
            <v>B-20</v>
          </cell>
          <cell r="G3990" t="str">
            <v>CTC</v>
          </cell>
          <cell r="I3990" t="str">
            <v>Energy</v>
          </cell>
          <cell r="J3990" t="str">
            <v>Winter</v>
          </cell>
          <cell r="K3990" t="str">
            <v>Off Peak</v>
          </cell>
          <cell r="O3990" t="str">
            <v>N/A</v>
          </cell>
          <cell r="T3990">
            <v>584640770.06354499</v>
          </cell>
        </row>
        <row r="3991">
          <cell r="F3991" t="str">
            <v>B-20</v>
          </cell>
          <cell r="G3991" t="str">
            <v>CTC</v>
          </cell>
          <cell r="I3991" t="str">
            <v>Energy</v>
          </cell>
          <cell r="J3991" t="str">
            <v>Winter</v>
          </cell>
          <cell r="K3991" t="str">
            <v>Off Peak</v>
          </cell>
          <cell r="O3991" t="str">
            <v>N/A</v>
          </cell>
          <cell r="T3991">
            <v>96934436.536733001</v>
          </cell>
        </row>
        <row r="3992">
          <cell r="F3992" t="str">
            <v>B-20</v>
          </cell>
          <cell r="G3992" t="str">
            <v>CTC</v>
          </cell>
          <cell r="I3992" t="str">
            <v>Energy</v>
          </cell>
          <cell r="J3992" t="str">
            <v>Winter</v>
          </cell>
          <cell r="K3992" t="str">
            <v>Off Peak</v>
          </cell>
          <cell r="O3992" t="str">
            <v>N/A</v>
          </cell>
          <cell r="T3992">
            <v>901540599.90724504</v>
          </cell>
        </row>
        <row r="3993">
          <cell r="F3993" t="str">
            <v>B-20</v>
          </cell>
          <cell r="G3993" t="str">
            <v>CTC</v>
          </cell>
          <cell r="I3993" t="str">
            <v>Energy</v>
          </cell>
          <cell r="J3993" t="str">
            <v>Winter</v>
          </cell>
          <cell r="K3993" t="str">
            <v>Part Peak</v>
          </cell>
          <cell r="O3993" t="str">
            <v>N/A</v>
          </cell>
          <cell r="T3993">
            <v>174327275.44058001</v>
          </cell>
        </row>
        <row r="3994">
          <cell r="F3994" t="str">
            <v>B-20</v>
          </cell>
          <cell r="G3994" t="str">
            <v>CTC</v>
          </cell>
          <cell r="I3994" t="str">
            <v>Energy</v>
          </cell>
          <cell r="J3994" t="str">
            <v>Winter</v>
          </cell>
          <cell r="K3994" t="str">
            <v>Part Peak</v>
          </cell>
          <cell r="O3994" t="str">
            <v>N/A</v>
          </cell>
          <cell r="T3994">
            <v>26759487.954643</v>
          </cell>
        </row>
        <row r="3995">
          <cell r="F3995" t="str">
            <v>B-20</v>
          </cell>
          <cell r="G3995" t="str">
            <v>CTC</v>
          </cell>
          <cell r="I3995" t="str">
            <v>Energy</v>
          </cell>
          <cell r="J3995" t="str">
            <v>Winter</v>
          </cell>
          <cell r="K3995" t="str">
            <v>Part Peak</v>
          </cell>
          <cell r="O3995" t="str">
            <v>N/A</v>
          </cell>
          <cell r="T3995">
            <v>270820716.960159</v>
          </cell>
        </row>
        <row r="3996">
          <cell r="F3996" t="str">
            <v>B-20</v>
          </cell>
          <cell r="G3996" t="str">
            <v>CTC</v>
          </cell>
          <cell r="I3996" t="str">
            <v>Energy</v>
          </cell>
          <cell r="J3996" t="str">
            <v>Winter</v>
          </cell>
          <cell r="K3996" t="str">
            <v>Super Off</v>
          </cell>
          <cell r="O3996" t="str">
            <v>N/A</v>
          </cell>
          <cell r="T3996">
            <v>57253583.930573002</v>
          </cell>
        </row>
        <row r="3997">
          <cell r="F3997" t="str">
            <v>B-20</v>
          </cell>
          <cell r="G3997" t="str">
            <v>CTC</v>
          </cell>
          <cell r="I3997" t="str">
            <v>Energy</v>
          </cell>
          <cell r="J3997" t="str">
            <v>Winter</v>
          </cell>
          <cell r="K3997" t="str">
            <v>Super Off</v>
          </cell>
          <cell r="O3997" t="str">
            <v>N/A</v>
          </cell>
          <cell r="T3997">
            <v>9803355.9068860002</v>
          </cell>
        </row>
        <row r="3998">
          <cell r="F3998" t="str">
            <v>B-20</v>
          </cell>
          <cell r="G3998" t="str">
            <v>CTC</v>
          </cell>
          <cell r="I3998" t="str">
            <v>Energy</v>
          </cell>
          <cell r="J3998" t="str">
            <v>Winter</v>
          </cell>
          <cell r="K3998" t="str">
            <v>Super Off</v>
          </cell>
          <cell r="O3998" t="str">
            <v>N/A</v>
          </cell>
          <cell r="T3998">
            <v>88134065.629106</v>
          </cell>
        </row>
        <row r="3999">
          <cell r="F3999" t="str">
            <v>B-20</v>
          </cell>
          <cell r="G3999" t="str">
            <v>Distribution</v>
          </cell>
          <cell r="I3999" t="str">
            <v>E-BIP Discount</v>
          </cell>
          <cell r="J3999" t="str">
            <v>Summer</v>
          </cell>
          <cell r="K3999" t="str">
            <v>Pot. Ld Red.</v>
          </cell>
          <cell r="O3999" t="str">
            <v>N/A</v>
          </cell>
          <cell r="T3999">
            <v>17597.853486</v>
          </cell>
        </row>
        <row r="4000">
          <cell r="F4000" t="str">
            <v>B-20</v>
          </cell>
          <cell r="G4000" t="str">
            <v>Distribution</v>
          </cell>
          <cell r="I4000" t="str">
            <v>E-BIP Discount</v>
          </cell>
          <cell r="J4000" t="str">
            <v>Summer</v>
          </cell>
          <cell r="K4000" t="str">
            <v>Pot. Ld Red.</v>
          </cell>
          <cell r="O4000" t="str">
            <v>N/A</v>
          </cell>
          <cell r="T4000">
            <v>2654.4927189999999</v>
          </cell>
        </row>
        <row r="4001">
          <cell r="F4001" t="str">
            <v>B-20</v>
          </cell>
          <cell r="G4001" t="str">
            <v>Distribution</v>
          </cell>
          <cell r="I4001" t="str">
            <v>E-BIP Discount</v>
          </cell>
          <cell r="J4001" t="str">
            <v>Summer</v>
          </cell>
          <cell r="K4001" t="str">
            <v>Pot. Ld Red.</v>
          </cell>
          <cell r="O4001" t="str">
            <v>N/A</v>
          </cell>
          <cell r="T4001">
            <v>117524.62678399999</v>
          </cell>
        </row>
        <row r="4002">
          <cell r="F4002" t="str">
            <v>B-20</v>
          </cell>
          <cell r="G4002" t="str">
            <v>Distribution</v>
          </cell>
          <cell r="I4002" t="str">
            <v>E-BIP Discount</v>
          </cell>
          <cell r="J4002" t="str">
            <v>Summer</v>
          </cell>
          <cell r="K4002" t="str">
            <v>UFR</v>
          </cell>
          <cell r="O4002" t="str">
            <v>N/A</v>
          </cell>
          <cell r="T4002">
            <v>8484.7534130000004</v>
          </cell>
        </row>
        <row r="4003">
          <cell r="F4003" t="str">
            <v>B-20</v>
          </cell>
          <cell r="G4003" t="str">
            <v>Distribution</v>
          </cell>
          <cell r="I4003" t="str">
            <v>E-BIP Discount</v>
          </cell>
          <cell r="J4003" t="str">
            <v>Summer</v>
          </cell>
          <cell r="K4003" t="str">
            <v>UFR</v>
          </cell>
          <cell r="O4003" t="str">
            <v>N/A</v>
          </cell>
          <cell r="T4003">
            <v>0</v>
          </cell>
        </row>
        <row r="4004">
          <cell r="F4004" t="str">
            <v>B-20</v>
          </cell>
          <cell r="G4004" t="str">
            <v>Distribution</v>
          </cell>
          <cell r="I4004" t="str">
            <v>E-BIP Discount</v>
          </cell>
          <cell r="J4004" t="str">
            <v>Summer</v>
          </cell>
          <cell r="K4004" t="str">
            <v>UFR</v>
          </cell>
          <cell r="O4004" t="str">
            <v>N/A</v>
          </cell>
          <cell r="T4004">
            <v>59141.468674999996</v>
          </cell>
        </row>
        <row r="4005">
          <cell r="F4005" t="str">
            <v>B-20</v>
          </cell>
          <cell r="G4005" t="str">
            <v>Distribution</v>
          </cell>
          <cell r="I4005" t="str">
            <v>E-BIP Discount</v>
          </cell>
          <cell r="J4005" t="str">
            <v>Winter</v>
          </cell>
          <cell r="K4005" t="str">
            <v>Pot. Ld Red.</v>
          </cell>
          <cell r="O4005" t="str">
            <v>N/A</v>
          </cell>
          <cell r="T4005">
            <v>34758.959223999998</v>
          </cell>
        </row>
        <row r="4006">
          <cell r="F4006" t="str">
            <v>B-20</v>
          </cell>
          <cell r="G4006" t="str">
            <v>Distribution</v>
          </cell>
          <cell r="I4006" t="str">
            <v>E-BIP Discount</v>
          </cell>
          <cell r="J4006" t="str">
            <v>Winter</v>
          </cell>
          <cell r="K4006" t="str">
            <v>Pot. Ld Red.</v>
          </cell>
          <cell r="O4006" t="str">
            <v>N/A</v>
          </cell>
          <cell r="T4006">
            <v>2731.1068650000002</v>
          </cell>
        </row>
        <row r="4007">
          <cell r="F4007" t="str">
            <v>B-20</v>
          </cell>
          <cell r="G4007" t="str">
            <v>Distribution</v>
          </cell>
          <cell r="I4007" t="str">
            <v>E-BIP Discount</v>
          </cell>
          <cell r="J4007" t="str">
            <v>Winter</v>
          </cell>
          <cell r="K4007" t="str">
            <v>Pot. Ld Red.</v>
          </cell>
          <cell r="O4007" t="str">
            <v>N/A</v>
          </cell>
          <cell r="T4007">
            <v>212486.73926199999</v>
          </cell>
        </row>
        <row r="4008">
          <cell r="F4008" t="str">
            <v>B-20</v>
          </cell>
          <cell r="G4008" t="str">
            <v>Distribution</v>
          </cell>
          <cell r="I4008" t="str">
            <v>E-BIP Discount</v>
          </cell>
          <cell r="J4008" t="str">
            <v>Winter</v>
          </cell>
          <cell r="K4008" t="str">
            <v>UFR</v>
          </cell>
          <cell r="O4008" t="str">
            <v>N/A</v>
          </cell>
          <cell r="T4008">
            <v>15646.431161</v>
          </cell>
        </row>
        <row r="4009">
          <cell r="F4009" t="str">
            <v>B-20</v>
          </cell>
          <cell r="G4009" t="str">
            <v>Distribution</v>
          </cell>
          <cell r="I4009" t="str">
            <v>E-BIP Discount</v>
          </cell>
          <cell r="J4009" t="str">
            <v>Winter</v>
          </cell>
          <cell r="K4009" t="str">
            <v>UFR</v>
          </cell>
          <cell r="O4009" t="str">
            <v>N/A</v>
          </cell>
          <cell r="T4009">
            <v>0</v>
          </cell>
        </row>
        <row r="4010">
          <cell r="F4010" t="str">
            <v>B-20</v>
          </cell>
          <cell r="G4010" t="str">
            <v>Distribution</v>
          </cell>
          <cell r="I4010" t="str">
            <v>E-BIP Discount</v>
          </cell>
          <cell r="J4010" t="str">
            <v>Winter</v>
          </cell>
          <cell r="K4010" t="str">
            <v>UFR</v>
          </cell>
          <cell r="O4010" t="str">
            <v>N/A</v>
          </cell>
          <cell r="T4010">
            <v>105569.23740300001</v>
          </cell>
        </row>
        <row r="4011">
          <cell r="F4011" t="str">
            <v>B-20</v>
          </cell>
          <cell r="G4011" t="str">
            <v>Distribution</v>
          </cell>
          <cell r="I4011" t="str">
            <v>ED Discount</v>
          </cell>
          <cell r="J4011" t="str">
            <v>N/A</v>
          </cell>
          <cell r="K4011" t="str">
            <v>N/A</v>
          </cell>
          <cell r="O4011" t="str">
            <v>N/A</v>
          </cell>
          <cell r="T4011">
            <v>0</v>
          </cell>
        </row>
        <row r="4012">
          <cell r="F4012" t="str">
            <v>B-20</v>
          </cell>
          <cell r="G4012" t="str">
            <v>Distribution</v>
          </cell>
          <cell r="I4012" t="str">
            <v>ED Discount</v>
          </cell>
          <cell r="J4012" t="str">
            <v>N/A</v>
          </cell>
          <cell r="K4012" t="str">
            <v>N/A</v>
          </cell>
          <cell r="O4012" t="str">
            <v>N/A</v>
          </cell>
          <cell r="T4012">
            <v>0</v>
          </cell>
        </row>
        <row r="4013">
          <cell r="F4013" t="str">
            <v>B-20</v>
          </cell>
          <cell r="G4013" t="str">
            <v>Distribution</v>
          </cell>
          <cell r="I4013" t="str">
            <v>ED Discount</v>
          </cell>
          <cell r="J4013" t="str">
            <v>N/A</v>
          </cell>
          <cell r="K4013" t="str">
            <v>N/A</v>
          </cell>
          <cell r="O4013" t="str">
            <v>N/A</v>
          </cell>
          <cell r="T4013">
            <v>0</v>
          </cell>
        </row>
        <row r="4014">
          <cell r="F4014" t="str">
            <v>B-20</v>
          </cell>
          <cell r="G4014" t="str">
            <v>PPP</v>
          </cell>
          <cell r="I4014" t="str">
            <v>DL</v>
          </cell>
          <cell r="J4014" t="str">
            <v>N/A</v>
          </cell>
          <cell r="K4014" t="str">
            <v>Peak</v>
          </cell>
          <cell r="O4014" t="str">
            <v>N/A</v>
          </cell>
          <cell r="T4014">
            <v>0</v>
          </cell>
        </row>
        <row r="4015">
          <cell r="F4015" t="str">
            <v>B-20</v>
          </cell>
          <cell r="G4015" t="str">
            <v>PPP</v>
          </cell>
          <cell r="I4015" t="str">
            <v>DL</v>
          </cell>
          <cell r="J4015" t="str">
            <v>N/A</v>
          </cell>
          <cell r="K4015" t="str">
            <v>Peak</v>
          </cell>
          <cell r="O4015" t="str">
            <v>N/A</v>
          </cell>
          <cell r="T4015">
            <v>0</v>
          </cell>
        </row>
        <row r="4016">
          <cell r="F4016" t="str">
            <v>B-20</v>
          </cell>
          <cell r="G4016" t="str">
            <v>PPP</v>
          </cell>
          <cell r="I4016" t="str">
            <v>DL</v>
          </cell>
          <cell r="J4016" t="str">
            <v>N/A</v>
          </cell>
          <cell r="K4016" t="str">
            <v>Peak</v>
          </cell>
          <cell r="O4016" t="str">
            <v>N/A</v>
          </cell>
          <cell r="T4016">
            <v>0</v>
          </cell>
        </row>
        <row r="4017">
          <cell r="F4017" t="str">
            <v>B-20</v>
          </cell>
          <cell r="G4017" t="str">
            <v>Distribution</v>
          </cell>
          <cell r="I4017" t="str">
            <v>Customer</v>
          </cell>
          <cell r="J4017" t="str">
            <v>Summer</v>
          </cell>
          <cell r="K4017" t="str">
            <v>N/A</v>
          </cell>
          <cell r="O4017" t="str">
            <v>N/A</v>
          </cell>
          <cell r="T4017">
            <v>403.21237600000001</v>
          </cell>
        </row>
        <row r="4018">
          <cell r="F4018" t="str">
            <v>B-20</v>
          </cell>
          <cell r="G4018" t="str">
            <v>Distribution</v>
          </cell>
          <cell r="I4018" t="str">
            <v>Customer</v>
          </cell>
          <cell r="J4018" t="str">
            <v>Winter</v>
          </cell>
          <cell r="K4018" t="str">
            <v>N/A</v>
          </cell>
          <cell r="O4018" t="str">
            <v>N/A</v>
          </cell>
          <cell r="T4018">
            <v>828.60305900000003</v>
          </cell>
        </row>
        <row r="4019">
          <cell r="F4019" t="str">
            <v>B-20</v>
          </cell>
          <cell r="G4019" t="str">
            <v>Distribution</v>
          </cell>
          <cell r="I4019" t="str">
            <v>Demand</v>
          </cell>
          <cell r="J4019" t="str">
            <v>Summer</v>
          </cell>
          <cell r="K4019" t="str">
            <v>Maximum kW</v>
          </cell>
          <cell r="O4019" t="str">
            <v>N/A</v>
          </cell>
          <cell r="T4019">
            <v>1048456.1162019999</v>
          </cell>
        </row>
        <row r="4020">
          <cell r="F4020" t="str">
            <v>B-20</v>
          </cell>
          <cell r="G4020" t="str">
            <v>Distribution</v>
          </cell>
          <cell r="I4020" t="str">
            <v>Demand</v>
          </cell>
          <cell r="J4020" t="str">
            <v>Summer</v>
          </cell>
          <cell r="K4020" t="str">
            <v>Part Peak</v>
          </cell>
          <cell r="O4020" t="str">
            <v>N/A</v>
          </cell>
          <cell r="T4020">
            <v>966776.677303</v>
          </cell>
        </row>
        <row r="4021">
          <cell r="F4021" t="str">
            <v>B-20</v>
          </cell>
          <cell r="G4021" t="str">
            <v>Distribution</v>
          </cell>
          <cell r="I4021" t="str">
            <v>Demand</v>
          </cell>
          <cell r="J4021" t="str">
            <v>Summer</v>
          </cell>
          <cell r="K4021" t="str">
            <v>Peak</v>
          </cell>
          <cell r="O4021" t="str">
            <v>N/A</v>
          </cell>
          <cell r="T4021">
            <v>1054644.1193629999</v>
          </cell>
        </row>
        <row r="4022">
          <cell r="F4022" t="str">
            <v>B-20</v>
          </cell>
          <cell r="G4022" t="str">
            <v>Distribution</v>
          </cell>
          <cell r="I4022" t="str">
            <v>Demand</v>
          </cell>
          <cell r="J4022" t="str">
            <v>Winter</v>
          </cell>
          <cell r="K4022" t="str">
            <v>Maximum kW</v>
          </cell>
          <cell r="O4022" t="str">
            <v>N/A</v>
          </cell>
          <cell r="T4022">
            <v>1824459.2917810001</v>
          </cell>
        </row>
        <row r="4023">
          <cell r="F4023" t="str">
            <v>B-20</v>
          </cell>
          <cell r="G4023" t="str">
            <v>Distribution</v>
          </cell>
          <cell r="I4023" t="str">
            <v>Demand</v>
          </cell>
          <cell r="J4023" t="str">
            <v>Winter</v>
          </cell>
          <cell r="K4023" t="str">
            <v>Part Peak</v>
          </cell>
          <cell r="O4023" t="str">
            <v>N/A</v>
          </cell>
          <cell r="T4023">
            <v>1756546.1340390001</v>
          </cell>
        </row>
        <row r="4024">
          <cell r="F4024" t="str">
            <v>B-20</v>
          </cell>
          <cell r="G4024" t="str">
            <v>Distribution</v>
          </cell>
          <cell r="I4024" t="str">
            <v>Energy</v>
          </cell>
          <cell r="J4024" t="str">
            <v>Summer</v>
          </cell>
          <cell r="K4024" t="str">
            <v>Off Peak</v>
          </cell>
          <cell r="O4024" t="str">
            <v>N/A</v>
          </cell>
          <cell r="T4024">
            <v>308414816.54263699</v>
          </cell>
        </row>
        <row r="4025">
          <cell r="F4025" t="str">
            <v>B-20</v>
          </cell>
          <cell r="G4025" t="str">
            <v>Distribution</v>
          </cell>
          <cell r="I4025" t="str">
            <v>Energy</v>
          </cell>
          <cell r="J4025" t="str">
            <v>Summer</v>
          </cell>
          <cell r="K4025" t="str">
            <v>Part Peak</v>
          </cell>
          <cell r="O4025" t="str">
            <v>N/A</v>
          </cell>
          <cell r="T4025">
            <v>80893985.578088999</v>
          </cell>
        </row>
        <row r="4026">
          <cell r="F4026" t="str">
            <v>B-20</v>
          </cell>
          <cell r="G4026" t="str">
            <v>Distribution</v>
          </cell>
          <cell r="I4026" t="str">
            <v>Energy</v>
          </cell>
          <cell r="J4026" t="str">
            <v>Summer</v>
          </cell>
          <cell r="K4026" t="str">
            <v>Peak</v>
          </cell>
          <cell r="O4026" t="str">
            <v>N/A</v>
          </cell>
          <cell r="T4026">
            <v>104706141.57712099</v>
          </cell>
        </row>
        <row r="4027">
          <cell r="F4027" t="str">
            <v>B-20</v>
          </cell>
          <cell r="G4027" t="str">
            <v>Distribution</v>
          </cell>
          <cell r="I4027" t="str">
            <v>Energy</v>
          </cell>
          <cell r="J4027" t="str">
            <v>Winter</v>
          </cell>
          <cell r="K4027" t="str">
            <v>Off Peak</v>
          </cell>
          <cell r="O4027" t="str">
            <v>N/A</v>
          </cell>
          <cell r="T4027">
            <v>584640770.06354499</v>
          </cell>
        </row>
        <row r="4028">
          <cell r="F4028" t="str">
            <v>B-20</v>
          </cell>
          <cell r="G4028" t="str">
            <v>Distribution</v>
          </cell>
          <cell r="I4028" t="str">
            <v>Energy</v>
          </cell>
          <cell r="J4028" t="str">
            <v>Winter</v>
          </cell>
          <cell r="K4028" t="str">
            <v>Part Peak</v>
          </cell>
          <cell r="O4028" t="str">
            <v>N/A</v>
          </cell>
          <cell r="T4028">
            <v>174327275.44058001</v>
          </cell>
        </row>
        <row r="4029">
          <cell r="F4029" t="str">
            <v>B-20</v>
          </cell>
          <cell r="G4029" t="str">
            <v>Distribution</v>
          </cell>
          <cell r="I4029" t="str">
            <v>Energy</v>
          </cell>
          <cell r="J4029" t="str">
            <v>Winter</v>
          </cell>
          <cell r="K4029" t="str">
            <v>Super Off</v>
          </cell>
          <cell r="O4029" t="str">
            <v>N/A</v>
          </cell>
          <cell r="T4029">
            <v>57253583.930573002</v>
          </cell>
        </row>
        <row r="4030">
          <cell r="F4030" t="str">
            <v>B-20</v>
          </cell>
          <cell r="G4030" t="str">
            <v>Distribution</v>
          </cell>
          <cell r="I4030" t="str">
            <v>Other Standby Revenue</v>
          </cell>
          <cell r="J4030" t="str">
            <v>N/A</v>
          </cell>
          <cell r="K4030" t="str">
            <v>N/A</v>
          </cell>
          <cell r="O4030" t="str">
            <v>N/A</v>
          </cell>
          <cell r="T4030">
            <v>275210.54864599998</v>
          </cell>
        </row>
        <row r="4031">
          <cell r="F4031" t="str">
            <v>B-20</v>
          </cell>
          <cell r="G4031" t="str">
            <v>Distribution</v>
          </cell>
          <cell r="I4031" t="str">
            <v>Other Standby Revenue</v>
          </cell>
          <cell r="J4031" t="str">
            <v>N/A</v>
          </cell>
          <cell r="K4031" t="str">
            <v>N/A</v>
          </cell>
          <cell r="O4031" t="str">
            <v>N/A</v>
          </cell>
          <cell r="T4031">
            <v>0</v>
          </cell>
        </row>
        <row r="4032">
          <cell r="F4032" t="str">
            <v>B-20</v>
          </cell>
          <cell r="G4032" t="str">
            <v>Distribution</v>
          </cell>
          <cell r="I4032" t="str">
            <v>Other Standby Revenue</v>
          </cell>
          <cell r="J4032" t="str">
            <v>N/A</v>
          </cell>
          <cell r="K4032" t="str">
            <v>N/A</v>
          </cell>
          <cell r="O4032" t="str">
            <v>N/A</v>
          </cell>
          <cell r="T4032">
            <v>1099419.8550809999</v>
          </cell>
        </row>
        <row r="4033">
          <cell r="F4033" t="str">
            <v>B-20</v>
          </cell>
          <cell r="G4033" t="str">
            <v>Distribution</v>
          </cell>
          <cell r="I4033" t="str">
            <v>Power Factor Adjustment</v>
          </cell>
          <cell r="J4033" t="str">
            <v>N/A</v>
          </cell>
          <cell r="K4033" t="str">
            <v>N/A</v>
          </cell>
          <cell r="O4033" t="str">
            <v>N/A</v>
          </cell>
          <cell r="T4033">
            <v>-2997187827.2417397</v>
          </cell>
        </row>
        <row r="4034">
          <cell r="F4034" t="str">
            <v>B-20</v>
          </cell>
          <cell r="G4034" t="str">
            <v>Distribution</v>
          </cell>
          <cell r="I4034" t="str">
            <v>Power Factor Adjustment</v>
          </cell>
          <cell r="J4034" t="str">
            <v>N/A</v>
          </cell>
          <cell r="K4034" t="str">
            <v>N/A</v>
          </cell>
          <cell r="O4034" t="str">
            <v>N/A</v>
          </cell>
          <cell r="T4034">
            <v>-912976236.94658494</v>
          </cell>
        </row>
        <row r="4035">
          <cell r="F4035" t="str">
            <v>B-20</v>
          </cell>
          <cell r="G4035" t="str">
            <v>Distribution</v>
          </cell>
          <cell r="I4035" t="str">
            <v>Power Factor Adjustment</v>
          </cell>
          <cell r="J4035" t="str">
            <v>N/A</v>
          </cell>
          <cell r="K4035" t="str">
            <v>N/A</v>
          </cell>
          <cell r="O4035" t="str">
            <v>N/A</v>
          </cell>
          <cell r="T4035">
            <v>1107008978.9776347</v>
          </cell>
        </row>
        <row r="4036">
          <cell r="F4036" t="str">
            <v>B-20</v>
          </cell>
          <cell r="G4036" t="str">
            <v>Distribution</v>
          </cell>
          <cell r="I4036" t="str">
            <v>Rate Limiter Shortfall</v>
          </cell>
          <cell r="J4036" t="str">
            <v>N/A</v>
          </cell>
          <cell r="K4036" t="str">
            <v>N/A</v>
          </cell>
          <cell r="O4036" t="str">
            <v>N/A</v>
          </cell>
          <cell r="T4036">
            <v>0</v>
          </cell>
        </row>
        <row r="4037">
          <cell r="F4037" t="str">
            <v>B-20</v>
          </cell>
          <cell r="G4037" t="str">
            <v>Distribution</v>
          </cell>
          <cell r="I4037" t="str">
            <v>Rate Limiter Shortfall</v>
          </cell>
          <cell r="J4037" t="str">
            <v>N/A</v>
          </cell>
          <cell r="K4037" t="str">
            <v>N/A</v>
          </cell>
          <cell r="O4037" t="str">
            <v>N/A</v>
          </cell>
          <cell r="T4037">
            <v>0</v>
          </cell>
        </row>
        <row r="4038">
          <cell r="F4038" t="str">
            <v>B-20</v>
          </cell>
          <cell r="G4038" t="str">
            <v>Distribution</v>
          </cell>
          <cell r="I4038" t="str">
            <v>Rate Limiter Shortfall</v>
          </cell>
          <cell r="J4038" t="str">
            <v>N/A</v>
          </cell>
          <cell r="K4038" t="str">
            <v>N/A</v>
          </cell>
          <cell r="O4038" t="str">
            <v>N/A</v>
          </cell>
          <cell r="T4038">
            <v>0</v>
          </cell>
        </row>
        <row r="4039">
          <cell r="F4039" t="str">
            <v>B-20</v>
          </cell>
          <cell r="G4039" t="str">
            <v>WFC</v>
          </cell>
          <cell r="I4039" t="str">
            <v>DL</v>
          </cell>
          <cell r="J4039" t="str">
            <v>N/A</v>
          </cell>
          <cell r="K4039" t="str">
            <v>N/A</v>
          </cell>
          <cell r="O4039" t="str">
            <v>N/A</v>
          </cell>
          <cell r="T4039">
            <v>0</v>
          </cell>
        </row>
        <row r="4040">
          <cell r="F4040" t="str">
            <v>B-20</v>
          </cell>
          <cell r="G4040" t="str">
            <v>WFC</v>
          </cell>
          <cell r="I4040" t="str">
            <v>DL</v>
          </cell>
          <cell r="J4040" t="str">
            <v>N/A</v>
          </cell>
          <cell r="K4040" t="str">
            <v>N/A</v>
          </cell>
          <cell r="O4040" t="str">
            <v>N/A</v>
          </cell>
          <cell r="T4040">
            <v>0</v>
          </cell>
        </row>
        <row r="4041">
          <cell r="F4041" t="str">
            <v>B-20</v>
          </cell>
          <cell r="G4041" t="str">
            <v>WFC</v>
          </cell>
          <cell r="I4041" t="str">
            <v>DL</v>
          </cell>
          <cell r="J4041" t="str">
            <v>N/A</v>
          </cell>
          <cell r="K4041" t="str">
            <v>N/A</v>
          </cell>
          <cell r="O4041" t="str">
            <v>N/A</v>
          </cell>
          <cell r="T4041">
            <v>0</v>
          </cell>
        </row>
        <row r="4042">
          <cell r="F4042" t="str">
            <v>B-20</v>
          </cell>
          <cell r="G4042" t="str">
            <v>WFC</v>
          </cell>
          <cell r="I4042" t="str">
            <v>Energy</v>
          </cell>
          <cell r="J4042" t="str">
            <v>Summer</v>
          </cell>
          <cell r="K4042" t="str">
            <v>Off Peak</v>
          </cell>
          <cell r="O4042" t="str">
            <v>N/A</v>
          </cell>
          <cell r="T4042">
            <v>308414816.54263699</v>
          </cell>
        </row>
        <row r="4043">
          <cell r="F4043" t="str">
            <v>B-20</v>
          </cell>
          <cell r="G4043" t="str">
            <v>WFC</v>
          </cell>
          <cell r="I4043" t="str">
            <v>Energy</v>
          </cell>
          <cell r="J4043" t="str">
            <v>Summer</v>
          </cell>
          <cell r="K4043" t="str">
            <v>Off Peak</v>
          </cell>
          <cell r="O4043" t="str">
            <v>N/A</v>
          </cell>
          <cell r="T4043">
            <v>47531871.231666997</v>
          </cell>
        </row>
        <row r="4044">
          <cell r="F4044" t="str">
            <v>B-20</v>
          </cell>
          <cell r="G4044" t="str">
            <v>WFC</v>
          </cell>
          <cell r="I4044" t="str">
            <v>Energy</v>
          </cell>
          <cell r="J4044" t="str">
            <v>Summer</v>
          </cell>
          <cell r="K4044" t="str">
            <v>Off Peak</v>
          </cell>
          <cell r="O4044" t="str">
            <v>N/A</v>
          </cell>
          <cell r="T4044">
            <v>455015784.00544</v>
          </cell>
        </row>
        <row r="4045">
          <cell r="F4045" t="str">
            <v>B-20</v>
          </cell>
          <cell r="G4045" t="str">
            <v>WFC</v>
          </cell>
          <cell r="I4045" t="str">
            <v>Energy</v>
          </cell>
          <cell r="J4045" t="str">
            <v>Summer</v>
          </cell>
          <cell r="K4045" t="str">
            <v>Part Peak</v>
          </cell>
          <cell r="O4045" t="str">
            <v>N/A</v>
          </cell>
          <cell r="T4045">
            <v>80893985.578088999</v>
          </cell>
        </row>
        <row r="4046">
          <cell r="F4046" t="str">
            <v>B-20</v>
          </cell>
          <cell r="G4046" t="str">
            <v>WFC</v>
          </cell>
          <cell r="I4046" t="str">
            <v>Energy</v>
          </cell>
          <cell r="J4046" t="str">
            <v>Summer</v>
          </cell>
          <cell r="K4046" t="str">
            <v>Part Peak</v>
          </cell>
          <cell r="O4046" t="str">
            <v>N/A</v>
          </cell>
          <cell r="T4046">
            <v>11868680.595939999</v>
          </cell>
        </row>
        <row r="4047">
          <cell r="F4047" t="str">
            <v>B-20</v>
          </cell>
          <cell r="G4047" t="str">
            <v>WFC</v>
          </cell>
          <cell r="I4047" t="str">
            <v>Energy</v>
          </cell>
          <cell r="J4047" t="str">
            <v>Summer</v>
          </cell>
          <cell r="K4047" t="str">
            <v>Part Peak</v>
          </cell>
          <cell r="O4047" t="str">
            <v>N/A</v>
          </cell>
          <cell r="T4047">
            <v>118965372.63390701</v>
          </cell>
        </row>
        <row r="4048">
          <cell r="F4048" t="str">
            <v>B-20</v>
          </cell>
          <cell r="G4048" t="str">
            <v>WFC</v>
          </cell>
          <cell r="I4048" t="str">
            <v>Energy</v>
          </cell>
          <cell r="J4048" t="str">
            <v>Summer</v>
          </cell>
          <cell r="K4048" t="str">
            <v>Peak</v>
          </cell>
          <cell r="O4048" t="str">
            <v>N/A</v>
          </cell>
          <cell r="T4048">
            <v>104706141.57712099</v>
          </cell>
        </row>
        <row r="4049">
          <cell r="F4049" t="str">
            <v>B-20</v>
          </cell>
          <cell r="G4049" t="str">
            <v>WFC</v>
          </cell>
          <cell r="I4049" t="str">
            <v>Energy</v>
          </cell>
          <cell r="J4049" t="str">
            <v>Summer</v>
          </cell>
          <cell r="K4049" t="str">
            <v>Peak</v>
          </cell>
          <cell r="O4049" t="str">
            <v>N/A</v>
          </cell>
          <cell r="T4049">
            <v>15384413.765903</v>
          </cell>
        </row>
        <row r="4050">
          <cell r="F4050" t="str">
            <v>B-20</v>
          </cell>
          <cell r="G4050" t="str">
            <v>WFC</v>
          </cell>
          <cell r="I4050" t="str">
            <v>Energy</v>
          </cell>
          <cell r="J4050" t="str">
            <v>Summer</v>
          </cell>
          <cell r="K4050" t="str">
            <v>Peak</v>
          </cell>
          <cell r="O4050" t="str">
            <v>N/A</v>
          </cell>
          <cell r="T4050">
            <v>151710350.175179</v>
          </cell>
        </row>
        <row r="4051">
          <cell r="F4051" t="str">
            <v>B-20</v>
          </cell>
          <cell r="G4051" t="str">
            <v>WFC</v>
          </cell>
          <cell r="I4051" t="str">
            <v>Energy</v>
          </cell>
          <cell r="J4051" t="str">
            <v>Winter</v>
          </cell>
          <cell r="K4051" t="str">
            <v>Off Peak</v>
          </cell>
          <cell r="O4051" t="str">
            <v>N/A</v>
          </cell>
          <cell r="T4051">
            <v>584640770.06354499</v>
          </cell>
        </row>
        <row r="4052">
          <cell r="F4052" t="str">
            <v>B-20</v>
          </cell>
          <cell r="G4052" t="str">
            <v>WFC</v>
          </cell>
          <cell r="I4052" t="str">
            <v>Energy</v>
          </cell>
          <cell r="J4052" t="str">
            <v>Winter</v>
          </cell>
          <cell r="K4052" t="str">
            <v>Off Peak</v>
          </cell>
          <cell r="O4052" t="str">
            <v>N/A</v>
          </cell>
          <cell r="T4052">
            <v>96934436.536733001</v>
          </cell>
        </row>
        <row r="4053">
          <cell r="F4053" t="str">
            <v>B-20</v>
          </cell>
          <cell r="G4053" t="str">
            <v>WFC</v>
          </cell>
          <cell r="I4053" t="str">
            <v>Energy</v>
          </cell>
          <cell r="J4053" t="str">
            <v>Winter</v>
          </cell>
          <cell r="K4053" t="str">
            <v>Off Peak</v>
          </cell>
          <cell r="O4053" t="str">
            <v>N/A</v>
          </cell>
          <cell r="T4053">
            <v>901540599.90724504</v>
          </cell>
        </row>
        <row r="4054">
          <cell r="F4054" t="str">
            <v>B-20</v>
          </cell>
          <cell r="G4054" t="str">
            <v>WFC</v>
          </cell>
          <cell r="I4054" t="str">
            <v>Energy</v>
          </cell>
          <cell r="J4054" t="str">
            <v>Winter</v>
          </cell>
          <cell r="K4054" t="str">
            <v>Part Peak</v>
          </cell>
          <cell r="O4054" t="str">
            <v>N/A</v>
          </cell>
          <cell r="T4054">
            <v>174327275.44058001</v>
          </cell>
        </row>
        <row r="4055">
          <cell r="F4055" t="str">
            <v>B-20</v>
          </cell>
          <cell r="G4055" t="str">
            <v>WFC</v>
          </cell>
          <cell r="I4055" t="str">
            <v>Energy</v>
          </cell>
          <cell r="J4055" t="str">
            <v>Winter</v>
          </cell>
          <cell r="K4055" t="str">
            <v>Part Peak</v>
          </cell>
          <cell r="O4055" t="str">
            <v>N/A</v>
          </cell>
          <cell r="T4055">
            <v>26759487.954643</v>
          </cell>
        </row>
        <row r="4056">
          <cell r="F4056" t="str">
            <v>B-20</v>
          </cell>
          <cell r="G4056" t="str">
            <v>WFC</v>
          </cell>
          <cell r="I4056" t="str">
            <v>Energy</v>
          </cell>
          <cell r="J4056" t="str">
            <v>Winter</v>
          </cell>
          <cell r="K4056" t="str">
            <v>Part Peak</v>
          </cell>
          <cell r="O4056" t="str">
            <v>N/A</v>
          </cell>
          <cell r="T4056">
            <v>270820716.960159</v>
          </cell>
        </row>
        <row r="4057">
          <cell r="F4057" t="str">
            <v>B-20</v>
          </cell>
          <cell r="G4057" t="str">
            <v>WFC</v>
          </cell>
          <cell r="I4057" t="str">
            <v>Energy</v>
          </cell>
          <cell r="J4057" t="str">
            <v>Winter</v>
          </cell>
          <cell r="K4057" t="str">
            <v>Super Off</v>
          </cell>
          <cell r="O4057" t="str">
            <v>N/A</v>
          </cell>
          <cell r="T4057">
            <v>57253583.930573002</v>
          </cell>
        </row>
        <row r="4058">
          <cell r="F4058" t="str">
            <v>B-20</v>
          </cell>
          <cell r="G4058" t="str">
            <v>WFC</v>
          </cell>
          <cell r="I4058" t="str">
            <v>Energy</v>
          </cell>
          <cell r="J4058" t="str">
            <v>Winter</v>
          </cell>
          <cell r="K4058" t="str">
            <v>Super Off</v>
          </cell>
          <cell r="O4058" t="str">
            <v>N/A</v>
          </cell>
          <cell r="T4058">
            <v>9803355.9068860002</v>
          </cell>
        </row>
        <row r="4059">
          <cell r="F4059" t="str">
            <v>B-20</v>
          </cell>
          <cell r="G4059" t="str">
            <v>WFC</v>
          </cell>
          <cell r="I4059" t="str">
            <v>Energy</v>
          </cell>
          <cell r="J4059" t="str">
            <v>Winter</v>
          </cell>
          <cell r="K4059" t="str">
            <v>Super Off</v>
          </cell>
          <cell r="O4059" t="str">
            <v>N/A</v>
          </cell>
          <cell r="T4059">
            <v>88134065.629106</v>
          </cell>
        </row>
        <row r="4060">
          <cell r="F4060" t="str">
            <v>B-20</v>
          </cell>
          <cell r="G4060" t="str">
            <v>ECRA</v>
          </cell>
          <cell r="I4060" t="str">
            <v>DL</v>
          </cell>
          <cell r="J4060" t="str">
            <v>N/A</v>
          </cell>
          <cell r="K4060" t="str">
            <v>N/A</v>
          </cell>
          <cell r="O4060" t="str">
            <v>N/A</v>
          </cell>
          <cell r="T4060">
            <v>0</v>
          </cell>
        </row>
        <row r="4061">
          <cell r="F4061" t="str">
            <v>B-20</v>
          </cell>
          <cell r="G4061" t="str">
            <v>ECRA</v>
          </cell>
          <cell r="I4061" t="str">
            <v>DL</v>
          </cell>
          <cell r="J4061" t="str">
            <v>N/A</v>
          </cell>
          <cell r="K4061" t="str">
            <v>N/A</v>
          </cell>
          <cell r="O4061" t="str">
            <v>N/A</v>
          </cell>
          <cell r="T4061">
            <v>0</v>
          </cell>
        </row>
        <row r="4062">
          <cell r="F4062" t="str">
            <v>B-20</v>
          </cell>
          <cell r="G4062" t="str">
            <v>ECRA</v>
          </cell>
          <cell r="I4062" t="str">
            <v>DL</v>
          </cell>
          <cell r="J4062" t="str">
            <v>N/A</v>
          </cell>
          <cell r="K4062" t="str">
            <v>N/A</v>
          </cell>
          <cell r="O4062" t="str">
            <v>N/A</v>
          </cell>
          <cell r="T4062">
            <v>0</v>
          </cell>
        </row>
        <row r="4063">
          <cell r="F4063" t="str">
            <v>B-20</v>
          </cell>
          <cell r="G4063" t="str">
            <v>ECRA</v>
          </cell>
          <cell r="I4063" t="str">
            <v>Energy</v>
          </cell>
          <cell r="J4063" t="str">
            <v>Summer</v>
          </cell>
          <cell r="K4063" t="str">
            <v>Off Peak</v>
          </cell>
          <cell r="O4063" t="str">
            <v>N/A</v>
          </cell>
          <cell r="T4063">
            <v>308414816.54263699</v>
          </cell>
        </row>
        <row r="4064">
          <cell r="F4064" t="str">
            <v>B-20</v>
          </cell>
          <cell r="G4064" t="str">
            <v>ECRA</v>
          </cell>
          <cell r="I4064" t="str">
            <v>Energy</v>
          </cell>
          <cell r="J4064" t="str">
            <v>Summer</v>
          </cell>
          <cell r="K4064" t="str">
            <v>Off Peak</v>
          </cell>
          <cell r="O4064" t="str">
            <v>N/A</v>
          </cell>
          <cell r="T4064">
            <v>47531871.231666997</v>
          </cell>
        </row>
        <row r="4065">
          <cell r="F4065" t="str">
            <v>B-20</v>
          </cell>
          <cell r="G4065" t="str">
            <v>ECRA</v>
          </cell>
          <cell r="I4065" t="str">
            <v>Energy</v>
          </cell>
          <cell r="J4065" t="str">
            <v>Summer</v>
          </cell>
          <cell r="K4065" t="str">
            <v>Off Peak</v>
          </cell>
          <cell r="O4065" t="str">
            <v>N/A</v>
          </cell>
          <cell r="T4065">
            <v>455015784.00544</v>
          </cell>
        </row>
        <row r="4066">
          <cell r="F4066" t="str">
            <v>B-20</v>
          </cell>
          <cell r="G4066" t="str">
            <v>ECRA</v>
          </cell>
          <cell r="I4066" t="str">
            <v>Energy</v>
          </cell>
          <cell r="J4066" t="str">
            <v>Summer</v>
          </cell>
          <cell r="K4066" t="str">
            <v>Part Peak</v>
          </cell>
          <cell r="O4066" t="str">
            <v>N/A</v>
          </cell>
          <cell r="T4066">
            <v>80893985.578088999</v>
          </cell>
        </row>
        <row r="4067">
          <cell r="F4067" t="str">
            <v>B-20</v>
          </cell>
          <cell r="G4067" t="str">
            <v>ECRA</v>
          </cell>
          <cell r="I4067" t="str">
            <v>Energy</v>
          </cell>
          <cell r="J4067" t="str">
            <v>Summer</v>
          </cell>
          <cell r="K4067" t="str">
            <v>Part Peak</v>
          </cell>
          <cell r="O4067" t="str">
            <v>N/A</v>
          </cell>
          <cell r="T4067">
            <v>11868680.595939999</v>
          </cell>
        </row>
        <row r="4068">
          <cell r="F4068" t="str">
            <v>B-20</v>
          </cell>
          <cell r="G4068" t="str">
            <v>ECRA</v>
          </cell>
          <cell r="I4068" t="str">
            <v>Energy</v>
          </cell>
          <cell r="J4068" t="str">
            <v>Summer</v>
          </cell>
          <cell r="K4068" t="str">
            <v>Part Peak</v>
          </cell>
          <cell r="O4068" t="str">
            <v>N/A</v>
          </cell>
          <cell r="T4068">
            <v>118965372.63390701</v>
          </cell>
        </row>
        <row r="4069">
          <cell r="F4069" t="str">
            <v>B-20</v>
          </cell>
          <cell r="G4069" t="str">
            <v>ECRA</v>
          </cell>
          <cell r="I4069" t="str">
            <v>Energy</v>
          </cell>
          <cell r="J4069" t="str">
            <v>Summer</v>
          </cell>
          <cell r="K4069" t="str">
            <v>Peak</v>
          </cell>
          <cell r="O4069" t="str">
            <v>N/A</v>
          </cell>
          <cell r="T4069">
            <v>104706141.57712099</v>
          </cell>
        </row>
        <row r="4070">
          <cell r="F4070" t="str">
            <v>B-20</v>
          </cell>
          <cell r="G4070" t="str">
            <v>ECRA</v>
          </cell>
          <cell r="I4070" t="str">
            <v>Energy</v>
          </cell>
          <cell r="J4070" t="str">
            <v>Summer</v>
          </cell>
          <cell r="K4070" t="str">
            <v>Peak</v>
          </cell>
          <cell r="O4070" t="str">
            <v>N/A</v>
          </cell>
          <cell r="T4070">
            <v>15384413.765903</v>
          </cell>
        </row>
        <row r="4071">
          <cell r="F4071" t="str">
            <v>B-20</v>
          </cell>
          <cell r="G4071" t="str">
            <v>ECRA</v>
          </cell>
          <cell r="I4071" t="str">
            <v>Energy</v>
          </cell>
          <cell r="J4071" t="str">
            <v>Summer</v>
          </cell>
          <cell r="K4071" t="str">
            <v>Peak</v>
          </cell>
          <cell r="O4071" t="str">
            <v>N/A</v>
          </cell>
          <cell r="T4071">
            <v>151710350.175179</v>
          </cell>
        </row>
        <row r="4072">
          <cell r="F4072" t="str">
            <v>B-20</v>
          </cell>
          <cell r="G4072" t="str">
            <v>ECRA</v>
          </cell>
          <cell r="I4072" t="str">
            <v>Energy</v>
          </cell>
          <cell r="J4072" t="str">
            <v>Winter</v>
          </cell>
          <cell r="K4072" t="str">
            <v>Off Peak</v>
          </cell>
          <cell r="O4072" t="str">
            <v>N/A</v>
          </cell>
          <cell r="T4072">
            <v>584640770.06354499</v>
          </cell>
        </row>
        <row r="4073">
          <cell r="F4073" t="str">
            <v>B-20</v>
          </cell>
          <cell r="G4073" t="str">
            <v>ECRA</v>
          </cell>
          <cell r="I4073" t="str">
            <v>Energy</v>
          </cell>
          <cell r="J4073" t="str">
            <v>Winter</v>
          </cell>
          <cell r="K4073" t="str">
            <v>Off Peak</v>
          </cell>
          <cell r="O4073" t="str">
            <v>N/A</v>
          </cell>
          <cell r="T4073">
            <v>96934436.536733001</v>
          </cell>
        </row>
        <row r="4074">
          <cell r="F4074" t="str">
            <v>B-20</v>
          </cell>
          <cell r="G4074" t="str">
            <v>ECRA</v>
          </cell>
          <cell r="I4074" t="str">
            <v>Energy</v>
          </cell>
          <cell r="J4074" t="str">
            <v>Winter</v>
          </cell>
          <cell r="K4074" t="str">
            <v>Off Peak</v>
          </cell>
          <cell r="O4074" t="str">
            <v>N/A</v>
          </cell>
          <cell r="T4074">
            <v>901540599.90724504</v>
          </cell>
        </row>
        <row r="4075">
          <cell r="F4075" t="str">
            <v>B-20</v>
          </cell>
          <cell r="G4075" t="str">
            <v>ECRA</v>
          </cell>
          <cell r="I4075" t="str">
            <v>Energy</v>
          </cell>
          <cell r="J4075" t="str">
            <v>Winter</v>
          </cell>
          <cell r="K4075" t="str">
            <v>Part Peak</v>
          </cell>
          <cell r="O4075" t="str">
            <v>N/A</v>
          </cell>
          <cell r="T4075">
            <v>174327275.44058001</v>
          </cell>
        </row>
        <row r="4076">
          <cell r="F4076" t="str">
            <v>B-20</v>
          </cell>
          <cell r="G4076" t="str">
            <v>ECRA</v>
          </cell>
          <cell r="I4076" t="str">
            <v>Energy</v>
          </cell>
          <cell r="J4076" t="str">
            <v>Winter</v>
          </cell>
          <cell r="K4076" t="str">
            <v>Part Peak</v>
          </cell>
          <cell r="O4076" t="str">
            <v>N/A</v>
          </cell>
          <cell r="T4076">
            <v>26759487.954643</v>
          </cell>
        </row>
        <row r="4077">
          <cell r="F4077" t="str">
            <v>B-20</v>
          </cell>
          <cell r="G4077" t="str">
            <v>ECRA</v>
          </cell>
          <cell r="I4077" t="str">
            <v>Energy</v>
          </cell>
          <cell r="J4077" t="str">
            <v>Winter</v>
          </cell>
          <cell r="K4077" t="str">
            <v>Part Peak</v>
          </cell>
          <cell r="O4077" t="str">
            <v>N/A</v>
          </cell>
          <cell r="T4077">
            <v>270820716.960159</v>
          </cell>
        </row>
        <row r="4078">
          <cell r="F4078" t="str">
            <v>B-20</v>
          </cell>
          <cell r="G4078" t="str">
            <v>ECRA</v>
          </cell>
          <cell r="I4078" t="str">
            <v>Energy</v>
          </cell>
          <cell r="J4078" t="str">
            <v>Winter</v>
          </cell>
          <cell r="K4078" t="str">
            <v>Super Off</v>
          </cell>
          <cell r="O4078" t="str">
            <v>N/A</v>
          </cell>
          <cell r="T4078">
            <v>57253583.930573002</v>
          </cell>
        </row>
        <row r="4079">
          <cell r="F4079" t="str">
            <v>B-20</v>
          </cell>
          <cell r="G4079" t="str">
            <v>ECRA</v>
          </cell>
          <cell r="I4079" t="str">
            <v>Energy</v>
          </cell>
          <cell r="J4079" t="str">
            <v>Winter</v>
          </cell>
          <cell r="K4079" t="str">
            <v>Super Off</v>
          </cell>
          <cell r="O4079" t="str">
            <v>N/A</v>
          </cell>
          <cell r="T4079">
            <v>9803355.9068860002</v>
          </cell>
        </row>
        <row r="4080">
          <cell r="F4080" t="str">
            <v>B-20</v>
          </cell>
          <cell r="G4080" t="str">
            <v>ECRA</v>
          </cell>
          <cell r="I4080" t="str">
            <v>Energy</v>
          </cell>
          <cell r="J4080" t="str">
            <v>Winter</v>
          </cell>
          <cell r="K4080" t="str">
            <v>Super Off</v>
          </cell>
          <cell r="O4080" t="str">
            <v>N/A</v>
          </cell>
          <cell r="T4080">
            <v>88134065.629106</v>
          </cell>
        </row>
        <row r="4081">
          <cell r="F4081" t="str">
            <v>B-20</v>
          </cell>
          <cell r="G4081" t="str">
            <v>Generation</v>
          </cell>
          <cell r="I4081" t="str">
            <v>Demand</v>
          </cell>
          <cell r="J4081" t="str">
            <v>Summer</v>
          </cell>
          <cell r="K4081" t="str">
            <v>Maximum kW</v>
          </cell>
          <cell r="O4081" t="str">
            <v>N/A</v>
          </cell>
          <cell r="T4081">
            <v>1048456.1162019999</v>
          </cell>
        </row>
        <row r="4082">
          <cell r="F4082" t="str">
            <v>B-20</v>
          </cell>
          <cell r="G4082" t="str">
            <v>Generation</v>
          </cell>
          <cell r="I4082" t="str">
            <v>Demand</v>
          </cell>
          <cell r="J4082" t="str">
            <v>Summer</v>
          </cell>
          <cell r="K4082" t="str">
            <v>Part Peak</v>
          </cell>
          <cell r="O4082" t="str">
            <v>N/A</v>
          </cell>
          <cell r="T4082">
            <v>966776.677303</v>
          </cell>
        </row>
        <row r="4083">
          <cell r="F4083" t="str">
            <v>B-20</v>
          </cell>
          <cell r="G4083" t="str">
            <v>Generation</v>
          </cell>
          <cell r="I4083" t="str">
            <v>Demand</v>
          </cell>
          <cell r="J4083" t="str">
            <v>Summer</v>
          </cell>
          <cell r="K4083" t="str">
            <v>Peak</v>
          </cell>
          <cell r="O4083" t="str">
            <v>N/A</v>
          </cell>
          <cell r="T4083">
            <v>1054644.1193629999</v>
          </cell>
        </row>
        <row r="4084">
          <cell r="F4084" t="str">
            <v>B-20</v>
          </cell>
          <cell r="G4084" t="str">
            <v>Generation</v>
          </cell>
          <cell r="I4084" t="str">
            <v>Demand</v>
          </cell>
          <cell r="J4084" t="str">
            <v>Winter</v>
          </cell>
          <cell r="K4084" t="str">
            <v>Maximum kW</v>
          </cell>
          <cell r="O4084" t="str">
            <v>N/A</v>
          </cell>
          <cell r="T4084">
            <v>1824459.2917810001</v>
          </cell>
        </row>
        <row r="4085">
          <cell r="F4085" t="str">
            <v>B-20</v>
          </cell>
          <cell r="G4085" t="str">
            <v>Generation</v>
          </cell>
          <cell r="I4085" t="str">
            <v>Demand</v>
          </cell>
          <cell r="J4085" t="str">
            <v>Winter</v>
          </cell>
          <cell r="K4085" t="str">
            <v>Part Peak</v>
          </cell>
          <cell r="O4085" t="str">
            <v>N/A</v>
          </cell>
          <cell r="T4085">
            <v>1756546.1340390001</v>
          </cell>
        </row>
        <row r="4086">
          <cell r="F4086" t="str">
            <v>B-20</v>
          </cell>
          <cell r="G4086" t="str">
            <v>Generation</v>
          </cell>
          <cell r="I4086" t="str">
            <v>Energy</v>
          </cell>
          <cell r="J4086" t="str">
            <v>Summer</v>
          </cell>
          <cell r="K4086" t="str">
            <v>Off Peak</v>
          </cell>
          <cell r="O4086" t="str">
            <v>N/A</v>
          </cell>
          <cell r="T4086">
            <v>308414816.54263699</v>
          </cell>
        </row>
        <row r="4087">
          <cell r="F4087" t="str">
            <v>B-20</v>
          </cell>
          <cell r="G4087" t="str">
            <v>Generation</v>
          </cell>
          <cell r="I4087" t="str">
            <v>Energy</v>
          </cell>
          <cell r="J4087" t="str">
            <v>Summer</v>
          </cell>
          <cell r="K4087" t="str">
            <v>Part Peak</v>
          </cell>
          <cell r="O4087" t="str">
            <v>N/A</v>
          </cell>
          <cell r="T4087">
            <v>80893985.578088999</v>
          </cell>
        </row>
        <row r="4088">
          <cell r="F4088" t="str">
            <v>B-20</v>
          </cell>
          <cell r="G4088" t="str">
            <v>Generation</v>
          </cell>
          <cell r="I4088" t="str">
            <v>Energy</v>
          </cell>
          <cell r="J4088" t="str">
            <v>Summer</v>
          </cell>
          <cell r="K4088" t="str">
            <v>Peak</v>
          </cell>
          <cell r="O4088" t="str">
            <v>N/A</v>
          </cell>
          <cell r="T4088">
            <v>104706141.57712099</v>
          </cell>
        </row>
        <row r="4089">
          <cell r="F4089" t="str">
            <v>B-20</v>
          </cell>
          <cell r="G4089" t="str">
            <v>Generation</v>
          </cell>
          <cell r="I4089" t="str">
            <v>Energy</v>
          </cell>
          <cell r="J4089" t="str">
            <v>Winter</v>
          </cell>
          <cell r="K4089" t="str">
            <v>Off Peak</v>
          </cell>
          <cell r="O4089" t="str">
            <v>N/A</v>
          </cell>
          <cell r="T4089">
            <v>584640770.06354499</v>
          </cell>
        </row>
        <row r="4090">
          <cell r="F4090" t="str">
            <v>B-20</v>
          </cell>
          <cell r="G4090" t="str">
            <v>Generation</v>
          </cell>
          <cell r="I4090" t="str">
            <v>Energy</v>
          </cell>
          <cell r="J4090" t="str">
            <v>Winter</v>
          </cell>
          <cell r="K4090" t="str">
            <v>Part Peak</v>
          </cell>
          <cell r="O4090" t="str">
            <v>N/A</v>
          </cell>
          <cell r="T4090">
            <v>174327275.44058001</v>
          </cell>
        </row>
        <row r="4091">
          <cell r="F4091" t="str">
            <v>B-20</v>
          </cell>
          <cell r="G4091" t="str">
            <v>Generation</v>
          </cell>
          <cell r="I4091" t="str">
            <v>Energy</v>
          </cell>
          <cell r="J4091" t="str">
            <v>Winter</v>
          </cell>
          <cell r="K4091" t="str">
            <v>Super Off</v>
          </cell>
          <cell r="O4091" t="str">
            <v>N/A</v>
          </cell>
          <cell r="T4091">
            <v>57253583.930573002</v>
          </cell>
        </row>
        <row r="4092">
          <cell r="F4092" t="str">
            <v>B-20</v>
          </cell>
          <cell r="G4092" t="str">
            <v>Generation</v>
          </cell>
          <cell r="I4092" t="str">
            <v>Other Standby Revenue</v>
          </cell>
          <cell r="J4092" t="str">
            <v>N/A</v>
          </cell>
          <cell r="K4092" t="str">
            <v>N/A</v>
          </cell>
          <cell r="O4092" t="str">
            <v>N/A</v>
          </cell>
          <cell r="T4092">
            <v>275210.54864599998</v>
          </cell>
        </row>
        <row r="4093">
          <cell r="F4093" t="str">
            <v>B-20</v>
          </cell>
          <cell r="G4093" t="str">
            <v>Generation</v>
          </cell>
          <cell r="I4093" t="str">
            <v>Other Standby Revenue</v>
          </cell>
          <cell r="J4093" t="str">
            <v>N/A</v>
          </cell>
          <cell r="K4093" t="str">
            <v>N/A</v>
          </cell>
          <cell r="O4093" t="str">
            <v>N/A</v>
          </cell>
          <cell r="T4093">
            <v>0</v>
          </cell>
        </row>
        <row r="4094">
          <cell r="F4094" t="str">
            <v>B-20</v>
          </cell>
          <cell r="G4094" t="str">
            <v>Generation</v>
          </cell>
          <cell r="I4094" t="str">
            <v>Other Standby Revenue</v>
          </cell>
          <cell r="J4094" t="str">
            <v>N/A</v>
          </cell>
          <cell r="K4094" t="str">
            <v>N/A</v>
          </cell>
          <cell r="O4094" t="str">
            <v>N/A</v>
          </cell>
          <cell r="T4094">
            <v>1099419.8550809999</v>
          </cell>
        </row>
        <row r="4095">
          <cell r="F4095" t="str">
            <v>B-20</v>
          </cell>
          <cell r="G4095" t="str">
            <v>ND</v>
          </cell>
          <cell r="I4095" t="str">
            <v>DL</v>
          </cell>
          <cell r="J4095" t="str">
            <v>N/A</v>
          </cell>
          <cell r="K4095" t="str">
            <v>N/A</v>
          </cell>
          <cell r="O4095" t="str">
            <v>N/A</v>
          </cell>
          <cell r="T4095">
            <v>0</v>
          </cell>
        </row>
        <row r="4096">
          <cell r="F4096" t="str">
            <v>B-20</v>
          </cell>
          <cell r="G4096" t="str">
            <v>ND</v>
          </cell>
          <cell r="I4096" t="str">
            <v>DL</v>
          </cell>
          <cell r="J4096" t="str">
            <v>N/A</v>
          </cell>
          <cell r="K4096" t="str">
            <v>N/A</v>
          </cell>
          <cell r="O4096" t="str">
            <v>N/A</v>
          </cell>
          <cell r="T4096">
            <v>0</v>
          </cell>
        </row>
        <row r="4097">
          <cell r="F4097" t="str">
            <v>B-20</v>
          </cell>
          <cell r="G4097" t="str">
            <v>ND</v>
          </cell>
          <cell r="I4097" t="str">
            <v>DL</v>
          </cell>
          <cell r="J4097" t="str">
            <v>N/A</v>
          </cell>
          <cell r="K4097" t="str">
            <v>N/A</v>
          </cell>
          <cell r="O4097" t="str">
            <v>N/A</v>
          </cell>
          <cell r="T4097">
            <v>0</v>
          </cell>
        </row>
        <row r="4098">
          <cell r="F4098" t="str">
            <v>B-20</v>
          </cell>
          <cell r="G4098" t="str">
            <v>ND</v>
          </cell>
          <cell r="I4098" t="str">
            <v>Energy</v>
          </cell>
          <cell r="J4098" t="str">
            <v>Summer</v>
          </cell>
          <cell r="K4098" t="str">
            <v>Off Peak</v>
          </cell>
          <cell r="O4098" t="str">
            <v>N/A</v>
          </cell>
          <cell r="T4098">
            <v>308414816.54263699</v>
          </cell>
        </row>
        <row r="4099">
          <cell r="F4099" t="str">
            <v>B-20</v>
          </cell>
          <cell r="G4099" t="str">
            <v>ND</v>
          </cell>
          <cell r="I4099" t="str">
            <v>Energy</v>
          </cell>
          <cell r="J4099" t="str">
            <v>Summer</v>
          </cell>
          <cell r="K4099" t="str">
            <v>Off Peak</v>
          </cell>
          <cell r="O4099" t="str">
            <v>N/A</v>
          </cell>
          <cell r="T4099">
            <v>47531871.231666997</v>
          </cell>
        </row>
        <row r="4100">
          <cell r="F4100" t="str">
            <v>B-20</v>
          </cell>
          <cell r="G4100" t="str">
            <v>ND</v>
          </cell>
          <cell r="I4100" t="str">
            <v>Energy</v>
          </cell>
          <cell r="J4100" t="str">
            <v>Summer</v>
          </cell>
          <cell r="K4100" t="str">
            <v>Off Peak</v>
          </cell>
          <cell r="O4100" t="str">
            <v>N/A</v>
          </cell>
          <cell r="T4100">
            <v>455015784.00544</v>
          </cell>
        </row>
        <row r="4101">
          <cell r="F4101" t="str">
            <v>B-20</v>
          </cell>
          <cell r="G4101" t="str">
            <v>ND</v>
          </cell>
          <cell r="I4101" t="str">
            <v>Energy</v>
          </cell>
          <cell r="J4101" t="str">
            <v>Summer</v>
          </cell>
          <cell r="K4101" t="str">
            <v>Part Peak</v>
          </cell>
          <cell r="O4101" t="str">
            <v>N/A</v>
          </cell>
          <cell r="T4101">
            <v>80893985.578088999</v>
          </cell>
        </row>
        <row r="4102">
          <cell r="F4102" t="str">
            <v>B-20</v>
          </cell>
          <cell r="G4102" t="str">
            <v>ND</v>
          </cell>
          <cell r="I4102" t="str">
            <v>Energy</v>
          </cell>
          <cell r="J4102" t="str">
            <v>Summer</v>
          </cell>
          <cell r="K4102" t="str">
            <v>Part Peak</v>
          </cell>
          <cell r="O4102" t="str">
            <v>N/A</v>
          </cell>
          <cell r="T4102">
            <v>11868680.595939999</v>
          </cell>
        </row>
        <row r="4103">
          <cell r="F4103" t="str">
            <v>B-20</v>
          </cell>
          <cell r="G4103" t="str">
            <v>ND</v>
          </cell>
          <cell r="I4103" t="str">
            <v>Energy</v>
          </cell>
          <cell r="J4103" t="str">
            <v>Summer</v>
          </cell>
          <cell r="K4103" t="str">
            <v>Part Peak</v>
          </cell>
          <cell r="O4103" t="str">
            <v>N/A</v>
          </cell>
          <cell r="T4103">
            <v>118965372.63390701</v>
          </cell>
        </row>
        <row r="4104">
          <cell r="F4104" t="str">
            <v>B-20</v>
          </cell>
          <cell r="G4104" t="str">
            <v>ND</v>
          </cell>
          <cell r="I4104" t="str">
            <v>Energy</v>
          </cell>
          <cell r="J4104" t="str">
            <v>Summer</v>
          </cell>
          <cell r="K4104" t="str">
            <v>Peak</v>
          </cell>
          <cell r="O4104" t="str">
            <v>N/A</v>
          </cell>
          <cell r="T4104">
            <v>104706141.57712099</v>
          </cell>
        </row>
        <row r="4105">
          <cell r="F4105" t="str">
            <v>B-20</v>
          </cell>
          <cell r="G4105" t="str">
            <v>ND</v>
          </cell>
          <cell r="I4105" t="str">
            <v>Energy</v>
          </cell>
          <cell r="J4105" t="str">
            <v>Summer</v>
          </cell>
          <cell r="K4105" t="str">
            <v>Peak</v>
          </cell>
          <cell r="O4105" t="str">
            <v>N/A</v>
          </cell>
          <cell r="T4105">
            <v>15384413.765903</v>
          </cell>
        </row>
        <row r="4106">
          <cell r="F4106" t="str">
            <v>B-20</v>
          </cell>
          <cell r="G4106" t="str">
            <v>ND</v>
          </cell>
          <cell r="I4106" t="str">
            <v>Energy</v>
          </cell>
          <cell r="J4106" t="str">
            <v>Summer</v>
          </cell>
          <cell r="K4106" t="str">
            <v>Peak</v>
          </cell>
          <cell r="O4106" t="str">
            <v>N/A</v>
          </cell>
          <cell r="T4106">
            <v>151710350.175179</v>
          </cell>
        </row>
        <row r="4107">
          <cell r="F4107" t="str">
            <v>B-20</v>
          </cell>
          <cell r="G4107" t="str">
            <v>ND</v>
          </cell>
          <cell r="I4107" t="str">
            <v>Energy</v>
          </cell>
          <cell r="J4107" t="str">
            <v>Winter</v>
          </cell>
          <cell r="K4107" t="str">
            <v>Off Peak</v>
          </cell>
          <cell r="O4107" t="str">
            <v>N/A</v>
          </cell>
          <cell r="T4107">
            <v>584640770.06354499</v>
          </cell>
        </row>
        <row r="4108">
          <cell r="F4108" t="str">
            <v>B-20</v>
          </cell>
          <cell r="G4108" t="str">
            <v>ND</v>
          </cell>
          <cell r="I4108" t="str">
            <v>Energy</v>
          </cell>
          <cell r="J4108" t="str">
            <v>Winter</v>
          </cell>
          <cell r="K4108" t="str">
            <v>Off Peak</v>
          </cell>
          <cell r="O4108" t="str">
            <v>N/A</v>
          </cell>
          <cell r="T4108">
            <v>96934436.536733001</v>
          </cell>
        </row>
        <row r="4109">
          <cell r="F4109" t="str">
            <v>B-20</v>
          </cell>
          <cell r="G4109" t="str">
            <v>ND</v>
          </cell>
          <cell r="I4109" t="str">
            <v>Energy</v>
          </cell>
          <cell r="J4109" t="str">
            <v>Winter</v>
          </cell>
          <cell r="K4109" t="str">
            <v>Off Peak</v>
          </cell>
          <cell r="O4109" t="str">
            <v>N/A</v>
          </cell>
          <cell r="T4109">
            <v>901540599.90724504</v>
          </cell>
        </row>
        <row r="4110">
          <cell r="F4110" t="str">
            <v>B-20</v>
          </cell>
          <cell r="G4110" t="str">
            <v>ND</v>
          </cell>
          <cell r="I4110" t="str">
            <v>Energy</v>
          </cell>
          <cell r="J4110" t="str">
            <v>Winter</v>
          </cell>
          <cell r="K4110" t="str">
            <v>Part Peak</v>
          </cell>
          <cell r="O4110" t="str">
            <v>N/A</v>
          </cell>
          <cell r="T4110">
            <v>174327275.44058001</v>
          </cell>
        </row>
        <row r="4111">
          <cell r="F4111" t="str">
            <v>B-20</v>
          </cell>
          <cell r="G4111" t="str">
            <v>ND</v>
          </cell>
          <cell r="I4111" t="str">
            <v>Energy</v>
          </cell>
          <cell r="J4111" t="str">
            <v>Winter</v>
          </cell>
          <cell r="K4111" t="str">
            <v>Part Peak</v>
          </cell>
          <cell r="O4111" t="str">
            <v>N/A</v>
          </cell>
          <cell r="T4111">
            <v>26759487.954643</v>
          </cell>
        </row>
        <row r="4112">
          <cell r="F4112" t="str">
            <v>B-20</v>
          </cell>
          <cell r="G4112" t="str">
            <v>ND</v>
          </cell>
          <cell r="I4112" t="str">
            <v>Energy</v>
          </cell>
          <cell r="J4112" t="str">
            <v>Winter</v>
          </cell>
          <cell r="K4112" t="str">
            <v>Part Peak</v>
          </cell>
          <cell r="O4112" t="str">
            <v>N/A</v>
          </cell>
          <cell r="T4112">
            <v>270820716.960159</v>
          </cell>
        </row>
        <row r="4113">
          <cell r="F4113" t="str">
            <v>B-20</v>
          </cell>
          <cell r="G4113" t="str">
            <v>ND</v>
          </cell>
          <cell r="I4113" t="str">
            <v>Energy</v>
          </cell>
          <cell r="J4113" t="str">
            <v>Winter</v>
          </cell>
          <cell r="K4113" t="str">
            <v>Super Off</v>
          </cell>
          <cell r="O4113" t="str">
            <v>N/A</v>
          </cell>
          <cell r="T4113">
            <v>57253583.930573002</v>
          </cell>
        </row>
        <row r="4114">
          <cell r="F4114" t="str">
            <v>B-20</v>
          </cell>
          <cell r="G4114" t="str">
            <v>ND</v>
          </cell>
          <cell r="I4114" t="str">
            <v>Energy</v>
          </cell>
          <cell r="J4114" t="str">
            <v>Winter</v>
          </cell>
          <cell r="K4114" t="str">
            <v>Super Off</v>
          </cell>
          <cell r="O4114" t="str">
            <v>N/A</v>
          </cell>
          <cell r="T4114">
            <v>9803355.9068860002</v>
          </cell>
        </row>
        <row r="4115">
          <cell r="F4115" t="str">
            <v>B-20</v>
          </cell>
          <cell r="G4115" t="str">
            <v>ND</v>
          </cell>
          <cell r="I4115" t="str">
            <v>Energy</v>
          </cell>
          <cell r="J4115" t="str">
            <v>Winter</v>
          </cell>
          <cell r="K4115" t="str">
            <v>Super Off</v>
          </cell>
          <cell r="O4115" t="str">
            <v>N/A</v>
          </cell>
          <cell r="T4115">
            <v>88134065.629106</v>
          </cell>
        </row>
        <row r="4116">
          <cell r="F4116" t="str">
            <v>B-20</v>
          </cell>
          <cell r="G4116" t="str">
            <v>NSGC</v>
          </cell>
          <cell r="I4116" t="str">
            <v>Energy</v>
          </cell>
          <cell r="J4116" t="str">
            <v>Summer</v>
          </cell>
          <cell r="K4116" t="str">
            <v>Off Peak</v>
          </cell>
          <cell r="O4116" t="str">
            <v>N/A</v>
          </cell>
          <cell r="T4116">
            <v>308414816.54263699</v>
          </cell>
        </row>
        <row r="4117">
          <cell r="F4117" t="str">
            <v>B-20</v>
          </cell>
          <cell r="G4117" t="str">
            <v>NSGC</v>
          </cell>
          <cell r="I4117" t="str">
            <v>Energy</v>
          </cell>
          <cell r="J4117" t="str">
            <v>Summer</v>
          </cell>
          <cell r="K4117" t="str">
            <v>Off Peak</v>
          </cell>
          <cell r="O4117" t="str">
            <v>N/A</v>
          </cell>
          <cell r="T4117">
            <v>47531871.231666997</v>
          </cell>
        </row>
        <row r="4118">
          <cell r="F4118" t="str">
            <v>B-20</v>
          </cell>
          <cell r="G4118" t="str">
            <v>NSGC</v>
          </cell>
          <cell r="I4118" t="str">
            <v>Energy</v>
          </cell>
          <cell r="J4118" t="str">
            <v>Summer</v>
          </cell>
          <cell r="K4118" t="str">
            <v>Off Peak</v>
          </cell>
          <cell r="O4118" t="str">
            <v>N/A</v>
          </cell>
          <cell r="T4118">
            <v>455015784.00544</v>
          </cell>
        </row>
        <row r="4119">
          <cell r="F4119" t="str">
            <v>B-20</v>
          </cell>
          <cell r="G4119" t="str">
            <v>NSGC</v>
          </cell>
          <cell r="I4119" t="str">
            <v>Energy</v>
          </cell>
          <cell r="J4119" t="str">
            <v>Summer</v>
          </cell>
          <cell r="K4119" t="str">
            <v>Part Peak</v>
          </cell>
          <cell r="O4119" t="str">
            <v>N/A</v>
          </cell>
          <cell r="T4119">
            <v>80893985.578088999</v>
          </cell>
        </row>
        <row r="4120">
          <cell r="F4120" t="str">
            <v>B-20</v>
          </cell>
          <cell r="G4120" t="str">
            <v>NSGC</v>
          </cell>
          <cell r="I4120" t="str">
            <v>Energy</v>
          </cell>
          <cell r="J4120" t="str">
            <v>Summer</v>
          </cell>
          <cell r="K4120" t="str">
            <v>Part Peak</v>
          </cell>
          <cell r="O4120" t="str">
            <v>N/A</v>
          </cell>
          <cell r="T4120">
            <v>11868680.595939999</v>
          </cell>
        </row>
        <row r="4121">
          <cell r="F4121" t="str">
            <v>B-20</v>
          </cell>
          <cell r="G4121" t="str">
            <v>NSGC</v>
          </cell>
          <cell r="I4121" t="str">
            <v>Energy</v>
          </cell>
          <cell r="J4121" t="str">
            <v>Summer</v>
          </cell>
          <cell r="K4121" t="str">
            <v>Part Peak</v>
          </cell>
          <cell r="O4121" t="str">
            <v>N/A</v>
          </cell>
          <cell r="T4121">
            <v>118965372.63390701</v>
          </cell>
        </row>
        <row r="4122">
          <cell r="F4122" t="str">
            <v>B-20</v>
          </cell>
          <cell r="G4122" t="str">
            <v>NSGC</v>
          </cell>
          <cell r="I4122" t="str">
            <v>Energy</v>
          </cell>
          <cell r="J4122" t="str">
            <v>Summer</v>
          </cell>
          <cell r="K4122" t="str">
            <v>Peak</v>
          </cell>
          <cell r="O4122" t="str">
            <v>N/A</v>
          </cell>
          <cell r="T4122">
            <v>104706141.57712099</v>
          </cell>
        </row>
        <row r="4123">
          <cell r="F4123" t="str">
            <v>B-20</v>
          </cell>
          <cell r="G4123" t="str">
            <v>NSGC</v>
          </cell>
          <cell r="I4123" t="str">
            <v>Energy</v>
          </cell>
          <cell r="J4123" t="str">
            <v>Summer</v>
          </cell>
          <cell r="K4123" t="str">
            <v>Peak</v>
          </cell>
          <cell r="O4123" t="str">
            <v>N/A</v>
          </cell>
          <cell r="T4123">
            <v>15384413.765903</v>
          </cell>
        </row>
        <row r="4124">
          <cell r="F4124" t="str">
            <v>B-20</v>
          </cell>
          <cell r="G4124" t="str">
            <v>NSGC</v>
          </cell>
          <cell r="I4124" t="str">
            <v>Energy</v>
          </cell>
          <cell r="J4124" t="str">
            <v>Summer</v>
          </cell>
          <cell r="K4124" t="str">
            <v>Peak</v>
          </cell>
          <cell r="O4124" t="str">
            <v>N/A</v>
          </cell>
          <cell r="T4124">
            <v>151710350.175179</v>
          </cell>
        </row>
        <row r="4125">
          <cell r="F4125" t="str">
            <v>B-20</v>
          </cell>
          <cell r="G4125" t="str">
            <v>NSGC</v>
          </cell>
          <cell r="I4125" t="str">
            <v>Energy</v>
          </cell>
          <cell r="J4125" t="str">
            <v>Winter</v>
          </cell>
          <cell r="K4125" t="str">
            <v>Off Peak</v>
          </cell>
          <cell r="O4125" t="str">
            <v>N/A</v>
          </cell>
          <cell r="T4125">
            <v>584640770.06354499</v>
          </cell>
        </row>
        <row r="4126">
          <cell r="F4126" t="str">
            <v>B-20</v>
          </cell>
          <cell r="G4126" t="str">
            <v>NSGC</v>
          </cell>
          <cell r="I4126" t="str">
            <v>Energy</v>
          </cell>
          <cell r="J4126" t="str">
            <v>Winter</v>
          </cell>
          <cell r="K4126" t="str">
            <v>Off Peak</v>
          </cell>
          <cell r="O4126" t="str">
            <v>N/A</v>
          </cell>
          <cell r="T4126">
            <v>96934436.536733001</v>
          </cell>
        </row>
        <row r="4127">
          <cell r="F4127" t="str">
            <v>B-20</v>
          </cell>
          <cell r="G4127" t="str">
            <v>NSGC</v>
          </cell>
          <cell r="I4127" t="str">
            <v>Energy</v>
          </cell>
          <cell r="J4127" t="str">
            <v>Winter</v>
          </cell>
          <cell r="K4127" t="str">
            <v>Off Peak</v>
          </cell>
          <cell r="O4127" t="str">
            <v>N/A</v>
          </cell>
          <cell r="T4127">
            <v>901540599.90724504</v>
          </cell>
        </row>
        <row r="4128">
          <cell r="F4128" t="str">
            <v>B-20</v>
          </cell>
          <cell r="G4128" t="str">
            <v>NSGC</v>
          </cell>
          <cell r="I4128" t="str">
            <v>Energy</v>
          </cell>
          <cell r="J4128" t="str">
            <v>Winter</v>
          </cell>
          <cell r="K4128" t="str">
            <v>Part Peak</v>
          </cell>
          <cell r="O4128" t="str">
            <v>N/A</v>
          </cell>
          <cell r="T4128">
            <v>174327275.44058001</v>
          </cell>
        </row>
        <row r="4129">
          <cell r="F4129" t="str">
            <v>B-20</v>
          </cell>
          <cell r="G4129" t="str">
            <v>NSGC</v>
          </cell>
          <cell r="I4129" t="str">
            <v>Energy</v>
          </cell>
          <cell r="J4129" t="str">
            <v>Winter</v>
          </cell>
          <cell r="K4129" t="str">
            <v>Part Peak</v>
          </cell>
          <cell r="O4129" t="str">
            <v>N/A</v>
          </cell>
          <cell r="T4129">
            <v>26759487.954643</v>
          </cell>
        </row>
        <row r="4130">
          <cell r="F4130" t="str">
            <v>B-20</v>
          </cell>
          <cell r="G4130" t="str">
            <v>NSGC</v>
          </cell>
          <cell r="I4130" t="str">
            <v>Energy</v>
          </cell>
          <cell r="J4130" t="str">
            <v>Winter</v>
          </cell>
          <cell r="K4130" t="str">
            <v>Part Peak</v>
          </cell>
          <cell r="O4130" t="str">
            <v>N/A</v>
          </cell>
          <cell r="T4130">
            <v>270820716.960159</v>
          </cell>
        </row>
        <row r="4131">
          <cell r="F4131" t="str">
            <v>B-20</v>
          </cell>
          <cell r="G4131" t="str">
            <v>NSGC</v>
          </cell>
          <cell r="I4131" t="str">
            <v>Energy</v>
          </cell>
          <cell r="J4131" t="str">
            <v>Winter</v>
          </cell>
          <cell r="K4131" t="str">
            <v>Super Off</v>
          </cell>
          <cell r="O4131" t="str">
            <v>N/A</v>
          </cell>
          <cell r="T4131">
            <v>57253583.930573002</v>
          </cell>
        </row>
        <row r="4132">
          <cell r="F4132" t="str">
            <v>B-20</v>
          </cell>
          <cell r="G4132" t="str">
            <v>NSGC</v>
          </cell>
          <cell r="I4132" t="str">
            <v>Energy</v>
          </cell>
          <cell r="J4132" t="str">
            <v>Winter</v>
          </cell>
          <cell r="K4132" t="str">
            <v>Super Off</v>
          </cell>
          <cell r="O4132" t="str">
            <v>N/A</v>
          </cell>
          <cell r="T4132">
            <v>9803355.9068860002</v>
          </cell>
        </row>
        <row r="4133">
          <cell r="F4133" t="str">
            <v>B-20</v>
          </cell>
          <cell r="G4133" t="str">
            <v>NSGC</v>
          </cell>
          <cell r="I4133" t="str">
            <v>Energy</v>
          </cell>
          <cell r="J4133" t="str">
            <v>Winter</v>
          </cell>
          <cell r="K4133" t="str">
            <v>Super Off</v>
          </cell>
          <cell r="O4133" t="str">
            <v>N/A</v>
          </cell>
          <cell r="T4133">
            <v>88134065.629106</v>
          </cell>
        </row>
        <row r="4134">
          <cell r="F4134" t="str">
            <v>B-20</v>
          </cell>
          <cell r="G4134" t="str">
            <v>PCIA</v>
          </cell>
          <cell r="I4134" t="str">
            <v>Pre-09</v>
          </cell>
          <cell r="J4134" t="str">
            <v>N/A</v>
          </cell>
          <cell r="K4134" t="str">
            <v>N/A</v>
          </cell>
          <cell r="O4134" t="str">
            <v>N/A</v>
          </cell>
          <cell r="T4134">
            <v>0</v>
          </cell>
        </row>
        <row r="4135">
          <cell r="F4135" t="str">
            <v>B-20</v>
          </cell>
          <cell r="G4135" t="str">
            <v>PCIA</v>
          </cell>
          <cell r="I4135" t="str">
            <v>Pre-09</v>
          </cell>
          <cell r="J4135" t="str">
            <v>N/A</v>
          </cell>
          <cell r="K4135" t="str">
            <v>N/A</v>
          </cell>
          <cell r="O4135" t="str">
            <v>N/A</v>
          </cell>
          <cell r="T4135">
            <v>0</v>
          </cell>
        </row>
        <row r="4136">
          <cell r="F4136" t="str">
            <v>B-20</v>
          </cell>
          <cell r="G4136" t="str">
            <v>PCIA</v>
          </cell>
          <cell r="I4136" t="str">
            <v>Pre-09</v>
          </cell>
          <cell r="J4136" t="str">
            <v>N/A</v>
          </cell>
          <cell r="K4136" t="str">
            <v>N/A</v>
          </cell>
          <cell r="O4136" t="str">
            <v>N/A</v>
          </cell>
          <cell r="T4136">
            <v>0</v>
          </cell>
        </row>
        <row r="4137">
          <cell r="F4137" t="str">
            <v>B-20</v>
          </cell>
          <cell r="G4137" t="str">
            <v>PCIA</v>
          </cell>
          <cell r="I4137" t="str">
            <v>Vin 09</v>
          </cell>
          <cell r="J4137" t="str">
            <v>N/A</v>
          </cell>
          <cell r="K4137" t="str">
            <v>N/A</v>
          </cell>
          <cell r="O4137" t="str">
            <v>N/A</v>
          </cell>
          <cell r="T4137">
            <v>0</v>
          </cell>
        </row>
        <row r="4138">
          <cell r="F4138" t="str">
            <v>B-20</v>
          </cell>
          <cell r="G4138" t="str">
            <v>PCIA</v>
          </cell>
          <cell r="I4138" t="str">
            <v>Vin 09</v>
          </cell>
          <cell r="J4138" t="str">
            <v>N/A</v>
          </cell>
          <cell r="K4138" t="str">
            <v>N/A</v>
          </cell>
          <cell r="O4138" t="str">
            <v>N/A</v>
          </cell>
          <cell r="T4138">
            <v>0</v>
          </cell>
        </row>
        <row r="4139">
          <cell r="F4139" t="str">
            <v>B-20</v>
          </cell>
          <cell r="G4139" t="str">
            <v>PCIA</v>
          </cell>
          <cell r="I4139" t="str">
            <v>Vin 09</v>
          </cell>
          <cell r="J4139" t="str">
            <v>N/A</v>
          </cell>
          <cell r="K4139" t="str">
            <v>N/A</v>
          </cell>
          <cell r="O4139" t="str">
            <v>N/A</v>
          </cell>
          <cell r="T4139">
            <v>0</v>
          </cell>
        </row>
        <row r="4140">
          <cell r="F4140" t="str">
            <v>B-20</v>
          </cell>
          <cell r="G4140" t="str">
            <v>PCIA</v>
          </cell>
          <cell r="I4140" t="str">
            <v>Vin 10</v>
          </cell>
          <cell r="J4140" t="str">
            <v>N/A</v>
          </cell>
          <cell r="K4140" t="str">
            <v>N/A</v>
          </cell>
          <cell r="O4140" t="str">
            <v>N/A</v>
          </cell>
          <cell r="T4140">
            <v>0</v>
          </cell>
        </row>
        <row r="4141">
          <cell r="F4141" t="str">
            <v>B-20</v>
          </cell>
          <cell r="G4141" t="str">
            <v>PCIA</v>
          </cell>
          <cell r="I4141" t="str">
            <v>Vin 10</v>
          </cell>
          <cell r="J4141" t="str">
            <v>N/A</v>
          </cell>
          <cell r="K4141" t="str">
            <v>N/A</v>
          </cell>
          <cell r="O4141" t="str">
            <v>N/A</v>
          </cell>
          <cell r="T4141">
            <v>0</v>
          </cell>
        </row>
        <row r="4142">
          <cell r="F4142" t="str">
            <v>B-20</v>
          </cell>
          <cell r="G4142" t="str">
            <v>PCIA</v>
          </cell>
          <cell r="I4142" t="str">
            <v>Vin 10</v>
          </cell>
          <cell r="J4142" t="str">
            <v>N/A</v>
          </cell>
          <cell r="K4142" t="str">
            <v>N/A</v>
          </cell>
          <cell r="O4142" t="str">
            <v>N/A</v>
          </cell>
          <cell r="T4142">
            <v>0</v>
          </cell>
        </row>
        <row r="4143">
          <cell r="F4143" t="str">
            <v>B-20</v>
          </cell>
          <cell r="G4143" t="str">
            <v>PCIA</v>
          </cell>
          <cell r="I4143" t="str">
            <v>Vin 11</v>
          </cell>
          <cell r="J4143" t="str">
            <v>N/A</v>
          </cell>
          <cell r="K4143" t="str">
            <v>N/A</v>
          </cell>
          <cell r="O4143" t="str">
            <v>N/A</v>
          </cell>
          <cell r="T4143">
            <v>0</v>
          </cell>
        </row>
        <row r="4144">
          <cell r="F4144" t="str">
            <v>B-20</v>
          </cell>
          <cell r="G4144" t="str">
            <v>PCIA</v>
          </cell>
          <cell r="I4144" t="str">
            <v>Vin 11</v>
          </cell>
          <cell r="J4144" t="str">
            <v>N/A</v>
          </cell>
          <cell r="K4144" t="str">
            <v>N/A</v>
          </cell>
          <cell r="O4144" t="str">
            <v>N/A</v>
          </cell>
          <cell r="T4144">
            <v>0</v>
          </cell>
        </row>
        <row r="4145">
          <cell r="F4145" t="str">
            <v>B-20</v>
          </cell>
          <cell r="G4145" t="str">
            <v>PCIA</v>
          </cell>
          <cell r="I4145" t="str">
            <v>Vin 11</v>
          </cell>
          <cell r="J4145" t="str">
            <v>N/A</v>
          </cell>
          <cell r="K4145" t="str">
            <v>N/A</v>
          </cell>
          <cell r="O4145" t="str">
            <v>N/A</v>
          </cell>
          <cell r="T4145">
            <v>0</v>
          </cell>
        </row>
        <row r="4146">
          <cell r="F4146" t="str">
            <v>B-20</v>
          </cell>
          <cell r="G4146" t="str">
            <v>PCIA</v>
          </cell>
          <cell r="I4146" t="str">
            <v>Vin 12</v>
          </cell>
          <cell r="J4146" t="str">
            <v>N/A</v>
          </cell>
          <cell r="K4146" t="str">
            <v>N/A</v>
          </cell>
          <cell r="O4146" t="str">
            <v>N/A</v>
          </cell>
          <cell r="T4146">
            <v>0</v>
          </cell>
        </row>
        <row r="4147">
          <cell r="F4147" t="str">
            <v>B-20</v>
          </cell>
          <cell r="G4147" t="str">
            <v>PCIA</v>
          </cell>
          <cell r="I4147" t="str">
            <v>Vin 12</v>
          </cell>
          <cell r="J4147" t="str">
            <v>N/A</v>
          </cell>
          <cell r="K4147" t="str">
            <v>N/A</v>
          </cell>
          <cell r="O4147" t="str">
            <v>N/A</v>
          </cell>
          <cell r="T4147">
            <v>0</v>
          </cell>
        </row>
        <row r="4148">
          <cell r="F4148" t="str">
            <v>B-20</v>
          </cell>
          <cell r="G4148" t="str">
            <v>PCIA</v>
          </cell>
          <cell r="I4148" t="str">
            <v>Vin 12</v>
          </cell>
          <cell r="J4148" t="str">
            <v>N/A</v>
          </cell>
          <cell r="K4148" t="str">
            <v>N/A</v>
          </cell>
          <cell r="O4148" t="str">
            <v>N/A</v>
          </cell>
          <cell r="T4148">
            <v>0</v>
          </cell>
        </row>
        <row r="4149">
          <cell r="F4149" t="str">
            <v>B-20</v>
          </cell>
          <cell r="G4149" t="str">
            <v>PCIA</v>
          </cell>
          <cell r="I4149" t="str">
            <v>Vin 13</v>
          </cell>
          <cell r="J4149" t="str">
            <v>N/A</v>
          </cell>
          <cell r="K4149" t="str">
            <v>N/A</v>
          </cell>
          <cell r="O4149" t="str">
            <v>N/A</v>
          </cell>
          <cell r="T4149">
            <v>0</v>
          </cell>
        </row>
        <row r="4150">
          <cell r="F4150" t="str">
            <v>B-20</v>
          </cell>
          <cell r="G4150" t="str">
            <v>PCIA</v>
          </cell>
          <cell r="I4150" t="str">
            <v>Vin 13</v>
          </cell>
          <cell r="J4150" t="str">
            <v>N/A</v>
          </cell>
          <cell r="K4150" t="str">
            <v>N/A</v>
          </cell>
          <cell r="O4150" t="str">
            <v>N/A</v>
          </cell>
          <cell r="T4150">
            <v>0</v>
          </cell>
        </row>
        <row r="4151">
          <cell r="F4151" t="str">
            <v>B-20</v>
          </cell>
          <cell r="G4151" t="str">
            <v>PCIA</v>
          </cell>
          <cell r="I4151" t="str">
            <v>Vin 13</v>
          </cell>
          <cell r="J4151" t="str">
            <v>N/A</v>
          </cell>
          <cell r="K4151" t="str">
            <v>N/A</v>
          </cell>
          <cell r="O4151" t="str">
            <v>N/A</v>
          </cell>
          <cell r="T4151">
            <v>0</v>
          </cell>
        </row>
        <row r="4152">
          <cell r="F4152" t="str">
            <v>B-20</v>
          </cell>
          <cell r="G4152" t="str">
            <v>PCIA</v>
          </cell>
          <cell r="I4152" t="str">
            <v>Vin 14</v>
          </cell>
          <cell r="J4152" t="str">
            <v>N/A</v>
          </cell>
          <cell r="K4152" t="str">
            <v>N/A</v>
          </cell>
          <cell r="O4152" t="str">
            <v>N/A</v>
          </cell>
          <cell r="T4152">
            <v>0</v>
          </cell>
        </row>
        <row r="4153">
          <cell r="F4153" t="str">
            <v>B-20</v>
          </cell>
          <cell r="G4153" t="str">
            <v>PCIA</v>
          </cell>
          <cell r="I4153" t="str">
            <v>Vin 14</v>
          </cell>
          <cell r="J4153" t="str">
            <v>N/A</v>
          </cell>
          <cell r="K4153" t="str">
            <v>N/A</v>
          </cell>
          <cell r="O4153" t="str">
            <v>N/A</v>
          </cell>
          <cell r="T4153">
            <v>0</v>
          </cell>
        </row>
        <row r="4154">
          <cell r="F4154" t="str">
            <v>B-20</v>
          </cell>
          <cell r="G4154" t="str">
            <v>PCIA</v>
          </cell>
          <cell r="I4154" t="str">
            <v>Vin 14</v>
          </cell>
          <cell r="J4154" t="str">
            <v>N/A</v>
          </cell>
          <cell r="K4154" t="str">
            <v>N/A</v>
          </cell>
          <cell r="O4154" t="str">
            <v>N/A</v>
          </cell>
          <cell r="T4154">
            <v>0</v>
          </cell>
        </row>
        <row r="4155">
          <cell r="F4155" t="str">
            <v>B-20</v>
          </cell>
          <cell r="G4155" t="str">
            <v>PCIA</v>
          </cell>
          <cell r="I4155" t="str">
            <v>Vin 15</v>
          </cell>
          <cell r="J4155" t="str">
            <v>N/A</v>
          </cell>
          <cell r="K4155" t="str">
            <v>N/A</v>
          </cell>
          <cell r="O4155" t="str">
            <v>N/A</v>
          </cell>
          <cell r="T4155">
            <v>0</v>
          </cell>
        </row>
        <row r="4156">
          <cell r="F4156" t="str">
            <v>B-20</v>
          </cell>
          <cell r="G4156" t="str">
            <v>PCIA</v>
          </cell>
          <cell r="I4156" t="str">
            <v>Vin 15</v>
          </cell>
          <cell r="J4156" t="str">
            <v>N/A</v>
          </cell>
          <cell r="K4156" t="str">
            <v>N/A</v>
          </cell>
          <cell r="O4156" t="str">
            <v>N/A</v>
          </cell>
          <cell r="T4156">
            <v>0</v>
          </cell>
        </row>
        <row r="4157">
          <cell r="F4157" t="str">
            <v>B-20</v>
          </cell>
          <cell r="G4157" t="str">
            <v>PCIA</v>
          </cell>
          <cell r="I4157" t="str">
            <v>Vin 15</v>
          </cell>
          <cell r="J4157" t="str">
            <v>N/A</v>
          </cell>
          <cell r="K4157" t="str">
            <v>N/A</v>
          </cell>
          <cell r="O4157" t="str">
            <v>N/A</v>
          </cell>
          <cell r="T4157">
            <v>0</v>
          </cell>
        </row>
        <row r="4158">
          <cell r="F4158" t="str">
            <v>B-20</v>
          </cell>
          <cell r="G4158" t="str">
            <v>PCIA</v>
          </cell>
          <cell r="I4158" t="str">
            <v>Vin 16</v>
          </cell>
          <cell r="J4158" t="str">
            <v>N/A</v>
          </cell>
          <cell r="K4158" t="str">
            <v>N/A</v>
          </cell>
          <cell r="O4158" t="str">
            <v>N/A</v>
          </cell>
          <cell r="T4158">
            <v>0</v>
          </cell>
        </row>
        <row r="4159">
          <cell r="F4159" t="str">
            <v>B-20</v>
          </cell>
          <cell r="G4159" t="str">
            <v>PCIA</v>
          </cell>
          <cell r="I4159" t="str">
            <v>Vin 16</v>
          </cell>
          <cell r="J4159" t="str">
            <v>N/A</v>
          </cell>
          <cell r="K4159" t="str">
            <v>N/A</v>
          </cell>
          <cell r="O4159" t="str">
            <v>N/A</v>
          </cell>
          <cell r="T4159">
            <v>0</v>
          </cell>
        </row>
        <row r="4160">
          <cell r="F4160" t="str">
            <v>B-20</v>
          </cell>
          <cell r="G4160" t="str">
            <v>PCIA</v>
          </cell>
          <cell r="I4160" t="str">
            <v>Vin 16</v>
          </cell>
          <cell r="J4160" t="str">
            <v>N/A</v>
          </cell>
          <cell r="K4160" t="str">
            <v>N/A</v>
          </cell>
          <cell r="O4160" t="str">
            <v>N/A</v>
          </cell>
          <cell r="T4160">
            <v>0</v>
          </cell>
        </row>
        <row r="4161">
          <cell r="F4161" t="str">
            <v>B-20</v>
          </cell>
          <cell r="G4161" t="str">
            <v>PCIA</v>
          </cell>
          <cell r="I4161" t="str">
            <v>Vin 17</v>
          </cell>
          <cell r="J4161" t="str">
            <v>N/A</v>
          </cell>
          <cell r="K4161" t="str">
            <v>N/A</v>
          </cell>
          <cell r="O4161" t="str">
            <v>N/A</v>
          </cell>
          <cell r="T4161">
            <v>0</v>
          </cell>
        </row>
        <row r="4162">
          <cell r="F4162" t="str">
            <v>B-20</v>
          </cell>
          <cell r="G4162" t="str">
            <v>PCIA</v>
          </cell>
          <cell r="I4162" t="str">
            <v>Vin 17</v>
          </cell>
          <cell r="J4162" t="str">
            <v>N/A</v>
          </cell>
          <cell r="K4162" t="str">
            <v>N/A</v>
          </cell>
          <cell r="O4162" t="str">
            <v>N/A</v>
          </cell>
          <cell r="T4162">
            <v>0</v>
          </cell>
        </row>
        <row r="4163">
          <cell r="F4163" t="str">
            <v>B-20</v>
          </cell>
          <cell r="G4163" t="str">
            <v>PCIA</v>
          </cell>
          <cell r="I4163" t="str">
            <v>Vin 17</v>
          </cell>
          <cell r="J4163" t="str">
            <v>N/A</v>
          </cell>
          <cell r="K4163" t="str">
            <v>N/A</v>
          </cell>
          <cell r="O4163" t="str">
            <v>N/A</v>
          </cell>
          <cell r="T4163">
            <v>0</v>
          </cell>
        </row>
        <row r="4164">
          <cell r="F4164" t="str">
            <v>B-20</v>
          </cell>
          <cell r="G4164" t="str">
            <v>PCIA</v>
          </cell>
          <cell r="I4164" t="str">
            <v>Vin 18</v>
          </cell>
          <cell r="J4164" t="str">
            <v>N/A</v>
          </cell>
          <cell r="K4164" t="str">
            <v>N/A</v>
          </cell>
          <cell r="O4164" t="str">
            <v>N/A</v>
          </cell>
          <cell r="T4164">
            <v>0</v>
          </cell>
        </row>
        <row r="4165">
          <cell r="F4165" t="str">
            <v>B-20</v>
          </cell>
          <cell r="G4165" t="str">
            <v>PCIA</v>
          </cell>
          <cell r="I4165" t="str">
            <v>Vin 18</v>
          </cell>
          <cell r="J4165" t="str">
            <v>N/A</v>
          </cell>
          <cell r="K4165" t="str">
            <v>N/A</v>
          </cell>
          <cell r="O4165" t="str">
            <v>N/A</v>
          </cell>
          <cell r="T4165">
            <v>0</v>
          </cell>
        </row>
        <row r="4166">
          <cell r="F4166" t="str">
            <v>B-20</v>
          </cell>
          <cell r="G4166" t="str">
            <v>PCIA</v>
          </cell>
          <cell r="I4166" t="str">
            <v>Vin 18</v>
          </cell>
          <cell r="J4166" t="str">
            <v>N/A</v>
          </cell>
          <cell r="K4166" t="str">
            <v>N/A</v>
          </cell>
          <cell r="O4166" t="str">
            <v>N/A</v>
          </cell>
          <cell r="T4166">
            <v>0</v>
          </cell>
        </row>
        <row r="4167">
          <cell r="F4167" t="str">
            <v>B-20</v>
          </cell>
          <cell r="G4167" t="str">
            <v>PPP</v>
          </cell>
          <cell r="I4167" t="str">
            <v>DL</v>
          </cell>
          <cell r="J4167" t="str">
            <v>N/A</v>
          </cell>
          <cell r="K4167" t="str">
            <v>Peak</v>
          </cell>
          <cell r="O4167" t="str">
            <v>N/A</v>
          </cell>
          <cell r="T4167">
            <v>0</v>
          </cell>
        </row>
        <row r="4168">
          <cell r="F4168" t="str">
            <v>B-20</v>
          </cell>
          <cell r="G4168" t="str">
            <v>PPP</v>
          </cell>
          <cell r="I4168" t="str">
            <v>DL</v>
          </cell>
          <cell r="J4168" t="str">
            <v>N/A</v>
          </cell>
          <cell r="K4168" t="str">
            <v>Peak</v>
          </cell>
          <cell r="O4168" t="str">
            <v>N/A</v>
          </cell>
          <cell r="T4168">
            <v>0</v>
          </cell>
        </row>
        <row r="4169">
          <cell r="F4169" t="str">
            <v>B-20</v>
          </cell>
          <cell r="G4169" t="str">
            <v>PPP</v>
          </cell>
          <cell r="I4169" t="str">
            <v>DL</v>
          </cell>
          <cell r="J4169" t="str">
            <v>N/A</v>
          </cell>
          <cell r="K4169" t="str">
            <v>Peak</v>
          </cell>
          <cell r="O4169" t="str">
            <v>N/A</v>
          </cell>
          <cell r="T4169">
            <v>0</v>
          </cell>
        </row>
        <row r="4170">
          <cell r="F4170" t="str">
            <v>B-20</v>
          </cell>
          <cell r="G4170" t="str">
            <v>PPP</v>
          </cell>
          <cell r="I4170" t="str">
            <v>Energy</v>
          </cell>
          <cell r="J4170" t="str">
            <v>Summer</v>
          </cell>
          <cell r="K4170" t="str">
            <v>Off Peak</v>
          </cell>
          <cell r="O4170" t="str">
            <v>N/A</v>
          </cell>
          <cell r="T4170">
            <v>308414816.54263699</v>
          </cell>
        </row>
        <row r="4171">
          <cell r="F4171" t="str">
            <v>B-20</v>
          </cell>
          <cell r="G4171" t="str">
            <v>PPP</v>
          </cell>
          <cell r="I4171" t="str">
            <v>Energy</v>
          </cell>
          <cell r="J4171" t="str">
            <v>Summer</v>
          </cell>
          <cell r="K4171" t="str">
            <v>Off Peak</v>
          </cell>
          <cell r="O4171" t="str">
            <v>N/A</v>
          </cell>
          <cell r="T4171">
            <v>47531871.231666997</v>
          </cell>
        </row>
        <row r="4172">
          <cell r="F4172" t="str">
            <v>B-20</v>
          </cell>
          <cell r="G4172" t="str">
            <v>PPP</v>
          </cell>
          <cell r="I4172" t="str">
            <v>Energy</v>
          </cell>
          <cell r="J4172" t="str">
            <v>Summer</v>
          </cell>
          <cell r="K4172" t="str">
            <v>Off Peak</v>
          </cell>
          <cell r="O4172" t="str">
            <v>N/A</v>
          </cell>
          <cell r="T4172">
            <v>455015784.00544</v>
          </cell>
        </row>
        <row r="4173">
          <cell r="F4173" t="str">
            <v>B-20</v>
          </cell>
          <cell r="G4173" t="str">
            <v>PPP</v>
          </cell>
          <cell r="I4173" t="str">
            <v>Energy</v>
          </cell>
          <cell r="J4173" t="str">
            <v>Summer</v>
          </cell>
          <cell r="K4173" t="str">
            <v>Part Peak</v>
          </cell>
          <cell r="O4173" t="str">
            <v>N/A</v>
          </cell>
          <cell r="T4173">
            <v>80893985.578088999</v>
          </cell>
        </row>
        <row r="4174">
          <cell r="F4174" t="str">
            <v>B-20</v>
          </cell>
          <cell r="G4174" t="str">
            <v>PPP</v>
          </cell>
          <cell r="I4174" t="str">
            <v>Energy</v>
          </cell>
          <cell r="J4174" t="str">
            <v>Summer</v>
          </cell>
          <cell r="K4174" t="str">
            <v>Part Peak</v>
          </cell>
          <cell r="O4174" t="str">
            <v>N/A</v>
          </cell>
          <cell r="T4174">
            <v>11868680.595939999</v>
          </cell>
        </row>
        <row r="4175">
          <cell r="F4175" t="str">
            <v>B-20</v>
          </cell>
          <cell r="G4175" t="str">
            <v>PPP</v>
          </cell>
          <cell r="I4175" t="str">
            <v>Energy</v>
          </cell>
          <cell r="J4175" t="str">
            <v>Summer</v>
          </cell>
          <cell r="K4175" t="str">
            <v>Part Peak</v>
          </cell>
          <cell r="O4175" t="str">
            <v>N/A</v>
          </cell>
          <cell r="T4175">
            <v>118965372.63390701</v>
          </cell>
        </row>
        <row r="4176">
          <cell r="F4176" t="str">
            <v>B-20</v>
          </cell>
          <cell r="G4176" t="str">
            <v>PPP</v>
          </cell>
          <cell r="I4176" t="str">
            <v>Energy</v>
          </cell>
          <cell r="J4176" t="str">
            <v>Summer</v>
          </cell>
          <cell r="K4176" t="str">
            <v>Peak</v>
          </cell>
          <cell r="O4176" t="str">
            <v>N/A</v>
          </cell>
          <cell r="T4176">
            <v>104706141.57712099</v>
          </cell>
        </row>
        <row r="4177">
          <cell r="F4177" t="str">
            <v>B-20</v>
          </cell>
          <cell r="G4177" t="str">
            <v>PPP</v>
          </cell>
          <cell r="I4177" t="str">
            <v>Energy</v>
          </cell>
          <cell r="J4177" t="str">
            <v>Summer</v>
          </cell>
          <cell r="K4177" t="str">
            <v>Peak</v>
          </cell>
          <cell r="O4177" t="str">
            <v>N/A</v>
          </cell>
          <cell r="T4177">
            <v>15384413.765903</v>
          </cell>
        </row>
        <row r="4178">
          <cell r="F4178" t="str">
            <v>B-20</v>
          </cell>
          <cell r="G4178" t="str">
            <v>PPP</v>
          </cell>
          <cell r="I4178" t="str">
            <v>Energy</v>
          </cell>
          <cell r="J4178" t="str">
            <v>Summer</v>
          </cell>
          <cell r="K4178" t="str">
            <v>Peak</v>
          </cell>
          <cell r="O4178" t="str">
            <v>N/A</v>
          </cell>
          <cell r="T4178">
            <v>151710350.175179</v>
          </cell>
        </row>
        <row r="4179">
          <cell r="F4179" t="str">
            <v>B-20</v>
          </cell>
          <cell r="G4179" t="str">
            <v>PPP</v>
          </cell>
          <cell r="I4179" t="str">
            <v>Energy</v>
          </cell>
          <cell r="J4179" t="str">
            <v>Winter</v>
          </cell>
          <cell r="K4179" t="str">
            <v>Off Peak</v>
          </cell>
          <cell r="O4179" t="str">
            <v>N/A</v>
          </cell>
          <cell r="T4179">
            <v>584640770.06354499</v>
          </cell>
        </row>
        <row r="4180">
          <cell r="F4180" t="str">
            <v>B-20</v>
          </cell>
          <cell r="G4180" t="str">
            <v>PPP</v>
          </cell>
          <cell r="I4180" t="str">
            <v>Energy</v>
          </cell>
          <cell r="J4180" t="str">
            <v>Winter</v>
          </cell>
          <cell r="K4180" t="str">
            <v>Off Peak</v>
          </cell>
          <cell r="O4180" t="str">
            <v>N/A</v>
          </cell>
          <cell r="T4180">
            <v>96934436.536733001</v>
          </cell>
        </row>
        <row r="4181">
          <cell r="F4181" t="str">
            <v>B-20</v>
          </cell>
          <cell r="G4181" t="str">
            <v>PPP</v>
          </cell>
          <cell r="I4181" t="str">
            <v>Energy</v>
          </cell>
          <cell r="J4181" t="str">
            <v>Winter</v>
          </cell>
          <cell r="K4181" t="str">
            <v>Off Peak</v>
          </cell>
          <cell r="O4181" t="str">
            <v>N/A</v>
          </cell>
          <cell r="T4181">
            <v>901540599.90724504</v>
          </cell>
        </row>
        <row r="4182">
          <cell r="F4182" t="str">
            <v>B-20</v>
          </cell>
          <cell r="G4182" t="str">
            <v>PPP</v>
          </cell>
          <cell r="I4182" t="str">
            <v>Energy</v>
          </cell>
          <cell r="J4182" t="str">
            <v>Winter</v>
          </cell>
          <cell r="K4182" t="str">
            <v>Part Peak</v>
          </cell>
          <cell r="O4182" t="str">
            <v>N/A</v>
          </cell>
          <cell r="T4182">
            <v>174327275.44058001</v>
          </cell>
        </row>
        <row r="4183">
          <cell r="F4183" t="str">
            <v>B-20</v>
          </cell>
          <cell r="G4183" t="str">
            <v>PPP</v>
          </cell>
          <cell r="I4183" t="str">
            <v>Energy</v>
          </cell>
          <cell r="J4183" t="str">
            <v>Winter</v>
          </cell>
          <cell r="K4183" t="str">
            <v>Part Peak</v>
          </cell>
          <cell r="O4183" t="str">
            <v>N/A</v>
          </cell>
          <cell r="T4183">
            <v>26759487.954643</v>
          </cell>
        </row>
        <row r="4184">
          <cell r="F4184" t="str">
            <v>B-20</v>
          </cell>
          <cell r="G4184" t="str">
            <v>PPP</v>
          </cell>
          <cell r="I4184" t="str">
            <v>Energy</v>
          </cell>
          <cell r="J4184" t="str">
            <v>Winter</v>
          </cell>
          <cell r="K4184" t="str">
            <v>Part Peak</v>
          </cell>
          <cell r="O4184" t="str">
            <v>N/A</v>
          </cell>
          <cell r="T4184">
            <v>270820716.960159</v>
          </cell>
        </row>
        <row r="4185">
          <cell r="F4185" t="str">
            <v>B-20</v>
          </cell>
          <cell r="G4185" t="str">
            <v>PPP</v>
          </cell>
          <cell r="I4185" t="str">
            <v>Energy</v>
          </cell>
          <cell r="J4185" t="str">
            <v>Winter</v>
          </cell>
          <cell r="K4185" t="str">
            <v>Super Off</v>
          </cell>
          <cell r="O4185" t="str">
            <v>N/A</v>
          </cell>
          <cell r="T4185">
            <v>57253583.930573002</v>
          </cell>
        </row>
        <row r="4186">
          <cell r="F4186" t="str">
            <v>B-20</v>
          </cell>
          <cell r="G4186" t="str">
            <v>PPP</v>
          </cell>
          <cell r="I4186" t="str">
            <v>Energy</v>
          </cell>
          <cell r="J4186" t="str">
            <v>Winter</v>
          </cell>
          <cell r="K4186" t="str">
            <v>Super Off</v>
          </cell>
          <cell r="O4186" t="str">
            <v>N/A</v>
          </cell>
          <cell r="T4186">
            <v>9803355.9068860002</v>
          </cell>
        </row>
        <row r="4187">
          <cell r="F4187" t="str">
            <v>B-20</v>
          </cell>
          <cell r="G4187" t="str">
            <v>PPP</v>
          </cell>
          <cell r="I4187" t="str">
            <v>Energy</v>
          </cell>
          <cell r="J4187" t="str">
            <v>Winter</v>
          </cell>
          <cell r="K4187" t="str">
            <v>Super Off</v>
          </cell>
          <cell r="O4187" t="str">
            <v>N/A</v>
          </cell>
          <cell r="T4187">
            <v>88134065.629106</v>
          </cell>
        </row>
        <row r="4188">
          <cell r="F4188" t="str">
            <v>B-20</v>
          </cell>
          <cell r="G4188" t="str">
            <v>PPP</v>
          </cell>
          <cell r="I4188" t="str">
            <v>Energy</v>
          </cell>
          <cell r="J4188" t="str">
            <v>Summer</v>
          </cell>
          <cell r="K4188" t="str">
            <v>Off Peak</v>
          </cell>
          <cell r="O4188" t="str">
            <v>N/A</v>
          </cell>
          <cell r="T4188">
            <v>308414816.54263699</v>
          </cell>
        </row>
        <row r="4189">
          <cell r="F4189" t="str">
            <v>B-20</v>
          </cell>
          <cell r="G4189" t="str">
            <v>PPP</v>
          </cell>
          <cell r="I4189" t="str">
            <v>Energy</v>
          </cell>
          <cell r="J4189" t="str">
            <v>Summer</v>
          </cell>
          <cell r="K4189" t="str">
            <v>Off Peak</v>
          </cell>
          <cell r="O4189" t="str">
            <v>N/A</v>
          </cell>
          <cell r="T4189">
            <v>47531871.231666997</v>
          </cell>
        </row>
        <row r="4190">
          <cell r="F4190" t="str">
            <v>B-20</v>
          </cell>
          <cell r="G4190" t="str">
            <v>PPP</v>
          </cell>
          <cell r="I4190" t="str">
            <v>Energy</v>
          </cell>
          <cell r="J4190" t="str">
            <v>Summer</v>
          </cell>
          <cell r="K4190" t="str">
            <v>Off Peak</v>
          </cell>
          <cell r="O4190" t="str">
            <v>N/A</v>
          </cell>
          <cell r="T4190">
            <v>455015784.00544</v>
          </cell>
        </row>
        <row r="4191">
          <cell r="F4191" t="str">
            <v>B-20</v>
          </cell>
          <cell r="G4191" t="str">
            <v>PPP</v>
          </cell>
          <cell r="I4191" t="str">
            <v>Energy</v>
          </cell>
          <cell r="J4191" t="str">
            <v>Summer</v>
          </cell>
          <cell r="K4191" t="str">
            <v>Part Peak</v>
          </cell>
          <cell r="O4191" t="str">
            <v>N/A</v>
          </cell>
          <cell r="T4191">
            <v>80893985.578088999</v>
          </cell>
        </row>
        <row r="4192">
          <cell r="F4192" t="str">
            <v>B-20</v>
          </cell>
          <cell r="G4192" t="str">
            <v>PPP</v>
          </cell>
          <cell r="I4192" t="str">
            <v>Energy</v>
          </cell>
          <cell r="J4192" t="str">
            <v>Summer</v>
          </cell>
          <cell r="K4192" t="str">
            <v>Part Peak</v>
          </cell>
          <cell r="O4192" t="str">
            <v>N/A</v>
          </cell>
          <cell r="T4192">
            <v>11868680.595939999</v>
          </cell>
        </row>
        <row r="4193">
          <cell r="F4193" t="str">
            <v>B-20</v>
          </cell>
          <cell r="G4193" t="str">
            <v>PPP</v>
          </cell>
          <cell r="I4193" t="str">
            <v>Energy</v>
          </cell>
          <cell r="J4193" t="str">
            <v>Summer</v>
          </cell>
          <cell r="K4193" t="str">
            <v>Part Peak</v>
          </cell>
          <cell r="O4193" t="str">
            <v>N/A</v>
          </cell>
          <cell r="T4193">
            <v>118965372.63390701</v>
          </cell>
        </row>
        <row r="4194">
          <cell r="F4194" t="str">
            <v>B-20</v>
          </cell>
          <cell r="G4194" t="str">
            <v>PPP</v>
          </cell>
          <cell r="I4194" t="str">
            <v>Energy</v>
          </cell>
          <cell r="J4194" t="str">
            <v>Summer</v>
          </cell>
          <cell r="K4194" t="str">
            <v>Peak</v>
          </cell>
          <cell r="O4194" t="str">
            <v>N/A</v>
          </cell>
          <cell r="T4194">
            <v>104706141.57712099</v>
          </cell>
        </row>
        <row r="4195">
          <cell r="F4195" t="str">
            <v>B-20</v>
          </cell>
          <cell r="G4195" t="str">
            <v>PPP</v>
          </cell>
          <cell r="I4195" t="str">
            <v>Energy</v>
          </cell>
          <cell r="J4195" t="str">
            <v>Summer</v>
          </cell>
          <cell r="K4195" t="str">
            <v>Peak</v>
          </cell>
          <cell r="O4195" t="str">
            <v>N/A</v>
          </cell>
          <cell r="T4195">
            <v>15384413.765903</v>
          </cell>
        </row>
        <row r="4196">
          <cell r="F4196" t="str">
            <v>B-20</v>
          </cell>
          <cell r="G4196" t="str">
            <v>PPP</v>
          </cell>
          <cell r="I4196" t="str">
            <v>Energy</v>
          </cell>
          <cell r="J4196" t="str">
            <v>Summer</v>
          </cell>
          <cell r="K4196" t="str">
            <v>Peak</v>
          </cell>
          <cell r="O4196" t="str">
            <v>N/A</v>
          </cell>
          <cell r="T4196">
            <v>151710350.175179</v>
          </cell>
        </row>
        <row r="4197">
          <cell r="F4197" t="str">
            <v>B-20</v>
          </cell>
          <cell r="G4197" t="str">
            <v>PPP</v>
          </cell>
          <cell r="I4197" t="str">
            <v>Energy</v>
          </cell>
          <cell r="J4197" t="str">
            <v>Winter</v>
          </cell>
          <cell r="K4197" t="str">
            <v>Off Peak</v>
          </cell>
          <cell r="O4197" t="str">
            <v>N/A</v>
          </cell>
          <cell r="T4197">
            <v>584640770.06354499</v>
          </cell>
        </row>
        <row r="4198">
          <cell r="F4198" t="str">
            <v>B-20</v>
          </cell>
          <cell r="G4198" t="str">
            <v>PPP</v>
          </cell>
          <cell r="I4198" t="str">
            <v>Energy</v>
          </cell>
          <cell r="J4198" t="str">
            <v>Winter</v>
          </cell>
          <cell r="K4198" t="str">
            <v>Off Peak</v>
          </cell>
          <cell r="O4198" t="str">
            <v>N/A</v>
          </cell>
          <cell r="T4198">
            <v>96934436.536733001</v>
          </cell>
        </row>
        <row r="4199">
          <cell r="F4199" t="str">
            <v>B-20</v>
          </cell>
          <cell r="G4199" t="str">
            <v>PPP</v>
          </cell>
          <cell r="I4199" t="str">
            <v>Energy</v>
          </cell>
          <cell r="J4199" t="str">
            <v>Winter</v>
          </cell>
          <cell r="K4199" t="str">
            <v>Off Peak</v>
          </cell>
          <cell r="O4199" t="str">
            <v>N/A</v>
          </cell>
          <cell r="T4199">
            <v>901540599.90724504</v>
          </cell>
        </row>
        <row r="4200">
          <cell r="F4200" t="str">
            <v>B-20</v>
          </cell>
          <cell r="G4200" t="str">
            <v>PPP</v>
          </cell>
          <cell r="I4200" t="str">
            <v>Energy</v>
          </cell>
          <cell r="J4200" t="str">
            <v>Winter</v>
          </cell>
          <cell r="K4200" t="str">
            <v>Part Peak</v>
          </cell>
          <cell r="O4200" t="str">
            <v>N/A</v>
          </cell>
          <cell r="T4200">
            <v>174327275.44058001</v>
          </cell>
        </row>
        <row r="4201">
          <cell r="F4201" t="str">
            <v>B-20</v>
          </cell>
          <cell r="G4201" t="str">
            <v>PPP</v>
          </cell>
          <cell r="I4201" t="str">
            <v>Energy</v>
          </cell>
          <cell r="J4201" t="str">
            <v>Winter</v>
          </cell>
          <cell r="K4201" t="str">
            <v>Part Peak</v>
          </cell>
          <cell r="O4201" t="str">
            <v>N/A</v>
          </cell>
          <cell r="T4201">
            <v>26759487.954643</v>
          </cell>
        </row>
        <row r="4202">
          <cell r="F4202" t="str">
            <v>B-20</v>
          </cell>
          <cell r="G4202" t="str">
            <v>PPP</v>
          </cell>
          <cell r="I4202" t="str">
            <v>Energy</v>
          </cell>
          <cell r="J4202" t="str">
            <v>Winter</v>
          </cell>
          <cell r="K4202" t="str">
            <v>Part Peak</v>
          </cell>
          <cell r="O4202" t="str">
            <v>N/A</v>
          </cell>
          <cell r="T4202">
            <v>270820716.960159</v>
          </cell>
        </row>
        <row r="4203">
          <cell r="F4203" t="str">
            <v>B-20</v>
          </cell>
          <cell r="G4203" t="str">
            <v>PPP</v>
          </cell>
          <cell r="I4203" t="str">
            <v>Energy</v>
          </cell>
          <cell r="J4203" t="str">
            <v>Winter</v>
          </cell>
          <cell r="K4203" t="str">
            <v>Super Off</v>
          </cell>
          <cell r="O4203" t="str">
            <v>N/A</v>
          </cell>
          <cell r="T4203">
            <v>57253583.930573002</v>
          </cell>
        </row>
        <row r="4204">
          <cell r="F4204" t="str">
            <v>B-20</v>
          </cell>
          <cell r="G4204" t="str">
            <v>PPP</v>
          </cell>
          <cell r="I4204" t="str">
            <v>Energy</v>
          </cell>
          <cell r="J4204" t="str">
            <v>Winter</v>
          </cell>
          <cell r="K4204" t="str">
            <v>Super Off</v>
          </cell>
          <cell r="O4204" t="str">
            <v>N/A</v>
          </cell>
          <cell r="T4204">
            <v>9803355.9068860002</v>
          </cell>
        </row>
        <row r="4205">
          <cell r="F4205" t="str">
            <v>B-20</v>
          </cell>
          <cell r="G4205" t="str">
            <v>PPP</v>
          </cell>
          <cell r="I4205" t="str">
            <v>Energy</v>
          </cell>
          <cell r="J4205" t="str">
            <v>Winter</v>
          </cell>
          <cell r="K4205" t="str">
            <v>Super Off</v>
          </cell>
          <cell r="O4205" t="str">
            <v>N/A</v>
          </cell>
          <cell r="T4205">
            <v>88134065.629106</v>
          </cell>
        </row>
        <row r="4206">
          <cell r="F4206" t="str">
            <v>B-20</v>
          </cell>
          <cell r="G4206" t="str">
            <v>RS</v>
          </cell>
          <cell r="I4206" t="str">
            <v>Demand</v>
          </cell>
          <cell r="J4206" t="str">
            <v>Summer</v>
          </cell>
          <cell r="K4206" t="str">
            <v>Peak</v>
          </cell>
          <cell r="O4206" t="str">
            <v>N/A</v>
          </cell>
          <cell r="T4206">
            <v>193053.48784299998</v>
          </cell>
        </row>
        <row r="4207">
          <cell r="F4207" t="str">
            <v>B-20</v>
          </cell>
          <cell r="G4207" t="str">
            <v>RS</v>
          </cell>
          <cell r="I4207" t="str">
            <v>Demand</v>
          </cell>
          <cell r="J4207" t="str">
            <v>Summer</v>
          </cell>
          <cell r="K4207" t="str">
            <v>Part Peak</v>
          </cell>
          <cell r="O4207" t="str">
            <v>N/A</v>
          </cell>
          <cell r="T4207">
            <v>182841.49778099998</v>
          </cell>
        </row>
        <row r="4208">
          <cell r="F4208" t="str">
            <v>B-20</v>
          </cell>
          <cell r="G4208" t="str">
            <v>RS</v>
          </cell>
          <cell r="I4208" t="str">
            <v>Demand</v>
          </cell>
          <cell r="J4208" t="str">
            <v>Summer</v>
          </cell>
          <cell r="K4208" t="str">
            <v>Maximum kW</v>
          </cell>
          <cell r="O4208" t="str">
            <v>N/A</v>
          </cell>
          <cell r="T4208">
            <v>195395.21932500001</v>
          </cell>
        </row>
        <row r="4209">
          <cell r="F4209" t="str">
            <v>B-20</v>
          </cell>
          <cell r="G4209" t="str">
            <v>RS</v>
          </cell>
          <cell r="I4209" t="str">
            <v>Demand</v>
          </cell>
          <cell r="J4209" t="str">
            <v>Winter</v>
          </cell>
          <cell r="K4209" t="str">
            <v>Part Peak</v>
          </cell>
          <cell r="O4209" t="str">
            <v>N/A</v>
          </cell>
          <cell r="T4209">
            <v>358896.13433799997</v>
          </cell>
        </row>
        <row r="4210">
          <cell r="F4210" t="str">
            <v>B-20</v>
          </cell>
          <cell r="G4210" t="str">
            <v>RS</v>
          </cell>
          <cell r="I4210" t="str">
            <v>Demand</v>
          </cell>
          <cell r="J4210" t="str">
            <v>Winter</v>
          </cell>
          <cell r="K4210" t="str">
            <v>Maximum kW</v>
          </cell>
          <cell r="O4210" t="str">
            <v>N/A</v>
          </cell>
          <cell r="T4210">
            <v>359255.43147800001</v>
          </cell>
        </row>
        <row r="4211">
          <cell r="F4211" t="str">
            <v>B-20</v>
          </cell>
          <cell r="G4211" t="str">
            <v>RS</v>
          </cell>
          <cell r="I4211" t="str">
            <v>Demand</v>
          </cell>
          <cell r="J4211" t="str">
            <v>Summer</v>
          </cell>
          <cell r="K4211" t="str">
            <v>Peak</v>
          </cell>
          <cell r="O4211" t="str">
            <v>N/A</v>
          </cell>
          <cell r="T4211">
            <v>1054644.1193629999</v>
          </cell>
        </row>
        <row r="4212">
          <cell r="F4212" t="str">
            <v>B-20</v>
          </cell>
          <cell r="G4212" t="str">
            <v>RS</v>
          </cell>
          <cell r="I4212" t="str">
            <v>Demand</v>
          </cell>
          <cell r="J4212" t="str">
            <v>Summer</v>
          </cell>
          <cell r="K4212" t="str">
            <v>Part Peak</v>
          </cell>
          <cell r="O4212" t="str">
            <v>N/A</v>
          </cell>
          <cell r="T4212">
            <v>966776.677303</v>
          </cell>
        </row>
        <row r="4213">
          <cell r="F4213" t="str">
            <v>B-20</v>
          </cell>
          <cell r="G4213" t="str">
            <v>RS</v>
          </cell>
          <cell r="I4213" t="str">
            <v>Demand</v>
          </cell>
          <cell r="J4213" t="str">
            <v>Summer</v>
          </cell>
          <cell r="K4213" t="str">
            <v>Maximum kW</v>
          </cell>
          <cell r="O4213" t="str">
            <v>N/A</v>
          </cell>
          <cell r="T4213">
            <v>1048456.1162019999</v>
          </cell>
        </row>
        <row r="4214">
          <cell r="F4214" t="str">
            <v>B-20</v>
          </cell>
          <cell r="G4214" t="str">
            <v>RS</v>
          </cell>
          <cell r="I4214" t="str">
            <v>Demand</v>
          </cell>
          <cell r="J4214" t="str">
            <v>Winter</v>
          </cell>
          <cell r="K4214" t="str">
            <v>Part Peak</v>
          </cell>
          <cell r="O4214" t="str">
            <v>N/A</v>
          </cell>
          <cell r="T4214">
            <v>1756546.1340390001</v>
          </cell>
        </row>
        <row r="4215">
          <cell r="F4215" t="str">
            <v>B-20</v>
          </cell>
          <cell r="G4215" t="str">
            <v>RS</v>
          </cell>
          <cell r="I4215" t="str">
            <v>Demand</v>
          </cell>
          <cell r="J4215" t="str">
            <v>Winter</v>
          </cell>
          <cell r="K4215" t="str">
            <v>Maximum kW</v>
          </cell>
          <cell r="O4215" t="str">
            <v>N/A</v>
          </cell>
          <cell r="T4215">
            <v>1824459.2917810001</v>
          </cell>
        </row>
        <row r="4216">
          <cell r="F4216" t="str">
            <v>B-20</v>
          </cell>
          <cell r="G4216" t="str">
            <v>RS</v>
          </cell>
          <cell r="I4216" t="str">
            <v>Demand</v>
          </cell>
          <cell r="J4216" t="str">
            <v>Summer</v>
          </cell>
          <cell r="K4216" t="str">
            <v>Peak</v>
          </cell>
          <cell r="O4216" t="str">
            <v>N/A</v>
          </cell>
          <cell r="T4216">
            <v>1414684.7311780001</v>
          </cell>
        </row>
        <row r="4217">
          <cell r="F4217" t="str">
            <v>B-20</v>
          </cell>
          <cell r="G4217" t="str">
            <v>RS</v>
          </cell>
          <cell r="I4217" t="str">
            <v>Demand</v>
          </cell>
          <cell r="J4217" t="str">
            <v>Summer</v>
          </cell>
          <cell r="K4217" t="str">
            <v>Part Peak</v>
          </cell>
          <cell r="O4217" t="str">
            <v>N/A</v>
          </cell>
          <cell r="T4217">
            <v>1347927.7014820001</v>
          </cell>
        </row>
        <row r="4218">
          <cell r="F4218" t="str">
            <v>B-20</v>
          </cell>
          <cell r="G4218" t="str">
            <v>RS</v>
          </cell>
          <cell r="I4218" t="str">
            <v>Demand</v>
          </cell>
          <cell r="J4218" t="str">
            <v>Summer</v>
          </cell>
          <cell r="K4218" t="str">
            <v>Maximum kW</v>
          </cell>
          <cell r="O4218" t="str">
            <v>N/A</v>
          </cell>
          <cell r="T4218">
            <v>1406417.9831130002</v>
          </cell>
        </row>
        <row r="4219">
          <cell r="F4219" t="str">
            <v>B-20</v>
          </cell>
          <cell r="G4219" t="str">
            <v>RS</v>
          </cell>
          <cell r="I4219" t="str">
            <v>Demand</v>
          </cell>
          <cell r="J4219" t="str">
            <v>Winter</v>
          </cell>
          <cell r="K4219" t="str">
            <v>Part Peak</v>
          </cell>
          <cell r="O4219" t="str">
            <v>N/A</v>
          </cell>
          <cell r="T4219">
            <v>2470365.870563</v>
          </cell>
        </row>
        <row r="4220">
          <cell r="F4220" t="str">
            <v>B-20</v>
          </cell>
          <cell r="G4220" t="str">
            <v>RS</v>
          </cell>
          <cell r="I4220" t="str">
            <v>Demand</v>
          </cell>
          <cell r="J4220" t="str">
            <v>Winter</v>
          </cell>
          <cell r="K4220" t="str">
            <v>Maximum kW</v>
          </cell>
          <cell r="O4220" t="str">
            <v>N/A</v>
          </cell>
          <cell r="T4220">
            <v>2464568.5814549997</v>
          </cell>
        </row>
        <row r="4221">
          <cell r="F4221" t="str">
            <v>B-20</v>
          </cell>
          <cell r="G4221" t="str">
            <v>RS</v>
          </cell>
          <cell r="I4221" t="str">
            <v>Energy</v>
          </cell>
          <cell r="J4221" t="str">
            <v>Summer</v>
          </cell>
          <cell r="K4221" t="str">
            <v>Peak</v>
          </cell>
          <cell r="O4221" t="str">
            <v>N/A</v>
          </cell>
          <cell r="T4221">
            <v>15384413.765903</v>
          </cell>
        </row>
        <row r="4222">
          <cell r="F4222" t="str">
            <v>B-20</v>
          </cell>
          <cell r="G4222" t="str">
            <v>RS</v>
          </cell>
          <cell r="I4222" t="str">
            <v>Energy</v>
          </cell>
          <cell r="J4222" t="str">
            <v>Summer</v>
          </cell>
          <cell r="K4222" t="str">
            <v>Part Peak</v>
          </cell>
          <cell r="O4222" t="str">
            <v>N/A</v>
          </cell>
          <cell r="T4222">
            <v>11868680.595939999</v>
          </cell>
        </row>
        <row r="4223">
          <cell r="F4223" t="str">
            <v>B-20</v>
          </cell>
          <cell r="G4223" t="str">
            <v>RS</v>
          </cell>
          <cell r="I4223" t="str">
            <v>Energy</v>
          </cell>
          <cell r="J4223" t="str">
            <v>Summer</v>
          </cell>
          <cell r="K4223" t="str">
            <v>Off Peak</v>
          </cell>
          <cell r="O4223" t="str">
            <v>N/A</v>
          </cell>
          <cell r="T4223">
            <v>47531871.231666997</v>
          </cell>
        </row>
        <row r="4224">
          <cell r="F4224" t="str">
            <v>B-20</v>
          </cell>
          <cell r="G4224" t="str">
            <v>RS</v>
          </cell>
          <cell r="I4224" t="str">
            <v>Energy</v>
          </cell>
          <cell r="J4224" t="str">
            <v>Winter</v>
          </cell>
          <cell r="K4224" t="str">
            <v>Part Peak</v>
          </cell>
          <cell r="O4224" t="str">
            <v>N/A</v>
          </cell>
          <cell r="T4224">
            <v>26759487.954643</v>
          </cell>
        </row>
        <row r="4225">
          <cell r="F4225" t="str">
            <v>B-20</v>
          </cell>
          <cell r="G4225" t="str">
            <v>RS</v>
          </cell>
          <cell r="I4225" t="str">
            <v>Energy</v>
          </cell>
          <cell r="J4225" t="str">
            <v>Winter</v>
          </cell>
          <cell r="K4225" t="str">
            <v>Off Peak</v>
          </cell>
          <cell r="O4225" t="str">
            <v>N/A</v>
          </cell>
          <cell r="T4225">
            <v>96934436.536733001</v>
          </cell>
        </row>
        <row r="4226">
          <cell r="F4226" t="str">
            <v>B-20</v>
          </cell>
          <cell r="G4226" t="str">
            <v>RS</v>
          </cell>
          <cell r="I4226" t="str">
            <v>Energy</v>
          </cell>
          <cell r="J4226" t="str">
            <v>Winter</v>
          </cell>
          <cell r="K4226" t="str">
            <v>Super Off</v>
          </cell>
          <cell r="O4226" t="str">
            <v>N/A</v>
          </cell>
          <cell r="T4226">
            <v>9803355.9068860002</v>
          </cell>
        </row>
        <row r="4227">
          <cell r="F4227" t="str">
            <v>B-20</v>
          </cell>
          <cell r="G4227" t="str">
            <v>RS</v>
          </cell>
          <cell r="I4227" t="str">
            <v>Energy</v>
          </cell>
          <cell r="J4227" t="str">
            <v>Summer</v>
          </cell>
          <cell r="K4227" t="str">
            <v>Peak</v>
          </cell>
          <cell r="O4227" t="str">
            <v>N/A</v>
          </cell>
          <cell r="T4227">
            <v>104706141.57712099</v>
          </cell>
        </row>
        <row r="4228">
          <cell r="F4228" t="str">
            <v>B-20</v>
          </cell>
          <cell r="G4228" t="str">
            <v>RS</v>
          </cell>
          <cell r="I4228" t="str">
            <v>Energy</v>
          </cell>
          <cell r="J4228" t="str">
            <v>Summer</v>
          </cell>
          <cell r="K4228" t="str">
            <v>Part Peak</v>
          </cell>
          <cell r="O4228" t="str">
            <v>N/A</v>
          </cell>
          <cell r="T4228">
            <v>80893985.578088999</v>
          </cell>
        </row>
        <row r="4229">
          <cell r="F4229" t="str">
            <v>B-20</v>
          </cell>
          <cell r="G4229" t="str">
            <v>RS</v>
          </cell>
          <cell r="I4229" t="str">
            <v>Energy</v>
          </cell>
          <cell r="J4229" t="str">
            <v>Summer</v>
          </cell>
          <cell r="K4229" t="str">
            <v>Off Peak</v>
          </cell>
          <cell r="O4229" t="str">
            <v>N/A</v>
          </cell>
          <cell r="T4229">
            <v>308414816.54263699</v>
          </cell>
        </row>
        <row r="4230">
          <cell r="F4230" t="str">
            <v>B-20</v>
          </cell>
          <cell r="G4230" t="str">
            <v>RS</v>
          </cell>
          <cell r="I4230" t="str">
            <v>Energy</v>
          </cell>
          <cell r="J4230" t="str">
            <v>Winter</v>
          </cell>
          <cell r="K4230" t="str">
            <v>Part Peak</v>
          </cell>
          <cell r="O4230" t="str">
            <v>N/A</v>
          </cell>
          <cell r="T4230">
            <v>174327275.44058001</v>
          </cell>
        </row>
        <row r="4231">
          <cell r="F4231" t="str">
            <v>B-20</v>
          </cell>
          <cell r="G4231" t="str">
            <v>RS</v>
          </cell>
          <cell r="I4231" t="str">
            <v>Energy</v>
          </cell>
          <cell r="J4231" t="str">
            <v>Winter</v>
          </cell>
          <cell r="K4231" t="str">
            <v>Off Peak</v>
          </cell>
          <cell r="O4231" t="str">
            <v>N/A</v>
          </cell>
          <cell r="T4231">
            <v>584640770.06354499</v>
          </cell>
        </row>
        <row r="4232">
          <cell r="F4232" t="str">
            <v>B-20</v>
          </cell>
          <cell r="G4232" t="str">
            <v>RS</v>
          </cell>
          <cell r="I4232" t="str">
            <v>Energy</v>
          </cell>
          <cell r="J4232" t="str">
            <v>Winter</v>
          </cell>
          <cell r="K4232" t="str">
            <v>Super Off</v>
          </cell>
          <cell r="O4232" t="str">
            <v>N/A</v>
          </cell>
          <cell r="T4232">
            <v>57253583.930573002</v>
          </cell>
        </row>
        <row r="4233">
          <cell r="F4233" t="str">
            <v>B-20</v>
          </cell>
          <cell r="G4233" t="str">
            <v>RS</v>
          </cell>
          <cell r="I4233" t="str">
            <v>Energy</v>
          </cell>
          <cell r="J4233" t="str">
            <v>Summer</v>
          </cell>
          <cell r="K4233" t="str">
            <v>Peak</v>
          </cell>
          <cell r="O4233" t="str">
            <v>N/A</v>
          </cell>
          <cell r="T4233">
            <v>151710350.175179</v>
          </cell>
        </row>
        <row r="4234">
          <cell r="F4234" t="str">
            <v>B-20</v>
          </cell>
          <cell r="G4234" t="str">
            <v>RS</v>
          </cell>
          <cell r="I4234" t="str">
            <v>Energy</v>
          </cell>
          <cell r="J4234" t="str">
            <v>Summer</v>
          </cell>
          <cell r="K4234" t="str">
            <v>Part Peak</v>
          </cell>
          <cell r="O4234" t="str">
            <v>N/A</v>
          </cell>
          <cell r="T4234">
            <v>118965372.63390701</v>
          </cell>
        </row>
        <row r="4235">
          <cell r="F4235" t="str">
            <v>B-20</v>
          </cell>
          <cell r="G4235" t="str">
            <v>RS</v>
          </cell>
          <cell r="I4235" t="str">
            <v>Energy</v>
          </cell>
          <cell r="J4235" t="str">
            <v>Summer</v>
          </cell>
          <cell r="K4235" t="str">
            <v>Off Peak</v>
          </cell>
          <cell r="O4235" t="str">
            <v>N/A</v>
          </cell>
          <cell r="T4235">
            <v>455015784.00544</v>
          </cell>
        </row>
        <row r="4236">
          <cell r="F4236" t="str">
            <v>B-20</v>
          </cell>
          <cell r="G4236" t="str">
            <v>RS</v>
          </cell>
          <cell r="I4236" t="str">
            <v>Energy</v>
          </cell>
          <cell r="J4236" t="str">
            <v>Winter</v>
          </cell>
          <cell r="K4236" t="str">
            <v>Part Peak</v>
          </cell>
          <cell r="O4236" t="str">
            <v>N/A</v>
          </cell>
          <cell r="T4236">
            <v>270820716.960159</v>
          </cell>
        </row>
        <row r="4237">
          <cell r="F4237" t="str">
            <v>B-20</v>
          </cell>
          <cell r="G4237" t="str">
            <v>RS</v>
          </cell>
          <cell r="I4237" t="str">
            <v>Energy</v>
          </cell>
          <cell r="J4237" t="str">
            <v>Winter</v>
          </cell>
          <cell r="K4237" t="str">
            <v>Off Peak</v>
          </cell>
          <cell r="O4237" t="str">
            <v>N/A</v>
          </cell>
          <cell r="T4237">
            <v>901540599.90724504</v>
          </cell>
        </row>
        <row r="4238">
          <cell r="F4238" t="str">
            <v>B-20</v>
          </cell>
          <cell r="G4238" t="str">
            <v>RS</v>
          </cell>
          <cell r="I4238" t="str">
            <v>Energy</v>
          </cell>
          <cell r="J4238" t="str">
            <v>Winter</v>
          </cell>
          <cell r="K4238" t="str">
            <v>Super Off</v>
          </cell>
          <cell r="O4238" t="str">
            <v>N/A</v>
          </cell>
          <cell r="T4238">
            <v>88134065.629106</v>
          </cell>
        </row>
        <row r="4239">
          <cell r="F4239" t="str">
            <v>B-20</v>
          </cell>
          <cell r="G4239" t="str">
            <v>RS</v>
          </cell>
          <cell r="I4239" t="str">
            <v>Other Standby Revenue</v>
          </cell>
          <cell r="J4239" t="str">
            <v>N/A</v>
          </cell>
          <cell r="K4239" t="str">
            <v>N/A</v>
          </cell>
          <cell r="O4239" t="str">
            <v>N/A</v>
          </cell>
          <cell r="T4239">
            <v>0</v>
          </cell>
        </row>
        <row r="4240">
          <cell r="F4240" t="str">
            <v>B-20</v>
          </cell>
          <cell r="G4240" t="str">
            <v>RS</v>
          </cell>
          <cell r="I4240" t="str">
            <v>Other Standby Revenue</v>
          </cell>
          <cell r="J4240" t="str">
            <v>N/A</v>
          </cell>
          <cell r="K4240" t="str">
            <v>N/A</v>
          </cell>
          <cell r="O4240" t="str">
            <v>N/A</v>
          </cell>
          <cell r="T4240">
            <v>275210.54864599998</v>
          </cell>
        </row>
        <row r="4241">
          <cell r="F4241" t="str">
            <v>B-20</v>
          </cell>
          <cell r="G4241" t="str">
            <v>RS</v>
          </cell>
          <cell r="I4241" t="str">
            <v>Other Standby Revenue</v>
          </cell>
          <cell r="J4241" t="str">
            <v>N/A</v>
          </cell>
          <cell r="K4241" t="str">
            <v>N/A</v>
          </cell>
          <cell r="O4241" t="str">
            <v>N/A</v>
          </cell>
          <cell r="T4241">
            <v>1099419.8550809999</v>
          </cell>
        </row>
        <row r="4242">
          <cell r="F4242" t="str">
            <v>B-20</v>
          </cell>
          <cell r="G4242" t="str">
            <v>TRA</v>
          </cell>
          <cell r="I4242" t="str">
            <v>Energy</v>
          </cell>
          <cell r="J4242" t="str">
            <v>Summer</v>
          </cell>
          <cell r="K4242" t="str">
            <v>Off Peak</v>
          </cell>
          <cell r="O4242" t="str">
            <v>N/A</v>
          </cell>
          <cell r="T4242">
            <v>308414816.54263699</v>
          </cell>
        </row>
        <row r="4243">
          <cell r="F4243" t="str">
            <v>B-20</v>
          </cell>
          <cell r="G4243" t="str">
            <v>TRA</v>
          </cell>
          <cell r="I4243" t="str">
            <v>Energy</v>
          </cell>
          <cell r="J4243" t="str">
            <v>Summer</v>
          </cell>
          <cell r="K4243" t="str">
            <v>Off Peak</v>
          </cell>
          <cell r="O4243" t="str">
            <v>N/A</v>
          </cell>
          <cell r="T4243">
            <v>47531871.231666997</v>
          </cell>
        </row>
        <row r="4244">
          <cell r="F4244" t="str">
            <v>B-20</v>
          </cell>
          <cell r="G4244" t="str">
            <v>TRA</v>
          </cell>
          <cell r="I4244" t="str">
            <v>Energy</v>
          </cell>
          <cell r="J4244" t="str">
            <v>Summer</v>
          </cell>
          <cell r="K4244" t="str">
            <v>Off Peak</v>
          </cell>
          <cell r="O4244" t="str">
            <v>N/A</v>
          </cell>
          <cell r="T4244">
            <v>455015784.00544</v>
          </cell>
        </row>
        <row r="4245">
          <cell r="F4245" t="str">
            <v>B-20</v>
          </cell>
          <cell r="G4245" t="str">
            <v>TRA</v>
          </cell>
          <cell r="I4245" t="str">
            <v>Energy</v>
          </cell>
          <cell r="J4245" t="str">
            <v>Summer</v>
          </cell>
          <cell r="K4245" t="str">
            <v>Part Peak</v>
          </cell>
          <cell r="O4245" t="str">
            <v>N/A</v>
          </cell>
          <cell r="T4245">
            <v>80893985.578088999</v>
          </cell>
        </row>
        <row r="4246">
          <cell r="F4246" t="str">
            <v>B-20</v>
          </cell>
          <cell r="G4246" t="str">
            <v>TRA</v>
          </cell>
          <cell r="I4246" t="str">
            <v>Energy</v>
          </cell>
          <cell r="J4246" t="str">
            <v>Summer</v>
          </cell>
          <cell r="K4246" t="str">
            <v>Part Peak</v>
          </cell>
          <cell r="O4246" t="str">
            <v>N/A</v>
          </cell>
          <cell r="T4246">
            <v>11868680.595939999</v>
          </cell>
        </row>
        <row r="4247">
          <cell r="F4247" t="str">
            <v>B-20</v>
          </cell>
          <cell r="G4247" t="str">
            <v>TRA</v>
          </cell>
          <cell r="I4247" t="str">
            <v>Energy</v>
          </cell>
          <cell r="J4247" t="str">
            <v>Summer</v>
          </cell>
          <cell r="K4247" t="str">
            <v>Part Peak</v>
          </cell>
          <cell r="O4247" t="str">
            <v>N/A</v>
          </cell>
          <cell r="T4247">
            <v>118965372.63390701</v>
          </cell>
        </row>
        <row r="4248">
          <cell r="F4248" t="str">
            <v>B-20</v>
          </cell>
          <cell r="G4248" t="str">
            <v>TRA</v>
          </cell>
          <cell r="I4248" t="str">
            <v>Energy</v>
          </cell>
          <cell r="J4248" t="str">
            <v>Summer</v>
          </cell>
          <cell r="K4248" t="str">
            <v>Peak</v>
          </cell>
          <cell r="O4248" t="str">
            <v>N/A</v>
          </cell>
          <cell r="T4248">
            <v>104706141.57712099</v>
          </cell>
        </row>
        <row r="4249">
          <cell r="F4249" t="str">
            <v>B-20</v>
          </cell>
          <cell r="G4249" t="str">
            <v>TRA</v>
          </cell>
          <cell r="I4249" t="str">
            <v>Energy</v>
          </cell>
          <cell r="J4249" t="str">
            <v>Summer</v>
          </cell>
          <cell r="K4249" t="str">
            <v>Peak</v>
          </cell>
          <cell r="O4249" t="str">
            <v>N/A</v>
          </cell>
          <cell r="T4249">
            <v>15384413.765903</v>
          </cell>
        </row>
        <row r="4250">
          <cell r="F4250" t="str">
            <v>B-20</v>
          </cell>
          <cell r="G4250" t="str">
            <v>TRA</v>
          </cell>
          <cell r="I4250" t="str">
            <v>Energy</v>
          </cell>
          <cell r="J4250" t="str">
            <v>Summer</v>
          </cell>
          <cell r="K4250" t="str">
            <v>Peak</v>
          </cell>
          <cell r="O4250" t="str">
            <v>N/A</v>
          </cell>
          <cell r="T4250">
            <v>151710350.175179</v>
          </cell>
        </row>
        <row r="4251">
          <cell r="F4251" t="str">
            <v>B-20</v>
          </cell>
          <cell r="G4251" t="str">
            <v>TRA</v>
          </cell>
          <cell r="I4251" t="str">
            <v>Energy</v>
          </cell>
          <cell r="J4251" t="str">
            <v>Winter</v>
          </cell>
          <cell r="K4251" t="str">
            <v>Off Peak</v>
          </cell>
          <cell r="O4251" t="str">
            <v>N/A</v>
          </cell>
          <cell r="T4251">
            <v>584640770.06354499</v>
          </cell>
        </row>
        <row r="4252">
          <cell r="F4252" t="str">
            <v>B-20</v>
          </cell>
          <cell r="G4252" t="str">
            <v>TRA</v>
          </cell>
          <cell r="I4252" t="str">
            <v>Energy</v>
          </cell>
          <cell r="J4252" t="str">
            <v>Winter</v>
          </cell>
          <cell r="K4252" t="str">
            <v>Off Peak</v>
          </cell>
          <cell r="O4252" t="str">
            <v>N/A</v>
          </cell>
          <cell r="T4252">
            <v>96934436.536733001</v>
          </cell>
        </row>
        <row r="4253">
          <cell r="F4253" t="str">
            <v>B-20</v>
          </cell>
          <cell r="G4253" t="str">
            <v>TRA</v>
          </cell>
          <cell r="I4253" t="str">
            <v>Energy</v>
          </cell>
          <cell r="J4253" t="str">
            <v>Winter</v>
          </cell>
          <cell r="K4253" t="str">
            <v>Off Peak</v>
          </cell>
          <cell r="O4253" t="str">
            <v>N/A</v>
          </cell>
          <cell r="T4253">
            <v>901540599.90724504</v>
          </cell>
        </row>
        <row r="4254">
          <cell r="F4254" t="str">
            <v>B-20</v>
          </cell>
          <cell r="G4254" t="str">
            <v>TRA</v>
          </cell>
          <cell r="I4254" t="str">
            <v>Energy</v>
          </cell>
          <cell r="J4254" t="str">
            <v>Winter</v>
          </cell>
          <cell r="K4254" t="str">
            <v>Part Peak</v>
          </cell>
          <cell r="O4254" t="str">
            <v>N/A</v>
          </cell>
          <cell r="T4254">
            <v>174327275.44058001</v>
          </cell>
        </row>
        <row r="4255">
          <cell r="F4255" t="str">
            <v>B-20</v>
          </cell>
          <cell r="G4255" t="str">
            <v>TRA</v>
          </cell>
          <cell r="I4255" t="str">
            <v>Energy</v>
          </cell>
          <cell r="J4255" t="str">
            <v>Winter</v>
          </cell>
          <cell r="K4255" t="str">
            <v>Part Peak</v>
          </cell>
          <cell r="O4255" t="str">
            <v>N/A</v>
          </cell>
          <cell r="T4255">
            <v>26759487.954643</v>
          </cell>
        </row>
        <row r="4256">
          <cell r="F4256" t="str">
            <v>B-20</v>
          </cell>
          <cell r="G4256" t="str">
            <v>TRA</v>
          </cell>
          <cell r="I4256" t="str">
            <v>Energy</v>
          </cell>
          <cell r="J4256" t="str">
            <v>Winter</v>
          </cell>
          <cell r="K4256" t="str">
            <v>Part Peak</v>
          </cell>
          <cell r="O4256" t="str">
            <v>N/A</v>
          </cell>
          <cell r="T4256">
            <v>270820716.960159</v>
          </cell>
        </row>
        <row r="4257">
          <cell r="F4257" t="str">
            <v>B-20</v>
          </cell>
          <cell r="G4257" t="str">
            <v>TRA</v>
          </cell>
          <cell r="I4257" t="str">
            <v>Energy</v>
          </cell>
          <cell r="J4257" t="str">
            <v>Winter</v>
          </cell>
          <cell r="K4257" t="str">
            <v>Super Off</v>
          </cell>
          <cell r="O4257" t="str">
            <v>N/A</v>
          </cell>
          <cell r="T4257">
            <v>57253583.930573002</v>
          </cell>
        </row>
        <row r="4258">
          <cell r="F4258" t="str">
            <v>B-20</v>
          </cell>
          <cell r="G4258" t="str">
            <v>TRA</v>
          </cell>
          <cell r="I4258" t="str">
            <v>Energy</v>
          </cell>
          <cell r="J4258" t="str">
            <v>Winter</v>
          </cell>
          <cell r="K4258" t="str">
            <v>Super Off</v>
          </cell>
          <cell r="O4258" t="str">
            <v>N/A</v>
          </cell>
          <cell r="T4258">
            <v>9803355.9068860002</v>
          </cell>
        </row>
        <row r="4259">
          <cell r="F4259" t="str">
            <v>B-20</v>
          </cell>
          <cell r="G4259" t="str">
            <v>TRA</v>
          </cell>
          <cell r="I4259" t="str">
            <v>Energy</v>
          </cell>
          <cell r="J4259" t="str">
            <v>Winter</v>
          </cell>
          <cell r="K4259" t="str">
            <v>Super Off</v>
          </cell>
          <cell r="O4259" t="str">
            <v>N/A</v>
          </cell>
          <cell r="T4259">
            <v>88134065.629106</v>
          </cell>
        </row>
        <row r="4260">
          <cell r="F4260" t="str">
            <v>B-20</v>
          </cell>
          <cell r="G4260" t="str">
            <v>TRA</v>
          </cell>
          <cell r="I4260" t="str">
            <v>Energy</v>
          </cell>
          <cell r="J4260" t="str">
            <v>Summer</v>
          </cell>
          <cell r="K4260" t="str">
            <v>Off Peak</v>
          </cell>
          <cell r="O4260" t="str">
            <v>N/A</v>
          </cell>
          <cell r="T4260">
            <v>308414816.54263699</v>
          </cell>
        </row>
        <row r="4261">
          <cell r="F4261" t="str">
            <v>B-20</v>
          </cell>
          <cell r="G4261" t="str">
            <v>TRA</v>
          </cell>
          <cell r="I4261" t="str">
            <v>Energy</v>
          </cell>
          <cell r="J4261" t="str">
            <v>Summer</v>
          </cell>
          <cell r="K4261" t="str">
            <v>Off Peak</v>
          </cell>
          <cell r="O4261" t="str">
            <v>N/A</v>
          </cell>
          <cell r="T4261">
            <v>47531871.231666997</v>
          </cell>
        </row>
        <row r="4262">
          <cell r="F4262" t="str">
            <v>B-20</v>
          </cell>
          <cell r="G4262" t="str">
            <v>TRA</v>
          </cell>
          <cell r="I4262" t="str">
            <v>Energy</v>
          </cell>
          <cell r="J4262" t="str">
            <v>Summer</v>
          </cell>
          <cell r="K4262" t="str">
            <v>Off Peak</v>
          </cell>
          <cell r="O4262" t="str">
            <v>N/A</v>
          </cell>
          <cell r="T4262">
            <v>455015784.00544</v>
          </cell>
        </row>
        <row r="4263">
          <cell r="F4263" t="str">
            <v>B-20</v>
          </cell>
          <cell r="G4263" t="str">
            <v>TRA</v>
          </cell>
          <cell r="I4263" t="str">
            <v>Energy</v>
          </cell>
          <cell r="J4263" t="str">
            <v>Summer</v>
          </cell>
          <cell r="K4263" t="str">
            <v>Part Peak</v>
          </cell>
          <cell r="O4263" t="str">
            <v>N/A</v>
          </cell>
          <cell r="T4263">
            <v>80893985.578088999</v>
          </cell>
        </row>
        <row r="4264">
          <cell r="F4264" t="str">
            <v>B-20</v>
          </cell>
          <cell r="G4264" t="str">
            <v>TRA</v>
          </cell>
          <cell r="I4264" t="str">
            <v>Energy</v>
          </cell>
          <cell r="J4264" t="str">
            <v>Summer</v>
          </cell>
          <cell r="K4264" t="str">
            <v>Part Peak</v>
          </cell>
          <cell r="O4264" t="str">
            <v>N/A</v>
          </cell>
          <cell r="T4264">
            <v>11868680.595939999</v>
          </cell>
        </row>
        <row r="4265">
          <cell r="F4265" t="str">
            <v>B-20</v>
          </cell>
          <cell r="G4265" t="str">
            <v>TRA</v>
          </cell>
          <cell r="I4265" t="str">
            <v>Energy</v>
          </cell>
          <cell r="J4265" t="str">
            <v>Summer</v>
          </cell>
          <cell r="K4265" t="str">
            <v>Part Peak</v>
          </cell>
          <cell r="O4265" t="str">
            <v>N/A</v>
          </cell>
          <cell r="T4265">
            <v>118965372.63390701</v>
          </cell>
        </row>
        <row r="4266">
          <cell r="F4266" t="str">
            <v>B-20</v>
          </cell>
          <cell r="G4266" t="str">
            <v>TRA</v>
          </cell>
          <cell r="I4266" t="str">
            <v>Energy</v>
          </cell>
          <cell r="J4266" t="str">
            <v>Summer</v>
          </cell>
          <cell r="K4266" t="str">
            <v>Peak</v>
          </cell>
          <cell r="O4266" t="str">
            <v>N/A</v>
          </cell>
          <cell r="T4266">
            <v>104706141.57712099</v>
          </cell>
        </row>
        <row r="4267">
          <cell r="F4267" t="str">
            <v>B-20</v>
          </cell>
          <cell r="G4267" t="str">
            <v>TRA</v>
          </cell>
          <cell r="I4267" t="str">
            <v>Energy</v>
          </cell>
          <cell r="J4267" t="str">
            <v>Summer</v>
          </cell>
          <cell r="K4267" t="str">
            <v>Peak</v>
          </cell>
          <cell r="O4267" t="str">
            <v>N/A</v>
          </cell>
          <cell r="T4267">
            <v>15384413.765903</v>
          </cell>
        </row>
        <row r="4268">
          <cell r="F4268" t="str">
            <v>B-20</v>
          </cell>
          <cell r="G4268" t="str">
            <v>TRA</v>
          </cell>
          <cell r="I4268" t="str">
            <v>Energy</v>
          </cell>
          <cell r="J4268" t="str">
            <v>Summer</v>
          </cell>
          <cell r="K4268" t="str">
            <v>Peak</v>
          </cell>
          <cell r="O4268" t="str">
            <v>N/A</v>
          </cell>
          <cell r="T4268">
            <v>151710350.175179</v>
          </cell>
        </row>
        <row r="4269">
          <cell r="F4269" t="str">
            <v>B-20</v>
          </cell>
          <cell r="G4269" t="str">
            <v>TRA</v>
          </cell>
          <cell r="I4269" t="str">
            <v>Energy</v>
          </cell>
          <cell r="J4269" t="str">
            <v>Winter</v>
          </cell>
          <cell r="K4269" t="str">
            <v>Off Peak</v>
          </cell>
          <cell r="O4269" t="str">
            <v>N/A</v>
          </cell>
          <cell r="T4269">
            <v>584640770.06354499</v>
          </cell>
        </row>
        <row r="4270">
          <cell r="F4270" t="str">
            <v>B-20</v>
          </cell>
          <cell r="G4270" t="str">
            <v>TRA</v>
          </cell>
          <cell r="I4270" t="str">
            <v>Energy</v>
          </cell>
          <cell r="J4270" t="str">
            <v>Winter</v>
          </cell>
          <cell r="K4270" t="str">
            <v>Off Peak</v>
          </cell>
          <cell r="O4270" t="str">
            <v>N/A</v>
          </cell>
          <cell r="T4270">
            <v>96934436.536733001</v>
          </cell>
        </row>
        <row r="4271">
          <cell r="F4271" t="str">
            <v>B-20</v>
          </cell>
          <cell r="G4271" t="str">
            <v>TRA</v>
          </cell>
          <cell r="I4271" t="str">
            <v>Energy</v>
          </cell>
          <cell r="J4271" t="str">
            <v>Winter</v>
          </cell>
          <cell r="K4271" t="str">
            <v>Off Peak</v>
          </cell>
          <cell r="O4271" t="str">
            <v>N/A</v>
          </cell>
          <cell r="T4271">
            <v>901540599.90724504</v>
          </cell>
        </row>
        <row r="4272">
          <cell r="F4272" t="str">
            <v>B-20</v>
          </cell>
          <cell r="G4272" t="str">
            <v>TRA</v>
          </cell>
          <cell r="I4272" t="str">
            <v>Energy</v>
          </cell>
          <cell r="J4272" t="str">
            <v>Winter</v>
          </cell>
          <cell r="K4272" t="str">
            <v>Part Peak</v>
          </cell>
          <cell r="O4272" t="str">
            <v>N/A</v>
          </cell>
          <cell r="T4272">
            <v>174327275.44058001</v>
          </cell>
        </row>
        <row r="4273">
          <cell r="F4273" t="str">
            <v>B-20</v>
          </cell>
          <cell r="G4273" t="str">
            <v>TRA</v>
          </cell>
          <cell r="I4273" t="str">
            <v>Energy</v>
          </cell>
          <cell r="J4273" t="str">
            <v>Winter</v>
          </cell>
          <cell r="K4273" t="str">
            <v>Part Peak</v>
          </cell>
          <cell r="O4273" t="str">
            <v>N/A</v>
          </cell>
          <cell r="T4273">
            <v>26759487.954643</v>
          </cell>
        </row>
        <row r="4274">
          <cell r="F4274" t="str">
            <v>B-20</v>
          </cell>
          <cell r="G4274" t="str">
            <v>TRA</v>
          </cell>
          <cell r="I4274" t="str">
            <v>Energy</v>
          </cell>
          <cell r="J4274" t="str">
            <v>Winter</v>
          </cell>
          <cell r="K4274" t="str">
            <v>Part Peak</v>
          </cell>
          <cell r="O4274" t="str">
            <v>N/A</v>
          </cell>
          <cell r="T4274">
            <v>270820716.960159</v>
          </cell>
        </row>
        <row r="4275">
          <cell r="F4275" t="str">
            <v>B-20</v>
          </cell>
          <cell r="G4275" t="str">
            <v>TRA</v>
          </cell>
          <cell r="I4275" t="str">
            <v>Energy</v>
          </cell>
          <cell r="J4275" t="str">
            <v>Winter</v>
          </cell>
          <cell r="K4275" t="str">
            <v>Super Off</v>
          </cell>
          <cell r="O4275" t="str">
            <v>N/A</v>
          </cell>
          <cell r="T4275">
            <v>57253583.930573002</v>
          </cell>
        </row>
        <row r="4276">
          <cell r="F4276" t="str">
            <v>B-20</v>
          </cell>
          <cell r="G4276" t="str">
            <v>TRA</v>
          </cell>
          <cell r="I4276" t="str">
            <v>Energy</v>
          </cell>
          <cell r="J4276" t="str">
            <v>Winter</v>
          </cell>
          <cell r="K4276" t="str">
            <v>Super Off</v>
          </cell>
          <cell r="O4276" t="str">
            <v>N/A</v>
          </cell>
          <cell r="T4276">
            <v>9803355.9068860002</v>
          </cell>
        </row>
        <row r="4277">
          <cell r="F4277" t="str">
            <v>B-20</v>
          </cell>
          <cell r="G4277" t="str">
            <v>TRA</v>
          </cell>
          <cell r="I4277" t="str">
            <v>Energy</v>
          </cell>
          <cell r="J4277" t="str">
            <v>Winter</v>
          </cell>
          <cell r="K4277" t="str">
            <v>Super Off</v>
          </cell>
          <cell r="O4277" t="str">
            <v>N/A</v>
          </cell>
          <cell r="T4277">
            <v>88134065.629106</v>
          </cell>
        </row>
        <row r="4278">
          <cell r="F4278" t="str">
            <v>B-20</v>
          </cell>
          <cell r="G4278" t="str">
            <v>TRA</v>
          </cell>
          <cell r="I4278" t="str">
            <v>Energy</v>
          </cell>
          <cell r="J4278" t="str">
            <v>Summer</v>
          </cell>
          <cell r="K4278" t="str">
            <v>Off Peak</v>
          </cell>
          <cell r="O4278" t="str">
            <v>N/A</v>
          </cell>
          <cell r="T4278">
            <v>308414816.54263699</v>
          </cell>
        </row>
        <row r="4279">
          <cell r="F4279" t="str">
            <v>B-20</v>
          </cell>
          <cell r="G4279" t="str">
            <v>TRA</v>
          </cell>
          <cell r="I4279" t="str">
            <v>Energy</v>
          </cell>
          <cell r="J4279" t="str">
            <v>Summer</v>
          </cell>
          <cell r="K4279" t="str">
            <v>Off Peak</v>
          </cell>
          <cell r="O4279" t="str">
            <v>N/A</v>
          </cell>
          <cell r="T4279">
            <v>47531871.231666997</v>
          </cell>
        </row>
        <row r="4280">
          <cell r="F4280" t="str">
            <v>B-20</v>
          </cell>
          <cell r="G4280" t="str">
            <v>TRA</v>
          </cell>
          <cell r="I4280" t="str">
            <v>Energy</v>
          </cell>
          <cell r="J4280" t="str">
            <v>Summer</v>
          </cell>
          <cell r="K4280" t="str">
            <v>Off Peak</v>
          </cell>
          <cell r="O4280" t="str">
            <v>N/A</v>
          </cell>
          <cell r="T4280">
            <v>455015784.00544</v>
          </cell>
        </row>
        <row r="4281">
          <cell r="F4281" t="str">
            <v>B-20</v>
          </cell>
          <cell r="G4281" t="str">
            <v>TRA</v>
          </cell>
          <cell r="I4281" t="str">
            <v>Energy</v>
          </cell>
          <cell r="J4281" t="str">
            <v>Summer</v>
          </cell>
          <cell r="K4281" t="str">
            <v>Part Peak</v>
          </cell>
          <cell r="O4281" t="str">
            <v>N/A</v>
          </cell>
          <cell r="T4281">
            <v>80893985.578088999</v>
          </cell>
        </row>
        <row r="4282">
          <cell r="F4282" t="str">
            <v>B-20</v>
          </cell>
          <cell r="G4282" t="str">
            <v>TRA</v>
          </cell>
          <cell r="I4282" t="str">
            <v>Energy</v>
          </cell>
          <cell r="J4282" t="str">
            <v>Summer</v>
          </cell>
          <cell r="K4282" t="str">
            <v>Part Peak</v>
          </cell>
          <cell r="O4282" t="str">
            <v>N/A</v>
          </cell>
          <cell r="T4282">
            <v>11868680.595939999</v>
          </cell>
        </row>
        <row r="4283">
          <cell r="F4283" t="str">
            <v>B-20</v>
          </cell>
          <cell r="G4283" t="str">
            <v>TRA</v>
          </cell>
          <cell r="I4283" t="str">
            <v>Energy</v>
          </cell>
          <cell r="J4283" t="str">
            <v>Summer</v>
          </cell>
          <cell r="K4283" t="str">
            <v>Part Peak</v>
          </cell>
          <cell r="O4283" t="str">
            <v>N/A</v>
          </cell>
          <cell r="T4283">
            <v>118965372.63390701</v>
          </cell>
        </row>
        <row r="4284">
          <cell r="F4284" t="str">
            <v>B-20</v>
          </cell>
          <cell r="G4284" t="str">
            <v>TRA</v>
          </cell>
          <cell r="I4284" t="str">
            <v>Energy</v>
          </cell>
          <cell r="J4284" t="str">
            <v>Summer</v>
          </cell>
          <cell r="K4284" t="str">
            <v>Peak</v>
          </cell>
          <cell r="O4284" t="str">
            <v>N/A</v>
          </cell>
          <cell r="T4284">
            <v>104706141.57712099</v>
          </cell>
        </row>
        <row r="4285">
          <cell r="F4285" t="str">
            <v>B-20</v>
          </cell>
          <cell r="G4285" t="str">
            <v>TRA</v>
          </cell>
          <cell r="I4285" t="str">
            <v>Energy</v>
          </cell>
          <cell r="J4285" t="str">
            <v>Summer</v>
          </cell>
          <cell r="K4285" t="str">
            <v>Peak</v>
          </cell>
          <cell r="O4285" t="str">
            <v>N/A</v>
          </cell>
          <cell r="T4285">
            <v>15384413.765903</v>
          </cell>
        </row>
        <row r="4286">
          <cell r="F4286" t="str">
            <v>B-20</v>
          </cell>
          <cell r="G4286" t="str">
            <v>TRA</v>
          </cell>
          <cell r="I4286" t="str">
            <v>Energy</v>
          </cell>
          <cell r="J4286" t="str">
            <v>Summer</v>
          </cell>
          <cell r="K4286" t="str">
            <v>Peak</v>
          </cell>
          <cell r="O4286" t="str">
            <v>N/A</v>
          </cell>
          <cell r="T4286">
            <v>151710350.175179</v>
          </cell>
        </row>
        <row r="4287">
          <cell r="F4287" t="str">
            <v>B-20</v>
          </cell>
          <cell r="G4287" t="str">
            <v>TRA</v>
          </cell>
          <cell r="I4287" t="str">
            <v>Energy</v>
          </cell>
          <cell r="J4287" t="str">
            <v>Winter</v>
          </cell>
          <cell r="K4287" t="str">
            <v>Off Peak</v>
          </cell>
          <cell r="O4287" t="str">
            <v>N/A</v>
          </cell>
          <cell r="T4287">
            <v>584640770.06354499</v>
          </cell>
        </row>
        <row r="4288">
          <cell r="F4288" t="str">
            <v>B-20</v>
          </cell>
          <cell r="G4288" t="str">
            <v>TRA</v>
          </cell>
          <cell r="I4288" t="str">
            <v>Energy</v>
          </cell>
          <cell r="J4288" t="str">
            <v>Winter</v>
          </cell>
          <cell r="K4288" t="str">
            <v>Off Peak</v>
          </cell>
          <cell r="O4288" t="str">
            <v>N/A</v>
          </cell>
          <cell r="T4288">
            <v>96934436.536733001</v>
          </cell>
        </row>
        <row r="4289">
          <cell r="F4289" t="str">
            <v>B-20</v>
          </cell>
          <cell r="G4289" t="str">
            <v>TRA</v>
          </cell>
          <cell r="I4289" t="str">
            <v>Energy</v>
          </cell>
          <cell r="J4289" t="str">
            <v>Winter</v>
          </cell>
          <cell r="K4289" t="str">
            <v>Off Peak</v>
          </cell>
          <cell r="O4289" t="str">
            <v>N/A</v>
          </cell>
          <cell r="T4289">
            <v>901540599.90724504</v>
          </cell>
        </row>
        <row r="4290">
          <cell r="F4290" t="str">
            <v>B-20</v>
          </cell>
          <cell r="G4290" t="str">
            <v>TRA</v>
          </cell>
          <cell r="I4290" t="str">
            <v>Energy</v>
          </cell>
          <cell r="J4290" t="str">
            <v>Winter</v>
          </cell>
          <cell r="K4290" t="str">
            <v>Part Peak</v>
          </cell>
          <cell r="O4290" t="str">
            <v>N/A</v>
          </cell>
          <cell r="T4290">
            <v>174327275.44058001</v>
          </cell>
        </row>
        <row r="4291">
          <cell r="F4291" t="str">
            <v>B-20</v>
          </cell>
          <cell r="G4291" t="str">
            <v>TRA</v>
          </cell>
          <cell r="I4291" t="str">
            <v>Energy</v>
          </cell>
          <cell r="J4291" t="str">
            <v>Winter</v>
          </cell>
          <cell r="K4291" t="str">
            <v>Part Peak</v>
          </cell>
          <cell r="O4291" t="str">
            <v>N/A</v>
          </cell>
          <cell r="T4291">
            <v>26759487.954643</v>
          </cell>
        </row>
        <row r="4292">
          <cell r="F4292" t="str">
            <v>B-20</v>
          </cell>
          <cell r="G4292" t="str">
            <v>TRA</v>
          </cell>
          <cell r="I4292" t="str">
            <v>Energy</v>
          </cell>
          <cell r="J4292" t="str">
            <v>Winter</v>
          </cell>
          <cell r="K4292" t="str">
            <v>Part Peak</v>
          </cell>
          <cell r="O4292" t="str">
            <v>N/A</v>
          </cell>
          <cell r="T4292">
            <v>270820716.960159</v>
          </cell>
        </row>
        <row r="4293">
          <cell r="F4293" t="str">
            <v>B-20</v>
          </cell>
          <cell r="G4293" t="str">
            <v>TRA</v>
          </cell>
          <cell r="I4293" t="str">
            <v>Energy</v>
          </cell>
          <cell r="J4293" t="str">
            <v>Winter</v>
          </cell>
          <cell r="K4293" t="str">
            <v>Super Off</v>
          </cell>
          <cell r="O4293" t="str">
            <v>N/A</v>
          </cell>
          <cell r="T4293">
            <v>57253583.930573002</v>
          </cell>
        </row>
        <row r="4294">
          <cell r="F4294" t="str">
            <v>B-20</v>
          </cell>
          <cell r="G4294" t="str">
            <v>TRA</v>
          </cell>
          <cell r="I4294" t="str">
            <v>Energy</v>
          </cell>
          <cell r="J4294" t="str">
            <v>Winter</v>
          </cell>
          <cell r="K4294" t="str">
            <v>Super Off</v>
          </cell>
          <cell r="O4294" t="str">
            <v>N/A</v>
          </cell>
          <cell r="T4294">
            <v>9803355.9068860002</v>
          </cell>
        </row>
        <row r="4295">
          <cell r="F4295" t="str">
            <v>B-20</v>
          </cell>
          <cell r="G4295" t="str">
            <v>TRA</v>
          </cell>
          <cell r="I4295" t="str">
            <v>Energy</v>
          </cell>
          <cell r="J4295" t="str">
            <v>Winter</v>
          </cell>
          <cell r="K4295" t="str">
            <v>Super Off</v>
          </cell>
          <cell r="O4295" t="str">
            <v>N/A</v>
          </cell>
          <cell r="T4295">
            <v>88134065.629106</v>
          </cell>
        </row>
        <row r="4296">
          <cell r="F4296" t="str">
            <v>B-20</v>
          </cell>
          <cell r="G4296" t="str">
            <v>Trans</v>
          </cell>
          <cell r="I4296" t="str">
            <v>Demand</v>
          </cell>
          <cell r="J4296" t="str">
            <v>Summer</v>
          </cell>
          <cell r="K4296" t="str">
            <v>Maximum kW</v>
          </cell>
          <cell r="O4296" t="str">
            <v>N/A</v>
          </cell>
          <cell r="T4296">
            <v>1048456.1162019999</v>
          </cell>
        </row>
        <row r="4297">
          <cell r="F4297" t="str">
            <v>B-20</v>
          </cell>
          <cell r="G4297" t="str">
            <v>Trans</v>
          </cell>
          <cell r="I4297" t="str">
            <v>Demand</v>
          </cell>
          <cell r="J4297" t="str">
            <v>Summer</v>
          </cell>
          <cell r="K4297" t="str">
            <v>Maximum kW</v>
          </cell>
          <cell r="O4297" t="str">
            <v>N/A</v>
          </cell>
          <cell r="T4297">
            <v>195395.21932500001</v>
          </cell>
        </row>
        <row r="4298">
          <cell r="F4298" t="str">
            <v>B-20</v>
          </cell>
          <cell r="G4298" t="str">
            <v>Trans</v>
          </cell>
          <cell r="I4298" t="str">
            <v>Demand</v>
          </cell>
          <cell r="J4298" t="str">
            <v>Summer</v>
          </cell>
          <cell r="K4298" t="str">
            <v>Maximum kW</v>
          </cell>
          <cell r="O4298" t="str">
            <v>N/A</v>
          </cell>
          <cell r="T4298">
            <v>1406417.9831130002</v>
          </cell>
        </row>
        <row r="4299">
          <cell r="F4299" t="str">
            <v>B-20</v>
          </cell>
          <cell r="G4299" t="str">
            <v>Trans</v>
          </cell>
          <cell r="I4299" t="str">
            <v>Demand</v>
          </cell>
          <cell r="J4299" t="str">
            <v>Summer</v>
          </cell>
          <cell r="K4299" t="str">
            <v>Part Peak</v>
          </cell>
          <cell r="O4299" t="str">
            <v>N/A</v>
          </cell>
          <cell r="T4299">
            <v>966776.677303</v>
          </cell>
        </row>
        <row r="4300">
          <cell r="F4300" t="str">
            <v>B-20</v>
          </cell>
          <cell r="G4300" t="str">
            <v>Trans</v>
          </cell>
          <cell r="I4300" t="str">
            <v>Demand</v>
          </cell>
          <cell r="J4300" t="str">
            <v>Summer</v>
          </cell>
          <cell r="K4300" t="str">
            <v>Part Peak</v>
          </cell>
          <cell r="O4300" t="str">
            <v>N/A</v>
          </cell>
          <cell r="T4300">
            <v>182841.49778099998</v>
          </cell>
        </row>
        <row r="4301">
          <cell r="F4301" t="str">
            <v>B-20</v>
          </cell>
          <cell r="G4301" t="str">
            <v>Trans</v>
          </cell>
          <cell r="I4301" t="str">
            <v>Demand</v>
          </cell>
          <cell r="J4301" t="str">
            <v>Summer</v>
          </cell>
          <cell r="K4301" t="str">
            <v>Part Peak</v>
          </cell>
          <cell r="O4301" t="str">
            <v>N/A</v>
          </cell>
          <cell r="T4301">
            <v>1347927.7014820001</v>
          </cell>
        </row>
        <row r="4302">
          <cell r="F4302" t="str">
            <v>B-20</v>
          </cell>
          <cell r="G4302" t="str">
            <v>Trans</v>
          </cell>
          <cell r="I4302" t="str">
            <v>Demand</v>
          </cell>
          <cell r="J4302" t="str">
            <v>Summer</v>
          </cell>
          <cell r="K4302" t="str">
            <v>Peak</v>
          </cell>
          <cell r="O4302" t="str">
            <v>N/A</v>
          </cell>
          <cell r="T4302">
            <v>1054644.1193629999</v>
          </cell>
        </row>
        <row r="4303">
          <cell r="F4303" t="str">
            <v>B-20</v>
          </cell>
          <cell r="G4303" t="str">
            <v>Trans</v>
          </cell>
          <cell r="I4303" t="str">
            <v>Demand</v>
          </cell>
          <cell r="J4303" t="str">
            <v>Summer</v>
          </cell>
          <cell r="K4303" t="str">
            <v>Peak</v>
          </cell>
          <cell r="O4303" t="str">
            <v>N/A</v>
          </cell>
          <cell r="T4303">
            <v>193053.48784299998</v>
          </cell>
        </row>
        <row r="4304">
          <cell r="F4304" t="str">
            <v>B-20</v>
          </cell>
          <cell r="G4304" t="str">
            <v>Trans</v>
          </cell>
          <cell r="I4304" t="str">
            <v>Demand</v>
          </cell>
          <cell r="J4304" t="str">
            <v>Summer</v>
          </cell>
          <cell r="K4304" t="str">
            <v>Peak</v>
          </cell>
          <cell r="O4304" t="str">
            <v>N/A</v>
          </cell>
          <cell r="T4304">
            <v>1414684.7311780001</v>
          </cell>
        </row>
        <row r="4305">
          <cell r="F4305" t="str">
            <v>B-20</v>
          </cell>
          <cell r="G4305" t="str">
            <v>Trans</v>
          </cell>
          <cell r="I4305" t="str">
            <v>Demand</v>
          </cell>
          <cell r="J4305" t="str">
            <v>Winter</v>
          </cell>
          <cell r="K4305" t="str">
            <v>Maximum kW</v>
          </cell>
          <cell r="O4305" t="str">
            <v>N/A</v>
          </cell>
          <cell r="T4305">
            <v>1824459.2917810001</v>
          </cell>
        </row>
        <row r="4306">
          <cell r="F4306" t="str">
            <v>B-20</v>
          </cell>
          <cell r="G4306" t="str">
            <v>Trans</v>
          </cell>
          <cell r="I4306" t="str">
            <v>Demand</v>
          </cell>
          <cell r="J4306" t="str">
            <v>Winter</v>
          </cell>
          <cell r="K4306" t="str">
            <v>Maximum kW</v>
          </cell>
          <cell r="O4306" t="str">
            <v>N/A</v>
          </cell>
          <cell r="T4306">
            <v>359255.43147800001</v>
          </cell>
        </row>
        <row r="4307">
          <cell r="F4307" t="str">
            <v>B-20</v>
          </cell>
          <cell r="G4307" t="str">
            <v>Trans</v>
          </cell>
          <cell r="I4307" t="str">
            <v>Demand</v>
          </cell>
          <cell r="J4307" t="str">
            <v>Winter</v>
          </cell>
          <cell r="K4307" t="str">
            <v>Maximum kW</v>
          </cell>
          <cell r="O4307" t="str">
            <v>N/A</v>
          </cell>
          <cell r="T4307">
            <v>2464568.5814549997</v>
          </cell>
        </row>
        <row r="4308">
          <cell r="F4308" t="str">
            <v>B-20</v>
          </cell>
          <cell r="G4308" t="str">
            <v>Trans</v>
          </cell>
          <cell r="I4308" t="str">
            <v>Demand</v>
          </cell>
          <cell r="J4308" t="str">
            <v>Winter</v>
          </cell>
          <cell r="K4308" t="str">
            <v>Part Peak</v>
          </cell>
          <cell r="O4308" t="str">
            <v>N/A</v>
          </cell>
          <cell r="T4308">
            <v>1756546.1340390001</v>
          </cell>
        </row>
        <row r="4309">
          <cell r="F4309" t="str">
            <v>B-20</v>
          </cell>
          <cell r="G4309" t="str">
            <v>Trans</v>
          </cell>
          <cell r="I4309" t="str">
            <v>Demand</v>
          </cell>
          <cell r="J4309" t="str">
            <v>Winter</v>
          </cell>
          <cell r="K4309" t="str">
            <v>Part Peak</v>
          </cell>
          <cell r="O4309" t="str">
            <v>N/A</v>
          </cell>
          <cell r="T4309">
            <v>358896.13433799997</v>
          </cell>
        </row>
        <row r="4310">
          <cell r="F4310" t="str">
            <v>B-20</v>
          </cell>
          <cell r="G4310" t="str">
            <v>Trans</v>
          </cell>
          <cell r="I4310" t="str">
            <v>Demand</v>
          </cell>
          <cell r="J4310" t="str">
            <v>Winter</v>
          </cell>
          <cell r="K4310" t="str">
            <v>Part Peak</v>
          </cell>
          <cell r="O4310" t="str">
            <v>N/A</v>
          </cell>
          <cell r="T4310">
            <v>2470365.870563</v>
          </cell>
        </row>
        <row r="4311">
          <cell r="F4311" t="str">
            <v>B-20</v>
          </cell>
          <cell r="G4311" t="str">
            <v>Trans</v>
          </cell>
          <cell r="I4311" t="str">
            <v>Energy</v>
          </cell>
          <cell r="J4311" t="str">
            <v>Summer</v>
          </cell>
          <cell r="K4311" t="str">
            <v>Off Peak</v>
          </cell>
          <cell r="O4311" t="str">
            <v>N/A</v>
          </cell>
          <cell r="T4311">
            <v>308414816.54263699</v>
          </cell>
        </row>
        <row r="4312">
          <cell r="F4312" t="str">
            <v>B-20</v>
          </cell>
          <cell r="G4312" t="str">
            <v>Trans</v>
          </cell>
          <cell r="I4312" t="str">
            <v>Energy</v>
          </cell>
          <cell r="J4312" t="str">
            <v>Summer</v>
          </cell>
          <cell r="K4312" t="str">
            <v>Off Peak</v>
          </cell>
          <cell r="O4312" t="str">
            <v>N/A</v>
          </cell>
          <cell r="T4312">
            <v>47531871.231666997</v>
          </cell>
        </row>
        <row r="4313">
          <cell r="F4313" t="str">
            <v>B-20</v>
          </cell>
          <cell r="G4313" t="str">
            <v>Trans</v>
          </cell>
          <cell r="I4313" t="str">
            <v>Energy</v>
          </cell>
          <cell r="J4313" t="str">
            <v>Summer</v>
          </cell>
          <cell r="K4313" t="str">
            <v>Off Peak</v>
          </cell>
          <cell r="O4313" t="str">
            <v>N/A</v>
          </cell>
          <cell r="T4313">
            <v>455015784.00544</v>
          </cell>
        </row>
        <row r="4314">
          <cell r="F4314" t="str">
            <v>B-20</v>
          </cell>
          <cell r="G4314" t="str">
            <v>Trans</v>
          </cell>
          <cell r="I4314" t="str">
            <v>Energy</v>
          </cell>
          <cell r="J4314" t="str">
            <v>Summer</v>
          </cell>
          <cell r="K4314" t="str">
            <v>Part Peak</v>
          </cell>
          <cell r="O4314" t="str">
            <v>N/A</v>
          </cell>
          <cell r="T4314">
            <v>80893985.578088999</v>
          </cell>
        </row>
        <row r="4315">
          <cell r="F4315" t="str">
            <v>B-20</v>
          </cell>
          <cell r="G4315" t="str">
            <v>Trans</v>
          </cell>
          <cell r="I4315" t="str">
            <v>Energy</v>
          </cell>
          <cell r="J4315" t="str">
            <v>Summer</v>
          </cell>
          <cell r="K4315" t="str">
            <v>Part Peak</v>
          </cell>
          <cell r="O4315" t="str">
            <v>N/A</v>
          </cell>
          <cell r="T4315">
            <v>11868680.595939999</v>
          </cell>
        </row>
        <row r="4316">
          <cell r="F4316" t="str">
            <v>B-20</v>
          </cell>
          <cell r="G4316" t="str">
            <v>Trans</v>
          </cell>
          <cell r="I4316" t="str">
            <v>Energy</v>
          </cell>
          <cell r="J4316" t="str">
            <v>Summer</v>
          </cell>
          <cell r="K4316" t="str">
            <v>Part Peak</v>
          </cell>
          <cell r="O4316" t="str">
            <v>N/A</v>
          </cell>
          <cell r="T4316">
            <v>118965372.63390701</v>
          </cell>
        </row>
        <row r="4317">
          <cell r="F4317" t="str">
            <v>B-20</v>
          </cell>
          <cell r="G4317" t="str">
            <v>Trans</v>
          </cell>
          <cell r="I4317" t="str">
            <v>Energy</v>
          </cell>
          <cell r="J4317" t="str">
            <v>Summer</v>
          </cell>
          <cell r="K4317" t="str">
            <v>Peak</v>
          </cell>
          <cell r="O4317" t="str">
            <v>N/A</v>
          </cell>
          <cell r="T4317">
            <v>104706141.57712099</v>
          </cell>
        </row>
        <row r="4318">
          <cell r="F4318" t="str">
            <v>B-20</v>
          </cell>
          <cell r="G4318" t="str">
            <v>Trans</v>
          </cell>
          <cell r="I4318" t="str">
            <v>Energy</v>
          </cell>
          <cell r="J4318" t="str">
            <v>Summer</v>
          </cell>
          <cell r="K4318" t="str">
            <v>Peak</v>
          </cell>
          <cell r="O4318" t="str">
            <v>N/A</v>
          </cell>
          <cell r="T4318">
            <v>15384413.765903</v>
          </cell>
        </row>
        <row r="4319">
          <cell r="F4319" t="str">
            <v>B-20</v>
          </cell>
          <cell r="G4319" t="str">
            <v>Trans</v>
          </cell>
          <cell r="I4319" t="str">
            <v>Energy</v>
          </cell>
          <cell r="J4319" t="str">
            <v>Summer</v>
          </cell>
          <cell r="K4319" t="str">
            <v>Peak</v>
          </cell>
          <cell r="O4319" t="str">
            <v>N/A</v>
          </cell>
          <cell r="T4319">
            <v>151710350.175179</v>
          </cell>
        </row>
        <row r="4320">
          <cell r="F4320" t="str">
            <v>B-20</v>
          </cell>
          <cell r="G4320" t="str">
            <v>Trans</v>
          </cell>
          <cell r="I4320" t="str">
            <v>Energy</v>
          </cell>
          <cell r="J4320" t="str">
            <v>Winter</v>
          </cell>
          <cell r="K4320" t="str">
            <v>Off Peak</v>
          </cell>
          <cell r="O4320" t="str">
            <v>N/A</v>
          </cell>
          <cell r="T4320">
            <v>584640770.06354499</v>
          </cell>
        </row>
        <row r="4321">
          <cell r="F4321" t="str">
            <v>B-20</v>
          </cell>
          <cell r="G4321" t="str">
            <v>Trans</v>
          </cell>
          <cell r="I4321" t="str">
            <v>Energy</v>
          </cell>
          <cell r="J4321" t="str">
            <v>Winter</v>
          </cell>
          <cell r="K4321" t="str">
            <v>Off Peak</v>
          </cell>
          <cell r="O4321" t="str">
            <v>N/A</v>
          </cell>
          <cell r="T4321">
            <v>96934436.536733001</v>
          </cell>
        </row>
        <row r="4322">
          <cell r="F4322" t="str">
            <v>B-20</v>
          </cell>
          <cell r="G4322" t="str">
            <v>Trans</v>
          </cell>
          <cell r="I4322" t="str">
            <v>Energy</v>
          </cell>
          <cell r="J4322" t="str">
            <v>Winter</v>
          </cell>
          <cell r="K4322" t="str">
            <v>Off Peak</v>
          </cell>
          <cell r="O4322" t="str">
            <v>N/A</v>
          </cell>
          <cell r="T4322">
            <v>901540599.90724504</v>
          </cell>
        </row>
        <row r="4323">
          <cell r="F4323" t="str">
            <v>B-20</v>
          </cell>
          <cell r="G4323" t="str">
            <v>Trans</v>
          </cell>
          <cell r="I4323" t="str">
            <v>Energy</v>
          </cell>
          <cell r="J4323" t="str">
            <v>Winter</v>
          </cell>
          <cell r="K4323" t="str">
            <v>Part Peak</v>
          </cell>
          <cell r="O4323" t="str">
            <v>N/A</v>
          </cell>
          <cell r="T4323">
            <v>174327275.44058001</v>
          </cell>
        </row>
        <row r="4324">
          <cell r="F4324" t="str">
            <v>B-20</v>
          </cell>
          <cell r="G4324" t="str">
            <v>Trans</v>
          </cell>
          <cell r="I4324" t="str">
            <v>Energy</v>
          </cell>
          <cell r="J4324" t="str">
            <v>Winter</v>
          </cell>
          <cell r="K4324" t="str">
            <v>Part Peak</v>
          </cell>
          <cell r="O4324" t="str">
            <v>N/A</v>
          </cell>
          <cell r="T4324">
            <v>26759487.954643</v>
          </cell>
        </row>
        <row r="4325">
          <cell r="F4325" t="str">
            <v>B-20</v>
          </cell>
          <cell r="G4325" t="str">
            <v>Trans</v>
          </cell>
          <cell r="I4325" t="str">
            <v>Energy</v>
          </cell>
          <cell r="J4325" t="str">
            <v>Winter</v>
          </cell>
          <cell r="K4325" t="str">
            <v>Part Peak</v>
          </cell>
          <cell r="O4325" t="str">
            <v>N/A</v>
          </cell>
          <cell r="T4325">
            <v>270820716.960159</v>
          </cell>
        </row>
        <row r="4326">
          <cell r="F4326" t="str">
            <v>B-20</v>
          </cell>
          <cell r="G4326" t="str">
            <v>Trans</v>
          </cell>
          <cell r="I4326" t="str">
            <v>Energy</v>
          </cell>
          <cell r="J4326" t="str">
            <v>Winter</v>
          </cell>
          <cell r="K4326" t="str">
            <v>Super Off</v>
          </cell>
          <cell r="O4326" t="str">
            <v>N/A</v>
          </cell>
          <cell r="T4326">
            <v>57253583.930573002</v>
          </cell>
        </row>
        <row r="4327">
          <cell r="F4327" t="str">
            <v>B-20</v>
          </cell>
          <cell r="G4327" t="str">
            <v>Trans</v>
          </cell>
          <cell r="I4327" t="str">
            <v>Energy</v>
          </cell>
          <cell r="J4327" t="str">
            <v>Winter</v>
          </cell>
          <cell r="K4327" t="str">
            <v>Super Off</v>
          </cell>
          <cell r="O4327" t="str">
            <v>N/A</v>
          </cell>
          <cell r="T4327">
            <v>9803355.9068860002</v>
          </cell>
        </row>
        <row r="4328">
          <cell r="F4328" t="str">
            <v>B-20</v>
          </cell>
          <cell r="G4328" t="str">
            <v>Trans</v>
          </cell>
          <cell r="I4328" t="str">
            <v>Energy</v>
          </cell>
          <cell r="J4328" t="str">
            <v>Winter</v>
          </cell>
          <cell r="K4328" t="str">
            <v>Super Off</v>
          </cell>
          <cell r="O4328" t="str">
            <v>N/A</v>
          </cell>
          <cell r="T4328">
            <v>88134065.629106</v>
          </cell>
        </row>
        <row r="4329">
          <cell r="F4329" t="str">
            <v>B-20</v>
          </cell>
          <cell r="G4329" t="str">
            <v>Trans</v>
          </cell>
          <cell r="I4329" t="str">
            <v>Other Standby Revenue</v>
          </cell>
          <cell r="J4329" t="str">
            <v>N/A</v>
          </cell>
          <cell r="K4329" t="str">
            <v>N/A</v>
          </cell>
          <cell r="O4329" t="str">
            <v>N/A</v>
          </cell>
          <cell r="T4329">
            <v>275210.54864599998</v>
          </cell>
        </row>
        <row r="4330">
          <cell r="F4330" t="str">
            <v>B-20</v>
          </cell>
          <cell r="G4330" t="str">
            <v>Trans</v>
          </cell>
          <cell r="I4330" t="str">
            <v>Other Standby Revenue</v>
          </cell>
          <cell r="J4330" t="str">
            <v>N/A</v>
          </cell>
          <cell r="K4330" t="str">
            <v>N/A</v>
          </cell>
          <cell r="O4330" t="str">
            <v>N/A</v>
          </cell>
          <cell r="T4330">
            <v>0</v>
          </cell>
        </row>
        <row r="4331">
          <cell r="F4331" t="str">
            <v>B-20</v>
          </cell>
          <cell r="G4331" t="str">
            <v>Trans</v>
          </cell>
          <cell r="I4331" t="str">
            <v>Other Standby Revenue</v>
          </cell>
          <cell r="J4331" t="str">
            <v>N/A</v>
          </cell>
          <cell r="K4331" t="str">
            <v>N/A</v>
          </cell>
          <cell r="O4331" t="str">
            <v>N/A</v>
          </cell>
          <cell r="T4331">
            <v>1099419.8550809999</v>
          </cell>
        </row>
        <row r="4332">
          <cell r="F4332" t="str">
            <v>B-20</v>
          </cell>
          <cell r="G4332" t="str">
            <v>RB</v>
          </cell>
          <cell r="I4332" t="str">
            <v>DL</v>
          </cell>
          <cell r="J4332" t="str">
            <v>N/A</v>
          </cell>
          <cell r="K4332" t="str">
            <v>N/A</v>
          </cell>
          <cell r="O4332" t="str">
            <v>N/A</v>
          </cell>
          <cell r="T4332">
            <v>0</v>
          </cell>
        </row>
        <row r="4333">
          <cell r="F4333" t="str">
            <v>B-20</v>
          </cell>
          <cell r="G4333" t="str">
            <v>RB</v>
          </cell>
          <cell r="I4333" t="str">
            <v>DL</v>
          </cell>
          <cell r="J4333" t="str">
            <v>N/A</v>
          </cell>
          <cell r="K4333" t="str">
            <v>N/A</v>
          </cell>
          <cell r="O4333" t="str">
            <v>N/A</v>
          </cell>
          <cell r="T4333">
            <v>0</v>
          </cell>
        </row>
        <row r="4334">
          <cell r="F4334" t="str">
            <v>B-20</v>
          </cell>
          <cell r="G4334" t="str">
            <v>RB</v>
          </cell>
          <cell r="I4334" t="str">
            <v>DL</v>
          </cell>
          <cell r="J4334" t="str">
            <v>N/A</v>
          </cell>
          <cell r="K4334" t="str">
            <v>N/A</v>
          </cell>
          <cell r="O4334" t="str">
            <v>N/A</v>
          </cell>
          <cell r="T4334">
            <v>0</v>
          </cell>
        </row>
        <row r="4335">
          <cell r="F4335" t="str">
            <v>B-20</v>
          </cell>
          <cell r="G4335" t="str">
            <v>RB</v>
          </cell>
          <cell r="I4335" t="str">
            <v>Energy</v>
          </cell>
          <cell r="J4335" t="str">
            <v>Summer</v>
          </cell>
          <cell r="K4335" t="str">
            <v>Off Peak</v>
          </cell>
          <cell r="O4335" t="str">
            <v>N/A</v>
          </cell>
          <cell r="T4335">
            <v>308414816.54263699</v>
          </cell>
        </row>
        <row r="4336">
          <cell r="F4336" t="str">
            <v>B-20</v>
          </cell>
          <cell r="G4336" t="str">
            <v>RB</v>
          </cell>
          <cell r="I4336" t="str">
            <v>Energy</v>
          </cell>
          <cell r="J4336" t="str">
            <v>Summer</v>
          </cell>
          <cell r="K4336" t="str">
            <v>Off Peak</v>
          </cell>
          <cell r="O4336" t="str">
            <v>N/A</v>
          </cell>
          <cell r="T4336">
            <v>47531871.231666997</v>
          </cell>
        </row>
        <row r="4337">
          <cell r="F4337" t="str">
            <v>B-20</v>
          </cell>
          <cell r="G4337" t="str">
            <v>RB</v>
          </cell>
          <cell r="I4337" t="str">
            <v>Energy</v>
          </cell>
          <cell r="J4337" t="str">
            <v>Summer</v>
          </cell>
          <cell r="K4337" t="str">
            <v>Off Peak</v>
          </cell>
          <cell r="O4337" t="str">
            <v>N/A</v>
          </cell>
          <cell r="T4337">
            <v>455015784.00544</v>
          </cell>
        </row>
        <row r="4338">
          <cell r="F4338" t="str">
            <v>B-20</v>
          </cell>
          <cell r="G4338" t="str">
            <v>RB</v>
          </cell>
          <cell r="I4338" t="str">
            <v>Energy</v>
          </cell>
          <cell r="J4338" t="str">
            <v>Summer</v>
          </cell>
          <cell r="K4338" t="str">
            <v>Part Peak</v>
          </cell>
          <cell r="O4338" t="str">
            <v>N/A</v>
          </cell>
          <cell r="T4338">
            <v>80893985.578088999</v>
          </cell>
        </row>
        <row r="4339">
          <cell r="F4339" t="str">
            <v>B-20</v>
          </cell>
          <cell r="G4339" t="str">
            <v>RB</v>
          </cell>
          <cell r="I4339" t="str">
            <v>Energy</v>
          </cell>
          <cell r="J4339" t="str">
            <v>Summer</v>
          </cell>
          <cell r="K4339" t="str">
            <v>Part Peak</v>
          </cell>
          <cell r="O4339" t="str">
            <v>N/A</v>
          </cell>
          <cell r="T4339">
            <v>11868680.595939999</v>
          </cell>
        </row>
        <row r="4340">
          <cell r="F4340" t="str">
            <v>B-20</v>
          </cell>
          <cell r="G4340" t="str">
            <v>RB</v>
          </cell>
          <cell r="I4340" t="str">
            <v>Energy</v>
          </cell>
          <cell r="J4340" t="str">
            <v>Summer</v>
          </cell>
          <cell r="K4340" t="str">
            <v>Part Peak</v>
          </cell>
          <cell r="O4340" t="str">
            <v>N/A</v>
          </cell>
          <cell r="T4340">
            <v>118965372.63390701</v>
          </cell>
        </row>
        <row r="4341">
          <cell r="F4341" t="str">
            <v>B-20</v>
          </cell>
          <cell r="G4341" t="str">
            <v>RB</v>
          </cell>
          <cell r="I4341" t="str">
            <v>Energy</v>
          </cell>
          <cell r="J4341" t="str">
            <v>Summer</v>
          </cell>
          <cell r="K4341" t="str">
            <v>Peak</v>
          </cell>
          <cell r="O4341" t="str">
            <v>N/A</v>
          </cell>
          <cell r="T4341">
            <v>104706141.57712099</v>
          </cell>
        </row>
        <row r="4342">
          <cell r="F4342" t="str">
            <v>B-20</v>
          </cell>
          <cell r="G4342" t="str">
            <v>RB</v>
          </cell>
          <cell r="I4342" t="str">
            <v>Energy</v>
          </cell>
          <cell r="J4342" t="str">
            <v>Summer</v>
          </cell>
          <cell r="K4342" t="str">
            <v>Peak</v>
          </cell>
          <cell r="O4342" t="str">
            <v>N/A</v>
          </cell>
          <cell r="T4342">
            <v>15384413.765903</v>
          </cell>
        </row>
        <row r="4343">
          <cell r="F4343" t="str">
            <v>B-20</v>
          </cell>
          <cell r="G4343" t="str">
            <v>RB</v>
          </cell>
          <cell r="I4343" t="str">
            <v>Energy</v>
          </cell>
          <cell r="J4343" t="str">
            <v>Summer</v>
          </cell>
          <cell r="K4343" t="str">
            <v>Peak</v>
          </cell>
          <cell r="O4343" t="str">
            <v>N/A</v>
          </cell>
          <cell r="T4343">
            <v>151710350.175179</v>
          </cell>
        </row>
        <row r="4344">
          <cell r="F4344" t="str">
            <v>B-20</v>
          </cell>
          <cell r="G4344" t="str">
            <v>RB</v>
          </cell>
          <cell r="I4344" t="str">
            <v>Energy</v>
          </cell>
          <cell r="J4344" t="str">
            <v>Winter</v>
          </cell>
          <cell r="K4344" t="str">
            <v>Off Peak</v>
          </cell>
          <cell r="O4344" t="str">
            <v>N/A</v>
          </cell>
          <cell r="T4344">
            <v>584640770.06354499</v>
          </cell>
        </row>
        <row r="4345">
          <cell r="F4345" t="str">
            <v>B-20</v>
          </cell>
          <cell r="G4345" t="str">
            <v>RB</v>
          </cell>
          <cell r="I4345" t="str">
            <v>Energy</v>
          </cell>
          <cell r="J4345" t="str">
            <v>Winter</v>
          </cell>
          <cell r="K4345" t="str">
            <v>Off Peak</v>
          </cell>
          <cell r="O4345" t="str">
            <v>N/A</v>
          </cell>
          <cell r="T4345">
            <v>96934436.536733001</v>
          </cell>
        </row>
        <row r="4346">
          <cell r="F4346" t="str">
            <v>B-20</v>
          </cell>
          <cell r="G4346" t="str">
            <v>RB</v>
          </cell>
          <cell r="I4346" t="str">
            <v>Energy</v>
          </cell>
          <cell r="J4346" t="str">
            <v>Winter</v>
          </cell>
          <cell r="K4346" t="str">
            <v>Off Peak</v>
          </cell>
          <cell r="O4346" t="str">
            <v>N/A</v>
          </cell>
          <cell r="T4346">
            <v>901540599.90724504</v>
          </cell>
        </row>
        <row r="4347">
          <cell r="F4347" t="str">
            <v>B-20</v>
          </cell>
          <cell r="G4347" t="str">
            <v>RB</v>
          </cell>
          <cell r="I4347" t="str">
            <v>Energy</v>
          </cell>
          <cell r="J4347" t="str">
            <v>Winter</v>
          </cell>
          <cell r="K4347" t="str">
            <v>Part Peak</v>
          </cell>
          <cell r="O4347" t="str">
            <v>N/A</v>
          </cell>
          <cell r="T4347">
            <v>174327275.44058001</v>
          </cell>
        </row>
        <row r="4348">
          <cell r="F4348" t="str">
            <v>B-20</v>
          </cell>
          <cell r="G4348" t="str">
            <v>RB</v>
          </cell>
          <cell r="I4348" t="str">
            <v>Energy</v>
          </cell>
          <cell r="J4348" t="str">
            <v>Winter</v>
          </cell>
          <cell r="K4348" t="str">
            <v>Part Peak</v>
          </cell>
          <cell r="O4348" t="str">
            <v>N/A</v>
          </cell>
          <cell r="T4348">
            <v>26759487.954643</v>
          </cell>
        </row>
        <row r="4349">
          <cell r="F4349" t="str">
            <v>B-20</v>
          </cell>
          <cell r="G4349" t="str">
            <v>RB</v>
          </cell>
          <cell r="I4349" t="str">
            <v>Energy</v>
          </cell>
          <cell r="J4349" t="str">
            <v>Winter</v>
          </cell>
          <cell r="K4349" t="str">
            <v>Part Peak</v>
          </cell>
          <cell r="O4349" t="str">
            <v>N/A</v>
          </cell>
          <cell r="T4349">
            <v>270820716.960159</v>
          </cell>
        </row>
        <row r="4350">
          <cell r="F4350" t="str">
            <v>B-20</v>
          </cell>
          <cell r="G4350" t="str">
            <v>RB</v>
          </cell>
          <cell r="I4350" t="str">
            <v>Energy</v>
          </cell>
          <cell r="J4350" t="str">
            <v>Winter</v>
          </cell>
          <cell r="K4350" t="str">
            <v>Super Off</v>
          </cell>
          <cell r="O4350" t="str">
            <v>N/A</v>
          </cell>
          <cell r="T4350">
            <v>57253583.930573002</v>
          </cell>
        </row>
        <row r="4351">
          <cell r="F4351" t="str">
            <v>B-20</v>
          </cell>
          <cell r="G4351" t="str">
            <v>RB</v>
          </cell>
          <cell r="I4351" t="str">
            <v>Energy</v>
          </cell>
          <cell r="J4351" t="str">
            <v>Winter</v>
          </cell>
          <cell r="K4351" t="str">
            <v>Super Off</v>
          </cell>
          <cell r="O4351" t="str">
            <v>N/A</v>
          </cell>
          <cell r="T4351">
            <v>9803355.9068860002</v>
          </cell>
        </row>
        <row r="4352">
          <cell r="F4352" t="str">
            <v>B-20</v>
          </cell>
          <cell r="G4352" t="str">
            <v>RB</v>
          </cell>
          <cell r="I4352" t="str">
            <v>Energy</v>
          </cell>
          <cell r="J4352" t="str">
            <v>Winter</v>
          </cell>
          <cell r="K4352" t="str">
            <v>Super Off</v>
          </cell>
          <cell r="O4352" t="str">
            <v>N/A</v>
          </cell>
          <cell r="T4352">
            <v>88134065.629106</v>
          </cell>
        </row>
        <row r="4353">
          <cell r="F4353" t="str">
            <v>B-20</v>
          </cell>
          <cell r="G4353" t="str">
            <v>RBC</v>
          </cell>
          <cell r="I4353" t="str">
            <v>DL</v>
          </cell>
          <cell r="J4353" t="str">
            <v>N/A</v>
          </cell>
          <cell r="K4353" t="str">
            <v>N/A</v>
          </cell>
          <cell r="O4353" t="str">
            <v>N/A</v>
          </cell>
          <cell r="T4353">
            <v>0</v>
          </cell>
        </row>
        <row r="4354">
          <cell r="F4354" t="str">
            <v>B-20</v>
          </cell>
          <cell r="G4354" t="str">
            <v>RBC</v>
          </cell>
          <cell r="I4354" t="str">
            <v>DL</v>
          </cell>
          <cell r="J4354" t="str">
            <v>N/A</v>
          </cell>
          <cell r="K4354" t="str">
            <v>N/A</v>
          </cell>
          <cell r="O4354" t="str">
            <v>N/A</v>
          </cell>
          <cell r="T4354">
            <v>0</v>
          </cell>
        </row>
        <row r="4355">
          <cell r="F4355" t="str">
            <v>B-20</v>
          </cell>
          <cell r="G4355" t="str">
            <v>RBC</v>
          </cell>
          <cell r="I4355" t="str">
            <v>DL</v>
          </cell>
          <cell r="J4355" t="str">
            <v>N/A</v>
          </cell>
          <cell r="K4355" t="str">
            <v>N/A</v>
          </cell>
          <cell r="O4355" t="str">
            <v>N/A</v>
          </cell>
          <cell r="T4355">
            <v>0</v>
          </cell>
        </row>
        <row r="4356">
          <cell r="F4356" t="str">
            <v>B-20</v>
          </cell>
          <cell r="G4356" t="str">
            <v>RBC</v>
          </cell>
          <cell r="I4356" t="str">
            <v>Energy</v>
          </cell>
          <cell r="J4356" t="str">
            <v>Summer</v>
          </cell>
          <cell r="K4356" t="str">
            <v>Off Peak</v>
          </cell>
          <cell r="O4356" t="str">
            <v>N/A</v>
          </cell>
          <cell r="T4356">
            <v>308414816.54263699</v>
          </cell>
        </row>
        <row r="4357">
          <cell r="F4357" t="str">
            <v>B-20</v>
          </cell>
          <cell r="G4357" t="str">
            <v>RBC</v>
          </cell>
          <cell r="I4357" t="str">
            <v>Energy</v>
          </cell>
          <cell r="J4357" t="str">
            <v>Summer</v>
          </cell>
          <cell r="K4357" t="str">
            <v>Off Peak</v>
          </cell>
          <cell r="O4357" t="str">
            <v>N/A</v>
          </cell>
          <cell r="T4357">
            <v>47531871.231666997</v>
          </cell>
        </row>
        <row r="4358">
          <cell r="F4358" t="str">
            <v>B-20</v>
          </cell>
          <cell r="G4358" t="str">
            <v>RBC</v>
          </cell>
          <cell r="I4358" t="str">
            <v>Energy</v>
          </cell>
          <cell r="J4358" t="str">
            <v>Summer</v>
          </cell>
          <cell r="K4358" t="str">
            <v>Off Peak</v>
          </cell>
          <cell r="O4358" t="str">
            <v>N/A</v>
          </cell>
          <cell r="T4358">
            <v>455015784.00544</v>
          </cell>
        </row>
        <row r="4359">
          <cell r="F4359" t="str">
            <v>B-20</v>
          </cell>
          <cell r="G4359" t="str">
            <v>RBC</v>
          </cell>
          <cell r="I4359" t="str">
            <v>Energy</v>
          </cell>
          <cell r="J4359" t="str">
            <v>Summer</v>
          </cell>
          <cell r="K4359" t="str">
            <v>Part Peak</v>
          </cell>
          <cell r="O4359" t="str">
            <v>N/A</v>
          </cell>
          <cell r="T4359">
            <v>80893985.578088999</v>
          </cell>
        </row>
        <row r="4360">
          <cell r="F4360" t="str">
            <v>B-20</v>
          </cell>
          <cell r="G4360" t="str">
            <v>RBC</v>
          </cell>
          <cell r="I4360" t="str">
            <v>Energy</v>
          </cell>
          <cell r="J4360" t="str">
            <v>Summer</v>
          </cell>
          <cell r="K4360" t="str">
            <v>Part Peak</v>
          </cell>
          <cell r="O4360" t="str">
            <v>N/A</v>
          </cell>
          <cell r="T4360">
            <v>11868680.595939999</v>
          </cell>
        </row>
        <row r="4361">
          <cell r="F4361" t="str">
            <v>B-20</v>
          </cell>
          <cell r="G4361" t="str">
            <v>RBC</v>
          </cell>
          <cell r="I4361" t="str">
            <v>Energy</v>
          </cell>
          <cell r="J4361" t="str">
            <v>Summer</v>
          </cell>
          <cell r="K4361" t="str">
            <v>Part Peak</v>
          </cell>
          <cell r="O4361" t="str">
            <v>N/A</v>
          </cell>
          <cell r="T4361">
            <v>118965372.63390701</v>
          </cell>
        </row>
        <row r="4362">
          <cell r="F4362" t="str">
            <v>B-20</v>
          </cell>
          <cell r="G4362" t="str">
            <v>RBC</v>
          </cell>
          <cell r="I4362" t="str">
            <v>Energy</v>
          </cell>
          <cell r="J4362" t="str">
            <v>Summer</v>
          </cell>
          <cell r="K4362" t="str">
            <v>Peak</v>
          </cell>
          <cell r="O4362" t="str">
            <v>N/A</v>
          </cell>
          <cell r="T4362">
            <v>104706141.57712099</v>
          </cell>
        </row>
        <row r="4363">
          <cell r="F4363" t="str">
            <v>B-20</v>
          </cell>
          <cell r="G4363" t="str">
            <v>RBC</v>
          </cell>
          <cell r="I4363" t="str">
            <v>Energy</v>
          </cell>
          <cell r="J4363" t="str">
            <v>Summer</v>
          </cell>
          <cell r="K4363" t="str">
            <v>Peak</v>
          </cell>
          <cell r="O4363" t="str">
            <v>N/A</v>
          </cell>
          <cell r="T4363">
            <v>15384413.765903</v>
          </cell>
        </row>
        <row r="4364">
          <cell r="F4364" t="str">
            <v>B-20</v>
          </cell>
          <cell r="G4364" t="str">
            <v>RBC</v>
          </cell>
          <cell r="I4364" t="str">
            <v>Energy</v>
          </cell>
          <cell r="J4364" t="str">
            <v>Summer</v>
          </cell>
          <cell r="K4364" t="str">
            <v>Peak</v>
          </cell>
          <cell r="O4364" t="str">
            <v>N/A</v>
          </cell>
          <cell r="T4364">
            <v>151710350.175179</v>
          </cell>
        </row>
        <row r="4365">
          <cell r="F4365" t="str">
            <v>B-20</v>
          </cell>
          <cell r="G4365" t="str">
            <v>RBC</v>
          </cell>
          <cell r="I4365" t="str">
            <v>Energy</v>
          </cell>
          <cell r="J4365" t="str">
            <v>Winter</v>
          </cell>
          <cell r="K4365" t="str">
            <v>Off Peak</v>
          </cell>
          <cell r="O4365" t="str">
            <v>N/A</v>
          </cell>
          <cell r="T4365">
            <v>584640770.06354499</v>
          </cell>
        </row>
        <row r="4366">
          <cell r="F4366" t="str">
            <v>B-20</v>
          </cell>
          <cell r="G4366" t="str">
            <v>RBC</v>
          </cell>
          <cell r="I4366" t="str">
            <v>Energy</v>
          </cell>
          <cell r="J4366" t="str">
            <v>Winter</v>
          </cell>
          <cell r="K4366" t="str">
            <v>Off Peak</v>
          </cell>
          <cell r="O4366" t="str">
            <v>N/A</v>
          </cell>
          <cell r="T4366">
            <v>96934436.536733001</v>
          </cell>
        </row>
        <row r="4367">
          <cell r="F4367" t="str">
            <v>B-20</v>
          </cell>
          <cell r="G4367" t="str">
            <v>RBC</v>
          </cell>
          <cell r="I4367" t="str">
            <v>Energy</v>
          </cell>
          <cell r="J4367" t="str">
            <v>Winter</v>
          </cell>
          <cell r="K4367" t="str">
            <v>Off Peak</v>
          </cell>
          <cell r="O4367" t="str">
            <v>N/A</v>
          </cell>
          <cell r="T4367">
            <v>901540599.90724504</v>
          </cell>
        </row>
        <row r="4368">
          <cell r="F4368" t="str">
            <v>B-20</v>
          </cell>
          <cell r="G4368" t="str">
            <v>RBC</v>
          </cell>
          <cell r="I4368" t="str">
            <v>Energy</v>
          </cell>
          <cell r="J4368" t="str">
            <v>Winter</v>
          </cell>
          <cell r="K4368" t="str">
            <v>Part Peak</v>
          </cell>
          <cell r="O4368" t="str">
            <v>N/A</v>
          </cell>
          <cell r="T4368">
            <v>174327275.44058001</v>
          </cell>
        </row>
        <row r="4369">
          <cell r="F4369" t="str">
            <v>B-20</v>
          </cell>
          <cell r="G4369" t="str">
            <v>RBC</v>
          </cell>
          <cell r="I4369" t="str">
            <v>Energy</v>
          </cell>
          <cell r="J4369" t="str">
            <v>Winter</v>
          </cell>
          <cell r="K4369" t="str">
            <v>Part Peak</v>
          </cell>
          <cell r="O4369" t="str">
            <v>N/A</v>
          </cell>
          <cell r="T4369">
            <v>26759487.954643</v>
          </cell>
        </row>
        <row r="4370">
          <cell r="F4370" t="str">
            <v>B-20</v>
          </cell>
          <cell r="G4370" t="str">
            <v>RBC</v>
          </cell>
          <cell r="I4370" t="str">
            <v>Energy</v>
          </cell>
          <cell r="J4370" t="str">
            <v>Winter</v>
          </cell>
          <cell r="K4370" t="str">
            <v>Part Peak</v>
          </cell>
          <cell r="O4370" t="str">
            <v>N/A</v>
          </cell>
          <cell r="T4370">
            <v>270820716.960159</v>
          </cell>
        </row>
        <row r="4371">
          <cell r="F4371" t="str">
            <v>B-20</v>
          </cell>
          <cell r="G4371" t="str">
            <v>RBC</v>
          </cell>
          <cell r="I4371" t="str">
            <v>Energy</v>
          </cell>
          <cell r="J4371" t="str">
            <v>Winter</v>
          </cell>
          <cell r="K4371" t="str">
            <v>Super Off</v>
          </cell>
          <cell r="O4371" t="str">
            <v>N/A</v>
          </cell>
          <cell r="T4371">
            <v>57253583.930573002</v>
          </cell>
        </row>
        <row r="4372">
          <cell r="F4372" t="str">
            <v>B-20</v>
          </cell>
          <cell r="G4372" t="str">
            <v>RBC</v>
          </cell>
          <cell r="I4372" t="str">
            <v>Energy</v>
          </cell>
          <cell r="J4372" t="str">
            <v>Winter</v>
          </cell>
          <cell r="K4372" t="str">
            <v>Super Off</v>
          </cell>
          <cell r="O4372" t="str">
            <v>N/A</v>
          </cell>
          <cell r="T4372">
            <v>9803355.9068860002</v>
          </cell>
        </row>
        <row r="4373">
          <cell r="F4373" t="str">
            <v>B-20</v>
          </cell>
          <cell r="G4373" t="str">
            <v>RBC</v>
          </cell>
          <cell r="I4373" t="str">
            <v>Energy</v>
          </cell>
          <cell r="J4373" t="str">
            <v>Winter</v>
          </cell>
          <cell r="K4373" t="str">
            <v>Super Off</v>
          </cell>
          <cell r="O4373" t="str">
            <v>N/A</v>
          </cell>
          <cell r="T4373">
            <v>88134065.629106</v>
          </cell>
        </row>
        <row r="4374">
          <cell r="F4374" t="str">
            <v>B-20</v>
          </cell>
          <cell r="G4374" t="str">
            <v>WH</v>
          </cell>
          <cell r="I4374" t="str">
            <v>DL</v>
          </cell>
          <cell r="J4374" t="str">
            <v>N/A</v>
          </cell>
          <cell r="K4374" t="str">
            <v>N/A</v>
          </cell>
          <cell r="O4374" t="str">
            <v>N/A</v>
          </cell>
          <cell r="T4374">
            <v>0</v>
          </cell>
        </row>
        <row r="4375">
          <cell r="F4375" t="str">
            <v>B-20</v>
          </cell>
          <cell r="G4375" t="str">
            <v>WH</v>
          </cell>
          <cell r="I4375" t="str">
            <v>DL</v>
          </cell>
          <cell r="J4375" t="str">
            <v>N/A</v>
          </cell>
          <cell r="K4375" t="str">
            <v>N/A</v>
          </cell>
          <cell r="O4375" t="str">
            <v>N/A</v>
          </cell>
          <cell r="T4375">
            <v>0</v>
          </cell>
        </row>
        <row r="4376">
          <cell r="F4376" t="str">
            <v>B-20</v>
          </cell>
          <cell r="G4376" t="str">
            <v>WH</v>
          </cell>
          <cell r="I4376" t="str">
            <v>DL</v>
          </cell>
          <cell r="J4376" t="str">
            <v>N/A</v>
          </cell>
          <cell r="K4376" t="str">
            <v>N/A</v>
          </cell>
          <cell r="O4376" t="str">
            <v>N/A</v>
          </cell>
          <cell r="T4376">
            <v>0</v>
          </cell>
        </row>
        <row r="4377">
          <cell r="F4377" t="str">
            <v>B-20</v>
          </cell>
          <cell r="G4377" t="str">
            <v>WH</v>
          </cell>
          <cell r="I4377" t="str">
            <v>Energy</v>
          </cell>
          <cell r="J4377" t="str">
            <v>Summer</v>
          </cell>
          <cell r="K4377" t="str">
            <v>Off Peak</v>
          </cell>
          <cell r="O4377" t="str">
            <v>N/A</v>
          </cell>
          <cell r="T4377">
            <v>308414816.54263699</v>
          </cell>
        </row>
        <row r="4378">
          <cell r="F4378" t="str">
            <v>B-20</v>
          </cell>
          <cell r="G4378" t="str">
            <v>WH</v>
          </cell>
          <cell r="I4378" t="str">
            <v>Energy</v>
          </cell>
          <cell r="J4378" t="str">
            <v>Summer</v>
          </cell>
          <cell r="K4378" t="str">
            <v>Off Peak</v>
          </cell>
          <cell r="O4378" t="str">
            <v>N/A</v>
          </cell>
          <cell r="T4378">
            <v>47531871.231666997</v>
          </cell>
        </row>
        <row r="4379">
          <cell r="F4379" t="str">
            <v>B-20</v>
          </cell>
          <cell r="G4379" t="str">
            <v>WH</v>
          </cell>
          <cell r="I4379" t="str">
            <v>Energy</v>
          </cell>
          <cell r="J4379" t="str">
            <v>Summer</v>
          </cell>
          <cell r="K4379" t="str">
            <v>Off Peak</v>
          </cell>
          <cell r="O4379" t="str">
            <v>N/A</v>
          </cell>
          <cell r="T4379">
            <v>455015784.00544</v>
          </cell>
        </row>
        <row r="4380">
          <cell r="F4380" t="str">
            <v>B-20</v>
          </cell>
          <cell r="G4380" t="str">
            <v>WH</v>
          </cell>
          <cell r="I4380" t="str">
            <v>Energy</v>
          </cell>
          <cell r="J4380" t="str">
            <v>Summer</v>
          </cell>
          <cell r="K4380" t="str">
            <v>Part Peak</v>
          </cell>
          <cell r="O4380" t="str">
            <v>N/A</v>
          </cell>
          <cell r="T4380">
            <v>80893985.578088999</v>
          </cell>
        </row>
        <row r="4381">
          <cell r="F4381" t="str">
            <v>B-20</v>
          </cell>
          <cell r="G4381" t="str">
            <v>WH</v>
          </cell>
          <cell r="I4381" t="str">
            <v>Energy</v>
          </cell>
          <cell r="J4381" t="str">
            <v>Summer</v>
          </cell>
          <cell r="K4381" t="str">
            <v>Part Peak</v>
          </cell>
          <cell r="O4381" t="str">
            <v>N/A</v>
          </cell>
          <cell r="T4381">
            <v>11868680.595939999</v>
          </cell>
        </row>
        <row r="4382">
          <cell r="F4382" t="str">
            <v>B-20</v>
          </cell>
          <cell r="G4382" t="str">
            <v>WH</v>
          </cell>
          <cell r="I4382" t="str">
            <v>Energy</v>
          </cell>
          <cell r="J4382" t="str">
            <v>Summer</v>
          </cell>
          <cell r="K4382" t="str">
            <v>Part Peak</v>
          </cell>
          <cell r="O4382" t="str">
            <v>N/A</v>
          </cell>
          <cell r="T4382">
            <v>118965372.63390701</v>
          </cell>
        </row>
        <row r="4383">
          <cell r="F4383" t="str">
            <v>B-20</v>
          </cell>
          <cell r="G4383" t="str">
            <v>WH</v>
          </cell>
          <cell r="I4383" t="str">
            <v>Energy</v>
          </cell>
          <cell r="J4383" t="str">
            <v>Summer</v>
          </cell>
          <cell r="K4383" t="str">
            <v>Peak</v>
          </cell>
          <cell r="O4383" t="str">
            <v>N/A</v>
          </cell>
          <cell r="T4383">
            <v>104706141.57712099</v>
          </cell>
        </row>
        <row r="4384">
          <cell r="F4384" t="str">
            <v>B-20</v>
          </cell>
          <cell r="G4384" t="str">
            <v>WH</v>
          </cell>
          <cell r="I4384" t="str">
            <v>Energy</v>
          </cell>
          <cell r="J4384" t="str">
            <v>Summer</v>
          </cell>
          <cell r="K4384" t="str">
            <v>Peak</v>
          </cell>
          <cell r="O4384" t="str">
            <v>N/A</v>
          </cell>
          <cell r="T4384">
            <v>15384413.765903</v>
          </cell>
        </row>
        <row r="4385">
          <cell r="F4385" t="str">
            <v>B-20</v>
          </cell>
          <cell r="G4385" t="str">
            <v>WH</v>
          </cell>
          <cell r="I4385" t="str">
            <v>Energy</v>
          </cell>
          <cell r="J4385" t="str">
            <v>Summer</v>
          </cell>
          <cell r="K4385" t="str">
            <v>Peak</v>
          </cell>
          <cell r="O4385" t="str">
            <v>N/A</v>
          </cell>
          <cell r="T4385">
            <v>151710350.175179</v>
          </cell>
        </row>
        <row r="4386">
          <cell r="F4386" t="str">
            <v>B-20</v>
          </cell>
          <cell r="G4386" t="str">
            <v>WH</v>
          </cell>
          <cell r="I4386" t="str">
            <v>Energy</v>
          </cell>
          <cell r="J4386" t="str">
            <v>Winter</v>
          </cell>
          <cell r="K4386" t="str">
            <v>Off Peak</v>
          </cell>
          <cell r="O4386" t="str">
            <v>N/A</v>
          </cell>
          <cell r="T4386">
            <v>584640770.06354499</v>
          </cell>
        </row>
        <row r="4387">
          <cell r="F4387" t="str">
            <v>B-20</v>
          </cell>
          <cell r="G4387" t="str">
            <v>WH</v>
          </cell>
          <cell r="I4387" t="str">
            <v>Energy</v>
          </cell>
          <cell r="J4387" t="str">
            <v>Winter</v>
          </cell>
          <cell r="K4387" t="str">
            <v>Off Peak</v>
          </cell>
          <cell r="O4387" t="str">
            <v>N/A</v>
          </cell>
          <cell r="T4387">
            <v>96934436.536733001</v>
          </cell>
        </row>
        <row r="4388">
          <cell r="F4388" t="str">
            <v>B-20</v>
          </cell>
          <cell r="G4388" t="str">
            <v>WH</v>
          </cell>
          <cell r="I4388" t="str">
            <v>Energy</v>
          </cell>
          <cell r="J4388" t="str">
            <v>Winter</v>
          </cell>
          <cell r="K4388" t="str">
            <v>Off Peak</v>
          </cell>
          <cell r="O4388" t="str">
            <v>N/A</v>
          </cell>
          <cell r="T4388">
            <v>901540599.90724504</v>
          </cell>
        </row>
        <row r="4389">
          <cell r="F4389" t="str">
            <v>B-20</v>
          </cell>
          <cell r="G4389" t="str">
            <v>WH</v>
          </cell>
          <cell r="I4389" t="str">
            <v>Energy</v>
          </cell>
          <cell r="J4389" t="str">
            <v>Winter</v>
          </cell>
          <cell r="K4389" t="str">
            <v>Part Peak</v>
          </cell>
          <cell r="O4389" t="str">
            <v>N/A</v>
          </cell>
          <cell r="T4389">
            <v>174327275.44058001</v>
          </cell>
        </row>
        <row r="4390">
          <cell r="F4390" t="str">
            <v>B-20</v>
          </cell>
          <cell r="G4390" t="str">
            <v>WH</v>
          </cell>
          <cell r="I4390" t="str">
            <v>Energy</v>
          </cell>
          <cell r="J4390" t="str">
            <v>Winter</v>
          </cell>
          <cell r="K4390" t="str">
            <v>Part Peak</v>
          </cell>
          <cell r="O4390" t="str">
            <v>N/A</v>
          </cell>
          <cell r="T4390">
            <v>26759487.954643</v>
          </cell>
        </row>
        <row r="4391">
          <cell r="F4391" t="str">
            <v>B-20</v>
          </cell>
          <cell r="G4391" t="str">
            <v>WH</v>
          </cell>
          <cell r="I4391" t="str">
            <v>Energy</v>
          </cell>
          <cell r="J4391" t="str">
            <v>Winter</v>
          </cell>
          <cell r="K4391" t="str">
            <v>Part Peak</v>
          </cell>
          <cell r="O4391" t="str">
            <v>N/A</v>
          </cell>
          <cell r="T4391">
            <v>270820716.960159</v>
          </cell>
        </row>
        <row r="4392">
          <cell r="F4392" t="str">
            <v>B-20</v>
          </cell>
          <cell r="G4392" t="str">
            <v>WH</v>
          </cell>
          <cell r="I4392" t="str">
            <v>Energy</v>
          </cell>
          <cell r="J4392" t="str">
            <v>Winter</v>
          </cell>
          <cell r="K4392" t="str">
            <v>Super Off</v>
          </cell>
          <cell r="O4392" t="str">
            <v>N/A</v>
          </cell>
          <cell r="T4392">
            <v>57253583.930573002</v>
          </cell>
        </row>
        <row r="4393">
          <cell r="F4393" t="str">
            <v>B-20</v>
          </cell>
          <cell r="G4393" t="str">
            <v>WH</v>
          </cell>
          <cell r="I4393" t="str">
            <v>Energy</v>
          </cell>
          <cell r="J4393" t="str">
            <v>Winter</v>
          </cell>
          <cell r="K4393" t="str">
            <v>Super Off</v>
          </cell>
          <cell r="O4393" t="str">
            <v>N/A</v>
          </cell>
          <cell r="T4393">
            <v>9803355.9068860002</v>
          </cell>
        </row>
        <row r="4394">
          <cell r="F4394" t="str">
            <v>B-20</v>
          </cell>
          <cell r="G4394" t="str">
            <v>WH</v>
          </cell>
          <cell r="I4394" t="str">
            <v>Energy</v>
          </cell>
          <cell r="J4394" t="str">
            <v>Winter</v>
          </cell>
          <cell r="K4394" t="str">
            <v>Super Off</v>
          </cell>
          <cell r="O4394" t="str">
            <v>N/A</v>
          </cell>
          <cell r="T4394">
            <v>88134065.629106</v>
          </cell>
        </row>
        <row r="4395">
          <cell r="F4395" t="str">
            <v>B-20</v>
          </cell>
          <cell r="G4395" t="str">
            <v>PCIA</v>
          </cell>
          <cell r="I4395" t="str">
            <v>Vin 19</v>
          </cell>
          <cell r="J4395" t="str">
            <v>N/A</v>
          </cell>
          <cell r="K4395" t="str">
            <v>N/A</v>
          </cell>
          <cell r="O4395" t="str">
            <v>N/A</v>
          </cell>
          <cell r="T4395">
            <v>0</v>
          </cell>
        </row>
        <row r="4396">
          <cell r="F4396" t="str">
            <v>B-20</v>
          </cell>
          <cell r="G4396" t="str">
            <v>PCIA</v>
          </cell>
          <cell r="I4396" t="str">
            <v>Vin 19</v>
          </cell>
          <cell r="J4396" t="str">
            <v>N/A</v>
          </cell>
          <cell r="K4396" t="str">
            <v>N/A</v>
          </cell>
          <cell r="O4396" t="str">
            <v>N/A</v>
          </cell>
          <cell r="T4396">
            <v>0</v>
          </cell>
        </row>
        <row r="4397">
          <cell r="F4397" t="str">
            <v>B-20</v>
          </cell>
          <cell r="G4397" t="str">
            <v>PCIA</v>
          </cell>
          <cell r="I4397" t="str">
            <v>Vin 19</v>
          </cell>
          <cell r="J4397" t="str">
            <v>N/A</v>
          </cell>
          <cell r="K4397" t="str">
            <v>N/A</v>
          </cell>
          <cell r="O4397" t="str">
            <v>N/A</v>
          </cell>
          <cell r="T4397">
            <v>0</v>
          </cell>
        </row>
        <row r="4398">
          <cell r="F4398" t="str">
            <v>B-20</v>
          </cell>
          <cell r="G4398" t="str">
            <v>PCIA</v>
          </cell>
          <cell r="I4398" t="str">
            <v>Vin 20</v>
          </cell>
          <cell r="J4398" t="str">
            <v>N/A</v>
          </cell>
          <cell r="K4398" t="str">
            <v>N/A</v>
          </cell>
          <cell r="O4398" t="str">
            <v>N/A</v>
          </cell>
          <cell r="T4398">
            <v>0</v>
          </cell>
        </row>
        <row r="4399">
          <cell r="F4399" t="str">
            <v>B-20</v>
          </cell>
          <cell r="G4399" t="str">
            <v>PCIA</v>
          </cell>
          <cell r="I4399" t="str">
            <v>Vin 20</v>
          </cell>
          <cell r="J4399" t="str">
            <v>N/A</v>
          </cell>
          <cell r="K4399" t="str">
            <v>N/A</v>
          </cell>
          <cell r="O4399" t="str">
            <v>N/A</v>
          </cell>
          <cell r="T4399">
            <v>0</v>
          </cell>
        </row>
        <row r="4400">
          <cell r="F4400" t="str">
            <v>B-20</v>
          </cell>
          <cell r="G4400" t="str">
            <v>PCIA</v>
          </cell>
          <cell r="I4400" t="str">
            <v>Vin 20</v>
          </cell>
          <cell r="J4400" t="str">
            <v>N/A</v>
          </cell>
          <cell r="K4400" t="str">
            <v>N/A</v>
          </cell>
          <cell r="O4400" t="str">
            <v>N/A</v>
          </cell>
          <cell r="T4400">
            <v>0</v>
          </cell>
        </row>
        <row r="4401">
          <cell r="F4401" t="str">
            <v>B-20</v>
          </cell>
          <cell r="G4401" t="str">
            <v>PCIA</v>
          </cell>
          <cell r="I4401" t="str">
            <v>Vin 21</v>
          </cell>
          <cell r="J4401" t="str">
            <v>N/A</v>
          </cell>
          <cell r="K4401" t="str">
            <v>N/A</v>
          </cell>
          <cell r="O4401" t="str">
            <v>N/A</v>
          </cell>
          <cell r="T4401">
            <v>0</v>
          </cell>
        </row>
        <row r="4402">
          <cell r="F4402" t="str">
            <v>B-20</v>
          </cell>
          <cell r="G4402" t="str">
            <v>PCIA</v>
          </cell>
          <cell r="I4402" t="str">
            <v>Vin 21</v>
          </cell>
          <cell r="J4402" t="str">
            <v>N/A</v>
          </cell>
          <cell r="K4402" t="str">
            <v>N/A</v>
          </cell>
          <cell r="O4402" t="str">
            <v>N/A</v>
          </cell>
          <cell r="T4402">
            <v>0</v>
          </cell>
        </row>
        <row r="4403">
          <cell r="F4403" t="str">
            <v>B-20</v>
          </cell>
          <cell r="G4403" t="str">
            <v>PCIA</v>
          </cell>
          <cell r="I4403" t="str">
            <v>Vin 21</v>
          </cell>
          <cell r="J4403" t="str">
            <v>N/A</v>
          </cell>
          <cell r="K4403" t="str">
            <v>N/A</v>
          </cell>
          <cell r="O4403" t="str">
            <v>N/A</v>
          </cell>
          <cell r="T4403">
            <v>0</v>
          </cell>
        </row>
        <row r="4404">
          <cell r="F4404" t="str">
            <v>B-20</v>
          </cell>
          <cell r="G4404" t="str">
            <v>PCIA</v>
          </cell>
          <cell r="I4404" t="str">
            <v>Vin Bund</v>
          </cell>
          <cell r="J4404" t="str">
            <v>N/A</v>
          </cell>
          <cell r="K4404" t="str">
            <v>N/A</v>
          </cell>
          <cell r="O4404" t="str">
            <v>N/A</v>
          </cell>
          <cell r="T4404">
            <v>0</v>
          </cell>
        </row>
        <row r="4405">
          <cell r="F4405" t="str">
            <v>B-20</v>
          </cell>
          <cell r="G4405" t="str">
            <v>PCIA</v>
          </cell>
          <cell r="I4405" t="str">
            <v>Vin Bund</v>
          </cell>
          <cell r="J4405" t="str">
            <v>N/A</v>
          </cell>
          <cell r="K4405" t="str">
            <v>N/A</v>
          </cell>
          <cell r="O4405" t="str">
            <v>N/A</v>
          </cell>
          <cell r="T4405">
            <v>0</v>
          </cell>
        </row>
        <row r="4406">
          <cell r="F4406" t="str">
            <v>B-20</v>
          </cell>
          <cell r="G4406" t="str">
            <v>PCIA</v>
          </cell>
          <cell r="I4406" t="str">
            <v>Vin Bund</v>
          </cell>
          <cell r="J4406" t="str">
            <v>N/A</v>
          </cell>
          <cell r="K4406" t="str">
            <v>N/A</v>
          </cell>
          <cell r="O4406" t="str">
            <v>N/A</v>
          </cell>
          <cell r="T4406">
            <v>0</v>
          </cell>
        </row>
        <row r="4407">
          <cell r="F4407" t="str">
            <v>B-20</v>
          </cell>
          <cell r="G4407" t="str">
            <v>Distribution</v>
          </cell>
          <cell r="I4407" t="str">
            <v>Customer</v>
          </cell>
          <cell r="J4407" t="str">
            <v>Summer</v>
          </cell>
          <cell r="K4407" t="str">
            <v>N/A</v>
          </cell>
          <cell r="O4407" t="str">
            <v>C</v>
          </cell>
          <cell r="T4407">
            <v>0</v>
          </cell>
        </row>
        <row r="4408">
          <cell r="F4408" t="str">
            <v>B-20</v>
          </cell>
          <cell r="G4408" t="str">
            <v>Distribution</v>
          </cell>
          <cell r="I4408" t="str">
            <v>Customer</v>
          </cell>
          <cell r="J4408" t="str">
            <v>Winter</v>
          </cell>
          <cell r="K4408" t="str">
            <v>N/A</v>
          </cell>
          <cell r="O4408" t="str">
            <v>C</v>
          </cell>
          <cell r="T4408">
            <v>0</v>
          </cell>
        </row>
        <row r="4409">
          <cell r="F4409" t="str">
            <v>B-20</v>
          </cell>
          <cell r="G4409" t="str">
            <v>Distribution</v>
          </cell>
          <cell r="I4409" t="str">
            <v>Energy</v>
          </cell>
          <cell r="J4409" t="str">
            <v>Summer</v>
          </cell>
          <cell r="K4409" t="str">
            <v>N/A</v>
          </cell>
          <cell r="O4409" t="str">
            <v>C</v>
          </cell>
          <cell r="T4409">
            <v>0</v>
          </cell>
        </row>
        <row r="4410">
          <cell r="F4410" t="str">
            <v>B-20</v>
          </cell>
          <cell r="G4410" t="str">
            <v>Distribution</v>
          </cell>
          <cell r="I4410" t="str">
            <v>Energy</v>
          </cell>
          <cell r="J4410" t="str">
            <v>Winter</v>
          </cell>
          <cell r="K4410" t="str">
            <v>N/A</v>
          </cell>
          <cell r="O4410" t="str">
            <v>C</v>
          </cell>
          <cell r="T4410">
            <v>0</v>
          </cell>
        </row>
        <row r="4411">
          <cell r="F4411" t="str">
            <v>B-20</v>
          </cell>
          <cell r="G4411" t="str">
            <v>Distribution</v>
          </cell>
          <cell r="I4411" t="str">
            <v>Customer</v>
          </cell>
          <cell r="J4411" t="str">
            <v>Summer</v>
          </cell>
          <cell r="K4411" t="str">
            <v>N/A</v>
          </cell>
          <cell r="O4411" t="str">
            <v>C</v>
          </cell>
          <cell r="T4411">
            <v>0</v>
          </cell>
        </row>
        <row r="4412">
          <cell r="F4412" t="str">
            <v>B-20</v>
          </cell>
          <cell r="G4412" t="str">
            <v>Distribution</v>
          </cell>
          <cell r="I4412" t="str">
            <v>Customer</v>
          </cell>
          <cell r="J4412" t="str">
            <v>Winter</v>
          </cell>
          <cell r="K4412" t="str">
            <v>N/A</v>
          </cell>
          <cell r="O4412" t="str">
            <v>C</v>
          </cell>
          <cell r="T4412">
            <v>0</v>
          </cell>
        </row>
        <row r="4413">
          <cell r="F4413" t="str">
            <v>B-20</v>
          </cell>
          <cell r="G4413" t="str">
            <v>Distribution</v>
          </cell>
          <cell r="I4413" t="str">
            <v>Energy</v>
          </cell>
          <cell r="J4413" t="str">
            <v>Summer</v>
          </cell>
          <cell r="K4413" t="str">
            <v>N/A</v>
          </cell>
          <cell r="O4413" t="str">
            <v>C</v>
          </cell>
          <cell r="T4413">
            <v>0</v>
          </cell>
        </row>
        <row r="4414">
          <cell r="F4414" t="str">
            <v>B-20</v>
          </cell>
          <cell r="G4414" t="str">
            <v>Distribution</v>
          </cell>
          <cell r="I4414" t="str">
            <v>Energy</v>
          </cell>
          <cell r="J4414" t="str">
            <v>Winter</v>
          </cell>
          <cell r="K4414" t="str">
            <v>N/A</v>
          </cell>
          <cell r="O4414" t="str">
            <v>C</v>
          </cell>
          <cell r="T4414">
            <v>0</v>
          </cell>
        </row>
        <row r="4415">
          <cell r="F4415" t="str">
            <v>B-20</v>
          </cell>
          <cell r="G4415" t="str">
            <v>Distribution</v>
          </cell>
          <cell r="I4415" t="str">
            <v>Customer</v>
          </cell>
          <cell r="J4415" t="str">
            <v>Summer</v>
          </cell>
          <cell r="K4415" t="str">
            <v>N/A</v>
          </cell>
          <cell r="O4415" t="str">
            <v>C</v>
          </cell>
          <cell r="T4415">
            <v>0</v>
          </cell>
        </row>
        <row r="4416">
          <cell r="F4416" t="str">
            <v>B-20</v>
          </cell>
          <cell r="G4416" t="str">
            <v>Distribution</v>
          </cell>
          <cell r="I4416" t="str">
            <v>Customer</v>
          </cell>
          <cell r="J4416" t="str">
            <v>Winter</v>
          </cell>
          <cell r="K4416" t="str">
            <v>N/A</v>
          </cell>
          <cell r="O4416" t="str">
            <v>C</v>
          </cell>
          <cell r="T4416">
            <v>0</v>
          </cell>
        </row>
        <row r="4417">
          <cell r="F4417" t="str">
            <v>B-20</v>
          </cell>
          <cell r="G4417" t="str">
            <v>Distribution</v>
          </cell>
          <cell r="I4417" t="str">
            <v>Energy</v>
          </cell>
          <cell r="J4417" t="str">
            <v>Summer</v>
          </cell>
          <cell r="K4417" t="str">
            <v>N/A</v>
          </cell>
          <cell r="O4417" t="str">
            <v>C</v>
          </cell>
          <cell r="T4417">
            <v>0</v>
          </cell>
        </row>
        <row r="4418">
          <cell r="F4418" t="str">
            <v>B-20</v>
          </cell>
          <cell r="G4418" t="str">
            <v>Distribution</v>
          </cell>
          <cell r="I4418" t="str">
            <v>Energy</v>
          </cell>
          <cell r="J4418" t="str">
            <v>Winter</v>
          </cell>
          <cell r="K4418" t="str">
            <v>N/A</v>
          </cell>
          <cell r="O4418" t="str">
            <v>C</v>
          </cell>
          <cell r="T4418">
            <v>0</v>
          </cell>
        </row>
        <row r="4419">
          <cell r="F4419" t="str">
            <v>B-20</v>
          </cell>
          <cell r="G4419" t="str">
            <v>WFC</v>
          </cell>
          <cell r="I4419" t="str">
            <v>Energy</v>
          </cell>
          <cell r="J4419" t="str">
            <v>Summer</v>
          </cell>
          <cell r="K4419" t="str">
            <v>N/A</v>
          </cell>
          <cell r="O4419" t="str">
            <v>C</v>
          </cell>
          <cell r="T4419">
            <v>0</v>
          </cell>
        </row>
        <row r="4420">
          <cell r="F4420" t="str">
            <v>B-20</v>
          </cell>
          <cell r="G4420" t="str">
            <v>WFC</v>
          </cell>
          <cell r="I4420" t="str">
            <v>Energy</v>
          </cell>
          <cell r="J4420" t="str">
            <v>Summer</v>
          </cell>
          <cell r="K4420" t="str">
            <v>N/A</v>
          </cell>
          <cell r="O4420" t="str">
            <v>C</v>
          </cell>
          <cell r="T4420">
            <v>0</v>
          </cell>
        </row>
        <row r="4421">
          <cell r="F4421" t="str">
            <v>B-20</v>
          </cell>
          <cell r="G4421" t="str">
            <v>WFC</v>
          </cell>
          <cell r="I4421" t="str">
            <v>Energy</v>
          </cell>
          <cell r="J4421" t="str">
            <v>Summer</v>
          </cell>
          <cell r="K4421" t="str">
            <v>N/A</v>
          </cell>
          <cell r="O4421" t="str">
            <v>C</v>
          </cell>
          <cell r="T4421">
            <v>0</v>
          </cell>
        </row>
        <row r="4422">
          <cell r="F4422" t="str">
            <v>B-20</v>
          </cell>
          <cell r="G4422" t="str">
            <v>WFC</v>
          </cell>
          <cell r="I4422" t="str">
            <v>Energy</v>
          </cell>
          <cell r="J4422" t="str">
            <v>Winter</v>
          </cell>
          <cell r="K4422" t="str">
            <v>N/A</v>
          </cell>
          <cell r="O4422" t="str">
            <v>C</v>
          </cell>
          <cell r="T4422">
            <v>0</v>
          </cell>
        </row>
        <row r="4423">
          <cell r="F4423" t="str">
            <v>B-20</v>
          </cell>
          <cell r="G4423" t="str">
            <v>WFC</v>
          </cell>
          <cell r="I4423" t="str">
            <v>Energy</v>
          </cell>
          <cell r="J4423" t="str">
            <v>Winter</v>
          </cell>
          <cell r="K4423" t="str">
            <v>N/A</v>
          </cell>
          <cell r="O4423" t="str">
            <v>C</v>
          </cell>
          <cell r="T4423">
            <v>0</v>
          </cell>
        </row>
        <row r="4424">
          <cell r="F4424" t="str">
            <v>B-20</v>
          </cell>
          <cell r="G4424" t="str">
            <v>WFC</v>
          </cell>
          <cell r="I4424" t="str">
            <v>Energy</v>
          </cell>
          <cell r="J4424" t="str">
            <v>Winter</v>
          </cell>
          <cell r="K4424" t="str">
            <v>N/A</v>
          </cell>
          <cell r="O4424" t="str">
            <v>C</v>
          </cell>
          <cell r="T4424">
            <v>0</v>
          </cell>
        </row>
        <row r="4425">
          <cell r="F4425" t="str">
            <v>B-20</v>
          </cell>
          <cell r="G4425" t="str">
            <v>PPP</v>
          </cell>
          <cell r="I4425" t="str">
            <v>Energy</v>
          </cell>
          <cell r="J4425" t="str">
            <v>Summer</v>
          </cell>
          <cell r="K4425" t="str">
            <v>N/A</v>
          </cell>
          <cell r="O4425" t="str">
            <v>C</v>
          </cell>
          <cell r="T4425">
            <v>0</v>
          </cell>
        </row>
        <row r="4426">
          <cell r="F4426" t="str">
            <v>B-20</v>
          </cell>
          <cell r="G4426" t="str">
            <v>PPP</v>
          </cell>
          <cell r="I4426" t="str">
            <v>Energy</v>
          </cell>
          <cell r="J4426" t="str">
            <v>Summer</v>
          </cell>
          <cell r="K4426" t="str">
            <v>N/A</v>
          </cell>
          <cell r="O4426" t="str">
            <v>C</v>
          </cell>
          <cell r="T4426">
            <v>0</v>
          </cell>
        </row>
        <row r="4427">
          <cell r="F4427" t="str">
            <v>B-20</v>
          </cell>
          <cell r="G4427" t="str">
            <v>PPP</v>
          </cell>
          <cell r="I4427" t="str">
            <v>Energy</v>
          </cell>
          <cell r="J4427" t="str">
            <v>Summer</v>
          </cell>
          <cell r="K4427" t="str">
            <v>N/A</v>
          </cell>
          <cell r="O4427" t="str">
            <v>C</v>
          </cell>
          <cell r="T4427">
            <v>0</v>
          </cell>
        </row>
        <row r="4428">
          <cell r="F4428" t="str">
            <v>B-20</v>
          </cell>
          <cell r="G4428" t="str">
            <v>PPP</v>
          </cell>
          <cell r="I4428" t="str">
            <v>Energy</v>
          </cell>
          <cell r="J4428" t="str">
            <v>Winter</v>
          </cell>
          <cell r="K4428" t="str">
            <v>N/A</v>
          </cell>
          <cell r="O4428" t="str">
            <v>C</v>
          </cell>
          <cell r="T4428">
            <v>0</v>
          </cell>
        </row>
        <row r="4429">
          <cell r="F4429" t="str">
            <v>B-20</v>
          </cell>
          <cell r="G4429" t="str">
            <v>PPP</v>
          </cell>
          <cell r="I4429" t="str">
            <v>Energy</v>
          </cell>
          <cell r="J4429" t="str">
            <v>Winter</v>
          </cell>
          <cell r="K4429" t="str">
            <v>N/A</v>
          </cell>
          <cell r="O4429" t="str">
            <v>C</v>
          </cell>
          <cell r="T4429">
            <v>0</v>
          </cell>
        </row>
        <row r="4430">
          <cell r="F4430" t="str">
            <v>B-20</v>
          </cell>
          <cell r="G4430" t="str">
            <v>PPP</v>
          </cell>
          <cell r="I4430" t="str">
            <v>Energy</v>
          </cell>
          <cell r="J4430" t="str">
            <v>Winter</v>
          </cell>
          <cell r="K4430" t="str">
            <v>N/A</v>
          </cell>
          <cell r="O4430" t="str">
            <v>C</v>
          </cell>
          <cell r="T4430">
            <v>0</v>
          </cell>
        </row>
        <row r="4431">
          <cell r="F4431" t="str">
            <v>B-20</v>
          </cell>
          <cell r="G4431" t="str">
            <v>RB</v>
          </cell>
          <cell r="I4431" t="str">
            <v>Energy</v>
          </cell>
          <cell r="J4431" t="str">
            <v>Summer</v>
          </cell>
          <cell r="K4431" t="str">
            <v>N/A</v>
          </cell>
          <cell r="O4431" t="str">
            <v>C</v>
          </cell>
          <cell r="T4431">
            <v>0</v>
          </cell>
        </row>
        <row r="4432">
          <cell r="F4432" t="str">
            <v>B-20</v>
          </cell>
          <cell r="G4432" t="str">
            <v>RB</v>
          </cell>
          <cell r="I4432" t="str">
            <v>Energy</v>
          </cell>
          <cell r="J4432" t="str">
            <v>Summer</v>
          </cell>
          <cell r="K4432" t="str">
            <v>N/A</v>
          </cell>
          <cell r="O4432" t="str">
            <v>C</v>
          </cell>
          <cell r="T4432">
            <v>0</v>
          </cell>
        </row>
        <row r="4433">
          <cell r="F4433" t="str">
            <v>B-20</v>
          </cell>
          <cell r="G4433" t="str">
            <v>RB</v>
          </cell>
          <cell r="I4433" t="str">
            <v>Energy</v>
          </cell>
          <cell r="J4433" t="str">
            <v>Summer</v>
          </cell>
          <cell r="K4433" t="str">
            <v>N/A</v>
          </cell>
          <cell r="O4433" t="str">
            <v>C</v>
          </cell>
          <cell r="T4433">
            <v>0</v>
          </cell>
        </row>
        <row r="4434">
          <cell r="F4434" t="str">
            <v>B-20</v>
          </cell>
          <cell r="G4434" t="str">
            <v>RB</v>
          </cell>
          <cell r="I4434" t="str">
            <v>Energy</v>
          </cell>
          <cell r="J4434" t="str">
            <v>Winter</v>
          </cell>
          <cell r="K4434" t="str">
            <v>N/A</v>
          </cell>
          <cell r="O4434" t="str">
            <v>C</v>
          </cell>
          <cell r="T4434">
            <v>0</v>
          </cell>
        </row>
        <row r="4435">
          <cell r="F4435" t="str">
            <v>B-20</v>
          </cell>
          <cell r="G4435" t="str">
            <v>RB</v>
          </cell>
          <cell r="I4435" t="str">
            <v>Energy</v>
          </cell>
          <cell r="J4435" t="str">
            <v>Winter</v>
          </cell>
          <cell r="K4435" t="str">
            <v>N/A</v>
          </cell>
          <cell r="O4435" t="str">
            <v>C</v>
          </cell>
          <cell r="T4435">
            <v>0</v>
          </cell>
        </row>
        <row r="4436">
          <cell r="F4436" t="str">
            <v>B-20</v>
          </cell>
          <cell r="G4436" t="str">
            <v>RB</v>
          </cell>
          <cell r="I4436" t="str">
            <v>Energy</v>
          </cell>
          <cell r="J4436" t="str">
            <v>Winter</v>
          </cell>
          <cell r="K4436" t="str">
            <v>N/A</v>
          </cell>
          <cell r="O4436" t="str">
            <v>C</v>
          </cell>
          <cell r="T4436">
            <v>0</v>
          </cell>
        </row>
        <row r="4437">
          <cell r="F4437" t="str">
            <v>B-20</v>
          </cell>
          <cell r="G4437" t="str">
            <v>RBC</v>
          </cell>
          <cell r="I4437" t="str">
            <v>Energy</v>
          </cell>
          <cell r="J4437" t="str">
            <v>Summer</v>
          </cell>
          <cell r="K4437" t="str">
            <v>N/A</v>
          </cell>
          <cell r="O4437" t="str">
            <v>C</v>
          </cell>
          <cell r="T4437">
            <v>0</v>
          </cell>
        </row>
        <row r="4438">
          <cell r="F4438" t="str">
            <v>B-20</v>
          </cell>
          <cell r="G4438" t="str">
            <v>RBC</v>
          </cell>
          <cell r="I4438" t="str">
            <v>Energy</v>
          </cell>
          <cell r="J4438" t="str">
            <v>Summer</v>
          </cell>
          <cell r="K4438" t="str">
            <v>N/A</v>
          </cell>
          <cell r="O4438" t="str">
            <v>C</v>
          </cell>
          <cell r="T4438">
            <v>0</v>
          </cell>
        </row>
        <row r="4439">
          <cell r="F4439" t="str">
            <v>B-20</v>
          </cell>
          <cell r="G4439" t="str">
            <v>RBC</v>
          </cell>
          <cell r="I4439" t="str">
            <v>Energy</v>
          </cell>
          <cell r="J4439" t="str">
            <v>Summer</v>
          </cell>
          <cell r="K4439" t="str">
            <v>N/A</v>
          </cell>
          <cell r="O4439" t="str">
            <v>C</v>
          </cell>
          <cell r="T4439">
            <v>0</v>
          </cell>
        </row>
        <row r="4440">
          <cell r="F4440" t="str">
            <v>B-20</v>
          </cell>
          <cell r="G4440" t="str">
            <v>RBC</v>
          </cell>
          <cell r="I4440" t="str">
            <v>Energy</v>
          </cell>
          <cell r="J4440" t="str">
            <v>Winter</v>
          </cell>
          <cell r="K4440" t="str">
            <v>N/A</v>
          </cell>
          <cell r="O4440" t="str">
            <v>C</v>
          </cell>
          <cell r="T4440">
            <v>0</v>
          </cell>
        </row>
        <row r="4441">
          <cell r="F4441" t="str">
            <v>B-20</v>
          </cell>
          <cell r="G4441" t="str">
            <v>RBC</v>
          </cell>
          <cell r="I4441" t="str">
            <v>Energy</v>
          </cell>
          <cell r="J4441" t="str">
            <v>Winter</v>
          </cell>
          <cell r="K4441" t="str">
            <v>N/A</v>
          </cell>
          <cell r="O4441" t="str">
            <v>C</v>
          </cell>
          <cell r="T4441">
            <v>0</v>
          </cell>
        </row>
        <row r="4442">
          <cell r="F4442" t="str">
            <v>B-20</v>
          </cell>
          <cell r="G4442" t="str">
            <v>RBC</v>
          </cell>
          <cell r="I4442" t="str">
            <v>Energy</v>
          </cell>
          <cell r="J4442" t="str">
            <v>Winter</v>
          </cell>
          <cell r="K4442" t="str">
            <v>N/A</v>
          </cell>
          <cell r="O4442" t="str">
            <v>C</v>
          </cell>
          <cell r="T4442">
            <v>0</v>
          </cell>
        </row>
        <row r="4443">
          <cell r="F4443" t="str">
            <v>B-20</v>
          </cell>
          <cell r="G4443" t="str">
            <v>WH</v>
          </cell>
          <cell r="I4443" t="str">
            <v>Energy</v>
          </cell>
          <cell r="J4443" t="str">
            <v>Summer</v>
          </cell>
          <cell r="K4443" t="str">
            <v>N/A</v>
          </cell>
          <cell r="O4443" t="str">
            <v>C</v>
          </cell>
          <cell r="T4443">
            <v>0</v>
          </cell>
        </row>
        <row r="4444">
          <cell r="F4444" t="str">
            <v>B-20</v>
          </cell>
          <cell r="G4444" t="str">
            <v>WH</v>
          </cell>
          <cell r="I4444" t="str">
            <v>Energy</v>
          </cell>
          <cell r="J4444" t="str">
            <v>Summer</v>
          </cell>
          <cell r="K4444" t="str">
            <v>N/A</v>
          </cell>
          <cell r="O4444" t="str">
            <v>C</v>
          </cell>
          <cell r="T4444">
            <v>0</v>
          </cell>
        </row>
        <row r="4445">
          <cell r="F4445" t="str">
            <v>B-20</v>
          </cell>
          <cell r="G4445" t="str">
            <v>WH</v>
          </cell>
          <cell r="I4445" t="str">
            <v>Energy</v>
          </cell>
          <cell r="J4445" t="str">
            <v>Summer</v>
          </cell>
          <cell r="K4445" t="str">
            <v>N/A</v>
          </cell>
          <cell r="O4445" t="str">
            <v>C</v>
          </cell>
          <cell r="T4445">
            <v>0</v>
          </cell>
        </row>
        <row r="4446">
          <cell r="F4446" t="str">
            <v>B-20</v>
          </cell>
          <cell r="G4446" t="str">
            <v>WH</v>
          </cell>
          <cell r="I4446" t="str">
            <v>Energy</v>
          </cell>
          <cell r="J4446" t="str">
            <v>Winter</v>
          </cell>
          <cell r="K4446" t="str">
            <v>N/A</v>
          </cell>
          <cell r="O4446" t="str">
            <v>C</v>
          </cell>
          <cell r="T4446">
            <v>0</v>
          </cell>
        </row>
        <row r="4447">
          <cell r="F4447" t="str">
            <v>B-20</v>
          </cell>
          <cell r="G4447" t="str">
            <v>WH</v>
          </cell>
          <cell r="I4447" t="str">
            <v>Energy</v>
          </cell>
          <cell r="J4447" t="str">
            <v>Winter</v>
          </cell>
          <cell r="K4447" t="str">
            <v>N/A</v>
          </cell>
          <cell r="O4447" t="str">
            <v>C</v>
          </cell>
          <cell r="T4447">
            <v>0</v>
          </cell>
        </row>
        <row r="4448">
          <cell r="F4448" t="str">
            <v>B-20</v>
          </cell>
          <cell r="G4448" t="str">
            <v>WH</v>
          </cell>
          <cell r="I4448" t="str">
            <v>Energy</v>
          </cell>
          <cell r="J4448" t="str">
            <v>Winter</v>
          </cell>
          <cell r="K4448" t="str">
            <v>N/A</v>
          </cell>
          <cell r="O4448" t="str">
            <v>C</v>
          </cell>
          <cell r="T4448">
            <v>0</v>
          </cell>
        </row>
        <row r="4449">
          <cell r="F4449" t="str">
            <v>B-20</v>
          </cell>
          <cell r="G4449" t="str">
            <v>WH</v>
          </cell>
          <cell r="I4449" t="str">
            <v>DL</v>
          </cell>
          <cell r="J4449" t="str">
            <v>N/A</v>
          </cell>
          <cell r="K4449" t="str">
            <v>N/A</v>
          </cell>
          <cell r="O4449" t="str">
            <v>N/A</v>
          </cell>
          <cell r="T4449">
            <v>0</v>
          </cell>
        </row>
        <row r="4450">
          <cell r="F4450" t="str">
            <v>B-20</v>
          </cell>
          <cell r="G4450" t="str">
            <v>WH</v>
          </cell>
          <cell r="I4450" t="str">
            <v>DL</v>
          </cell>
          <cell r="J4450" t="str">
            <v>N/A</v>
          </cell>
          <cell r="K4450" t="str">
            <v>N/A</v>
          </cell>
          <cell r="O4450" t="str">
            <v>N/A</v>
          </cell>
          <cell r="T4450">
            <v>0</v>
          </cell>
        </row>
        <row r="4451">
          <cell r="F4451" t="str">
            <v>B-20</v>
          </cell>
          <cell r="G4451" t="str">
            <v>WH</v>
          </cell>
          <cell r="I4451" t="str">
            <v>DL</v>
          </cell>
          <cell r="J4451" t="str">
            <v>N/A</v>
          </cell>
          <cell r="K4451" t="str">
            <v>N/A</v>
          </cell>
          <cell r="O4451" t="str">
            <v>N/A</v>
          </cell>
          <cell r="T4451">
            <v>0</v>
          </cell>
        </row>
        <row r="4452">
          <cell r="F4452" t="str">
            <v>B-20</v>
          </cell>
          <cell r="G4452" t="str">
            <v>WH</v>
          </cell>
          <cell r="I4452" t="str">
            <v>Energy</v>
          </cell>
          <cell r="J4452" t="str">
            <v>Summer</v>
          </cell>
          <cell r="K4452" t="str">
            <v>Off Peak</v>
          </cell>
          <cell r="O4452" t="str">
            <v>N/A</v>
          </cell>
          <cell r="T4452">
            <v>308414816.54263699</v>
          </cell>
        </row>
        <row r="4453">
          <cell r="F4453" t="str">
            <v>B-20</v>
          </cell>
          <cell r="G4453" t="str">
            <v>WH</v>
          </cell>
          <cell r="I4453" t="str">
            <v>Energy</v>
          </cell>
          <cell r="J4453" t="str">
            <v>Summer</v>
          </cell>
          <cell r="K4453" t="str">
            <v>Off Peak</v>
          </cell>
          <cell r="O4453" t="str">
            <v>N/A</v>
          </cell>
          <cell r="T4453">
            <v>47531871.231666997</v>
          </cell>
        </row>
        <row r="4454">
          <cell r="F4454" t="str">
            <v>B-20</v>
          </cell>
          <cell r="G4454" t="str">
            <v>WH</v>
          </cell>
          <cell r="I4454" t="str">
            <v>Energy</v>
          </cell>
          <cell r="J4454" t="str">
            <v>Summer</v>
          </cell>
          <cell r="K4454" t="str">
            <v>Off Peak</v>
          </cell>
          <cell r="O4454" t="str">
            <v>N/A</v>
          </cell>
          <cell r="T4454">
            <v>455015784.00544</v>
          </cell>
        </row>
        <row r="4455">
          <cell r="F4455" t="str">
            <v>B-20</v>
          </cell>
          <cell r="G4455" t="str">
            <v>WH</v>
          </cell>
          <cell r="I4455" t="str">
            <v>Energy</v>
          </cell>
          <cell r="J4455" t="str">
            <v>Summer</v>
          </cell>
          <cell r="K4455" t="str">
            <v>Part Peak</v>
          </cell>
          <cell r="O4455" t="str">
            <v>N/A</v>
          </cell>
          <cell r="T4455">
            <v>80893985.578088999</v>
          </cell>
        </row>
        <row r="4456">
          <cell r="F4456" t="str">
            <v>B-20</v>
          </cell>
          <cell r="G4456" t="str">
            <v>WH</v>
          </cell>
          <cell r="I4456" t="str">
            <v>Energy</v>
          </cell>
          <cell r="J4456" t="str">
            <v>Summer</v>
          </cell>
          <cell r="K4456" t="str">
            <v>Part Peak</v>
          </cell>
          <cell r="O4456" t="str">
            <v>N/A</v>
          </cell>
          <cell r="T4456">
            <v>11868680.595939999</v>
          </cell>
        </row>
        <row r="4457">
          <cell r="F4457" t="str">
            <v>B-20</v>
          </cell>
          <cell r="G4457" t="str">
            <v>WH</v>
          </cell>
          <cell r="I4457" t="str">
            <v>Energy</v>
          </cell>
          <cell r="J4457" t="str">
            <v>Summer</v>
          </cell>
          <cell r="K4457" t="str">
            <v>Part Peak</v>
          </cell>
          <cell r="O4457" t="str">
            <v>N/A</v>
          </cell>
          <cell r="T4457">
            <v>118965372.63390701</v>
          </cell>
        </row>
        <row r="4458">
          <cell r="F4458" t="str">
            <v>B-20</v>
          </cell>
          <cell r="G4458" t="str">
            <v>WH</v>
          </cell>
          <cell r="I4458" t="str">
            <v>Energy</v>
          </cell>
          <cell r="J4458" t="str">
            <v>Summer</v>
          </cell>
          <cell r="K4458" t="str">
            <v>Peak</v>
          </cell>
          <cell r="O4458" t="str">
            <v>N/A</v>
          </cell>
          <cell r="T4458">
            <v>104706141.57712099</v>
          </cell>
        </row>
        <row r="4459">
          <cell r="F4459" t="str">
            <v>B-20</v>
          </cell>
          <cell r="G4459" t="str">
            <v>WH</v>
          </cell>
          <cell r="I4459" t="str">
            <v>Energy</v>
          </cell>
          <cell r="J4459" t="str">
            <v>Summer</v>
          </cell>
          <cell r="K4459" t="str">
            <v>Peak</v>
          </cell>
          <cell r="O4459" t="str">
            <v>N/A</v>
          </cell>
          <cell r="T4459">
            <v>15384413.765903</v>
          </cell>
        </row>
        <row r="4460">
          <cell r="F4460" t="str">
            <v>B-20</v>
          </cell>
          <cell r="G4460" t="str">
            <v>WH</v>
          </cell>
          <cell r="I4460" t="str">
            <v>Energy</v>
          </cell>
          <cell r="J4460" t="str">
            <v>Summer</v>
          </cell>
          <cell r="K4460" t="str">
            <v>Peak</v>
          </cell>
          <cell r="O4460" t="str">
            <v>N/A</v>
          </cell>
          <cell r="T4460">
            <v>151710350.175179</v>
          </cell>
        </row>
        <row r="4461">
          <cell r="F4461" t="str">
            <v>B-20</v>
          </cell>
          <cell r="G4461" t="str">
            <v>WH</v>
          </cell>
          <cell r="I4461" t="str">
            <v>Energy</v>
          </cell>
          <cell r="J4461" t="str">
            <v>Winter</v>
          </cell>
          <cell r="K4461" t="str">
            <v>Off Peak</v>
          </cell>
          <cell r="O4461" t="str">
            <v>N/A</v>
          </cell>
          <cell r="T4461">
            <v>584640770.06354499</v>
          </cell>
        </row>
        <row r="4462">
          <cell r="F4462" t="str">
            <v>B-20</v>
          </cell>
          <cell r="G4462" t="str">
            <v>WH</v>
          </cell>
          <cell r="I4462" t="str">
            <v>Energy</v>
          </cell>
          <cell r="J4462" t="str">
            <v>Winter</v>
          </cell>
          <cell r="K4462" t="str">
            <v>Off Peak</v>
          </cell>
          <cell r="O4462" t="str">
            <v>N/A</v>
          </cell>
          <cell r="T4462">
            <v>96934436.536733001</v>
          </cell>
        </row>
        <row r="4463">
          <cell r="F4463" t="str">
            <v>B-20</v>
          </cell>
          <cell r="G4463" t="str">
            <v>WH</v>
          </cell>
          <cell r="I4463" t="str">
            <v>Energy</v>
          </cell>
          <cell r="J4463" t="str">
            <v>Winter</v>
          </cell>
          <cell r="K4463" t="str">
            <v>Off Peak</v>
          </cell>
          <cell r="O4463" t="str">
            <v>N/A</v>
          </cell>
          <cell r="T4463">
            <v>901540599.90724504</v>
          </cell>
        </row>
        <row r="4464">
          <cell r="F4464" t="str">
            <v>B-20</v>
          </cell>
          <cell r="G4464" t="str">
            <v>WH</v>
          </cell>
          <cell r="I4464" t="str">
            <v>Energy</v>
          </cell>
          <cell r="J4464" t="str">
            <v>Winter</v>
          </cell>
          <cell r="K4464" t="str">
            <v>Part Peak</v>
          </cell>
          <cell r="O4464" t="str">
            <v>N/A</v>
          </cell>
          <cell r="T4464">
            <v>174327275.44058001</v>
          </cell>
        </row>
        <row r="4465">
          <cell r="F4465" t="str">
            <v>B-20</v>
          </cell>
          <cell r="G4465" t="str">
            <v>WH</v>
          </cell>
          <cell r="I4465" t="str">
            <v>Energy</v>
          </cell>
          <cell r="J4465" t="str">
            <v>Winter</v>
          </cell>
          <cell r="K4465" t="str">
            <v>Part Peak</v>
          </cell>
          <cell r="O4465" t="str">
            <v>N/A</v>
          </cell>
          <cell r="T4465">
            <v>26759487.954643</v>
          </cell>
        </row>
        <row r="4466">
          <cell r="F4466" t="str">
            <v>B-20</v>
          </cell>
          <cell r="G4466" t="str">
            <v>WH</v>
          </cell>
          <cell r="I4466" t="str">
            <v>Energy</v>
          </cell>
          <cell r="J4466" t="str">
            <v>Winter</v>
          </cell>
          <cell r="K4466" t="str">
            <v>Part Peak</v>
          </cell>
          <cell r="O4466" t="str">
            <v>N/A</v>
          </cell>
          <cell r="T4466">
            <v>270820716.960159</v>
          </cell>
        </row>
        <row r="4467">
          <cell r="F4467" t="str">
            <v>B-20</v>
          </cell>
          <cell r="G4467" t="str">
            <v>WH</v>
          </cell>
          <cell r="I4467" t="str">
            <v>Energy</v>
          </cell>
          <cell r="J4467" t="str">
            <v>Winter</v>
          </cell>
          <cell r="K4467" t="str">
            <v>Super Off</v>
          </cell>
          <cell r="O4467" t="str">
            <v>N/A</v>
          </cell>
          <cell r="T4467">
            <v>57253583.930573002</v>
          </cell>
        </row>
        <row r="4468">
          <cell r="F4468" t="str">
            <v>B-20</v>
          </cell>
          <cell r="G4468" t="str">
            <v>WH</v>
          </cell>
          <cell r="I4468" t="str">
            <v>Energy</v>
          </cell>
          <cell r="J4468" t="str">
            <v>Winter</v>
          </cell>
          <cell r="K4468" t="str">
            <v>Super Off</v>
          </cell>
          <cell r="O4468" t="str">
            <v>N/A</v>
          </cell>
          <cell r="T4468">
            <v>9803355.9068860002</v>
          </cell>
        </row>
        <row r="4469">
          <cell r="F4469" t="str">
            <v>B-20</v>
          </cell>
          <cell r="G4469" t="str">
            <v>WH</v>
          </cell>
          <cell r="I4469" t="str">
            <v>Energy</v>
          </cell>
          <cell r="J4469" t="str">
            <v>Winter</v>
          </cell>
          <cell r="K4469" t="str">
            <v>Super Off</v>
          </cell>
          <cell r="O4469" t="str">
            <v>N/A</v>
          </cell>
          <cell r="T4469">
            <v>88134065.629106</v>
          </cell>
        </row>
        <row r="4470">
          <cell r="F4470" t="str">
            <v>B-20</v>
          </cell>
          <cell r="G4470" t="str">
            <v>WH</v>
          </cell>
          <cell r="I4470" t="str">
            <v>DL</v>
          </cell>
          <cell r="J4470" t="str">
            <v>N/A</v>
          </cell>
          <cell r="K4470" t="str">
            <v>N/A</v>
          </cell>
          <cell r="O4470" t="str">
            <v>N/A</v>
          </cell>
          <cell r="T4470">
            <v>0</v>
          </cell>
        </row>
        <row r="4471">
          <cell r="F4471" t="str">
            <v>B-20</v>
          </cell>
          <cell r="G4471" t="str">
            <v>WH</v>
          </cell>
          <cell r="I4471" t="str">
            <v>DL</v>
          </cell>
          <cell r="J4471" t="str">
            <v>N/A</v>
          </cell>
          <cell r="K4471" t="str">
            <v>N/A</v>
          </cell>
          <cell r="O4471" t="str">
            <v>N/A</v>
          </cell>
          <cell r="T4471">
            <v>0</v>
          </cell>
        </row>
        <row r="4472">
          <cell r="F4472" t="str">
            <v>B-20</v>
          </cell>
          <cell r="G4472" t="str">
            <v>WH</v>
          </cell>
          <cell r="I4472" t="str">
            <v>DL</v>
          </cell>
          <cell r="J4472" t="str">
            <v>N/A</v>
          </cell>
          <cell r="K4472" t="str">
            <v>N/A</v>
          </cell>
          <cell r="O4472" t="str">
            <v>N/A</v>
          </cell>
          <cell r="T4472">
            <v>0</v>
          </cell>
        </row>
        <row r="4473">
          <cell r="F4473" t="str">
            <v>B-20</v>
          </cell>
          <cell r="G4473" t="str">
            <v>WH</v>
          </cell>
          <cell r="I4473" t="str">
            <v>Energy</v>
          </cell>
          <cell r="J4473" t="str">
            <v>Summer</v>
          </cell>
          <cell r="K4473" t="str">
            <v>Off Peak</v>
          </cell>
          <cell r="O4473" t="str">
            <v>N/A</v>
          </cell>
          <cell r="T4473">
            <v>308414816.54263699</v>
          </cell>
        </row>
        <row r="4474">
          <cell r="F4474" t="str">
            <v>B-20</v>
          </cell>
          <cell r="G4474" t="str">
            <v>WH</v>
          </cell>
          <cell r="I4474" t="str">
            <v>Energy</v>
          </cell>
          <cell r="J4474" t="str">
            <v>Summer</v>
          </cell>
          <cell r="K4474" t="str">
            <v>Off Peak</v>
          </cell>
          <cell r="O4474" t="str">
            <v>N/A</v>
          </cell>
          <cell r="T4474">
            <v>47531871.231666997</v>
          </cell>
        </row>
        <row r="4475">
          <cell r="F4475" t="str">
            <v>B-20</v>
          </cell>
          <cell r="G4475" t="str">
            <v>WH</v>
          </cell>
          <cell r="I4475" t="str">
            <v>Energy</v>
          </cell>
          <cell r="J4475" t="str">
            <v>Summer</v>
          </cell>
          <cell r="K4475" t="str">
            <v>Off Peak</v>
          </cell>
          <cell r="O4475" t="str">
            <v>N/A</v>
          </cell>
          <cell r="T4475">
            <v>455015784.00544</v>
          </cell>
        </row>
        <row r="4476">
          <cell r="F4476" t="str">
            <v>B-20</v>
          </cell>
          <cell r="G4476" t="str">
            <v>WH</v>
          </cell>
          <cell r="I4476" t="str">
            <v>Energy</v>
          </cell>
          <cell r="J4476" t="str">
            <v>Summer</v>
          </cell>
          <cell r="K4476" t="str">
            <v>Part Peak</v>
          </cell>
          <cell r="O4476" t="str">
            <v>N/A</v>
          </cell>
          <cell r="T4476">
            <v>80893985.578088999</v>
          </cell>
        </row>
        <row r="4477">
          <cell r="F4477" t="str">
            <v>B-20</v>
          </cell>
          <cell r="G4477" t="str">
            <v>WH</v>
          </cell>
          <cell r="I4477" t="str">
            <v>Energy</v>
          </cell>
          <cell r="J4477" t="str">
            <v>Summer</v>
          </cell>
          <cell r="K4477" t="str">
            <v>Part Peak</v>
          </cell>
          <cell r="O4477" t="str">
            <v>N/A</v>
          </cell>
          <cell r="T4477">
            <v>11868680.595939999</v>
          </cell>
        </row>
        <row r="4478">
          <cell r="F4478" t="str">
            <v>B-20</v>
          </cell>
          <cell r="G4478" t="str">
            <v>WH</v>
          </cell>
          <cell r="I4478" t="str">
            <v>Energy</v>
          </cell>
          <cell r="J4478" t="str">
            <v>Summer</v>
          </cell>
          <cell r="K4478" t="str">
            <v>Part Peak</v>
          </cell>
          <cell r="O4478" t="str">
            <v>N/A</v>
          </cell>
          <cell r="T4478">
            <v>118965372.63390701</v>
          </cell>
        </row>
        <row r="4479">
          <cell r="F4479" t="str">
            <v>B-20</v>
          </cell>
          <cell r="G4479" t="str">
            <v>WH</v>
          </cell>
          <cell r="I4479" t="str">
            <v>Energy</v>
          </cell>
          <cell r="J4479" t="str">
            <v>Summer</v>
          </cell>
          <cell r="K4479" t="str">
            <v>Peak</v>
          </cell>
          <cell r="O4479" t="str">
            <v>N/A</v>
          </cell>
          <cell r="T4479">
            <v>104706141.57712099</v>
          </cell>
        </row>
        <row r="4480">
          <cell r="F4480" t="str">
            <v>B-20</v>
          </cell>
          <cell r="G4480" t="str">
            <v>WH</v>
          </cell>
          <cell r="I4480" t="str">
            <v>Energy</v>
          </cell>
          <cell r="J4480" t="str">
            <v>Summer</v>
          </cell>
          <cell r="K4480" t="str">
            <v>Peak</v>
          </cell>
          <cell r="O4480" t="str">
            <v>N/A</v>
          </cell>
          <cell r="T4480">
            <v>15384413.765903</v>
          </cell>
        </row>
        <row r="4481">
          <cell r="F4481" t="str">
            <v>B-20</v>
          </cell>
          <cell r="G4481" t="str">
            <v>WH</v>
          </cell>
          <cell r="I4481" t="str">
            <v>Energy</v>
          </cell>
          <cell r="J4481" t="str">
            <v>Summer</v>
          </cell>
          <cell r="K4481" t="str">
            <v>Peak</v>
          </cell>
          <cell r="O4481" t="str">
            <v>N/A</v>
          </cell>
          <cell r="T4481">
            <v>151710350.175179</v>
          </cell>
        </row>
        <row r="4482">
          <cell r="F4482" t="str">
            <v>B-20</v>
          </cell>
          <cell r="G4482" t="str">
            <v>WH</v>
          </cell>
          <cell r="I4482" t="str">
            <v>Energy</v>
          </cell>
          <cell r="J4482" t="str">
            <v>Winter</v>
          </cell>
          <cell r="K4482" t="str">
            <v>Off Peak</v>
          </cell>
          <cell r="O4482" t="str">
            <v>N/A</v>
          </cell>
          <cell r="T4482">
            <v>584640770.06354499</v>
          </cell>
        </row>
        <row r="4483">
          <cell r="F4483" t="str">
            <v>B-20</v>
          </cell>
          <cell r="G4483" t="str">
            <v>WH</v>
          </cell>
          <cell r="I4483" t="str">
            <v>Energy</v>
          </cell>
          <cell r="J4483" t="str">
            <v>Winter</v>
          </cell>
          <cell r="K4483" t="str">
            <v>Off Peak</v>
          </cell>
          <cell r="O4483" t="str">
            <v>N/A</v>
          </cell>
          <cell r="T4483">
            <v>96934436.536733001</v>
          </cell>
        </row>
        <row r="4484">
          <cell r="F4484" t="str">
            <v>B-20</v>
          </cell>
          <cell r="G4484" t="str">
            <v>WH</v>
          </cell>
          <cell r="I4484" t="str">
            <v>Energy</v>
          </cell>
          <cell r="J4484" t="str">
            <v>Winter</v>
          </cell>
          <cell r="K4484" t="str">
            <v>Off Peak</v>
          </cell>
          <cell r="O4484" t="str">
            <v>N/A</v>
          </cell>
          <cell r="T4484">
            <v>901540599.90724504</v>
          </cell>
        </row>
        <row r="4485">
          <cell r="F4485" t="str">
            <v>B-20</v>
          </cell>
          <cell r="G4485" t="str">
            <v>WH</v>
          </cell>
          <cell r="I4485" t="str">
            <v>Energy</v>
          </cell>
          <cell r="J4485" t="str">
            <v>Winter</v>
          </cell>
          <cell r="K4485" t="str">
            <v>Part Peak</v>
          </cell>
          <cell r="O4485" t="str">
            <v>N/A</v>
          </cell>
          <cell r="T4485">
            <v>174327275.44058001</v>
          </cell>
        </row>
        <row r="4486">
          <cell r="F4486" t="str">
            <v>B-20</v>
          </cell>
          <cell r="G4486" t="str">
            <v>WH</v>
          </cell>
          <cell r="I4486" t="str">
            <v>Energy</v>
          </cell>
          <cell r="J4486" t="str">
            <v>Winter</v>
          </cell>
          <cell r="K4486" t="str">
            <v>Part Peak</v>
          </cell>
          <cell r="O4486" t="str">
            <v>N/A</v>
          </cell>
          <cell r="T4486">
            <v>26759487.954643</v>
          </cell>
        </row>
        <row r="4487">
          <cell r="F4487" t="str">
            <v>B-20</v>
          </cell>
          <cell r="G4487" t="str">
            <v>WH</v>
          </cell>
          <cell r="I4487" t="str">
            <v>Energy</v>
          </cell>
          <cell r="J4487" t="str">
            <v>Winter</v>
          </cell>
          <cell r="K4487" t="str">
            <v>Part Peak</v>
          </cell>
          <cell r="O4487" t="str">
            <v>N/A</v>
          </cell>
          <cell r="T4487">
            <v>270820716.960159</v>
          </cell>
        </row>
        <row r="4488">
          <cell r="F4488" t="str">
            <v>B-20</v>
          </cell>
          <cell r="G4488" t="str">
            <v>WH</v>
          </cell>
          <cell r="I4488" t="str">
            <v>Energy</v>
          </cell>
          <cell r="J4488" t="str">
            <v>Winter</v>
          </cell>
          <cell r="K4488" t="str">
            <v>Super Off</v>
          </cell>
          <cell r="O4488" t="str">
            <v>N/A</v>
          </cell>
          <cell r="T4488">
            <v>57253583.930573002</v>
          </cell>
        </row>
        <row r="4489">
          <cell r="F4489" t="str">
            <v>B-20</v>
          </cell>
          <cell r="G4489" t="str">
            <v>WH</v>
          </cell>
          <cell r="I4489" t="str">
            <v>Energy</v>
          </cell>
          <cell r="J4489" t="str">
            <v>Winter</v>
          </cell>
          <cell r="K4489" t="str">
            <v>Super Off</v>
          </cell>
          <cell r="O4489" t="str">
            <v>N/A</v>
          </cell>
          <cell r="T4489">
            <v>9803355.9068860002</v>
          </cell>
        </row>
        <row r="4490">
          <cell r="F4490" t="str">
            <v>B-20</v>
          </cell>
          <cell r="G4490" t="str">
            <v>WH</v>
          </cell>
          <cell r="I4490" t="str">
            <v>Energy</v>
          </cell>
          <cell r="J4490" t="str">
            <v>Winter</v>
          </cell>
          <cell r="K4490" t="str">
            <v>Super Off</v>
          </cell>
          <cell r="O4490" t="str">
            <v>N/A</v>
          </cell>
          <cell r="T4490">
            <v>88134065.629106</v>
          </cell>
        </row>
        <row r="4491">
          <cell r="F4491" t="str">
            <v>B-20</v>
          </cell>
          <cell r="G4491" t="str">
            <v>PCIA</v>
          </cell>
          <cell r="I4491" t="str">
            <v>Vin 22</v>
          </cell>
          <cell r="J4491" t="str">
            <v>N/A</v>
          </cell>
          <cell r="K4491" t="str">
            <v>N/A</v>
          </cell>
          <cell r="O4491" t="str">
            <v>N/A</v>
          </cell>
          <cell r="T4491">
            <v>0</v>
          </cell>
        </row>
        <row r="4492">
          <cell r="F4492" t="str">
            <v>B-20</v>
          </cell>
          <cell r="G4492" t="str">
            <v>PCIA</v>
          </cell>
          <cell r="I4492" t="str">
            <v>Vin 22</v>
          </cell>
          <cell r="J4492" t="str">
            <v>N/A</v>
          </cell>
          <cell r="K4492" t="str">
            <v>N/A</v>
          </cell>
          <cell r="O4492" t="str">
            <v>N/A</v>
          </cell>
          <cell r="T4492">
            <v>0</v>
          </cell>
        </row>
        <row r="4493">
          <cell r="F4493" t="str">
            <v>B-20</v>
          </cell>
          <cell r="G4493" t="str">
            <v>PCIA</v>
          </cell>
          <cell r="I4493" t="str">
            <v>Vin 22</v>
          </cell>
          <cell r="J4493" t="str">
            <v>N/A</v>
          </cell>
          <cell r="K4493" t="str">
            <v>N/A</v>
          </cell>
          <cell r="O4493" t="str">
            <v>N/A</v>
          </cell>
          <cell r="T4493">
            <v>0</v>
          </cell>
        </row>
        <row r="4494">
          <cell r="F4494" t="str">
            <v>B-20</v>
          </cell>
          <cell r="G4494" t="str">
            <v>PCIA</v>
          </cell>
          <cell r="I4494" t="str">
            <v>Vin 23</v>
          </cell>
          <cell r="J4494" t="str">
            <v>N/A</v>
          </cell>
          <cell r="K4494" t="str">
            <v>N/A</v>
          </cell>
          <cell r="O4494" t="str">
            <v>N/A</v>
          </cell>
          <cell r="T4494">
            <v>0</v>
          </cell>
        </row>
        <row r="4495">
          <cell r="F4495" t="str">
            <v>B-20</v>
          </cell>
          <cell r="G4495" t="str">
            <v>PCIA</v>
          </cell>
          <cell r="I4495" t="str">
            <v>Vin 23</v>
          </cell>
          <cell r="J4495" t="str">
            <v>N/A</v>
          </cell>
          <cell r="K4495" t="str">
            <v>N/A</v>
          </cell>
          <cell r="O4495" t="str">
            <v>N/A</v>
          </cell>
          <cell r="T4495">
            <v>0</v>
          </cell>
        </row>
        <row r="4496">
          <cell r="F4496" t="str">
            <v>B-20</v>
          </cell>
          <cell r="G4496" t="str">
            <v>PCIA</v>
          </cell>
          <cell r="I4496" t="str">
            <v>Vin 23</v>
          </cell>
          <cell r="J4496" t="str">
            <v>N/A</v>
          </cell>
          <cell r="K4496" t="str">
            <v>N/A</v>
          </cell>
          <cell r="O4496" t="str">
            <v>N/A</v>
          </cell>
          <cell r="T4496">
            <v>0</v>
          </cell>
        </row>
        <row r="4497">
          <cell r="F4497" t="str">
            <v>B-FPP</v>
          </cell>
          <cell r="G4497" t="str">
            <v>Distribution</v>
          </cell>
          <cell r="I4497" t="str">
            <v>Customer</v>
          </cell>
          <cell r="J4497" t="str">
            <v>Summer</v>
          </cell>
          <cell r="K4497" t="str">
            <v>N/A</v>
          </cell>
          <cell r="O4497" t="str">
            <v>N/A</v>
          </cell>
          <cell r="T4497">
            <v>0</v>
          </cell>
        </row>
        <row r="4498">
          <cell r="F4498" t="str">
            <v>B-FPP</v>
          </cell>
          <cell r="G4498" t="str">
            <v>Distribution</v>
          </cell>
          <cell r="I4498" t="str">
            <v>Customer</v>
          </cell>
          <cell r="J4498" t="str">
            <v>Summer</v>
          </cell>
          <cell r="K4498" t="str">
            <v>N/A</v>
          </cell>
          <cell r="O4498" t="str">
            <v>N/A</v>
          </cell>
          <cell r="T4498">
            <v>0</v>
          </cell>
        </row>
        <row r="4499">
          <cell r="F4499" t="str">
            <v>B-FPP</v>
          </cell>
          <cell r="G4499" t="str">
            <v>Distribution</v>
          </cell>
          <cell r="I4499" t="str">
            <v>Customer</v>
          </cell>
          <cell r="J4499" t="str">
            <v>Summer</v>
          </cell>
          <cell r="K4499" t="str">
            <v>N/A</v>
          </cell>
          <cell r="O4499" t="str">
            <v>N/A</v>
          </cell>
          <cell r="T4499">
            <v>0</v>
          </cell>
        </row>
        <row r="4500">
          <cell r="F4500" t="str">
            <v>B-FPP</v>
          </cell>
          <cell r="G4500" t="str">
            <v>Distribution</v>
          </cell>
          <cell r="I4500" t="str">
            <v>Customer</v>
          </cell>
          <cell r="J4500" t="str">
            <v>Winter</v>
          </cell>
          <cell r="K4500" t="str">
            <v>N/A</v>
          </cell>
          <cell r="O4500" t="str">
            <v>N/A</v>
          </cell>
          <cell r="T4500">
            <v>0</v>
          </cell>
        </row>
        <row r="4501">
          <cell r="F4501" t="str">
            <v>B-FPP</v>
          </cell>
          <cell r="G4501" t="str">
            <v>Distribution</v>
          </cell>
          <cell r="I4501" t="str">
            <v>Customer</v>
          </cell>
          <cell r="J4501" t="str">
            <v>Winter</v>
          </cell>
          <cell r="K4501" t="str">
            <v>N/A</v>
          </cell>
          <cell r="O4501" t="str">
            <v>N/A</v>
          </cell>
          <cell r="T4501">
            <v>0</v>
          </cell>
        </row>
        <row r="4502">
          <cell r="F4502" t="str">
            <v>B-FPP</v>
          </cell>
          <cell r="G4502" t="str">
            <v>Distribution</v>
          </cell>
          <cell r="I4502" t="str">
            <v>Customer</v>
          </cell>
          <cell r="J4502" t="str">
            <v>Winter</v>
          </cell>
          <cell r="K4502" t="str">
            <v>N/A</v>
          </cell>
          <cell r="O4502" t="str">
            <v>N/A</v>
          </cell>
          <cell r="T4502">
            <v>0</v>
          </cell>
        </row>
        <row r="4503">
          <cell r="F4503" t="str">
            <v>B-FPP</v>
          </cell>
          <cell r="G4503" t="str">
            <v>Distribution</v>
          </cell>
          <cell r="I4503" t="str">
            <v>Demand</v>
          </cell>
          <cell r="J4503" t="str">
            <v>Summer</v>
          </cell>
          <cell r="K4503" t="str">
            <v>Maximum kW</v>
          </cell>
          <cell r="O4503" t="str">
            <v>N/A</v>
          </cell>
          <cell r="T4503">
            <v>0</v>
          </cell>
        </row>
        <row r="4504">
          <cell r="F4504" t="str">
            <v>B-FPP</v>
          </cell>
          <cell r="G4504" t="str">
            <v>Distribution</v>
          </cell>
          <cell r="I4504" t="str">
            <v>Demand</v>
          </cell>
          <cell r="J4504" t="str">
            <v>Summer</v>
          </cell>
          <cell r="K4504" t="str">
            <v>Maximum kW</v>
          </cell>
          <cell r="O4504" t="str">
            <v>N/A</v>
          </cell>
          <cell r="T4504">
            <v>0</v>
          </cell>
        </row>
        <row r="4505">
          <cell r="F4505" t="str">
            <v>B-FPP</v>
          </cell>
          <cell r="G4505" t="str">
            <v>Distribution</v>
          </cell>
          <cell r="I4505" t="str">
            <v>Demand</v>
          </cell>
          <cell r="J4505" t="str">
            <v>Summer</v>
          </cell>
          <cell r="K4505" t="str">
            <v>Maximum kW</v>
          </cell>
          <cell r="O4505" t="str">
            <v>N/A</v>
          </cell>
          <cell r="T4505">
            <v>0</v>
          </cell>
        </row>
        <row r="4506">
          <cell r="F4506" t="str">
            <v>B-FPP</v>
          </cell>
          <cell r="G4506" t="str">
            <v>Distribution</v>
          </cell>
          <cell r="I4506" t="str">
            <v>Demand</v>
          </cell>
          <cell r="J4506" t="str">
            <v>Summer</v>
          </cell>
          <cell r="K4506" t="str">
            <v>Part Peak</v>
          </cell>
          <cell r="O4506" t="str">
            <v>N/A</v>
          </cell>
          <cell r="T4506">
            <v>0</v>
          </cell>
        </row>
        <row r="4507">
          <cell r="F4507" t="str">
            <v>B-FPP</v>
          </cell>
          <cell r="G4507" t="str">
            <v>Distribution</v>
          </cell>
          <cell r="I4507" t="str">
            <v>Demand</v>
          </cell>
          <cell r="J4507" t="str">
            <v>Summer</v>
          </cell>
          <cell r="K4507" t="str">
            <v>Part Peak</v>
          </cell>
          <cell r="O4507" t="str">
            <v>N/A</v>
          </cell>
          <cell r="T4507">
            <v>0</v>
          </cell>
        </row>
        <row r="4508">
          <cell r="F4508" t="str">
            <v>B-FPP</v>
          </cell>
          <cell r="G4508" t="str">
            <v>Distribution</v>
          </cell>
          <cell r="I4508" t="str">
            <v>Demand</v>
          </cell>
          <cell r="J4508" t="str">
            <v>Summer</v>
          </cell>
          <cell r="K4508" t="str">
            <v>Part Peak</v>
          </cell>
          <cell r="O4508" t="str">
            <v>N/A</v>
          </cell>
          <cell r="T4508">
            <v>0</v>
          </cell>
        </row>
        <row r="4509">
          <cell r="F4509" t="str">
            <v>B-FPP</v>
          </cell>
          <cell r="G4509" t="str">
            <v>Distribution</v>
          </cell>
          <cell r="I4509" t="str">
            <v>Demand</v>
          </cell>
          <cell r="J4509" t="str">
            <v>Summer</v>
          </cell>
          <cell r="K4509" t="str">
            <v>Peak</v>
          </cell>
          <cell r="O4509" t="str">
            <v>N/A</v>
          </cell>
          <cell r="T4509">
            <v>0</v>
          </cell>
        </row>
        <row r="4510">
          <cell r="F4510" t="str">
            <v>B-FPP</v>
          </cell>
          <cell r="G4510" t="str">
            <v>Distribution</v>
          </cell>
          <cell r="I4510" t="str">
            <v>Demand</v>
          </cell>
          <cell r="J4510" t="str">
            <v>Summer</v>
          </cell>
          <cell r="K4510" t="str">
            <v>Peak</v>
          </cell>
          <cell r="O4510" t="str">
            <v>N/A</v>
          </cell>
          <cell r="T4510">
            <v>0</v>
          </cell>
        </row>
        <row r="4511">
          <cell r="F4511" t="str">
            <v>B-FPP</v>
          </cell>
          <cell r="G4511" t="str">
            <v>Distribution</v>
          </cell>
          <cell r="I4511" t="str">
            <v>Demand</v>
          </cell>
          <cell r="J4511" t="str">
            <v>Summer</v>
          </cell>
          <cell r="K4511" t="str">
            <v>Peak</v>
          </cell>
          <cell r="O4511" t="str">
            <v>N/A</v>
          </cell>
          <cell r="T4511">
            <v>0</v>
          </cell>
        </row>
        <row r="4512">
          <cell r="F4512" t="str">
            <v>B-FPP</v>
          </cell>
          <cell r="G4512" t="str">
            <v>Distribution</v>
          </cell>
          <cell r="I4512" t="str">
            <v>Demand</v>
          </cell>
          <cell r="J4512" t="str">
            <v>Winter</v>
          </cell>
          <cell r="K4512" t="str">
            <v>Maximum kW</v>
          </cell>
          <cell r="O4512" t="str">
            <v>N/A</v>
          </cell>
          <cell r="T4512">
            <v>0</v>
          </cell>
        </row>
        <row r="4513">
          <cell r="F4513" t="str">
            <v>B-FPP</v>
          </cell>
          <cell r="G4513" t="str">
            <v>Distribution</v>
          </cell>
          <cell r="I4513" t="str">
            <v>Demand</v>
          </cell>
          <cell r="J4513" t="str">
            <v>Winter</v>
          </cell>
          <cell r="K4513" t="str">
            <v>Maximum kW</v>
          </cell>
          <cell r="O4513" t="str">
            <v>N/A</v>
          </cell>
          <cell r="T4513">
            <v>0</v>
          </cell>
        </row>
        <row r="4514">
          <cell r="F4514" t="str">
            <v>B-FPP</v>
          </cell>
          <cell r="G4514" t="str">
            <v>Distribution</v>
          </cell>
          <cell r="I4514" t="str">
            <v>Demand</v>
          </cell>
          <cell r="J4514" t="str">
            <v>Winter</v>
          </cell>
          <cell r="K4514" t="str">
            <v>Maximum kW</v>
          </cell>
          <cell r="O4514" t="str">
            <v>N/A</v>
          </cell>
          <cell r="T4514">
            <v>0</v>
          </cell>
        </row>
        <row r="4515">
          <cell r="F4515" t="str">
            <v>B-FPP</v>
          </cell>
          <cell r="G4515" t="str">
            <v>Distribution</v>
          </cell>
          <cell r="I4515" t="str">
            <v>Demand</v>
          </cell>
          <cell r="J4515" t="str">
            <v>Winter</v>
          </cell>
          <cell r="K4515" t="str">
            <v>Part Peak</v>
          </cell>
          <cell r="O4515" t="str">
            <v>N/A</v>
          </cell>
          <cell r="T4515">
            <v>0</v>
          </cell>
        </row>
        <row r="4516">
          <cell r="F4516" t="str">
            <v>B-FPP</v>
          </cell>
          <cell r="G4516" t="str">
            <v>Distribution</v>
          </cell>
          <cell r="I4516" t="str">
            <v>Demand</v>
          </cell>
          <cell r="J4516" t="str">
            <v>Winter</v>
          </cell>
          <cell r="K4516" t="str">
            <v>Part Peak</v>
          </cell>
          <cell r="O4516" t="str">
            <v>N/A</v>
          </cell>
          <cell r="T4516">
            <v>0</v>
          </cell>
        </row>
        <row r="4517">
          <cell r="F4517" t="str">
            <v>B-FPP</v>
          </cell>
          <cell r="G4517" t="str">
            <v>Distribution</v>
          </cell>
          <cell r="I4517" t="str">
            <v>Demand</v>
          </cell>
          <cell r="J4517" t="str">
            <v>Winter</v>
          </cell>
          <cell r="K4517" t="str">
            <v>Part Peak</v>
          </cell>
          <cell r="O4517" t="str">
            <v>N/A</v>
          </cell>
          <cell r="T4517">
            <v>0</v>
          </cell>
        </row>
        <row r="4518">
          <cell r="F4518" t="str">
            <v>B-FPP</v>
          </cell>
          <cell r="G4518" t="str">
            <v>Distribution</v>
          </cell>
          <cell r="I4518" t="str">
            <v>Energy</v>
          </cell>
          <cell r="J4518" t="str">
            <v>Summer</v>
          </cell>
          <cell r="K4518" t="str">
            <v>Off Peak</v>
          </cell>
          <cell r="O4518" t="str">
            <v>N/A</v>
          </cell>
          <cell r="T4518">
            <v>0</v>
          </cell>
        </row>
        <row r="4519">
          <cell r="F4519" t="str">
            <v>B-FPP</v>
          </cell>
          <cell r="G4519" t="str">
            <v>Distribution</v>
          </cell>
          <cell r="I4519" t="str">
            <v>Energy</v>
          </cell>
          <cell r="J4519" t="str">
            <v>Summer</v>
          </cell>
          <cell r="K4519" t="str">
            <v>Off Peak</v>
          </cell>
          <cell r="O4519" t="str">
            <v>N/A</v>
          </cell>
          <cell r="T4519">
            <v>0</v>
          </cell>
        </row>
        <row r="4520">
          <cell r="F4520" t="str">
            <v>B-FPP</v>
          </cell>
          <cell r="G4520" t="str">
            <v>Distribution</v>
          </cell>
          <cell r="I4520" t="str">
            <v>Energy</v>
          </cell>
          <cell r="J4520" t="str">
            <v>Summer</v>
          </cell>
          <cell r="K4520" t="str">
            <v>Off Peak</v>
          </cell>
          <cell r="O4520" t="str">
            <v>N/A</v>
          </cell>
          <cell r="T4520">
            <v>0</v>
          </cell>
        </row>
        <row r="4521">
          <cell r="F4521" t="str">
            <v>B-FPP</v>
          </cell>
          <cell r="G4521" t="str">
            <v>Distribution</v>
          </cell>
          <cell r="I4521" t="str">
            <v>Energy</v>
          </cell>
          <cell r="J4521" t="str">
            <v>Summer</v>
          </cell>
          <cell r="K4521" t="str">
            <v>Part Peak</v>
          </cell>
          <cell r="O4521" t="str">
            <v>N/A</v>
          </cell>
          <cell r="T4521">
            <v>0</v>
          </cell>
        </row>
        <row r="4522">
          <cell r="F4522" t="str">
            <v>B-FPP</v>
          </cell>
          <cell r="G4522" t="str">
            <v>Distribution</v>
          </cell>
          <cell r="I4522" t="str">
            <v>Energy</v>
          </cell>
          <cell r="J4522" t="str">
            <v>Summer</v>
          </cell>
          <cell r="K4522" t="str">
            <v>Part Peak</v>
          </cell>
          <cell r="O4522" t="str">
            <v>N/A</v>
          </cell>
          <cell r="T4522">
            <v>0</v>
          </cell>
        </row>
        <row r="4523">
          <cell r="F4523" t="str">
            <v>B-FPP</v>
          </cell>
          <cell r="G4523" t="str">
            <v>Distribution</v>
          </cell>
          <cell r="I4523" t="str">
            <v>Energy</v>
          </cell>
          <cell r="J4523" t="str">
            <v>Summer</v>
          </cell>
          <cell r="K4523" t="str">
            <v>Part Peak</v>
          </cell>
          <cell r="O4523" t="str">
            <v>N/A</v>
          </cell>
          <cell r="T4523">
            <v>0</v>
          </cell>
        </row>
        <row r="4524">
          <cell r="F4524" t="str">
            <v>B-FPP</v>
          </cell>
          <cell r="G4524" t="str">
            <v>Distribution</v>
          </cell>
          <cell r="I4524" t="str">
            <v>Energy</v>
          </cell>
          <cell r="J4524" t="str">
            <v>Summer</v>
          </cell>
          <cell r="K4524" t="str">
            <v>Peak</v>
          </cell>
          <cell r="O4524" t="str">
            <v>N/A</v>
          </cell>
          <cell r="T4524">
            <v>0</v>
          </cell>
        </row>
        <row r="4525">
          <cell r="F4525" t="str">
            <v>B-FPP</v>
          </cell>
          <cell r="G4525" t="str">
            <v>Distribution</v>
          </cell>
          <cell r="I4525" t="str">
            <v>Energy</v>
          </cell>
          <cell r="J4525" t="str">
            <v>Summer</v>
          </cell>
          <cell r="K4525" t="str">
            <v>Peak</v>
          </cell>
          <cell r="O4525" t="str">
            <v>N/A</v>
          </cell>
          <cell r="T4525">
            <v>0</v>
          </cell>
        </row>
        <row r="4526">
          <cell r="F4526" t="str">
            <v>B-FPP</v>
          </cell>
          <cell r="G4526" t="str">
            <v>Distribution</v>
          </cell>
          <cell r="I4526" t="str">
            <v>Energy</v>
          </cell>
          <cell r="J4526" t="str">
            <v>Summer</v>
          </cell>
          <cell r="K4526" t="str">
            <v>Peak</v>
          </cell>
          <cell r="O4526" t="str">
            <v>N/A</v>
          </cell>
          <cell r="T4526">
            <v>0</v>
          </cell>
        </row>
        <row r="4527">
          <cell r="F4527" t="str">
            <v>B-FPP</v>
          </cell>
          <cell r="G4527" t="str">
            <v>Distribution</v>
          </cell>
          <cell r="I4527" t="str">
            <v>Energy</v>
          </cell>
          <cell r="J4527" t="str">
            <v>Winter</v>
          </cell>
          <cell r="K4527" t="str">
            <v>Off Peak</v>
          </cell>
          <cell r="O4527" t="str">
            <v>N/A</v>
          </cell>
          <cell r="T4527">
            <v>0</v>
          </cell>
        </row>
        <row r="4528">
          <cell r="F4528" t="str">
            <v>B-FPP</v>
          </cell>
          <cell r="G4528" t="str">
            <v>Distribution</v>
          </cell>
          <cell r="I4528" t="str">
            <v>Energy</v>
          </cell>
          <cell r="J4528" t="str">
            <v>Winter</v>
          </cell>
          <cell r="K4528" t="str">
            <v>Off Peak</v>
          </cell>
          <cell r="O4528" t="str">
            <v>N/A</v>
          </cell>
          <cell r="T4528">
            <v>0</v>
          </cell>
        </row>
        <row r="4529">
          <cell r="F4529" t="str">
            <v>B-FPP</v>
          </cell>
          <cell r="G4529" t="str">
            <v>Distribution</v>
          </cell>
          <cell r="I4529" t="str">
            <v>Energy</v>
          </cell>
          <cell r="J4529" t="str">
            <v>Winter</v>
          </cell>
          <cell r="K4529" t="str">
            <v>Off Peak</v>
          </cell>
          <cell r="O4529" t="str">
            <v>N/A</v>
          </cell>
          <cell r="T4529">
            <v>0</v>
          </cell>
        </row>
        <row r="4530">
          <cell r="F4530" t="str">
            <v>B-FPP</v>
          </cell>
          <cell r="G4530" t="str">
            <v>Distribution</v>
          </cell>
          <cell r="I4530" t="str">
            <v>Energy</v>
          </cell>
          <cell r="J4530" t="str">
            <v>Winter</v>
          </cell>
          <cell r="K4530" t="str">
            <v>Part Peak</v>
          </cell>
          <cell r="O4530" t="str">
            <v>N/A</v>
          </cell>
          <cell r="T4530">
            <v>0</v>
          </cell>
        </row>
        <row r="4531">
          <cell r="F4531" t="str">
            <v>B-FPP</v>
          </cell>
          <cell r="G4531" t="str">
            <v>Distribution</v>
          </cell>
          <cell r="I4531" t="str">
            <v>Energy</v>
          </cell>
          <cell r="J4531" t="str">
            <v>Winter</v>
          </cell>
          <cell r="K4531" t="str">
            <v>Part Peak</v>
          </cell>
          <cell r="O4531" t="str">
            <v>N/A</v>
          </cell>
          <cell r="T4531">
            <v>0</v>
          </cell>
        </row>
        <row r="4532">
          <cell r="F4532" t="str">
            <v>B-FPP</v>
          </cell>
          <cell r="G4532" t="str">
            <v>Distribution</v>
          </cell>
          <cell r="I4532" t="str">
            <v>Energy</v>
          </cell>
          <cell r="J4532" t="str">
            <v>Winter</v>
          </cell>
          <cell r="K4532" t="str">
            <v>Part Peak</v>
          </cell>
          <cell r="O4532" t="str">
            <v>N/A</v>
          </cell>
          <cell r="T4532">
            <v>0</v>
          </cell>
        </row>
        <row r="4533">
          <cell r="F4533" t="str">
            <v>B-FPP</v>
          </cell>
          <cell r="G4533" t="str">
            <v>Distribution</v>
          </cell>
          <cell r="I4533" t="str">
            <v>Energy</v>
          </cell>
          <cell r="J4533" t="str">
            <v>Winter</v>
          </cell>
          <cell r="K4533" t="str">
            <v>Super Off</v>
          </cell>
          <cell r="O4533" t="str">
            <v>N/A</v>
          </cell>
          <cell r="T4533">
            <v>0</v>
          </cell>
        </row>
        <row r="4534">
          <cell r="F4534" t="str">
            <v>B-FPP</v>
          </cell>
          <cell r="G4534" t="str">
            <v>Distribution</v>
          </cell>
          <cell r="I4534" t="str">
            <v>Energy</v>
          </cell>
          <cell r="J4534" t="str">
            <v>Winter</v>
          </cell>
          <cell r="K4534" t="str">
            <v>Super Off</v>
          </cell>
          <cell r="O4534" t="str">
            <v>N/A</v>
          </cell>
          <cell r="T4534">
            <v>0</v>
          </cell>
        </row>
        <row r="4535">
          <cell r="F4535" t="str">
            <v>B-FPP</v>
          </cell>
          <cell r="G4535" t="str">
            <v>Distribution</v>
          </cell>
          <cell r="I4535" t="str">
            <v>Energy</v>
          </cell>
          <cell r="J4535" t="str">
            <v>Winter</v>
          </cell>
          <cell r="K4535" t="str">
            <v>Super Off</v>
          </cell>
          <cell r="O4535" t="str">
            <v>N/A</v>
          </cell>
          <cell r="T4535">
            <v>0</v>
          </cell>
        </row>
        <row r="4536">
          <cell r="F4536" t="str">
            <v>B-FPP</v>
          </cell>
          <cell r="G4536" t="str">
            <v>Distribution</v>
          </cell>
          <cell r="I4536" t="str">
            <v>Power Factor Adjustment</v>
          </cell>
          <cell r="J4536" t="str">
            <v>N/A</v>
          </cell>
          <cell r="K4536" t="str">
            <v>N/A</v>
          </cell>
          <cell r="O4536" t="str">
            <v>N/A</v>
          </cell>
          <cell r="T4536">
            <v>0</v>
          </cell>
        </row>
        <row r="4537">
          <cell r="F4537" t="str">
            <v>B-FPP</v>
          </cell>
          <cell r="G4537" t="str">
            <v>Distribution</v>
          </cell>
          <cell r="I4537" t="str">
            <v>Power Factor Adjustment</v>
          </cell>
          <cell r="J4537" t="str">
            <v>N/A</v>
          </cell>
          <cell r="K4537" t="str">
            <v>N/A</v>
          </cell>
          <cell r="O4537" t="str">
            <v>N/A</v>
          </cell>
          <cell r="T4537">
            <v>0</v>
          </cell>
        </row>
        <row r="4538">
          <cell r="F4538" t="str">
            <v>B-FPP</v>
          </cell>
          <cell r="G4538" t="str">
            <v>Distribution</v>
          </cell>
          <cell r="I4538" t="str">
            <v>Power Factor Adjustment</v>
          </cell>
          <cell r="J4538" t="str">
            <v>N/A</v>
          </cell>
          <cell r="K4538" t="str">
            <v>N/A</v>
          </cell>
          <cell r="O4538" t="str">
            <v>N/A</v>
          </cell>
          <cell r="T4538">
            <v>0</v>
          </cell>
        </row>
        <row r="4539">
          <cell r="F4539" t="str">
            <v>B-FPP</v>
          </cell>
          <cell r="G4539" t="str">
            <v>ND</v>
          </cell>
          <cell r="I4539" t="str">
            <v>Energy</v>
          </cell>
          <cell r="J4539" t="str">
            <v>Summer</v>
          </cell>
          <cell r="K4539" t="str">
            <v>Off Peak</v>
          </cell>
          <cell r="O4539" t="str">
            <v>N/A</v>
          </cell>
          <cell r="T4539">
            <v>0</v>
          </cell>
        </row>
        <row r="4540">
          <cell r="F4540" t="str">
            <v>B-FPP</v>
          </cell>
          <cell r="G4540" t="str">
            <v>ND</v>
          </cell>
          <cell r="I4540" t="str">
            <v>Energy</v>
          </cell>
          <cell r="J4540" t="str">
            <v>Summer</v>
          </cell>
          <cell r="K4540" t="str">
            <v>Off Peak</v>
          </cell>
          <cell r="O4540" t="str">
            <v>N/A</v>
          </cell>
          <cell r="T4540">
            <v>0</v>
          </cell>
        </row>
        <row r="4541">
          <cell r="F4541" t="str">
            <v>B-FPP</v>
          </cell>
          <cell r="G4541" t="str">
            <v>ND</v>
          </cell>
          <cell r="I4541" t="str">
            <v>Energy</v>
          </cell>
          <cell r="J4541" t="str">
            <v>Summer</v>
          </cell>
          <cell r="K4541" t="str">
            <v>Off Peak</v>
          </cell>
          <cell r="O4541" t="str">
            <v>N/A</v>
          </cell>
          <cell r="T4541">
            <v>0</v>
          </cell>
        </row>
        <row r="4542">
          <cell r="F4542" t="str">
            <v>B-FPP</v>
          </cell>
          <cell r="G4542" t="str">
            <v>ND</v>
          </cell>
          <cell r="I4542" t="str">
            <v>Energy</v>
          </cell>
          <cell r="J4542" t="str">
            <v>Summer</v>
          </cell>
          <cell r="K4542" t="str">
            <v>Part Peak</v>
          </cell>
          <cell r="O4542" t="str">
            <v>N/A</v>
          </cell>
          <cell r="T4542">
            <v>0</v>
          </cell>
        </row>
        <row r="4543">
          <cell r="F4543" t="str">
            <v>B-FPP</v>
          </cell>
          <cell r="G4543" t="str">
            <v>ND</v>
          </cell>
          <cell r="I4543" t="str">
            <v>Energy</v>
          </cell>
          <cell r="J4543" t="str">
            <v>Summer</v>
          </cell>
          <cell r="K4543" t="str">
            <v>Part Peak</v>
          </cell>
          <cell r="O4543" t="str">
            <v>N/A</v>
          </cell>
          <cell r="T4543">
            <v>0</v>
          </cell>
        </row>
        <row r="4544">
          <cell r="F4544" t="str">
            <v>B-FPP</v>
          </cell>
          <cell r="G4544" t="str">
            <v>ND</v>
          </cell>
          <cell r="I4544" t="str">
            <v>Energy</v>
          </cell>
          <cell r="J4544" t="str">
            <v>Summer</v>
          </cell>
          <cell r="K4544" t="str">
            <v>Part Peak</v>
          </cell>
          <cell r="O4544" t="str">
            <v>N/A</v>
          </cell>
          <cell r="T4544">
            <v>0</v>
          </cell>
        </row>
        <row r="4545">
          <cell r="F4545" t="str">
            <v>B-FPP</v>
          </cell>
          <cell r="G4545" t="str">
            <v>ND</v>
          </cell>
          <cell r="I4545" t="str">
            <v>Energy</v>
          </cell>
          <cell r="J4545" t="str">
            <v>Summer</v>
          </cell>
          <cell r="K4545" t="str">
            <v>Peak</v>
          </cell>
          <cell r="O4545" t="str">
            <v>N/A</v>
          </cell>
          <cell r="T4545">
            <v>0</v>
          </cell>
        </row>
        <row r="4546">
          <cell r="F4546" t="str">
            <v>B-FPP</v>
          </cell>
          <cell r="G4546" t="str">
            <v>ND</v>
          </cell>
          <cell r="I4546" t="str">
            <v>Energy</v>
          </cell>
          <cell r="J4546" t="str">
            <v>Summer</v>
          </cell>
          <cell r="K4546" t="str">
            <v>Peak</v>
          </cell>
          <cell r="O4546" t="str">
            <v>N/A</v>
          </cell>
          <cell r="T4546">
            <v>0</v>
          </cell>
        </row>
        <row r="4547">
          <cell r="F4547" t="str">
            <v>B-FPP</v>
          </cell>
          <cell r="G4547" t="str">
            <v>ND</v>
          </cell>
          <cell r="I4547" t="str">
            <v>Energy</v>
          </cell>
          <cell r="J4547" t="str">
            <v>Summer</v>
          </cell>
          <cell r="K4547" t="str">
            <v>Peak</v>
          </cell>
          <cell r="O4547" t="str">
            <v>N/A</v>
          </cell>
          <cell r="T4547">
            <v>0</v>
          </cell>
        </row>
        <row r="4548">
          <cell r="F4548" t="str">
            <v>B-FPP</v>
          </cell>
          <cell r="G4548" t="str">
            <v>ND</v>
          </cell>
          <cell r="I4548" t="str">
            <v>Energy</v>
          </cell>
          <cell r="J4548" t="str">
            <v>Winter</v>
          </cell>
          <cell r="K4548" t="str">
            <v>Off Peak</v>
          </cell>
          <cell r="O4548" t="str">
            <v>N/A</v>
          </cell>
          <cell r="T4548">
            <v>0</v>
          </cell>
        </row>
        <row r="4549">
          <cell r="F4549" t="str">
            <v>B-FPP</v>
          </cell>
          <cell r="G4549" t="str">
            <v>ND</v>
          </cell>
          <cell r="I4549" t="str">
            <v>Energy</v>
          </cell>
          <cell r="J4549" t="str">
            <v>Winter</v>
          </cell>
          <cell r="K4549" t="str">
            <v>Off Peak</v>
          </cell>
          <cell r="O4549" t="str">
            <v>N/A</v>
          </cell>
          <cell r="T4549">
            <v>0</v>
          </cell>
        </row>
        <row r="4550">
          <cell r="F4550" t="str">
            <v>B-FPP</v>
          </cell>
          <cell r="G4550" t="str">
            <v>ND</v>
          </cell>
          <cell r="I4550" t="str">
            <v>Energy</v>
          </cell>
          <cell r="J4550" t="str">
            <v>Winter</v>
          </cell>
          <cell r="K4550" t="str">
            <v>Off Peak</v>
          </cell>
          <cell r="O4550" t="str">
            <v>N/A</v>
          </cell>
          <cell r="T4550">
            <v>0</v>
          </cell>
        </row>
        <row r="4551">
          <cell r="F4551" t="str">
            <v>B-FPP</v>
          </cell>
          <cell r="G4551" t="str">
            <v>ND</v>
          </cell>
          <cell r="I4551" t="str">
            <v>Energy</v>
          </cell>
          <cell r="J4551" t="str">
            <v>Winter</v>
          </cell>
          <cell r="K4551" t="str">
            <v>Part Peak</v>
          </cell>
          <cell r="O4551" t="str">
            <v>N/A</v>
          </cell>
          <cell r="T4551">
            <v>0</v>
          </cell>
        </row>
        <row r="4552">
          <cell r="F4552" t="str">
            <v>B-FPP</v>
          </cell>
          <cell r="G4552" t="str">
            <v>ND</v>
          </cell>
          <cell r="I4552" t="str">
            <v>Energy</v>
          </cell>
          <cell r="J4552" t="str">
            <v>Winter</v>
          </cell>
          <cell r="K4552" t="str">
            <v>Part Peak</v>
          </cell>
          <cell r="O4552" t="str">
            <v>N/A</v>
          </cell>
          <cell r="T4552">
            <v>0</v>
          </cell>
        </row>
        <row r="4553">
          <cell r="F4553" t="str">
            <v>B-FPP</v>
          </cell>
          <cell r="G4553" t="str">
            <v>ND</v>
          </cell>
          <cell r="I4553" t="str">
            <v>Energy</v>
          </cell>
          <cell r="J4553" t="str">
            <v>Winter</v>
          </cell>
          <cell r="K4553" t="str">
            <v>Part Peak</v>
          </cell>
          <cell r="O4553" t="str">
            <v>N/A</v>
          </cell>
          <cell r="T4553">
            <v>0</v>
          </cell>
        </row>
        <row r="4554">
          <cell r="F4554" t="str">
            <v>B-FPP</v>
          </cell>
          <cell r="G4554" t="str">
            <v>ND</v>
          </cell>
          <cell r="I4554" t="str">
            <v>Energy</v>
          </cell>
          <cell r="J4554" t="str">
            <v>Winter</v>
          </cell>
          <cell r="K4554" t="str">
            <v>Super Off</v>
          </cell>
          <cell r="O4554" t="str">
            <v>N/A</v>
          </cell>
          <cell r="T4554">
            <v>0</v>
          </cell>
        </row>
        <row r="4555">
          <cell r="F4555" t="str">
            <v>B-FPP</v>
          </cell>
          <cell r="G4555" t="str">
            <v>ND</v>
          </cell>
          <cell r="I4555" t="str">
            <v>Energy</v>
          </cell>
          <cell r="J4555" t="str">
            <v>Winter</v>
          </cell>
          <cell r="K4555" t="str">
            <v>Super Off</v>
          </cell>
          <cell r="O4555" t="str">
            <v>N/A</v>
          </cell>
          <cell r="T4555">
            <v>0</v>
          </cell>
        </row>
        <row r="4556">
          <cell r="F4556" t="str">
            <v>B-FPP</v>
          </cell>
          <cell r="G4556" t="str">
            <v>ND</v>
          </cell>
          <cell r="I4556" t="str">
            <v>Energy</v>
          </cell>
          <cell r="J4556" t="str">
            <v>Winter</v>
          </cell>
          <cell r="K4556" t="str">
            <v>Super Off</v>
          </cell>
          <cell r="O4556" t="str">
            <v>N/A</v>
          </cell>
          <cell r="T4556">
            <v>0</v>
          </cell>
        </row>
        <row r="4557">
          <cell r="F4557" t="str">
            <v>B-FPP</v>
          </cell>
          <cell r="G4557" t="str">
            <v>PPP</v>
          </cell>
          <cell r="I4557" t="str">
            <v>Energy</v>
          </cell>
          <cell r="J4557" t="str">
            <v>Summer</v>
          </cell>
          <cell r="K4557" t="str">
            <v>Off Peak</v>
          </cell>
          <cell r="O4557" t="str">
            <v>N/A</v>
          </cell>
          <cell r="T4557">
            <v>0</v>
          </cell>
        </row>
        <row r="4558">
          <cell r="F4558" t="str">
            <v>B-FPP</v>
          </cell>
          <cell r="G4558" t="str">
            <v>PPP</v>
          </cell>
          <cell r="I4558" t="str">
            <v>Energy</v>
          </cell>
          <cell r="J4558" t="str">
            <v>Summer</v>
          </cell>
          <cell r="K4558" t="str">
            <v>Off Peak</v>
          </cell>
          <cell r="O4558" t="str">
            <v>N/A</v>
          </cell>
          <cell r="T4558">
            <v>0</v>
          </cell>
        </row>
        <row r="4559">
          <cell r="F4559" t="str">
            <v>B-FPP</v>
          </cell>
          <cell r="G4559" t="str">
            <v>PPP</v>
          </cell>
          <cell r="I4559" t="str">
            <v>Energy</v>
          </cell>
          <cell r="J4559" t="str">
            <v>Summer</v>
          </cell>
          <cell r="K4559" t="str">
            <v>Off Peak</v>
          </cell>
          <cell r="O4559" t="str">
            <v>N/A</v>
          </cell>
          <cell r="T4559">
            <v>0</v>
          </cell>
        </row>
        <row r="4560">
          <cell r="F4560" t="str">
            <v>B-FPP</v>
          </cell>
          <cell r="G4560" t="str">
            <v>PPP</v>
          </cell>
          <cell r="I4560" t="str">
            <v>Energy</v>
          </cell>
          <cell r="J4560" t="str">
            <v>Summer</v>
          </cell>
          <cell r="K4560" t="str">
            <v>Part Peak</v>
          </cell>
          <cell r="O4560" t="str">
            <v>N/A</v>
          </cell>
          <cell r="T4560">
            <v>0</v>
          </cell>
        </row>
        <row r="4561">
          <cell r="F4561" t="str">
            <v>B-FPP</v>
          </cell>
          <cell r="G4561" t="str">
            <v>PPP</v>
          </cell>
          <cell r="I4561" t="str">
            <v>Energy</v>
          </cell>
          <cell r="J4561" t="str">
            <v>Summer</v>
          </cell>
          <cell r="K4561" t="str">
            <v>Part Peak</v>
          </cell>
          <cell r="O4561" t="str">
            <v>N/A</v>
          </cell>
          <cell r="T4561">
            <v>0</v>
          </cell>
        </row>
        <row r="4562">
          <cell r="F4562" t="str">
            <v>B-FPP</v>
          </cell>
          <cell r="G4562" t="str">
            <v>PPP</v>
          </cell>
          <cell r="I4562" t="str">
            <v>Energy</v>
          </cell>
          <cell r="J4562" t="str">
            <v>Summer</v>
          </cell>
          <cell r="K4562" t="str">
            <v>Part Peak</v>
          </cell>
          <cell r="O4562" t="str">
            <v>N/A</v>
          </cell>
          <cell r="T4562">
            <v>0</v>
          </cell>
        </row>
        <row r="4563">
          <cell r="F4563" t="str">
            <v>B-FPP</v>
          </cell>
          <cell r="G4563" t="str">
            <v>PPP</v>
          </cell>
          <cell r="I4563" t="str">
            <v>Energy</v>
          </cell>
          <cell r="J4563" t="str">
            <v>Summer</v>
          </cell>
          <cell r="K4563" t="str">
            <v>Peak</v>
          </cell>
          <cell r="O4563" t="str">
            <v>N/A</v>
          </cell>
          <cell r="T4563">
            <v>0</v>
          </cell>
        </row>
        <row r="4564">
          <cell r="F4564" t="str">
            <v>B-FPP</v>
          </cell>
          <cell r="G4564" t="str">
            <v>PPP</v>
          </cell>
          <cell r="I4564" t="str">
            <v>Energy</v>
          </cell>
          <cell r="J4564" t="str">
            <v>Summer</v>
          </cell>
          <cell r="K4564" t="str">
            <v>Peak</v>
          </cell>
          <cell r="O4564" t="str">
            <v>N/A</v>
          </cell>
          <cell r="T4564">
            <v>0</v>
          </cell>
        </row>
        <row r="4565">
          <cell r="F4565" t="str">
            <v>B-FPP</v>
          </cell>
          <cell r="G4565" t="str">
            <v>PPP</v>
          </cell>
          <cell r="I4565" t="str">
            <v>Energy</v>
          </cell>
          <cell r="J4565" t="str">
            <v>Summer</v>
          </cell>
          <cell r="K4565" t="str">
            <v>Peak</v>
          </cell>
          <cell r="O4565" t="str">
            <v>N/A</v>
          </cell>
          <cell r="T4565">
            <v>0</v>
          </cell>
        </row>
        <row r="4566">
          <cell r="F4566" t="str">
            <v>B-FPP</v>
          </cell>
          <cell r="G4566" t="str">
            <v>PPP</v>
          </cell>
          <cell r="I4566" t="str">
            <v>Energy</v>
          </cell>
          <cell r="J4566" t="str">
            <v>Winter</v>
          </cell>
          <cell r="K4566" t="str">
            <v>Off Peak</v>
          </cell>
          <cell r="O4566" t="str">
            <v>N/A</v>
          </cell>
          <cell r="T4566">
            <v>0</v>
          </cell>
        </row>
        <row r="4567">
          <cell r="F4567" t="str">
            <v>B-FPP</v>
          </cell>
          <cell r="G4567" t="str">
            <v>PPP</v>
          </cell>
          <cell r="I4567" t="str">
            <v>Energy</v>
          </cell>
          <cell r="J4567" t="str">
            <v>Winter</v>
          </cell>
          <cell r="K4567" t="str">
            <v>Off Peak</v>
          </cell>
          <cell r="O4567" t="str">
            <v>N/A</v>
          </cell>
          <cell r="T4567">
            <v>0</v>
          </cell>
        </row>
        <row r="4568">
          <cell r="F4568" t="str">
            <v>B-FPP</v>
          </cell>
          <cell r="G4568" t="str">
            <v>PPP</v>
          </cell>
          <cell r="I4568" t="str">
            <v>Energy</v>
          </cell>
          <cell r="J4568" t="str">
            <v>Winter</v>
          </cell>
          <cell r="K4568" t="str">
            <v>Off Peak</v>
          </cell>
          <cell r="O4568" t="str">
            <v>N/A</v>
          </cell>
          <cell r="T4568">
            <v>0</v>
          </cell>
        </row>
        <row r="4569">
          <cell r="F4569" t="str">
            <v>B-FPP</v>
          </cell>
          <cell r="G4569" t="str">
            <v>PPP</v>
          </cell>
          <cell r="I4569" t="str">
            <v>Energy</v>
          </cell>
          <cell r="J4569" t="str">
            <v>Winter</v>
          </cell>
          <cell r="K4569" t="str">
            <v>Part Peak</v>
          </cell>
          <cell r="O4569" t="str">
            <v>N/A</v>
          </cell>
          <cell r="T4569">
            <v>0</v>
          </cell>
        </row>
        <row r="4570">
          <cell r="F4570" t="str">
            <v>B-FPP</v>
          </cell>
          <cell r="G4570" t="str">
            <v>PPP</v>
          </cell>
          <cell r="I4570" t="str">
            <v>Energy</v>
          </cell>
          <cell r="J4570" t="str">
            <v>Winter</v>
          </cell>
          <cell r="K4570" t="str">
            <v>Part Peak</v>
          </cell>
          <cell r="O4570" t="str">
            <v>N/A</v>
          </cell>
          <cell r="T4570">
            <v>0</v>
          </cell>
        </row>
        <row r="4571">
          <cell r="F4571" t="str">
            <v>B-FPP</v>
          </cell>
          <cell r="G4571" t="str">
            <v>PPP</v>
          </cell>
          <cell r="I4571" t="str">
            <v>Energy</v>
          </cell>
          <cell r="J4571" t="str">
            <v>Winter</v>
          </cell>
          <cell r="K4571" t="str">
            <v>Part Peak</v>
          </cell>
          <cell r="O4571" t="str">
            <v>N/A</v>
          </cell>
          <cell r="T4571">
            <v>0</v>
          </cell>
        </row>
        <row r="4572">
          <cell r="F4572" t="str">
            <v>B-FPP</v>
          </cell>
          <cell r="G4572" t="str">
            <v>PPP</v>
          </cell>
          <cell r="I4572" t="str">
            <v>Energy</v>
          </cell>
          <cell r="J4572" t="str">
            <v>Winter</v>
          </cell>
          <cell r="K4572" t="str">
            <v>Super Off</v>
          </cell>
          <cell r="O4572" t="str">
            <v>N/A</v>
          </cell>
          <cell r="T4572">
            <v>0</v>
          </cell>
        </row>
        <row r="4573">
          <cell r="F4573" t="str">
            <v>B-FPP</v>
          </cell>
          <cell r="G4573" t="str">
            <v>PPP</v>
          </cell>
          <cell r="I4573" t="str">
            <v>Energy</v>
          </cell>
          <cell r="J4573" t="str">
            <v>Winter</v>
          </cell>
          <cell r="K4573" t="str">
            <v>Super Off</v>
          </cell>
          <cell r="O4573" t="str">
            <v>N/A</v>
          </cell>
          <cell r="T4573">
            <v>0</v>
          </cell>
        </row>
        <row r="4574">
          <cell r="F4574" t="str">
            <v>B-FPP</v>
          </cell>
          <cell r="G4574" t="str">
            <v>PPP</v>
          </cell>
          <cell r="I4574" t="str">
            <v>Energy</v>
          </cell>
          <cell r="J4574" t="str">
            <v>Winter</v>
          </cell>
          <cell r="K4574" t="str">
            <v>Super Off</v>
          </cell>
          <cell r="O4574" t="str">
            <v>N/A</v>
          </cell>
          <cell r="T4574">
            <v>0</v>
          </cell>
        </row>
        <row r="4575">
          <cell r="F4575" t="str">
            <v>B-FPP</v>
          </cell>
          <cell r="G4575" t="str">
            <v>PPP</v>
          </cell>
          <cell r="I4575" t="str">
            <v>Energy</v>
          </cell>
          <cell r="J4575" t="str">
            <v>Summer</v>
          </cell>
          <cell r="K4575" t="str">
            <v>Off Peak</v>
          </cell>
          <cell r="O4575" t="str">
            <v>N/A</v>
          </cell>
          <cell r="T4575">
            <v>0</v>
          </cell>
        </row>
        <row r="4576">
          <cell r="F4576" t="str">
            <v>B-FPP</v>
          </cell>
          <cell r="G4576" t="str">
            <v>PPP</v>
          </cell>
          <cell r="I4576" t="str">
            <v>Energy</v>
          </cell>
          <cell r="J4576" t="str">
            <v>Summer</v>
          </cell>
          <cell r="K4576" t="str">
            <v>Off Peak</v>
          </cell>
          <cell r="O4576" t="str">
            <v>N/A</v>
          </cell>
          <cell r="T4576">
            <v>0</v>
          </cell>
        </row>
        <row r="4577">
          <cell r="F4577" t="str">
            <v>B-FPP</v>
          </cell>
          <cell r="G4577" t="str">
            <v>PPP</v>
          </cell>
          <cell r="I4577" t="str">
            <v>Energy</v>
          </cell>
          <cell r="J4577" t="str">
            <v>Summer</v>
          </cell>
          <cell r="K4577" t="str">
            <v>Off Peak</v>
          </cell>
          <cell r="O4577" t="str">
            <v>N/A</v>
          </cell>
          <cell r="T4577">
            <v>0</v>
          </cell>
        </row>
        <row r="4578">
          <cell r="F4578" t="str">
            <v>B-FPP</v>
          </cell>
          <cell r="G4578" t="str">
            <v>PPP</v>
          </cell>
          <cell r="I4578" t="str">
            <v>Energy</v>
          </cell>
          <cell r="J4578" t="str">
            <v>Summer</v>
          </cell>
          <cell r="K4578" t="str">
            <v>Part Peak</v>
          </cell>
          <cell r="O4578" t="str">
            <v>N/A</v>
          </cell>
          <cell r="T4578">
            <v>0</v>
          </cell>
        </row>
        <row r="4579">
          <cell r="F4579" t="str">
            <v>B-FPP</v>
          </cell>
          <cell r="G4579" t="str">
            <v>PPP</v>
          </cell>
          <cell r="I4579" t="str">
            <v>Energy</v>
          </cell>
          <cell r="J4579" t="str">
            <v>Summer</v>
          </cell>
          <cell r="K4579" t="str">
            <v>Part Peak</v>
          </cell>
          <cell r="O4579" t="str">
            <v>N/A</v>
          </cell>
          <cell r="T4579">
            <v>0</v>
          </cell>
        </row>
        <row r="4580">
          <cell r="F4580" t="str">
            <v>B-FPP</v>
          </cell>
          <cell r="G4580" t="str">
            <v>PPP</v>
          </cell>
          <cell r="I4580" t="str">
            <v>Energy</v>
          </cell>
          <cell r="J4580" t="str">
            <v>Summer</v>
          </cell>
          <cell r="K4580" t="str">
            <v>Part Peak</v>
          </cell>
          <cell r="O4580" t="str">
            <v>N/A</v>
          </cell>
          <cell r="T4580">
            <v>0</v>
          </cell>
        </row>
        <row r="4581">
          <cell r="F4581" t="str">
            <v>B-FPP</v>
          </cell>
          <cell r="G4581" t="str">
            <v>PPP</v>
          </cell>
          <cell r="I4581" t="str">
            <v>Energy</v>
          </cell>
          <cell r="J4581" t="str">
            <v>Summer</v>
          </cell>
          <cell r="K4581" t="str">
            <v>Peak</v>
          </cell>
          <cell r="O4581" t="str">
            <v>N/A</v>
          </cell>
          <cell r="T4581">
            <v>0</v>
          </cell>
        </row>
        <row r="4582">
          <cell r="F4582" t="str">
            <v>B-FPP</v>
          </cell>
          <cell r="G4582" t="str">
            <v>PPP</v>
          </cell>
          <cell r="I4582" t="str">
            <v>Energy</v>
          </cell>
          <cell r="J4582" t="str">
            <v>Summer</v>
          </cell>
          <cell r="K4582" t="str">
            <v>Peak</v>
          </cell>
          <cell r="O4582" t="str">
            <v>N/A</v>
          </cell>
          <cell r="T4582">
            <v>0</v>
          </cell>
        </row>
        <row r="4583">
          <cell r="F4583" t="str">
            <v>B-FPP</v>
          </cell>
          <cell r="G4583" t="str">
            <v>PPP</v>
          </cell>
          <cell r="I4583" t="str">
            <v>Energy</v>
          </cell>
          <cell r="J4583" t="str">
            <v>Summer</v>
          </cell>
          <cell r="K4583" t="str">
            <v>Peak</v>
          </cell>
          <cell r="O4583" t="str">
            <v>N/A</v>
          </cell>
          <cell r="T4583">
            <v>0</v>
          </cell>
        </row>
        <row r="4584">
          <cell r="F4584" t="str">
            <v>B-FPP</v>
          </cell>
          <cell r="G4584" t="str">
            <v>PPP</v>
          </cell>
          <cell r="I4584" t="str">
            <v>Energy</v>
          </cell>
          <cell r="J4584" t="str">
            <v>Winter</v>
          </cell>
          <cell r="K4584" t="str">
            <v>Off Peak</v>
          </cell>
          <cell r="O4584" t="str">
            <v>N/A</v>
          </cell>
          <cell r="T4584">
            <v>0</v>
          </cell>
        </row>
        <row r="4585">
          <cell r="F4585" t="str">
            <v>B-FPP</v>
          </cell>
          <cell r="G4585" t="str">
            <v>PPP</v>
          </cell>
          <cell r="I4585" t="str">
            <v>Energy</v>
          </cell>
          <cell r="J4585" t="str">
            <v>Winter</v>
          </cell>
          <cell r="K4585" t="str">
            <v>Off Peak</v>
          </cell>
          <cell r="O4585" t="str">
            <v>N/A</v>
          </cell>
          <cell r="T4585">
            <v>0</v>
          </cell>
        </row>
        <row r="4586">
          <cell r="F4586" t="str">
            <v>B-FPP</v>
          </cell>
          <cell r="G4586" t="str">
            <v>PPP</v>
          </cell>
          <cell r="I4586" t="str">
            <v>Energy</v>
          </cell>
          <cell r="J4586" t="str">
            <v>Winter</v>
          </cell>
          <cell r="K4586" t="str">
            <v>Off Peak</v>
          </cell>
          <cell r="O4586" t="str">
            <v>N/A</v>
          </cell>
          <cell r="T4586">
            <v>0</v>
          </cell>
        </row>
        <row r="4587">
          <cell r="F4587" t="str">
            <v>B-FPP</v>
          </cell>
          <cell r="G4587" t="str">
            <v>PPP</v>
          </cell>
          <cell r="I4587" t="str">
            <v>Energy</v>
          </cell>
          <cell r="J4587" t="str">
            <v>Winter</v>
          </cell>
          <cell r="K4587" t="str">
            <v>Part Peak</v>
          </cell>
          <cell r="O4587" t="str">
            <v>N/A</v>
          </cell>
          <cell r="T4587">
            <v>0</v>
          </cell>
        </row>
        <row r="4588">
          <cell r="F4588" t="str">
            <v>B-FPP</v>
          </cell>
          <cell r="G4588" t="str">
            <v>PPP</v>
          </cell>
          <cell r="I4588" t="str">
            <v>Energy</v>
          </cell>
          <cell r="J4588" t="str">
            <v>Winter</v>
          </cell>
          <cell r="K4588" t="str">
            <v>Part Peak</v>
          </cell>
          <cell r="O4588" t="str">
            <v>N/A</v>
          </cell>
          <cell r="T4588">
            <v>0</v>
          </cell>
        </row>
        <row r="4589">
          <cell r="F4589" t="str">
            <v>B-FPP</v>
          </cell>
          <cell r="G4589" t="str">
            <v>PPP</v>
          </cell>
          <cell r="I4589" t="str">
            <v>Energy</v>
          </cell>
          <cell r="J4589" t="str">
            <v>Winter</v>
          </cell>
          <cell r="K4589" t="str">
            <v>Part Peak</v>
          </cell>
          <cell r="O4589" t="str">
            <v>N/A</v>
          </cell>
          <cell r="T4589">
            <v>0</v>
          </cell>
        </row>
        <row r="4590">
          <cell r="F4590" t="str">
            <v>B-FPP</v>
          </cell>
          <cell r="G4590" t="str">
            <v>PPP</v>
          </cell>
          <cell r="I4590" t="str">
            <v>Energy</v>
          </cell>
          <cell r="J4590" t="str">
            <v>Winter</v>
          </cell>
          <cell r="K4590" t="str">
            <v>Super Off</v>
          </cell>
          <cell r="O4590" t="str">
            <v>N/A</v>
          </cell>
          <cell r="T4590">
            <v>0</v>
          </cell>
        </row>
        <row r="4591">
          <cell r="F4591" t="str">
            <v>B-FPP</v>
          </cell>
          <cell r="G4591" t="str">
            <v>PPP</v>
          </cell>
          <cell r="I4591" t="str">
            <v>Energy</v>
          </cell>
          <cell r="J4591" t="str">
            <v>Winter</v>
          </cell>
          <cell r="K4591" t="str">
            <v>Super Off</v>
          </cell>
          <cell r="O4591" t="str">
            <v>N/A</v>
          </cell>
          <cell r="T4591">
            <v>0</v>
          </cell>
        </row>
        <row r="4592">
          <cell r="F4592" t="str">
            <v>B-FPP</v>
          </cell>
          <cell r="G4592" t="str">
            <v>PPP</v>
          </cell>
          <cell r="I4592" t="str">
            <v>Energy</v>
          </cell>
          <cell r="J4592" t="str">
            <v>Winter</v>
          </cell>
          <cell r="K4592" t="str">
            <v>Super Off</v>
          </cell>
          <cell r="O4592" t="str">
            <v>N/A</v>
          </cell>
          <cell r="T4592">
            <v>0</v>
          </cell>
        </row>
        <row r="4593">
          <cell r="F4593" t="str">
            <v>B-FPP</v>
          </cell>
          <cell r="G4593" t="str">
            <v>Distribution</v>
          </cell>
          <cell r="I4593" t="str">
            <v>Customer</v>
          </cell>
          <cell r="J4593" t="str">
            <v>Summer</v>
          </cell>
          <cell r="K4593" t="str">
            <v>N/A</v>
          </cell>
          <cell r="O4593" t="str">
            <v>C</v>
          </cell>
          <cell r="T4593">
            <v>0</v>
          </cell>
        </row>
        <row r="4594">
          <cell r="F4594" t="str">
            <v>B-FPP</v>
          </cell>
          <cell r="G4594" t="str">
            <v>Distribution</v>
          </cell>
          <cell r="I4594" t="str">
            <v>Customer</v>
          </cell>
          <cell r="J4594" t="str">
            <v>Summer</v>
          </cell>
          <cell r="K4594" t="str">
            <v>N/A</v>
          </cell>
          <cell r="O4594" t="str">
            <v>C</v>
          </cell>
          <cell r="T4594">
            <v>0</v>
          </cell>
        </row>
        <row r="4595">
          <cell r="F4595" t="str">
            <v>B-FPP</v>
          </cell>
          <cell r="G4595" t="str">
            <v>Distribution</v>
          </cell>
          <cell r="I4595" t="str">
            <v>Customer</v>
          </cell>
          <cell r="J4595" t="str">
            <v>Summer</v>
          </cell>
          <cell r="K4595" t="str">
            <v>N/A</v>
          </cell>
          <cell r="O4595" t="str">
            <v>C</v>
          </cell>
          <cell r="T4595">
            <v>0</v>
          </cell>
        </row>
        <row r="4596">
          <cell r="F4596" t="str">
            <v>B-FPP</v>
          </cell>
          <cell r="G4596" t="str">
            <v>Distribution</v>
          </cell>
          <cell r="I4596" t="str">
            <v>Customer</v>
          </cell>
          <cell r="J4596" t="str">
            <v>Winter</v>
          </cell>
          <cell r="K4596" t="str">
            <v>N/A</v>
          </cell>
          <cell r="O4596" t="str">
            <v>C</v>
          </cell>
          <cell r="T4596">
            <v>0</v>
          </cell>
        </row>
        <row r="4597">
          <cell r="F4597" t="str">
            <v>B-FPP</v>
          </cell>
          <cell r="G4597" t="str">
            <v>Distribution</v>
          </cell>
          <cell r="I4597" t="str">
            <v>Customer</v>
          </cell>
          <cell r="J4597" t="str">
            <v>Winter</v>
          </cell>
          <cell r="K4597" t="str">
            <v>N/A</v>
          </cell>
          <cell r="O4597" t="str">
            <v>C</v>
          </cell>
          <cell r="T4597">
            <v>0</v>
          </cell>
        </row>
        <row r="4598">
          <cell r="F4598" t="str">
            <v>B-FPP</v>
          </cell>
          <cell r="G4598" t="str">
            <v>Distribution</v>
          </cell>
          <cell r="I4598" t="str">
            <v>Customer</v>
          </cell>
          <cell r="J4598" t="str">
            <v>Winter</v>
          </cell>
          <cell r="K4598" t="str">
            <v>N/A</v>
          </cell>
          <cell r="O4598" t="str">
            <v>C</v>
          </cell>
          <cell r="T4598">
            <v>0</v>
          </cell>
        </row>
        <row r="4599">
          <cell r="F4599" t="str">
            <v>B-FPP</v>
          </cell>
          <cell r="G4599" t="str">
            <v>RB</v>
          </cell>
          <cell r="I4599" t="str">
            <v>Energy</v>
          </cell>
          <cell r="J4599" t="str">
            <v>Summer</v>
          </cell>
          <cell r="K4599" t="str">
            <v>Off Peak</v>
          </cell>
          <cell r="O4599" t="str">
            <v>N/A</v>
          </cell>
          <cell r="T4599">
            <v>0</v>
          </cell>
        </row>
        <row r="4600">
          <cell r="F4600" t="str">
            <v>B-FPP</v>
          </cell>
          <cell r="G4600" t="str">
            <v>RB</v>
          </cell>
          <cell r="I4600" t="str">
            <v>Energy</v>
          </cell>
          <cell r="J4600" t="str">
            <v>Summer</v>
          </cell>
          <cell r="K4600" t="str">
            <v>Off Peak</v>
          </cell>
          <cell r="O4600" t="str">
            <v>N/A</v>
          </cell>
          <cell r="T4600">
            <v>0</v>
          </cell>
        </row>
        <row r="4601">
          <cell r="F4601" t="str">
            <v>B-FPP</v>
          </cell>
          <cell r="G4601" t="str">
            <v>RB</v>
          </cell>
          <cell r="I4601" t="str">
            <v>Energy</v>
          </cell>
          <cell r="J4601" t="str">
            <v>Summer</v>
          </cell>
          <cell r="K4601" t="str">
            <v>Off Peak</v>
          </cell>
          <cell r="O4601" t="str">
            <v>N/A</v>
          </cell>
          <cell r="T4601">
            <v>0</v>
          </cell>
        </row>
        <row r="4602">
          <cell r="F4602" t="str">
            <v>B-FPP</v>
          </cell>
          <cell r="G4602" t="str">
            <v>RB</v>
          </cell>
          <cell r="I4602" t="str">
            <v>Energy</v>
          </cell>
          <cell r="J4602" t="str">
            <v>Summer</v>
          </cell>
          <cell r="K4602" t="str">
            <v>Part Peak</v>
          </cell>
          <cell r="O4602" t="str">
            <v>N/A</v>
          </cell>
          <cell r="T4602">
            <v>0</v>
          </cell>
        </row>
        <row r="4603">
          <cell r="F4603" t="str">
            <v>B-FPP</v>
          </cell>
          <cell r="G4603" t="str">
            <v>RB</v>
          </cell>
          <cell r="I4603" t="str">
            <v>Energy</v>
          </cell>
          <cell r="J4603" t="str">
            <v>Summer</v>
          </cell>
          <cell r="K4603" t="str">
            <v>Part Peak</v>
          </cell>
          <cell r="O4603" t="str">
            <v>N/A</v>
          </cell>
          <cell r="T4603">
            <v>0</v>
          </cell>
        </row>
        <row r="4604">
          <cell r="F4604" t="str">
            <v>B-FPP</v>
          </cell>
          <cell r="G4604" t="str">
            <v>RB</v>
          </cell>
          <cell r="I4604" t="str">
            <v>Energy</v>
          </cell>
          <cell r="J4604" t="str">
            <v>Summer</v>
          </cell>
          <cell r="K4604" t="str">
            <v>Part Peak</v>
          </cell>
          <cell r="O4604" t="str">
            <v>N/A</v>
          </cell>
          <cell r="T4604">
            <v>0</v>
          </cell>
        </row>
        <row r="4605">
          <cell r="F4605" t="str">
            <v>B-FPP</v>
          </cell>
          <cell r="G4605" t="str">
            <v>RB</v>
          </cell>
          <cell r="I4605" t="str">
            <v>Energy</v>
          </cell>
          <cell r="J4605" t="str">
            <v>Summer</v>
          </cell>
          <cell r="K4605" t="str">
            <v>Peak</v>
          </cell>
          <cell r="O4605" t="str">
            <v>N/A</v>
          </cell>
          <cell r="T4605">
            <v>0</v>
          </cell>
        </row>
        <row r="4606">
          <cell r="F4606" t="str">
            <v>B-FPP</v>
          </cell>
          <cell r="G4606" t="str">
            <v>RB</v>
          </cell>
          <cell r="I4606" t="str">
            <v>Energy</v>
          </cell>
          <cell r="J4606" t="str">
            <v>Summer</v>
          </cell>
          <cell r="K4606" t="str">
            <v>Peak</v>
          </cell>
          <cell r="O4606" t="str">
            <v>N/A</v>
          </cell>
          <cell r="T4606">
            <v>0</v>
          </cell>
        </row>
        <row r="4607">
          <cell r="F4607" t="str">
            <v>B-FPP</v>
          </cell>
          <cell r="G4607" t="str">
            <v>RB</v>
          </cell>
          <cell r="I4607" t="str">
            <v>Energy</v>
          </cell>
          <cell r="J4607" t="str">
            <v>Summer</v>
          </cell>
          <cell r="K4607" t="str">
            <v>Peak</v>
          </cell>
          <cell r="O4607" t="str">
            <v>N/A</v>
          </cell>
          <cell r="T4607">
            <v>0</v>
          </cell>
        </row>
        <row r="4608">
          <cell r="F4608" t="str">
            <v>B-FPP</v>
          </cell>
          <cell r="G4608" t="str">
            <v>RB</v>
          </cell>
          <cell r="I4608" t="str">
            <v>Energy</v>
          </cell>
          <cell r="J4608" t="str">
            <v>Winter</v>
          </cell>
          <cell r="K4608" t="str">
            <v>Off Peak</v>
          </cell>
          <cell r="O4608" t="str">
            <v>N/A</v>
          </cell>
          <cell r="T4608">
            <v>0</v>
          </cell>
        </row>
        <row r="4609">
          <cell r="F4609" t="str">
            <v>B-FPP</v>
          </cell>
          <cell r="G4609" t="str">
            <v>RB</v>
          </cell>
          <cell r="I4609" t="str">
            <v>Energy</v>
          </cell>
          <cell r="J4609" t="str">
            <v>Winter</v>
          </cell>
          <cell r="K4609" t="str">
            <v>Off Peak</v>
          </cell>
          <cell r="O4609" t="str">
            <v>N/A</v>
          </cell>
          <cell r="T4609">
            <v>0</v>
          </cell>
        </row>
        <row r="4610">
          <cell r="F4610" t="str">
            <v>B-FPP</v>
          </cell>
          <cell r="G4610" t="str">
            <v>RB</v>
          </cell>
          <cell r="I4610" t="str">
            <v>Energy</v>
          </cell>
          <cell r="J4610" t="str">
            <v>Winter</v>
          </cell>
          <cell r="K4610" t="str">
            <v>Off Peak</v>
          </cell>
          <cell r="O4610" t="str">
            <v>N/A</v>
          </cell>
          <cell r="T4610">
            <v>0</v>
          </cell>
        </row>
        <row r="4611">
          <cell r="F4611" t="str">
            <v>B-FPP</v>
          </cell>
          <cell r="G4611" t="str">
            <v>RB</v>
          </cell>
          <cell r="I4611" t="str">
            <v>Energy</v>
          </cell>
          <cell r="J4611" t="str">
            <v>Winter</v>
          </cell>
          <cell r="K4611" t="str">
            <v>Part Peak</v>
          </cell>
          <cell r="O4611" t="str">
            <v>N/A</v>
          </cell>
          <cell r="T4611">
            <v>0</v>
          </cell>
        </row>
        <row r="4612">
          <cell r="F4612" t="str">
            <v>B-FPP</v>
          </cell>
          <cell r="G4612" t="str">
            <v>RB</v>
          </cell>
          <cell r="I4612" t="str">
            <v>Energy</v>
          </cell>
          <cell r="J4612" t="str">
            <v>Winter</v>
          </cell>
          <cell r="K4612" t="str">
            <v>Part Peak</v>
          </cell>
          <cell r="O4612" t="str">
            <v>N/A</v>
          </cell>
          <cell r="T4612">
            <v>0</v>
          </cell>
        </row>
        <row r="4613">
          <cell r="F4613" t="str">
            <v>B-FPP</v>
          </cell>
          <cell r="G4613" t="str">
            <v>RB</v>
          </cell>
          <cell r="I4613" t="str">
            <v>Energy</v>
          </cell>
          <cell r="J4613" t="str">
            <v>Winter</v>
          </cell>
          <cell r="K4613" t="str">
            <v>Part Peak</v>
          </cell>
          <cell r="O4613" t="str">
            <v>N/A</v>
          </cell>
          <cell r="T4613">
            <v>0</v>
          </cell>
        </row>
        <row r="4614">
          <cell r="F4614" t="str">
            <v>B-FPP</v>
          </cell>
          <cell r="G4614" t="str">
            <v>RB</v>
          </cell>
          <cell r="I4614" t="str">
            <v>Energy</v>
          </cell>
          <cell r="J4614" t="str">
            <v>Winter</v>
          </cell>
          <cell r="K4614" t="str">
            <v>Super Off</v>
          </cell>
          <cell r="O4614" t="str">
            <v>N/A</v>
          </cell>
          <cell r="T4614">
            <v>0</v>
          </cell>
        </row>
        <row r="4615">
          <cell r="F4615" t="str">
            <v>B-FPP</v>
          </cell>
          <cell r="G4615" t="str">
            <v>RB</v>
          </cell>
          <cell r="I4615" t="str">
            <v>Energy</v>
          </cell>
          <cell r="J4615" t="str">
            <v>Winter</v>
          </cell>
          <cell r="K4615" t="str">
            <v>Super Off</v>
          </cell>
          <cell r="O4615" t="str">
            <v>N/A</v>
          </cell>
          <cell r="T4615">
            <v>0</v>
          </cell>
        </row>
        <row r="4616">
          <cell r="F4616" t="str">
            <v>B-FPP</v>
          </cell>
          <cell r="G4616" t="str">
            <v>RB</v>
          </cell>
          <cell r="I4616" t="str">
            <v>Energy</v>
          </cell>
          <cell r="J4616" t="str">
            <v>Winter</v>
          </cell>
          <cell r="K4616" t="str">
            <v>Super Off</v>
          </cell>
          <cell r="O4616" t="str">
            <v>N/A</v>
          </cell>
          <cell r="T4616">
            <v>0</v>
          </cell>
        </row>
        <row r="4617">
          <cell r="F4617" t="str">
            <v>B-FPP</v>
          </cell>
          <cell r="G4617" t="str">
            <v>RBC</v>
          </cell>
          <cell r="I4617" t="str">
            <v>Energy</v>
          </cell>
          <cell r="J4617" t="str">
            <v>Summer</v>
          </cell>
          <cell r="K4617" t="str">
            <v>Off Peak</v>
          </cell>
          <cell r="O4617" t="str">
            <v>N/A</v>
          </cell>
          <cell r="T4617">
            <v>0</v>
          </cell>
        </row>
        <row r="4618">
          <cell r="F4618" t="str">
            <v>B-FPP</v>
          </cell>
          <cell r="G4618" t="str">
            <v>RBC</v>
          </cell>
          <cell r="I4618" t="str">
            <v>Energy</v>
          </cell>
          <cell r="J4618" t="str">
            <v>Summer</v>
          </cell>
          <cell r="K4618" t="str">
            <v>Off Peak</v>
          </cell>
          <cell r="O4618" t="str">
            <v>N/A</v>
          </cell>
          <cell r="T4618">
            <v>0</v>
          </cell>
        </row>
        <row r="4619">
          <cell r="F4619" t="str">
            <v>B-FPP</v>
          </cell>
          <cell r="G4619" t="str">
            <v>RBC</v>
          </cell>
          <cell r="I4619" t="str">
            <v>Energy</v>
          </cell>
          <cell r="J4619" t="str">
            <v>Summer</v>
          </cell>
          <cell r="K4619" t="str">
            <v>Off Peak</v>
          </cell>
          <cell r="O4619" t="str">
            <v>N/A</v>
          </cell>
          <cell r="T4619">
            <v>0</v>
          </cell>
        </row>
        <row r="4620">
          <cell r="F4620" t="str">
            <v>B-FPP</v>
          </cell>
          <cell r="G4620" t="str">
            <v>RBC</v>
          </cell>
          <cell r="I4620" t="str">
            <v>Energy</v>
          </cell>
          <cell r="J4620" t="str">
            <v>Summer</v>
          </cell>
          <cell r="K4620" t="str">
            <v>Part Peak</v>
          </cell>
          <cell r="O4620" t="str">
            <v>N/A</v>
          </cell>
          <cell r="T4620">
            <v>0</v>
          </cell>
        </row>
        <row r="4621">
          <cell r="F4621" t="str">
            <v>B-FPP</v>
          </cell>
          <cell r="G4621" t="str">
            <v>RBC</v>
          </cell>
          <cell r="I4621" t="str">
            <v>Energy</v>
          </cell>
          <cell r="J4621" t="str">
            <v>Summer</v>
          </cell>
          <cell r="K4621" t="str">
            <v>Part Peak</v>
          </cell>
          <cell r="O4621" t="str">
            <v>N/A</v>
          </cell>
          <cell r="T4621">
            <v>0</v>
          </cell>
        </row>
        <row r="4622">
          <cell r="F4622" t="str">
            <v>B-FPP</v>
          </cell>
          <cell r="G4622" t="str">
            <v>RBC</v>
          </cell>
          <cell r="I4622" t="str">
            <v>Energy</v>
          </cell>
          <cell r="J4622" t="str">
            <v>Summer</v>
          </cell>
          <cell r="K4622" t="str">
            <v>Part Peak</v>
          </cell>
          <cell r="O4622" t="str">
            <v>N/A</v>
          </cell>
          <cell r="T4622">
            <v>0</v>
          </cell>
        </row>
        <row r="4623">
          <cell r="F4623" t="str">
            <v>B-FPP</v>
          </cell>
          <cell r="G4623" t="str">
            <v>RBC</v>
          </cell>
          <cell r="I4623" t="str">
            <v>Energy</v>
          </cell>
          <cell r="J4623" t="str">
            <v>Summer</v>
          </cell>
          <cell r="K4623" t="str">
            <v>Peak</v>
          </cell>
          <cell r="O4623" t="str">
            <v>N/A</v>
          </cell>
          <cell r="T4623">
            <v>0</v>
          </cell>
        </row>
        <row r="4624">
          <cell r="F4624" t="str">
            <v>B-FPP</v>
          </cell>
          <cell r="G4624" t="str">
            <v>RBC</v>
          </cell>
          <cell r="I4624" t="str">
            <v>Energy</v>
          </cell>
          <cell r="J4624" t="str">
            <v>Summer</v>
          </cell>
          <cell r="K4624" t="str">
            <v>Peak</v>
          </cell>
          <cell r="O4624" t="str">
            <v>N/A</v>
          </cell>
          <cell r="T4624">
            <v>0</v>
          </cell>
        </row>
        <row r="4625">
          <cell r="F4625" t="str">
            <v>B-FPP</v>
          </cell>
          <cell r="G4625" t="str">
            <v>RBC</v>
          </cell>
          <cell r="I4625" t="str">
            <v>Energy</v>
          </cell>
          <cell r="J4625" t="str">
            <v>Summer</v>
          </cell>
          <cell r="K4625" t="str">
            <v>Peak</v>
          </cell>
          <cell r="O4625" t="str">
            <v>N/A</v>
          </cell>
          <cell r="T4625">
            <v>0</v>
          </cell>
        </row>
        <row r="4626">
          <cell r="F4626" t="str">
            <v>B-FPP</v>
          </cell>
          <cell r="G4626" t="str">
            <v>RBC</v>
          </cell>
          <cell r="I4626" t="str">
            <v>Energy</v>
          </cell>
          <cell r="J4626" t="str">
            <v>Winter</v>
          </cell>
          <cell r="K4626" t="str">
            <v>Off Peak</v>
          </cell>
          <cell r="O4626" t="str">
            <v>N/A</v>
          </cell>
          <cell r="T4626">
            <v>0</v>
          </cell>
        </row>
        <row r="4627">
          <cell r="F4627" t="str">
            <v>B-FPP</v>
          </cell>
          <cell r="G4627" t="str">
            <v>RBC</v>
          </cell>
          <cell r="I4627" t="str">
            <v>Energy</v>
          </cell>
          <cell r="J4627" t="str">
            <v>Winter</v>
          </cell>
          <cell r="K4627" t="str">
            <v>Off Peak</v>
          </cell>
          <cell r="O4627" t="str">
            <v>N/A</v>
          </cell>
          <cell r="T4627">
            <v>0</v>
          </cell>
        </row>
        <row r="4628">
          <cell r="F4628" t="str">
            <v>B-FPP</v>
          </cell>
          <cell r="G4628" t="str">
            <v>RBC</v>
          </cell>
          <cell r="I4628" t="str">
            <v>Energy</v>
          </cell>
          <cell r="J4628" t="str">
            <v>Winter</v>
          </cell>
          <cell r="K4628" t="str">
            <v>Off Peak</v>
          </cell>
          <cell r="O4628" t="str">
            <v>N/A</v>
          </cell>
          <cell r="T4628">
            <v>0</v>
          </cell>
        </row>
        <row r="4629">
          <cell r="F4629" t="str">
            <v>B-FPP</v>
          </cell>
          <cell r="G4629" t="str">
            <v>RBC</v>
          </cell>
          <cell r="I4629" t="str">
            <v>Energy</v>
          </cell>
          <cell r="J4629" t="str">
            <v>Winter</v>
          </cell>
          <cell r="K4629" t="str">
            <v>Part Peak</v>
          </cell>
          <cell r="O4629" t="str">
            <v>N/A</v>
          </cell>
          <cell r="T4629">
            <v>0</v>
          </cell>
        </row>
        <row r="4630">
          <cell r="F4630" t="str">
            <v>B-FPP</v>
          </cell>
          <cell r="G4630" t="str">
            <v>RBC</v>
          </cell>
          <cell r="I4630" t="str">
            <v>Energy</v>
          </cell>
          <cell r="J4630" t="str">
            <v>Winter</v>
          </cell>
          <cell r="K4630" t="str">
            <v>Part Peak</v>
          </cell>
          <cell r="O4630" t="str">
            <v>N/A</v>
          </cell>
          <cell r="T4630">
            <v>0</v>
          </cell>
        </row>
        <row r="4631">
          <cell r="F4631" t="str">
            <v>B-FPP</v>
          </cell>
          <cell r="G4631" t="str">
            <v>RBC</v>
          </cell>
          <cell r="I4631" t="str">
            <v>Energy</v>
          </cell>
          <cell r="J4631" t="str">
            <v>Winter</v>
          </cell>
          <cell r="K4631" t="str">
            <v>Part Peak</v>
          </cell>
          <cell r="O4631" t="str">
            <v>N/A</v>
          </cell>
          <cell r="T4631">
            <v>0</v>
          </cell>
        </row>
        <row r="4632">
          <cell r="F4632" t="str">
            <v>B-FPP</v>
          </cell>
          <cell r="G4632" t="str">
            <v>RBC</v>
          </cell>
          <cell r="I4632" t="str">
            <v>Energy</v>
          </cell>
          <cell r="J4632" t="str">
            <v>Winter</v>
          </cell>
          <cell r="K4632" t="str">
            <v>Super Off</v>
          </cell>
          <cell r="O4632" t="str">
            <v>N/A</v>
          </cell>
          <cell r="T4632">
            <v>0</v>
          </cell>
        </row>
        <row r="4633">
          <cell r="F4633" t="str">
            <v>B-FPP</v>
          </cell>
          <cell r="G4633" t="str">
            <v>RBC</v>
          </cell>
          <cell r="I4633" t="str">
            <v>Energy</v>
          </cell>
          <cell r="J4633" t="str">
            <v>Winter</v>
          </cell>
          <cell r="K4633" t="str">
            <v>Super Off</v>
          </cell>
          <cell r="O4633" t="str">
            <v>N/A</v>
          </cell>
          <cell r="T4633">
            <v>0</v>
          </cell>
        </row>
        <row r="4634">
          <cell r="F4634" t="str">
            <v>B-FPP</v>
          </cell>
          <cell r="G4634" t="str">
            <v>RBC</v>
          </cell>
          <cell r="I4634" t="str">
            <v>Energy</v>
          </cell>
          <cell r="J4634" t="str">
            <v>Winter</v>
          </cell>
          <cell r="K4634" t="str">
            <v>Super Off</v>
          </cell>
          <cell r="O4634" t="str">
            <v>N/A</v>
          </cell>
          <cell r="T4634">
            <v>0</v>
          </cell>
        </row>
        <row r="4635">
          <cell r="F4635" t="str">
            <v>B-FPP</v>
          </cell>
          <cell r="G4635" t="str">
            <v>WH</v>
          </cell>
          <cell r="I4635" t="str">
            <v>Energy</v>
          </cell>
          <cell r="J4635" t="str">
            <v>Summer</v>
          </cell>
          <cell r="K4635" t="str">
            <v>Off Peak</v>
          </cell>
          <cell r="O4635" t="str">
            <v>N/A</v>
          </cell>
          <cell r="T4635">
            <v>0</v>
          </cell>
        </row>
        <row r="4636">
          <cell r="F4636" t="str">
            <v>B-FPP</v>
          </cell>
          <cell r="G4636" t="str">
            <v>WH</v>
          </cell>
          <cell r="I4636" t="str">
            <v>Energy</v>
          </cell>
          <cell r="J4636" t="str">
            <v>Summer</v>
          </cell>
          <cell r="K4636" t="str">
            <v>Off Peak</v>
          </cell>
          <cell r="O4636" t="str">
            <v>N/A</v>
          </cell>
          <cell r="T4636">
            <v>0</v>
          </cell>
        </row>
        <row r="4637">
          <cell r="F4637" t="str">
            <v>B-FPP</v>
          </cell>
          <cell r="G4637" t="str">
            <v>WH</v>
          </cell>
          <cell r="I4637" t="str">
            <v>Energy</v>
          </cell>
          <cell r="J4637" t="str">
            <v>Summer</v>
          </cell>
          <cell r="K4637" t="str">
            <v>Off Peak</v>
          </cell>
          <cell r="O4637" t="str">
            <v>N/A</v>
          </cell>
          <cell r="T4637">
            <v>0</v>
          </cell>
        </row>
        <row r="4638">
          <cell r="F4638" t="str">
            <v>B-FPP</v>
          </cell>
          <cell r="G4638" t="str">
            <v>WH</v>
          </cell>
          <cell r="I4638" t="str">
            <v>Energy</v>
          </cell>
          <cell r="J4638" t="str">
            <v>Summer</v>
          </cell>
          <cell r="K4638" t="str">
            <v>Part Peak</v>
          </cell>
          <cell r="O4638" t="str">
            <v>N/A</v>
          </cell>
          <cell r="T4638">
            <v>0</v>
          </cell>
        </row>
        <row r="4639">
          <cell r="F4639" t="str">
            <v>B-FPP</v>
          </cell>
          <cell r="G4639" t="str">
            <v>WH</v>
          </cell>
          <cell r="I4639" t="str">
            <v>Energy</v>
          </cell>
          <cell r="J4639" t="str">
            <v>Summer</v>
          </cell>
          <cell r="K4639" t="str">
            <v>Part Peak</v>
          </cell>
          <cell r="O4639" t="str">
            <v>N/A</v>
          </cell>
          <cell r="T4639">
            <v>0</v>
          </cell>
        </row>
        <row r="4640">
          <cell r="F4640" t="str">
            <v>B-FPP</v>
          </cell>
          <cell r="G4640" t="str">
            <v>WH</v>
          </cell>
          <cell r="I4640" t="str">
            <v>Energy</v>
          </cell>
          <cell r="J4640" t="str">
            <v>Summer</v>
          </cell>
          <cell r="K4640" t="str">
            <v>Part Peak</v>
          </cell>
          <cell r="O4640" t="str">
            <v>N/A</v>
          </cell>
          <cell r="T4640">
            <v>0</v>
          </cell>
        </row>
        <row r="4641">
          <cell r="F4641" t="str">
            <v>B-FPP</v>
          </cell>
          <cell r="G4641" t="str">
            <v>WH</v>
          </cell>
          <cell r="I4641" t="str">
            <v>Energy</v>
          </cell>
          <cell r="J4641" t="str">
            <v>Summer</v>
          </cell>
          <cell r="K4641" t="str">
            <v>Peak</v>
          </cell>
          <cell r="O4641" t="str">
            <v>N/A</v>
          </cell>
          <cell r="T4641">
            <v>0</v>
          </cell>
        </row>
        <row r="4642">
          <cell r="F4642" t="str">
            <v>B-FPP</v>
          </cell>
          <cell r="G4642" t="str">
            <v>WH</v>
          </cell>
          <cell r="I4642" t="str">
            <v>Energy</v>
          </cell>
          <cell r="J4642" t="str">
            <v>Summer</v>
          </cell>
          <cell r="K4642" t="str">
            <v>Peak</v>
          </cell>
          <cell r="O4642" t="str">
            <v>N/A</v>
          </cell>
          <cell r="T4642">
            <v>0</v>
          </cell>
        </row>
        <row r="4643">
          <cell r="F4643" t="str">
            <v>B-FPP</v>
          </cell>
          <cell r="G4643" t="str">
            <v>WH</v>
          </cell>
          <cell r="I4643" t="str">
            <v>Energy</v>
          </cell>
          <cell r="J4643" t="str">
            <v>Summer</v>
          </cell>
          <cell r="K4643" t="str">
            <v>Peak</v>
          </cell>
          <cell r="O4643" t="str">
            <v>N/A</v>
          </cell>
          <cell r="T4643">
            <v>0</v>
          </cell>
        </row>
        <row r="4644">
          <cell r="F4644" t="str">
            <v>B-FPP</v>
          </cell>
          <cell r="G4644" t="str">
            <v>WH</v>
          </cell>
          <cell r="I4644" t="str">
            <v>Energy</v>
          </cell>
          <cell r="J4644" t="str">
            <v>Winter</v>
          </cell>
          <cell r="K4644" t="str">
            <v>Off Peak</v>
          </cell>
          <cell r="O4644" t="str">
            <v>N/A</v>
          </cell>
          <cell r="T4644">
            <v>0</v>
          </cell>
        </row>
        <row r="4645">
          <cell r="F4645" t="str">
            <v>B-FPP</v>
          </cell>
          <cell r="G4645" t="str">
            <v>WH</v>
          </cell>
          <cell r="I4645" t="str">
            <v>Energy</v>
          </cell>
          <cell r="J4645" t="str">
            <v>Winter</v>
          </cell>
          <cell r="K4645" t="str">
            <v>Off Peak</v>
          </cell>
          <cell r="O4645" t="str">
            <v>N/A</v>
          </cell>
          <cell r="T4645">
            <v>0</v>
          </cell>
        </row>
        <row r="4646">
          <cell r="F4646" t="str">
            <v>B-FPP</v>
          </cell>
          <cell r="G4646" t="str">
            <v>WH</v>
          </cell>
          <cell r="I4646" t="str">
            <v>Energy</v>
          </cell>
          <cell r="J4646" t="str">
            <v>Winter</v>
          </cell>
          <cell r="K4646" t="str">
            <v>Off Peak</v>
          </cell>
          <cell r="O4646" t="str">
            <v>N/A</v>
          </cell>
          <cell r="T4646">
            <v>0</v>
          </cell>
        </row>
        <row r="4647">
          <cell r="F4647" t="str">
            <v>B-FPP</v>
          </cell>
          <cell r="G4647" t="str">
            <v>WH</v>
          </cell>
          <cell r="I4647" t="str">
            <v>Energy</v>
          </cell>
          <cell r="J4647" t="str">
            <v>Winter</v>
          </cell>
          <cell r="K4647" t="str">
            <v>Part Peak</v>
          </cell>
          <cell r="O4647" t="str">
            <v>N/A</v>
          </cell>
          <cell r="T4647">
            <v>0</v>
          </cell>
        </row>
        <row r="4648">
          <cell r="F4648" t="str">
            <v>B-FPP</v>
          </cell>
          <cell r="G4648" t="str">
            <v>WH</v>
          </cell>
          <cell r="I4648" t="str">
            <v>Energy</v>
          </cell>
          <cell r="J4648" t="str">
            <v>Winter</v>
          </cell>
          <cell r="K4648" t="str">
            <v>Part Peak</v>
          </cell>
          <cell r="O4648" t="str">
            <v>N/A</v>
          </cell>
          <cell r="T4648">
            <v>0</v>
          </cell>
        </row>
        <row r="4649">
          <cell r="F4649" t="str">
            <v>B-FPP</v>
          </cell>
          <cell r="G4649" t="str">
            <v>WH</v>
          </cell>
          <cell r="I4649" t="str">
            <v>Energy</v>
          </cell>
          <cell r="J4649" t="str">
            <v>Winter</v>
          </cell>
          <cell r="K4649" t="str">
            <v>Part Peak</v>
          </cell>
          <cell r="O4649" t="str">
            <v>N/A</v>
          </cell>
          <cell r="T4649">
            <v>0</v>
          </cell>
        </row>
        <row r="4650">
          <cell r="F4650" t="str">
            <v>B-FPP</v>
          </cell>
          <cell r="G4650" t="str">
            <v>WH</v>
          </cell>
          <cell r="I4650" t="str">
            <v>Energy</v>
          </cell>
          <cell r="J4650" t="str">
            <v>Winter</v>
          </cell>
          <cell r="K4650" t="str">
            <v>Super Off</v>
          </cell>
          <cell r="O4650" t="str">
            <v>N/A</v>
          </cell>
          <cell r="T4650">
            <v>0</v>
          </cell>
        </row>
        <row r="4651">
          <cell r="F4651" t="str">
            <v>B-FPP</v>
          </cell>
          <cell r="G4651" t="str">
            <v>WH</v>
          </cell>
          <cell r="I4651" t="str">
            <v>Energy</v>
          </cell>
          <cell r="J4651" t="str">
            <v>Winter</v>
          </cell>
          <cell r="K4651" t="str">
            <v>Super Off</v>
          </cell>
          <cell r="O4651" t="str">
            <v>N/A</v>
          </cell>
          <cell r="T4651">
            <v>0</v>
          </cell>
        </row>
        <row r="4652">
          <cell r="F4652" t="str">
            <v>B-FPP</v>
          </cell>
          <cell r="G4652" t="str">
            <v>WH</v>
          </cell>
          <cell r="I4652" t="str">
            <v>Energy</v>
          </cell>
          <cell r="J4652" t="str">
            <v>Winter</v>
          </cell>
          <cell r="K4652" t="str">
            <v>Super Off</v>
          </cell>
          <cell r="O4652" t="str">
            <v>N/A</v>
          </cell>
          <cell r="T4652">
            <v>0</v>
          </cell>
        </row>
        <row r="4653">
          <cell r="F4653" t="str">
            <v>B-FPP</v>
          </cell>
          <cell r="G4653" t="str">
            <v>WH</v>
          </cell>
          <cell r="I4653" t="str">
            <v>Energy</v>
          </cell>
          <cell r="J4653" t="str">
            <v>Summer</v>
          </cell>
          <cell r="K4653" t="str">
            <v>Off Peak</v>
          </cell>
          <cell r="O4653" t="str">
            <v>N/A</v>
          </cell>
          <cell r="T4653">
            <v>0</v>
          </cell>
        </row>
        <row r="4654">
          <cell r="F4654" t="str">
            <v>B-FPP</v>
          </cell>
          <cell r="G4654" t="str">
            <v>WH</v>
          </cell>
          <cell r="I4654" t="str">
            <v>Energy</v>
          </cell>
          <cell r="J4654" t="str">
            <v>Summer</v>
          </cell>
          <cell r="K4654" t="str">
            <v>Off Peak</v>
          </cell>
          <cell r="O4654" t="str">
            <v>N/A</v>
          </cell>
          <cell r="T4654">
            <v>0</v>
          </cell>
        </row>
        <row r="4655">
          <cell r="F4655" t="str">
            <v>B-FPP</v>
          </cell>
          <cell r="G4655" t="str">
            <v>WH</v>
          </cell>
          <cell r="I4655" t="str">
            <v>Energy</v>
          </cell>
          <cell r="J4655" t="str">
            <v>Summer</v>
          </cell>
          <cell r="K4655" t="str">
            <v>Off Peak</v>
          </cell>
          <cell r="O4655" t="str">
            <v>N/A</v>
          </cell>
          <cell r="T4655">
            <v>0</v>
          </cell>
        </row>
        <row r="4656">
          <cell r="F4656" t="str">
            <v>B-FPP</v>
          </cell>
          <cell r="G4656" t="str">
            <v>WH</v>
          </cell>
          <cell r="I4656" t="str">
            <v>Energy</v>
          </cell>
          <cell r="J4656" t="str">
            <v>Summer</v>
          </cell>
          <cell r="K4656" t="str">
            <v>Part Peak</v>
          </cell>
          <cell r="O4656" t="str">
            <v>N/A</v>
          </cell>
          <cell r="T4656">
            <v>0</v>
          </cell>
        </row>
        <row r="4657">
          <cell r="F4657" t="str">
            <v>B-FPP</v>
          </cell>
          <cell r="G4657" t="str">
            <v>WH</v>
          </cell>
          <cell r="I4657" t="str">
            <v>Energy</v>
          </cell>
          <cell r="J4657" t="str">
            <v>Summer</v>
          </cell>
          <cell r="K4657" t="str">
            <v>Part Peak</v>
          </cell>
          <cell r="O4657" t="str">
            <v>N/A</v>
          </cell>
          <cell r="T4657">
            <v>0</v>
          </cell>
        </row>
        <row r="4658">
          <cell r="F4658" t="str">
            <v>B-FPP</v>
          </cell>
          <cell r="G4658" t="str">
            <v>WH</v>
          </cell>
          <cell r="I4658" t="str">
            <v>Energy</v>
          </cell>
          <cell r="J4658" t="str">
            <v>Summer</v>
          </cell>
          <cell r="K4658" t="str">
            <v>Part Peak</v>
          </cell>
          <cell r="O4658" t="str">
            <v>N/A</v>
          </cell>
          <cell r="T4658">
            <v>0</v>
          </cell>
        </row>
        <row r="4659">
          <cell r="F4659" t="str">
            <v>B-FPP</v>
          </cell>
          <cell r="G4659" t="str">
            <v>WH</v>
          </cell>
          <cell r="I4659" t="str">
            <v>Energy</v>
          </cell>
          <cell r="J4659" t="str">
            <v>Summer</v>
          </cell>
          <cell r="K4659" t="str">
            <v>Peak</v>
          </cell>
          <cell r="O4659" t="str">
            <v>N/A</v>
          </cell>
          <cell r="T4659">
            <v>0</v>
          </cell>
        </row>
        <row r="4660">
          <cell r="F4660" t="str">
            <v>B-FPP</v>
          </cell>
          <cell r="G4660" t="str">
            <v>WH</v>
          </cell>
          <cell r="I4660" t="str">
            <v>Energy</v>
          </cell>
          <cell r="J4660" t="str">
            <v>Summer</v>
          </cell>
          <cell r="K4660" t="str">
            <v>Peak</v>
          </cell>
          <cell r="O4660" t="str">
            <v>N/A</v>
          </cell>
          <cell r="T4660">
            <v>0</v>
          </cell>
        </row>
        <row r="4661">
          <cell r="F4661" t="str">
            <v>B-FPP</v>
          </cell>
          <cell r="G4661" t="str">
            <v>WH</v>
          </cell>
          <cell r="I4661" t="str">
            <v>Energy</v>
          </cell>
          <cell r="J4661" t="str">
            <v>Summer</v>
          </cell>
          <cell r="K4661" t="str">
            <v>Peak</v>
          </cell>
          <cell r="O4661" t="str">
            <v>N/A</v>
          </cell>
          <cell r="T4661">
            <v>0</v>
          </cell>
        </row>
        <row r="4662">
          <cell r="F4662" t="str">
            <v>B-FPP</v>
          </cell>
          <cell r="G4662" t="str">
            <v>WH</v>
          </cell>
          <cell r="I4662" t="str">
            <v>Energy</v>
          </cell>
          <cell r="J4662" t="str">
            <v>Winter</v>
          </cell>
          <cell r="K4662" t="str">
            <v>Off Peak</v>
          </cell>
          <cell r="O4662" t="str">
            <v>N/A</v>
          </cell>
          <cell r="T4662">
            <v>0</v>
          </cell>
        </row>
        <row r="4663">
          <cell r="F4663" t="str">
            <v>B-FPP</v>
          </cell>
          <cell r="G4663" t="str">
            <v>WH</v>
          </cell>
          <cell r="I4663" t="str">
            <v>Energy</v>
          </cell>
          <cell r="J4663" t="str">
            <v>Winter</v>
          </cell>
          <cell r="K4663" t="str">
            <v>Off Peak</v>
          </cell>
          <cell r="O4663" t="str">
            <v>N/A</v>
          </cell>
          <cell r="T4663">
            <v>0</v>
          </cell>
        </row>
        <row r="4664">
          <cell r="F4664" t="str">
            <v>B-FPP</v>
          </cell>
          <cell r="G4664" t="str">
            <v>WH</v>
          </cell>
          <cell r="I4664" t="str">
            <v>Energy</v>
          </cell>
          <cell r="J4664" t="str">
            <v>Winter</v>
          </cell>
          <cell r="K4664" t="str">
            <v>Off Peak</v>
          </cell>
          <cell r="O4664" t="str">
            <v>N/A</v>
          </cell>
          <cell r="T4664">
            <v>0</v>
          </cell>
        </row>
        <row r="4665">
          <cell r="F4665" t="str">
            <v>B-FPP</v>
          </cell>
          <cell r="G4665" t="str">
            <v>WH</v>
          </cell>
          <cell r="I4665" t="str">
            <v>Energy</v>
          </cell>
          <cell r="J4665" t="str">
            <v>Winter</v>
          </cell>
          <cell r="K4665" t="str">
            <v>Part Peak</v>
          </cell>
          <cell r="O4665" t="str">
            <v>N/A</v>
          </cell>
          <cell r="T4665">
            <v>0</v>
          </cell>
        </row>
        <row r="4666">
          <cell r="F4666" t="str">
            <v>B-FPP</v>
          </cell>
          <cell r="G4666" t="str">
            <v>WH</v>
          </cell>
          <cell r="I4666" t="str">
            <v>Energy</v>
          </cell>
          <cell r="J4666" t="str">
            <v>Winter</v>
          </cell>
          <cell r="K4666" t="str">
            <v>Part Peak</v>
          </cell>
          <cell r="O4666" t="str">
            <v>N/A</v>
          </cell>
          <cell r="T4666">
            <v>0</v>
          </cell>
        </row>
        <row r="4667">
          <cell r="F4667" t="str">
            <v>B-FPP</v>
          </cell>
          <cell r="G4667" t="str">
            <v>WH</v>
          </cell>
          <cell r="I4667" t="str">
            <v>Energy</v>
          </cell>
          <cell r="J4667" t="str">
            <v>Winter</v>
          </cell>
          <cell r="K4667" t="str">
            <v>Part Peak</v>
          </cell>
          <cell r="O4667" t="str">
            <v>N/A</v>
          </cell>
          <cell r="T4667">
            <v>0</v>
          </cell>
        </row>
        <row r="4668">
          <cell r="F4668" t="str">
            <v>B-FPP</v>
          </cell>
          <cell r="G4668" t="str">
            <v>WH</v>
          </cell>
          <cell r="I4668" t="str">
            <v>Energy</v>
          </cell>
          <cell r="J4668" t="str">
            <v>Winter</v>
          </cell>
          <cell r="K4668" t="str">
            <v>Super Off</v>
          </cell>
          <cell r="O4668" t="str">
            <v>N/A</v>
          </cell>
          <cell r="T4668">
            <v>0</v>
          </cell>
        </row>
        <row r="4669">
          <cell r="F4669" t="str">
            <v>B-FPP</v>
          </cell>
          <cell r="G4669" t="str">
            <v>WH</v>
          </cell>
          <cell r="I4669" t="str">
            <v>Energy</v>
          </cell>
          <cell r="J4669" t="str">
            <v>Winter</v>
          </cell>
          <cell r="K4669" t="str">
            <v>Super Off</v>
          </cell>
          <cell r="O4669" t="str">
            <v>N/A</v>
          </cell>
          <cell r="T4669">
            <v>0</v>
          </cell>
        </row>
        <row r="4670">
          <cell r="F4670" t="str">
            <v>B-FPP</v>
          </cell>
          <cell r="G4670" t="str">
            <v>WH</v>
          </cell>
          <cell r="I4670" t="str">
            <v>Energy</v>
          </cell>
          <cell r="J4670" t="str">
            <v>Winter</v>
          </cell>
          <cell r="K4670" t="str">
            <v>Super Off</v>
          </cell>
          <cell r="O4670" t="str">
            <v>N/A</v>
          </cell>
          <cell r="T4670">
            <v>0</v>
          </cell>
        </row>
        <row r="4671">
          <cell r="F4671" t="str">
            <v>B-FPP</v>
          </cell>
          <cell r="G4671" t="str">
            <v>WH</v>
          </cell>
          <cell r="I4671" t="str">
            <v>Energy</v>
          </cell>
          <cell r="J4671" t="str">
            <v>Summer</v>
          </cell>
          <cell r="K4671" t="str">
            <v>Off Peak</v>
          </cell>
          <cell r="O4671" t="str">
            <v>N/A</v>
          </cell>
          <cell r="T4671">
            <v>0</v>
          </cell>
        </row>
        <row r="4672">
          <cell r="F4672" t="str">
            <v>B-FPP</v>
          </cell>
          <cell r="G4672" t="str">
            <v>WH</v>
          </cell>
          <cell r="I4672" t="str">
            <v>Energy</v>
          </cell>
          <cell r="J4672" t="str">
            <v>Summer</v>
          </cell>
          <cell r="K4672" t="str">
            <v>Off Peak</v>
          </cell>
          <cell r="O4672" t="str">
            <v>N/A</v>
          </cell>
          <cell r="T4672">
            <v>0</v>
          </cell>
        </row>
        <row r="4673">
          <cell r="F4673" t="str">
            <v>B-FPP</v>
          </cell>
          <cell r="G4673" t="str">
            <v>WH</v>
          </cell>
          <cell r="I4673" t="str">
            <v>Energy</v>
          </cell>
          <cell r="J4673" t="str">
            <v>Summer</v>
          </cell>
          <cell r="K4673" t="str">
            <v>Off Peak</v>
          </cell>
          <cell r="O4673" t="str">
            <v>N/A</v>
          </cell>
          <cell r="T4673">
            <v>0</v>
          </cell>
        </row>
        <row r="4674">
          <cell r="F4674" t="str">
            <v>B-FPP</v>
          </cell>
          <cell r="G4674" t="str">
            <v>WH</v>
          </cell>
          <cell r="I4674" t="str">
            <v>Energy</v>
          </cell>
          <cell r="J4674" t="str">
            <v>Summer</v>
          </cell>
          <cell r="K4674" t="str">
            <v>Part Peak</v>
          </cell>
          <cell r="O4674" t="str">
            <v>N/A</v>
          </cell>
          <cell r="T4674">
            <v>0</v>
          </cell>
        </row>
        <row r="4675">
          <cell r="F4675" t="str">
            <v>B-FPP</v>
          </cell>
          <cell r="G4675" t="str">
            <v>WH</v>
          </cell>
          <cell r="I4675" t="str">
            <v>Energy</v>
          </cell>
          <cell r="J4675" t="str">
            <v>Summer</v>
          </cell>
          <cell r="K4675" t="str">
            <v>Part Peak</v>
          </cell>
          <cell r="O4675" t="str">
            <v>N/A</v>
          </cell>
          <cell r="T4675">
            <v>0</v>
          </cell>
        </row>
        <row r="4676">
          <cell r="F4676" t="str">
            <v>B-FPP</v>
          </cell>
          <cell r="G4676" t="str">
            <v>WH</v>
          </cell>
          <cell r="I4676" t="str">
            <v>Energy</v>
          </cell>
          <cell r="J4676" t="str">
            <v>Summer</v>
          </cell>
          <cell r="K4676" t="str">
            <v>Part Peak</v>
          </cell>
          <cell r="O4676" t="str">
            <v>N/A</v>
          </cell>
          <cell r="T4676">
            <v>0</v>
          </cell>
        </row>
        <row r="4677">
          <cell r="F4677" t="str">
            <v>B-FPP</v>
          </cell>
          <cell r="G4677" t="str">
            <v>WH</v>
          </cell>
          <cell r="I4677" t="str">
            <v>Energy</v>
          </cell>
          <cell r="J4677" t="str">
            <v>Summer</v>
          </cell>
          <cell r="K4677" t="str">
            <v>Peak</v>
          </cell>
          <cell r="O4677" t="str">
            <v>N/A</v>
          </cell>
          <cell r="T4677">
            <v>0</v>
          </cell>
        </row>
        <row r="4678">
          <cell r="F4678" t="str">
            <v>B-FPP</v>
          </cell>
          <cell r="G4678" t="str">
            <v>WH</v>
          </cell>
          <cell r="I4678" t="str">
            <v>Energy</v>
          </cell>
          <cell r="J4678" t="str">
            <v>Summer</v>
          </cell>
          <cell r="K4678" t="str">
            <v>Peak</v>
          </cell>
          <cell r="O4678" t="str">
            <v>N/A</v>
          </cell>
          <cell r="T4678">
            <v>0</v>
          </cell>
        </row>
        <row r="4679">
          <cell r="F4679" t="str">
            <v>B-FPP</v>
          </cell>
          <cell r="G4679" t="str">
            <v>WH</v>
          </cell>
          <cell r="I4679" t="str">
            <v>Energy</v>
          </cell>
          <cell r="J4679" t="str">
            <v>Summer</v>
          </cell>
          <cell r="K4679" t="str">
            <v>Peak</v>
          </cell>
          <cell r="O4679" t="str">
            <v>N/A</v>
          </cell>
          <cell r="T4679">
            <v>0</v>
          </cell>
        </row>
        <row r="4680">
          <cell r="F4680" t="str">
            <v>B-FPP</v>
          </cell>
          <cell r="G4680" t="str">
            <v>WH</v>
          </cell>
          <cell r="I4680" t="str">
            <v>Energy</v>
          </cell>
          <cell r="J4680" t="str">
            <v>Winter</v>
          </cell>
          <cell r="K4680" t="str">
            <v>Off Peak</v>
          </cell>
          <cell r="O4680" t="str">
            <v>N/A</v>
          </cell>
          <cell r="T4680">
            <v>0</v>
          </cell>
        </row>
        <row r="4681">
          <cell r="F4681" t="str">
            <v>B-FPP</v>
          </cell>
          <cell r="G4681" t="str">
            <v>WH</v>
          </cell>
          <cell r="I4681" t="str">
            <v>Energy</v>
          </cell>
          <cell r="J4681" t="str">
            <v>Winter</v>
          </cell>
          <cell r="K4681" t="str">
            <v>Off Peak</v>
          </cell>
          <cell r="O4681" t="str">
            <v>N/A</v>
          </cell>
          <cell r="T4681">
            <v>0</v>
          </cell>
        </row>
        <row r="4682">
          <cell r="F4682" t="str">
            <v>B-FPP</v>
          </cell>
          <cell r="G4682" t="str">
            <v>WH</v>
          </cell>
          <cell r="I4682" t="str">
            <v>Energy</v>
          </cell>
          <cell r="J4682" t="str">
            <v>Winter</v>
          </cell>
          <cell r="K4682" t="str">
            <v>Off Peak</v>
          </cell>
          <cell r="O4682" t="str">
            <v>N/A</v>
          </cell>
          <cell r="T4682">
            <v>0</v>
          </cell>
        </row>
        <row r="4683">
          <cell r="F4683" t="str">
            <v>B-FPP</v>
          </cell>
          <cell r="G4683" t="str">
            <v>WH</v>
          </cell>
          <cell r="I4683" t="str">
            <v>Energy</v>
          </cell>
          <cell r="J4683" t="str">
            <v>Winter</v>
          </cell>
          <cell r="K4683" t="str">
            <v>Part Peak</v>
          </cell>
          <cell r="O4683" t="str">
            <v>N/A</v>
          </cell>
          <cell r="T4683">
            <v>0</v>
          </cell>
        </row>
        <row r="4684">
          <cell r="F4684" t="str">
            <v>B-FPP</v>
          </cell>
          <cell r="G4684" t="str">
            <v>WH</v>
          </cell>
          <cell r="I4684" t="str">
            <v>Energy</v>
          </cell>
          <cell r="J4684" t="str">
            <v>Winter</v>
          </cell>
          <cell r="K4684" t="str">
            <v>Part Peak</v>
          </cell>
          <cell r="O4684" t="str">
            <v>N/A</v>
          </cell>
          <cell r="T4684">
            <v>0</v>
          </cell>
        </row>
        <row r="4685">
          <cell r="F4685" t="str">
            <v>B-FPP</v>
          </cell>
          <cell r="G4685" t="str">
            <v>WH</v>
          </cell>
          <cell r="I4685" t="str">
            <v>Energy</v>
          </cell>
          <cell r="J4685" t="str">
            <v>Winter</v>
          </cell>
          <cell r="K4685" t="str">
            <v>Part Peak</v>
          </cell>
          <cell r="O4685" t="str">
            <v>N/A</v>
          </cell>
          <cell r="T4685">
            <v>0</v>
          </cell>
        </row>
        <row r="4686">
          <cell r="F4686" t="str">
            <v>B-FPP</v>
          </cell>
          <cell r="G4686" t="str">
            <v>WH</v>
          </cell>
          <cell r="I4686" t="str">
            <v>Energy</v>
          </cell>
          <cell r="J4686" t="str">
            <v>Winter</v>
          </cell>
          <cell r="K4686" t="str">
            <v>Super Off</v>
          </cell>
          <cell r="O4686" t="str">
            <v>N/A</v>
          </cell>
          <cell r="T4686">
            <v>0</v>
          </cell>
        </row>
        <row r="4687">
          <cell r="F4687" t="str">
            <v>B-FPP</v>
          </cell>
          <cell r="G4687" t="str">
            <v>WH</v>
          </cell>
          <cell r="I4687" t="str">
            <v>Energy</v>
          </cell>
          <cell r="J4687" t="str">
            <v>Winter</v>
          </cell>
          <cell r="K4687" t="str">
            <v>Super Off</v>
          </cell>
          <cell r="O4687" t="str">
            <v>N/A</v>
          </cell>
          <cell r="T4687">
            <v>0</v>
          </cell>
        </row>
        <row r="4688">
          <cell r="F4688" t="str">
            <v>B-FPP</v>
          </cell>
          <cell r="G4688" t="str">
            <v>WH</v>
          </cell>
          <cell r="I4688" t="str">
            <v>Energy</v>
          </cell>
          <cell r="J4688" t="str">
            <v>Winter</v>
          </cell>
          <cell r="K4688" t="str">
            <v>Super Off</v>
          </cell>
          <cell r="O4688" t="str">
            <v>N/A</v>
          </cell>
          <cell r="T4688">
            <v>0</v>
          </cell>
        </row>
        <row r="4689">
          <cell r="F4689" t="str">
            <v>B-1</v>
          </cell>
          <cell r="G4689" t="str">
            <v>AB32 Credit</v>
          </cell>
          <cell r="I4689" t="str">
            <v>Energy</v>
          </cell>
          <cell r="J4689" t="str">
            <v>Summer</v>
          </cell>
          <cell r="K4689" t="str">
            <v>Off Peak</v>
          </cell>
          <cell r="O4689" t="str">
            <v>N/A</v>
          </cell>
          <cell r="T4689">
            <v>6967506.1222809516</v>
          </cell>
        </row>
        <row r="4690">
          <cell r="F4690" t="str">
            <v>B-1</v>
          </cell>
          <cell r="G4690" t="str">
            <v>AB32 Credit</v>
          </cell>
          <cell r="I4690" t="str">
            <v>Energy</v>
          </cell>
          <cell r="J4690" t="str">
            <v>Summer</v>
          </cell>
          <cell r="K4690" t="str">
            <v>Part Peak</v>
          </cell>
          <cell r="O4690" t="str">
            <v>N/A</v>
          </cell>
          <cell r="T4690">
            <v>2070964.623472773</v>
          </cell>
        </row>
        <row r="4691">
          <cell r="F4691" t="str">
            <v>B-1</v>
          </cell>
          <cell r="G4691" t="str">
            <v>AB32 Credit</v>
          </cell>
          <cell r="I4691" t="str">
            <v>Energy</v>
          </cell>
          <cell r="J4691" t="str">
            <v>Summer</v>
          </cell>
          <cell r="K4691" t="str">
            <v>Peak</v>
          </cell>
          <cell r="O4691" t="str">
            <v>N/A</v>
          </cell>
          <cell r="T4691">
            <v>2888634.7948158681</v>
          </cell>
        </row>
        <row r="4692">
          <cell r="F4692" t="str">
            <v>B-1</v>
          </cell>
          <cell r="G4692" t="str">
            <v>AB32 Credit</v>
          </cell>
          <cell r="I4692" t="str">
            <v>Energy</v>
          </cell>
          <cell r="J4692" t="str">
            <v>Winter</v>
          </cell>
          <cell r="K4692" t="str">
            <v>Off Peak</v>
          </cell>
          <cell r="O4692" t="str">
            <v>N/A</v>
          </cell>
          <cell r="T4692">
            <v>14773933.033796072</v>
          </cell>
        </row>
        <row r="4693">
          <cell r="F4693" t="str">
            <v>B-1</v>
          </cell>
          <cell r="G4693" t="str">
            <v>AB32 Credit</v>
          </cell>
          <cell r="I4693" t="str">
            <v>Energy</v>
          </cell>
          <cell r="J4693" t="str">
            <v>Winter</v>
          </cell>
          <cell r="K4693" t="str">
            <v>Part Peak</v>
          </cell>
          <cell r="O4693" t="str">
            <v>N/A</v>
          </cell>
          <cell r="T4693">
            <v>4889063.451161813</v>
          </cell>
        </row>
        <row r="4694">
          <cell r="F4694" t="str">
            <v>B-1</v>
          </cell>
          <cell r="G4694" t="str">
            <v>AB32 Credit</v>
          </cell>
          <cell r="I4694" t="str">
            <v>Energy</v>
          </cell>
          <cell r="J4694" t="str">
            <v>Winter</v>
          </cell>
          <cell r="K4694" t="str">
            <v>Super Off</v>
          </cell>
          <cell r="O4694" t="str">
            <v>N/A</v>
          </cell>
          <cell r="T4694">
            <v>1858680.1957381982</v>
          </cell>
        </row>
        <row r="4695">
          <cell r="F4695" t="str">
            <v>B-1</v>
          </cell>
          <cell r="G4695" t="str">
            <v>AB32 Credit</v>
          </cell>
          <cell r="I4695" t="str">
            <v>Energy</v>
          </cell>
          <cell r="J4695" t="str">
            <v>Summer</v>
          </cell>
          <cell r="K4695" t="str">
            <v>Off Peak</v>
          </cell>
          <cell r="O4695" t="str">
            <v>C</v>
          </cell>
          <cell r="T4695">
            <v>16404.956559631042</v>
          </cell>
        </row>
        <row r="4696">
          <cell r="F4696" t="str">
            <v>B-1</v>
          </cell>
          <cell r="G4696" t="str">
            <v>AB32 Credit</v>
          </cell>
          <cell r="I4696" t="str">
            <v>Energy</v>
          </cell>
          <cell r="J4696" t="str">
            <v>Summer</v>
          </cell>
          <cell r="K4696" t="str">
            <v>Part Peak</v>
          </cell>
          <cell r="O4696" t="str">
            <v>C</v>
          </cell>
          <cell r="T4696">
            <v>4130.7537063995078</v>
          </cell>
        </row>
        <row r="4697">
          <cell r="F4697" t="str">
            <v>B-1</v>
          </cell>
          <cell r="G4697" t="str">
            <v>AB32 Credit</v>
          </cell>
          <cell r="I4697" t="str">
            <v>Energy</v>
          </cell>
          <cell r="J4697" t="str">
            <v>Summer</v>
          </cell>
          <cell r="K4697" t="str">
            <v>Peak</v>
          </cell>
          <cell r="O4697" t="str">
            <v>C</v>
          </cell>
          <cell r="T4697">
            <v>7582.8309416149295</v>
          </cell>
        </row>
        <row r="4698">
          <cell r="F4698" t="str">
            <v>B-1</v>
          </cell>
          <cell r="G4698" t="str">
            <v>AB32 Credit</v>
          </cell>
          <cell r="I4698" t="str">
            <v>Energy</v>
          </cell>
          <cell r="J4698" t="str">
            <v>Winter</v>
          </cell>
          <cell r="K4698" t="str">
            <v>Off Peak</v>
          </cell>
          <cell r="O4698" t="str">
            <v>C</v>
          </cell>
          <cell r="T4698">
            <v>35453.787090444908</v>
          </cell>
        </row>
        <row r="4699">
          <cell r="F4699" t="str">
            <v>B-1</v>
          </cell>
          <cell r="G4699" t="str">
            <v>AB32 Credit</v>
          </cell>
          <cell r="I4699" t="str">
            <v>Energy</v>
          </cell>
          <cell r="J4699" t="str">
            <v>Winter</v>
          </cell>
          <cell r="K4699" t="str">
            <v>Part Peak</v>
          </cell>
          <cell r="O4699" t="str">
            <v>C</v>
          </cell>
          <cell r="T4699">
            <v>12218.656348716366</v>
          </cell>
        </row>
        <row r="4700">
          <cell r="F4700" t="str">
            <v>B-1</v>
          </cell>
          <cell r="G4700" t="str">
            <v>AB32 Credit</v>
          </cell>
          <cell r="I4700" t="str">
            <v>Energy</v>
          </cell>
          <cell r="J4700" t="str">
            <v>Winter</v>
          </cell>
          <cell r="K4700" t="str">
            <v>Super Off</v>
          </cell>
          <cell r="O4700" t="str">
            <v>C</v>
          </cell>
          <cell r="T4700">
            <v>2983.3575123659111</v>
          </cell>
        </row>
        <row r="4701">
          <cell r="F4701" t="str">
            <v>B-1</v>
          </cell>
          <cell r="G4701" t="str">
            <v>AB32 Credit</v>
          </cell>
          <cell r="I4701" t="str">
            <v>Energy</v>
          </cell>
          <cell r="J4701" t="str">
            <v>Summer</v>
          </cell>
          <cell r="K4701" t="str">
            <v>Off Peak</v>
          </cell>
          <cell r="O4701" t="str">
            <v>N/A</v>
          </cell>
          <cell r="T4701">
            <v>475360835.83041346</v>
          </cell>
        </row>
        <row r="4702">
          <cell r="F4702" t="str">
            <v>B-1</v>
          </cell>
          <cell r="G4702" t="str">
            <v>AB32 Credit</v>
          </cell>
          <cell r="I4702" t="str">
            <v>Energy</v>
          </cell>
          <cell r="J4702" t="str">
            <v>Summer</v>
          </cell>
          <cell r="K4702" t="str">
            <v>Part Peak</v>
          </cell>
          <cell r="O4702" t="str">
            <v>N/A</v>
          </cell>
          <cell r="T4702">
            <v>141292373.06891006</v>
          </cell>
        </row>
        <row r="4703">
          <cell r="F4703" t="str">
            <v>B-1</v>
          </cell>
          <cell r="G4703" t="str">
            <v>AB32 Credit</v>
          </cell>
          <cell r="I4703" t="str">
            <v>Energy</v>
          </cell>
          <cell r="J4703" t="str">
            <v>Summer</v>
          </cell>
          <cell r="K4703" t="str">
            <v>Peak</v>
          </cell>
          <cell r="O4703" t="str">
            <v>N/A</v>
          </cell>
          <cell r="T4703">
            <v>197078240.96219957</v>
          </cell>
        </row>
        <row r="4704">
          <cell r="F4704" t="str">
            <v>B-1</v>
          </cell>
          <cell r="G4704" t="str">
            <v>AB32 Credit</v>
          </cell>
          <cell r="I4704" t="str">
            <v>Energy</v>
          </cell>
          <cell r="J4704" t="str">
            <v>Winter</v>
          </cell>
          <cell r="K4704" t="str">
            <v>Off Peak</v>
          </cell>
          <cell r="O4704" t="str">
            <v>N/A</v>
          </cell>
          <cell r="T4704">
            <v>1007957371.2880721</v>
          </cell>
        </row>
        <row r="4705">
          <cell r="F4705" t="str">
            <v>B-1</v>
          </cell>
          <cell r="G4705" t="str">
            <v>AB32 Credit</v>
          </cell>
          <cell r="I4705" t="str">
            <v>Energy</v>
          </cell>
          <cell r="J4705" t="str">
            <v>Winter</v>
          </cell>
          <cell r="K4705" t="str">
            <v>Part Peak</v>
          </cell>
          <cell r="O4705" t="str">
            <v>N/A</v>
          </cell>
          <cell r="T4705">
            <v>333558270.03010589</v>
          </cell>
        </row>
        <row r="4706">
          <cell r="F4706" t="str">
            <v>B-1</v>
          </cell>
          <cell r="G4706" t="str">
            <v>AB32 Credit</v>
          </cell>
          <cell r="I4706" t="str">
            <v>Energy</v>
          </cell>
          <cell r="J4706" t="str">
            <v>Winter</v>
          </cell>
          <cell r="K4706" t="str">
            <v>Super Off</v>
          </cell>
          <cell r="O4706" t="str">
            <v>N/A</v>
          </cell>
          <cell r="T4706">
            <v>126809184.79025331</v>
          </cell>
        </row>
        <row r="4707">
          <cell r="F4707" t="str">
            <v>B-1</v>
          </cell>
          <cell r="G4707" t="str">
            <v>AB32 Credit</v>
          </cell>
          <cell r="I4707" t="str">
            <v>Energy</v>
          </cell>
          <cell r="J4707" t="str">
            <v>Summer</v>
          </cell>
          <cell r="K4707" t="str">
            <v>Off Peak</v>
          </cell>
          <cell r="O4707" t="str">
            <v>C</v>
          </cell>
          <cell r="T4707">
            <v>1119234.5905531715</v>
          </cell>
        </row>
        <row r="4708">
          <cell r="F4708" t="str">
            <v>B-1</v>
          </cell>
          <cell r="G4708" t="str">
            <v>AB32 Credit</v>
          </cell>
          <cell r="I4708" t="str">
            <v>Energy</v>
          </cell>
          <cell r="J4708" t="str">
            <v>Summer</v>
          </cell>
          <cell r="K4708" t="str">
            <v>Part Peak</v>
          </cell>
          <cell r="O4708" t="str">
            <v>C</v>
          </cell>
          <cell r="T4708">
            <v>281822.29050425655</v>
          </cell>
        </row>
        <row r="4709">
          <cell r="F4709" t="str">
            <v>B-1</v>
          </cell>
          <cell r="G4709" t="str">
            <v>AB32 Credit</v>
          </cell>
          <cell r="I4709" t="str">
            <v>Energy</v>
          </cell>
          <cell r="J4709" t="str">
            <v>Summer</v>
          </cell>
          <cell r="K4709" t="str">
            <v>Peak</v>
          </cell>
          <cell r="O4709" t="str">
            <v>C</v>
          </cell>
          <cell r="T4709">
            <v>517341.61278164235</v>
          </cell>
        </row>
        <row r="4710">
          <cell r="F4710" t="str">
            <v>B-1</v>
          </cell>
          <cell r="G4710" t="str">
            <v>AB32 Credit</v>
          </cell>
          <cell r="I4710" t="str">
            <v>Energy</v>
          </cell>
          <cell r="J4710" t="str">
            <v>Winter</v>
          </cell>
          <cell r="K4710" t="str">
            <v>Off Peak</v>
          </cell>
          <cell r="O4710" t="str">
            <v>C</v>
          </cell>
          <cell r="T4710">
            <v>2418848.5189518766</v>
          </cell>
        </row>
        <row r="4711">
          <cell r="F4711" t="str">
            <v>B-1</v>
          </cell>
          <cell r="G4711" t="str">
            <v>AB32 Credit</v>
          </cell>
          <cell r="I4711" t="str">
            <v>Energy</v>
          </cell>
          <cell r="J4711" t="str">
            <v>Winter</v>
          </cell>
          <cell r="K4711" t="str">
            <v>Part Peak</v>
          </cell>
          <cell r="O4711" t="str">
            <v>C</v>
          </cell>
          <cell r="T4711">
            <v>833622.61800911743</v>
          </cell>
        </row>
        <row r="4712">
          <cell r="F4712" t="str">
            <v>B-1</v>
          </cell>
          <cell r="G4712" t="str">
            <v>AB32 Credit</v>
          </cell>
          <cell r="I4712" t="str">
            <v>Energy</v>
          </cell>
          <cell r="J4712" t="str">
            <v>Winter</v>
          </cell>
          <cell r="K4712" t="str">
            <v>Super Off</v>
          </cell>
          <cell r="O4712" t="str">
            <v>C</v>
          </cell>
          <cell r="T4712">
            <v>203540.73548986507</v>
          </cell>
        </row>
        <row r="4713">
          <cell r="F4713" t="str">
            <v>B-1</v>
          </cell>
          <cell r="G4713" t="str">
            <v>CTC</v>
          </cell>
          <cell r="I4713" t="str">
            <v>DL</v>
          </cell>
          <cell r="J4713" t="str">
            <v>N/A</v>
          </cell>
          <cell r="K4713" t="str">
            <v>N/A</v>
          </cell>
          <cell r="O4713" t="str">
            <v>N/A</v>
          </cell>
          <cell r="T4713">
            <v>0</v>
          </cell>
        </row>
        <row r="4714">
          <cell r="F4714" t="str">
            <v>B-1</v>
          </cell>
          <cell r="G4714" t="str">
            <v>CTC</v>
          </cell>
          <cell r="I4714" t="str">
            <v>Energy</v>
          </cell>
          <cell r="J4714" t="str">
            <v>Summer</v>
          </cell>
          <cell r="K4714" t="str">
            <v>Off Peak</v>
          </cell>
          <cell r="O4714" t="str">
            <v>N/A</v>
          </cell>
          <cell r="T4714">
            <v>378411767.24420893</v>
          </cell>
        </row>
        <row r="4715">
          <cell r="F4715" t="str">
            <v>B-1</v>
          </cell>
          <cell r="G4715" t="str">
            <v>CTC</v>
          </cell>
          <cell r="I4715" t="str">
            <v>Energy</v>
          </cell>
          <cell r="J4715" t="str">
            <v>Summer</v>
          </cell>
          <cell r="K4715" t="str">
            <v>Part Peak</v>
          </cell>
          <cell r="O4715" t="str">
            <v>N/A</v>
          </cell>
          <cell r="T4715">
            <v>114890374.300758</v>
          </cell>
        </row>
        <row r="4716">
          <cell r="F4716" t="str">
            <v>B-1</v>
          </cell>
          <cell r="G4716" t="str">
            <v>CTC</v>
          </cell>
          <cell r="I4716" t="str">
            <v>Energy</v>
          </cell>
          <cell r="J4716" t="str">
            <v>Summer</v>
          </cell>
          <cell r="K4716" t="str">
            <v>Peak</v>
          </cell>
          <cell r="O4716" t="str">
            <v>N/A</v>
          </cell>
          <cell r="T4716">
            <v>164227760.707984</v>
          </cell>
        </row>
        <row r="4717">
          <cell r="F4717" t="str">
            <v>B-1</v>
          </cell>
          <cell r="G4717" t="str">
            <v>CTC</v>
          </cell>
          <cell r="I4717" t="str">
            <v>Energy</v>
          </cell>
          <cell r="J4717" t="str">
            <v>Winter</v>
          </cell>
          <cell r="K4717" t="str">
            <v>Off Peak</v>
          </cell>
          <cell r="O4717" t="str">
            <v>N/A</v>
          </cell>
          <cell r="T4717">
            <v>773980502.18370295</v>
          </cell>
        </row>
        <row r="4718">
          <cell r="F4718" t="str">
            <v>B-1</v>
          </cell>
          <cell r="G4718" t="str">
            <v>CTC</v>
          </cell>
          <cell r="I4718" t="str">
            <v>Energy</v>
          </cell>
          <cell r="J4718" t="str">
            <v>Winter</v>
          </cell>
          <cell r="K4718" t="str">
            <v>Part Peak</v>
          </cell>
          <cell r="O4718" t="str">
            <v>N/A</v>
          </cell>
          <cell r="T4718">
            <v>259532528.84888199</v>
          </cell>
        </row>
        <row r="4719">
          <cell r="F4719" t="str">
            <v>B-1</v>
          </cell>
          <cell r="G4719" t="str">
            <v>CTC</v>
          </cell>
          <cell r="I4719" t="str">
            <v>Energy</v>
          </cell>
          <cell r="J4719" t="str">
            <v>Winter</v>
          </cell>
          <cell r="K4719" t="str">
            <v>Super Off</v>
          </cell>
          <cell r="O4719" t="str">
            <v>N/A</v>
          </cell>
          <cell r="T4719">
            <v>91561710.181789011</v>
          </cell>
        </row>
        <row r="4720">
          <cell r="F4720" t="str">
            <v>B-1</v>
          </cell>
          <cell r="G4720" t="str">
            <v>CTC</v>
          </cell>
          <cell r="I4720" t="str">
            <v>Energy</v>
          </cell>
          <cell r="J4720" t="str">
            <v>Summer</v>
          </cell>
          <cell r="K4720" t="str">
            <v>Off Peak</v>
          </cell>
          <cell r="O4720" t="str">
            <v>C</v>
          </cell>
          <cell r="T4720">
            <v>837726.47758200008</v>
          </cell>
        </row>
        <row r="4721">
          <cell r="F4721" t="str">
            <v>B-1</v>
          </cell>
          <cell r="G4721" t="str">
            <v>CTC</v>
          </cell>
          <cell r="I4721" t="str">
            <v>Energy</v>
          </cell>
          <cell r="J4721" t="str">
            <v>Summer</v>
          </cell>
          <cell r="K4721" t="str">
            <v>Part Peak</v>
          </cell>
          <cell r="O4721" t="str">
            <v>C</v>
          </cell>
          <cell r="T4721">
            <v>230843.45256999996</v>
          </cell>
        </row>
        <row r="4722">
          <cell r="F4722" t="str">
            <v>B-1</v>
          </cell>
          <cell r="G4722" t="str">
            <v>CTC</v>
          </cell>
          <cell r="I4722" t="str">
            <v>Energy</v>
          </cell>
          <cell r="J4722" t="str">
            <v>Summer</v>
          </cell>
          <cell r="K4722" t="str">
            <v>Peak</v>
          </cell>
          <cell r="O4722" t="str">
            <v>C</v>
          </cell>
          <cell r="T4722">
            <v>514526.28580800002</v>
          </cell>
        </row>
        <row r="4723">
          <cell r="F4723" t="str">
            <v>B-1</v>
          </cell>
          <cell r="G4723" t="str">
            <v>CTC</v>
          </cell>
          <cell r="I4723" t="str">
            <v>Energy</v>
          </cell>
          <cell r="J4723" t="str">
            <v>Winter</v>
          </cell>
          <cell r="K4723" t="str">
            <v>Off Peak</v>
          </cell>
          <cell r="O4723" t="str">
            <v>C</v>
          </cell>
          <cell r="T4723">
            <v>1681050.5319360001</v>
          </cell>
        </row>
        <row r="4724">
          <cell r="F4724" t="str">
            <v>B-1</v>
          </cell>
          <cell r="G4724" t="str">
            <v>CTC</v>
          </cell>
          <cell r="I4724" t="str">
            <v>Energy</v>
          </cell>
          <cell r="J4724" t="str">
            <v>Winter</v>
          </cell>
          <cell r="K4724" t="str">
            <v>Part Peak</v>
          </cell>
          <cell r="O4724" t="str">
            <v>C</v>
          </cell>
          <cell r="T4724">
            <v>680079.797593</v>
          </cell>
        </row>
        <row r="4725">
          <cell r="F4725" t="str">
            <v>B-1</v>
          </cell>
          <cell r="G4725" t="str">
            <v>CTC</v>
          </cell>
          <cell r="I4725" t="str">
            <v>Energy</v>
          </cell>
          <cell r="J4725" t="str">
            <v>Winter</v>
          </cell>
          <cell r="K4725" t="str">
            <v>Super Off</v>
          </cell>
          <cell r="O4725" t="str">
            <v>C</v>
          </cell>
          <cell r="T4725">
            <v>157523.153884</v>
          </cell>
        </row>
        <row r="4726">
          <cell r="F4726" t="str">
            <v>B-1</v>
          </cell>
          <cell r="G4726" t="str">
            <v>Distribution</v>
          </cell>
          <cell r="I4726" t="str">
            <v>Customer</v>
          </cell>
          <cell r="J4726" t="str">
            <v>Summer</v>
          </cell>
          <cell r="K4726" t="str">
            <v>Polyphase</v>
          </cell>
          <cell r="O4726" t="str">
            <v>N/A</v>
          </cell>
          <cell r="T4726">
            <v>240951.55957300001</v>
          </cell>
        </row>
        <row r="4727">
          <cell r="F4727" t="str">
            <v>B-1</v>
          </cell>
          <cell r="G4727" t="str">
            <v>Distribution</v>
          </cell>
          <cell r="I4727" t="str">
            <v>Customer</v>
          </cell>
          <cell r="J4727" t="str">
            <v>Summer</v>
          </cell>
          <cell r="K4727" t="str">
            <v>Single-Phase</v>
          </cell>
          <cell r="O4727" t="str">
            <v>N/A</v>
          </cell>
          <cell r="T4727">
            <v>296895.22918999998</v>
          </cell>
        </row>
        <row r="4728">
          <cell r="F4728" t="str">
            <v>B-1</v>
          </cell>
          <cell r="G4728" t="str">
            <v>Distribution</v>
          </cell>
          <cell r="I4728" t="str">
            <v>Customer</v>
          </cell>
          <cell r="J4728" t="str">
            <v>Winter</v>
          </cell>
          <cell r="K4728" t="str">
            <v>Polyphase</v>
          </cell>
          <cell r="O4728" t="str">
            <v>N/A</v>
          </cell>
          <cell r="T4728">
            <v>491473.94284499995</v>
          </cell>
        </row>
        <row r="4729">
          <cell r="F4729" t="str">
            <v>B-1</v>
          </cell>
          <cell r="G4729" t="str">
            <v>Distribution</v>
          </cell>
          <cell r="I4729" t="str">
            <v>Customer</v>
          </cell>
          <cell r="J4729" t="str">
            <v>Winter</v>
          </cell>
          <cell r="K4729" t="str">
            <v>Single-Phase</v>
          </cell>
          <cell r="O4729" t="str">
            <v>N/A</v>
          </cell>
          <cell r="T4729">
            <v>607178.97775299998</v>
          </cell>
        </row>
        <row r="4730">
          <cell r="F4730" t="str">
            <v>B-1</v>
          </cell>
          <cell r="G4730" t="str">
            <v>Distribution</v>
          </cell>
          <cell r="I4730" t="str">
            <v>Customer</v>
          </cell>
          <cell r="J4730" t="str">
            <v>Summer</v>
          </cell>
          <cell r="K4730" t="str">
            <v>Polyphase</v>
          </cell>
          <cell r="O4730" t="str">
            <v>C</v>
          </cell>
          <cell r="T4730">
            <v>205.81004199999998</v>
          </cell>
        </row>
        <row r="4731">
          <cell r="F4731" t="str">
            <v>B-1</v>
          </cell>
          <cell r="G4731" t="str">
            <v>Distribution</v>
          </cell>
          <cell r="I4731" t="str">
            <v>Customer</v>
          </cell>
          <cell r="J4731" t="str">
            <v>Summer</v>
          </cell>
          <cell r="K4731" t="str">
            <v>Single-Phase</v>
          </cell>
          <cell r="O4731" t="str">
            <v>C</v>
          </cell>
          <cell r="T4731">
            <v>296.13919699999997</v>
          </cell>
        </row>
        <row r="4732">
          <cell r="F4732" t="str">
            <v>B-1</v>
          </cell>
          <cell r="G4732" t="str">
            <v>Distribution</v>
          </cell>
          <cell r="I4732" t="str">
            <v>Customer</v>
          </cell>
          <cell r="J4732" t="str">
            <v>Winter</v>
          </cell>
          <cell r="K4732" t="str">
            <v>Polyphase</v>
          </cell>
          <cell r="O4732" t="str">
            <v>C</v>
          </cell>
          <cell r="T4732">
            <v>424.09157800000003</v>
          </cell>
        </row>
        <row r="4733">
          <cell r="F4733" t="str">
            <v>B-1</v>
          </cell>
          <cell r="G4733" t="str">
            <v>Distribution</v>
          </cell>
          <cell r="I4733" t="str">
            <v>Customer</v>
          </cell>
          <cell r="J4733" t="str">
            <v>Winter</v>
          </cell>
          <cell r="K4733" t="str">
            <v>Single-Phase</v>
          </cell>
          <cell r="O4733" t="str">
            <v>C</v>
          </cell>
          <cell r="T4733">
            <v>579.76793699999996</v>
          </cell>
        </row>
        <row r="4734">
          <cell r="F4734" t="str">
            <v>B-1</v>
          </cell>
          <cell r="G4734" t="str">
            <v>Distribution</v>
          </cell>
          <cell r="I4734" t="str">
            <v>Energy</v>
          </cell>
          <cell r="J4734" t="str">
            <v>Summer</v>
          </cell>
          <cell r="K4734" t="str">
            <v>Peak</v>
          </cell>
          <cell r="O4734" t="str">
            <v>N/A</v>
          </cell>
          <cell r="T4734">
            <v>164227760.707984</v>
          </cell>
        </row>
        <row r="4735">
          <cell r="F4735" t="str">
            <v>B-1</v>
          </cell>
          <cell r="G4735" t="str">
            <v>Distribution</v>
          </cell>
          <cell r="I4735" t="str">
            <v>Energy</v>
          </cell>
          <cell r="J4735" t="str">
            <v>Summer</v>
          </cell>
          <cell r="K4735" t="str">
            <v>Off Peak</v>
          </cell>
          <cell r="O4735" t="str">
            <v>N/A</v>
          </cell>
          <cell r="T4735">
            <v>378411767.24420893</v>
          </cell>
        </row>
        <row r="4736">
          <cell r="F4736" t="str">
            <v>B-1</v>
          </cell>
          <cell r="G4736" t="str">
            <v>Distribution</v>
          </cell>
          <cell r="I4736" t="str">
            <v>Energy</v>
          </cell>
          <cell r="J4736" t="str">
            <v>Summer</v>
          </cell>
          <cell r="K4736" t="str">
            <v>Part Peak</v>
          </cell>
          <cell r="O4736" t="str">
            <v>N/A</v>
          </cell>
          <cell r="T4736">
            <v>114890374.300758</v>
          </cell>
        </row>
        <row r="4737">
          <cell r="F4737" t="str">
            <v>B-1</v>
          </cell>
          <cell r="G4737" t="str">
            <v>Distribution</v>
          </cell>
          <cell r="I4737" t="str">
            <v>Energy</v>
          </cell>
          <cell r="J4737" t="str">
            <v>Winter</v>
          </cell>
          <cell r="K4737" t="str">
            <v>Off Peak</v>
          </cell>
          <cell r="O4737" t="str">
            <v>N/A</v>
          </cell>
          <cell r="T4737">
            <v>773980502.18370295</v>
          </cell>
        </row>
        <row r="4738">
          <cell r="F4738" t="str">
            <v>B-1</v>
          </cell>
          <cell r="G4738" t="str">
            <v>Distribution</v>
          </cell>
          <cell r="I4738" t="str">
            <v>Energy</v>
          </cell>
          <cell r="J4738" t="str">
            <v>Winter</v>
          </cell>
          <cell r="K4738" t="str">
            <v>Part Peak</v>
          </cell>
          <cell r="O4738" t="str">
            <v>N/A</v>
          </cell>
          <cell r="T4738">
            <v>259532528.84888199</v>
          </cell>
        </row>
        <row r="4739">
          <cell r="F4739" t="str">
            <v>B-1</v>
          </cell>
          <cell r="G4739" t="str">
            <v>Distribution</v>
          </cell>
          <cell r="I4739" t="str">
            <v>Energy</v>
          </cell>
          <cell r="J4739" t="str">
            <v>Winter</v>
          </cell>
          <cell r="K4739" t="str">
            <v>Super Off</v>
          </cell>
          <cell r="O4739" t="str">
            <v>N/A</v>
          </cell>
          <cell r="T4739">
            <v>91561710.181789011</v>
          </cell>
        </row>
        <row r="4740">
          <cell r="F4740" t="str">
            <v>B-1</v>
          </cell>
          <cell r="G4740" t="str">
            <v>Distribution</v>
          </cell>
          <cell r="I4740" t="str">
            <v>Energy</v>
          </cell>
          <cell r="J4740" t="str">
            <v>Summer</v>
          </cell>
          <cell r="K4740" t="str">
            <v>Peak</v>
          </cell>
          <cell r="O4740" t="str">
            <v>C</v>
          </cell>
          <cell r="T4740">
            <v>514526.28580800002</v>
          </cell>
        </row>
        <row r="4741">
          <cell r="F4741" t="str">
            <v>B-1</v>
          </cell>
          <cell r="G4741" t="str">
            <v>Distribution</v>
          </cell>
          <cell r="I4741" t="str">
            <v>Energy</v>
          </cell>
          <cell r="J4741" t="str">
            <v>Summer</v>
          </cell>
          <cell r="K4741" t="str">
            <v>Off Peak</v>
          </cell>
          <cell r="O4741" t="str">
            <v>C</v>
          </cell>
          <cell r="T4741">
            <v>837726.47758200008</v>
          </cell>
        </row>
        <row r="4742">
          <cell r="F4742" t="str">
            <v>B-1</v>
          </cell>
          <cell r="G4742" t="str">
            <v>Distribution</v>
          </cell>
          <cell r="I4742" t="str">
            <v>Energy</v>
          </cell>
          <cell r="J4742" t="str">
            <v>Summer</v>
          </cell>
          <cell r="K4742" t="str">
            <v>Part Peak</v>
          </cell>
          <cell r="O4742" t="str">
            <v>C</v>
          </cell>
          <cell r="T4742">
            <v>230843.45256999996</v>
          </cell>
        </row>
        <row r="4743">
          <cell r="F4743" t="str">
            <v>B-1</v>
          </cell>
          <cell r="G4743" t="str">
            <v>Distribution</v>
          </cell>
          <cell r="I4743" t="str">
            <v>Energy</v>
          </cell>
          <cell r="J4743" t="str">
            <v>Winter</v>
          </cell>
          <cell r="K4743" t="str">
            <v>Off Peak</v>
          </cell>
          <cell r="O4743" t="str">
            <v>C</v>
          </cell>
          <cell r="T4743">
            <v>1681050.5319360001</v>
          </cell>
        </row>
        <row r="4744">
          <cell r="F4744" t="str">
            <v>B-1</v>
          </cell>
          <cell r="G4744" t="str">
            <v>Distribution</v>
          </cell>
          <cell r="I4744" t="str">
            <v>Energy</v>
          </cell>
          <cell r="J4744" t="str">
            <v>Winter</v>
          </cell>
          <cell r="K4744" t="str">
            <v>Part Peak</v>
          </cell>
          <cell r="O4744" t="str">
            <v>C</v>
          </cell>
          <cell r="T4744">
            <v>680079.797593</v>
          </cell>
        </row>
        <row r="4745">
          <cell r="F4745" t="str">
            <v>B-1</v>
          </cell>
          <cell r="G4745" t="str">
            <v>Distribution</v>
          </cell>
          <cell r="I4745" t="str">
            <v>Energy</v>
          </cell>
          <cell r="J4745" t="str">
            <v>Winter</v>
          </cell>
          <cell r="K4745" t="str">
            <v>Super Off</v>
          </cell>
          <cell r="O4745" t="str">
            <v>C</v>
          </cell>
          <cell r="T4745">
            <v>157523.153884</v>
          </cell>
        </row>
        <row r="4746">
          <cell r="F4746" t="str">
            <v>B-1</v>
          </cell>
          <cell r="G4746" t="str">
            <v>Distribution</v>
          </cell>
          <cell r="I4746" t="str">
            <v>Energy</v>
          </cell>
          <cell r="J4746" t="str">
            <v>Summer</v>
          </cell>
          <cell r="K4746" t="str">
            <v>Peak</v>
          </cell>
          <cell r="O4746" t="str">
            <v>C</v>
          </cell>
          <cell r="T4746">
            <v>514526.28580800002</v>
          </cell>
        </row>
        <row r="4747">
          <cell r="F4747" t="str">
            <v>B-1</v>
          </cell>
          <cell r="G4747" t="str">
            <v>Distribution</v>
          </cell>
          <cell r="I4747" t="str">
            <v>Energy</v>
          </cell>
          <cell r="J4747" t="str">
            <v>Summer</v>
          </cell>
          <cell r="K4747" t="str">
            <v>Off Peak</v>
          </cell>
          <cell r="O4747" t="str">
            <v>C</v>
          </cell>
          <cell r="T4747">
            <v>837726.47758200008</v>
          </cell>
        </row>
        <row r="4748">
          <cell r="F4748" t="str">
            <v>B-1</v>
          </cell>
          <cell r="G4748" t="str">
            <v>Distribution</v>
          </cell>
          <cell r="I4748" t="str">
            <v>Energy</v>
          </cell>
          <cell r="J4748" t="str">
            <v>Summer</v>
          </cell>
          <cell r="K4748" t="str">
            <v>Part Peak</v>
          </cell>
          <cell r="O4748" t="str">
            <v>C</v>
          </cell>
          <cell r="T4748">
            <v>230843.45256999996</v>
          </cell>
        </row>
        <row r="4749">
          <cell r="F4749" t="str">
            <v>B-1</v>
          </cell>
          <cell r="G4749" t="str">
            <v>Distribution</v>
          </cell>
          <cell r="I4749" t="str">
            <v>Energy</v>
          </cell>
          <cell r="J4749" t="str">
            <v>Winter</v>
          </cell>
          <cell r="K4749" t="str">
            <v>Off Peak</v>
          </cell>
          <cell r="O4749" t="str">
            <v>C</v>
          </cell>
          <cell r="T4749">
            <v>1681050.5319360001</v>
          </cell>
        </row>
        <row r="4750">
          <cell r="F4750" t="str">
            <v>B-1</v>
          </cell>
          <cell r="G4750" t="str">
            <v>Distribution</v>
          </cell>
          <cell r="I4750" t="str">
            <v>Energy</v>
          </cell>
          <cell r="J4750" t="str">
            <v>Winter</v>
          </cell>
          <cell r="K4750" t="str">
            <v>Part Peak</v>
          </cell>
          <cell r="O4750" t="str">
            <v>C</v>
          </cell>
          <cell r="T4750">
            <v>680079.797593</v>
          </cell>
        </row>
        <row r="4751">
          <cell r="F4751" t="str">
            <v>B-1</v>
          </cell>
          <cell r="G4751" t="str">
            <v>Distribution</v>
          </cell>
          <cell r="I4751" t="str">
            <v>Energy</v>
          </cell>
          <cell r="J4751" t="str">
            <v>Winter</v>
          </cell>
          <cell r="K4751" t="str">
            <v>Super Off</v>
          </cell>
          <cell r="O4751" t="str">
            <v>C</v>
          </cell>
          <cell r="T4751">
            <v>157523.153884</v>
          </cell>
        </row>
        <row r="4752">
          <cell r="F4752" t="str">
            <v>B-1</v>
          </cell>
          <cell r="G4752" t="str">
            <v>Distribution</v>
          </cell>
          <cell r="I4752" t="str">
            <v>Other Standby Revenue</v>
          </cell>
          <cell r="J4752" t="str">
            <v>N/A</v>
          </cell>
          <cell r="K4752" t="str">
            <v>N/A</v>
          </cell>
          <cell r="O4752" t="str">
            <v>N/A</v>
          </cell>
          <cell r="T4752">
            <v>3122.7098889999997</v>
          </cell>
        </row>
        <row r="4753">
          <cell r="F4753" t="str">
            <v>B-1</v>
          </cell>
          <cell r="G4753" t="str">
            <v>WFC</v>
          </cell>
          <cell r="I4753" t="str">
            <v>DL</v>
          </cell>
          <cell r="J4753" t="str">
            <v>N/A</v>
          </cell>
          <cell r="K4753" t="str">
            <v>N/A</v>
          </cell>
          <cell r="O4753" t="str">
            <v>N/A</v>
          </cell>
          <cell r="T4753">
            <v>0</v>
          </cell>
        </row>
        <row r="4754">
          <cell r="F4754" t="str">
            <v>B-1</v>
          </cell>
          <cell r="G4754" t="str">
            <v>WFC</v>
          </cell>
          <cell r="I4754" t="str">
            <v>Energy</v>
          </cell>
          <cell r="J4754" t="str">
            <v>Summer</v>
          </cell>
          <cell r="K4754" t="str">
            <v>Off Peak</v>
          </cell>
          <cell r="O4754" t="str">
            <v>N/A</v>
          </cell>
          <cell r="T4754">
            <v>378411767.24420893</v>
          </cell>
        </row>
        <row r="4755">
          <cell r="F4755" t="str">
            <v>B-1</v>
          </cell>
          <cell r="G4755" t="str">
            <v>WFC</v>
          </cell>
          <cell r="I4755" t="str">
            <v>Energy</v>
          </cell>
          <cell r="J4755" t="str">
            <v>Summer</v>
          </cell>
          <cell r="K4755" t="str">
            <v>Part Peak</v>
          </cell>
          <cell r="O4755" t="str">
            <v>N/A</v>
          </cell>
          <cell r="T4755">
            <v>114890374.300758</v>
          </cell>
        </row>
        <row r="4756">
          <cell r="F4756" t="str">
            <v>B-1</v>
          </cell>
          <cell r="G4756" t="str">
            <v>WFC</v>
          </cell>
          <cell r="I4756" t="str">
            <v>Energy</v>
          </cell>
          <cell r="J4756" t="str">
            <v>Summer</v>
          </cell>
          <cell r="K4756" t="str">
            <v>Peak</v>
          </cell>
          <cell r="O4756" t="str">
            <v>N/A</v>
          </cell>
          <cell r="T4756">
            <v>164227760.707984</v>
          </cell>
        </row>
        <row r="4757">
          <cell r="F4757" t="str">
            <v>B-1</v>
          </cell>
          <cell r="G4757" t="str">
            <v>WFC</v>
          </cell>
          <cell r="I4757" t="str">
            <v>Energy</v>
          </cell>
          <cell r="J4757" t="str">
            <v>Winter</v>
          </cell>
          <cell r="K4757" t="str">
            <v>Off Peak</v>
          </cell>
          <cell r="O4757" t="str">
            <v>N/A</v>
          </cell>
          <cell r="T4757">
            <v>773980502.18370295</v>
          </cell>
        </row>
        <row r="4758">
          <cell r="F4758" t="str">
            <v>B-1</v>
          </cell>
          <cell r="G4758" t="str">
            <v>WFC</v>
          </cell>
          <cell r="I4758" t="str">
            <v>Energy</v>
          </cell>
          <cell r="J4758" t="str">
            <v>Winter</v>
          </cell>
          <cell r="K4758" t="str">
            <v>Part Peak</v>
          </cell>
          <cell r="O4758" t="str">
            <v>N/A</v>
          </cell>
          <cell r="T4758">
            <v>259532528.84888199</v>
          </cell>
        </row>
        <row r="4759">
          <cell r="F4759" t="str">
            <v>B-1</v>
          </cell>
          <cell r="G4759" t="str">
            <v>WFC</v>
          </cell>
          <cell r="I4759" t="str">
            <v>Energy</v>
          </cell>
          <cell r="J4759" t="str">
            <v>Winter</v>
          </cell>
          <cell r="K4759" t="str">
            <v>Super Off</v>
          </cell>
          <cell r="O4759" t="str">
            <v>N/A</v>
          </cell>
          <cell r="T4759">
            <v>91561710.181789011</v>
          </cell>
        </row>
        <row r="4760">
          <cell r="F4760" t="str">
            <v>B-1</v>
          </cell>
          <cell r="G4760" t="str">
            <v>WFC</v>
          </cell>
          <cell r="I4760" t="str">
            <v>Energy</v>
          </cell>
          <cell r="J4760" t="str">
            <v>Summer</v>
          </cell>
          <cell r="K4760" t="str">
            <v>Off Peak</v>
          </cell>
          <cell r="O4760" t="str">
            <v>C</v>
          </cell>
          <cell r="T4760">
            <v>837726.47758200008</v>
          </cell>
        </row>
        <row r="4761">
          <cell r="F4761" t="str">
            <v>B-1</v>
          </cell>
          <cell r="G4761" t="str">
            <v>WFC</v>
          </cell>
          <cell r="I4761" t="str">
            <v>Energy</v>
          </cell>
          <cell r="J4761" t="str">
            <v>Summer</v>
          </cell>
          <cell r="K4761" t="str">
            <v>Part Peak</v>
          </cell>
          <cell r="O4761" t="str">
            <v>C</v>
          </cell>
          <cell r="T4761">
            <v>230843.45256999996</v>
          </cell>
        </row>
        <row r="4762">
          <cell r="F4762" t="str">
            <v>B-1</v>
          </cell>
          <cell r="G4762" t="str">
            <v>WFC</v>
          </cell>
          <cell r="I4762" t="str">
            <v>Energy</v>
          </cell>
          <cell r="J4762" t="str">
            <v>Summer</v>
          </cell>
          <cell r="K4762" t="str">
            <v>Peak</v>
          </cell>
          <cell r="O4762" t="str">
            <v>C</v>
          </cell>
          <cell r="T4762">
            <v>514526.28580800002</v>
          </cell>
        </row>
        <row r="4763">
          <cell r="F4763" t="str">
            <v>B-1</v>
          </cell>
          <cell r="G4763" t="str">
            <v>WFC</v>
          </cell>
          <cell r="I4763" t="str">
            <v>Energy</v>
          </cell>
          <cell r="J4763" t="str">
            <v>Winter</v>
          </cell>
          <cell r="K4763" t="str">
            <v>Off Peak</v>
          </cell>
          <cell r="O4763" t="str">
            <v>C</v>
          </cell>
          <cell r="T4763">
            <v>1681050.5319360001</v>
          </cell>
        </row>
        <row r="4764">
          <cell r="F4764" t="str">
            <v>B-1</v>
          </cell>
          <cell r="G4764" t="str">
            <v>WFC</v>
          </cell>
          <cell r="I4764" t="str">
            <v>Energy</v>
          </cell>
          <cell r="J4764" t="str">
            <v>Winter</v>
          </cell>
          <cell r="K4764" t="str">
            <v>Part Peak</v>
          </cell>
          <cell r="O4764" t="str">
            <v>C</v>
          </cell>
          <cell r="T4764">
            <v>680079.797593</v>
          </cell>
        </row>
        <row r="4765">
          <cell r="F4765" t="str">
            <v>B-1</v>
          </cell>
          <cell r="G4765" t="str">
            <v>WFC</v>
          </cell>
          <cell r="I4765" t="str">
            <v>Energy</v>
          </cell>
          <cell r="J4765" t="str">
            <v>Winter</v>
          </cell>
          <cell r="K4765" t="str">
            <v>Super Off</v>
          </cell>
          <cell r="O4765" t="str">
            <v>C</v>
          </cell>
          <cell r="T4765">
            <v>157523.153884</v>
          </cell>
        </row>
        <row r="4766">
          <cell r="F4766" t="str">
            <v>B-1</v>
          </cell>
          <cell r="G4766" t="str">
            <v>WFC</v>
          </cell>
          <cell r="I4766" t="str">
            <v>Energy</v>
          </cell>
          <cell r="J4766" t="str">
            <v>Summer</v>
          </cell>
          <cell r="K4766" t="str">
            <v>Off Peak</v>
          </cell>
          <cell r="O4766" t="str">
            <v>C</v>
          </cell>
          <cell r="T4766">
            <v>837726.47758200008</v>
          </cell>
        </row>
        <row r="4767">
          <cell r="F4767" t="str">
            <v>B-1</v>
          </cell>
          <cell r="G4767" t="str">
            <v>WFC</v>
          </cell>
          <cell r="I4767" t="str">
            <v>Energy</v>
          </cell>
          <cell r="J4767" t="str">
            <v>Summer</v>
          </cell>
          <cell r="K4767" t="str">
            <v>Part Peak</v>
          </cell>
          <cell r="O4767" t="str">
            <v>C</v>
          </cell>
          <cell r="T4767">
            <v>230843.45256999996</v>
          </cell>
        </row>
        <row r="4768">
          <cell r="F4768" t="str">
            <v>B-1</v>
          </cell>
          <cell r="G4768" t="str">
            <v>WFC</v>
          </cell>
          <cell r="I4768" t="str">
            <v>Energy</v>
          </cell>
          <cell r="J4768" t="str">
            <v>Summer</v>
          </cell>
          <cell r="K4768" t="str">
            <v>Peak</v>
          </cell>
          <cell r="O4768" t="str">
            <v>C</v>
          </cell>
          <cell r="T4768">
            <v>514526.28580800002</v>
          </cell>
        </row>
        <row r="4769">
          <cell r="F4769" t="str">
            <v>B-1</v>
          </cell>
          <cell r="G4769" t="str">
            <v>WFC</v>
          </cell>
          <cell r="I4769" t="str">
            <v>Energy</v>
          </cell>
          <cell r="J4769" t="str">
            <v>Winter</v>
          </cell>
          <cell r="K4769" t="str">
            <v>Off Peak</v>
          </cell>
          <cell r="O4769" t="str">
            <v>C</v>
          </cell>
          <cell r="T4769">
            <v>1681050.5319360001</v>
          </cell>
        </row>
        <row r="4770">
          <cell r="F4770" t="str">
            <v>B-1</v>
          </cell>
          <cell r="G4770" t="str">
            <v>WFC</v>
          </cell>
          <cell r="I4770" t="str">
            <v>Energy</v>
          </cell>
          <cell r="J4770" t="str">
            <v>Winter</v>
          </cell>
          <cell r="K4770" t="str">
            <v>Part Peak</v>
          </cell>
          <cell r="O4770" t="str">
            <v>C</v>
          </cell>
          <cell r="T4770">
            <v>680079.797593</v>
          </cell>
        </row>
        <row r="4771">
          <cell r="F4771" t="str">
            <v>B-1</v>
          </cell>
          <cell r="G4771" t="str">
            <v>WFC</v>
          </cell>
          <cell r="I4771" t="str">
            <v>Energy</v>
          </cell>
          <cell r="J4771" t="str">
            <v>Winter</v>
          </cell>
          <cell r="K4771" t="str">
            <v>Super Off</v>
          </cell>
          <cell r="O4771" t="str">
            <v>C</v>
          </cell>
          <cell r="T4771">
            <v>157523.153884</v>
          </cell>
        </row>
        <row r="4772">
          <cell r="F4772" t="str">
            <v>B-1</v>
          </cell>
          <cell r="G4772" t="str">
            <v>ECRA</v>
          </cell>
          <cell r="I4772" t="str">
            <v>DL</v>
          </cell>
          <cell r="J4772" t="str">
            <v>N/A</v>
          </cell>
          <cell r="K4772" t="str">
            <v>N/A</v>
          </cell>
          <cell r="O4772" t="str">
            <v>N/A</v>
          </cell>
          <cell r="T4772">
            <v>0</v>
          </cell>
        </row>
        <row r="4773">
          <cell r="F4773" t="str">
            <v>B-1</v>
          </cell>
          <cell r="G4773" t="str">
            <v>ECRA</v>
          </cell>
          <cell r="I4773" t="str">
            <v>Energy</v>
          </cell>
          <cell r="J4773" t="str">
            <v>Summer</v>
          </cell>
          <cell r="K4773" t="str">
            <v>Off Peak</v>
          </cell>
          <cell r="O4773" t="str">
            <v>N/A</v>
          </cell>
          <cell r="T4773">
            <v>378411767.24420893</v>
          </cell>
        </row>
        <row r="4774">
          <cell r="F4774" t="str">
            <v>B-1</v>
          </cell>
          <cell r="G4774" t="str">
            <v>ECRA</v>
          </cell>
          <cell r="I4774" t="str">
            <v>Energy</v>
          </cell>
          <cell r="J4774" t="str">
            <v>Summer</v>
          </cell>
          <cell r="K4774" t="str">
            <v>Part Peak</v>
          </cell>
          <cell r="O4774" t="str">
            <v>N/A</v>
          </cell>
          <cell r="T4774">
            <v>114890374.300758</v>
          </cell>
        </row>
        <row r="4775">
          <cell r="F4775" t="str">
            <v>B-1</v>
          </cell>
          <cell r="G4775" t="str">
            <v>ECRA</v>
          </cell>
          <cell r="I4775" t="str">
            <v>Energy</v>
          </cell>
          <cell r="J4775" t="str">
            <v>Summer</v>
          </cell>
          <cell r="K4775" t="str">
            <v>Peak</v>
          </cell>
          <cell r="O4775" t="str">
            <v>N/A</v>
          </cell>
          <cell r="T4775">
            <v>164227760.707984</v>
          </cell>
        </row>
        <row r="4776">
          <cell r="F4776" t="str">
            <v>B-1</v>
          </cell>
          <cell r="G4776" t="str">
            <v>ECRA</v>
          </cell>
          <cell r="I4776" t="str">
            <v>Energy</v>
          </cell>
          <cell r="J4776" t="str">
            <v>Winter</v>
          </cell>
          <cell r="K4776" t="str">
            <v>Off Peak</v>
          </cell>
          <cell r="O4776" t="str">
            <v>N/A</v>
          </cell>
          <cell r="T4776">
            <v>773980502.18370295</v>
          </cell>
        </row>
        <row r="4777">
          <cell r="F4777" t="str">
            <v>B-1</v>
          </cell>
          <cell r="G4777" t="str">
            <v>ECRA</v>
          </cell>
          <cell r="I4777" t="str">
            <v>Energy</v>
          </cell>
          <cell r="J4777" t="str">
            <v>Winter</v>
          </cell>
          <cell r="K4777" t="str">
            <v>Part Peak</v>
          </cell>
          <cell r="O4777" t="str">
            <v>N/A</v>
          </cell>
          <cell r="T4777">
            <v>259532528.84888199</v>
          </cell>
        </row>
        <row r="4778">
          <cell r="F4778" t="str">
            <v>B-1</v>
          </cell>
          <cell r="G4778" t="str">
            <v>ECRA</v>
          </cell>
          <cell r="I4778" t="str">
            <v>Energy</v>
          </cell>
          <cell r="J4778" t="str">
            <v>Winter</v>
          </cell>
          <cell r="K4778" t="str">
            <v>Super Off</v>
          </cell>
          <cell r="O4778" t="str">
            <v>N/A</v>
          </cell>
          <cell r="T4778">
            <v>91561710.181789011</v>
          </cell>
        </row>
        <row r="4779">
          <cell r="F4779" t="str">
            <v>B-1</v>
          </cell>
          <cell r="G4779" t="str">
            <v>ECRA</v>
          </cell>
          <cell r="I4779" t="str">
            <v>Energy</v>
          </cell>
          <cell r="J4779" t="str">
            <v>Summer</v>
          </cell>
          <cell r="K4779" t="str">
            <v>Off Peak</v>
          </cell>
          <cell r="O4779" t="str">
            <v>C</v>
          </cell>
          <cell r="T4779">
            <v>837726.47758200008</v>
          </cell>
        </row>
        <row r="4780">
          <cell r="F4780" t="str">
            <v>B-1</v>
          </cell>
          <cell r="G4780" t="str">
            <v>ECRA</v>
          </cell>
          <cell r="I4780" t="str">
            <v>Energy</v>
          </cell>
          <cell r="J4780" t="str">
            <v>Summer</v>
          </cell>
          <cell r="K4780" t="str">
            <v>Part Peak</v>
          </cell>
          <cell r="O4780" t="str">
            <v>C</v>
          </cell>
          <cell r="T4780">
            <v>230843.45256999996</v>
          </cell>
        </row>
        <row r="4781">
          <cell r="F4781" t="str">
            <v>B-1</v>
          </cell>
          <cell r="G4781" t="str">
            <v>ECRA</v>
          </cell>
          <cell r="I4781" t="str">
            <v>Energy</v>
          </cell>
          <cell r="J4781" t="str">
            <v>Summer</v>
          </cell>
          <cell r="K4781" t="str">
            <v>Peak</v>
          </cell>
          <cell r="O4781" t="str">
            <v>C</v>
          </cell>
          <cell r="T4781">
            <v>514526.28580800002</v>
          </cell>
        </row>
        <row r="4782">
          <cell r="F4782" t="str">
            <v>B-1</v>
          </cell>
          <cell r="G4782" t="str">
            <v>ECRA</v>
          </cell>
          <cell r="I4782" t="str">
            <v>Energy</v>
          </cell>
          <cell r="J4782" t="str">
            <v>Winter</v>
          </cell>
          <cell r="K4782" t="str">
            <v>Off Peak</v>
          </cell>
          <cell r="O4782" t="str">
            <v>C</v>
          </cell>
          <cell r="T4782">
            <v>1681050.5319360001</v>
          </cell>
        </row>
        <row r="4783">
          <cell r="F4783" t="str">
            <v>B-1</v>
          </cell>
          <cell r="G4783" t="str">
            <v>ECRA</v>
          </cell>
          <cell r="I4783" t="str">
            <v>Energy</v>
          </cell>
          <cell r="J4783" t="str">
            <v>Winter</v>
          </cell>
          <cell r="K4783" t="str">
            <v>Part Peak</v>
          </cell>
          <cell r="O4783" t="str">
            <v>C</v>
          </cell>
          <cell r="T4783">
            <v>680079.797593</v>
          </cell>
        </row>
        <row r="4784">
          <cell r="F4784" t="str">
            <v>B-1</v>
          </cell>
          <cell r="G4784" t="str">
            <v>ECRA</v>
          </cell>
          <cell r="I4784" t="str">
            <v>Energy</v>
          </cell>
          <cell r="J4784" t="str">
            <v>Winter</v>
          </cell>
          <cell r="K4784" t="str">
            <v>Super Off</v>
          </cell>
          <cell r="O4784" t="str">
            <v>C</v>
          </cell>
          <cell r="T4784">
            <v>157523.153884</v>
          </cell>
        </row>
        <row r="4785">
          <cell r="F4785" t="str">
            <v>B-1</v>
          </cell>
          <cell r="G4785" t="str">
            <v>Generation</v>
          </cell>
          <cell r="I4785" t="str">
            <v>Energy</v>
          </cell>
          <cell r="J4785" t="str">
            <v>Summer</v>
          </cell>
          <cell r="K4785" t="str">
            <v>Off Peak</v>
          </cell>
          <cell r="O4785" t="str">
            <v>N/A</v>
          </cell>
          <cell r="T4785">
            <v>378411767.24420893</v>
          </cell>
        </row>
        <row r="4786">
          <cell r="F4786" t="str">
            <v>B-1</v>
          </cell>
          <cell r="G4786" t="str">
            <v>Generation</v>
          </cell>
          <cell r="I4786" t="str">
            <v>Energy</v>
          </cell>
          <cell r="J4786" t="str">
            <v>Summer</v>
          </cell>
          <cell r="K4786" t="str">
            <v>Part Peak</v>
          </cell>
          <cell r="O4786" t="str">
            <v>N/A</v>
          </cell>
          <cell r="T4786">
            <v>114890374.300758</v>
          </cell>
        </row>
        <row r="4787">
          <cell r="F4787" t="str">
            <v>B-1</v>
          </cell>
          <cell r="G4787" t="str">
            <v>Generation</v>
          </cell>
          <cell r="I4787" t="str">
            <v>Energy</v>
          </cell>
          <cell r="J4787" t="str">
            <v>Summer</v>
          </cell>
          <cell r="K4787" t="str">
            <v>Peak</v>
          </cell>
          <cell r="O4787" t="str">
            <v>N/A</v>
          </cell>
          <cell r="T4787">
            <v>164227760.707984</v>
          </cell>
        </row>
        <row r="4788">
          <cell r="F4788" t="str">
            <v>B-1</v>
          </cell>
          <cell r="G4788" t="str">
            <v>Generation</v>
          </cell>
          <cell r="I4788" t="str">
            <v>Energy</v>
          </cell>
          <cell r="J4788" t="str">
            <v>Winter</v>
          </cell>
          <cell r="K4788" t="str">
            <v>Off Peak</v>
          </cell>
          <cell r="O4788" t="str">
            <v>N/A</v>
          </cell>
          <cell r="T4788">
            <v>773980502.18370295</v>
          </cell>
        </row>
        <row r="4789">
          <cell r="F4789" t="str">
            <v>B-1</v>
          </cell>
          <cell r="G4789" t="str">
            <v>Generation</v>
          </cell>
          <cell r="I4789" t="str">
            <v>Energy</v>
          </cell>
          <cell r="J4789" t="str">
            <v>Winter</v>
          </cell>
          <cell r="K4789" t="str">
            <v>Part Peak</v>
          </cell>
          <cell r="O4789" t="str">
            <v>N/A</v>
          </cell>
          <cell r="T4789">
            <v>259532528.84888199</v>
          </cell>
        </row>
        <row r="4790">
          <cell r="F4790" t="str">
            <v>B-1</v>
          </cell>
          <cell r="G4790" t="str">
            <v>Generation</v>
          </cell>
          <cell r="I4790" t="str">
            <v>Energy</v>
          </cell>
          <cell r="J4790" t="str">
            <v>Winter</v>
          </cell>
          <cell r="K4790" t="str">
            <v>Super Off</v>
          </cell>
          <cell r="O4790" t="str">
            <v>N/A</v>
          </cell>
          <cell r="T4790">
            <v>91561710.181789011</v>
          </cell>
        </row>
        <row r="4791">
          <cell r="F4791" t="str">
            <v>B-1</v>
          </cell>
          <cell r="G4791" t="str">
            <v>Generation</v>
          </cell>
          <cell r="I4791" t="str">
            <v>Other Standby Revenue</v>
          </cell>
          <cell r="J4791" t="str">
            <v>N/A</v>
          </cell>
          <cell r="K4791" t="str">
            <v>N/A</v>
          </cell>
          <cell r="O4791" t="str">
            <v>N/A</v>
          </cell>
          <cell r="T4791">
            <v>3122.7098889999997</v>
          </cell>
        </row>
        <row r="4792">
          <cell r="F4792" t="str">
            <v>B-1</v>
          </cell>
          <cell r="G4792" t="str">
            <v>Generation</v>
          </cell>
          <cell r="I4792" t="str">
            <v>Energy</v>
          </cell>
          <cell r="J4792" t="str">
            <v>Summer</v>
          </cell>
          <cell r="K4792" t="str">
            <v>Off Peak</v>
          </cell>
          <cell r="O4792" t="str">
            <v>C</v>
          </cell>
          <cell r="T4792">
            <v>837726.47758200008</v>
          </cell>
        </row>
        <row r="4793">
          <cell r="F4793" t="str">
            <v>B-1</v>
          </cell>
          <cell r="G4793" t="str">
            <v>Generation</v>
          </cell>
          <cell r="I4793" t="str">
            <v>Energy</v>
          </cell>
          <cell r="J4793" t="str">
            <v>Summer</v>
          </cell>
          <cell r="K4793" t="str">
            <v>Part Peak</v>
          </cell>
          <cell r="O4793" t="str">
            <v>C</v>
          </cell>
          <cell r="T4793">
            <v>230843.45256999996</v>
          </cell>
        </row>
        <row r="4794">
          <cell r="F4794" t="str">
            <v>B-1</v>
          </cell>
          <cell r="G4794" t="str">
            <v>Generation</v>
          </cell>
          <cell r="I4794" t="str">
            <v>Energy</v>
          </cell>
          <cell r="J4794" t="str">
            <v>Summer</v>
          </cell>
          <cell r="K4794" t="str">
            <v>Peak</v>
          </cell>
          <cell r="O4794" t="str">
            <v>C</v>
          </cell>
          <cell r="T4794">
            <v>514526.28580800002</v>
          </cell>
        </row>
        <row r="4795">
          <cell r="F4795" t="str">
            <v>B-1</v>
          </cell>
          <cell r="G4795" t="str">
            <v>Generation</v>
          </cell>
          <cell r="I4795" t="str">
            <v>Energy</v>
          </cell>
          <cell r="J4795" t="str">
            <v>Winter</v>
          </cell>
          <cell r="K4795" t="str">
            <v>Off Peak</v>
          </cell>
          <cell r="O4795" t="str">
            <v>C</v>
          </cell>
          <cell r="T4795">
            <v>1681050.5319360001</v>
          </cell>
        </row>
        <row r="4796">
          <cell r="F4796" t="str">
            <v>B-1</v>
          </cell>
          <cell r="G4796" t="str">
            <v>Generation</v>
          </cell>
          <cell r="I4796" t="str">
            <v>Energy</v>
          </cell>
          <cell r="J4796" t="str">
            <v>Winter</v>
          </cell>
          <cell r="K4796" t="str">
            <v>Part Peak</v>
          </cell>
          <cell r="O4796" t="str">
            <v>C</v>
          </cell>
          <cell r="T4796">
            <v>680079.797593</v>
          </cell>
        </row>
        <row r="4797">
          <cell r="F4797" t="str">
            <v>B-1</v>
          </cell>
          <cell r="G4797" t="str">
            <v>Generation</v>
          </cell>
          <cell r="I4797" t="str">
            <v>Energy</v>
          </cell>
          <cell r="J4797" t="str">
            <v>Winter</v>
          </cell>
          <cell r="K4797" t="str">
            <v>Super Off</v>
          </cell>
          <cell r="O4797" t="str">
            <v>C</v>
          </cell>
          <cell r="T4797">
            <v>157523.153884</v>
          </cell>
        </row>
        <row r="4798">
          <cell r="F4798" t="str">
            <v>B-1</v>
          </cell>
          <cell r="G4798" t="str">
            <v>ND</v>
          </cell>
          <cell r="I4798" t="str">
            <v>DL</v>
          </cell>
          <cell r="J4798" t="str">
            <v>N/A</v>
          </cell>
          <cell r="K4798" t="str">
            <v>N/A</v>
          </cell>
          <cell r="O4798" t="str">
            <v>N/A</v>
          </cell>
          <cell r="T4798">
            <v>0</v>
          </cell>
        </row>
        <row r="4799">
          <cell r="F4799" t="str">
            <v>B-1</v>
          </cell>
          <cell r="G4799" t="str">
            <v>ND</v>
          </cell>
          <cell r="I4799" t="str">
            <v>Energy</v>
          </cell>
          <cell r="J4799" t="str">
            <v>Summer</v>
          </cell>
          <cell r="K4799" t="str">
            <v>Off Peak</v>
          </cell>
          <cell r="O4799" t="str">
            <v>N/A</v>
          </cell>
          <cell r="T4799">
            <v>378411767.24420893</v>
          </cell>
        </row>
        <row r="4800">
          <cell r="F4800" t="str">
            <v>B-1</v>
          </cell>
          <cell r="G4800" t="str">
            <v>ND</v>
          </cell>
          <cell r="I4800" t="str">
            <v>Energy</v>
          </cell>
          <cell r="J4800" t="str">
            <v>Summer</v>
          </cell>
          <cell r="K4800" t="str">
            <v>Part Peak</v>
          </cell>
          <cell r="O4800" t="str">
            <v>N/A</v>
          </cell>
          <cell r="T4800">
            <v>114890374.300758</v>
          </cell>
        </row>
        <row r="4801">
          <cell r="F4801" t="str">
            <v>B-1</v>
          </cell>
          <cell r="G4801" t="str">
            <v>ND</v>
          </cell>
          <cell r="I4801" t="str">
            <v>Energy</v>
          </cell>
          <cell r="J4801" t="str">
            <v>Summer</v>
          </cell>
          <cell r="K4801" t="str">
            <v>Peak</v>
          </cell>
          <cell r="O4801" t="str">
            <v>N/A</v>
          </cell>
          <cell r="T4801">
            <v>164227760.707984</v>
          </cell>
        </row>
        <row r="4802">
          <cell r="F4802" t="str">
            <v>B-1</v>
          </cell>
          <cell r="G4802" t="str">
            <v>ND</v>
          </cell>
          <cell r="I4802" t="str">
            <v>Energy</v>
          </cell>
          <cell r="J4802" t="str">
            <v>Winter</v>
          </cell>
          <cell r="K4802" t="str">
            <v>Off Peak</v>
          </cell>
          <cell r="O4802" t="str">
            <v>N/A</v>
          </cell>
          <cell r="T4802">
            <v>773980502.18370295</v>
          </cell>
        </row>
        <row r="4803">
          <cell r="F4803" t="str">
            <v>B-1</v>
          </cell>
          <cell r="G4803" t="str">
            <v>ND</v>
          </cell>
          <cell r="I4803" t="str">
            <v>Energy</v>
          </cell>
          <cell r="J4803" t="str">
            <v>Winter</v>
          </cell>
          <cell r="K4803" t="str">
            <v>Part Peak</v>
          </cell>
          <cell r="O4803" t="str">
            <v>N/A</v>
          </cell>
          <cell r="T4803">
            <v>259532528.84888199</v>
          </cell>
        </row>
        <row r="4804">
          <cell r="F4804" t="str">
            <v>B-1</v>
          </cell>
          <cell r="G4804" t="str">
            <v>ND</v>
          </cell>
          <cell r="I4804" t="str">
            <v>Energy</v>
          </cell>
          <cell r="J4804" t="str">
            <v>Winter</v>
          </cell>
          <cell r="K4804" t="str">
            <v>Super Off</v>
          </cell>
          <cell r="O4804" t="str">
            <v>N/A</v>
          </cell>
          <cell r="T4804">
            <v>91561710.181789011</v>
          </cell>
        </row>
        <row r="4805">
          <cell r="F4805" t="str">
            <v>B-1</v>
          </cell>
          <cell r="G4805" t="str">
            <v>ND</v>
          </cell>
          <cell r="I4805" t="str">
            <v>Energy</v>
          </cell>
          <cell r="J4805" t="str">
            <v>Summer</v>
          </cell>
          <cell r="K4805" t="str">
            <v>Off Peak</v>
          </cell>
          <cell r="O4805" t="str">
            <v>C</v>
          </cell>
          <cell r="T4805">
            <v>837726.47758200008</v>
          </cell>
        </row>
        <row r="4806">
          <cell r="F4806" t="str">
            <v>B-1</v>
          </cell>
          <cell r="G4806" t="str">
            <v>ND</v>
          </cell>
          <cell r="I4806" t="str">
            <v>Energy</v>
          </cell>
          <cell r="J4806" t="str">
            <v>Summer</v>
          </cell>
          <cell r="K4806" t="str">
            <v>Part Peak</v>
          </cell>
          <cell r="O4806" t="str">
            <v>C</v>
          </cell>
          <cell r="T4806">
            <v>230843.45256999996</v>
          </cell>
        </row>
        <row r="4807">
          <cell r="F4807" t="str">
            <v>B-1</v>
          </cell>
          <cell r="G4807" t="str">
            <v>ND</v>
          </cell>
          <cell r="I4807" t="str">
            <v>Energy</v>
          </cell>
          <cell r="J4807" t="str">
            <v>Summer</v>
          </cell>
          <cell r="K4807" t="str">
            <v>Peak</v>
          </cell>
          <cell r="O4807" t="str">
            <v>C</v>
          </cell>
          <cell r="T4807">
            <v>514526.28580800002</v>
          </cell>
        </row>
        <row r="4808">
          <cell r="F4808" t="str">
            <v>B-1</v>
          </cell>
          <cell r="G4808" t="str">
            <v>ND</v>
          </cell>
          <cell r="I4808" t="str">
            <v>Energy</v>
          </cell>
          <cell r="J4808" t="str">
            <v>Winter</v>
          </cell>
          <cell r="K4808" t="str">
            <v>Off Peak</v>
          </cell>
          <cell r="O4808" t="str">
            <v>C</v>
          </cell>
          <cell r="T4808">
            <v>1681050.5319360001</v>
          </cell>
        </row>
        <row r="4809">
          <cell r="F4809" t="str">
            <v>B-1</v>
          </cell>
          <cell r="G4809" t="str">
            <v>ND</v>
          </cell>
          <cell r="I4809" t="str">
            <v>Energy</v>
          </cell>
          <cell r="J4809" t="str">
            <v>Winter</v>
          </cell>
          <cell r="K4809" t="str">
            <v>Part Peak</v>
          </cell>
          <cell r="O4809" t="str">
            <v>C</v>
          </cell>
          <cell r="T4809">
            <v>680079.797593</v>
          </cell>
        </row>
        <row r="4810">
          <cell r="F4810" t="str">
            <v>B-1</v>
          </cell>
          <cell r="G4810" t="str">
            <v>ND</v>
          </cell>
          <cell r="I4810" t="str">
            <v>Energy</v>
          </cell>
          <cell r="J4810" t="str">
            <v>Winter</v>
          </cell>
          <cell r="K4810" t="str">
            <v>Super Off</v>
          </cell>
          <cell r="O4810" t="str">
            <v>C</v>
          </cell>
          <cell r="T4810">
            <v>157523.153884</v>
          </cell>
        </row>
        <row r="4811">
          <cell r="F4811" t="str">
            <v>B-1</v>
          </cell>
          <cell r="G4811" t="str">
            <v>NSGC</v>
          </cell>
          <cell r="I4811" t="str">
            <v>Energy</v>
          </cell>
          <cell r="J4811" t="str">
            <v>Summer</v>
          </cell>
          <cell r="K4811" t="str">
            <v>Off Peak</v>
          </cell>
          <cell r="O4811" t="str">
            <v>N/A</v>
          </cell>
          <cell r="T4811">
            <v>378411767.24420893</v>
          </cell>
        </row>
        <row r="4812">
          <cell r="F4812" t="str">
            <v>B-1</v>
          </cell>
          <cell r="G4812" t="str">
            <v>NSGC</v>
          </cell>
          <cell r="I4812" t="str">
            <v>Energy</v>
          </cell>
          <cell r="J4812" t="str">
            <v>Summer</v>
          </cell>
          <cell r="K4812" t="str">
            <v>Part Peak</v>
          </cell>
          <cell r="O4812" t="str">
            <v>N/A</v>
          </cell>
          <cell r="T4812">
            <v>114890374.300758</v>
          </cell>
        </row>
        <row r="4813">
          <cell r="F4813" t="str">
            <v>B-1</v>
          </cell>
          <cell r="G4813" t="str">
            <v>NSGC</v>
          </cell>
          <cell r="I4813" t="str">
            <v>Energy</v>
          </cell>
          <cell r="J4813" t="str">
            <v>Summer</v>
          </cell>
          <cell r="K4813" t="str">
            <v>Peak</v>
          </cell>
          <cell r="O4813" t="str">
            <v>N/A</v>
          </cell>
          <cell r="T4813">
            <v>164227760.707984</v>
          </cell>
        </row>
        <row r="4814">
          <cell r="F4814" t="str">
            <v>B-1</v>
          </cell>
          <cell r="G4814" t="str">
            <v>NSGC</v>
          </cell>
          <cell r="I4814" t="str">
            <v>Energy</v>
          </cell>
          <cell r="J4814" t="str">
            <v>Winter</v>
          </cell>
          <cell r="K4814" t="str">
            <v>Off Peak</v>
          </cell>
          <cell r="O4814" t="str">
            <v>N/A</v>
          </cell>
          <cell r="T4814">
            <v>773980502.18370295</v>
          </cell>
        </row>
        <row r="4815">
          <cell r="F4815" t="str">
            <v>B-1</v>
          </cell>
          <cell r="G4815" t="str">
            <v>NSGC</v>
          </cell>
          <cell r="I4815" t="str">
            <v>Energy</v>
          </cell>
          <cell r="J4815" t="str">
            <v>Winter</v>
          </cell>
          <cell r="K4815" t="str">
            <v>Part Peak</v>
          </cell>
          <cell r="O4815" t="str">
            <v>N/A</v>
          </cell>
          <cell r="T4815">
            <v>259532528.84888199</v>
          </cell>
        </row>
        <row r="4816">
          <cell r="F4816" t="str">
            <v>B-1</v>
          </cell>
          <cell r="G4816" t="str">
            <v>NSGC</v>
          </cell>
          <cell r="I4816" t="str">
            <v>Energy</v>
          </cell>
          <cell r="J4816" t="str">
            <v>Winter</v>
          </cell>
          <cell r="K4816" t="str">
            <v>Super Off</v>
          </cell>
          <cell r="O4816" t="str">
            <v>N/A</v>
          </cell>
          <cell r="T4816">
            <v>91561710.181789011</v>
          </cell>
        </row>
        <row r="4817">
          <cell r="F4817" t="str">
            <v>B-1</v>
          </cell>
          <cell r="G4817" t="str">
            <v>NSGC</v>
          </cell>
          <cell r="I4817" t="str">
            <v>Energy</v>
          </cell>
          <cell r="J4817" t="str">
            <v>Summer</v>
          </cell>
          <cell r="K4817" t="str">
            <v>Off Peak</v>
          </cell>
          <cell r="O4817" t="str">
            <v>C</v>
          </cell>
          <cell r="T4817">
            <v>837726.47758200008</v>
          </cell>
        </row>
        <row r="4818">
          <cell r="F4818" t="str">
            <v>B-1</v>
          </cell>
          <cell r="G4818" t="str">
            <v>NSGC</v>
          </cell>
          <cell r="I4818" t="str">
            <v>Energy</v>
          </cell>
          <cell r="J4818" t="str">
            <v>Summer</v>
          </cell>
          <cell r="K4818" t="str">
            <v>Part Peak</v>
          </cell>
          <cell r="O4818" t="str">
            <v>C</v>
          </cell>
          <cell r="T4818">
            <v>230843.45256999996</v>
          </cell>
        </row>
        <row r="4819">
          <cell r="F4819" t="str">
            <v>B-1</v>
          </cell>
          <cell r="G4819" t="str">
            <v>NSGC</v>
          </cell>
          <cell r="I4819" t="str">
            <v>Energy</v>
          </cell>
          <cell r="J4819" t="str">
            <v>Summer</v>
          </cell>
          <cell r="K4819" t="str">
            <v>Peak</v>
          </cell>
          <cell r="O4819" t="str">
            <v>C</v>
          </cell>
          <cell r="T4819">
            <v>514526.28580800002</v>
          </cell>
        </row>
        <row r="4820">
          <cell r="F4820" t="str">
            <v>B-1</v>
          </cell>
          <cell r="G4820" t="str">
            <v>NSGC</v>
          </cell>
          <cell r="I4820" t="str">
            <v>Energy</v>
          </cell>
          <cell r="J4820" t="str">
            <v>Winter</v>
          </cell>
          <cell r="K4820" t="str">
            <v>Off Peak</v>
          </cell>
          <cell r="O4820" t="str">
            <v>C</v>
          </cell>
          <cell r="T4820">
            <v>1681050.5319360001</v>
          </cell>
        </row>
        <row r="4821">
          <cell r="F4821" t="str">
            <v>B-1</v>
          </cell>
          <cell r="G4821" t="str">
            <v>NSGC</v>
          </cell>
          <cell r="I4821" t="str">
            <v>Energy</v>
          </cell>
          <cell r="J4821" t="str">
            <v>Winter</v>
          </cell>
          <cell r="K4821" t="str">
            <v>Part Peak</v>
          </cell>
          <cell r="O4821" t="str">
            <v>C</v>
          </cell>
          <cell r="T4821">
            <v>680079.797593</v>
          </cell>
        </row>
        <row r="4822">
          <cell r="F4822" t="str">
            <v>B-1</v>
          </cell>
          <cell r="G4822" t="str">
            <v>NSGC</v>
          </cell>
          <cell r="I4822" t="str">
            <v>Energy</v>
          </cell>
          <cell r="J4822" t="str">
            <v>Winter</v>
          </cell>
          <cell r="K4822" t="str">
            <v>Super Off</v>
          </cell>
          <cell r="O4822" t="str">
            <v>C</v>
          </cell>
          <cell r="T4822">
            <v>157523.153884</v>
          </cell>
        </row>
        <row r="4823">
          <cell r="F4823" t="str">
            <v>B-1</v>
          </cell>
          <cell r="G4823" t="str">
            <v>PCIA</v>
          </cell>
          <cell r="I4823" t="str">
            <v>Pre-09</v>
          </cell>
          <cell r="J4823" t="str">
            <v>N/A</v>
          </cell>
          <cell r="K4823" t="str">
            <v>N/A</v>
          </cell>
          <cell r="O4823" t="str">
            <v>N/A</v>
          </cell>
          <cell r="T4823">
            <v>0</v>
          </cell>
        </row>
        <row r="4824">
          <cell r="F4824" t="str">
            <v>B-1</v>
          </cell>
          <cell r="G4824" t="str">
            <v>PCIA</v>
          </cell>
          <cell r="I4824" t="str">
            <v>Vin 09</v>
          </cell>
          <cell r="J4824" t="str">
            <v>N/A</v>
          </cell>
          <cell r="K4824" t="str">
            <v>N/A</v>
          </cell>
          <cell r="O4824" t="str">
            <v>N/A</v>
          </cell>
          <cell r="T4824">
            <v>0</v>
          </cell>
        </row>
        <row r="4825">
          <cell r="F4825" t="str">
            <v>B-1</v>
          </cell>
          <cell r="G4825" t="str">
            <v>PCIA</v>
          </cell>
          <cell r="I4825" t="str">
            <v>Vin 10</v>
          </cell>
          <cell r="J4825" t="str">
            <v>N/A</v>
          </cell>
          <cell r="K4825" t="str">
            <v>N/A</v>
          </cell>
          <cell r="O4825" t="str">
            <v>N/A</v>
          </cell>
          <cell r="T4825">
            <v>0</v>
          </cell>
        </row>
        <row r="4826">
          <cell r="F4826" t="str">
            <v>B-1</v>
          </cell>
          <cell r="G4826" t="str">
            <v>PCIA</v>
          </cell>
          <cell r="I4826" t="str">
            <v>Vin 11</v>
          </cell>
          <cell r="J4826" t="str">
            <v>N/A</v>
          </cell>
          <cell r="K4826" t="str">
            <v>N/A</v>
          </cell>
          <cell r="O4826" t="str">
            <v>N/A</v>
          </cell>
          <cell r="T4826">
            <v>0</v>
          </cell>
        </row>
        <row r="4827">
          <cell r="F4827" t="str">
            <v>B-1</v>
          </cell>
          <cell r="G4827" t="str">
            <v>PCIA</v>
          </cell>
          <cell r="I4827" t="str">
            <v>Vin 12</v>
          </cell>
          <cell r="J4827" t="str">
            <v>N/A</v>
          </cell>
          <cell r="K4827" t="str">
            <v>N/A</v>
          </cell>
          <cell r="O4827" t="str">
            <v>N/A</v>
          </cell>
          <cell r="T4827">
            <v>0</v>
          </cell>
        </row>
        <row r="4828">
          <cell r="F4828" t="str">
            <v>B-1</v>
          </cell>
          <cell r="G4828" t="str">
            <v>PCIA</v>
          </cell>
          <cell r="I4828" t="str">
            <v>Vin 13</v>
          </cell>
          <cell r="J4828" t="str">
            <v>N/A</v>
          </cell>
          <cell r="K4828" t="str">
            <v>N/A</v>
          </cell>
          <cell r="O4828" t="str">
            <v>N/A</v>
          </cell>
          <cell r="T4828">
            <v>0</v>
          </cell>
        </row>
        <row r="4829">
          <cell r="F4829" t="str">
            <v>B-1</v>
          </cell>
          <cell r="G4829" t="str">
            <v>PCIA</v>
          </cell>
          <cell r="I4829" t="str">
            <v>Vin 14</v>
          </cell>
          <cell r="J4829" t="str">
            <v>N/A</v>
          </cell>
          <cell r="K4829" t="str">
            <v>N/A</v>
          </cell>
          <cell r="O4829" t="str">
            <v>N/A</v>
          </cell>
          <cell r="T4829">
            <v>0</v>
          </cell>
        </row>
        <row r="4830">
          <cell r="F4830" t="str">
            <v>B-1</v>
          </cell>
          <cell r="G4830" t="str">
            <v>PCIA</v>
          </cell>
          <cell r="I4830" t="str">
            <v>Vin 15</v>
          </cell>
          <cell r="J4830" t="str">
            <v>N/A</v>
          </cell>
          <cell r="K4830" t="str">
            <v>N/A</v>
          </cell>
          <cell r="O4830" t="str">
            <v>N/A</v>
          </cell>
          <cell r="T4830">
            <v>0</v>
          </cell>
        </row>
        <row r="4831">
          <cell r="F4831" t="str">
            <v>B-1</v>
          </cell>
          <cell r="G4831" t="str">
            <v>PCIA</v>
          </cell>
          <cell r="I4831" t="str">
            <v>Vin 16</v>
          </cell>
          <cell r="J4831" t="str">
            <v>N/A</v>
          </cell>
          <cell r="K4831" t="str">
            <v>N/A</v>
          </cell>
          <cell r="O4831" t="str">
            <v>N/A</v>
          </cell>
          <cell r="T4831">
            <v>0</v>
          </cell>
        </row>
        <row r="4832">
          <cell r="F4832" t="str">
            <v>B-1</v>
          </cell>
          <cell r="G4832" t="str">
            <v>PCIA</v>
          </cell>
          <cell r="I4832" t="str">
            <v>Vin 17</v>
          </cell>
          <cell r="J4832" t="str">
            <v>N/A</v>
          </cell>
          <cell r="K4832" t="str">
            <v>N/A</v>
          </cell>
          <cell r="O4832" t="str">
            <v>N/A</v>
          </cell>
          <cell r="T4832">
            <v>0</v>
          </cell>
        </row>
        <row r="4833">
          <cell r="F4833" t="str">
            <v>B-1</v>
          </cell>
          <cell r="G4833" t="str">
            <v>PCIA</v>
          </cell>
          <cell r="I4833" t="str">
            <v>Vin 18</v>
          </cell>
          <cell r="J4833" t="str">
            <v>N/A</v>
          </cell>
          <cell r="K4833" t="str">
            <v>N/A</v>
          </cell>
          <cell r="O4833" t="str">
            <v>N/A</v>
          </cell>
          <cell r="T4833">
            <v>0</v>
          </cell>
        </row>
        <row r="4834">
          <cell r="F4834" t="str">
            <v>B-1</v>
          </cell>
          <cell r="G4834" t="str">
            <v>PCIA</v>
          </cell>
          <cell r="I4834" t="str">
            <v>Vin 19</v>
          </cell>
          <cell r="J4834" t="str">
            <v>N/A</v>
          </cell>
          <cell r="K4834" t="str">
            <v>N/A</v>
          </cell>
          <cell r="O4834" t="str">
            <v>N/A</v>
          </cell>
          <cell r="T4834">
            <v>0</v>
          </cell>
        </row>
        <row r="4835">
          <cell r="F4835" t="str">
            <v>B-1</v>
          </cell>
          <cell r="G4835" t="str">
            <v>PCIA</v>
          </cell>
          <cell r="I4835" t="str">
            <v>Vin 20</v>
          </cell>
          <cell r="J4835" t="str">
            <v>N/A</v>
          </cell>
          <cell r="K4835" t="str">
            <v>N/A</v>
          </cell>
          <cell r="O4835" t="str">
            <v>N/A</v>
          </cell>
          <cell r="T4835">
            <v>0</v>
          </cell>
        </row>
        <row r="4836">
          <cell r="F4836" t="str">
            <v>B-1</v>
          </cell>
          <cell r="G4836" t="str">
            <v>PCIA</v>
          </cell>
          <cell r="I4836" t="str">
            <v>Vin 21</v>
          </cell>
          <cell r="J4836" t="str">
            <v>N/A</v>
          </cell>
          <cell r="K4836" t="str">
            <v>N/A</v>
          </cell>
          <cell r="O4836" t="str">
            <v>N/A</v>
          </cell>
          <cell r="T4836">
            <v>0</v>
          </cell>
        </row>
        <row r="4837">
          <cell r="F4837" t="str">
            <v>B-1</v>
          </cell>
          <cell r="G4837" t="str">
            <v>PCIA</v>
          </cell>
          <cell r="I4837" t="str">
            <v>Vin Bund</v>
          </cell>
          <cell r="J4837" t="str">
            <v>N/A</v>
          </cell>
          <cell r="K4837" t="str">
            <v>N/A</v>
          </cell>
          <cell r="O4837" t="str">
            <v>N/A</v>
          </cell>
          <cell r="T4837">
            <v>0</v>
          </cell>
        </row>
        <row r="4838">
          <cell r="F4838" t="str">
            <v>B-1</v>
          </cell>
          <cell r="G4838" t="str">
            <v>PPP</v>
          </cell>
          <cell r="I4838" t="str">
            <v>DL</v>
          </cell>
          <cell r="J4838" t="str">
            <v>N/A</v>
          </cell>
          <cell r="K4838" t="str">
            <v>N/A</v>
          </cell>
          <cell r="O4838" t="str">
            <v>N/A</v>
          </cell>
          <cell r="T4838">
            <v>0</v>
          </cell>
        </row>
        <row r="4839">
          <cell r="F4839" t="str">
            <v>B-1</v>
          </cell>
          <cell r="G4839" t="str">
            <v>PPP</v>
          </cell>
          <cell r="I4839" t="str">
            <v>DL</v>
          </cell>
          <cell r="J4839" t="str">
            <v>N/A</v>
          </cell>
          <cell r="K4839" t="str">
            <v>N/A</v>
          </cell>
          <cell r="O4839" t="str">
            <v>N/A</v>
          </cell>
          <cell r="T4839">
            <v>0</v>
          </cell>
        </row>
        <row r="4840">
          <cell r="F4840" t="str">
            <v>B-1</v>
          </cell>
          <cell r="G4840" t="str">
            <v>PPP</v>
          </cell>
          <cell r="I4840" t="str">
            <v>Energy</v>
          </cell>
          <cell r="J4840" t="str">
            <v>Summer</v>
          </cell>
          <cell r="K4840" t="str">
            <v>Off Peak</v>
          </cell>
          <cell r="O4840" t="str">
            <v>N/A</v>
          </cell>
          <cell r="T4840">
            <v>378411767.24420893</v>
          </cell>
        </row>
        <row r="4841">
          <cell r="F4841" t="str">
            <v>B-1</v>
          </cell>
          <cell r="G4841" t="str">
            <v>PPP</v>
          </cell>
          <cell r="I4841" t="str">
            <v>Energy</v>
          </cell>
          <cell r="J4841" t="str">
            <v>Summer</v>
          </cell>
          <cell r="K4841" t="str">
            <v>Part Peak</v>
          </cell>
          <cell r="O4841" t="str">
            <v>N/A</v>
          </cell>
          <cell r="T4841">
            <v>114890374.300758</v>
          </cell>
        </row>
        <row r="4842">
          <cell r="F4842" t="str">
            <v>B-1</v>
          </cell>
          <cell r="G4842" t="str">
            <v>PPP</v>
          </cell>
          <cell r="I4842" t="str">
            <v>Energy</v>
          </cell>
          <cell r="J4842" t="str">
            <v>Summer</v>
          </cell>
          <cell r="K4842" t="str">
            <v>Peak</v>
          </cell>
          <cell r="O4842" t="str">
            <v>N/A</v>
          </cell>
          <cell r="T4842">
            <v>164227760.707984</v>
          </cell>
        </row>
        <row r="4843">
          <cell r="F4843" t="str">
            <v>B-1</v>
          </cell>
          <cell r="G4843" t="str">
            <v>PPP</v>
          </cell>
          <cell r="I4843" t="str">
            <v>Energy</v>
          </cell>
          <cell r="J4843" t="str">
            <v>Winter</v>
          </cell>
          <cell r="K4843" t="str">
            <v>Off Peak</v>
          </cell>
          <cell r="O4843" t="str">
            <v>N/A</v>
          </cell>
          <cell r="T4843">
            <v>773980502.18370295</v>
          </cell>
        </row>
        <row r="4844">
          <cell r="F4844" t="str">
            <v>B-1</v>
          </cell>
          <cell r="G4844" t="str">
            <v>PPP</v>
          </cell>
          <cell r="I4844" t="str">
            <v>Energy</v>
          </cell>
          <cell r="J4844" t="str">
            <v>Winter</v>
          </cell>
          <cell r="K4844" t="str">
            <v>Part Peak</v>
          </cell>
          <cell r="O4844" t="str">
            <v>N/A</v>
          </cell>
          <cell r="T4844">
            <v>259532528.84888199</v>
          </cell>
        </row>
        <row r="4845">
          <cell r="F4845" t="str">
            <v>B-1</v>
          </cell>
          <cell r="G4845" t="str">
            <v>PPP</v>
          </cell>
          <cell r="I4845" t="str">
            <v>Energy</v>
          </cell>
          <cell r="J4845" t="str">
            <v>Winter</v>
          </cell>
          <cell r="K4845" t="str">
            <v>Super Off</v>
          </cell>
          <cell r="O4845" t="str">
            <v>N/A</v>
          </cell>
          <cell r="T4845">
            <v>91561710.181789011</v>
          </cell>
        </row>
        <row r="4846">
          <cell r="F4846" t="str">
            <v>B-1</v>
          </cell>
          <cell r="G4846" t="str">
            <v>PPP</v>
          </cell>
          <cell r="I4846" t="str">
            <v>Energy</v>
          </cell>
          <cell r="J4846" t="str">
            <v>Summer</v>
          </cell>
          <cell r="K4846" t="str">
            <v>Off Peak</v>
          </cell>
          <cell r="O4846" t="str">
            <v>C</v>
          </cell>
          <cell r="T4846">
            <v>837726.47758200008</v>
          </cell>
        </row>
        <row r="4847">
          <cell r="F4847" t="str">
            <v>B-1</v>
          </cell>
          <cell r="G4847" t="str">
            <v>PPP</v>
          </cell>
          <cell r="I4847" t="str">
            <v>Energy</v>
          </cell>
          <cell r="J4847" t="str">
            <v>Summer</v>
          </cell>
          <cell r="K4847" t="str">
            <v>Part Peak</v>
          </cell>
          <cell r="O4847" t="str">
            <v>C</v>
          </cell>
          <cell r="T4847">
            <v>230843.45256999996</v>
          </cell>
        </row>
        <row r="4848">
          <cell r="F4848" t="str">
            <v>B-1</v>
          </cell>
          <cell r="G4848" t="str">
            <v>PPP</v>
          </cell>
          <cell r="I4848" t="str">
            <v>Energy</v>
          </cell>
          <cell r="J4848" t="str">
            <v>Summer</v>
          </cell>
          <cell r="K4848" t="str">
            <v>Peak</v>
          </cell>
          <cell r="O4848" t="str">
            <v>C</v>
          </cell>
          <cell r="T4848">
            <v>514526.28580800002</v>
          </cell>
        </row>
        <row r="4849">
          <cell r="F4849" t="str">
            <v>B-1</v>
          </cell>
          <cell r="G4849" t="str">
            <v>PPP</v>
          </cell>
          <cell r="I4849" t="str">
            <v>Energy</v>
          </cell>
          <cell r="J4849" t="str">
            <v>Winter</v>
          </cell>
          <cell r="K4849" t="str">
            <v>Off Peak</v>
          </cell>
          <cell r="O4849" t="str">
            <v>C</v>
          </cell>
          <cell r="T4849">
            <v>1681050.5319360001</v>
          </cell>
        </row>
        <row r="4850">
          <cell r="F4850" t="str">
            <v>B-1</v>
          </cell>
          <cell r="G4850" t="str">
            <v>PPP</v>
          </cell>
          <cell r="I4850" t="str">
            <v>Energy</v>
          </cell>
          <cell r="J4850" t="str">
            <v>Winter</v>
          </cell>
          <cell r="K4850" t="str">
            <v>Part Peak</v>
          </cell>
          <cell r="O4850" t="str">
            <v>C</v>
          </cell>
          <cell r="T4850">
            <v>680079.797593</v>
          </cell>
        </row>
        <row r="4851">
          <cell r="F4851" t="str">
            <v>B-1</v>
          </cell>
          <cell r="G4851" t="str">
            <v>PPP</v>
          </cell>
          <cell r="I4851" t="str">
            <v>Energy</v>
          </cell>
          <cell r="J4851" t="str">
            <v>Winter</v>
          </cell>
          <cell r="K4851" t="str">
            <v>Super Off</v>
          </cell>
          <cell r="O4851" t="str">
            <v>C</v>
          </cell>
          <cell r="T4851">
            <v>157523.153884</v>
          </cell>
        </row>
        <row r="4852">
          <cell r="F4852" t="str">
            <v>B-1</v>
          </cell>
          <cell r="G4852" t="str">
            <v>PPP</v>
          </cell>
          <cell r="I4852" t="str">
            <v>Energy</v>
          </cell>
          <cell r="J4852" t="str">
            <v>Summer</v>
          </cell>
          <cell r="K4852" t="str">
            <v>Off Peak</v>
          </cell>
          <cell r="O4852" t="str">
            <v>C</v>
          </cell>
          <cell r="T4852">
            <v>837726.47758200008</v>
          </cell>
        </row>
        <row r="4853">
          <cell r="F4853" t="str">
            <v>B-1</v>
          </cell>
          <cell r="G4853" t="str">
            <v>PPP</v>
          </cell>
          <cell r="I4853" t="str">
            <v>Energy</v>
          </cell>
          <cell r="J4853" t="str">
            <v>Summer</v>
          </cell>
          <cell r="K4853" t="str">
            <v>Part Peak</v>
          </cell>
          <cell r="O4853" t="str">
            <v>C</v>
          </cell>
          <cell r="T4853">
            <v>230843.45256999996</v>
          </cell>
        </row>
        <row r="4854">
          <cell r="F4854" t="str">
            <v>B-1</v>
          </cell>
          <cell r="G4854" t="str">
            <v>PPP</v>
          </cell>
          <cell r="I4854" t="str">
            <v>Energy</v>
          </cell>
          <cell r="J4854" t="str">
            <v>Summer</v>
          </cell>
          <cell r="K4854" t="str">
            <v>Peak</v>
          </cell>
          <cell r="O4854" t="str">
            <v>C</v>
          </cell>
          <cell r="T4854">
            <v>514526.28580800002</v>
          </cell>
        </row>
        <row r="4855">
          <cell r="F4855" t="str">
            <v>B-1</v>
          </cell>
          <cell r="G4855" t="str">
            <v>PPP</v>
          </cell>
          <cell r="I4855" t="str">
            <v>Energy</v>
          </cell>
          <cell r="J4855" t="str">
            <v>Winter</v>
          </cell>
          <cell r="K4855" t="str">
            <v>Off Peak</v>
          </cell>
          <cell r="O4855" t="str">
            <v>C</v>
          </cell>
          <cell r="T4855">
            <v>1681050.5319360001</v>
          </cell>
        </row>
        <row r="4856">
          <cell r="F4856" t="str">
            <v>B-1</v>
          </cell>
          <cell r="G4856" t="str">
            <v>PPP</v>
          </cell>
          <cell r="I4856" t="str">
            <v>Energy</v>
          </cell>
          <cell r="J4856" t="str">
            <v>Winter</v>
          </cell>
          <cell r="K4856" t="str">
            <v>Part Peak</v>
          </cell>
          <cell r="O4856" t="str">
            <v>C</v>
          </cell>
          <cell r="T4856">
            <v>680079.797593</v>
          </cell>
        </row>
        <row r="4857">
          <cell r="F4857" t="str">
            <v>B-1</v>
          </cell>
          <cell r="G4857" t="str">
            <v>PPP</v>
          </cell>
          <cell r="I4857" t="str">
            <v>Energy</v>
          </cell>
          <cell r="J4857" t="str">
            <v>Winter</v>
          </cell>
          <cell r="K4857" t="str">
            <v>Super Off</v>
          </cell>
          <cell r="O4857" t="str">
            <v>C</v>
          </cell>
          <cell r="T4857">
            <v>157523.153884</v>
          </cell>
        </row>
        <row r="4858">
          <cell r="F4858" t="str">
            <v>B-1</v>
          </cell>
          <cell r="G4858" t="str">
            <v>PPP</v>
          </cell>
          <cell r="I4858" t="str">
            <v>Energy</v>
          </cell>
          <cell r="J4858" t="str">
            <v>Summer</v>
          </cell>
          <cell r="K4858" t="str">
            <v>Off Peak</v>
          </cell>
          <cell r="O4858" t="str">
            <v>N/A</v>
          </cell>
          <cell r="T4858">
            <v>378411767.24420893</v>
          </cell>
        </row>
        <row r="4859">
          <cell r="F4859" t="str">
            <v>B-1</v>
          </cell>
          <cell r="G4859" t="str">
            <v>PPP</v>
          </cell>
          <cell r="I4859" t="str">
            <v>Energy</v>
          </cell>
          <cell r="J4859" t="str">
            <v>Summer</v>
          </cell>
          <cell r="K4859" t="str">
            <v>Part Peak</v>
          </cell>
          <cell r="O4859" t="str">
            <v>N/A</v>
          </cell>
          <cell r="T4859">
            <v>114890374.300758</v>
          </cell>
        </row>
        <row r="4860">
          <cell r="F4860" t="str">
            <v>B-1</v>
          </cell>
          <cell r="G4860" t="str">
            <v>PPP</v>
          </cell>
          <cell r="I4860" t="str">
            <v>Energy</v>
          </cell>
          <cell r="J4860" t="str">
            <v>Summer</v>
          </cell>
          <cell r="K4860" t="str">
            <v>Peak</v>
          </cell>
          <cell r="O4860" t="str">
            <v>N/A</v>
          </cell>
          <cell r="T4860">
            <v>164227760.707984</v>
          </cell>
        </row>
        <row r="4861">
          <cell r="F4861" t="str">
            <v>B-1</v>
          </cell>
          <cell r="G4861" t="str">
            <v>PPP</v>
          </cell>
          <cell r="I4861" t="str">
            <v>Energy</v>
          </cell>
          <cell r="J4861" t="str">
            <v>Winter</v>
          </cell>
          <cell r="K4861" t="str">
            <v>Off Peak</v>
          </cell>
          <cell r="O4861" t="str">
            <v>N/A</v>
          </cell>
          <cell r="T4861">
            <v>773980502.18370295</v>
          </cell>
        </row>
        <row r="4862">
          <cell r="F4862" t="str">
            <v>B-1</v>
          </cell>
          <cell r="G4862" t="str">
            <v>PPP</v>
          </cell>
          <cell r="I4862" t="str">
            <v>Energy</v>
          </cell>
          <cell r="J4862" t="str">
            <v>Winter</v>
          </cell>
          <cell r="K4862" t="str">
            <v>Part Peak</v>
          </cell>
          <cell r="O4862" t="str">
            <v>N/A</v>
          </cell>
          <cell r="T4862">
            <v>259532528.84888199</v>
          </cell>
        </row>
        <row r="4863">
          <cell r="F4863" t="str">
            <v>B-1</v>
          </cell>
          <cell r="G4863" t="str">
            <v>PPP</v>
          </cell>
          <cell r="I4863" t="str">
            <v>Energy</v>
          </cell>
          <cell r="J4863" t="str">
            <v>Winter</v>
          </cell>
          <cell r="K4863" t="str">
            <v>Super Off</v>
          </cell>
          <cell r="O4863" t="str">
            <v>N/A</v>
          </cell>
          <cell r="T4863">
            <v>91561710.181789011</v>
          </cell>
        </row>
        <row r="4864">
          <cell r="F4864" t="str">
            <v>B-1</v>
          </cell>
          <cell r="G4864" t="str">
            <v>PPP</v>
          </cell>
          <cell r="I4864" t="str">
            <v>Energy</v>
          </cell>
          <cell r="J4864" t="str">
            <v>Summer</v>
          </cell>
          <cell r="K4864" t="str">
            <v>Off Peak</v>
          </cell>
          <cell r="O4864" t="str">
            <v>C</v>
          </cell>
          <cell r="T4864">
            <v>837726.47758200008</v>
          </cell>
        </row>
        <row r="4865">
          <cell r="F4865" t="str">
            <v>B-1</v>
          </cell>
          <cell r="G4865" t="str">
            <v>PPP</v>
          </cell>
          <cell r="I4865" t="str">
            <v>Energy</v>
          </cell>
          <cell r="J4865" t="str">
            <v>Summer</v>
          </cell>
          <cell r="K4865" t="str">
            <v>Part Peak</v>
          </cell>
          <cell r="O4865" t="str">
            <v>C</v>
          </cell>
          <cell r="T4865">
            <v>230843.45256999996</v>
          </cell>
        </row>
        <row r="4866">
          <cell r="F4866" t="str">
            <v>B-1</v>
          </cell>
          <cell r="G4866" t="str">
            <v>PPP</v>
          </cell>
          <cell r="I4866" t="str">
            <v>Energy</v>
          </cell>
          <cell r="J4866" t="str">
            <v>Summer</v>
          </cell>
          <cell r="K4866" t="str">
            <v>Peak</v>
          </cell>
          <cell r="O4866" t="str">
            <v>C</v>
          </cell>
          <cell r="T4866">
            <v>514526.28580800002</v>
          </cell>
        </row>
        <row r="4867">
          <cell r="F4867" t="str">
            <v>B-1</v>
          </cell>
          <cell r="G4867" t="str">
            <v>PPP</v>
          </cell>
          <cell r="I4867" t="str">
            <v>Energy</v>
          </cell>
          <cell r="J4867" t="str">
            <v>Winter</v>
          </cell>
          <cell r="K4867" t="str">
            <v>Off Peak</v>
          </cell>
          <cell r="O4867" t="str">
            <v>C</v>
          </cell>
          <cell r="T4867">
            <v>1681050.5319360001</v>
          </cell>
        </row>
        <row r="4868">
          <cell r="F4868" t="str">
            <v>B-1</v>
          </cell>
          <cell r="G4868" t="str">
            <v>PPP</v>
          </cell>
          <cell r="I4868" t="str">
            <v>Energy</v>
          </cell>
          <cell r="J4868" t="str">
            <v>Winter</v>
          </cell>
          <cell r="K4868" t="str">
            <v>Part Peak</v>
          </cell>
          <cell r="O4868" t="str">
            <v>C</v>
          </cell>
          <cell r="T4868">
            <v>680079.797593</v>
          </cell>
        </row>
        <row r="4869">
          <cell r="F4869" t="str">
            <v>B-1</v>
          </cell>
          <cell r="G4869" t="str">
            <v>PPP</v>
          </cell>
          <cell r="I4869" t="str">
            <v>Energy</v>
          </cell>
          <cell r="J4869" t="str">
            <v>Winter</v>
          </cell>
          <cell r="K4869" t="str">
            <v>Super Off</v>
          </cell>
          <cell r="O4869" t="str">
            <v>C</v>
          </cell>
          <cell r="T4869">
            <v>157523.153884</v>
          </cell>
        </row>
        <row r="4870">
          <cell r="F4870" t="str">
            <v>B-1</v>
          </cell>
          <cell r="G4870" t="str">
            <v>RS</v>
          </cell>
          <cell r="I4870" t="str">
            <v>Energy</v>
          </cell>
          <cell r="J4870" t="str">
            <v>Summer</v>
          </cell>
          <cell r="K4870" t="str">
            <v>Off Peak</v>
          </cell>
          <cell r="O4870" t="str">
            <v>N/A</v>
          </cell>
          <cell r="T4870">
            <v>378411767.24420893</v>
          </cell>
        </row>
        <row r="4871">
          <cell r="F4871" t="str">
            <v>B-1</v>
          </cell>
          <cell r="G4871" t="str">
            <v>RS</v>
          </cell>
          <cell r="I4871" t="str">
            <v>Energy</v>
          </cell>
          <cell r="J4871" t="str">
            <v>Summer</v>
          </cell>
          <cell r="K4871" t="str">
            <v>Part Peak</v>
          </cell>
          <cell r="O4871" t="str">
            <v>N/A</v>
          </cell>
          <cell r="T4871">
            <v>114890374.300758</v>
          </cell>
        </row>
        <row r="4872">
          <cell r="F4872" t="str">
            <v>B-1</v>
          </cell>
          <cell r="G4872" t="str">
            <v>RS</v>
          </cell>
          <cell r="I4872" t="str">
            <v>Energy</v>
          </cell>
          <cell r="J4872" t="str">
            <v>Summer</v>
          </cell>
          <cell r="K4872" t="str">
            <v>Peak</v>
          </cell>
          <cell r="O4872" t="str">
            <v>N/A</v>
          </cell>
          <cell r="T4872">
            <v>164227760.707984</v>
          </cell>
        </row>
        <row r="4873">
          <cell r="F4873" t="str">
            <v>B-1</v>
          </cell>
          <cell r="G4873" t="str">
            <v>RS</v>
          </cell>
          <cell r="I4873" t="str">
            <v>Energy</v>
          </cell>
          <cell r="J4873" t="str">
            <v>Winter</v>
          </cell>
          <cell r="K4873" t="str">
            <v>Off Peak</v>
          </cell>
          <cell r="O4873" t="str">
            <v>N/A</v>
          </cell>
          <cell r="T4873">
            <v>773980502.18370295</v>
          </cell>
        </row>
        <row r="4874">
          <cell r="F4874" t="str">
            <v>B-1</v>
          </cell>
          <cell r="G4874" t="str">
            <v>RS</v>
          </cell>
          <cell r="I4874" t="str">
            <v>Energy</v>
          </cell>
          <cell r="J4874" t="str">
            <v>Winter</v>
          </cell>
          <cell r="K4874" t="str">
            <v>Part Peak</v>
          </cell>
          <cell r="O4874" t="str">
            <v>N/A</v>
          </cell>
          <cell r="T4874">
            <v>259532528.84888199</v>
          </cell>
        </row>
        <row r="4875">
          <cell r="F4875" t="str">
            <v>B-1</v>
          </cell>
          <cell r="G4875" t="str">
            <v>RS</v>
          </cell>
          <cell r="I4875" t="str">
            <v>Energy</v>
          </cell>
          <cell r="J4875" t="str">
            <v>Winter</v>
          </cell>
          <cell r="K4875" t="str">
            <v>Super Off</v>
          </cell>
          <cell r="O4875" t="str">
            <v>N/A</v>
          </cell>
          <cell r="T4875">
            <v>91561710.181789011</v>
          </cell>
        </row>
        <row r="4876">
          <cell r="F4876" t="str">
            <v>B-1</v>
          </cell>
          <cell r="G4876" t="str">
            <v>RS</v>
          </cell>
          <cell r="I4876" t="str">
            <v>Other Standby Revenue</v>
          </cell>
          <cell r="J4876" t="str">
            <v>N/A</v>
          </cell>
          <cell r="K4876" t="str">
            <v>N/A</v>
          </cell>
          <cell r="O4876" t="str">
            <v>N/A</v>
          </cell>
          <cell r="T4876">
            <v>3122.7098889999997</v>
          </cell>
        </row>
        <row r="4877">
          <cell r="F4877" t="str">
            <v>B-1</v>
          </cell>
          <cell r="G4877" t="str">
            <v>RS</v>
          </cell>
          <cell r="I4877" t="str">
            <v>Energy</v>
          </cell>
          <cell r="J4877" t="str">
            <v>Summer</v>
          </cell>
          <cell r="K4877" t="str">
            <v>Off Peak</v>
          </cell>
          <cell r="O4877" t="str">
            <v>C</v>
          </cell>
          <cell r="T4877">
            <v>837726.47758200008</v>
          </cell>
        </row>
        <row r="4878">
          <cell r="F4878" t="str">
            <v>B-1</v>
          </cell>
          <cell r="G4878" t="str">
            <v>RS</v>
          </cell>
          <cell r="I4878" t="str">
            <v>Energy</v>
          </cell>
          <cell r="J4878" t="str">
            <v>Summer</v>
          </cell>
          <cell r="K4878" t="str">
            <v>Part Peak</v>
          </cell>
          <cell r="O4878" t="str">
            <v>C</v>
          </cell>
          <cell r="T4878">
            <v>230843.45256999996</v>
          </cell>
        </row>
        <row r="4879">
          <cell r="F4879" t="str">
            <v>B-1</v>
          </cell>
          <cell r="G4879" t="str">
            <v>RS</v>
          </cell>
          <cell r="I4879" t="str">
            <v>Energy</v>
          </cell>
          <cell r="J4879" t="str">
            <v>Summer</v>
          </cell>
          <cell r="K4879" t="str">
            <v>Peak</v>
          </cell>
          <cell r="O4879" t="str">
            <v>C</v>
          </cell>
          <cell r="T4879">
            <v>514526.28580800002</v>
          </cell>
        </row>
        <row r="4880">
          <cell r="F4880" t="str">
            <v>B-1</v>
          </cell>
          <cell r="G4880" t="str">
            <v>RS</v>
          </cell>
          <cell r="I4880" t="str">
            <v>Energy</v>
          </cell>
          <cell r="J4880" t="str">
            <v>Winter</v>
          </cell>
          <cell r="K4880" t="str">
            <v>Off Peak</v>
          </cell>
          <cell r="O4880" t="str">
            <v>C</v>
          </cell>
          <cell r="T4880">
            <v>1681050.5319360001</v>
          </cell>
        </row>
        <row r="4881">
          <cell r="F4881" t="str">
            <v>B-1</v>
          </cell>
          <cell r="G4881" t="str">
            <v>RS</v>
          </cell>
          <cell r="I4881" t="str">
            <v>Energy</v>
          </cell>
          <cell r="J4881" t="str">
            <v>Winter</v>
          </cell>
          <cell r="K4881" t="str">
            <v>Part Peak</v>
          </cell>
          <cell r="O4881" t="str">
            <v>C</v>
          </cell>
          <cell r="T4881">
            <v>680079.797593</v>
          </cell>
        </row>
        <row r="4882">
          <cell r="F4882" t="str">
            <v>B-1</v>
          </cell>
          <cell r="G4882" t="str">
            <v>RS</v>
          </cell>
          <cell r="I4882" t="str">
            <v>Energy</v>
          </cell>
          <cell r="J4882" t="str">
            <v>Winter</v>
          </cell>
          <cell r="K4882" t="str">
            <v>Super Off</v>
          </cell>
          <cell r="O4882" t="str">
            <v>C</v>
          </cell>
          <cell r="T4882">
            <v>157523.153884</v>
          </cell>
        </row>
        <row r="4883">
          <cell r="F4883" t="str">
            <v>B-1</v>
          </cell>
          <cell r="G4883" t="str">
            <v>TRA</v>
          </cell>
          <cell r="I4883" t="str">
            <v>Energy</v>
          </cell>
          <cell r="J4883" t="str">
            <v>Summer</v>
          </cell>
          <cell r="K4883" t="str">
            <v>Off Peak</v>
          </cell>
          <cell r="O4883" t="str">
            <v>N/A</v>
          </cell>
          <cell r="T4883">
            <v>378411767.24420893</v>
          </cell>
        </row>
        <row r="4884">
          <cell r="F4884" t="str">
            <v>B-1</v>
          </cell>
          <cell r="G4884" t="str">
            <v>TRA</v>
          </cell>
          <cell r="I4884" t="str">
            <v>Energy</v>
          </cell>
          <cell r="J4884" t="str">
            <v>Summer</v>
          </cell>
          <cell r="K4884" t="str">
            <v>Part Peak</v>
          </cell>
          <cell r="O4884" t="str">
            <v>N/A</v>
          </cell>
          <cell r="T4884">
            <v>114890374.300758</v>
          </cell>
        </row>
        <row r="4885">
          <cell r="F4885" t="str">
            <v>B-1</v>
          </cell>
          <cell r="G4885" t="str">
            <v>TRA</v>
          </cell>
          <cell r="I4885" t="str">
            <v>Energy</v>
          </cell>
          <cell r="J4885" t="str">
            <v>Summer</v>
          </cell>
          <cell r="K4885" t="str">
            <v>Peak</v>
          </cell>
          <cell r="O4885" t="str">
            <v>N/A</v>
          </cell>
          <cell r="T4885">
            <v>164227760.707984</v>
          </cell>
        </row>
        <row r="4886">
          <cell r="F4886" t="str">
            <v>B-1</v>
          </cell>
          <cell r="G4886" t="str">
            <v>TRA</v>
          </cell>
          <cell r="I4886" t="str">
            <v>Energy</v>
          </cell>
          <cell r="J4886" t="str">
            <v>Winter</v>
          </cell>
          <cell r="K4886" t="str">
            <v>Off Peak</v>
          </cell>
          <cell r="O4886" t="str">
            <v>N/A</v>
          </cell>
          <cell r="T4886">
            <v>773980502.18370295</v>
          </cell>
        </row>
        <row r="4887">
          <cell r="F4887" t="str">
            <v>B-1</v>
          </cell>
          <cell r="G4887" t="str">
            <v>TRA</v>
          </cell>
          <cell r="I4887" t="str">
            <v>Energy</v>
          </cell>
          <cell r="J4887" t="str">
            <v>Winter</v>
          </cell>
          <cell r="K4887" t="str">
            <v>Part Peak</v>
          </cell>
          <cell r="O4887" t="str">
            <v>N/A</v>
          </cell>
          <cell r="T4887">
            <v>259532528.84888199</v>
          </cell>
        </row>
        <row r="4888">
          <cell r="F4888" t="str">
            <v>B-1</v>
          </cell>
          <cell r="G4888" t="str">
            <v>TRA</v>
          </cell>
          <cell r="I4888" t="str">
            <v>Energy</v>
          </cell>
          <cell r="J4888" t="str">
            <v>Winter</v>
          </cell>
          <cell r="K4888" t="str">
            <v>Super Off</v>
          </cell>
          <cell r="O4888" t="str">
            <v>N/A</v>
          </cell>
          <cell r="T4888">
            <v>91561710.181789011</v>
          </cell>
        </row>
        <row r="4889">
          <cell r="F4889" t="str">
            <v>B-1</v>
          </cell>
          <cell r="G4889" t="str">
            <v>TRA</v>
          </cell>
          <cell r="I4889" t="str">
            <v>Energy</v>
          </cell>
          <cell r="J4889" t="str">
            <v>Summer</v>
          </cell>
          <cell r="K4889" t="str">
            <v>Off Peak</v>
          </cell>
          <cell r="O4889" t="str">
            <v>C</v>
          </cell>
          <cell r="T4889">
            <v>837726.47758200008</v>
          </cell>
        </row>
        <row r="4890">
          <cell r="F4890" t="str">
            <v>B-1</v>
          </cell>
          <cell r="G4890" t="str">
            <v>TRA</v>
          </cell>
          <cell r="I4890" t="str">
            <v>Energy</v>
          </cell>
          <cell r="J4890" t="str">
            <v>Summer</v>
          </cell>
          <cell r="K4890" t="str">
            <v>Part Peak</v>
          </cell>
          <cell r="O4890" t="str">
            <v>C</v>
          </cell>
          <cell r="T4890">
            <v>230843.45256999996</v>
          </cell>
        </row>
        <row r="4891">
          <cell r="F4891" t="str">
            <v>B-1</v>
          </cell>
          <cell r="G4891" t="str">
            <v>TRA</v>
          </cell>
          <cell r="I4891" t="str">
            <v>Energy</v>
          </cell>
          <cell r="J4891" t="str">
            <v>Summer</v>
          </cell>
          <cell r="K4891" t="str">
            <v>Peak</v>
          </cell>
          <cell r="O4891" t="str">
            <v>C</v>
          </cell>
          <cell r="T4891">
            <v>514526.28580800002</v>
          </cell>
        </row>
        <row r="4892">
          <cell r="F4892" t="str">
            <v>B-1</v>
          </cell>
          <cell r="G4892" t="str">
            <v>TRA</v>
          </cell>
          <cell r="I4892" t="str">
            <v>Energy</v>
          </cell>
          <cell r="J4892" t="str">
            <v>Winter</v>
          </cell>
          <cell r="K4892" t="str">
            <v>Off Peak</v>
          </cell>
          <cell r="O4892" t="str">
            <v>C</v>
          </cell>
          <cell r="T4892">
            <v>1681050.5319360001</v>
          </cell>
        </row>
        <row r="4893">
          <cell r="F4893" t="str">
            <v>B-1</v>
          </cell>
          <cell r="G4893" t="str">
            <v>TRA</v>
          </cell>
          <cell r="I4893" t="str">
            <v>Energy</v>
          </cell>
          <cell r="J4893" t="str">
            <v>Winter</v>
          </cell>
          <cell r="K4893" t="str">
            <v>Part Peak</v>
          </cell>
          <cell r="O4893" t="str">
            <v>C</v>
          </cell>
          <cell r="T4893">
            <v>680079.797593</v>
          </cell>
        </row>
        <row r="4894">
          <cell r="F4894" t="str">
            <v>B-1</v>
          </cell>
          <cell r="G4894" t="str">
            <v>TRA</v>
          </cell>
          <cell r="I4894" t="str">
            <v>Energy</v>
          </cell>
          <cell r="J4894" t="str">
            <v>Winter</v>
          </cell>
          <cell r="K4894" t="str">
            <v>Super Off</v>
          </cell>
          <cell r="O4894" t="str">
            <v>C</v>
          </cell>
          <cell r="T4894">
            <v>157523.153884</v>
          </cell>
        </row>
        <row r="4895">
          <cell r="F4895" t="str">
            <v>B-1</v>
          </cell>
          <cell r="G4895" t="str">
            <v>TRA</v>
          </cell>
          <cell r="I4895" t="str">
            <v>Energy</v>
          </cell>
          <cell r="J4895" t="str">
            <v>Summer</v>
          </cell>
          <cell r="K4895" t="str">
            <v>Off Peak</v>
          </cell>
          <cell r="O4895" t="str">
            <v>N/A</v>
          </cell>
          <cell r="T4895">
            <v>378411767.24420893</v>
          </cell>
        </row>
        <row r="4896">
          <cell r="F4896" t="str">
            <v>B-1</v>
          </cell>
          <cell r="G4896" t="str">
            <v>TRA</v>
          </cell>
          <cell r="I4896" t="str">
            <v>Energy</v>
          </cell>
          <cell r="J4896" t="str">
            <v>Summer</v>
          </cell>
          <cell r="K4896" t="str">
            <v>Part Peak</v>
          </cell>
          <cell r="O4896" t="str">
            <v>N/A</v>
          </cell>
          <cell r="T4896">
            <v>114890374.300758</v>
          </cell>
        </row>
        <row r="4897">
          <cell r="F4897" t="str">
            <v>B-1</v>
          </cell>
          <cell r="G4897" t="str">
            <v>TRA</v>
          </cell>
          <cell r="I4897" t="str">
            <v>Energy</v>
          </cell>
          <cell r="J4897" t="str">
            <v>Summer</v>
          </cell>
          <cell r="K4897" t="str">
            <v>Peak</v>
          </cell>
          <cell r="O4897" t="str">
            <v>N/A</v>
          </cell>
          <cell r="T4897">
            <v>164227760.707984</v>
          </cell>
        </row>
        <row r="4898">
          <cell r="F4898" t="str">
            <v>B-1</v>
          </cell>
          <cell r="G4898" t="str">
            <v>TRA</v>
          </cell>
          <cell r="I4898" t="str">
            <v>Energy</v>
          </cell>
          <cell r="J4898" t="str">
            <v>Winter</v>
          </cell>
          <cell r="K4898" t="str">
            <v>Off Peak</v>
          </cell>
          <cell r="O4898" t="str">
            <v>N/A</v>
          </cell>
          <cell r="T4898">
            <v>773980502.18370295</v>
          </cell>
        </row>
        <row r="4899">
          <cell r="F4899" t="str">
            <v>B-1</v>
          </cell>
          <cell r="G4899" t="str">
            <v>TRA</v>
          </cell>
          <cell r="I4899" t="str">
            <v>Energy</v>
          </cell>
          <cell r="J4899" t="str">
            <v>Winter</v>
          </cell>
          <cell r="K4899" t="str">
            <v>Part Peak</v>
          </cell>
          <cell r="O4899" t="str">
            <v>N/A</v>
          </cell>
          <cell r="T4899">
            <v>259532528.84888199</v>
          </cell>
        </row>
        <row r="4900">
          <cell r="F4900" t="str">
            <v>B-1</v>
          </cell>
          <cell r="G4900" t="str">
            <v>TRA</v>
          </cell>
          <cell r="I4900" t="str">
            <v>Energy</v>
          </cell>
          <cell r="J4900" t="str">
            <v>Winter</v>
          </cell>
          <cell r="K4900" t="str">
            <v>Super Off</v>
          </cell>
          <cell r="O4900" t="str">
            <v>N/A</v>
          </cell>
          <cell r="T4900">
            <v>91561710.181789011</v>
          </cell>
        </row>
        <row r="4901">
          <cell r="F4901" t="str">
            <v>B-1</v>
          </cell>
          <cell r="G4901" t="str">
            <v>TRA</v>
          </cell>
          <cell r="I4901" t="str">
            <v>Energy</v>
          </cell>
          <cell r="J4901" t="str">
            <v>Summer</v>
          </cell>
          <cell r="K4901" t="str">
            <v>Off Peak</v>
          </cell>
          <cell r="O4901" t="str">
            <v>C</v>
          </cell>
          <cell r="T4901">
            <v>837726.47758200008</v>
          </cell>
        </row>
        <row r="4902">
          <cell r="F4902" t="str">
            <v>B-1</v>
          </cell>
          <cell r="G4902" t="str">
            <v>TRA</v>
          </cell>
          <cell r="I4902" t="str">
            <v>Energy</v>
          </cell>
          <cell r="J4902" t="str">
            <v>Summer</v>
          </cell>
          <cell r="K4902" t="str">
            <v>Part Peak</v>
          </cell>
          <cell r="O4902" t="str">
            <v>C</v>
          </cell>
          <cell r="T4902">
            <v>230843.45256999996</v>
          </cell>
        </row>
        <row r="4903">
          <cell r="F4903" t="str">
            <v>B-1</v>
          </cell>
          <cell r="G4903" t="str">
            <v>TRA</v>
          </cell>
          <cell r="I4903" t="str">
            <v>Energy</v>
          </cell>
          <cell r="J4903" t="str">
            <v>Summer</v>
          </cell>
          <cell r="K4903" t="str">
            <v>Peak</v>
          </cell>
          <cell r="O4903" t="str">
            <v>C</v>
          </cell>
          <cell r="T4903">
            <v>514526.28580800002</v>
          </cell>
        </row>
        <row r="4904">
          <cell r="F4904" t="str">
            <v>B-1</v>
          </cell>
          <cell r="G4904" t="str">
            <v>TRA</v>
          </cell>
          <cell r="I4904" t="str">
            <v>Energy</v>
          </cell>
          <cell r="J4904" t="str">
            <v>Winter</v>
          </cell>
          <cell r="K4904" t="str">
            <v>Off Peak</v>
          </cell>
          <cell r="O4904" t="str">
            <v>C</v>
          </cell>
          <cell r="T4904">
            <v>1681050.5319360001</v>
          </cell>
        </row>
        <row r="4905">
          <cell r="F4905" t="str">
            <v>B-1</v>
          </cell>
          <cell r="G4905" t="str">
            <v>TRA</v>
          </cell>
          <cell r="I4905" t="str">
            <v>Energy</v>
          </cell>
          <cell r="J4905" t="str">
            <v>Winter</v>
          </cell>
          <cell r="K4905" t="str">
            <v>Part Peak</v>
          </cell>
          <cell r="O4905" t="str">
            <v>C</v>
          </cell>
          <cell r="T4905">
            <v>680079.797593</v>
          </cell>
        </row>
        <row r="4906">
          <cell r="F4906" t="str">
            <v>B-1</v>
          </cell>
          <cell r="G4906" t="str">
            <v>TRA</v>
          </cell>
          <cell r="I4906" t="str">
            <v>Energy</v>
          </cell>
          <cell r="J4906" t="str">
            <v>Winter</v>
          </cell>
          <cell r="K4906" t="str">
            <v>Super Off</v>
          </cell>
          <cell r="O4906" t="str">
            <v>C</v>
          </cell>
          <cell r="T4906">
            <v>157523.153884</v>
          </cell>
        </row>
        <row r="4907">
          <cell r="F4907" t="str">
            <v>B-1</v>
          </cell>
          <cell r="G4907" t="str">
            <v>TRA</v>
          </cell>
          <cell r="I4907" t="str">
            <v>Energy</v>
          </cell>
          <cell r="J4907" t="str">
            <v>Summer</v>
          </cell>
          <cell r="K4907" t="str">
            <v>Off Peak</v>
          </cell>
          <cell r="O4907" t="str">
            <v>N/A</v>
          </cell>
          <cell r="T4907">
            <v>378411767.24420893</v>
          </cell>
        </row>
        <row r="4908">
          <cell r="F4908" t="str">
            <v>B-1</v>
          </cell>
          <cell r="G4908" t="str">
            <v>TRA</v>
          </cell>
          <cell r="I4908" t="str">
            <v>Energy</v>
          </cell>
          <cell r="J4908" t="str">
            <v>Summer</v>
          </cell>
          <cell r="K4908" t="str">
            <v>Part Peak</v>
          </cell>
          <cell r="O4908" t="str">
            <v>N/A</v>
          </cell>
          <cell r="T4908">
            <v>114890374.300758</v>
          </cell>
        </row>
        <row r="4909">
          <cell r="F4909" t="str">
            <v>B-1</v>
          </cell>
          <cell r="G4909" t="str">
            <v>TRA</v>
          </cell>
          <cell r="I4909" t="str">
            <v>Energy</v>
          </cell>
          <cell r="J4909" t="str">
            <v>Summer</v>
          </cell>
          <cell r="K4909" t="str">
            <v>Peak</v>
          </cell>
          <cell r="O4909" t="str">
            <v>N/A</v>
          </cell>
          <cell r="T4909">
            <v>164227760.707984</v>
          </cell>
        </row>
        <row r="4910">
          <cell r="F4910" t="str">
            <v>B-1</v>
          </cell>
          <cell r="G4910" t="str">
            <v>TRA</v>
          </cell>
          <cell r="I4910" t="str">
            <v>Energy</v>
          </cell>
          <cell r="J4910" t="str">
            <v>Winter</v>
          </cell>
          <cell r="K4910" t="str">
            <v>Off Peak</v>
          </cell>
          <cell r="O4910" t="str">
            <v>N/A</v>
          </cell>
          <cell r="T4910">
            <v>773980502.18370295</v>
          </cell>
        </row>
        <row r="4911">
          <cell r="F4911" t="str">
            <v>B-1</v>
          </cell>
          <cell r="G4911" t="str">
            <v>TRA</v>
          </cell>
          <cell r="I4911" t="str">
            <v>Energy</v>
          </cell>
          <cell r="J4911" t="str">
            <v>Winter</v>
          </cell>
          <cell r="K4911" t="str">
            <v>Part Peak</v>
          </cell>
          <cell r="O4911" t="str">
            <v>N/A</v>
          </cell>
          <cell r="T4911">
            <v>259532528.84888199</v>
          </cell>
        </row>
        <row r="4912">
          <cell r="F4912" t="str">
            <v>B-1</v>
          </cell>
          <cell r="G4912" t="str">
            <v>TRA</v>
          </cell>
          <cell r="I4912" t="str">
            <v>Energy</v>
          </cell>
          <cell r="J4912" t="str">
            <v>Winter</v>
          </cell>
          <cell r="K4912" t="str">
            <v>Super Off</v>
          </cell>
          <cell r="O4912" t="str">
            <v>N/A</v>
          </cell>
          <cell r="T4912">
            <v>91561710.181789011</v>
          </cell>
        </row>
        <row r="4913">
          <cell r="F4913" t="str">
            <v>B-1</v>
          </cell>
          <cell r="G4913" t="str">
            <v>TRA</v>
          </cell>
          <cell r="I4913" t="str">
            <v>Energy</v>
          </cell>
          <cell r="J4913" t="str">
            <v>Summer</v>
          </cell>
          <cell r="K4913" t="str">
            <v>Off Peak</v>
          </cell>
          <cell r="O4913" t="str">
            <v>C</v>
          </cell>
          <cell r="T4913">
            <v>837726.47758200008</v>
          </cell>
        </row>
        <row r="4914">
          <cell r="F4914" t="str">
            <v>B-1</v>
          </cell>
          <cell r="G4914" t="str">
            <v>TRA</v>
          </cell>
          <cell r="I4914" t="str">
            <v>Energy</v>
          </cell>
          <cell r="J4914" t="str">
            <v>Summer</v>
          </cell>
          <cell r="K4914" t="str">
            <v>Part Peak</v>
          </cell>
          <cell r="O4914" t="str">
            <v>C</v>
          </cell>
          <cell r="T4914">
            <v>230843.45256999996</v>
          </cell>
        </row>
        <row r="4915">
          <cell r="F4915" t="str">
            <v>B-1</v>
          </cell>
          <cell r="G4915" t="str">
            <v>TRA</v>
          </cell>
          <cell r="I4915" t="str">
            <v>Energy</v>
          </cell>
          <cell r="J4915" t="str">
            <v>Summer</v>
          </cell>
          <cell r="K4915" t="str">
            <v>Peak</v>
          </cell>
          <cell r="O4915" t="str">
            <v>C</v>
          </cell>
          <cell r="T4915">
            <v>514526.28580800002</v>
          </cell>
        </row>
        <row r="4916">
          <cell r="F4916" t="str">
            <v>B-1</v>
          </cell>
          <cell r="G4916" t="str">
            <v>TRA</v>
          </cell>
          <cell r="I4916" t="str">
            <v>Energy</v>
          </cell>
          <cell r="J4916" t="str">
            <v>Winter</v>
          </cell>
          <cell r="K4916" t="str">
            <v>Off Peak</v>
          </cell>
          <cell r="O4916" t="str">
            <v>C</v>
          </cell>
          <cell r="T4916">
            <v>1681050.5319360001</v>
          </cell>
        </row>
        <row r="4917">
          <cell r="F4917" t="str">
            <v>B-1</v>
          </cell>
          <cell r="G4917" t="str">
            <v>TRA</v>
          </cell>
          <cell r="I4917" t="str">
            <v>Energy</v>
          </cell>
          <cell r="J4917" t="str">
            <v>Winter</v>
          </cell>
          <cell r="K4917" t="str">
            <v>Part Peak</v>
          </cell>
          <cell r="O4917" t="str">
            <v>C</v>
          </cell>
          <cell r="T4917">
            <v>680079.797593</v>
          </cell>
        </row>
        <row r="4918">
          <cell r="F4918" t="str">
            <v>B-1</v>
          </cell>
          <cell r="G4918" t="str">
            <v>TRA</v>
          </cell>
          <cell r="I4918" t="str">
            <v>Energy</v>
          </cell>
          <cell r="J4918" t="str">
            <v>Winter</v>
          </cell>
          <cell r="K4918" t="str">
            <v>Super Off</v>
          </cell>
          <cell r="O4918" t="str">
            <v>C</v>
          </cell>
          <cell r="T4918">
            <v>157523.153884</v>
          </cell>
        </row>
        <row r="4919">
          <cell r="F4919" t="str">
            <v>B-1</v>
          </cell>
          <cell r="G4919" t="str">
            <v>Trans</v>
          </cell>
          <cell r="I4919" t="str">
            <v>Energy</v>
          </cell>
          <cell r="J4919" t="str">
            <v>Summer</v>
          </cell>
          <cell r="K4919" t="str">
            <v>Off Peak</v>
          </cell>
          <cell r="O4919" t="str">
            <v>N/A</v>
          </cell>
          <cell r="T4919">
            <v>378411767.24420893</v>
          </cell>
        </row>
        <row r="4920">
          <cell r="F4920" t="str">
            <v>B-1</v>
          </cell>
          <cell r="G4920" t="str">
            <v>Trans</v>
          </cell>
          <cell r="I4920" t="str">
            <v>Energy</v>
          </cell>
          <cell r="J4920" t="str">
            <v>Summer</v>
          </cell>
          <cell r="K4920" t="str">
            <v>Part Peak</v>
          </cell>
          <cell r="O4920" t="str">
            <v>N/A</v>
          </cell>
          <cell r="T4920">
            <v>114890374.300758</v>
          </cell>
        </row>
        <row r="4921">
          <cell r="F4921" t="str">
            <v>B-1</v>
          </cell>
          <cell r="G4921" t="str">
            <v>Trans</v>
          </cell>
          <cell r="I4921" t="str">
            <v>Energy</v>
          </cell>
          <cell r="J4921" t="str">
            <v>Summer</v>
          </cell>
          <cell r="K4921" t="str">
            <v>Peak</v>
          </cell>
          <cell r="O4921" t="str">
            <v>N/A</v>
          </cell>
          <cell r="T4921">
            <v>164227760.707984</v>
          </cell>
        </row>
        <row r="4922">
          <cell r="F4922" t="str">
            <v>B-1</v>
          </cell>
          <cell r="G4922" t="str">
            <v>Trans</v>
          </cell>
          <cell r="I4922" t="str">
            <v>Energy</v>
          </cell>
          <cell r="J4922" t="str">
            <v>Winter</v>
          </cell>
          <cell r="K4922" t="str">
            <v>Off Peak</v>
          </cell>
          <cell r="O4922" t="str">
            <v>N/A</v>
          </cell>
          <cell r="T4922">
            <v>773980502.18370295</v>
          </cell>
        </row>
        <row r="4923">
          <cell r="F4923" t="str">
            <v>B-1</v>
          </cell>
          <cell r="G4923" t="str">
            <v>Trans</v>
          </cell>
          <cell r="I4923" t="str">
            <v>Energy</v>
          </cell>
          <cell r="J4923" t="str">
            <v>Winter</v>
          </cell>
          <cell r="K4923" t="str">
            <v>Part Peak</v>
          </cell>
          <cell r="O4923" t="str">
            <v>N/A</v>
          </cell>
          <cell r="T4923">
            <v>259532528.84888199</v>
          </cell>
        </row>
        <row r="4924">
          <cell r="F4924" t="str">
            <v>B-1</v>
          </cell>
          <cell r="G4924" t="str">
            <v>Trans</v>
          </cell>
          <cell r="I4924" t="str">
            <v>Energy</v>
          </cell>
          <cell r="J4924" t="str">
            <v>Winter</v>
          </cell>
          <cell r="K4924" t="str">
            <v>Super Off</v>
          </cell>
          <cell r="O4924" t="str">
            <v>N/A</v>
          </cell>
          <cell r="T4924">
            <v>91561710.181789011</v>
          </cell>
        </row>
        <row r="4925">
          <cell r="F4925" t="str">
            <v>B-1</v>
          </cell>
          <cell r="G4925" t="str">
            <v>Trans</v>
          </cell>
          <cell r="I4925" t="str">
            <v>Other Standby Revenue</v>
          </cell>
          <cell r="J4925" t="str">
            <v>N/A</v>
          </cell>
          <cell r="K4925" t="str">
            <v>N/A</v>
          </cell>
          <cell r="O4925" t="str">
            <v>N/A</v>
          </cell>
          <cell r="T4925">
            <v>3122.7098889999997</v>
          </cell>
        </row>
        <row r="4926">
          <cell r="F4926" t="str">
            <v>B-1</v>
          </cell>
          <cell r="G4926" t="str">
            <v>Trans</v>
          </cell>
          <cell r="I4926" t="str">
            <v>Energy</v>
          </cell>
          <cell r="J4926" t="str">
            <v>Summer</v>
          </cell>
          <cell r="K4926" t="str">
            <v>Off Peak</v>
          </cell>
          <cell r="O4926" t="str">
            <v>C</v>
          </cell>
          <cell r="T4926">
            <v>837726.47758200008</v>
          </cell>
        </row>
        <row r="4927">
          <cell r="F4927" t="str">
            <v>B-1</v>
          </cell>
          <cell r="G4927" t="str">
            <v>Trans</v>
          </cell>
          <cell r="I4927" t="str">
            <v>Energy</v>
          </cell>
          <cell r="J4927" t="str">
            <v>Summer</v>
          </cell>
          <cell r="K4927" t="str">
            <v>Part Peak</v>
          </cell>
          <cell r="O4927" t="str">
            <v>C</v>
          </cell>
          <cell r="T4927">
            <v>230843.45256999996</v>
          </cell>
        </row>
        <row r="4928">
          <cell r="F4928" t="str">
            <v>B-1</v>
          </cell>
          <cell r="G4928" t="str">
            <v>Trans</v>
          </cell>
          <cell r="I4928" t="str">
            <v>Energy</v>
          </cell>
          <cell r="J4928" t="str">
            <v>Summer</v>
          </cell>
          <cell r="K4928" t="str">
            <v>Peak</v>
          </cell>
          <cell r="O4928" t="str">
            <v>C</v>
          </cell>
          <cell r="T4928">
            <v>514526.28580800002</v>
          </cell>
        </row>
        <row r="4929">
          <cell r="F4929" t="str">
            <v>B-1</v>
          </cell>
          <cell r="G4929" t="str">
            <v>Trans</v>
          </cell>
          <cell r="I4929" t="str">
            <v>Energy</v>
          </cell>
          <cell r="J4929" t="str">
            <v>Winter</v>
          </cell>
          <cell r="K4929" t="str">
            <v>Off Peak</v>
          </cell>
          <cell r="O4929" t="str">
            <v>C</v>
          </cell>
          <cell r="T4929">
            <v>1681050.5319360001</v>
          </cell>
        </row>
        <row r="4930">
          <cell r="F4930" t="str">
            <v>B-1</v>
          </cell>
          <cell r="G4930" t="str">
            <v>Trans</v>
          </cell>
          <cell r="I4930" t="str">
            <v>Energy</v>
          </cell>
          <cell r="J4930" t="str">
            <v>Winter</v>
          </cell>
          <cell r="K4930" t="str">
            <v>Part Peak</v>
          </cell>
          <cell r="O4930" t="str">
            <v>C</v>
          </cell>
          <cell r="T4930">
            <v>680079.797593</v>
          </cell>
        </row>
        <row r="4931">
          <cell r="F4931" t="str">
            <v>B-1</v>
          </cell>
          <cell r="G4931" t="str">
            <v>Trans</v>
          </cell>
          <cell r="I4931" t="str">
            <v>Energy</v>
          </cell>
          <cell r="J4931" t="str">
            <v>Winter</v>
          </cell>
          <cell r="K4931" t="str">
            <v>Super Off</v>
          </cell>
          <cell r="O4931" t="str">
            <v>C</v>
          </cell>
          <cell r="T4931">
            <v>157523.153884</v>
          </cell>
        </row>
        <row r="4932">
          <cell r="F4932" t="str">
            <v>B-1</v>
          </cell>
          <cell r="G4932" t="str">
            <v>RB</v>
          </cell>
          <cell r="I4932" t="str">
            <v>DL</v>
          </cell>
          <cell r="J4932" t="str">
            <v>N/A</v>
          </cell>
          <cell r="K4932" t="str">
            <v>N/A</v>
          </cell>
          <cell r="O4932" t="str">
            <v>N/A</v>
          </cell>
          <cell r="T4932">
            <v>0</v>
          </cell>
        </row>
        <row r="4933">
          <cell r="F4933" t="str">
            <v>B-1</v>
          </cell>
          <cell r="G4933" t="str">
            <v>RB</v>
          </cell>
          <cell r="I4933" t="str">
            <v>Energy</v>
          </cell>
          <cell r="J4933" t="str">
            <v>Summer</v>
          </cell>
          <cell r="K4933" t="str">
            <v>Off Peak</v>
          </cell>
          <cell r="O4933" t="str">
            <v>N/A</v>
          </cell>
          <cell r="T4933">
            <v>378411767.24420893</v>
          </cell>
        </row>
        <row r="4934">
          <cell r="F4934" t="str">
            <v>B-1</v>
          </cell>
          <cell r="G4934" t="str">
            <v>RB</v>
          </cell>
          <cell r="I4934" t="str">
            <v>Energy</v>
          </cell>
          <cell r="J4934" t="str">
            <v>Summer</v>
          </cell>
          <cell r="K4934" t="str">
            <v>Part Peak</v>
          </cell>
          <cell r="O4934" t="str">
            <v>N/A</v>
          </cell>
          <cell r="T4934">
            <v>114890374.300758</v>
          </cell>
        </row>
        <row r="4935">
          <cell r="F4935" t="str">
            <v>B-1</v>
          </cell>
          <cell r="G4935" t="str">
            <v>RB</v>
          </cell>
          <cell r="I4935" t="str">
            <v>Energy</v>
          </cell>
          <cell r="J4935" t="str">
            <v>Summer</v>
          </cell>
          <cell r="K4935" t="str">
            <v>Peak</v>
          </cell>
          <cell r="O4935" t="str">
            <v>N/A</v>
          </cell>
          <cell r="T4935">
            <v>164227760.707984</v>
          </cell>
        </row>
        <row r="4936">
          <cell r="F4936" t="str">
            <v>B-1</v>
          </cell>
          <cell r="G4936" t="str">
            <v>RB</v>
          </cell>
          <cell r="I4936" t="str">
            <v>Energy</v>
          </cell>
          <cell r="J4936" t="str">
            <v>Winter</v>
          </cell>
          <cell r="K4936" t="str">
            <v>Off Peak</v>
          </cell>
          <cell r="O4936" t="str">
            <v>N/A</v>
          </cell>
          <cell r="T4936">
            <v>773980502.18370295</v>
          </cell>
        </row>
        <row r="4937">
          <cell r="F4937" t="str">
            <v>B-1</v>
          </cell>
          <cell r="G4937" t="str">
            <v>RB</v>
          </cell>
          <cell r="I4937" t="str">
            <v>Energy</v>
          </cell>
          <cell r="J4937" t="str">
            <v>Winter</v>
          </cell>
          <cell r="K4937" t="str">
            <v>Part Peak</v>
          </cell>
          <cell r="O4937" t="str">
            <v>N/A</v>
          </cell>
          <cell r="T4937">
            <v>259532528.84888199</v>
          </cell>
        </row>
        <row r="4938">
          <cell r="F4938" t="str">
            <v>B-1</v>
          </cell>
          <cell r="G4938" t="str">
            <v>RB</v>
          </cell>
          <cell r="I4938" t="str">
            <v>Energy</v>
          </cell>
          <cell r="J4938" t="str">
            <v>Winter</v>
          </cell>
          <cell r="K4938" t="str">
            <v>Super Off</v>
          </cell>
          <cell r="O4938" t="str">
            <v>N/A</v>
          </cell>
          <cell r="T4938">
            <v>91561710.181789011</v>
          </cell>
        </row>
        <row r="4939">
          <cell r="F4939" t="str">
            <v>B-1</v>
          </cell>
          <cell r="G4939" t="str">
            <v>RB</v>
          </cell>
          <cell r="I4939" t="str">
            <v>Energy</v>
          </cell>
          <cell r="J4939" t="str">
            <v>Summer</v>
          </cell>
          <cell r="K4939" t="str">
            <v>Off Peak</v>
          </cell>
          <cell r="O4939" t="str">
            <v>C</v>
          </cell>
          <cell r="T4939">
            <v>837726.47758200008</v>
          </cell>
        </row>
        <row r="4940">
          <cell r="F4940" t="str">
            <v>B-1</v>
          </cell>
          <cell r="G4940" t="str">
            <v>RB</v>
          </cell>
          <cell r="I4940" t="str">
            <v>Energy</v>
          </cell>
          <cell r="J4940" t="str">
            <v>Summer</v>
          </cell>
          <cell r="K4940" t="str">
            <v>Part Peak</v>
          </cell>
          <cell r="O4940" t="str">
            <v>C</v>
          </cell>
          <cell r="T4940">
            <v>230843.45256999996</v>
          </cell>
        </row>
        <row r="4941">
          <cell r="F4941" t="str">
            <v>B-1</v>
          </cell>
          <cell r="G4941" t="str">
            <v>RB</v>
          </cell>
          <cell r="I4941" t="str">
            <v>Energy</v>
          </cell>
          <cell r="J4941" t="str">
            <v>Summer</v>
          </cell>
          <cell r="K4941" t="str">
            <v>Peak</v>
          </cell>
          <cell r="O4941" t="str">
            <v>C</v>
          </cell>
          <cell r="T4941">
            <v>514526.28580800002</v>
          </cell>
        </row>
        <row r="4942">
          <cell r="F4942" t="str">
            <v>B-1</v>
          </cell>
          <cell r="G4942" t="str">
            <v>RB</v>
          </cell>
          <cell r="I4942" t="str">
            <v>Energy</v>
          </cell>
          <cell r="J4942" t="str">
            <v>Winter</v>
          </cell>
          <cell r="K4942" t="str">
            <v>Off Peak</v>
          </cell>
          <cell r="O4942" t="str">
            <v>C</v>
          </cell>
          <cell r="T4942">
            <v>1681050.5319360001</v>
          </cell>
        </row>
        <row r="4943">
          <cell r="F4943" t="str">
            <v>B-1</v>
          </cell>
          <cell r="G4943" t="str">
            <v>RB</v>
          </cell>
          <cell r="I4943" t="str">
            <v>Energy</v>
          </cell>
          <cell r="J4943" t="str">
            <v>Winter</v>
          </cell>
          <cell r="K4943" t="str">
            <v>Part Peak</v>
          </cell>
          <cell r="O4943" t="str">
            <v>C</v>
          </cell>
          <cell r="T4943">
            <v>680079.797593</v>
          </cell>
        </row>
        <row r="4944">
          <cell r="F4944" t="str">
            <v>B-1</v>
          </cell>
          <cell r="G4944" t="str">
            <v>RB</v>
          </cell>
          <cell r="I4944" t="str">
            <v>Energy</v>
          </cell>
          <cell r="J4944" t="str">
            <v>Winter</v>
          </cell>
          <cell r="K4944" t="str">
            <v>Super Off</v>
          </cell>
          <cell r="O4944" t="str">
            <v>C</v>
          </cell>
          <cell r="T4944">
            <v>157523.153884</v>
          </cell>
        </row>
        <row r="4945">
          <cell r="F4945" t="str">
            <v>B-1</v>
          </cell>
          <cell r="G4945" t="str">
            <v>RB</v>
          </cell>
          <cell r="I4945" t="str">
            <v>Energy</v>
          </cell>
          <cell r="J4945" t="str">
            <v>Summer</v>
          </cell>
          <cell r="K4945" t="str">
            <v>Off Peak</v>
          </cell>
          <cell r="O4945" t="str">
            <v>C</v>
          </cell>
          <cell r="T4945">
            <v>837726.47758200008</v>
          </cell>
        </row>
        <row r="4946">
          <cell r="F4946" t="str">
            <v>B-1</v>
          </cell>
          <cell r="G4946" t="str">
            <v>RB</v>
          </cell>
          <cell r="I4946" t="str">
            <v>Energy</v>
          </cell>
          <cell r="J4946" t="str">
            <v>Summer</v>
          </cell>
          <cell r="K4946" t="str">
            <v>Part Peak</v>
          </cell>
          <cell r="O4946" t="str">
            <v>C</v>
          </cell>
          <cell r="T4946">
            <v>230843.45256999996</v>
          </cell>
        </row>
        <row r="4947">
          <cell r="F4947" t="str">
            <v>B-1</v>
          </cell>
          <cell r="G4947" t="str">
            <v>RB</v>
          </cell>
          <cell r="I4947" t="str">
            <v>Energy</v>
          </cell>
          <cell r="J4947" t="str">
            <v>Summer</v>
          </cell>
          <cell r="K4947" t="str">
            <v>Peak</v>
          </cell>
          <cell r="O4947" t="str">
            <v>C</v>
          </cell>
          <cell r="T4947">
            <v>514526.28580800002</v>
          </cell>
        </row>
        <row r="4948">
          <cell r="F4948" t="str">
            <v>B-1</v>
          </cell>
          <cell r="G4948" t="str">
            <v>RB</v>
          </cell>
          <cell r="I4948" t="str">
            <v>Energy</v>
          </cell>
          <cell r="J4948" t="str">
            <v>Winter</v>
          </cell>
          <cell r="K4948" t="str">
            <v>Off Peak</v>
          </cell>
          <cell r="O4948" t="str">
            <v>C</v>
          </cell>
          <cell r="T4948">
            <v>1681050.5319360001</v>
          </cell>
        </row>
        <row r="4949">
          <cell r="F4949" t="str">
            <v>B-1</v>
          </cell>
          <cell r="G4949" t="str">
            <v>RB</v>
          </cell>
          <cell r="I4949" t="str">
            <v>Energy</v>
          </cell>
          <cell r="J4949" t="str">
            <v>Winter</v>
          </cell>
          <cell r="K4949" t="str">
            <v>Part Peak</v>
          </cell>
          <cell r="O4949" t="str">
            <v>C</v>
          </cell>
          <cell r="T4949">
            <v>680079.797593</v>
          </cell>
        </row>
        <row r="4950">
          <cell r="F4950" t="str">
            <v>B-1</v>
          </cell>
          <cell r="G4950" t="str">
            <v>RB</v>
          </cell>
          <cell r="I4950" t="str">
            <v>Energy</v>
          </cell>
          <cell r="J4950" t="str">
            <v>Winter</v>
          </cell>
          <cell r="K4950" t="str">
            <v>Super Off</v>
          </cell>
          <cell r="O4950" t="str">
            <v>C</v>
          </cell>
          <cell r="T4950">
            <v>157523.153884</v>
          </cell>
        </row>
        <row r="4951">
          <cell r="F4951" t="str">
            <v>B-1</v>
          </cell>
          <cell r="G4951" t="str">
            <v>RBC</v>
          </cell>
          <cell r="I4951" t="str">
            <v>DL</v>
          </cell>
          <cell r="J4951" t="str">
            <v>N/A</v>
          </cell>
          <cell r="K4951" t="str">
            <v>N/A</v>
          </cell>
          <cell r="O4951" t="str">
            <v>N/A</v>
          </cell>
          <cell r="T4951">
            <v>0</v>
          </cell>
        </row>
        <row r="4952">
          <cell r="F4952" t="str">
            <v>B-1</v>
          </cell>
          <cell r="G4952" t="str">
            <v>RBC</v>
          </cell>
          <cell r="I4952" t="str">
            <v>Energy</v>
          </cell>
          <cell r="J4952" t="str">
            <v>Summer</v>
          </cell>
          <cell r="K4952" t="str">
            <v>Off Peak</v>
          </cell>
          <cell r="O4952" t="str">
            <v>N/A</v>
          </cell>
          <cell r="T4952">
            <v>378411767.24420893</v>
          </cell>
        </row>
        <row r="4953">
          <cell r="F4953" t="str">
            <v>B-1</v>
          </cell>
          <cell r="G4953" t="str">
            <v>RBC</v>
          </cell>
          <cell r="I4953" t="str">
            <v>Energy</v>
          </cell>
          <cell r="J4953" t="str">
            <v>Summer</v>
          </cell>
          <cell r="K4953" t="str">
            <v>Part Peak</v>
          </cell>
          <cell r="O4953" t="str">
            <v>N/A</v>
          </cell>
          <cell r="T4953">
            <v>114890374.300758</v>
          </cell>
        </row>
        <row r="4954">
          <cell r="F4954" t="str">
            <v>B-1</v>
          </cell>
          <cell r="G4954" t="str">
            <v>RBC</v>
          </cell>
          <cell r="I4954" t="str">
            <v>Energy</v>
          </cell>
          <cell r="J4954" t="str">
            <v>Summer</v>
          </cell>
          <cell r="K4954" t="str">
            <v>Peak</v>
          </cell>
          <cell r="O4954" t="str">
            <v>N/A</v>
          </cell>
          <cell r="T4954">
            <v>164227760.707984</v>
          </cell>
        </row>
        <row r="4955">
          <cell r="F4955" t="str">
            <v>B-1</v>
          </cell>
          <cell r="G4955" t="str">
            <v>RBC</v>
          </cell>
          <cell r="I4955" t="str">
            <v>Energy</v>
          </cell>
          <cell r="J4955" t="str">
            <v>Winter</v>
          </cell>
          <cell r="K4955" t="str">
            <v>Off Peak</v>
          </cell>
          <cell r="O4955" t="str">
            <v>N/A</v>
          </cell>
          <cell r="T4955">
            <v>773980502.18370295</v>
          </cell>
        </row>
        <row r="4956">
          <cell r="F4956" t="str">
            <v>B-1</v>
          </cell>
          <cell r="G4956" t="str">
            <v>RBC</v>
          </cell>
          <cell r="I4956" t="str">
            <v>Energy</v>
          </cell>
          <cell r="J4956" t="str">
            <v>Winter</v>
          </cell>
          <cell r="K4956" t="str">
            <v>Part Peak</v>
          </cell>
          <cell r="O4956" t="str">
            <v>N/A</v>
          </cell>
          <cell r="T4956">
            <v>259532528.84888199</v>
          </cell>
        </row>
        <row r="4957">
          <cell r="F4957" t="str">
            <v>B-1</v>
          </cell>
          <cell r="G4957" t="str">
            <v>RBC</v>
          </cell>
          <cell r="I4957" t="str">
            <v>Energy</v>
          </cell>
          <cell r="J4957" t="str">
            <v>Winter</v>
          </cell>
          <cell r="K4957" t="str">
            <v>Super Off</v>
          </cell>
          <cell r="O4957" t="str">
            <v>N/A</v>
          </cell>
          <cell r="T4957">
            <v>91561710.181789011</v>
          </cell>
        </row>
        <row r="4958">
          <cell r="F4958" t="str">
            <v>B-1</v>
          </cell>
          <cell r="G4958" t="str">
            <v>RBC</v>
          </cell>
          <cell r="I4958" t="str">
            <v>Energy</v>
          </cell>
          <cell r="J4958" t="str">
            <v>Summer</v>
          </cell>
          <cell r="K4958" t="str">
            <v>Off Peak</v>
          </cell>
          <cell r="O4958" t="str">
            <v>C</v>
          </cell>
          <cell r="T4958">
            <v>837726.47758200008</v>
          </cell>
        </row>
        <row r="4959">
          <cell r="F4959" t="str">
            <v>B-1</v>
          </cell>
          <cell r="G4959" t="str">
            <v>RBC</v>
          </cell>
          <cell r="I4959" t="str">
            <v>Energy</v>
          </cell>
          <cell r="J4959" t="str">
            <v>Summer</v>
          </cell>
          <cell r="K4959" t="str">
            <v>Part Peak</v>
          </cell>
          <cell r="O4959" t="str">
            <v>C</v>
          </cell>
          <cell r="T4959">
            <v>230843.45256999996</v>
          </cell>
        </row>
        <row r="4960">
          <cell r="F4960" t="str">
            <v>B-1</v>
          </cell>
          <cell r="G4960" t="str">
            <v>RBC</v>
          </cell>
          <cell r="I4960" t="str">
            <v>Energy</v>
          </cell>
          <cell r="J4960" t="str">
            <v>Summer</v>
          </cell>
          <cell r="K4960" t="str">
            <v>Peak</v>
          </cell>
          <cell r="O4960" t="str">
            <v>C</v>
          </cell>
          <cell r="T4960">
            <v>514526.28580800002</v>
          </cell>
        </row>
        <row r="4961">
          <cell r="F4961" t="str">
            <v>B-1</v>
          </cell>
          <cell r="G4961" t="str">
            <v>RBC</v>
          </cell>
          <cell r="I4961" t="str">
            <v>Energy</v>
          </cell>
          <cell r="J4961" t="str">
            <v>Winter</v>
          </cell>
          <cell r="K4961" t="str">
            <v>Off Peak</v>
          </cell>
          <cell r="O4961" t="str">
            <v>C</v>
          </cell>
          <cell r="T4961">
            <v>1681050.5319360001</v>
          </cell>
        </row>
        <row r="4962">
          <cell r="F4962" t="str">
            <v>B-1</v>
          </cell>
          <cell r="G4962" t="str">
            <v>RBC</v>
          </cell>
          <cell r="I4962" t="str">
            <v>Energy</v>
          </cell>
          <cell r="J4962" t="str">
            <v>Winter</v>
          </cell>
          <cell r="K4962" t="str">
            <v>Part Peak</v>
          </cell>
          <cell r="O4962" t="str">
            <v>C</v>
          </cell>
          <cell r="T4962">
            <v>680079.797593</v>
          </cell>
        </row>
        <row r="4963">
          <cell r="F4963" t="str">
            <v>B-1</v>
          </cell>
          <cell r="G4963" t="str">
            <v>RBC</v>
          </cell>
          <cell r="I4963" t="str">
            <v>Energy</v>
          </cell>
          <cell r="J4963" t="str">
            <v>Winter</v>
          </cell>
          <cell r="K4963" t="str">
            <v>Super Off</v>
          </cell>
          <cell r="O4963" t="str">
            <v>C</v>
          </cell>
          <cell r="T4963">
            <v>157523.153884</v>
          </cell>
        </row>
        <row r="4964">
          <cell r="F4964" t="str">
            <v>B-1</v>
          </cell>
          <cell r="G4964" t="str">
            <v>RBC</v>
          </cell>
          <cell r="I4964" t="str">
            <v>Energy</v>
          </cell>
          <cell r="J4964" t="str">
            <v>Summer</v>
          </cell>
          <cell r="K4964" t="str">
            <v>Off Peak</v>
          </cell>
          <cell r="O4964" t="str">
            <v>C</v>
          </cell>
          <cell r="T4964">
            <v>837726.47758200008</v>
          </cell>
        </row>
        <row r="4965">
          <cell r="F4965" t="str">
            <v>B-1</v>
          </cell>
          <cell r="G4965" t="str">
            <v>RBC</v>
          </cell>
          <cell r="I4965" t="str">
            <v>Energy</v>
          </cell>
          <cell r="J4965" t="str">
            <v>Summer</v>
          </cell>
          <cell r="K4965" t="str">
            <v>Part Peak</v>
          </cell>
          <cell r="O4965" t="str">
            <v>C</v>
          </cell>
          <cell r="T4965">
            <v>230843.45256999996</v>
          </cell>
        </row>
        <row r="4966">
          <cell r="F4966" t="str">
            <v>B-1</v>
          </cell>
          <cell r="G4966" t="str">
            <v>RBC</v>
          </cell>
          <cell r="I4966" t="str">
            <v>Energy</v>
          </cell>
          <cell r="J4966" t="str">
            <v>Summer</v>
          </cell>
          <cell r="K4966" t="str">
            <v>Peak</v>
          </cell>
          <cell r="O4966" t="str">
            <v>C</v>
          </cell>
          <cell r="T4966">
            <v>514526.28580800002</v>
          </cell>
        </row>
        <row r="4967">
          <cell r="F4967" t="str">
            <v>B-1</v>
          </cell>
          <cell r="G4967" t="str">
            <v>RBC</v>
          </cell>
          <cell r="I4967" t="str">
            <v>Energy</v>
          </cell>
          <cell r="J4967" t="str">
            <v>Winter</v>
          </cell>
          <cell r="K4967" t="str">
            <v>Off Peak</v>
          </cell>
          <cell r="O4967" t="str">
            <v>C</v>
          </cell>
          <cell r="T4967">
            <v>1681050.5319360001</v>
          </cell>
        </row>
        <row r="4968">
          <cell r="F4968" t="str">
            <v>B-1</v>
          </cell>
          <cell r="G4968" t="str">
            <v>RBC</v>
          </cell>
          <cell r="I4968" t="str">
            <v>Energy</v>
          </cell>
          <cell r="J4968" t="str">
            <v>Winter</v>
          </cell>
          <cell r="K4968" t="str">
            <v>Part Peak</v>
          </cell>
          <cell r="O4968" t="str">
            <v>C</v>
          </cell>
          <cell r="T4968">
            <v>680079.797593</v>
          </cell>
        </row>
        <row r="4969">
          <cell r="F4969" t="str">
            <v>B-1</v>
          </cell>
          <cell r="G4969" t="str">
            <v>RBC</v>
          </cell>
          <cell r="I4969" t="str">
            <v>Energy</v>
          </cell>
          <cell r="J4969" t="str">
            <v>Winter</v>
          </cell>
          <cell r="K4969" t="str">
            <v>Super Off</v>
          </cell>
          <cell r="O4969" t="str">
            <v>C</v>
          </cell>
          <cell r="T4969">
            <v>157523.153884</v>
          </cell>
        </row>
        <row r="4970">
          <cell r="F4970" t="str">
            <v>B-1</v>
          </cell>
          <cell r="G4970" t="str">
            <v>WH</v>
          </cell>
          <cell r="I4970" t="str">
            <v>DL</v>
          </cell>
          <cell r="J4970" t="str">
            <v>N/A</v>
          </cell>
          <cell r="K4970" t="str">
            <v>N/A</v>
          </cell>
          <cell r="O4970" t="str">
            <v>N/A</v>
          </cell>
          <cell r="T4970">
            <v>0</v>
          </cell>
        </row>
        <row r="4971">
          <cell r="F4971" t="str">
            <v>B-1</v>
          </cell>
          <cell r="G4971" t="str">
            <v>WH</v>
          </cell>
          <cell r="I4971" t="str">
            <v>Energy</v>
          </cell>
          <cell r="J4971" t="str">
            <v>Summer</v>
          </cell>
          <cell r="K4971" t="str">
            <v>Off Peak</v>
          </cell>
          <cell r="O4971" t="str">
            <v>N/A</v>
          </cell>
          <cell r="T4971">
            <v>378411767.24420893</v>
          </cell>
        </row>
        <row r="4972">
          <cell r="F4972" t="str">
            <v>B-1</v>
          </cell>
          <cell r="G4972" t="str">
            <v>WH</v>
          </cell>
          <cell r="I4972" t="str">
            <v>Energy</v>
          </cell>
          <cell r="J4972" t="str">
            <v>Summer</v>
          </cell>
          <cell r="K4972" t="str">
            <v>Part Peak</v>
          </cell>
          <cell r="O4972" t="str">
            <v>N/A</v>
          </cell>
          <cell r="T4972">
            <v>114890374.300758</v>
          </cell>
        </row>
        <row r="4973">
          <cell r="F4973" t="str">
            <v>B-1</v>
          </cell>
          <cell r="G4973" t="str">
            <v>WH</v>
          </cell>
          <cell r="I4973" t="str">
            <v>Energy</v>
          </cell>
          <cell r="J4973" t="str">
            <v>Summer</v>
          </cell>
          <cell r="K4973" t="str">
            <v>Peak</v>
          </cell>
          <cell r="O4973" t="str">
            <v>N/A</v>
          </cell>
          <cell r="T4973">
            <v>164227760.707984</v>
          </cell>
        </row>
        <row r="4974">
          <cell r="F4974" t="str">
            <v>B-1</v>
          </cell>
          <cell r="G4974" t="str">
            <v>WH</v>
          </cell>
          <cell r="I4974" t="str">
            <v>Energy</v>
          </cell>
          <cell r="J4974" t="str">
            <v>Winter</v>
          </cell>
          <cell r="K4974" t="str">
            <v>Off Peak</v>
          </cell>
          <cell r="O4974" t="str">
            <v>N/A</v>
          </cell>
          <cell r="T4974">
            <v>773980502.18370295</v>
          </cell>
        </row>
        <row r="4975">
          <cell r="F4975" t="str">
            <v>B-1</v>
          </cell>
          <cell r="G4975" t="str">
            <v>WH</v>
          </cell>
          <cell r="I4975" t="str">
            <v>Energy</v>
          </cell>
          <cell r="J4975" t="str">
            <v>Winter</v>
          </cell>
          <cell r="K4975" t="str">
            <v>Part Peak</v>
          </cell>
          <cell r="O4975" t="str">
            <v>N/A</v>
          </cell>
          <cell r="T4975">
            <v>259532528.84888199</v>
          </cell>
        </row>
        <row r="4976">
          <cell r="F4976" t="str">
            <v>B-1</v>
          </cell>
          <cell r="G4976" t="str">
            <v>WH</v>
          </cell>
          <cell r="I4976" t="str">
            <v>Energy</v>
          </cell>
          <cell r="J4976" t="str">
            <v>Winter</v>
          </cell>
          <cell r="K4976" t="str">
            <v>Super Off</v>
          </cell>
          <cell r="O4976" t="str">
            <v>N/A</v>
          </cell>
          <cell r="T4976">
            <v>91561710.181789011</v>
          </cell>
        </row>
        <row r="4977">
          <cell r="F4977" t="str">
            <v>B-1</v>
          </cell>
          <cell r="G4977" t="str">
            <v>WH</v>
          </cell>
          <cell r="I4977" t="str">
            <v>Energy</v>
          </cell>
          <cell r="J4977" t="str">
            <v>Summer</v>
          </cell>
          <cell r="K4977" t="str">
            <v>Off Peak</v>
          </cell>
          <cell r="O4977" t="str">
            <v>C</v>
          </cell>
          <cell r="T4977">
            <v>837726.47758200008</v>
          </cell>
        </row>
        <row r="4978">
          <cell r="F4978" t="str">
            <v>B-1</v>
          </cell>
          <cell r="G4978" t="str">
            <v>WH</v>
          </cell>
          <cell r="I4978" t="str">
            <v>Energy</v>
          </cell>
          <cell r="J4978" t="str">
            <v>Summer</v>
          </cell>
          <cell r="K4978" t="str">
            <v>Part Peak</v>
          </cell>
          <cell r="O4978" t="str">
            <v>C</v>
          </cell>
          <cell r="T4978">
            <v>230843.45256999996</v>
          </cell>
        </row>
        <row r="4979">
          <cell r="F4979" t="str">
            <v>B-1</v>
          </cell>
          <cell r="G4979" t="str">
            <v>WH</v>
          </cell>
          <cell r="I4979" t="str">
            <v>Energy</v>
          </cell>
          <cell r="J4979" t="str">
            <v>Summer</v>
          </cell>
          <cell r="K4979" t="str">
            <v>Peak</v>
          </cell>
          <cell r="O4979" t="str">
            <v>C</v>
          </cell>
          <cell r="T4979">
            <v>514526.28580800002</v>
          </cell>
        </row>
        <row r="4980">
          <cell r="F4980" t="str">
            <v>B-1</v>
          </cell>
          <cell r="G4980" t="str">
            <v>WH</v>
          </cell>
          <cell r="I4980" t="str">
            <v>Energy</v>
          </cell>
          <cell r="J4980" t="str">
            <v>Winter</v>
          </cell>
          <cell r="K4980" t="str">
            <v>Off Peak</v>
          </cell>
          <cell r="O4980" t="str">
            <v>C</v>
          </cell>
          <cell r="T4980">
            <v>1681050.5319360001</v>
          </cell>
        </row>
        <row r="4981">
          <cell r="F4981" t="str">
            <v>B-1</v>
          </cell>
          <cell r="G4981" t="str">
            <v>WH</v>
          </cell>
          <cell r="I4981" t="str">
            <v>Energy</v>
          </cell>
          <cell r="J4981" t="str">
            <v>Winter</v>
          </cell>
          <cell r="K4981" t="str">
            <v>Part Peak</v>
          </cell>
          <cell r="O4981" t="str">
            <v>C</v>
          </cell>
          <cell r="T4981">
            <v>680079.797593</v>
          </cell>
        </row>
        <row r="4982">
          <cell r="F4982" t="str">
            <v>B-1</v>
          </cell>
          <cell r="G4982" t="str">
            <v>WH</v>
          </cell>
          <cell r="I4982" t="str">
            <v>Energy</v>
          </cell>
          <cell r="J4982" t="str">
            <v>Winter</v>
          </cell>
          <cell r="K4982" t="str">
            <v>Super Off</v>
          </cell>
          <cell r="O4982" t="str">
            <v>C</v>
          </cell>
          <cell r="T4982">
            <v>157523.153884</v>
          </cell>
        </row>
        <row r="4983">
          <cell r="F4983" t="str">
            <v>B-1</v>
          </cell>
          <cell r="G4983" t="str">
            <v>WH</v>
          </cell>
          <cell r="I4983" t="str">
            <v>Energy</v>
          </cell>
          <cell r="J4983" t="str">
            <v>Summer</v>
          </cell>
          <cell r="K4983" t="str">
            <v>Off Peak</v>
          </cell>
          <cell r="O4983" t="str">
            <v>C</v>
          </cell>
          <cell r="T4983">
            <v>837726.47758200008</v>
          </cell>
        </row>
        <row r="4984">
          <cell r="F4984" t="str">
            <v>B-1</v>
          </cell>
          <cell r="G4984" t="str">
            <v>WH</v>
          </cell>
          <cell r="I4984" t="str">
            <v>Energy</v>
          </cell>
          <cell r="J4984" t="str">
            <v>Summer</v>
          </cell>
          <cell r="K4984" t="str">
            <v>Part Peak</v>
          </cell>
          <cell r="O4984" t="str">
            <v>C</v>
          </cell>
          <cell r="T4984">
            <v>230843.45256999996</v>
          </cell>
        </row>
        <row r="4985">
          <cell r="F4985" t="str">
            <v>B-1</v>
          </cell>
          <cell r="G4985" t="str">
            <v>WH</v>
          </cell>
          <cell r="I4985" t="str">
            <v>Energy</v>
          </cell>
          <cell r="J4985" t="str">
            <v>Summer</v>
          </cell>
          <cell r="K4985" t="str">
            <v>Peak</v>
          </cell>
          <cell r="O4985" t="str">
            <v>C</v>
          </cell>
          <cell r="T4985">
            <v>514526.28580800002</v>
          </cell>
        </row>
        <row r="4986">
          <cell r="F4986" t="str">
            <v>B-1</v>
          </cell>
          <cell r="G4986" t="str">
            <v>WH</v>
          </cell>
          <cell r="I4986" t="str">
            <v>Energy</v>
          </cell>
          <cell r="J4986" t="str">
            <v>Winter</v>
          </cell>
          <cell r="K4986" t="str">
            <v>Off Peak</v>
          </cell>
          <cell r="O4986" t="str">
            <v>C</v>
          </cell>
          <cell r="T4986">
            <v>1681050.5319360001</v>
          </cell>
        </row>
        <row r="4987">
          <cell r="F4987" t="str">
            <v>B-1</v>
          </cell>
          <cell r="G4987" t="str">
            <v>WH</v>
          </cell>
          <cell r="I4987" t="str">
            <v>Energy</v>
          </cell>
          <cell r="J4987" t="str">
            <v>Winter</v>
          </cell>
          <cell r="K4987" t="str">
            <v>Part Peak</v>
          </cell>
          <cell r="O4987" t="str">
            <v>C</v>
          </cell>
          <cell r="T4987">
            <v>680079.797593</v>
          </cell>
        </row>
        <row r="4988">
          <cell r="F4988" t="str">
            <v>B-1</v>
          </cell>
          <cell r="G4988" t="str">
            <v>WH</v>
          </cell>
          <cell r="I4988" t="str">
            <v>Energy</v>
          </cell>
          <cell r="J4988" t="str">
            <v>Winter</v>
          </cell>
          <cell r="K4988" t="str">
            <v>Super Off</v>
          </cell>
          <cell r="O4988" t="str">
            <v>C</v>
          </cell>
          <cell r="T4988">
            <v>157523.153884</v>
          </cell>
        </row>
        <row r="4989">
          <cell r="F4989" t="str">
            <v>B-1</v>
          </cell>
          <cell r="G4989" t="str">
            <v>WH</v>
          </cell>
          <cell r="I4989" t="str">
            <v>DL</v>
          </cell>
          <cell r="J4989" t="str">
            <v>N/A</v>
          </cell>
          <cell r="K4989" t="str">
            <v>N/A</v>
          </cell>
          <cell r="O4989" t="str">
            <v>N/A</v>
          </cell>
          <cell r="T4989">
            <v>0</v>
          </cell>
        </row>
        <row r="4990">
          <cell r="F4990" t="str">
            <v>B-1</v>
          </cell>
          <cell r="G4990" t="str">
            <v>WH</v>
          </cell>
          <cell r="I4990" t="str">
            <v>Energy</v>
          </cell>
          <cell r="J4990" t="str">
            <v>Summer</v>
          </cell>
          <cell r="K4990" t="str">
            <v>Off Peak</v>
          </cell>
          <cell r="O4990" t="str">
            <v>N/A</v>
          </cell>
          <cell r="T4990">
            <v>378411767.24420893</v>
          </cell>
        </row>
        <row r="4991">
          <cell r="F4991" t="str">
            <v>B-1</v>
          </cell>
          <cell r="G4991" t="str">
            <v>WH</v>
          </cell>
          <cell r="I4991" t="str">
            <v>Energy</v>
          </cell>
          <cell r="J4991" t="str">
            <v>Summer</v>
          </cell>
          <cell r="K4991" t="str">
            <v>Part Peak</v>
          </cell>
          <cell r="O4991" t="str">
            <v>N/A</v>
          </cell>
          <cell r="T4991">
            <v>114890374.300758</v>
          </cell>
        </row>
        <row r="4992">
          <cell r="F4992" t="str">
            <v>B-1</v>
          </cell>
          <cell r="G4992" t="str">
            <v>WH</v>
          </cell>
          <cell r="I4992" t="str">
            <v>Energy</v>
          </cell>
          <cell r="J4992" t="str">
            <v>Summer</v>
          </cell>
          <cell r="K4992" t="str">
            <v>Peak</v>
          </cell>
          <cell r="O4992" t="str">
            <v>N/A</v>
          </cell>
          <cell r="T4992">
            <v>164227760.707984</v>
          </cell>
        </row>
        <row r="4993">
          <cell r="F4993" t="str">
            <v>B-1</v>
          </cell>
          <cell r="G4993" t="str">
            <v>WH</v>
          </cell>
          <cell r="I4993" t="str">
            <v>Energy</v>
          </cell>
          <cell r="J4993" t="str">
            <v>Winter</v>
          </cell>
          <cell r="K4993" t="str">
            <v>Off Peak</v>
          </cell>
          <cell r="O4993" t="str">
            <v>N/A</v>
          </cell>
          <cell r="T4993">
            <v>773980502.18370295</v>
          </cell>
        </row>
        <row r="4994">
          <cell r="F4994" t="str">
            <v>B-1</v>
          </cell>
          <cell r="G4994" t="str">
            <v>WH</v>
          </cell>
          <cell r="I4994" t="str">
            <v>Energy</v>
          </cell>
          <cell r="J4994" t="str">
            <v>Winter</v>
          </cell>
          <cell r="K4994" t="str">
            <v>Part Peak</v>
          </cell>
          <cell r="O4994" t="str">
            <v>N/A</v>
          </cell>
          <cell r="T4994">
            <v>259532528.84888199</v>
          </cell>
        </row>
        <row r="4995">
          <cell r="F4995" t="str">
            <v>B-1</v>
          </cell>
          <cell r="G4995" t="str">
            <v>WH</v>
          </cell>
          <cell r="I4995" t="str">
            <v>Energy</v>
          </cell>
          <cell r="J4995" t="str">
            <v>Winter</v>
          </cell>
          <cell r="K4995" t="str">
            <v>Super Off</v>
          </cell>
          <cell r="O4995" t="str">
            <v>N/A</v>
          </cell>
          <cell r="T4995">
            <v>91561710.181789011</v>
          </cell>
        </row>
        <row r="4996">
          <cell r="F4996" t="str">
            <v>B-1</v>
          </cell>
          <cell r="G4996" t="str">
            <v>WH</v>
          </cell>
          <cell r="I4996" t="str">
            <v>Energy</v>
          </cell>
          <cell r="J4996" t="str">
            <v>Summer</v>
          </cell>
          <cell r="K4996" t="str">
            <v>Off Peak</v>
          </cell>
          <cell r="O4996" t="str">
            <v>C</v>
          </cell>
          <cell r="T4996">
            <v>837726.47758200008</v>
          </cell>
        </row>
        <row r="4997">
          <cell r="F4997" t="str">
            <v>B-1</v>
          </cell>
          <cell r="G4997" t="str">
            <v>WH</v>
          </cell>
          <cell r="I4997" t="str">
            <v>Energy</v>
          </cell>
          <cell r="J4997" t="str">
            <v>Summer</v>
          </cell>
          <cell r="K4997" t="str">
            <v>Part Peak</v>
          </cell>
          <cell r="O4997" t="str">
            <v>C</v>
          </cell>
          <cell r="T4997">
            <v>230843.45256999996</v>
          </cell>
        </row>
        <row r="4998">
          <cell r="F4998" t="str">
            <v>B-1</v>
          </cell>
          <cell r="G4998" t="str">
            <v>WH</v>
          </cell>
          <cell r="I4998" t="str">
            <v>Energy</v>
          </cell>
          <cell r="J4998" t="str">
            <v>Summer</v>
          </cell>
          <cell r="K4998" t="str">
            <v>Peak</v>
          </cell>
          <cell r="O4998" t="str">
            <v>C</v>
          </cell>
          <cell r="T4998">
            <v>514526.28580800002</v>
          </cell>
        </row>
        <row r="4999">
          <cell r="F4999" t="str">
            <v>B-1</v>
          </cell>
          <cell r="G4999" t="str">
            <v>WH</v>
          </cell>
          <cell r="I4999" t="str">
            <v>Energy</v>
          </cell>
          <cell r="J4999" t="str">
            <v>Winter</v>
          </cell>
          <cell r="K4999" t="str">
            <v>Off Peak</v>
          </cell>
          <cell r="O4999" t="str">
            <v>C</v>
          </cell>
          <cell r="T4999">
            <v>1681050.5319360001</v>
          </cell>
        </row>
        <row r="5000">
          <cell r="F5000" t="str">
            <v>B-1</v>
          </cell>
          <cell r="G5000" t="str">
            <v>WH</v>
          </cell>
          <cell r="I5000" t="str">
            <v>Energy</v>
          </cell>
          <cell r="J5000" t="str">
            <v>Winter</v>
          </cell>
          <cell r="K5000" t="str">
            <v>Part Peak</v>
          </cell>
          <cell r="O5000" t="str">
            <v>C</v>
          </cell>
          <cell r="T5000">
            <v>680079.797593</v>
          </cell>
        </row>
        <row r="5001">
          <cell r="F5001" t="str">
            <v>B-1</v>
          </cell>
          <cell r="G5001" t="str">
            <v>WH</v>
          </cell>
          <cell r="I5001" t="str">
            <v>Energy</v>
          </cell>
          <cell r="J5001" t="str">
            <v>Winter</v>
          </cell>
          <cell r="K5001" t="str">
            <v>Super Off</v>
          </cell>
          <cell r="O5001" t="str">
            <v>C</v>
          </cell>
          <cell r="T5001">
            <v>157523.153884</v>
          </cell>
        </row>
        <row r="5002">
          <cell r="F5002" t="str">
            <v>B-1</v>
          </cell>
          <cell r="G5002" t="str">
            <v>WH</v>
          </cell>
          <cell r="I5002" t="str">
            <v>DL</v>
          </cell>
          <cell r="J5002" t="str">
            <v>N/A</v>
          </cell>
          <cell r="K5002" t="str">
            <v>N/A</v>
          </cell>
          <cell r="O5002" t="str">
            <v>N/A</v>
          </cell>
          <cell r="T5002">
            <v>0</v>
          </cell>
        </row>
        <row r="5003">
          <cell r="F5003" t="str">
            <v>B-1</v>
          </cell>
          <cell r="G5003" t="str">
            <v>WH</v>
          </cell>
          <cell r="I5003" t="str">
            <v>Energy</v>
          </cell>
          <cell r="J5003" t="str">
            <v>Summer</v>
          </cell>
          <cell r="K5003" t="str">
            <v>Off Peak</v>
          </cell>
          <cell r="O5003" t="str">
            <v>N/A</v>
          </cell>
          <cell r="T5003">
            <v>378411767.24420893</v>
          </cell>
        </row>
        <row r="5004">
          <cell r="F5004" t="str">
            <v>B-1</v>
          </cell>
          <cell r="G5004" t="str">
            <v>WH</v>
          </cell>
          <cell r="I5004" t="str">
            <v>Energy</v>
          </cell>
          <cell r="J5004" t="str">
            <v>Summer</v>
          </cell>
          <cell r="K5004" t="str">
            <v>Part Peak</v>
          </cell>
          <cell r="O5004" t="str">
            <v>N/A</v>
          </cell>
          <cell r="T5004">
            <v>114890374.300758</v>
          </cell>
        </row>
        <row r="5005">
          <cell r="F5005" t="str">
            <v>B-1</v>
          </cell>
          <cell r="G5005" t="str">
            <v>WH</v>
          </cell>
          <cell r="I5005" t="str">
            <v>Energy</v>
          </cell>
          <cell r="J5005" t="str">
            <v>Summer</v>
          </cell>
          <cell r="K5005" t="str">
            <v>Peak</v>
          </cell>
          <cell r="O5005" t="str">
            <v>N/A</v>
          </cell>
          <cell r="T5005">
            <v>164227760.707984</v>
          </cell>
        </row>
        <row r="5006">
          <cell r="F5006" t="str">
            <v>B-1</v>
          </cell>
          <cell r="G5006" t="str">
            <v>WH</v>
          </cell>
          <cell r="I5006" t="str">
            <v>Energy</v>
          </cell>
          <cell r="J5006" t="str">
            <v>Winter</v>
          </cell>
          <cell r="K5006" t="str">
            <v>Off Peak</v>
          </cell>
          <cell r="O5006" t="str">
            <v>N/A</v>
          </cell>
          <cell r="T5006">
            <v>773980502.18370295</v>
          </cell>
        </row>
        <row r="5007">
          <cell r="F5007" t="str">
            <v>B-1</v>
          </cell>
          <cell r="G5007" t="str">
            <v>WH</v>
          </cell>
          <cell r="I5007" t="str">
            <v>Energy</v>
          </cell>
          <cell r="J5007" t="str">
            <v>Winter</v>
          </cell>
          <cell r="K5007" t="str">
            <v>Part Peak</v>
          </cell>
          <cell r="O5007" t="str">
            <v>N/A</v>
          </cell>
          <cell r="T5007">
            <v>259532528.84888199</v>
          </cell>
        </row>
        <row r="5008">
          <cell r="F5008" t="str">
            <v>B-1</v>
          </cell>
          <cell r="G5008" t="str">
            <v>WH</v>
          </cell>
          <cell r="I5008" t="str">
            <v>Energy</v>
          </cell>
          <cell r="J5008" t="str">
            <v>Winter</v>
          </cell>
          <cell r="K5008" t="str">
            <v>Super Off</v>
          </cell>
          <cell r="O5008" t="str">
            <v>N/A</v>
          </cell>
          <cell r="T5008">
            <v>91561710.181789011</v>
          </cell>
        </row>
        <row r="5009">
          <cell r="F5009" t="str">
            <v>B-1</v>
          </cell>
          <cell r="G5009" t="str">
            <v>WH</v>
          </cell>
          <cell r="I5009" t="str">
            <v>Energy</v>
          </cell>
          <cell r="J5009" t="str">
            <v>Summer</v>
          </cell>
          <cell r="K5009" t="str">
            <v>Off Peak</v>
          </cell>
          <cell r="O5009" t="str">
            <v>C</v>
          </cell>
          <cell r="T5009">
            <v>837726.47758200008</v>
          </cell>
        </row>
        <row r="5010">
          <cell r="F5010" t="str">
            <v>B-1</v>
          </cell>
          <cell r="G5010" t="str">
            <v>WH</v>
          </cell>
          <cell r="I5010" t="str">
            <v>Energy</v>
          </cell>
          <cell r="J5010" t="str">
            <v>Summer</v>
          </cell>
          <cell r="K5010" t="str">
            <v>Part Peak</v>
          </cell>
          <cell r="O5010" t="str">
            <v>C</v>
          </cell>
          <cell r="T5010">
            <v>230843.45256999996</v>
          </cell>
        </row>
        <row r="5011">
          <cell r="F5011" t="str">
            <v>B-1</v>
          </cell>
          <cell r="G5011" t="str">
            <v>WH</v>
          </cell>
          <cell r="I5011" t="str">
            <v>Energy</v>
          </cell>
          <cell r="J5011" t="str">
            <v>Summer</v>
          </cell>
          <cell r="K5011" t="str">
            <v>Peak</v>
          </cell>
          <cell r="O5011" t="str">
            <v>C</v>
          </cell>
          <cell r="T5011">
            <v>514526.28580800002</v>
          </cell>
        </row>
        <row r="5012">
          <cell r="F5012" t="str">
            <v>B-1</v>
          </cell>
          <cell r="G5012" t="str">
            <v>WH</v>
          </cell>
          <cell r="I5012" t="str">
            <v>Energy</v>
          </cell>
          <cell r="J5012" t="str">
            <v>Winter</v>
          </cell>
          <cell r="K5012" t="str">
            <v>Off Peak</v>
          </cell>
          <cell r="O5012" t="str">
            <v>C</v>
          </cell>
          <cell r="T5012">
            <v>1681050.5319360001</v>
          </cell>
        </row>
        <row r="5013">
          <cell r="F5013" t="str">
            <v>B-1</v>
          </cell>
          <cell r="G5013" t="str">
            <v>WH</v>
          </cell>
          <cell r="I5013" t="str">
            <v>Energy</v>
          </cell>
          <cell r="J5013" t="str">
            <v>Winter</v>
          </cell>
          <cell r="K5013" t="str">
            <v>Part Peak</v>
          </cell>
          <cell r="O5013" t="str">
            <v>C</v>
          </cell>
          <cell r="T5013">
            <v>680079.797593</v>
          </cell>
        </row>
        <row r="5014">
          <cell r="F5014" t="str">
            <v>B-1</v>
          </cell>
          <cell r="G5014" t="str">
            <v>WH</v>
          </cell>
          <cell r="I5014" t="str">
            <v>Energy</v>
          </cell>
          <cell r="J5014" t="str">
            <v>Winter</v>
          </cell>
          <cell r="K5014" t="str">
            <v>Super Off</v>
          </cell>
          <cell r="O5014" t="str">
            <v>C</v>
          </cell>
          <cell r="T5014">
            <v>157523.153884</v>
          </cell>
        </row>
        <row r="5015">
          <cell r="F5015" t="str">
            <v>B-1</v>
          </cell>
          <cell r="G5015" t="str">
            <v>PCIA</v>
          </cell>
          <cell r="I5015" t="str">
            <v>Vin 22</v>
          </cell>
          <cell r="J5015" t="str">
            <v>N/A</v>
          </cell>
          <cell r="K5015" t="str">
            <v>N/A</v>
          </cell>
          <cell r="O5015" t="str">
            <v>N/A</v>
          </cell>
          <cell r="T5015">
            <v>0</v>
          </cell>
        </row>
        <row r="5016">
          <cell r="F5016" t="str">
            <v>B-1</v>
          </cell>
          <cell r="G5016" t="str">
            <v>PCIA</v>
          </cell>
          <cell r="I5016" t="str">
            <v>Vin 23</v>
          </cell>
          <cell r="J5016" t="str">
            <v>N/A</v>
          </cell>
          <cell r="K5016" t="str">
            <v>N/A</v>
          </cell>
          <cell r="O5016" t="str">
            <v>N/A</v>
          </cell>
          <cell r="T5016">
            <v>0</v>
          </cell>
        </row>
        <row r="5017">
          <cell r="F5017" t="str">
            <v>B-6</v>
          </cell>
          <cell r="G5017" t="str">
            <v>AB32 Credit</v>
          </cell>
          <cell r="I5017" t="str">
            <v>Energy</v>
          </cell>
          <cell r="J5017" t="str">
            <v>Summer</v>
          </cell>
          <cell r="K5017" t="str">
            <v>Off Peak</v>
          </cell>
          <cell r="O5017" t="str">
            <v>N/A</v>
          </cell>
          <cell r="T5017">
            <v>3577442.254690541</v>
          </cell>
        </row>
        <row r="5018">
          <cell r="F5018" t="str">
            <v>B-6</v>
          </cell>
          <cell r="G5018" t="str">
            <v>AB32 Credit</v>
          </cell>
          <cell r="I5018" t="str">
            <v>Energy</v>
          </cell>
          <cell r="J5018" t="str">
            <v>Summer</v>
          </cell>
          <cell r="K5018" t="str">
            <v>Peak</v>
          </cell>
          <cell r="O5018" t="str">
            <v>N/A</v>
          </cell>
          <cell r="T5018">
            <v>1166342.3326856392</v>
          </cell>
        </row>
        <row r="5019">
          <cell r="F5019" t="str">
            <v>B-6</v>
          </cell>
          <cell r="G5019" t="str">
            <v>AB32 Credit</v>
          </cell>
          <cell r="I5019" t="str">
            <v>Energy</v>
          </cell>
          <cell r="J5019" t="str">
            <v>Winter</v>
          </cell>
          <cell r="K5019" t="str">
            <v>Off Peak</v>
          </cell>
          <cell r="O5019" t="str">
            <v>N/A</v>
          </cell>
          <cell r="T5019">
            <v>6616492.6251550838</v>
          </cell>
        </row>
        <row r="5020">
          <cell r="F5020" t="str">
            <v>B-6</v>
          </cell>
          <cell r="G5020" t="str">
            <v>AB32 Credit</v>
          </cell>
          <cell r="I5020" t="str">
            <v>Energy</v>
          </cell>
          <cell r="J5020" t="str">
            <v>Winter</v>
          </cell>
          <cell r="K5020" t="str">
            <v>Part Peak</v>
          </cell>
          <cell r="O5020" t="str">
            <v>N/A</v>
          </cell>
          <cell r="T5020">
            <v>2343045.239744287</v>
          </cell>
        </row>
        <row r="5021">
          <cell r="F5021" t="str">
            <v>B-6</v>
          </cell>
          <cell r="G5021" t="str">
            <v>AB32 Credit</v>
          </cell>
          <cell r="I5021" t="str">
            <v>Energy</v>
          </cell>
          <cell r="J5021" t="str">
            <v>Winter</v>
          </cell>
          <cell r="K5021" t="str">
            <v>Super Off</v>
          </cell>
          <cell r="O5021" t="str">
            <v>N/A</v>
          </cell>
          <cell r="T5021">
            <v>19722.827278083394</v>
          </cell>
        </row>
        <row r="5022">
          <cell r="F5022" t="str">
            <v>B-6</v>
          </cell>
          <cell r="G5022" t="str">
            <v>AB32 Credit</v>
          </cell>
          <cell r="I5022" t="str">
            <v>Energy</v>
          </cell>
          <cell r="J5022" t="str">
            <v>Summer</v>
          </cell>
          <cell r="K5022" t="str">
            <v>Off Peak</v>
          </cell>
          <cell r="O5022" t="str">
            <v>N/A</v>
          </cell>
          <cell r="T5022">
            <v>161838433.73775077</v>
          </cell>
        </row>
        <row r="5023">
          <cell r="F5023" t="str">
            <v>B-6</v>
          </cell>
          <cell r="G5023" t="str">
            <v>AB32 Credit</v>
          </cell>
          <cell r="I5023" t="str">
            <v>Energy</v>
          </cell>
          <cell r="J5023" t="str">
            <v>Summer</v>
          </cell>
          <cell r="K5023" t="str">
            <v>Peak</v>
          </cell>
          <cell r="O5023" t="str">
            <v>N/A</v>
          </cell>
          <cell r="T5023">
            <v>52763679.435045615</v>
          </cell>
        </row>
        <row r="5024">
          <cell r="F5024" t="str">
            <v>B-6</v>
          </cell>
          <cell r="G5024" t="str">
            <v>AB32 Credit</v>
          </cell>
          <cell r="I5024" t="str">
            <v>Energy</v>
          </cell>
          <cell r="J5024" t="str">
            <v>Winter</v>
          </cell>
          <cell r="K5024" t="str">
            <v>Off Peak</v>
          </cell>
          <cell r="O5024" t="str">
            <v>N/A</v>
          </cell>
          <cell r="T5024">
            <v>299320779.22110456</v>
          </cell>
        </row>
        <row r="5025">
          <cell r="F5025" t="str">
            <v>B-6</v>
          </cell>
          <cell r="G5025" t="str">
            <v>AB32 Credit</v>
          </cell>
          <cell r="I5025" t="str">
            <v>Energy</v>
          </cell>
          <cell r="J5025" t="str">
            <v>Winter</v>
          </cell>
          <cell r="K5025" t="str">
            <v>Part Peak</v>
          </cell>
          <cell r="O5025" t="str">
            <v>N/A</v>
          </cell>
          <cell r="T5025">
            <v>105996056.61830859</v>
          </cell>
        </row>
        <row r="5026">
          <cell r="F5026" t="str">
            <v>B-6</v>
          </cell>
          <cell r="G5026" t="str">
            <v>AB32 Credit</v>
          </cell>
          <cell r="I5026" t="str">
            <v>Energy</v>
          </cell>
          <cell r="J5026" t="str">
            <v>Winter</v>
          </cell>
          <cell r="K5026" t="str">
            <v>Super Off</v>
          </cell>
          <cell r="O5026" t="str">
            <v>N/A</v>
          </cell>
          <cell r="T5026">
            <v>892232.8435574742</v>
          </cell>
        </row>
        <row r="5027">
          <cell r="F5027" t="str">
            <v>B-6</v>
          </cell>
          <cell r="G5027" t="str">
            <v>CTC</v>
          </cell>
          <cell r="I5027" t="str">
            <v>DL</v>
          </cell>
          <cell r="J5027" t="str">
            <v>N/A</v>
          </cell>
          <cell r="K5027" t="str">
            <v>N/A</v>
          </cell>
          <cell r="O5027" t="str">
            <v>N/A</v>
          </cell>
          <cell r="T5027">
            <v>0</v>
          </cell>
        </row>
        <row r="5028">
          <cell r="F5028" t="str">
            <v>B-6</v>
          </cell>
          <cell r="G5028" t="str">
            <v>CTC</v>
          </cell>
          <cell r="I5028" t="str">
            <v>Energy</v>
          </cell>
          <cell r="J5028" t="str">
            <v>Summer</v>
          </cell>
          <cell r="K5028" t="str">
            <v>Off Peak</v>
          </cell>
          <cell r="O5028" t="str">
            <v>N/A</v>
          </cell>
          <cell r="T5028">
            <v>154135278.99542898</v>
          </cell>
        </row>
        <row r="5029">
          <cell r="F5029" t="str">
            <v>B-6</v>
          </cell>
          <cell r="G5029" t="str">
            <v>CTC</v>
          </cell>
          <cell r="I5029" t="str">
            <v>Energy</v>
          </cell>
          <cell r="J5029" t="str">
            <v>Summer</v>
          </cell>
          <cell r="K5029" t="str">
            <v>Peak</v>
          </cell>
          <cell r="O5029" t="str">
            <v>N/A</v>
          </cell>
          <cell r="T5029">
            <v>53143419.217142001</v>
          </cell>
        </row>
        <row r="5030">
          <cell r="F5030" t="str">
            <v>B-6</v>
          </cell>
          <cell r="G5030" t="str">
            <v>CTC</v>
          </cell>
          <cell r="I5030" t="str">
            <v>Energy</v>
          </cell>
          <cell r="J5030" t="str">
            <v>Winter</v>
          </cell>
          <cell r="K5030" t="str">
            <v>Off Peak</v>
          </cell>
          <cell r="O5030" t="str">
            <v>N/A</v>
          </cell>
          <cell r="T5030">
            <v>287636765.82158297</v>
          </cell>
        </row>
        <row r="5031">
          <cell r="F5031" t="str">
            <v>B-6</v>
          </cell>
          <cell r="G5031" t="str">
            <v>CTC</v>
          </cell>
          <cell r="I5031" t="str">
            <v>Energy</v>
          </cell>
          <cell r="J5031" t="str">
            <v>Winter</v>
          </cell>
          <cell r="K5031" t="str">
            <v>Part Peak</v>
          </cell>
          <cell r="O5031" t="str">
            <v>N/A</v>
          </cell>
          <cell r="T5031">
            <v>106365328.548298</v>
          </cell>
        </row>
        <row r="5032">
          <cell r="F5032" t="str">
            <v>B-6</v>
          </cell>
          <cell r="G5032" t="str">
            <v>CTC</v>
          </cell>
          <cell r="I5032" t="str">
            <v>Energy</v>
          </cell>
          <cell r="J5032" t="str">
            <v>Winter</v>
          </cell>
          <cell r="K5032" t="str">
            <v>Super Off</v>
          </cell>
          <cell r="O5032" t="str">
            <v>N/A</v>
          </cell>
          <cell r="T5032">
            <v>-8811248.5453300029</v>
          </cell>
        </row>
        <row r="5033">
          <cell r="F5033" t="str">
            <v>B-6</v>
          </cell>
          <cell r="G5033" t="str">
            <v>Distribution</v>
          </cell>
          <cell r="I5033" t="str">
            <v>Customer</v>
          </cell>
          <cell r="J5033" t="str">
            <v>Summer</v>
          </cell>
          <cell r="K5033" t="str">
            <v>Polyphase</v>
          </cell>
          <cell r="O5033" t="str">
            <v>N/A</v>
          </cell>
          <cell r="T5033">
            <v>46043.299270000003</v>
          </cell>
        </row>
        <row r="5034">
          <cell r="F5034" t="str">
            <v>B-6</v>
          </cell>
          <cell r="G5034" t="str">
            <v>Distribution</v>
          </cell>
          <cell r="I5034" t="str">
            <v>Customer</v>
          </cell>
          <cell r="J5034" t="str">
            <v>Summer</v>
          </cell>
          <cell r="K5034" t="str">
            <v>Single-Phase</v>
          </cell>
          <cell r="O5034" t="str">
            <v>N/A</v>
          </cell>
          <cell r="T5034">
            <v>34973.116709000002</v>
          </cell>
        </row>
        <row r="5035">
          <cell r="F5035" t="str">
            <v>B-6</v>
          </cell>
          <cell r="G5035" t="str">
            <v>Distribution</v>
          </cell>
          <cell r="I5035" t="str">
            <v>Customer</v>
          </cell>
          <cell r="J5035" t="str">
            <v>Winter</v>
          </cell>
          <cell r="K5035" t="str">
            <v>Polyphase</v>
          </cell>
          <cell r="O5035" t="str">
            <v>N/A</v>
          </cell>
          <cell r="T5035">
            <v>92234.678973000002</v>
          </cell>
        </row>
        <row r="5036">
          <cell r="F5036" t="str">
            <v>B-6</v>
          </cell>
          <cell r="G5036" t="str">
            <v>Distribution</v>
          </cell>
          <cell r="I5036" t="str">
            <v>Customer</v>
          </cell>
          <cell r="J5036" t="str">
            <v>Winter</v>
          </cell>
          <cell r="K5036" t="str">
            <v>Single-Phase</v>
          </cell>
          <cell r="O5036" t="str">
            <v>N/A</v>
          </cell>
          <cell r="T5036">
            <v>69748.02988300001</v>
          </cell>
        </row>
        <row r="5037">
          <cell r="F5037" t="str">
            <v>B-6</v>
          </cell>
          <cell r="G5037" t="str">
            <v>Distribution</v>
          </cell>
          <cell r="I5037" t="str">
            <v>E-BIP Discount</v>
          </cell>
          <cell r="J5037" t="str">
            <v>Summer</v>
          </cell>
          <cell r="K5037" t="str">
            <v>Pot. Ld Red.</v>
          </cell>
          <cell r="O5037" t="str">
            <v>N/A</v>
          </cell>
          <cell r="T5037">
            <v>0</v>
          </cell>
        </row>
        <row r="5038">
          <cell r="F5038" t="str">
            <v>B-6</v>
          </cell>
          <cell r="G5038" t="str">
            <v>Distribution</v>
          </cell>
          <cell r="I5038" t="str">
            <v>E-BIP Discount</v>
          </cell>
          <cell r="J5038" t="str">
            <v>Summer</v>
          </cell>
          <cell r="K5038" t="str">
            <v>UFR</v>
          </cell>
          <cell r="O5038" t="str">
            <v>N/A</v>
          </cell>
          <cell r="T5038">
            <v>0</v>
          </cell>
        </row>
        <row r="5039">
          <cell r="F5039" t="str">
            <v>B-6</v>
          </cell>
          <cell r="G5039" t="str">
            <v>Distribution</v>
          </cell>
          <cell r="I5039" t="str">
            <v>E-BIP Discount</v>
          </cell>
          <cell r="J5039" t="str">
            <v>Winter</v>
          </cell>
          <cell r="K5039" t="str">
            <v>Pot. Ld Red.</v>
          </cell>
          <cell r="O5039" t="str">
            <v>N/A</v>
          </cell>
          <cell r="T5039">
            <v>0</v>
          </cell>
        </row>
        <row r="5040">
          <cell r="F5040" t="str">
            <v>B-6</v>
          </cell>
          <cell r="G5040" t="str">
            <v>Distribution</v>
          </cell>
          <cell r="I5040" t="str">
            <v>E-BIP Discount</v>
          </cell>
          <cell r="J5040" t="str">
            <v>Winter</v>
          </cell>
          <cell r="K5040" t="str">
            <v>UFR</v>
          </cell>
          <cell r="O5040" t="str">
            <v>N/A</v>
          </cell>
          <cell r="T5040">
            <v>0</v>
          </cell>
        </row>
        <row r="5041">
          <cell r="F5041" t="str">
            <v>B-6</v>
          </cell>
          <cell r="G5041" t="str">
            <v>PPP</v>
          </cell>
          <cell r="I5041" t="str">
            <v>DL</v>
          </cell>
          <cell r="J5041" t="str">
            <v>N/A</v>
          </cell>
          <cell r="K5041" t="str">
            <v>Peak</v>
          </cell>
          <cell r="O5041" t="str">
            <v>N/A</v>
          </cell>
          <cell r="T5041">
            <v>0</v>
          </cell>
        </row>
        <row r="5042">
          <cell r="F5042" t="str">
            <v>B-6</v>
          </cell>
          <cell r="G5042" t="str">
            <v>Distribution</v>
          </cell>
          <cell r="I5042" t="str">
            <v>Energy</v>
          </cell>
          <cell r="J5042" t="str">
            <v>Summer</v>
          </cell>
          <cell r="K5042" t="str">
            <v>Off Peak</v>
          </cell>
          <cell r="O5042" t="str">
            <v>N/A</v>
          </cell>
          <cell r="T5042">
            <v>154135278.99542898</v>
          </cell>
        </row>
        <row r="5043">
          <cell r="F5043" t="str">
            <v>B-6</v>
          </cell>
          <cell r="G5043" t="str">
            <v>Distribution</v>
          </cell>
          <cell r="I5043" t="str">
            <v>Energy</v>
          </cell>
          <cell r="J5043" t="str">
            <v>Summer</v>
          </cell>
          <cell r="K5043" t="str">
            <v>Peak</v>
          </cell>
          <cell r="O5043" t="str">
            <v>N/A</v>
          </cell>
          <cell r="T5043">
            <v>53143419.217142001</v>
          </cell>
        </row>
        <row r="5044">
          <cell r="F5044" t="str">
            <v>B-6</v>
          </cell>
          <cell r="G5044" t="str">
            <v>Distribution</v>
          </cell>
          <cell r="I5044" t="str">
            <v>Energy</v>
          </cell>
          <cell r="J5044" t="str">
            <v>Winter</v>
          </cell>
          <cell r="K5044" t="str">
            <v>Off Peak</v>
          </cell>
          <cell r="O5044" t="str">
            <v>N/A</v>
          </cell>
          <cell r="T5044">
            <v>287636765.82158297</v>
          </cell>
        </row>
        <row r="5045">
          <cell r="F5045" t="str">
            <v>B-6</v>
          </cell>
          <cell r="G5045" t="str">
            <v>Distribution</v>
          </cell>
          <cell r="I5045" t="str">
            <v>Energy</v>
          </cell>
          <cell r="J5045" t="str">
            <v>Winter</v>
          </cell>
          <cell r="K5045" t="str">
            <v>Part Peak</v>
          </cell>
          <cell r="O5045" t="str">
            <v>N/A</v>
          </cell>
          <cell r="T5045">
            <v>106365328.548298</v>
          </cell>
        </row>
        <row r="5046">
          <cell r="F5046" t="str">
            <v>B-6</v>
          </cell>
          <cell r="G5046" t="str">
            <v>Distribution</v>
          </cell>
          <cell r="I5046" t="str">
            <v>Energy</v>
          </cell>
          <cell r="J5046" t="str">
            <v>Winter</v>
          </cell>
          <cell r="K5046" t="str">
            <v>Super Off</v>
          </cell>
          <cell r="O5046" t="str">
            <v>N/A</v>
          </cell>
          <cell r="T5046">
            <v>-8811248.5453300029</v>
          </cell>
        </row>
        <row r="5047">
          <cell r="F5047" t="str">
            <v>B-6</v>
          </cell>
          <cell r="G5047" t="str">
            <v>Distribution</v>
          </cell>
          <cell r="I5047" t="str">
            <v>Meter</v>
          </cell>
          <cell r="J5047" t="str">
            <v>Summer</v>
          </cell>
          <cell r="K5047" t="str">
            <v>N/A</v>
          </cell>
          <cell r="O5047" t="str">
            <v>N/A</v>
          </cell>
          <cell r="T5047">
            <v>0</v>
          </cell>
        </row>
        <row r="5048">
          <cell r="F5048" t="str">
            <v>B-6</v>
          </cell>
          <cell r="G5048" t="str">
            <v>Distribution</v>
          </cell>
          <cell r="I5048" t="str">
            <v>Meter</v>
          </cell>
          <cell r="J5048" t="str">
            <v>Winter</v>
          </cell>
          <cell r="K5048" t="str">
            <v>N/A</v>
          </cell>
          <cell r="O5048" t="str">
            <v>N/A</v>
          </cell>
          <cell r="T5048">
            <v>0</v>
          </cell>
        </row>
        <row r="5049">
          <cell r="F5049" t="str">
            <v>B-6</v>
          </cell>
          <cell r="G5049" t="str">
            <v>Distribution</v>
          </cell>
          <cell r="I5049" t="str">
            <v>Other Standby Revenue</v>
          </cell>
          <cell r="J5049" t="str">
            <v>N/A</v>
          </cell>
          <cell r="K5049" t="str">
            <v>N/A</v>
          </cell>
          <cell r="O5049" t="str">
            <v>N/A</v>
          </cell>
          <cell r="T5049">
            <v>1308.6852429999999</v>
          </cell>
        </row>
        <row r="5050">
          <cell r="F5050" t="str">
            <v>B-6</v>
          </cell>
          <cell r="G5050" t="str">
            <v>WFC</v>
          </cell>
          <cell r="I5050" t="str">
            <v>DL</v>
          </cell>
          <cell r="J5050" t="str">
            <v>N/A</v>
          </cell>
          <cell r="K5050" t="str">
            <v>N/A</v>
          </cell>
          <cell r="O5050" t="str">
            <v>N/A</v>
          </cell>
          <cell r="T5050">
            <v>0</v>
          </cell>
        </row>
        <row r="5051">
          <cell r="F5051" t="str">
            <v>B-6</v>
          </cell>
          <cell r="G5051" t="str">
            <v>WFC</v>
          </cell>
          <cell r="I5051" t="str">
            <v>Energy</v>
          </cell>
          <cell r="J5051" t="str">
            <v>Summer</v>
          </cell>
          <cell r="K5051" t="str">
            <v>Off Peak</v>
          </cell>
          <cell r="O5051" t="str">
            <v>N/A</v>
          </cell>
          <cell r="T5051">
            <v>154135278.99542898</v>
          </cell>
        </row>
        <row r="5052">
          <cell r="F5052" t="str">
            <v>B-6</v>
          </cell>
          <cell r="G5052" t="str">
            <v>WFC</v>
          </cell>
          <cell r="I5052" t="str">
            <v>Energy</v>
          </cell>
          <cell r="J5052" t="str">
            <v>Summer</v>
          </cell>
          <cell r="K5052" t="str">
            <v>Peak</v>
          </cell>
          <cell r="O5052" t="str">
            <v>N/A</v>
          </cell>
          <cell r="T5052">
            <v>53143419.217142001</v>
          </cell>
        </row>
        <row r="5053">
          <cell r="F5053" t="str">
            <v>B-6</v>
          </cell>
          <cell r="G5053" t="str">
            <v>WFC</v>
          </cell>
          <cell r="I5053" t="str">
            <v>Energy</v>
          </cell>
          <cell r="J5053" t="str">
            <v>Winter</v>
          </cell>
          <cell r="K5053" t="str">
            <v>Off Peak</v>
          </cell>
          <cell r="O5053" t="str">
            <v>N/A</v>
          </cell>
          <cell r="T5053">
            <v>287636765.82158297</v>
          </cell>
        </row>
        <row r="5054">
          <cell r="F5054" t="str">
            <v>B-6</v>
          </cell>
          <cell r="G5054" t="str">
            <v>WFC</v>
          </cell>
          <cell r="I5054" t="str">
            <v>Energy</v>
          </cell>
          <cell r="J5054" t="str">
            <v>Winter</v>
          </cell>
          <cell r="K5054" t="str">
            <v>Part Peak</v>
          </cell>
          <cell r="O5054" t="str">
            <v>N/A</v>
          </cell>
          <cell r="T5054">
            <v>106365328.548298</v>
          </cell>
        </row>
        <row r="5055">
          <cell r="F5055" t="str">
            <v>B-6</v>
          </cell>
          <cell r="G5055" t="str">
            <v>WFC</v>
          </cell>
          <cell r="I5055" t="str">
            <v>Energy</v>
          </cell>
          <cell r="J5055" t="str">
            <v>Winter</v>
          </cell>
          <cell r="K5055" t="str">
            <v>Super Off</v>
          </cell>
          <cell r="O5055" t="str">
            <v>N/A</v>
          </cell>
          <cell r="T5055">
            <v>-8811248.5453300029</v>
          </cell>
        </row>
        <row r="5056">
          <cell r="F5056" t="str">
            <v>B-6</v>
          </cell>
          <cell r="G5056" t="str">
            <v>ECRA</v>
          </cell>
          <cell r="I5056" t="str">
            <v>DL</v>
          </cell>
          <cell r="J5056" t="str">
            <v>N/A</v>
          </cell>
          <cell r="K5056" t="str">
            <v>N/A</v>
          </cell>
          <cell r="O5056" t="str">
            <v>N/A</v>
          </cell>
          <cell r="T5056">
            <v>0</v>
          </cell>
        </row>
        <row r="5057">
          <cell r="F5057" t="str">
            <v>B-6</v>
          </cell>
          <cell r="G5057" t="str">
            <v>ECRA</v>
          </cell>
          <cell r="I5057" t="str">
            <v>Energy</v>
          </cell>
          <cell r="J5057" t="str">
            <v>Summer</v>
          </cell>
          <cell r="K5057" t="str">
            <v>Off Peak</v>
          </cell>
          <cell r="O5057" t="str">
            <v>N/A</v>
          </cell>
          <cell r="T5057">
            <v>154135278.99542898</v>
          </cell>
        </row>
        <row r="5058">
          <cell r="F5058" t="str">
            <v>B-6</v>
          </cell>
          <cell r="G5058" t="str">
            <v>ECRA</v>
          </cell>
          <cell r="I5058" t="str">
            <v>Energy</v>
          </cell>
          <cell r="J5058" t="str">
            <v>Summer</v>
          </cell>
          <cell r="K5058" t="str">
            <v>Peak</v>
          </cell>
          <cell r="O5058" t="str">
            <v>N/A</v>
          </cell>
          <cell r="T5058">
            <v>53143419.217142001</v>
          </cell>
        </row>
        <row r="5059">
          <cell r="F5059" t="str">
            <v>B-6</v>
          </cell>
          <cell r="G5059" t="str">
            <v>ECRA</v>
          </cell>
          <cell r="I5059" t="str">
            <v>Energy</v>
          </cell>
          <cell r="J5059" t="str">
            <v>Winter</v>
          </cell>
          <cell r="K5059" t="str">
            <v>Off Peak</v>
          </cell>
          <cell r="O5059" t="str">
            <v>N/A</v>
          </cell>
          <cell r="T5059">
            <v>287636765.82158297</v>
          </cell>
        </row>
        <row r="5060">
          <cell r="F5060" t="str">
            <v>B-6</v>
          </cell>
          <cell r="G5060" t="str">
            <v>ECRA</v>
          </cell>
          <cell r="I5060" t="str">
            <v>Energy</v>
          </cell>
          <cell r="J5060" t="str">
            <v>Winter</v>
          </cell>
          <cell r="K5060" t="str">
            <v>Part Peak</v>
          </cell>
          <cell r="O5060" t="str">
            <v>N/A</v>
          </cell>
          <cell r="T5060">
            <v>106365328.548298</v>
          </cell>
        </row>
        <row r="5061">
          <cell r="F5061" t="str">
            <v>B-6</v>
          </cell>
          <cell r="G5061" t="str">
            <v>ECRA</v>
          </cell>
          <cell r="I5061" t="str">
            <v>Energy</v>
          </cell>
          <cell r="J5061" t="str">
            <v>Winter</v>
          </cell>
          <cell r="K5061" t="str">
            <v>Super Off</v>
          </cell>
          <cell r="O5061" t="str">
            <v>N/A</v>
          </cell>
          <cell r="T5061">
            <v>-8811248.5453300029</v>
          </cell>
        </row>
        <row r="5062">
          <cell r="F5062" t="str">
            <v>B-6</v>
          </cell>
          <cell r="G5062" t="str">
            <v>Generation</v>
          </cell>
          <cell r="I5062" t="str">
            <v>Energy</v>
          </cell>
          <cell r="J5062" t="str">
            <v>Summer</v>
          </cell>
          <cell r="K5062" t="str">
            <v>Off Peak</v>
          </cell>
          <cell r="O5062" t="str">
            <v>N/A</v>
          </cell>
          <cell r="T5062">
            <v>154135278.99542898</v>
          </cell>
        </row>
        <row r="5063">
          <cell r="F5063" t="str">
            <v>B-6</v>
          </cell>
          <cell r="G5063" t="str">
            <v>Generation</v>
          </cell>
          <cell r="I5063" t="str">
            <v>Energy</v>
          </cell>
          <cell r="J5063" t="str">
            <v>Summer</v>
          </cell>
          <cell r="K5063" t="str">
            <v>Peak</v>
          </cell>
          <cell r="O5063" t="str">
            <v>N/A</v>
          </cell>
          <cell r="T5063">
            <v>53143419.217142001</v>
          </cell>
        </row>
        <row r="5064">
          <cell r="F5064" t="str">
            <v>B-6</v>
          </cell>
          <cell r="G5064" t="str">
            <v>Generation</v>
          </cell>
          <cell r="I5064" t="str">
            <v>Energy</v>
          </cell>
          <cell r="J5064" t="str">
            <v>Winter</v>
          </cell>
          <cell r="K5064" t="str">
            <v>Off Peak</v>
          </cell>
          <cell r="O5064" t="str">
            <v>N/A</v>
          </cell>
          <cell r="T5064">
            <v>287636765.82158297</v>
          </cell>
        </row>
        <row r="5065">
          <cell r="F5065" t="str">
            <v>B-6</v>
          </cell>
          <cell r="G5065" t="str">
            <v>Generation</v>
          </cell>
          <cell r="I5065" t="str">
            <v>Energy</v>
          </cell>
          <cell r="J5065" t="str">
            <v>Winter</v>
          </cell>
          <cell r="K5065" t="str">
            <v>Part Peak</v>
          </cell>
          <cell r="O5065" t="str">
            <v>N/A</v>
          </cell>
          <cell r="T5065">
            <v>106365328.548298</v>
          </cell>
        </row>
        <row r="5066">
          <cell r="F5066" t="str">
            <v>B-6</v>
          </cell>
          <cell r="G5066" t="str">
            <v>Generation</v>
          </cell>
          <cell r="I5066" t="str">
            <v>Energy</v>
          </cell>
          <cell r="J5066" t="str">
            <v>Winter</v>
          </cell>
          <cell r="K5066" t="str">
            <v>Super Off</v>
          </cell>
          <cell r="O5066" t="str">
            <v>N/A</v>
          </cell>
          <cell r="T5066">
            <v>-8811248.5453300029</v>
          </cell>
        </row>
        <row r="5067">
          <cell r="F5067" t="str">
            <v>B-6</v>
          </cell>
          <cell r="G5067" t="str">
            <v>Generation</v>
          </cell>
          <cell r="I5067" t="str">
            <v>Other Standby Revenue</v>
          </cell>
          <cell r="J5067" t="str">
            <v>N/A</v>
          </cell>
          <cell r="K5067" t="str">
            <v>N/A</v>
          </cell>
          <cell r="O5067" t="str">
            <v>N/A</v>
          </cell>
          <cell r="T5067">
            <v>1308.6852429999999</v>
          </cell>
        </row>
        <row r="5068">
          <cell r="F5068" t="str">
            <v>B-6</v>
          </cell>
          <cell r="G5068" t="str">
            <v>ND</v>
          </cell>
          <cell r="I5068" t="str">
            <v>DL</v>
          </cell>
          <cell r="J5068" t="str">
            <v>N/A</v>
          </cell>
          <cell r="K5068" t="str">
            <v>N/A</v>
          </cell>
          <cell r="O5068" t="str">
            <v>N/A</v>
          </cell>
          <cell r="T5068">
            <v>0</v>
          </cell>
        </row>
        <row r="5069">
          <cell r="F5069" t="str">
            <v>B-6</v>
          </cell>
          <cell r="G5069" t="str">
            <v>ND</v>
          </cell>
          <cell r="I5069" t="str">
            <v>Energy</v>
          </cell>
          <cell r="J5069" t="str">
            <v>Summer</v>
          </cell>
          <cell r="K5069" t="str">
            <v>Off Peak</v>
          </cell>
          <cell r="O5069" t="str">
            <v>N/A</v>
          </cell>
          <cell r="T5069">
            <v>154135278.99542898</v>
          </cell>
        </row>
        <row r="5070">
          <cell r="F5070" t="str">
            <v>B-6</v>
          </cell>
          <cell r="G5070" t="str">
            <v>ND</v>
          </cell>
          <cell r="I5070" t="str">
            <v>Energy</v>
          </cell>
          <cell r="J5070" t="str">
            <v>Summer</v>
          </cell>
          <cell r="K5070" t="str">
            <v>Peak</v>
          </cell>
          <cell r="O5070" t="str">
            <v>N/A</v>
          </cell>
          <cell r="T5070">
            <v>53143419.217142001</v>
          </cell>
        </row>
        <row r="5071">
          <cell r="F5071" t="str">
            <v>B-6</v>
          </cell>
          <cell r="G5071" t="str">
            <v>ND</v>
          </cell>
          <cell r="I5071" t="str">
            <v>Energy</v>
          </cell>
          <cell r="J5071" t="str">
            <v>Winter</v>
          </cell>
          <cell r="K5071" t="str">
            <v>Off Peak</v>
          </cell>
          <cell r="O5071" t="str">
            <v>N/A</v>
          </cell>
          <cell r="T5071">
            <v>287636765.82158297</v>
          </cell>
        </row>
        <row r="5072">
          <cell r="F5072" t="str">
            <v>B-6</v>
          </cell>
          <cell r="G5072" t="str">
            <v>ND</v>
          </cell>
          <cell r="I5072" t="str">
            <v>Energy</v>
          </cell>
          <cell r="J5072" t="str">
            <v>Winter</v>
          </cell>
          <cell r="K5072" t="str">
            <v>Part Peak</v>
          </cell>
          <cell r="O5072" t="str">
            <v>N/A</v>
          </cell>
          <cell r="T5072">
            <v>106365328.548298</v>
          </cell>
        </row>
        <row r="5073">
          <cell r="F5073" t="str">
            <v>B-6</v>
          </cell>
          <cell r="G5073" t="str">
            <v>ND</v>
          </cell>
          <cell r="I5073" t="str">
            <v>Energy</v>
          </cell>
          <cell r="J5073" t="str">
            <v>Winter</v>
          </cell>
          <cell r="K5073" t="str">
            <v>Super Off</v>
          </cell>
          <cell r="O5073" t="str">
            <v>N/A</v>
          </cell>
          <cell r="T5073">
            <v>-8811248.5453300029</v>
          </cell>
        </row>
        <row r="5074">
          <cell r="F5074" t="str">
            <v>B-6</v>
          </cell>
          <cell r="G5074" t="str">
            <v>NSGC</v>
          </cell>
          <cell r="I5074" t="str">
            <v>Energy</v>
          </cell>
          <cell r="J5074" t="str">
            <v>Summer</v>
          </cell>
          <cell r="K5074" t="str">
            <v>Off Peak</v>
          </cell>
          <cell r="O5074" t="str">
            <v>N/A</v>
          </cell>
          <cell r="T5074">
            <v>154135278.99542898</v>
          </cell>
        </row>
        <row r="5075">
          <cell r="F5075" t="str">
            <v>B-6</v>
          </cell>
          <cell r="G5075" t="str">
            <v>NSGC</v>
          </cell>
          <cell r="I5075" t="str">
            <v>Energy</v>
          </cell>
          <cell r="J5075" t="str">
            <v>Summer</v>
          </cell>
          <cell r="K5075" t="str">
            <v>Peak</v>
          </cell>
          <cell r="O5075" t="str">
            <v>N/A</v>
          </cell>
          <cell r="T5075">
            <v>53143419.217142001</v>
          </cell>
        </row>
        <row r="5076">
          <cell r="F5076" t="str">
            <v>B-6</v>
          </cell>
          <cell r="G5076" t="str">
            <v>NSGC</v>
          </cell>
          <cell r="I5076" t="str">
            <v>Energy</v>
          </cell>
          <cell r="J5076" t="str">
            <v>Winter</v>
          </cell>
          <cell r="K5076" t="str">
            <v>Off Peak</v>
          </cell>
          <cell r="O5076" t="str">
            <v>N/A</v>
          </cell>
          <cell r="T5076">
            <v>287636765.82158297</v>
          </cell>
        </row>
        <row r="5077">
          <cell r="F5077" t="str">
            <v>B-6</v>
          </cell>
          <cell r="G5077" t="str">
            <v>NSGC</v>
          </cell>
          <cell r="I5077" t="str">
            <v>Energy</v>
          </cell>
          <cell r="J5077" t="str">
            <v>Winter</v>
          </cell>
          <cell r="K5077" t="str">
            <v>Part Peak</v>
          </cell>
          <cell r="O5077" t="str">
            <v>N/A</v>
          </cell>
          <cell r="T5077">
            <v>106365328.548298</v>
          </cell>
        </row>
        <row r="5078">
          <cell r="F5078" t="str">
            <v>B-6</v>
          </cell>
          <cell r="G5078" t="str">
            <v>NSGC</v>
          </cell>
          <cell r="I5078" t="str">
            <v>Energy</v>
          </cell>
          <cell r="J5078" t="str">
            <v>Winter</v>
          </cell>
          <cell r="K5078" t="str">
            <v>Super Off</v>
          </cell>
          <cell r="O5078" t="str">
            <v>N/A</v>
          </cell>
          <cell r="T5078">
            <v>-8811248.5453300029</v>
          </cell>
        </row>
        <row r="5079">
          <cell r="F5079" t="str">
            <v>B-6</v>
          </cell>
          <cell r="G5079" t="str">
            <v>PCIA</v>
          </cell>
          <cell r="I5079" t="str">
            <v>Pre-09</v>
          </cell>
          <cell r="J5079" t="str">
            <v>N/A</v>
          </cell>
          <cell r="K5079" t="str">
            <v>N/A</v>
          </cell>
          <cell r="O5079" t="str">
            <v>N/A</v>
          </cell>
          <cell r="T5079">
            <v>0</v>
          </cell>
        </row>
        <row r="5080">
          <cell r="F5080" t="str">
            <v>B-6</v>
          </cell>
          <cell r="G5080" t="str">
            <v>PCIA</v>
          </cell>
          <cell r="I5080" t="str">
            <v>Vin 09</v>
          </cell>
          <cell r="J5080" t="str">
            <v>N/A</v>
          </cell>
          <cell r="K5080" t="str">
            <v>N/A</v>
          </cell>
          <cell r="O5080" t="str">
            <v>N/A</v>
          </cell>
          <cell r="T5080">
            <v>0</v>
          </cell>
        </row>
        <row r="5081">
          <cell r="F5081" t="str">
            <v>B-6</v>
          </cell>
          <cell r="G5081" t="str">
            <v>PCIA</v>
          </cell>
          <cell r="I5081" t="str">
            <v>Vin 10</v>
          </cell>
          <cell r="J5081" t="str">
            <v>N/A</v>
          </cell>
          <cell r="K5081" t="str">
            <v>N/A</v>
          </cell>
          <cell r="O5081" t="str">
            <v>N/A</v>
          </cell>
          <cell r="T5081">
            <v>0</v>
          </cell>
        </row>
        <row r="5082">
          <cell r="F5082" t="str">
            <v>B-6</v>
          </cell>
          <cell r="G5082" t="str">
            <v>PCIA</v>
          </cell>
          <cell r="I5082" t="str">
            <v>Vin 11</v>
          </cell>
          <cell r="J5082" t="str">
            <v>N/A</v>
          </cell>
          <cell r="K5082" t="str">
            <v>N/A</v>
          </cell>
          <cell r="O5082" t="str">
            <v>N/A</v>
          </cell>
          <cell r="T5082">
            <v>0</v>
          </cell>
        </row>
        <row r="5083">
          <cell r="F5083" t="str">
            <v>B-6</v>
          </cell>
          <cell r="G5083" t="str">
            <v>PCIA</v>
          </cell>
          <cell r="I5083" t="str">
            <v>Vin 12</v>
          </cell>
          <cell r="J5083" t="str">
            <v>N/A</v>
          </cell>
          <cell r="K5083" t="str">
            <v>N/A</v>
          </cell>
          <cell r="O5083" t="str">
            <v>N/A</v>
          </cell>
          <cell r="T5083">
            <v>0</v>
          </cell>
        </row>
        <row r="5084">
          <cell r="F5084" t="str">
            <v>B-6</v>
          </cell>
          <cell r="G5084" t="str">
            <v>PCIA</v>
          </cell>
          <cell r="I5084" t="str">
            <v>Vin 13</v>
          </cell>
          <cell r="J5084" t="str">
            <v>N/A</v>
          </cell>
          <cell r="K5084" t="str">
            <v>N/A</v>
          </cell>
          <cell r="O5084" t="str">
            <v>N/A</v>
          </cell>
          <cell r="T5084">
            <v>0</v>
          </cell>
        </row>
        <row r="5085">
          <cell r="F5085" t="str">
            <v>B-6</v>
          </cell>
          <cell r="G5085" t="str">
            <v>PCIA</v>
          </cell>
          <cell r="I5085" t="str">
            <v>Vin 14</v>
          </cell>
          <cell r="J5085" t="str">
            <v>N/A</v>
          </cell>
          <cell r="K5085" t="str">
            <v>N/A</v>
          </cell>
          <cell r="O5085" t="str">
            <v>N/A</v>
          </cell>
          <cell r="T5085">
            <v>0</v>
          </cell>
        </row>
        <row r="5086">
          <cell r="F5086" t="str">
            <v>B-6</v>
          </cell>
          <cell r="G5086" t="str">
            <v>PCIA</v>
          </cell>
          <cell r="I5086" t="str">
            <v>Vin 15</v>
          </cell>
          <cell r="J5086" t="str">
            <v>N/A</v>
          </cell>
          <cell r="K5086" t="str">
            <v>N/A</v>
          </cell>
          <cell r="O5086" t="str">
            <v>N/A</v>
          </cell>
          <cell r="T5086">
            <v>0</v>
          </cell>
        </row>
        <row r="5087">
          <cell r="F5087" t="str">
            <v>B-6</v>
          </cell>
          <cell r="G5087" t="str">
            <v>PCIA</v>
          </cell>
          <cell r="I5087" t="str">
            <v>Vin 16</v>
          </cell>
          <cell r="J5087" t="str">
            <v>N/A</v>
          </cell>
          <cell r="K5087" t="str">
            <v>N/A</v>
          </cell>
          <cell r="O5087" t="str">
            <v>N/A</v>
          </cell>
          <cell r="T5087">
            <v>0</v>
          </cell>
        </row>
        <row r="5088">
          <cell r="F5088" t="str">
            <v>B-6</v>
          </cell>
          <cell r="G5088" t="str">
            <v>PCIA</v>
          </cell>
          <cell r="I5088" t="str">
            <v>Vin 17</v>
          </cell>
          <cell r="J5088" t="str">
            <v>N/A</v>
          </cell>
          <cell r="K5088" t="str">
            <v>N/A</v>
          </cell>
          <cell r="O5088" t="str">
            <v>N/A</v>
          </cell>
          <cell r="T5088">
            <v>0</v>
          </cell>
        </row>
        <row r="5089">
          <cell r="F5089" t="str">
            <v>B-6</v>
          </cell>
          <cell r="G5089" t="str">
            <v>PCIA</v>
          </cell>
          <cell r="I5089" t="str">
            <v>Vin 18</v>
          </cell>
          <cell r="J5089" t="str">
            <v>N/A</v>
          </cell>
          <cell r="K5089" t="str">
            <v>N/A</v>
          </cell>
          <cell r="O5089" t="str">
            <v>N/A</v>
          </cell>
          <cell r="T5089">
            <v>0</v>
          </cell>
        </row>
        <row r="5090">
          <cell r="F5090" t="str">
            <v>B-6</v>
          </cell>
          <cell r="G5090" t="str">
            <v>PCIA</v>
          </cell>
          <cell r="I5090" t="str">
            <v>Vin 19</v>
          </cell>
          <cell r="J5090" t="str">
            <v>N/A</v>
          </cell>
          <cell r="K5090" t="str">
            <v>N/A</v>
          </cell>
          <cell r="O5090" t="str">
            <v>N/A</v>
          </cell>
          <cell r="T5090">
            <v>0</v>
          </cell>
        </row>
        <row r="5091">
          <cell r="F5091" t="str">
            <v>B-6</v>
          </cell>
          <cell r="G5091" t="str">
            <v>PCIA</v>
          </cell>
          <cell r="I5091" t="str">
            <v>Vin 20</v>
          </cell>
          <cell r="J5091" t="str">
            <v>N/A</v>
          </cell>
          <cell r="K5091" t="str">
            <v>N/A</v>
          </cell>
          <cell r="O5091" t="str">
            <v>N/A</v>
          </cell>
          <cell r="T5091">
            <v>0</v>
          </cell>
        </row>
        <row r="5092">
          <cell r="F5092" t="str">
            <v>B-6</v>
          </cell>
          <cell r="G5092" t="str">
            <v>PCIA</v>
          </cell>
          <cell r="I5092" t="str">
            <v>Vin 21</v>
          </cell>
          <cell r="J5092" t="str">
            <v>N/A</v>
          </cell>
          <cell r="K5092" t="str">
            <v>N/A</v>
          </cell>
          <cell r="O5092" t="str">
            <v>N/A</v>
          </cell>
          <cell r="T5092">
            <v>0</v>
          </cell>
        </row>
        <row r="5093">
          <cell r="F5093" t="str">
            <v>B-6</v>
          </cell>
          <cell r="G5093" t="str">
            <v>PCIA</v>
          </cell>
          <cell r="I5093" t="str">
            <v>Vin Bund</v>
          </cell>
          <cell r="J5093" t="str">
            <v>N/A</v>
          </cell>
          <cell r="K5093" t="str">
            <v>N/A</v>
          </cell>
          <cell r="O5093" t="str">
            <v>N/A</v>
          </cell>
          <cell r="T5093">
            <v>0</v>
          </cell>
        </row>
        <row r="5094">
          <cell r="F5094" t="str">
            <v>B-6</v>
          </cell>
          <cell r="G5094" t="str">
            <v>PPP</v>
          </cell>
          <cell r="I5094" t="str">
            <v>DL</v>
          </cell>
          <cell r="J5094" t="str">
            <v>N/A</v>
          </cell>
          <cell r="K5094" t="str">
            <v>Peak</v>
          </cell>
          <cell r="O5094" t="str">
            <v>N/A</v>
          </cell>
          <cell r="T5094">
            <v>0</v>
          </cell>
        </row>
        <row r="5095">
          <cell r="F5095" t="str">
            <v>B-6</v>
          </cell>
          <cell r="G5095" t="str">
            <v>PPP</v>
          </cell>
          <cell r="I5095" t="str">
            <v>Energy</v>
          </cell>
          <cell r="J5095" t="str">
            <v>Summer</v>
          </cell>
          <cell r="K5095" t="str">
            <v>Off Peak</v>
          </cell>
          <cell r="O5095" t="str">
            <v>N/A</v>
          </cell>
          <cell r="T5095">
            <v>154135278.99542898</v>
          </cell>
        </row>
        <row r="5096">
          <cell r="F5096" t="str">
            <v>B-6</v>
          </cell>
          <cell r="G5096" t="str">
            <v>PPP</v>
          </cell>
          <cell r="I5096" t="str">
            <v>Energy</v>
          </cell>
          <cell r="J5096" t="str">
            <v>Summer</v>
          </cell>
          <cell r="K5096" t="str">
            <v>Peak</v>
          </cell>
          <cell r="O5096" t="str">
            <v>N/A</v>
          </cell>
          <cell r="T5096">
            <v>53143419.217142001</v>
          </cell>
        </row>
        <row r="5097">
          <cell r="F5097" t="str">
            <v>B-6</v>
          </cell>
          <cell r="G5097" t="str">
            <v>PPP</v>
          </cell>
          <cell r="I5097" t="str">
            <v>Energy</v>
          </cell>
          <cell r="J5097" t="str">
            <v>Winter</v>
          </cell>
          <cell r="K5097" t="str">
            <v>Off Peak</v>
          </cell>
          <cell r="O5097" t="str">
            <v>N/A</v>
          </cell>
          <cell r="T5097">
            <v>287636765.82158297</v>
          </cell>
        </row>
        <row r="5098">
          <cell r="F5098" t="str">
            <v>B-6</v>
          </cell>
          <cell r="G5098" t="str">
            <v>PPP</v>
          </cell>
          <cell r="I5098" t="str">
            <v>Energy</v>
          </cell>
          <cell r="J5098" t="str">
            <v>Winter</v>
          </cell>
          <cell r="K5098" t="str">
            <v>Part Peak</v>
          </cell>
          <cell r="O5098" t="str">
            <v>N/A</v>
          </cell>
          <cell r="T5098">
            <v>106365328.548298</v>
          </cell>
        </row>
        <row r="5099">
          <cell r="F5099" t="str">
            <v>B-6</v>
          </cell>
          <cell r="G5099" t="str">
            <v>PPP</v>
          </cell>
          <cell r="I5099" t="str">
            <v>Energy</v>
          </cell>
          <cell r="J5099" t="str">
            <v>Winter</v>
          </cell>
          <cell r="K5099" t="str">
            <v>Super Off</v>
          </cell>
          <cell r="O5099" t="str">
            <v>N/A</v>
          </cell>
          <cell r="T5099">
            <v>-8811248.5453300029</v>
          </cell>
        </row>
        <row r="5100">
          <cell r="F5100" t="str">
            <v>B-6</v>
          </cell>
          <cell r="G5100" t="str">
            <v>PPP</v>
          </cell>
          <cell r="I5100" t="str">
            <v>Energy</v>
          </cell>
          <cell r="J5100" t="str">
            <v>Summer</v>
          </cell>
          <cell r="K5100" t="str">
            <v>Off Peak</v>
          </cell>
          <cell r="O5100" t="str">
            <v>N/A</v>
          </cell>
          <cell r="T5100">
            <v>154135278.99542898</v>
          </cell>
        </row>
        <row r="5101">
          <cell r="F5101" t="str">
            <v>B-6</v>
          </cell>
          <cell r="G5101" t="str">
            <v>PPP</v>
          </cell>
          <cell r="I5101" t="str">
            <v>Energy</v>
          </cell>
          <cell r="J5101" t="str">
            <v>Summer</v>
          </cell>
          <cell r="K5101" t="str">
            <v>Peak</v>
          </cell>
          <cell r="O5101" t="str">
            <v>N/A</v>
          </cell>
          <cell r="T5101">
            <v>53143419.217142001</v>
          </cell>
        </row>
        <row r="5102">
          <cell r="F5102" t="str">
            <v>B-6</v>
          </cell>
          <cell r="G5102" t="str">
            <v>PPP</v>
          </cell>
          <cell r="I5102" t="str">
            <v>Energy</v>
          </cell>
          <cell r="J5102" t="str">
            <v>Winter</v>
          </cell>
          <cell r="K5102" t="str">
            <v>Off Peak</v>
          </cell>
          <cell r="O5102" t="str">
            <v>N/A</v>
          </cell>
          <cell r="T5102">
            <v>287636765.82158297</v>
          </cell>
        </row>
        <row r="5103">
          <cell r="F5103" t="str">
            <v>B-6</v>
          </cell>
          <cell r="G5103" t="str">
            <v>PPP</v>
          </cell>
          <cell r="I5103" t="str">
            <v>Energy</v>
          </cell>
          <cell r="J5103" t="str">
            <v>Winter</v>
          </cell>
          <cell r="K5103" t="str">
            <v>Part Peak</v>
          </cell>
          <cell r="O5103" t="str">
            <v>N/A</v>
          </cell>
          <cell r="T5103">
            <v>106365328.548298</v>
          </cell>
        </row>
        <row r="5104">
          <cell r="F5104" t="str">
            <v>B-6</v>
          </cell>
          <cell r="G5104" t="str">
            <v>PPP</v>
          </cell>
          <cell r="I5104" t="str">
            <v>Energy</v>
          </cell>
          <cell r="J5104" t="str">
            <v>Winter</v>
          </cell>
          <cell r="K5104" t="str">
            <v>Super Off</v>
          </cell>
          <cell r="O5104" t="str">
            <v>N/A</v>
          </cell>
          <cell r="T5104">
            <v>-8811248.5453300029</v>
          </cell>
        </row>
        <row r="5105">
          <cell r="F5105" t="str">
            <v>B-6</v>
          </cell>
          <cell r="G5105" t="str">
            <v>RS</v>
          </cell>
          <cell r="I5105" t="str">
            <v>Energy</v>
          </cell>
          <cell r="J5105" t="str">
            <v>Summer</v>
          </cell>
          <cell r="K5105" t="str">
            <v>Peak</v>
          </cell>
          <cell r="O5105" t="str">
            <v>N/A</v>
          </cell>
          <cell r="T5105">
            <v>53143419.217142001</v>
          </cell>
        </row>
        <row r="5106">
          <cell r="F5106" t="str">
            <v>B-6</v>
          </cell>
          <cell r="G5106" t="str">
            <v>RS</v>
          </cell>
          <cell r="I5106" t="str">
            <v>Energy</v>
          </cell>
          <cell r="J5106" t="str">
            <v>Summer</v>
          </cell>
          <cell r="K5106" t="str">
            <v>Off Peak</v>
          </cell>
          <cell r="O5106" t="str">
            <v>N/A</v>
          </cell>
          <cell r="T5106">
            <v>154135278.99542898</v>
          </cell>
        </row>
        <row r="5107">
          <cell r="F5107" t="str">
            <v>B-6</v>
          </cell>
          <cell r="G5107" t="str">
            <v>RS</v>
          </cell>
          <cell r="I5107" t="str">
            <v>Energy</v>
          </cell>
          <cell r="J5107" t="str">
            <v>Winter</v>
          </cell>
          <cell r="K5107" t="str">
            <v>Part Peak</v>
          </cell>
          <cell r="O5107" t="str">
            <v>N/A</v>
          </cell>
          <cell r="T5107">
            <v>106365328.548298</v>
          </cell>
        </row>
        <row r="5108">
          <cell r="F5108" t="str">
            <v>B-6</v>
          </cell>
          <cell r="G5108" t="str">
            <v>RS</v>
          </cell>
          <cell r="I5108" t="str">
            <v>Energy</v>
          </cell>
          <cell r="J5108" t="str">
            <v>Winter</v>
          </cell>
          <cell r="K5108" t="str">
            <v>Off Peak</v>
          </cell>
          <cell r="O5108" t="str">
            <v>N/A</v>
          </cell>
          <cell r="T5108">
            <v>287636765.82158297</v>
          </cell>
        </row>
        <row r="5109">
          <cell r="F5109" t="str">
            <v>B-6</v>
          </cell>
          <cell r="G5109" t="str">
            <v>RS</v>
          </cell>
          <cell r="I5109" t="str">
            <v>Energy</v>
          </cell>
          <cell r="J5109" t="str">
            <v>Winter</v>
          </cell>
          <cell r="K5109" t="str">
            <v>Super Off</v>
          </cell>
          <cell r="O5109" t="str">
            <v>N/A</v>
          </cell>
          <cell r="T5109">
            <v>-8811248.5453300029</v>
          </cell>
        </row>
        <row r="5110">
          <cell r="F5110" t="str">
            <v>B-6</v>
          </cell>
          <cell r="G5110" t="str">
            <v>RS</v>
          </cell>
          <cell r="I5110" t="str">
            <v>Other Standby Revenue</v>
          </cell>
          <cell r="J5110" t="str">
            <v>N/A</v>
          </cell>
          <cell r="K5110" t="str">
            <v>N/A</v>
          </cell>
          <cell r="O5110" t="str">
            <v>N/A</v>
          </cell>
          <cell r="T5110">
            <v>1308.6852429999999</v>
          </cell>
        </row>
        <row r="5111">
          <cell r="F5111" t="str">
            <v>B-6</v>
          </cell>
          <cell r="G5111" t="str">
            <v>TRA</v>
          </cell>
          <cell r="I5111" t="str">
            <v>Energy</v>
          </cell>
          <cell r="J5111" t="str">
            <v>Summer</v>
          </cell>
          <cell r="K5111" t="str">
            <v>Off Peak</v>
          </cell>
          <cell r="O5111" t="str">
            <v>N/A</v>
          </cell>
          <cell r="T5111">
            <v>154135278.99542898</v>
          </cell>
        </row>
        <row r="5112">
          <cell r="F5112" t="str">
            <v>B-6</v>
          </cell>
          <cell r="G5112" t="str">
            <v>TRA</v>
          </cell>
          <cell r="I5112" t="str">
            <v>Energy</v>
          </cell>
          <cell r="J5112" t="str">
            <v>Summer</v>
          </cell>
          <cell r="K5112" t="str">
            <v>Peak</v>
          </cell>
          <cell r="O5112" t="str">
            <v>N/A</v>
          </cell>
          <cell r="T5112">
            <v>53143419.217142001</v>
          </cell>
        </row>
        <row r="5113">
          <cell r="F5113" t="str">
            <v>B-6</v>
          </cell>
          <cell r="G5113" t="str">
            <v>TRA</v>
          </cell>
          <cell r="I5113" t="str">
            <v>Energy</v>
          </cell>
          <cell r="J5113" t="str">
            <v>Winter</v>
          </cell>
          <cell r="K5113" t="str">
            <v>Off Peak</v>
          </cell>
          <cell r="O5113" t="str">
            <v>N/A</v>
          </cell>
          <cell r="T5113">
            <v>287636765.82158297</v>
          </cell>
        </row>
        <row r="5114">
          <cell r="F5114" t="str">
            <v>B-6</v>
          </cell>
          <cell r="G5114" t="str">
            <v>TRA</v>
          </cell>
          <cell r="I5114" t="str">
            <v>Energy</v>
          </cell>
          <cell r="J5114" t="str">
            <v>Winter</v>
          </cell>
          <cell r="K5114" t="str">
            <v>Part Peak</v>
          </cell>
          <cell r="O5114" t="str">
            <v>N/A</v>
          </cell>
          <cell r="T5114">
            <v>106365328.548298</v>
          </cell>
        </row>
        <row r="5115">
          <cell r="F5115" t="str">
            <v>B-6</v>
          </cell>
          <cell r="G5115" t="str">
            <v>TRA</v>
          </cell>
          <cell r="I5115" t="str">
            <v>Energy</v>
          </cell>
          <cell r="J5115" t="str">
            <v>Winter</v>
          </cell>
          <cell r="K5115" t="str">
            <v>Super Off</v>
          </cell>
          <cell r="O5115" t="str">
            <v>N/A</v>
          </cell>
          <cell r="T5115">
            <v>-8811248.5453300029</v>
          </cell>
        </row>
        <row r="5116">
          <cell r="F5116" t="str">
            <v>B-6</v>
          </cell>
          <cell r="G5116" t="str">
            <v>TRA</v>
          </cell>
          <cell r="I5116" t="str">
            <v>Energy</v>
          </cell>
          <cell r="J5116" t="str">
            <v>Summer</v>
          </cell>
          <cell r="K5116" t="str">
            <v>Off Peak</v>
          </cell>
          <cell r="O5116" t="str">
            <v>N/A</v>
          </cell>
          <cell r="T5116">
            <v>154135278.99542898</v>
          </cell>
        </row>
        <row r="5117">
          <cell r="F5117" t="str">
            <v>B-6</v>
          </cell>
          <cell r="G5117" t="str">
            <v>TRA</v>
          </cell>
          <cell r="I5117" t="str">
            <v>Energy</v>
          </cell>
          <cell r="J5117" t="str">
            <v>Summer</v>
          </cell>
          <cell r="K5117" t="str">
            <v>Peak</v>
          </cell>
          <cell r="O5117" t="str">
            <v>N/A</v>
          </cell>
          <cell r="T5117">
            <v>53143419.217142001</v>
          </cell>
        </row>
        <row r="5118">
          <cell r="F5118" t="str">
            <v>B-6</v>
          </cell>
          <cell r="G5118" t="str">
            <v>TRA</v>
          </cell>
          <cell r="I5118" t="str">
            <v>Energy</v>
          </cell>
          <cell r="J5118" t="str">
            <v>Winter</v>
          </cell>
          <cell r="K5118" t="str">
            <v>Off Peak</v>
          </cell>
          <cell r="O5118" t="str">
            <v>N/A</v>
          </cell>
          <cell r="T5118">
            <v>287636765.82158297</v>
          </cell>
        </row>
        <row r="5119">
          <cell r="F5119" t="str">
            <v>B-6</v>
          </cell>
          <cell r="G5119" t="str">
            <v>TRA</v>
          </cell>
          <cell r="I5119" t="str">
            <v>Energy</v>
          </cell>
          <cell r="J5119" t="str">
            <v>Winter</v>
          </cell>
          <cell r="K5119" t="str">
            <v>Part Peak</v>
          </cell>
          <cell r="O5119" t="str">
            <v>N/A</v>
          </cell>
          <cell r="T5119">
            <v>106365328.548298</v>
          </cell>
        </row>
        <row r="5120">
          <cell r="F5120" t="str">
            <v>B-6</v>
          </cell>
          <cell r="G5120" t="str">
            <v>TRA</v>
          </cell>
          <cell r="I5120" t="str">
            <v>Energy</v>
          </cell>
          <cell r="J5120" t="str">
            <v>Winter</v>
          </cell>
          <cell r="K5120" t="str">
            <v>Super Off</v>
          </cell>
          <cell r="O5120" t="str">
            <v>N/A</v>
          </cell>
          <cell r="T5120">
            <v>-8811248.5453300029</v>
          </cell>
        </row>
        <row r="5121">
          <cell r="F5121" t="str">
            <v>B-6</v>
          </cell>
          <cell r="G5121" t="str">
            <v>TRA</v>
          </cell>
          <cell r="I5121" t="str">
            <v>Energy</v>
          </cell>
          <cell r="J5121" t="str">
            <v>Summer</v>
          </cell>
          <cell r="K5121" t="str">
            <v>Off Peak</v>
          </cell>
          <cell r="O5121" t="str">
            <v>N/A</v>
          </cell>
          <cell r="T5121">
            <v>154135278.99542898</v>
          </cell>
        </row>
        <row r="5122">
          <cell r="F5122" t="str">
            <v>B-6</v>
          </cell>
          <cell r="G5122" t="str">
            <v>TRA</v>
          </cell>
          <cell r="I5122" t="str">
            <v>Energy</v>
          </cell>
          <cell r="J5122" t="str">
            <v>Summer</v>
          </cell>
          <cell r="K5122" t="str">
            <v>Peak</v>
          </cell>
          <cell r="O5122" t="str">
            <v>N/A</v>
          </cell>
          <cell r="T5122">
            <v>53143419.217142001</v>
          </cell>
        </row>
        <row r="5123">
          <cell r="F5123" t="str">
            <v>B-6</v>
          </cell>
          <cell r="G5123" t="str">
            <v>TRA</v>
          </cell>
          <cell r="I5123" t="str">
            <v>Energy</v>
          </cell>
          <cell r="J5123" t="str">
            <v>Winter</v>
          </cell>
          <cell r="K5123" t="str">
            <v>Off Peak</v>
          </cell>
          <cell r="O5123" t="str">
            <v>N/A</v>
          </cell>
          <cell r="T5123">
            <v>287636765.82158297</v>
          </cell>
        </row>
        <row r="5124">
          <cell r="F5124" t="str">
            <v>B-6</v>
          </cell>
          <cell r="G5124" t="str">
            <v>TRA</v>
          </cell>
          <cell r="I5124" t="str">
            <v>Energy</v>
          </cell>
          <cell r="J5124" t="str">
            <v>Winter</v>
          </cell>
          <cell r="K5124" t="str">
            <v>Part Peak</v>
          </cell>
          <cell r="O5124" t="str">
            <v>N/A</v>
          </cell>
          <cell r="T5124">
            <v>106365328.548298</v>
          </cell>
        </row>
        <row r="5125">
          <cell r="F5125" t="str">
            <v>B-6</v>
          </cell>
          <cell r="G5125" t="str">
            <v>TRA</v>
          </cell>
          <cell r="I5125" t="str">
            <v>Energy</v>
          </cell>
          <cell r="J5125" t="str">
            <v>Winter</v>
          </cell>
          <cell r="K5125" t="str">
            <v>Super Off</v>
          </cell>
          <cell r="O5125" t="str">
            <v>N/A</v>
          </cell>
          <cell r="T5125">
            <v>-8811248.5453300029</v>
          </cell>
        </row>
        <row r="5126">
          <cell r="F5126" t="str">
            <v>B-6</v>
          </cell>
          <cell r="G5126" t="str">
            <v>Trans</v>
          </cell>
          <cell r="I5126" t="str">
            <v>Energy</v>
          </cell>
          <cell r="J5126" t="str">
            <v>Summer</v>
          </cell>
          <cell r="K5126" t="str">
            <v>Off Peak</v>
          </cell>
          <cell r="O5126" t="str">
            <v>N/A</v>
          </cell>
          <cell r="T5126">
            <v>154135278.99542898</v>
          </cell>
        </row>
        <row r="5127">
          <cell r="F5127" t="str">
            <v>B-6</v>
          </cell>
          <cell r="G5127" t="str">
            <v>Trans</v>
          </cell>
          <cell r="I5127" t="str">
            <v>Energy</v>
          </cell>
          <cell r="J5127" t="str">
            <v>Summer</v>
          </cell>
          <cell r="K5127" t="str">
            <v>Peak</v>
          </cell>
          <cell r="O5127" t="str">
            <v>N/A</v>
          </cell>
          <cell r="T5127">
            <v>53143419.217142001</v>
          </cell>
        </row>
        <row r="5128">
          <cell r="F5128" t="str">
            <v>B-6</v>
          </cell>
          <cell r="G5128" t="str">
            <v>Trans</v>
          </cell>
          <cell r="I5128" t="str">
            <v>Energy</v>
          </cell>
          <cell r="J5128" t="str">
            <v>Winter</v>
          </cell>
          <cell r="K5128" t="str">
            <v>Off Peak</v>
          </cell>
          <cell r="O5128" t="str">
            <v>N/A</v>
          </cell>
          <cell r="T5128">
            <v>287636765.82158297</v>
          </cell>
        </row>
        <row r="5129">
          <cell r="F5129" t="str">
            <v>B-6</v>
          </cell>
          <cell r="G5129" t="str">
            <v>Trans</v>
          </cell>
          <cell r="I5129" t="str">
            <v>Energy</v>
          </cell>
          <cell r="J5129" t="str">
            <v>Winter</v>
          </cell>
          <cell r="K5129" t="str">
            <v>Part Peak</v>
          </cell>
          <cell r="O5129" t="str">
            <v>N/A</v>
          </cell>
          <cell r="T5129">
            <v>106365328.548298</v>
          </cell>
        </row>
        <row r="5130">
          <cell r="F5130" t="str">
            <v>B-6</v>
          </cell>
          <cell r="G5130" t="str">
            <v>Trans</v>
          </cell>
          <cell r="I5130" t="str">
            <v>Energy</v>
          </cell>
          <cell r="J5130" t="str">
            <v>Winter</v>
          </cell>
          <cell r="K5130" t="str">
            <v>Super Off</v>
          </cell>
          <cell r="O5130" t="str">
            <v>N/A</v>
          </cell>
          <cell r="T5130">
            <v>-8811248.5453300029</v>
          </cell>
        </row>
        <row r="5131">
          <cell r="F5131" t="str">
            <v>B-6</v>
          </cell>
          <cell r="G5131" t="str">
            <v>Trans</v>
          </cell>
          <cell r="I5131" t="str">
            <v>Other Standby Revenue</v>
          </cell>
          <cell r="J5131" t="str">
            <v>N/A</v>
          </cell>
          <cell r="K5131" t="str">
            <v>N/A</v>
          </cell>
          <cell r="O5131" t="str">
            <v>N/A</v>
          </cell>
          <cell r="T5131">
            <v>1308.6852429999999</v>
          </cell>
        </row>
        <row r="5132">
          <cell r="F5132" t="str">
            <v>B-6</v>
          </cell>
          <cell r="G5132" t="str">
            <v>RB</v>
          </cell>
          <cell r="I5132" t="str">
            <v>DL</v>
          </cell>
          <cell r="J5132" t="str">
            <v>N/A</v>
          </cell>
          <cell r="K5132" t="str">
            <v>N/A</v>
          </cell>
          <cell r="O5132" t="str">
            <v>N/A</v>
          </cell>
          <cell r="T5132">
            <v>0</v>
          </cell>
        </row>
        <row r="5133">
          <cell r="F5133" t="str">
            <v>B-6</v>
          </cell>
          <cell r="G5133" t="str">
            <v>RB</v>
          </cell>
          <cell r="I5133" t="str">
            <v>Energy</v>
          </cell>
          <cell r="J5133" t="str">
            <v>Summer</v>
          </cell>
          <cell r="K5133" t="str">
            <v>Off Peak</v>
          </cell>
          <cell r="O5133" t="str">
            <v>N/A</v>
          </cell>
          <cell r="T5133">
            <v>154135278.99542898</v>
          </cell>
        </row>
        <row r="5134">
          <cell r="F5134" t="str">
            <v>B-6</v>
          </cell>
          <cell r="G5134" t="str">
            <v>RB</v>
          </cell>
          <cell r="I5134" t="str">
            <v>Energy</v>
          </cell>
          <cell r="J5134" t="str">
            <v>Summer</v>
          </cell>
          <cell r="K5134" t="str">
            <v>Peak</v>
          </cell>
          <cell r="O5134" t="str">
            <v>N/A</v>
          </cell>
          <cell r="T5134">
            <v>53143419.217142001</v>
          </cell>
        </row>
        <row r="5135">
          <cell r="F5135" t="str">
            <v>B-6</v>
          </cell>
          <cell r="G5135" t="str">
            <v>RB</v>
          </cell>
          <cell r="I5135" t="str">
            <v>Energy</v>
          </cell>
          <cell r="J5135" t="str">
            <v>Winter</v>
          </cell>
          <cell r="K5135" t="str">
            <v>Off Peak</v>
          </cell>
          <cell r="O5135" t="str">
            <v>N/A</v>
          </cell>
          <cell r="T5135">
            <v>287636765.82158297</v>
          </cell>
        </row>
        <row r="5136">
          <cell r="F5136" t="str">
            <v>B-6</v>
          </cell>
          <cell r="G5136" t="str">
            <v>RB</v>
          </cell>
          <cell r="I5136" t="str">
            <v>Energy</v>
          </cell>
          <cell r="J5136" t="str">
            <v>Winter</v>
          </cell>
          <cell r="K5136" t="str">
            <v>Part Peak</v>
          </cell>
          <cell r="O5136" t="str">
            <v>N/A</v>
          </cell>
          <cell r="T5136">
            <v>106365328.548298</v>
          </cell>
        </row>
        <row r="5137">
          <cell r="F5137" t="str">
            <v>B-6</v>
          </cell>
          <cell r="G5137" t="str">
            <v>RB</v>
          </cell>
          <cell r="I5137" t="str">
            <v>Energy</v>
          </cell>
          <cell r="J5137" t="str">
            <v>Winter</v>
          </cell>
          <cell r="K5137" t="str">
            <v>Super Off</v>
          </cell>
          <cell r="O5137" t="str">
            <v>N/A</v>
          </cell>
          <cell r="T5137">
            <v>-8811248.5453300029</v>
          </cell>
        </row>
        <row r="5138">
          <cell r="F5138" t="str">
            <v>B-6</v>
          </cell>
          <cell r="G5138" t="str">
            <v>RBC</v>
          </cell>
          <cell r="I5138" t="str">
            <v>DL</v>
          </cell>
          <cell r="J5138" t="str">
            <v>N/A</v>
          </cell>
          <cell r="K5138" t="str">
            <v>N/A</v>
          </cell>
          <cell r="O5138" t="str">
            <v>N/A</v>
          </cell>
          <cell r="T5138">
            <v>0</v>
          </cell>
        </row>
        <row r="5139">
          <cell r="F5139" t="str">
            <v>B-6</v>
          </cell>
          <cell r="G5139" t="str">
            <v>RBC</v>
          </cell>
          <cell r="I5139" t="str">
            <v>Energy</v>
          </cell>
          <cell r="J5139" t="str">
            <v>Summer</v>
          </cell>
          <cell r="K5139" t="str">
            <v>Off Peak</v>
          </cell>
          <cell r="O5139" t="str">
            <v>N/A</v>
          </cell>
          <cell r="T5139">
            <v>154135278.99542898</v>
          </cell>
        </row>
        <row r="5140">
          <cell r="F5140" t="str">
            <v>B-6</v>
          </cell>
          <cell r="G5140" t="str">
            <v>RBC</v>
          </cell>
          <cell r="I5140" t="str">
            <v>Energy</v>
          </cell>
          <cell r="J5140" t="str">
            <v>Summer</v>
          </cell>
          <cell r="K5140" t="str">
            <v>Peak</v>
          </cell>
          <cell r="O5140" t="str">
            <v>N/A</v>
          </cell>
          <cell r="T5140">
            <v>53143419.217142001</v>
          </cell>
        </row>
        <row r="5141">
          <cell r="F5141" t="str">
            <v>B-6</v>
          </cell>
          <cell r="G5141" t="str">
            <v>RBC</v>
          </cell>
          <cell r="I5141" t="str">
            <v>Energy</v>
          </cell>
          <cell r="J5141" t="str">
            <v>Winter</v>
          </cell>
          <cell r="K5141" t="str">
            <v>Off Peak</v>
          </cell>
          <cell r="O5141" t="str">
            <v>N/A</v>
          </cell>
          <cell r="T5141">
            <v>287636765.82158297</v>
          </cell>
        </row>
        <row r="5142">
          <cell r="F5142" t="str">
            <v>B-6</v>
          </cell>
          <cell r="G5142" t="str">
            <v>RBC</v>
          </cell>
          <cell r="I5142" t="str">
            <v>Energy</v>
          </cell>
          <cell r="J5142" t="str">
            <v>Winter</v>
          </cell>
          <cell r="K5142" t="str">
            <v>Part Peak</v>
          </cell>
          <cell r="O5142" t="str">
            <v>N/A</v>
          </cell>
          <cell r="T5142">
            <v>106365328.548298</v>
          </cell>
        </row>
        <row r="5143">
          <cell r="F5143" t="str">
            <v>B-6</v>
          </cell>
          <cell r="G5143" t="str">
            <v>RBC</v>
          </cell>
          <cell r="I5143" t="str">
            <v>Energy</v>
          </cell>
          <cell r="J5143" t="str">
            <v>Winter</v>
          </cell>
          <cell r="K5143" t="str">
            <v>Super Off</v>
          </cell>
          <cell r="O5143" t="str">
            <v>N/A</v>
          </cell>
          <cell r="T5143">
            <v>-8811248.5453300029</v>
          </cell>
        </row>
        <row r="5144">
          <cell r="F5144" t="str">
            <v>B-6</v>
          </cell>
          <cell r="G5144" t="str">
            <v>WH</v>
          </cell>
          <cell r="I5144" t="str">
            <v>DL</v>
          </cell>
          <cell r="J5144" t="str">
            <v>N/A</v>
          </cell>
          <cell r="K5144" t="str">
            <v>N/A</v>
          </cell>
          <cell r="O5144" t="str">
            <v>N/A</v>
          </cell>
          <cell r="T5144">
            <v>0</v>
          </cell>
        </row>
        <row r="5145">
          <cell r="F5145" t="str">
            <v>B-6</v>
          </cell>
          <cell r="G5145" t="str">
            <v>WH</v>
          </cell>
          <cell r="I5145" t="str">
            <v>Energy</v>
          </cell>
          <cell r="J5145" t="str">
            <v>Summer</v>
          </cell>
          <cell r="K5145" t="str">
            <v>Off Peak</v>
          </cell>
          <cell r="O5145" t="str">
            <v>N/A</v>
          </cell>
          <cell r="T5145">
            <v>154135278.99542898</v>
          </cell>
        </row>
        <row r="5146">
          <cell r="F5146" t="str">
            <v>B-6</v>
          </cell>
          <cell r="G5146" t="str">
            <v>WH</v>
          </cell>
          <cell r="I5146" t="str">
            <v>Energy</v>
          </cell>
          <cell r="J5146" t="str">
            <v>Summer</v>
          </cell>
          <cell r="K5146" t="str">
            <v>Peak</v>
          </cell>
          <cell r="O5146" t="str">
            <v>N/A</v>
          </cell>
          <cell r="T5146">
            <v>53143419.217142001</v>
          </cell>
        </row>
        <row r="5147">
          <cell r="F5147" t="str">
            <v>B-6</v>
          </cell>
          <cell r="G5147" t="str">
            <v>WH</v>
          </cell>
          <cell r="I5147" t="str">
            <v>Energy</v>
          </cell>
          <cell r="J5147" t="str">
            <v>Winter</v>
          </cell>
          <cell r="K5147" t="str">
            <v>Off Peak</v>
          </cell>
          <cell r="O5147" t="str">
            <v>N/A</v>
          </cell>
          <cell r="T5147">
            <v>287636765.82158297</v>
          </cell>
        </row>
        <row r="5148">
          <cell r="F5148" t="str">
            <v>B-6</v>
          </cell>
          <cell r="G5148" t="str">
            <v>WH</v>
          </cell>
          <cell r="I5148" t="str">
            <v>Energy</v>
          </cell>
          <cell r="J5148" t="str">
            <v>Winter</v>
          </cell>
          <cell r="K5148" t="str">
            <v>Part Peak</v>
          </cell>
          <cell r="O5148" t="str">
            <v>N/A</v>
          </cell>
          <cell r="T5148">
            <v>106365328.548298</v>
          </cell>
        </row>
        <row r="5149">
          <cell r="F5149" t="str">
            <v>B-6</v>
          </cell>
          <cell r="G5149" t="str">
            <v>WH</v>
          </cell>
          <cell r="I5149" t="str">
            <v>Energy</v>
          </cell>
          <cell r="J5149" t="str">
            <v>Winter</v>
          </cell>
          <cell r="K5149" t="str">
            <v>Super Off</v>
          </cell>
          <cell r="O5149" t="str">
            <v>N/A</v>
          </cell>
          <cell r="T5149">
            <v>-8811248.5453300029</v>
          </cell>
        </row>
        <row r="5150">
          <cell r="F5150" t="str">
            <v>B-6</v>
          </cell>
          <cell r="G5150" t="str">
            <v>AB32 Credit</v>
          </cell>
          <cell r="I5150" t="str">
            <v>Energy</v>
          </cell>
          <cell r="J5150" t="str">
            <v>Summer</v>
          </cell>
          <cell r="K5150" t="str">
            <v>Off Peak</v>
          </cell>
          <cell r="O5150" t="str">
            <v>C</v>
          </cell>
          <cell r="T5150">
            <v>8097.9089283065732</v>
          </cell>
        </row>
        <row r="5151">
          <cell r="F5151" t="str">
            <v>B-6</v>
          </cell>
          <cell r="G5151" t="str">
            <v>AB32 Credit</v>
          </cell>
          <cell r="I5151" t="str">
            <v>Energy</v>
          </cell>
          <cell r="J5151" t="str">
            <v>Summer</v>
          </cell>
          <cell r="K5151" t="str">
            <v>Peak</v>
          </cell>
          <cell r="O5151" t="str">
            <v>C</v>
          </cell>
          <cell r="T5151">
            <v>3365.9186637296043</v>
          </cell>
        </row>
        <row r="5152">
          <cell r="F5152" t="str">
            <v>B-6</v>
          </cell>
          <cell r="G5152" t="str">
            <v>AB32 Credit</v>
          </cell>
          <cell r="I5152" t="str">
            <v>Energy</v>
          </cell>
          <cell r="J5152" t="str">
            <v>Winter</v>
          </cell>
          <cell r="K5152" t="str">
            <v>Off Peak</v>
          </cell>
          <cell r="O5152" t="str">
            <v>C</v>
          </cell>
          <cell r="T5152">
            <v>22132.384816133519</v>
          </cell>
        </row>
        <row r="5153">
          <cell r="F5153" t="str">
            <v>B-6</v>
          </cell>
          <cell r="G5153" t="str">
            <v>AB32 Credit</v>
          </cell>
          <cell r="I5153" t="str">
            <v>Energy</v>
          </cell>
          <cell r="J5153" t="str">
            <v>Winter</v>
          </cell>
          <cell r="K5153" t="str">
            <v>Part Peak</v>
          </cell>
          <cell r="O5153" t="str">
            <v>C</v>
          </cell>
          <cell r="T5153">
            <v>8953.2109800245889</v>
          </cell>
        </row>
        <row r="5154">
          <cell r="F5154" t="str">
            <v>B-6</v>
          </cell>
          <cell r="G5154" t="str">
            <v>AB32 Credit</v>
          </cell>
          <cell r="I5154" t="str">
            <v>Energy</v>
          </cell>
          <cell r="J5154" t="str">
            <v>Winter</v>
          </cell>
          <cell r="K5154" t="str">
            <v>Super Off</v>
          </cell>
          <cell r="O5154" t="str">
            <v>C</v>
          </cell>
          <cell r="T5154">
            <v>-4054.5231239436871</v>
          </cell>
        </row>
        <row r="5155">
          <cell r="F5155" t="str">
            <v>B-6</v>
          </cell>
          <cell r="G5155" t="str">
            <v>AB32 Credit</v>
          </cell>
          <cell r="I5155" t="str">
            <v>Energy</v>
          </cell>
          <cell r="J5155" t="str">
            <v>Summer</v>
          </cell>
          <cell r="K5155" t="str">
            <v>Off Peak</v>
          </cell>
          <cell r="O5155" t="str">
            <v>C</v>
          </cell>
          <cell r="T5155">
            <v>366337.95997399004</v>
          </cell>
        </row>
        <row r="5156">
          <cell r="F5156" t="str">
            <v>B-6</v>
          </cell>
          <cell r="G5156" t="str">
            <v>AB32 Credit</v>
          </cell>
          <cell r="I5156" t="str">
            <v>Energy</v>
          </cell>
          <cell r="J5156" t="str">
            <v>Summer</v>
          </cell>
          <cell r="K5156" t="str">
            <v>Peak</v>
          </cell>
          <cell r="O5156" t="str">
            <v>C</v>
          </cell>
          <cell r="T5156">
            <v>152269.40530275129</v>
          </cell>
        </row>
        <row r="5157">
          <cell r="F5157" t="str">
            <v>B-6</v>
          </cell>
          <cell r="G5157" t="str">
            <v>AB32 Credit</v>
          </cell>
          <cell r="I5157" t="str">
            <v>Energy</v>
          </cell>
          <cell r="J5157" t="str">
            <v>Winter</v>
          </cell>
          <cell r="K5157" t="str">
            <v>Off Peak</v>
          </cell>
          <cell r="O5157" t="str">
            <v>C</v>
          </cell>
          <cell r="T5157">
            <v>1001237.822588996</v>
          </cell>
        </row>
        <row r="5158">
          <cell r="F5158" t="str">
            <v>B-6</v>
          </cell>
          <cell r="G5158" t="str">
            <v>AB32 Credit</v>
          </cell>
          <cell r="I5158" t="str">
            <v>Energy</v>
          </cell>
          <cell r="J5158" t="str">
            <v>Winter</v>
          </cell>
          <cell r="K5158" t="str">
            <v>Part Peak</v>
          </cell>
          <cell r="O5158" t="str">
            <v>C</v>
          </cell>
          <cell r="T5158">
            <v>405030.61650568905</v>
          </cell>
        </row>
        <row r="5159">
          <cell r="F5159" t="str">
            <v>B-6</v>
          </cell>
          <cell r="G5159" t="str">
            <v>AB32 Credit</v>
          </cell>
          <cell r="I5159" t="str">
            <v>Energy</v>
          </cell>
          <cell r="J5159" t="str">
            <v>Winter</v>
          </cell>
          <cell r="K5159" t="str">
            <v>Super Off</v>
          </cell>
          <cell r="O5159" t="str">
            <v>C</v>
          </cell>
          <cell r="T5159">
            <v>-183420.89828904864</v>
          </cell>
        </row>
        <row r="5160">
          <cell r="F5160" t="str">
            <v>B-6</v>
          </cell>
          <cell r="G5160" t="str">
            <v>CTC</v>
          </cell>
          <cell r="I5160" t="str">
            <v>Energy</v>
          </cell>
          <cell r="J5160" t="str">
            <v>Summer</v>
          </cell>
          <cell r="K5160" t="str">
            <v>Off Peak</v>
          </cell>
          <cell r="O5160" t="str">
            <v>C</v>
          </cell>
          <cell r="T5160">
            <v>258901.39908800003</v>
          </cell>
        </row>
        <row r="5161">
          <cell r="F5161" t="str">
            <v>B-6</v>
          </cell>
          <cell r="G5161" t="str">
            <v>CTC</v>
          </cell>
          <cell r="I5161" t="str">
            <v>Energy</v>
          </cell>
          <cell r="J5161" t="str">
            <v>Summer</v>
          </cell>
          <cell r="K5161" t="str">
            <v>Peak</v>
          </cell>
          <cell r="O5161" t="str">
            <v>C</v>
          </cell>
          <cell r="T5161">
            <v>146761.874381</v>
          </cell>
        </row>
        <row r="5162">
          <cell r="F5162" t="str">
            <v>B-6</v>
          </cell>
          <cell r="G5162" t="str">
            <v>CTC</v>
          </cell>
          <cell r="I5162" t="str">
            <v>Energy</v>
          </cell>
          <cell r="J5162" t="str">
            <v>Winter</v>
          </cell>
          <cell r="K5162" t="str">
            <v>Off Peak</v>
          </cell>
          <cell r="O5162" t="str">
            <v>C</v>
          </cell>
          <cell r="T5162">
            <v>673478.88712799991</v>
          </cell>
        </row>
        <row r="5163">
          <cell r="F5163" t="str">
            <v>B-6</v>
          </cell>
          <cell r="G5163" t="str">
            <v>CTC</v>
          </cell>
          <cell r="I5163" t="str">
            <v>Energy</v>
          </cell>
          <cell r="J5163" t="str">
            <v>Winter</v>
          </cell>
          <cell r="K5163" t="str">
            <v>Part Peak</v>
          </cell>
          <cell r="O5163" t="str">
            <v>C</v>
          </cell>
          <cell r="T5163">
            <v>271154.470218</v>
          </cell>
        </row>
        <row r="5164">
          <cell r="F5164" t="str">
            <v>B-6</v>
          </cell>
          <cell r="G5164" t="str">
            <v>CTC</v>
          </cell>
          <cell r="I5164" t="str">
            <v>Energy</v>
          </cell>
          <cell r="J5164" t="str">
            <v>Winter</v>
          </cell>
          <cell r="K5164" t="str">
            <v>Super Off</v>
          </cell>
          <cell r="O5164" t="str">
            <v>C</v>
          </cell>
          <cell r="T5164">
            <v>24134.300189000001</v>
          </cell>
        </row>
        <row r="5165">
          <cell r="F5165" t="str">
            <v>B-6</v>
          </cell>
          <cell r="G5165" t="str">
            <v>Distribution</v>
          </cell>
          <cell r="I5165" t="str">
            <v>Customer</v>
          </cell>
          <cell r="J5165" t="str">
            <v>Summer</v>
          </cell>
          <cell r="K5165" t="str">
            <v>Polyphase</v>
          </cell>
          <cell r="O5165" t="str">
            <v>C</v>
          </cell>
          <cell r="T5165">
            <v>72.697787000000005</v>
          </cell>
        </row>
        <row r="5166">
          <cell r="F5166" t="str">
            <v>B-6</v>
          </cell>
          <cell r="G5166" t="str">
            <v>Distribution</v>
          </cell>
          <cell r="I5166" t="str">
            <v>Customer</v>
          </cell>
          <cell r="J5166" t="str">
            <v>Summer</v>
          </cell>
          <cell r="K5166" t="str">
            <v>Single-Phase</v>
          </cell>
          <cell r="O5166" t="str">
            <v>C</v>
          </cell>
          <cell r="T5166">
            <v>122.362566</v>
          </cell>
        </row>
        <row r="5167">
          <cell r="F5167" t="str">
            <v>B-6</v>
          </cell>
          <cell r="G5167" t="str">
            <v>Distribution</v>
          </cell>
          <cell r="I5167" t="str">
            <v>Customer</v>
          </cell>
          <cell r="J5167" t="str">
            <v>Winter</v>
          </cell>
          <cell r="K5167" t="str">
            <v>Polyphase</v>
          </cell>
          <cell r="O5167" t="str">
            <v>C</v>
          </cell>
          <cell r="T5167">
            <v>145.77016900000001</v>
          </cell>
        </row>
        <row r="5168">
          <cell r="F5168" t="str">
            <v>B-6</v>
          </cell>
          <cell r="G5168" t="str">
            <v>Distribution</v>
          </cell>
          <cell r="I5168" t="str">
            <v>Customer</v>
          </cell>
          <cell r="J5168" t="str">
            <v>Winter</v>
          </cell>
          <cell r="K5168" t="str">
            <v>Single-Phase</v>
          </cell>
          <cell r="O5168" t="str">
            <v>C</v>
          </cell>
          <cell r="T5168">
            <v>256.200402</v>
          </cell>
        </row>
        <row r="5169">
          <cell r="F5169" t="str">
            <v>B-6</v>
          </cell>
          <cell r="G5169" t="str">
            <v>Distribution</v>
          </cell>
          <cell r="I5169" t="str">
            <v>Energy</v>
          </cell>
          <cell r="J5169" t="str">
            <v>Summer</v>
          </cell>
          <cell r="K5169" t="str">
            <v>Off Peak</v>
          </cell>
          <cell r="O5169" t="str">
            <v>C</v>
          </cell>
          <cell r="T5169">
            <v>258901.39908800003</v>
          </cell>
        </row>
        <row r="5170">
          <cell r="F5170" t="str">
            <v>B-6</v>
          </cell>
          <cell r="G5170" t="str">
            <v>Distribution</v>
          </cell>
          <cell r="I5170" t="str">
            <v>Energy</v>
          </cell>
          <cell r="J5170" t="str">
            <v>Summer</v>
          </cell>
          <cell r="K5170" t="str">
            <v>Peak</v>
          </cell>
          <cell r="O5170" t="str">
            <v>C</v>
          </cell>
          <cell r="T5170">
            <v>146761.874381</v>
          </cell>
        </row>
        <row r="5171">
          <cell r="F5171" t="str">
            <v>B-6</v>
          </cell>
          <cell r="G5171" t="str">
            <v>Distribution</v>
          </cell>
          <cell r="I5171" t="str">
            <v>Energy</v>
          </cell>
          <cell r="J5171" t="str">
            <v>Winter</v>
          </cell>
          <cell r="K5171" t="str">
            <v>Off Peak</v>
          </cell>
          <cell r="O5171" t="str">
            <v>C</v>
          </cell>
          <cell r="T5171">
            <v>673478.88712799991</v>
          </cell>
        </row>
        <row r="5172">
          <cell r="F5172" t="str">
            <v>B-6</v>
          </cell>
          <cell r="G5172" t="str">
            <v>Distribution</v>
          </cell>
          <cell r="I5172" t="str">
            <v>Energy</v>
          </cell>
          <cell r="J5172" t="str">
            <v>Winter</v>
          </cell>
          <cell r="K5172" t="str">
            <v>Part Peak</v>
          </cell>
          <cell r="O5172" t="str">
            <v>C</v>
          </cell>
          <cell r="T5172">
            <v>271154.470218</v>
          </cell>
        </row>
        <row r="5173">
          <cell r="F5173" t="str">
            <v>B-6</v>
          </cell>
          <cell r="G5173" t="str">
            <v>Distribution</v>
          </cell>
          <cell r="I5173" t="str">
            <v>Energy</v>
          </cell>
          <cell r="J5173" t="str">
            <v>Winter</v>
          </cell>
          <cell r="K5173" t="str">
            <v>Super Off</v>
          </cell>
          <cell r="O5173" t="str">
            <v>C</v>
          </cell>
          <cell r="T5173">
            <v>24134.300189000001</v>
          </cell>
        </row>
        <row r="5174">
          <cell r="F5174" t="str">
            <v>B-6</v>
          </cell>
          <cell r="G5174" t="str">
            <v>Distribution</v>
          </cell>
          <cell r="I5174" t="str">
            <v>Energy</v>
          </cell>
          <cell r="J5174" t="str">
            <v>Summer</v>
          </cell>
          <cell r="K5174" t="str">
            <v>Off Peak</v>
          </cell>
          <cell r="O5174" t="str">
            <v>C</v>
          </cell>
          <cell r="T5174">
            <v>258901.39908800003</v>
          </cell>
        </row>
        <row r="5175">
          <cell r="F5175" t="str">
            <v>B-6</v>
          </cell>
          <cell r="G5175" t="str">
            <v>Distribution</v>
          </cell>
          <cell r="I5175" t="str">
            <v>Energy</v>
          </cell>
          <cell r="J5175" t="str">
            <v>Summer</v>
          </cell>
          <cell r="K5175" t="str">
            <v>Peak</v>
          </cell>
          <cell r="O5175" t="str">
            <v>C</v>
          </cell>
          <cell r="T5175">
            <v>146761.874381</v>
          </cell>
        </row>
        <row r="5176">
          <cell r="F5176" t="str">
            <v>B-6</v>
          </cell>
          <cell r="G5176" t="str">
            <v>Distribution</v>
          </cell>
          <cell r="I5176" t="str">
            <v>Energy</v>
          </cell>
          <cell r="J5176" t="str">
            <v>Winter</v>
          </cell>
          <cell r="K5176" t="str">
            <v>Off Peak</v>
          </cell>
          <cell r="O5176" t="str">
            <v>C</v>
          </cell>
          <cell r="T5176">
            <v>673478.88712799991</v>
          </cell>
        </row>
        <row r="5177">
          <cell r="F5177" t="str">
            <v>B-6</v>
          </cell>
          <cell r="G5177" t="str">
            <v>Distribution</v>
          </cell>
          <cell r="I5177" t="str">
            <v>Energy</v>
          </cell>
          <cell r="J5177" t="str">
            <v>Winter</v>
          </cell>
          <cell r="K5177" t="str">
            <v>Part Peak</v>
          </cell>
          <cell r="O5177" t="str">
            <v>C</v>
          </cell>
          <cell r="T5177">
            <v>271154.470218</v>
          </cell>
        </row>
        <row r="5178">
          <cell r="F5178" t="str">
            <v>B-6</v>
          </cell>
          <cell r="G5178" t="str">
            <v>Distribution</v>
          </cell>
          <cell r="I5178" t="str">
            <v>Energy</v>
          </cell>
          <cell r="J5178" t="str">
            <v>Winter</v>
          </cell>
          <cell r="K5178" t="str">
            <v>Super Off</v>
          </cell>
          <cell r="O5178" t="str">
            <v>C</v>
          </cell>
          <cell r="T5178">
            <v>24134.300189000001</v>
          </cell>
        </row>
        <row r="5179">
          <cell r="F5179" t="str">
            <v>B-6</v>
          </cell>
          <cell r="G5179" t="str">
            <v>Distribution</v>
          </cell>
          <cell r="I5179" t="str">
            <v>Meter</v>
          </cell>
          <cell r="J5179" t="str">
            <v>Summer</v>
          </cell>
          <cell r="K5179" t="str">
            <v>N/A</v>
          </cell>
          <cell r="O5179" t="str">
            <v>C</v>
          </cell>
          <cell r="T5179">
            <v>0</v>
          </cell>
        </row>
        <row r="5180">
          <cell r="F5180" t="str">
            <v>B-6</v>
          </cell>
          <cell r="G5180" t="str">
            <v>Distribution</v>
          </cell>
          <cell r="I5180" t="str">
            <v>Meter</v>
          </cell>
          <cell r="J5180" t="str">
            <v>Winter</v>
          </cell>
          <cell r="K5180" t="str">
            <v>N/A</v>
          </cell>
          <cell r="O5180" t="str">
            <v>C</v>
          </cell>
          <cell r="T5180">
            <v>0</v>
          </cell>
        </row>
        <row r="5181">
          <cell r="F5181" t="str">
            <v>B-6</v>
          </cell>
          <cell r="G5181" t="str">
            <v>WFC</v>
          </cell>
          <cell r="I5181" t="str">
            <v>Energy</v>
          </cell>
          <cell r="J5181" t="str">
            <v>Summer</v>
          </cell>
          <cell r="K5181" t="str">
            <v>Off Peak</v>
          </cell>
          <cell r="O5181" t="str">
            <v>C</v>
          </cell>
          <cell r="T5181">
            <v>258901.39908800003</v>
          </cell>
        </row>
        <row r="5182">
          <cell r="F5182" t="str">
            <v>B-6</v>
          </cell>
          <cell r="G5182" t="str">
            <v>WFC</v>
          </cell>
          <cell r="I5182" t="str">
            <v>Energy</v>
          </cell>
          <cell r="J5182" t="str">
            <v>Summer</v>
          </cell>
          <cell r="K5182" t="str">
            <v>Peak</v>
          </cell>
          <cell r="O5182" t="str">
            <v>C</v>
          </cell>
          <cell r="T5182">
            <v>146761.874381</v>
          </cell>
        </row>
        <row r="5183">
          <cell r="F5183" t="str">
            <v>B-6</v>
          </cell>
          <cell r="G5183" t="str">
            <v>WFC</v>
          </cell>
          <cell r="I5183" t="str">
            <v>Energy</v>
          </cell>
          <cell r="J5183" t="str">
            <v>Winter</v>
          </cell>
          <cell r="K5183" t="str">
            <v>Off Peak</v>
          </cell>
          <cell r="O5183" t="str">
            <v>C</v>
          </cell>
          <cell r="T5183">
            <v>673478.88712799991</v>
          </cell>
        </row>
        <row r="5184">
          <cell r="F5184" t="str">
            <v>B-6</v>
          </cell>
          <cell r="G5184" t="str">
            <v>WFC</v>
          </cell>
          <cell r="I5184" t="str">
            <v>Energy</v>
          </cell>
          <cell r="J5184" t="str">
            <v>Winter</v>
          </cell>
          <cell r="K5184" t="str">
            <v>Part Peak</v>
          </cell>
          <cell r="O5184" t="str">
            <v>C</v>
          </cell>
          <cell r="T5184">
            <v>271154.470218</v>
          </cell>
        </row>
        <row r="5185">
          <cell r="F5185" t="str">
            <v>B-6</v>
          </cell>
          <cell r="G5185" t="str">
            <v>WFC</v>
          </cell>
          <cell r="I5185" t="str">
            <v>Energy</v>
          </cell>
          <cell r="J5185" t="str">
            <v>Winter</v>
          </cell>
          <cell r="K5185" t="str">
            <v>Super Off</v>
          </cell>
          <cell r="O5185" t="str">
            <v>C</v>
          </cell>
          <cell r="T5185">
            <v>24134.300189000001</v>
          </cell>
        </row>
        <row r="5186">
          <cell r="F5186" t="str">
            <v>B-6</v>
          </cell>
          <cell r="G5186" t="str">
            <v>WFC</v>
          </cell>
          <cell r="I5186" t="str">
            <v>Energy</v>
          </cell>
          <cell r="J5186" t="str">
            <v>Summer</v>
          </cell>
          <cell r="K5186" t="str">
            <v>Off Peak</v>
          </cell>
          <cell r="O5186" t="str">
            <v>C</v>
          </cell>
          <cell r="T5186">
            <v>258901.39908800003</v>
          </cell>
        </row>
        <row r="5187">
          <cell r="F5187" t="str">
            <v>B-6</v>
          </cell>
          <cell r="G5187" t="str">
            <v>WFC</v>
          </cell>
          <cell r="I5187" t="str">
            <v>Energy</v>
          </cell>
          <cell r="J5187" t="str">
            <v>Summer</v>
          </cell>
          <cell r="K5187" t="str">
            <v>Peak</v>
          </cell>
          <cell r="O5187" t="str">
            <v>C</v>
          </cell>
          <cell r="T5187">
            <v>146761.874381</v>
          </cell>
        </row>
        <row r="5188">
          <cell r="F5188" t="str">
            <v>B-6</v>
          </cell>
          <cell r="G5188" t="str">
            <v>WFC</v>
          </cell>
          <cell r="I5188" t="str">
            <v>Energy</v>
          </cell>
          <cell r="J5188" t="str">
            <v>Winter</v>
          </cell>
          <cell r="K5188" t="str">
            <v>Off Peak</v>
          </cell>
          <cell r="O5188" t="str">
            <v>C</v>
          </cell>
          <cell r="T5188">
            <v>673478.88712799991</v>
          </cell>
        </row>
        <row r="5189">
          <cell r="F5189" t="str">
            <v>B-6</v>
          </cell>
          <cell r="G5189" t="str">
            <v>WFC</v>
          </cell>
          <cell r="I5189" t="str">
            <v>Energy</v>
          </cell>
          <cell r="J5189" t="str">
            <v>Winter</v>
          </cell>
          <cell r="K5189" t="str">
            <v>Part Peak</v>
          </cell>
          <cell r="O5189" t="str">
            <v>C</v>
          </cell>
          <cell r="T5189">
            <v>271154.470218</v>
          </cell>
        </row>
        <row r="5190">
          <cell r="F5190" t="str">
            <v>B-6</v>
          </cell>
          <cell r="G5190" t="str">
            <v>WFC</v>
          </cell>
          <cell r="I5190" t="str">
            <v>Energy</v>
          </cell>
          <cell r="J5190" t="str">
            <v>Winter</v>
          </cell>
          <cell r="K5190" t="str">
            <v>Super Off</v>
          </cell>
          <cell r="O5190" t="str">
            <v>C</v>
          </cell>
          <cell r="T5190">
            <v>24134.300189000001</v>
          </cell>
        </row>
        <row r="5191">
          <cell r="F5191" t="str">
            <v>B-6</v>
          </cell>
          <cell r="G5191" t="str">
            <v>ECRA</v>
          </cell>
          <cell r="I5191" t="str">
            <v>Energy</v>
          </cell>
          <cell r="J5191" t="str">
            <v>Summer</v>
          </cell>
          <cell r="K5191" t="str">
            <v>Off Peak</v>
          </cell>
          <cell r="O5191" t="str">
            <v>C</v>
          </cell>
          <cell r="T5191">
            <v>258901.39908800003</v>
          </cell>
        </row>
        <row r="5192">
          <cell r="F5192" t="str">
            <v>B-6</v>
          </cell>
          <cell r="G5192" t="str">
            <v>ECRA</v>
          </cell>
          <cell r="I5192" t="str">
            <v>Energy</v>
          </cell>
          <cell r="J5192" t="str">
            <v>Summer</v>
          </cell>
          <cell r="K5192" t="str">
            <v>Peak</v>
          </cell>
          <cell r="O5192" t="str">
            <v>C</v>
          </cell>
          <cell r="T5192">
            <v>146761.874381</v>
          </cell>
        </row>
        <row r="5193">
          <cell r="F5193" t="str">
            <v>B-6</v>
          </cell>
          <cell r="G5193" t="str">
            <v>ECRA</v>
          </cell>
          <cell r="I5193" t="str">
            <v>Energy</v>
          </cell>
          <cell r="J5193" t="str">
            <v>Winter</v>
          </cell>
          <cell r="K5193" t="str">
            <v>Off Peak</v>
          </cell>
          <cell r="O5193" t="str">
            <v>C</v>
          </cell>
          <cell r="T5193">
            <v>673478.88712799991</v>
          </cell>
        </row>
        <row r="5194">
          <cell r="F5194" t="str">
            <v>B-6</v>
          </cell>
          <cell r="G5194" t="str">
            <v>ECRA</v>
          </cell>
          <cell r="I5194" t="str">
            <v>Energy</v>
          </cell>
          <cell r="J5194" t="str">
            <v>Winter</v>
          </cell>
          <cell r="K5194" t="str">
            <v>Part Peak</v>
          </cell>
          <cell r="O5194" t="str">
            <v>C</v>
          </cell>
          <cell r="T5194">
            <v>271154.470218</v>
          </cell>
        </row>
        <row r="5195">
          <cell r="F5195" t="str">
            <v>B-6</v>
          </cell>
          <cell r="G5195" t="str">
            <v>ECRA</v>
          </cell>
          <cell r="I5195" t="str">
            <v>Energy</v>
          </cell>
          <cell r="J5195" t="str">
            <v>Winter</v>
          </cell>
          <cell r="K5195" t="str">
            <v>Super Off</v>
          </cell>
          <cell r="O5195" t="str">
            <v>C</v>
          </cell>
          <cell r="T5195">
            <v>24134.300189000001</v>
          </cell>
        </row>
        <row r="5196">
          <cell r="F5196" t="str">
            <v>B-6</v>
          </cell>
          <cell r="G5196" t="str">
            <v>Generation</v>
          </cell>
          <cell r="I5196" t="str">
            <v>Energy</v>
          </cell>
          <cell r="J5196" t="str">
            <v>Summer</v>
          </cell>
          <cell r="K5196" t="str">
            <v>Off Peak</v>
          </cell>
          <cell r="O5196" t="str">
            <v>C</v>
          </cell>
          <cell r="T5196">
            <v>258901.39908800003</v>
          </cell>
        </row>
        <row r="5197">
          <cell r="F5197" t="str">
            <v>B-6</v>
          </cell>
          <cell r="G5197" t="str">
            <v>Generation</v>
          </cell>
          <cell r="I5197" t="str">
            <v>Energy</v>
          </cell>
          <cell r="J5197" t="str">
            <v>Summer</v>
          </cell>
          <cell r="K5197" t="str">
            <v>Peak</v>
          </cell>
          <cell r="O5197" t="str">
            <v>C</v>
          </cell>
          <cell r="T5197">
            <v>146761.874381</v>
          </cell>
        </row>
        <row r="5198">
          <cell r="F5198" t="str">
            <v>B-6</v>
          </cell>
          <cell r="G5198" t="str">
            <v>Generation</v>
          </cell>
          <cell r="I5198" t="str">
            <v>Energy</v>
          </cell>
          <cell r="J5198" t="str">
            <v>Winter</v>
          </cell>
          <cell r="K5198" t="str">
            <v>Off Peak</v>
          </cell>
          <cell r="O5198" t="str">
            <v>C</v>
          </cell>
          <cell r="T5198">
            <v>673478.88712799991</v>
          </cell>
        </row>
        <row r="5199">
          <cell r="F5199" t="str">
            <v>B-6</v>
          </cell>
          <cell r="G5199" t="str">
            <v>Generation</v>
          </cell>
          <cell r="I5199" t="str">
            <v>Energy</v>
          </cell>
          <cell r="J5199" t="str">
            <v>Winter</v>
          </cell>
          <cell r="K5199" t="str">
            <v>Part Peak</v>
          </cell>
          <cell r="O5199" t="str">
            <v>C</v>
          </cell>
          <cell r="T5199">
            <v>271154.470218</v>
          </cell>
        </row>
        <row r="5200">
          <cell r="F5200" t="str">
            <v>B-6</v>
          </cell>
          <cell r="G5200" t="str">
            <v>Generation</v>
          </cell>
          <cell r="I5200" t="str">
            <v>Energy</v>
          </cell>
          <cell r="J5200" t="str">
            <v>Winter</v>
          </cell>
          <cell r="K5200" t="str">
            <v>Super Off</v>
          </cell>
          <cell r="O5200" t="str">
            <v>C</v>
          </cell>
          <cell r="T5200">
            <v>24134.300189000001</v>
          </cell>
        </row>
        <row r="5201">
          <cell r="F5201" t="str">
            <v>B-6</v>
          </cell>
          <cell r="G5201" t="str">
            <v>ND</v>
          </cell>
          <cell r="I5201" t="str">
            <v>Energy</v>
          </cell>
          <cell r="J5201" t="str">
            <v>Summer</v>
          </cell>
          <cell r="K5201" t="str">
            <v>Off Peak</v>
          </cell>
          <cell r="O5201" t="str">
            <v>C</v>
          </cell>
          <cell r="T5201">
            <v>258901.39908800003</v>
          </cell>
        </row>
        <row r="5202">
          <cell r="F5202" t="str">
            <v>B-6</v>
          </cell>
          <cell r="G5202" t="str">
            <v>ND</v>
          </cell>
          <cell r="I5202" t="str">
            <v>Energy</v>
          </cell>
          <cell r="J5202" t="str">
            <v>Summer</v>
          </cell>
          <cell r="K5202" t="str">
            <v>Peak</v>
          </cell>
          <cell r="O5202" t="str">
            <v>C</v>
          </cell>
          <cell r="T5202">
            <v>146761.874381</v>
          </cell>
        </row>
        <row r="5203">
          <cell r="F5203" t="str">
            <v>B-6</v>
          </cell>
          <cell r="G5203" t="str">
            <v>ND</v>
          </cell>
          <cell r="I5203" t="str">
            <v>Energy</v>
          </cell>
          <cell r="J5203" t="str">
            <v>Winter</v>
          </cell>
          <cell r="K5203" t="str">
            <v>Off Peak</v>
          </cell>
          <cell r="O5203" t="str">
            <v>C</v>
          </cell>
          <cell r="T5203">
            <v>673478.88712799991</v>
          </cell>
        </row>
        <row r="5204">
          <cell r="F5204" t="str">
            <v>B-6</v>
          </cell>
          <cell r="G5204" t="str">
            <v>ND</v>
          </cell>
          <cell r="I5204" t="str">
            <v>Energy</v>
          </cell>
          <cell r="J5204" t="str">
            <v>Winter</v>
          </cell>
          <cell r="K5204" t="str">
            <v>Part Peak</v>
          </cell>
          <cell r="O5204" t="str">
            <v>C</v>
          </cell>
          <cell r="T5204">
            <v>271154.470218</v>
          </cell>
        </row>
        <row r="5205">
          <cell r="F5205" t="str">
            <v>B-6</v>
          </cell>
          <cell r="G5205" t="str">
            <v>ND</v>
          </cell>
          <cell r="I5205" t="str">
            <v>Energy</v>
          </cell>
          <cell r="J5205" t="str">
            <v>Winter</v>
          </cell>
          <cell r="K5205" t="str">
            <v>Super Off</v>
          </cell>
          <cell r="O5205" t="str">
            <v>C</v>
          </cell>
          <cell r="T5205">
            <v>24134.300189000001</v>
          </cell>
        </row>
        <row r="5206">
          <cell r="F5206" t="str">
            <v>B-6</v>
          </cell>
          <cell r="G5206" t="str">
            <v>NSGC</v>
          </cell>
          <cell r="I5206" t="str">
            <v>Energy</v>
          </cell>
          <cell r="J5206" t="str">
            <v>Summer</v>
          </cell>
          <cell r="K5206" t="str">
            <v>Off Peak</v>
          </cell>
          <cell r="O5206" t="str">
            <v>C</v>
          </cell>
          <cell r="T5206">
            <v>258901.39908800003</v>
          </cell>
        </row>
        <row r="5207">
          <cell r="F5207" t="str">
            <v>B-6</v>
          </cell>
          <cell r="G5207" t="str">
            <v>NSGC</v>
          </cell>
          <cell r="I5207" t="str">
            <v>Energy</v>
          </cell>
          <cell r="J5207" t="str">
            <v>Summer</v>
          </cell>
          <cell r="K5207" t="str">
            <v>Peak</v>
          </cell>
          <cell r="O5207" t="str">
            <v>C</v>
          </cell>
          <cell r="T5207">
            <v>146761.874381</v>
          </cell>
        </row>
        <row r="5208">
          <cell r="F5208" t="str">
            <v>B-6</v>
          </cell>
          <cell r="G5208" t="str">
            <v>NSGC</v>
          </cell>
          <cell r="I5208" t="str">
            <v>Energy</v>
          </cell>
          <cell r="J5208" t="str">
            <v>Winter</v>
          </cell>
          <cell r="K5208" t="str">
            <v>Off Peak</v>
          </cell>
          <cell r="O5208" t="str">
            <v>C</v>
          </cell>
          <cell r="T5208">
            <v>673478.88712799991</v>
          </cell>
        </row>
        <row r="5209">
          <cell r="F5209" t="str">
            <v>B-6</v>
          </cell>
          <cell r="G5209" t="str">
            <v>NSGC</v>
          </cell>
          <cell r="I5209" t="str">
            <v>Energy</v>
          </cell>
          <cell r="J5209" t="str">
            <v>Winter</v>
          </cell>
          <cell r="K5209" t="str">
            <v>Part Peak</v>
          </cell>
          <cell r="O5209" t="str">
            <v>C</v>
          </cell>
          <cell r="T5209">
            <v>271154.470218</v>
          </cell>
        </row>
        <row r="5210">
          <cell r="F5210" t="str">
            <v>B-6</v>
          </cell>
          <cell r="G5210" t="str">
            <v>NSGC</v>
          </cell>
          <cell r="I5210" t="str">
            <v>Energy</v>
          </cell>
          <cell r="J5210" t="str">
            <v>Winter</v>
          </cell>
          <cell r="K5210" t="str">
            <v>Super Off</v>
          </cell>
          <cell r="O5210" t="str">
            <v>C</v>
          </cell>
          <cell r="T5210">
            <v>24134.300189000001</v>
          </cell>
        </row>
        <row r="5211">
          <cell r="F5211" t="str">
            <v>B-6</v>
          </cell>
          <cell r="G5211" t="str">
            <v>PPP</v>
          </cell>
          <cell r="I5211" t="str">
            <v>Energy</v>
          </cell>
          <cell r="J5211" t="str">
            <v>Summer</v>
          </cell>
          <cell r="K5211" t="str">
            <v>Off Peak</v>
          </cell>
          <cell r="O5211" t="str">
            <v>C</v>
          </cell>
          <cell r="T5211">
            <v>258901.39908800003</v>
          </cell>
        </row>
        <row r="5212">
          <cell r="F5212" t="str">
            <v>B-6</v>
          </cell>
          <cell r="G5212" t="str">
            <v>PPP</v>
          </cell>
          <cell r="I5212" t="str">
            <v>Energy</v>
          </cell>
          <cell r="J5212" t="str">
            <v>Summer</v>
          </cell>
          <cell r="K5212" t="str">
            <v>Peak</v>
          </cell>
          <cell r="O5212" t="str">
            <v>C</v>
          </cell>
          <cell r="T5212">
            <v>146761.874381</v>
          </cell>
        </row>
        <row r="5213">
          <cell r="F5213" t="str">
            <v>B-6</v>
          </cell>
          <cell r="G5213" t="str">
            <v>PPP</v>
          </cell>
          <cell r="I5213" t="str">
            <v>Energy</v>
          </cell>
          <cell r="J5213" t="str">
            <v>Winter</v>
          </cell>
          <cell r="K5213" t="str">
            <v>Off Peak</v>
          </cell>
          <cell r="O5213" t="str">
            <v>C</v>
          </cell>
          <cell r="T5213">
            <v>673478.88712799991</v>
          </cell>
        </row>
        <row r="5214">
          <cell r="F5214" t="str">
            <v>B-6</v>
          </cell>
          <cell r="G5214" t="str">
            <v>PPP</v>
          </cell>
          <cell r="I5214" t="str">
            <v>Energy</v>
          </cell>
          <cell r="J5214" t="str">
            <v>Winter</v>
          </cell>
          <cell r="K5214" t="str">
            <v>Part Peak</v>
          </cell>
          <cell r="O5214" t="str">
            <v>C</v>
          </cell>
          <cell r="T5214">
            <v>271154.470218</v>
          </cell>
        </row>
        <row r="5215">
          <cell r="F5215" t="str">
            <v>B-6</v>
          </cell>
          <cell r="G5215" t="str">
            <v>PPP</v>
          </cell>
          <cell r="I5215" t="str">
            <v>Energy</v>
          </cell>
          <cell r="J5215" t="str">
            <v>Winter</v>
          </cell>
          <cell r="K5215" t="str">
            <v>Super Off</v>
          </cell>
          <cell r="O5215" t="str">
            <v>C</v>
          </cell>
          <cell r="T5215">
            <v>24134.300189000001</v>
          </cell>
        </row>
        <row r="5216">
          <cell r="F5216" t="str">
            <v>B-6</v>
          </cell>
          <cell r="G5216" t="str">
            <v>PPP</v>
          </cell>
          <cell r="I5216" t="str">
            <v>Energy</v>
          </cell>
          <cell r="J5216" t="str">
            <v>Summer</v>
          </cell>
          <cell r="K5216" t="str">
            <v>Off Peak</v>
          </cell>
          <cell r="O5216" t="str">
            <v>C</v>
          </cell>
          <cell r="T5216">
            <v>258901.39908800003</v>
          </cell>
        </row>
        <row r="5217">
          <cell r="F5217" t="str">
            <v>B-6</v>
          </cell>
          <cell r="G5217" t="str">
            <v>PPP</v>
          </cell>
          <cell r="I5217" t="str">
            <v>Energy</v>
          </cell>
          <cell r="J5217" t="str">
            <v>Summer</v>
          </cell>
          <cell r="K5217" t="str">
            <v>Peak</v>
          </cell>
          <cell r="O5217" t="str">
            <v>C</v>
          </cell>
          <cell r="T5217">
            <v>146761.874381</v>
          </cell>
        </row>
        <row r="5218">
          <cell r="F5218" t="str">
            <v>B-6</v>
          </cell>
          <cell r="G5218" t="str">
            <v>PPP</v>
          </cell>
          <cell r="I5218" t="str">
            <v>Energy</v>
          </cell>
          <cell r="J5218" t="str">
            <v>Winter</v>
          </cell>
          <cell r="K5218" t="str">
            <v>Off Peak</v>
          </cell>
          <cell r="O5218" t="str">
            <v>C</v>
          </cell>
          <cell r="T5218">
            <v>673478.88712799991</v>
          </cell>
        </row>
        <row r="5219">
          <cell r="F5219" t="str">
            <v>B-6</v>
          </cell>
          <cell r="G5219" t="str">
            <v>PPP</v>
          </cell>
          <cell r="I5219" t="str">
            <v>Energy</v>
          </cell>
          <cell r="J5219" t="str">
            <v>Winter</v>
          </cell>
          <cell r="K5219" t="str">
            <v>Part Peak</v>
          </cell>
          <cell r="O5219" t="str">
            <v>C</v>
          </cell>
          <cell r="T5219">
            <v>271154.470218</v>
          </cell>
        </row>
        <row r="5220">
          <cell r="F5220" t="str">
            <v>B-6</v>
          </cell>
          <cell r="G5220" t="str">
            <v>PPP</v>
          </cell>
          <cell r="I5220" t="str">
            <v>Energy</v>
          </cell>
          <cell r="J5220" t="str">
            <v>Winter</v>
          </cell>
          <cell r="K5220" t="str">
            <v>Super Off</v>
          </cell>
          <cell r="O5220" t="str">
            <v>C</v>
          </cell>
          <cell r="T5220">
            <v>24134.300189000001</v>
          </cell>
        </row>
        <row r="5221">
          <cell r="F5221" t="str">
            <v>B-6</v>
          </cell>
          <cell r="G5221" t="str">
            <v>PPP</v>
          </cell>
          <cell r="I5221" t="str">
            <v>Energy</v>
          </cell>
          <cell r="J5221" t="str">
            <v>Summer</v>
          </cell>
          <cell r="K5221" t="str">
            <v>Off Peak</v>
          </cell>
          <cell r="O5221" t="str">
            <v>C</v>
          </cell>
          <cell r="T5221">
            <v>258901.39908800003</v>
          </cell>
        </row>
        <row r="5222">
          <cell r="F5222" t="str">
            <v>B-6</v>
          </cell>
          <cell r="G5222" t="str">
            <v>PPP</v>
          </cell>
          <cell r="I5222" t="str">
            <v>Energy</v>
          </cell>
          <cell r="J5222" t="str">
            <v>Summer</v>
          </cell>
          <cell r="K5222" t="str">
            <v>Peak</v>
          </cell>
          <cell r="O5222" t="str">
            <v>C</v>
          </cell>
          <cell r="T5222">
            <v>146761.874381</v>
          </cell>
        </row>
        <row r="5223">
          <cell r="F5223" t="str">
            <v>B-6</v>
          </cell>
          <cell r="G5223" t="str">
            <v>PPP</v>
          </cell>
          <cell r="I5223" t="str">
            <v>Energy</v>
          </cell>
          <cell r="J5223" t="str">
            <v>Winter</v>
          </cell>
          <cell r="K5223" t="str">
            <v>Off Peak</v>
          </cell>
          <cell r="O5223" t="str">
            <v>C</v>
          </cell>
          <cell r="T5223">
            <v>673478.88712799991</v>
          </cell>
        </row>
        <row r="5224">
          <cell r="F5224" t="str">
            <v>B-6</v>
          </cell>
          <cell r="G5224" t="str">
            <v>PPP</v>
          </cell>
          <cell r="I5224" t="str">
            <v>Energy</v>
          </cell>
          <cell r="J5224" t="str">
            <v>Winter</v>
          </cell>
          <cell r="K5224" t="str">
            <v>Part Peak</v>
          </cell>
          <cell r="O5224" t="str">
            <v>C</v>
          </cell>
          <cell r="T5224">
            <v>271154.470218</v>
          </cell>
        </row>
        <row r="5225">
          <cell r="F5225" t="str">
            <v>B-6</v>
          </cell>
          <cell r="G5225" t="str">
            <v>PPP</v>
          </cell>
          <cell r="I5225" t="str">
            <v>Energy</v>
          </cell>
          <cell r="J5225" t="str">
            <v>Winter</v>
          </cell>
          <cell r="K5225" t="str">
            <v>Super Off</v>
          </cell>
          <cell r="O5225" t="str">
            <v>C</v>
          </cell>
          <cell r="T5225">
            <v>24134.300189000001</v>
          </cell>
        </row>
        <row r="5226">
          <cell r="F5226" t="str">
            <v>B-6</v>
          </cell>
          <cell r="G5226" t="str">
            <v>RS</v>
          </cell>
          <cell r="I5226" t="str">
            <v>Energy</v>
          </cell>
          <cell r="J5226" t="str">
            <v>Summer</v>
          </cell>
          <cell r="K5226" t="str">
            <v>Peak</v>
          </cell>
          <cell r="O5226" t="str">
            <v>C</v>
          </cell>
          <cell r="T5226">
            <v>146761.874381</v>
          </cell>
        </row>
        <row r="5227">
          <cell r="F5227" t="str">
            <v>B-6</v>
          </cell>
          <cell r="G5227" t="str">
            <v>RS</v>
          </cell>
          <cell r="I5227" t="str">
            <v>Energy</v>
          </cell>
          <cell r="J5227" t="str">
            <v>Summer</v>
          </cell>
          <cell r="K5227" t="str">
            <v>Off Peak</v>
          </cell>
          <cell r="O5227" t="str">
            <v>C</v>
          </cell>
          <cell r="T5227">
            <v>258901.39908800003</v>
          </cell>
        </row>
        <row r="5228">
          <cell r="F5228" t="str">
            <v>B-6</v>
          </cell>
          <cell r="G5228" t="str">
            <v>RS</v>
          </cell>
          <cell r="I5228" t="str">
            <v>Energy</v>
          </cell>
          <cell r="J5228" t="str">
            <v>Winter</v>
          </cell>
          <cell r="K5228" t="str">
            <v>Part Peak</v>
          </cell>
          <cell r="O5228" t="str">
            <v>C</v>
          </cell>
          <cell r="T5228">
            <v>271154.470218</v>
          </cell>
        </row>
        <row r="5229">
          <cell r="F5229" t="str">
            <v>B-6</v>
          </cell>
          <cell r="G5229" t="str">
            <v>RS</v>
          </cell>
          <cell r="I5229" t="str">
            <v>Energy</v>
          </cell>
          <cell r="J5229" t="str">
            <v>Winter</v>
          </cell>
          <cell r="K5229" t="str">
            <v>Off Peak</v>
          </cell>
          <cell r="O5229" t="str">
            <v>C</v>
          </cell>
          <cell r="T5229">
            <v>673478.88712799991</v>
          </cell>
        </row>
        <row r="5230">
          <cell r="F5230" t="str">
            <v>B-6</v>
          </cell>
          <cell r="G5230" t="str">
            <v>RS</v>
          </cell>
          <cell r="I5230" t="str">
            <v>Energy</v>
          </cell>
          <cell r="J5230" t="str">
            <v>Winter</v>
          </cell>
          <cell r="K5230" t="str">
            <v>Super Off</v>
          </cell>
          <cell r="O5230" t="str">
            <v>C</v>
          </cell>
          <cell r="T5230">
            <v>24134.300189000001</v>
          </cell>
        </row>
        <row r="5231">
          <cell r="F5231" t="str">
            <v>B-6</v>
          </cell>
          <cell r="G5231" t="str">
            <v>TRA</v>
          </cell>
          <cell r="I5231" t="str">
            <v>Energy</v>
          </cell>
          <cell r="J5231" t="str">
            <v>Summer</v>
          </cell>
          <cell r="K5231" t="str">
            <v>Off Peak</v>
          </cell>
          <cell r="O5231" t="str">
            <v>C</v>
          </cell>
          <cell r="T5231">
            <v>258901.39908800003</v>
          </cell>
        </row>
        <row r="5232">
          <cell r="F5232" t="str">
            <v>B-6</v>
          </cell>
          <cell r="G5232" t="str">
            <v>TRA</v>
          </cell>
          <cell r="I5232" t="str">
            <v>Energy</v>
          </cell>
          <cell r="J5232" t="str">
            <v>Summer</v>
          </cell>
          <cell r="K5232" t="str">
            <v>Peak</v>
          </cell>
          <cell r="O5232" t="str">
            <v>C</v>
          </cell>
          <cell r="T5232">
            <v>146761.874381</v>
          </cell>
        </row>
        <row r="5233">
          <cell r="F5233" t="str">
            <v>B-6</v>
          </cell>
          <cell r="G5233" t="str">
            <v>TRA</v>
          </cell>
          <cell r="I5233" t="str">
            <v>Energy</v>
          </cell>
          <cell r="J5233" t="str">
            <v>Winter</v>
          </cell>
          <cell r="K5233" t="str">
            <v>Off Peak</v>
          </cell>
          <cell r="O5233" t="str">
            <v>C</v>
          </cell>
          <cell r="T5233">
            <v>673478.88712799991</v>
          </cell>
        </row>
        <row r="5234">
          <cell r="F5234" t="str">
            <v>B-6</v>
          </cell>
          <cell r="G5234" t="str">
            <v>TRA</v>
          </cell>
          <cell r="I5234" t="str">
            <v>Energy</v>
          </cell>
          <cell r="J5234" t="str">
            <v>Winter</v>
          </cell>
          <cell r="K5234" t="str">
            <v>Part Peak</v>
          </cell>
          <cell r="O5234" t="str">
            <v>C</v>
          </cell>
          <cell r="T5234">
            <v>271154.470218</v>
          </cell>
        </row>
        <row r="5235">
          <cell r="F5235" t="str">
            <v>B-6</v>
          </cell>
          <cell r="G5235" t="str">
            <v>TRA</v>
          </cell>
          <cell r="I5235" t="str">
            <v>Energy</v>
          </cell>
          <cell r="J5235" t="str">
            <v>Winter</v>
          </cell>
          <cell r="K5235" t="str">
            <v>Super Off</v>
          </cell>
          <cell r="O5235" t="str">
            <v>C</v>
          </cell>
          <cell r="T5235">
            <v>24134.300189000001</v>
          </cell>
        </row>
        <row r="5236">
          <cell r="F5236" t="str">
            <v>B-6</v>
          </cell>
          <cell r="G5236" t="str">
            <v>TRA</v>
          </cell>
          <cell r="I5236" t="str">
            <v>Energy</v>
          </cell>
          <cell r="J5236" t="str">
            <v>Summer</v>
          </cell>
          <cell r="K5236" t="str">
            <v>Off Peak</v>
          </cell>
          <cell r="O5236" t="str">
            <v>C</v>
          </cell>
          <cell r="T5236">
            <v>258901.39908800003</v>
          </cell>
        </row>
        <row r="5237">
          <cell r="F5237" t="str">
            <v>B-6</v>
          </cell>
          <cell r="G5237" t="str">
            <v>TRA</v>
          </cell>
          <cell r="I5237" t="str">
            <v>Energy</v>
          </cell>
          <cell r="J5237" t="str">
            <v>Summer</v>
          </cell>
          <cell r="K5237" t="str">
            <v>Peak</v>
          </cell>
          <cell r="O5237" t="str">
            <v>C</v>
          </cell>
          <cell r="T5237">
            <v>146761.874381</v>
          </cell>
        </row>
        <row r="5238">
          <cell r="F5238" t="str">
            <v>B-6</v>
          </cell>
          <cell r="G5238" t="str">
            <v>TRA</v>
          </cell>
          <cell r="I5238" t="str">
            <v>Energy</v>
          </cell>
          <cell r="J5238" t="str">
            <v>Winter</v>
          </cell>
          <cell r="K5238" t="str">
            <v>Off Peak</v>
          </cell>
          <cell r="O5238" t="str">
            <v>C</v>
          </cell>
          <cell r="T5238">
            <v>673478.88712799991</v>
          </cell>
        </row>
        <row r="5239">
          <cell r="F5239" t="str">
            <v>B-6</v>
          </cell>
          <cell r="G5239" t="str">
            <v>TRA</v>
          </cell>
          <cell r="I5239" t="str">
            <v>Energy</v>
          </cell>
          <cell r="J5239" t="str">
            <v>Winter</v>
          </cell>
          <cell r="K5239" t="str">
            <v>Part Peak</v>
          </cell>
          <cell r="O5239" t="str">
            <v>C</v>
          </cell>
          <cell r="T5239">
            <v>271154.470218</v>
          </cell>
        </row>
        <row r="5240">
          <cell r="F5240" t="str">
            <v>B-6</v>
          </cell>
          <cell r="G5240" t="str">
            <v>TRA</v>
          </cell>
          <cell r="I5240" t="str">
            <v>Energy</v>
          </cell>
          <cell r="J5240" t="str">
            <v>Winter</v>
          </cell>
          <cell r="K5240" t="str">
            <v>Super Off</v>
          </cell>
          <cell r="O5240" t="str">
            <v>C</v>
          </cell>
          <cell r="T5240">
            <v>24134.300189000001</v>
          </cell>
        </row>
        <row r="5241">
          <cell r="F5241" t="str">
            <v>B-6</v>
          </cell>
          <cell r="G5241" t="str">
            <v>TRA</v>
          </cell>
          <cell r="I5241" t="str">
            <v>Energy</v>
          </cell>
          <cell r="J5241" t="str">
            <v>Summer</v>
          </cell>
          <cell r="K5241" t="str">
            <v>Off Peak</v>
          </cell>
          <cell r="O5241" t="str">
            <v>C</v>
          </cell>
          <cell r="T5241">
            <v>258901.39908800003</v>
          </cell>
        </row>
        <row r="5242">
          <cell r="F5242" t="str">
            <v>B-6</v>
          </cell>
          <cell r="G5242" t="str">
            <v>TRA</v>
          </cell>
          <cell r="I5242" t="str">
            <v>Energy</v>
          </cell>
          <cell r="J5242" t="str">
            <v>Summer</v>
          </cell>
          <cell r="K5242" t="str">
            <v>Peak</v>
          </cell>
          <cell r="O5242" t="str">
            <v>C</v>
          </cell>
          <cell r="T5242">
            <v>146761.874381</v>
          </cell>
        </row>
        <row r="5243">
          <cell r="F5243" t="str">
            <v>B-6</v>
          </cell>
          <cell r="G5243" t="str">
            <v>TRA</v>
          </cell>
          <cell r="I5243" t="str">
            <v>Energy</v>
          </cell>
          <cell r="J5243" t="str">
            <v>Winter</v>
          </cell>
          <cell r="K5243" t="str">
            <v>Off Peak</v>
          </cell>
          <cell r="O5243" t="str">
            <v>C</v>
          </cell>
          <cell r="T5243">
            <v>673478.88712799991</v>
          </cell>
        </row>
        <row r="5244">
          <cell r="F5244" t="str">
            <v>B-6</v>
          </cell>
          <cell r="G5244" t="str">
            <v>TRA</v>
          </cell>
          <cell r="I5244" t="str">
            <v>Energy</v>
          </cell>
          <cell r="J5244" t="str">
            <v>Winter</v>
          </cell>
          <cell r="K5244" t="str">
            <v>Part Peak</v>
          </cell>
          <cell r="O5244" t="str">
            <v>C</v>
          </cell>
          <cell r="T5244">
            <v>271154.470218</v>
          </cell>
        </row>
        <row r="5245">
          <cell r="F5245" t="str">
            <v>B-6</v>
          </cell>
          <cell r="G5245" t="str">
            <v>TRA</v>
          </cell>
          <cell r="I5245" t="str">
            <v>Energy</v>
          </cell>
          <cell r="J5245" t="str">
            <v>Winter</v>
          </cell>
          <cell r="K5245" t="str">
            <v>Super Off</v>
          </cell>
          <cell r="O5245" t="str">
            <v>C</v>
          </cell>
          <cell r="T5245">
            <v>24134.300189000001</v>
          </cell>
        </row>
        <row r="5246">
          <cell r="F5246" t="str">
            <v>B-6</v>
          </cell>
          <cell r="G5246" t="str">
            <v>Trans</v>
          </cell>
          <cell r="I5246" t="str">
            <v>Energy</v>
          </cell>
          <cell r="J5246" t="str">
            <v>Summer</v>
          </cell>
          <cell r="K5246" t="str">
            <v>Off Peak</v>
          </cell>
          <cell r="O5246" t="str">
            <v>C</v>
          </cell>
          <cell r="T5246">
            <v>258901.39908800003</v>
          </cell>
        </row>
        <row r="5247">
          <cell r="F5247" t="str">
            <v>B-6</v>
          </cell>
          <cell r="G5247" t="str">
            <v>Trans</v>
          </cell>
          <cell r="I5247" t="str">
            <v>Energy</v>
          </cell>
          <cell r="J5247" t="str">
            <v>Summer</v>
          </cell>
          <cell r="K5247" t="str">
            <v>Peak</v>
          </cell>
          <cell r="O5247" t="str">
            <v>C</v>
          </cell>
          <cell r="T5247">
            <v>146761.874381</v>
          </cell>
        </row>
        <row r="5248">
          <cell r="F5248" t="str">
            <v>B-6</v>
          </cell>
          <cell r="G5248" t="str">
            <v>Trans</v>
          </cell>
          <cell r="I5248" t="str">
            <v>Energy</v>
          </cell>
          <cell r="J5248" t="str">
            <v>Winter</v>
          </cell>
          <cell r="K5248" t="str">
            <v>Off Peak</v>
          </cell>
          <cell r="O5248" t="str">
            <v>C</v>
          </cell>
          <cell r="T5248">
            <v>673478.88712799991</v>
          </cell>
        </row>
        <row r="5249">
          <cell r="F5249" t="str">
            <v>B-6</v>
          </cell>
          <cell r="G5249" t="str">
            <v>Trans</v>
          </cell>
          <cell r="I5249" t="str">
            <v>Energy</v>
          </cell>
          <cell r="J5249" t="str">
            <v>Winter</v>
          </cell>
          <cell r="K5249" t="str">
            <v>Part Peak</v>
          </cell>
          <cell r="O5249" t="str">
            <v>C</v>
          </cell>
          <cell r="T5249">
            <v>271154.470218</v>
          </cell>
        </row>
        <row r="5250">
          <cell r="F5250" t="str">
            <v>B-6</v>
          </cell>
          <cell r="G5250" t="str">
            <v>Trans</v>
          </cell>
          <cell r="I5250" t="str">
            <v>Energy</v>
          </cell>
          <cell r="J5250" t="str">
            <v>Winter</v>
          </cell>
          <cell r="K5250" t="str">
            <v>Super Off</v>
          </cell>
          <cell r="O5250" t="str">
            <v>C</v>
          </cell>
          <cell r="T5250">
            <v>24134.300189000001</v>
          </cell>
        </row>
        <row r="5251">
          <cell r="F5251" t="str">
            <v>B-6</v>
          </cell>
          <cell r="G5251" t="str">
            <v>RB</v>
          </cell>
          <cell r="I5251" t="str">
            <v>Energy</v>
          </cell>
          <cell r="J5251" t="str">
            <v>Summer</v>
          </cell>
          <cell r="K5251" t="str">
            <v>Off Peak</v>
          </cell>
          <cell r="O5251" t="str">
            <v>C</v>
          </cell>
          <cell r="T5251">
            <v>258901.39908800003</v>
          </cell>
        </row>
        <row r="5252">
          <cell r="F5252" t="str">
            <v>B-6</v>
          </cell>
          <cell r="G5252" t="str">
            <v>RB</v>
          </cell>
          <cell r="I5252" t="str">
            <v>Energy</v>
          </cell>
          <cell r="J5252" t="str">
            <v>Summer</v>
          </cell>
          <cell r="K5252" t="str">
            <v>Peak</v>
          </cell>
          <cell r="O5252" t="str">
            <v>C</v>
          </cell>
          <cell r="T5252">
            <v>146761.874381</v>
          </cell>
        </row>
        <row r="5253">
          <cell r="F5253" t="str">
            <v>B-6</v>
          </cell>
          <cell r="G5253" t="str">
            <v>RB</v>
          </cell>
          <cell r="I5253" t="str">
            <v>Energy</v>
          </cell>
          <cell r="J5253" t="str">
            <v>Winter</v>
          </cell>
          <cell r="K5253" t="str">
            <v>Off Peak</v>
          </cell>
          <cell r="O5253" t="str">
            <v>C</v>
          </cell>
          <cell r="T5253">
            <v>673478.88712799991</v>
          </cell>
        </row>
        <row r="5254">
          <cell r="F5254" t="str">
            <v>B-6</v>
          </cell>
          <cell r="G5254" t="str">
            <v>RB</v>
          </cell>
          <cell r="I5254" t="str">
            <v>Energy</v>
          </cell>
          <cell r="J5254" t="str">
            <v>Winter</v>
          </cell>
          <cell r="K5254" t="str">
            <v>Part Peak</v>
          </cell>
          <cell r="O5254" t="str">
            <v>C</v>
          </cell>
          <cell r="T5254">
            <v>271154.470218</v>
          </cell>
        </row>
        <row r="5255">
          <cell r="F5255" t="str">
            <v>B-6</v>
          </cell>
          <cell r="G5255" t="str">
            <v>RB</v>
          </cell>
          <cell r="I5255" t="str">
            <v>Energy</v>
          </cell>
          <cell r="J5255" t="str">
            <v>Winter</v>
          </cell>
          <cell r="K5255" t="str">
            <v>Super Off</v>
          </cell>
          <cell r="O5255" t="str">
            <v>C</v>
          </cell>
          <cell r="T5255">
            <v>24134.300189000001</v>
          </cell>
        </row>
        <row r="5256">
          <cell r="F5256" t="str">
            <v>B-6</v>
          </cell>
          <cell r="G5256" t="str">
            <v>RB</v>
          </cell>
          <cell r="I5256" t="str">
            <v>Energy</v>
          </cell>
          <cell r="J5256" t="str">
            <v>Summer</v>
          </cell>
          <cell r="K5256" t="str">
            <v>Off Peak</v>
          </cell>
          <cell r="O5256" t="str">
            <v>C</v>
          </cell>
          <cell r="T5256">
            <v>258901.39908800003</v>
          </cell>
        </row>
        <row r="5257">
          <cell r="F5257" t="str">
            <v>B-6</v>
          </cell>
          <cell r="G5257" t="str">
            <v>RB</v>
          </cell>
          <cell r="I5257" t="str">
            <v>Energy</v>
          </cell>
          <cell r="J5257" t="str">
            <v>Summer</v>
          </cell>
          <cell r="K5257" t="str">
            <v>Peak</v>
          </cell>
          <cell r="O5257" t="str">
            <v>C</v>
          </cell>
          <cell r="T5257">
            <v>146761.874381</v>
          </cell>
        </row>
        <row r="5258">
          <cell r="F5258" t="str">
            <v>B-6</v>
          </cell>
          <cell r="G5258" t="str">
            <v>RB</v>
          </cell>
          <cell r="I5258" t="str">
            <v>Energy</v>
          </cell>
          <cell r="J5258" t="str">
            <v>Winter</v>
          </cell>
          <cell r="K5258" t="str">
            <v>Off Peak</v>
          </cell>
          <cell r="O5258" t="str">
            <v>C</v>
          </cell>
          <cell r="T5258">
            <v>673478.88712799991</v>
          </cell>
        </row>
        <row r="5259">
          <cell r="F5259" t="str">
            <v>B-6</v>
          </cell>
          <cell r="G5259" t="str">
            <v>RB</v>
          </cell>
          <cell r="I5259" t="str">
            <v>Energy</v>
          </cell>
          <cell r="J5259" t="str">
            <v>Winter</v>
          </cell>
          <cell r="K5259" t="str">
            <v>Part Peak</v>
          </cell>
          <cell r="O5259" t="str">
            <v>C</v>
          </cell>
          <cell r="T5259">
            <v>271154.470218</v>
          </cell>
        </row>
        <row r="5260">
          <cell r="F5260" t="str">
            <v>B-6</v>
          </cell>
          <cell r="G5260" t="str">
            <v>RB</v>
          </cell>
          <cell r="I5260" t="str">
            <v>Energy</v>
          </cell>
          <cell r="J5260" t="str">
            <v>Winter</v>
          </cell>
          <cell r="K5260" t="str">
            <v>Super Off</v>
          </cell>
          <cell r="O5260" t="str">
            <v>C</v>
          </cell>
          <cell r="T5260">
            <v>24134.300189000001</v>
          </cell>
        </row>
        <row r="5261">
          <cell r="F5261" t="str">
            <v>B-6</v>
          </cell>
          <cell r="G5261" t="str">
            <v>RBC</v>
          </cell>
          <cell r="I5261" t="str">
            <v>Energy</v>
          </cell>
          <cell r="J5261" t="str">
            <v>Summer</v>
          </cell>
          <cell r="K5261" t="str">
            <v>Off Peak</v>
          </cell>
          <cell r="O5261" t="str">
            <v>C</v>
          </cell>
          <cell r="T5261">
            <v>258901.39908800003</v>
          </cell>
        </row>
        <row r="5262">
          <cell r="F5262" t="str">
            <v>B-6</v>
          </cell>
          <cell r="G5262" t="str">
            <v>RBC</v>
          </cell>
          <cell r="I5262" t="str">
            <v>Energy</v>
          </cell>
          <cell r="J5262" t="str">
            <v>Summer</v>
          </cell>
          <cell r="K5262" t="str">
            <v>Peak</v>
          </cell>
          <cell r="O5262" t="str">
            <v>C</v>
          </cell>
          <cell r="T5262">
            <v>146761.874381</v>
          </cell>
        </row>
        <row r="5263">
          <cell r="F5263" t="str">
            <v>B-6</v>
          </cell>
          <cell r="G5263" t="str">
            <v>RBC</v>
          </cell>
          <cell r="I5263" t="str">
            <v>Energy</v>
          </cell>
          <cell r="J5263" t="str">
            <v>Winter</v>
          </cell>
          <cell r="K5263" t="str">
            <v>Off Peak</v>
          </cell>
          <cell r="O5263" t="str">
            <v>C</v>
          </cell>
          <cell r="T5263">
            <v>673478.88712799991</v>
          </cell>
        </row>
        <row r="5264">
          <cell r="F5264" t="str">
            <v>B-6</v>
          </cell>
          <cell r="G5264" t="str">
            <v>RBC</v>
          </cell>
          <cell r="I5264" t="str">
            <v>Energy</v>
          </cell>
          <cell r="J5264" t="str">
            <v>Winter</v>
          </cell>
          <cell r="K5264" t="str">
            <v>Part Peak</v>
          </cell>
          <cell r="O5264" t="str">
            <v>C</v>
          </cell>
          <cell r="T5264">
            <v>271154.470218</v>
          </cell>
        </row>
        <row r="5265">
          <cell r="F5265" t="str">
            <v>B-6</v>
          </cell>
          <cell r="G5265" t="str">
            <v>RBC</v>
          </cell>
          <cell r="I5265" t="str">
            <v>Energy</v>
          </cell>
          <cell r="J5265" t="str">
            <v>Winter</v>
          </cell>
          <cell r="K5265" t="str">
            <v>Super Off</v>
          </cell>
          <cell r="O5265" t="str">
            <v>C</v>
          </cell>
          <cell r="T5265">
            <v>24134.300189000001</v>
          </cell>
        </row>
        <row r="5266">
          <cell r="F5266" t="str">
            <v>B-6</v>
          </cell>
          <cell r="G5266" t="str">
            <v>RBC</v>
          </cell>
          <cell r="I5266" t="str">
            <v>Energy</v>
          </cell>
          <cell r="J5266" t="str">
            <v>Summer</v>
          </cell>
          <cell r="K5266" t="str">
            <v>Off Peak</v>
          </cell>
          <cell r="O5266" t="str">
            <v>C</v>
          </cell>
          <cell r="T5266">
            <v>258901.39908800003</v>
          </cell>
        </row>
        <row r="5267">
          <cell r="F5267" t="str">
            <v>B-6</v>
          </cell>
          <cell r="G5267" t="str">
            <v>RBC</v>
          </cell>
          <cell r="I5267" t="str">
            <v>Energy</v>
          </cell>
          <cell r="J5267" t="str">
            <v>Summer</v>
          </cell>
          <cell r="K5267" t="str">
            <v>Peak</v>
          </cell>
          <cell r="O5267" t="str">
            <v>C</v>
          </cell>
          <cell r="T5267">
            <v>146761.874381</v>
          </cell>
        </row>
        <row r="5268">
          <cell r="F5268" t="str">
            <v>B-6</v>
          </cell>
          <cell r="G5268" t="str">
            <v>RBC</v>
          </cell>
          <cell r="I5268" t="str">
            <v>Energy</v>
          </cell>
          <cell r="J5268" t="str">
            <v>Winter</v>
          </cell>
          <cell r="K5268" t="str">
            <v>Off Peak</v>
          </cell>
          <cell r="O5268" t="str">
            <v>C</v>
          </cell>
          <cell r="T5268">
            <v>673478.88712799991</v>
          </cell>
        </row>
        <row r="5269">
          <cell r="F5269" t="str">
            <v>B-6</v>
          </cell>
          <cell r="G5269" t="str">
            <v>RBC</v>
          </cell>
          <cell r="I5269" t="str">
            <v>Energy</v>
          </cell>
          <cell r="J5269" t="str">
            <v>Winter</v>
          </cell>
          <cell r="K5269" t="str">
            <v>Part Peak</v>
          </cell>
          <cell r="O5269" t="str">
            <v>C</v>
          </cell>
          <cell r="T5269">
            <v>271154.470218</v>
          </cell>
        </row>
        <row r="5270">
          <cell r="F5270" t="str">
            <v>B-6</v>
          </cell>
          <cell r="G5270" t="str">
            <v>RBC</v>
          </cell>
          <cell r="I5270" t="str">
            <v>Energy</v>
          </cell>
          <cell r="J5270" t="str">
            <v>Winter</v>
          </cell>
          <cell r="K5270" t="str">
            <v>Super Off</v>
          </cell>
          <cell r="O5270" t="str">
            <v>C</v>
          </cell>
          <cell r="T5270">
            <v>24134.300189000001</v>
          </cell>
        </row>
        <row r="5271">
          <cell r="F5271" t="str">
            <v>B-6</v>
          </cell>
          <cell r="G5271" t="str">
            <v>WH</v>
          </cell>
          <cell r="I5271" t="str">
            <v>Energy</v>
          </cell>
          <cell r="J5271" t="str">
            <v>Summer</v>
          </cell>
          <cell r="K5271" t="str">
            <v>Off Peak</v>
          </cell>
          <cell r="O5271" t="str">
            <v>C</v>
          </cell>
          <cell r="T5271">
            <v>258901.39908800003</v>
          </cell>
        </row>
        <row r="5272">
          <cell r="F5272" t="str">
            <v>B-6</v>
          </cell>
          <cell r="G5272" t="str">
            <v>WH</v>
          </cell>
          <cell r="I5272" t="str">
            <v>Energy</v>
          </cell>
          <cell r="J5272" t="str">
            <v>Summer</v>
          </cell>
          <cell r="K5272" t="str">
            <v>Peak</v>
          </cell>
          <cell r="O5272" t="str">
            <v>C</v>
          </cell>
          <cell r="T5272">
            <v>146761.874381</v>
          </cell>
        </row>
        <row r="5273">
          <cell r="F5273" t="str">
            <v>B-6</v>
          </cell>
          <cell r="G5273" t="str">
            <v>WH</v>
          </cell>
          <cell r="I5273" t="str">
            <v>Energy</v>
          </cell>
          <cell r="J5273" t="str">
            <v>Winter</v>
          </cell>
          <cell r="K5273" t="str">
            <v>Off Peak</v>
          </cell>
          <cell r="O5273" t="str">
            <v>C</v>
          </cell>
          <cell r="T5273">
            <v>673478.88712799991</v>
          </cell>
        </row>
        <row r="5274">
          <cell r="F5274" t="str">
            <v>B-6</v>
          </cell>
          <cell r="G5274" t="str">
            <v>WH</v>
          </cell>
          <cell r="I5274" t="str">
            <v>Energy</v>
          </cell>
          <cell r="J5274" t="str">
            <v>Winter</v>
          </cell>
          <cell r="K5274" t="str">
            <v>Part Peak</v>
          </cell>
          <cell r="O5274" t="str">
            <v>C</v>
          </cell>
          <cell r="T5274">
            <v>271154.470218</v>
          </cell>
        </row>
        <row r="5275">
          <cell r="F5275" t="str">
            <v>B-6</v>
          </cell>
          <cell r="G5275" t="str">
            <v>WH</v>
          </cell>
          <cell r="I5275" t="str">
            <v>Energy</v>
          </cell>
          <cell r="J5275" t="str">
            <v>Winter</v>
          </cell>
          <cell r="K5275" t="str">
            <v>Super Off</v>
          </cell>
          <cell r="O5275" t="str">
            <v>C</v>
          </cell>
          <cell r="T5275">
            <v>24134.300189000001</v>
          </cell>
        </row>
        <row r="5276">
          <cell r="F5276" t="str">
            <v>B-6</v>
          </cell>
          <cell r="G5276" t="str">
            <v>WH</v>
          </cell>
          <cell r="I5276" t="str">
            <v>Energy</v>
          </cell>
          <cell r="J5276" t="str">
            <v>Summer</v>
          </cell>
          <cell r="K5276" t="str">
            <v>Off Peak</v>
          </cell>
          <cell r="O5276" t="str">
            <v>C</v>
          </cell>
          <cell r="T5276">
            <v>258901.39908800003</v>
          </cell>
        </row>
        <row r="5277">
          <cell r="F5277" t="str">
            <v>B-6</v>
          </cell>
          <cell r="G5277" t="str">
            <v>WH</v>
          </cell>
          <cell r="I5277" t="str">
            <v>Energy</v>
          </cell>
          <cell r="J5277" t="str">
            <v>Summer</v>
          </cell>
          <cell r="K5277" t="str">
            <v>Peak</v>
          </cell>
          <cell r="O5277" t="str">
            <v>C</v>
          </cell>
          <cell r="T5277">
            <v>146761.874381</v>
          </cell>
        </row>
        <row r="5278">
          <cell r="F5278" t="str">
            <v>B-6</v>
          </cell>
          <cell r="G5278" t="str">
            <v>WH</v>
          </cell>
          <cell r="I5278" t="str">
            <v>Energy</v>
          </cell>
          <cell r="J5278" t="str">
            <v>Winter</v>
          </cell>
          <cell r="K5278" t="str">
            <v>Off Peak</v>
          </cell>
          <cell r="O5278" t="str">
            <v>C</v>
          </cell>
          <cell r="T5278">
            <v>673478.88712799991</v>
          </cell>
        </row>
        <row r="5279">
          <cell r="F5279" t="str">
            <v>B-6</v>
          </cell>
          <cell r="G5279" t="str">
            <v>WH</v>
          </cell>
          <cell r="I5279" t="str">
            <v>Energy</v>
          </cell>
          <cell r="J5279" t="str">
            <v>Winter</v>
          </cell>
          <cell r="K5279" t="str">
            <v>Part Peak</v>
          </cell>
          <cell r="O5279" t="str">
            <v>C</v>
          </cell>
          <cell r="T5279">
            <v>271154.470218</v>
          </cell>
        </row>
        <row r="5280">
          <cell r="F5280" t="str">
            <v>B-6</v>
          </cell>
          <cell r="G5280" t="str">
            <v>WH</v>
          </cell>
          <cell r="I5280" t="str">
            <v>Energy</v>
          </cell>
          <cell r="J5280" t="str">
            <v>Winter</v>
          </cell>
          <cell r="K5280" t="str">
            <v>Super Off</v>
          </cell>
          <cell r="O5280" t="str">
            <v>C</v>
          </cell>
          <cell r="T5280">
            <v>24134.300189000001</v>
          </cell>
        </row>
        <row r="5281">
          <cell r="F5281" t="str">
            <v>B-6</v>
          </cell>
          <cell r="G5281" t="str">
            <v>WH</v>
          </cell>
          <cell r="I5281" t="str">
            <v>DL</v>
          </cell>
          <cell r="J5281" t="str">
            <v>N/A</v>
          </cell>
          <cell r="K5281" t="str">
            <v>N/A</v>
          </cell>
          <cell r="O5281" t="str">
            <v>N/A</v>
          </cell>
          <cell r="T5281">
            <v>0</v>
          </cell>
        </row>
        <row r="5282">
          <cell r="F5282" t="str">
            <v>B-6</v>
          </cell>
          <cell r="G5282" t="str">
            <v>WH</v>
          </cell>
          <cell r="I5282" t="str">
            <v>Energy</v>
          </cell>
          <cell r="J5282" t="str">
            <v>Summer</v>
          </cell>
          <cell r="K5282" t="str">
            <v>Off Peak</v>
          </cell>
          <cell r="O5282" t="str">
            <v>N/A</v>
          </cell>
          <cell r="T5282">
            <v>154135278.99542898</v>
          </cell>
        </row>
        <row r="5283">
          <cell r="F5283" t="str">
            <v>B-6</v>
          </cell>
          <cell r="G5283" t="str">
            <v>WH</v>
          </cell>
          <cell r="I5283" t="str">
            <v>Energy</v>
          </cell>
          <cell r="J5283" t="str">
            <v>Summer</v>
          </cell>
          <cell r="K5283" t="str">
            <v>Peak</v>
          </cell>
          <cell r="O5283" t="str">
            <v>N/A</v>
          </cell>
          <cell r="T5283">
            <v>53143419.217142001</v>
          </cell>
        </row>
        <row r="5284">
          <cell r="F5284" t="str">
            <v>B-6</v>
          </cell>
          <cell r="G5284" t="str">
            <v>WH</v>
          </cell>
          <cell r="I5284" t="str">
            <v>Energy</v>
          </cell>
          <cell r="J5284" t="str">
            <v>Winter</v>
          </cell>
          <cell r="K5284" t="str">
            <v>Off Peak</v>
          </cell>
          <cell r="O5284" t="str">
            <v>N/A</v>
          </cell>
          <cell r="T5284">
            <v>287636765.82158297</v>
          </cell>
        </row>
        <row r="5285">
          <cell r="F5285" t="str">
            <v>B-6</v>
          </cell>
          <cell r="G5285" t="str">
            <v>WH</v>
          </cell>
          <cell r="I5285" t="str">
            <v>Energy</v>
          </cell>
          <cell r="J5285" t="str">
            <v>Winter</v>
          </cell>
          <cell r="K5285" t="str">
            <v>Part Peak</v>
          </cell>
          <cell r="O5285" t="str">
            <v>N/A</v>
          </cell>
          <cell r="T5285">
            <v>106365328.548298</v>
          </cell>
        </row>
        <row r="5286">
          <cell r="F5286" t="str">
            <v>B-6</v>
          </cell>
          <cell r="G5286" t="str">
            <v>WH</v>
          </cell>
          <cell r="I5286" t="str">
            <v>Energy</v>
          </cell>
          <cell r="J5286" t="str">
            <v>Winter</v>
          </cell>
          <cell r="K5286" t="str">
            <v>Super Off</v>
          </cell>
          <cell r="O5286" t="str">
            <v>N/A</v>
          </cell>
          <cell r="T5286">
            <v>-8811248.5453300029</v>
          </cell>
        </row>
        <row r="5287">
          <cell r="F5287" t="str">
            <v>B-6</v>
          </cell>
          <cell r="G5287" t="str">
            <v>WH</v>
          </cell>
          <cell r="I5287" t="str">
            <v>Energy</v>
          </cell>
          <cell r="J5287" t="str">
            <v>Summer</v>
          </cell>
          <cell r="K5287" t="str">
            <v>Off Peak</v>
          </cell>
          <cell r="O5287" t="str">
            <v>C</v>
          </cell>
          <cell r="T5287">
            <v>258901.39908800003</v>
          </cell>
        </row>
        <row r="5288">
          <cell r="F5288" t="str">
            <v>B-6</v>
          </cell>
          <cell r="G5288" t="str">
            <v>WH</v>
          </cell>
          <cell r="I5288" t="str">
            <v>Energy</v>
          </cell>
          <cell r="J5288" t="str">
            <v>Summer</v>
          </cell>
          <cell r="K5288" t="str">
            <v>Peak</v>
          </cell>
          <cell r="O5288" t="str">
            <v>C</v>
          </cell>
          <cell r="T5288">
            <v>146761.874381</v>
          </cell>
        </row>
        <row r="5289">
          <cell r="F5289" t="str">
            <v>B-6</v>
          </cell>
          <cell r="G5289" t="str">
            <v>WH</v>
          </cell>
          <cell r="I5289" t="str">
            <v>Energy</v>
          </cell>
          <cell r="J5289" t="str">
            <v>Winter</v>
          </cell>
          <cell r="K5289" t="str">
            <v>Off Peak</v>
          </cell>
          <cell r="O5289" t="str">
            <v>C</v>
          </cell>
          <cell r="T5289">
            <v>673478.88712799991</v>
          </cell>
        </row>
        <row r="5290">
          <cell r="F5290" t="str">
            <v>B-6</v>
          </cell>
          <cell r="G5290" t="str">
            <v>WH</v>
          </cell>
          <cell r="I5290" t="str">
            <v>Energy</v>
          </cell>
          <cell r="J5290" t="str">
            <v>Winter</v>
          </cell>
          <cell r="K5290" t="str">
            <v>Part Peak</v>
          </cell>
          <cell r="O5290" t="str">
            <v>C</v>
          </cell>
          <cell r="T5290">
            <v>271154.470218</v>
          </cell>
        </row>
        <row r="5291">
          <cell r="F5291" t="str">
            <v>B-6</v>
          </cell>
          <cell r="G5291" t="str">
            <v>WH</v>
          </cell>
          <cell r="I5291" t="str">
            <v>Energy</v>
          </cell>
          <cell r="J5291" t="str">
            <v>Winter</v>
          </cell>
          <cell r="K5291" t="str">
            <v>Super Off</v>
          </cell>
          <cell r="O5291" t="str">
            <v>C</v>
          </cell>
          <cell r="T5291">
            <v>24134.300189000001</v>
          </cell>
        </row>
        <row r="5292">
          <cell r="F5292" t="str">
            <v>B-6</v>
          </cell>
          <cell r="G5292" t="str">
            <v>WH</v>
          </cell>
          <cell r="I5292" t="str">
            <v>DL</v>
          </cell>
          <cell r="J5292" t="str">
            <v>N/A</v>
          </cell>
          <cell r="K5292" t="str">
            <v>N/A</v>
          </cell>
          <cell r="O5292" t="str">
            <v>N/A</v>
          </cell>
          <cell r="T5292">
            <v>0</v>
          </cell>
        </row>
        <row r="5293">
          <cell r="F5293" t="str">
            <v>B-6</v>
          </cell>
          <cell r="G5293" t="str">
            <v>WH</v>
          </cell>
          <cell r="I5293" t="str">
            <v>Energy</v>
          </cell>
          <cell r="J5293" t="str">
            <v>Summer</v>
          </cell>
          <cell r="K5293" t="str">
            <v>Off Peak</v>
          </cell>
          <cell r="O5293" t="str">
            <v>N/A</v>
          </cell>
          <cell r="T5293">
            <v>154135278.99542898</v>
          </cell>
        </row>
        <row r="5294">
          <cell r="F5294" t="str">
            <v>B-6</v>
          </cell>
          <cell r="G5294" t="str">
            <v>WH</v>
          </cell>
          <cell r="I5294" t="str">
            <v>Energy</v>
          </cell>
          <cell r="J5294" t="str">
            <v>Summer</v>
          </cell>
          <cell r="K5294" t="str">
            <v>Peak</v>
          </cell>
          <cell r="O5294" t="str">
            <v>N/A</v>
          </cell>
          <cell r="T5294">
            <v>53143419.217142001</v>
          </cell>
        </row>
        <row r="5295">
          <cell r="F5295" t="str">
            <v>B-6</v>
          </cell>
          <cell r="G5295" t="str">
            <v>WH</v>
          </cell>
          <cell r="I5295" t="str">
            <v>Energy</v>
          </cell>
          <cell r="J5295" t="str">
            <v>Winter</v>
          </cell>
          <cell r="K5295" t="str">
            <v>Off Peak</v>
          </cell>
          <cell r="O5295" t="str">
            <v>N/A</v>
          </cell>
          <cell r="T5295">
            <v>287636765.82158297</v>
          </cell>
        </row>
        <row r="5296">
          <cell r="F5296" t="str">
            <v>B-6</v>
          </cell>
          <cell r="G5296" t="str">
            <v>WH</v>
          </cell>
          <cell r="I5296" t="str">
            <v>Energy</v>
          </cell>
          <cell r="J5296" t="str">
            <v>Winter</v>
          </cell>
          <cell r="K5296" t="str">
            <v>Part Peak</v>
          </cell>
          <cell r="O5296" t="str">
            <v>N/A</v>
          </cell>
          <cell r="T5296">
            <v>106365328.548298</v>
          </cell>
        </row>
        <row r="5297">
          <cell r="F5297" t="str">
            <v>B-6</v>
          </cell>
          <cell r="G5297" t="str">
            <v>WH</v>
          </cell>
          <cell r="I5297" t="str">
            <v>Energy</v>
          </cell>
          <cell r="J5297" t="str">
            <v>Winter</v>
          </cell>
          <cell r="K5297" t="str">
            <v>Super Off</v>
          </cell>
          <cell r="O5297" t="str">
            <v>N/A</v>
          </cell>
          <cell r="T5297">
            <v>-8811248.5453300029</v>
          </cell>
        </row>
        <row r="5298">
          <cell r="F5298" t="str">
            <v>B-6</v>
          </cell>
          <cell r="G5298" t="str">
            <v>WH</v>
          </cell>
          <cell r="I5298" t="str">
            <v>Energy</v>
          </cell>
          <cell r="J5298" t="str">
            <v>Summer</v>
          </cell>
          <cell r="K5298" t="str">
            <v>Off Peak</v>
          </cell>
          <cell r="O5298" t="str">
            <v>C</v>
          </cell>
          <cell r="T5298">
            <v>258901.39908800003</v>
          </cell>
        </row>
        <row r="5299">
          <cell r="F5299" t="str">
            <v>B-6</v>
          </cell>
          <cell r="G5299" t="str">
            <v>WH</v>
          </cell>
          <cell r="I5299" t="str">
            <v>Energy</v>
          </cell>
          <cell r="J5299" t="str">
            <v>Summer</v>
          </cell>
          <cell r="K5299" t="str">
            <v>Peak</v>
          </cell>
          <cell r="O5299" t="str">
            <v>C</v>
          </cell>
          <cell r="T5299">
            <v>146761.874381</v>
          </cell>
        </row>
        <row r="5300">
          <cell r="F5300" t="str">
            <v>B-6</v>
          </cell>
          <cell r="G5300" t="str">
            <v>WH</v>
          </cell>
          <cell r="I5300" t="str">
            <v>Energy</v>
          </cell>
          <cell r="J5300" t="str">
            <v>Winter</v>
          </cell>
          <cell r="K5300" t="str">
            <v>Off Peak</v>
          </cell>
          <cell r="O5300" t="str">
            <v>C</v>
          </cell>
          <cell r="T5300">
            <v>673478.88712799991</v>
          </cell>
        </row>
        <row r="5301">
          <cell r="F5301" t="str">
            <v>B-6</v>
          </cell>
          <cell r="G5301" t="str">
            <v>WH</v>
          </cell>
          <cell r="I5301" t="str">
            <v>Energy</v>
          </cell>
          <cell r="J5301" t="str">
            <v>Winter</v>
          </cell>
          <cell r="K5301" t="str">
            <v>Part Peak</v>
          </cell>
          <cell r="O5301" t="str">
            <v>C</v>
          </cell>
          <cell r="T5301">
            <v>271154.470218</v>
          </cell>
        </row>
        <row r="5302">
          <cell r="F5302" t="str">
            <v>B-6</v>
          </cell>
          <cell r="G5302" t="str">
            <v>WH</v>
          </cell>
          <cell r="I5302" t="str">
            <v>Energy</v>
          </cell>
          <cell r="J5302" t="str">
            <v>Winter</v>
          </cell>
          <cell r="K5302" t="str">
            <v>Super Off</v>
          </cell>
          <cell r="O5302" t="str">
            <v>C</v>
          </cell>
          <cell r="T5302">
            <v>24134.300189000001</v>
          </cell>
        </row>
        <row r="5303">
          <cell r="F5303" t="str">
            <v>B-6</v>
          </cell>
          <cell r="G5303" t="str">
            <v>PCIA</v>
          </cell>
          <cell r="I5303" t="str">
            <v>Vin 22</v>
          </cell>
          <cell r="J5303" t="str">
            <v>N/A</v>
          </cell>
          <cell r="K5303" t="str">
            <v>N/A</v>
          </cell>
          <cell r="O5303" t="str">
            <v>N/A</v>
          </cell>
          <cell r="T5303">
            <v>0</v>
          </cell>
        </row>
        <row r="5304">
          <cell r="F5304" t="str">
            <v>B-6</v>
          </cell>
          <cell r="G5304" t="str">
            <v>PCIA</v>
          </cell>
          <cell r="I5304" t="str">
            <v>Vin 23</v>
          </cell>
          <cell r="J5304" t="str">
            <v>N/A</v>
          </cell>
          <cell r="K5304" t="str">
            <v>N/A</v>
          </cell>
          <cell r="O5304" t="str">
            <v>N/A</v>
          </cell>
          <cell r="T5304">
            <v>0</v>
          </cell>
        </row>
        <row r="5305">
          <cell r="F5305" t="str">
            <v>A-15</v>
          </cell>
          <cell r="G5305" t="str">
            <v>Distribution</v>
          </cell>
          <cell r="I5305" t="str">
            <v>Customer</v>
          </cell>
          <cell r="J5305" t="str">
            <v>Summer</v>
          </cell>
          <cell r="K5305" t="str">
            <v>N/A</v>
          </cell>
          <cell r="O5305" t="str">
            <v>N/A</v>
          </cell>
          <cell r="T5305">
            <v>242.02923100000001</v>
          </cell>
        </row>
        <row r="5306">
          <cell r="F5306" t="str">
            <v>A-15</v>
          </cell>
          <cell r="G5306" t="str">
            <v>Distribution</v>
          </cell>
          <cell r="I5306" t="str">
            <v>Customer</v>
          </cell>
          <cell r="J5306" t="str">
            <v>Winter</v>
          </cell>
          <cell r="K5306" t="str">
            <v>N/A</v>
          </cell>
          <cell r="O5306" t="str">
            <v>N/A</v>
          </cell>
          <cell r="T5306">
            <v>410.82973500000003</v>
          </cell>
        </row>
        <row r="5307">
          <cell r="F5307" t="str">
            <v>A-15</v>
          </cell>
          <cell r="G5307" t="str">
            <v>Distribution</v>
          </cell>
          <cell r="I5307" t="str">
            <v>Customer</v>
          </cell>
          <cell r="J5307" t="str">
            <v>Summer</v>
          </cell>
          <cell r="K5307" t="str">
            <v>N/A</v>
          </cell>
          <cell r="O5307" t="str">
            <v>C</v>
          </cell>
          <cell r="T5307">
            <v>0</v>
          </cell>
        </row>
        <row r="5308">
          <cell r="F5308" t="str">
            <v>A-15</v>
          </cell>
          <cell r="G5308" t="str">
            <v>Distribution</v>
          </cell>
          <cell r="I5308" t="str">
            <v>Customer</v>
          </cell>
          <cell r="J5308" t="str">
            <v>Winter</v>
          </cell>
          <cell r="K5308" t="str">
            <v>N/A</v>
          </cell>
          <cell r="O5308" t="str">
            <v>C</v>
          </cell>
          <cell r="T5308">
            <v>0</v>
          </cell>
        </row>
        <row r="5309">
          <cell r="F5309" t="str">
            <v>A-15</v>
          </cell>
          <cell r="G5309" t="str">
            <v>PPP</v>
          </cell>
          <cell r="I5309" t="str">
            <v>DL</v>
          </cell>
          <cell r="J5309" t="str">
            <v>N/A</v>
          </cell>
          <cell r="K5309" t="str">
            <v>N/A</v>
          </cell>
          <cell r="O5309" t="str">
            <v>N/A</v>
          </cell>
          <cell r="T5309">
            <v>0</v>
          </cell>
        </row>
        <row r="5310">
          <cell r="F5310" t="str">
            <v>A-15</v>
          </cell>
          <cell r="G5310" t="str">
            <v>CTC</v>
          </cell>
          <cell r="I5310" t="str">
            <v>DL</v>
          </cell>
          <cell r="J5310" t="str">
            <v>N/A</v>
          </cell>
          <cell r="K5310" t="str">
            <v>N/A</v>
          </cell>
          <cell r="O5310" t="str">
            <v>N/A</v>
          </cell>
          <cell r="T5310">
            <v>0</v>
          </cell>
        </row>
        <row r="5311">
          <cell r="F5311" t="str">
            <v>A-15</v>
          </cell>
          <cell r="G5311" t="str">
            <v>WFC</v>
          </cell>
          <cell r="I5311" t="str">
            <v>DL</v>
          </cell>
          <cell r="J5311" t="str">
            <v>N/A</v>
          </cell>
          <cell r="K5311" t="str">
            <v>N/A</v>
          </cell>
          <cell r="O5311" t="str">
            <v>N/A</v>
          </cell>
          <cell r="T5311">
            <v>0</v>
          </cell>
        </row>
        <row r="5312">
          <cell r="F5312" t="str">
            <v>A-15</v>
          </cell>
          <cell r="G5312" t="str">
            <v>ECRA</v>
          </cell>
          <cell r="I5312" t="str">
            <v>DL</v>
          </cell>
          <cell r="J5312" t="str">
            <v>N/A</v>
          </cell>
          <cell r="K5312" t="str">
            <v>N/A</v>
          </cell>
          <cell r="O5312" t="str">
            <v>N/A</v>
          </cell>
          <cell r="T5312">
            <v>0</v>
          </cell>
        </row>
        <row r="5313">
          <cell r="F5313" t="str">
            <v>A-15</v>
          </cell>
          <cell r="G5313" t="str">
            <v>ND</v>
          </cell>
          <cell r="I5313" t="str">
            <v>DL</v>
          </cell>
          <cell r="J5313" t="str">
            <v>N/A</v>
          </cell>
          <cell r="K5313" t="str">
            <v>N/A</v>
          </cell>
          <cell r="O5313" t="str">
            <v>N/A</v>
          </cell>
          <cell r="T5313">
            <v>0</v>
          </cell>
        </row>
        <row r="5314">
          <cell r="F5314" t="str">
            <v>A-15</v>
          </cell>
          <cell r="G5314" t="str">
            <v>PPP</v>
          </cell>
          <cell r="I5314" t="str">
            <v>DL</v>
          </cell>
          <cell r="J5314" t="str">
            <v>N/A</v>
          </cell>
          <cell r="K5314" t="str">
            <v>N/A</v>
          </cell>
          <cell r="O5314" t="str">
            <v>N/A</v>
          </cell>
          <cell r="T5314">
            <v>0</v>
          </cell>
        </row>
        <row r="5315">
          <cell r="F5315" t="str">
            <v>A-15</v>
          </cell>
          <cell r="G5315" t="str">
            <v>RB</v>
          </cell>
          <cell r="I5315" t="str">
            <v>DL</v>
          </cell>
          <cell r="J5315" t="str">
            <v>N/A</v>
          </cell>
          <cell r="K5315" t="str">
            <v>N/A</v>
          </cell>
          <cell r="O5315" t="str">
            <v>N/A</v>
          </cell>
          <cell r="T5315">
            <v>0</v>
          </cell>
        </row>
        <row r="5316">
          <cell r="F5316" t="str">
            <v>A-15</v>
          </cell>
          <cell r="G5316" t="str">
            <v>RBC</v>
          </cell>
          <cell r="I5316" t="str">
            <v>DL</v>
          </cell>
          <cell r="J5316" t="str">
            <v>N/A</v>
          </cell>
          <cell r="K5316" t="str">
            <v>N/A</v>
          </cell>
          <cell r="O5316" t="str">
            <v>N/A</v>
          </cell>
          <cell r="T5316">
            <v>0</v>
          </cell>
        </row>
        <row r="5317">
          <cell r="F5317" t="str">
            <v>A-15</v>
          </cell>
          <cell r="G5317" t="str">
            <v>WH</v>
          </cell>
          <cell r="I5317" t="str">
            <v>DL</v>
          </cell>
          <cell r="J5317" t="str">
            <v>N/A</v>
          </cell>
          <cell r="K5317" t="str">
            <v>N/A</v>
          </cell>
          <cell r="O5317" t="str">
            <v>N/A</v>
          </cell>
          <cell r="T5317">
            <v>0</v>
          </cell>
        </row>
        <row r="5318">
          <cell r="F5318" t="str">
            <v>A-15</v>
          </cell>
          <cell r="G5318" t="str">
            <v>PPP</v>
          </cell>
          <cell r="I5318" t="str">
            <v>Energy</v>
          </cell>
          <cell r="J5318" t="str">
            <v>Summer</v>
          </cell>
          <cell r="K5318" t="str">
            <v>N/A</v>
          </cell>
          <cell r="O5318" t="str">
            <v>N/A</v>
          </cell>
          <cell r="T5318">
            <v>130476.17490300001</v>
          </cell>
        </row>
        <row r="5319">
          <cell r="F5319" t="str">
            <v>A-15</v>
          </cell>
          <cell r="G5319" t="str">
            <v>PPP</v>
          </cell>
          <cell r="I5319" t="str">
            <v>Energy</v>
          </cell>
          <cell r="J5319" t="str">
            <v>Winter</v>
          </cell>
          <cell r="K5319" t="str">
            <v>N/A</v>
          </cell>
          <cell r="O5319" t="str">
            <v>N/A</v>
          </cell>
          <cell r="T5319">
            <v>146937.101696</v>
          </cell>
        </row>
        <row r="5320">
          <cell r="F5320" t="str">
            <v>A-15</v>
          </cell>
          <cell r="G5320" t="str">
            <v>AB32 Credit</v>
          </cell>
          <cell r="I5320" t="str">
            <v>Energy</v>
          </cell>
          <cell r="J5320" t="str">
            <v>Summer</v>
          </cell>
          <cell r="K5320" t="str">
            <v>N/A</v>
          </cell>
          <cell r="O5320" t="str">
            <v>N/A</v>
          </cell>
          <cell r="T5320">
            <v>1014.5469712757266</v>
          </cell>
        </row>
        <row r="5321">
          <cell r="F5321" t="str">
            <v>A-15</v>
          </cell>
          <cell r="G5321" t="str">
            <v>AB32 Credit</v>
          </cell>
          <cell r="I5321" t="str">
            <v>Energy</v>
          </cell>
          <cell r="J5321" t="str">
            <v>Winter</v>
          </cell>
          <cell r="K5321" t="str">
            <v>N/A</v>
          </cell>
          <cell r="O5321" t="str">
            <v>N/A</v>
          </cell>
          <cell r="T5321">
            <v>1535.5473404151835</v>
          </cell>
        </row>
        <row r="5322">
          <cell r="F5322" t="str">
            <v>A-15</v>
          </cell>
          <cell r="G5322" t="str">
            <v>TRA</v>
          </cell>
          <cell r="I5322" t="str">
            <v>Energy</v>
          </cell>
          <cell r="J5322" t="str">
            <v>Summer</v>
          </cell>
          <cell r="K5322" t="str">
            <v>N/A</v>
          </cell>
          <cell r="O5322" t="str">
            <v>N/A</v>
          </cell>
          <cell r="T5322">
            <v>130476.17490300001</v>
          </cell>
        </row>
        <row r="5323">
          <cell r="F5323" t="str">
            <v>A-15</v>
          </cell>
          <cell r="G5323" t="str">
            <v>TRA</v>
          </cell>
          <cell r="I5323" t="str">
            <v>Energy</v>
          </cell>
          <cell r="J5323" t="str">
            <v>Winter</v>
          </cell>
          <cell r="K5323" t="str">
            <v>N/A</v>
          </cell>
          <cell r="O5323" t="str">
            <v>N/A</v>
          </cell>
          <cell r="T5323">
            <v>146937.101696</v>
          </cell>
        </row>
        <row r="5324">
          <cell r="F5324" t="str">
            <v>A-15</v>
          </cell>
          <cell r="G5324" t="str">
            <v>CTC</v>
          </cell>
          <cell r="I5324" t="str">
            <v>Energy</v>
          </cell>
          <cell r="J5324" t="str">
            <v>Summer</v>
          </cell>
          <cell r="K5324" t="str">
            <v>N/A</v>
          </cell>
          <cell r="O5324" t="str">
            <v>N/A</v>
          </cell>
          <cell r="T5324">
            <v>130476.17490300001</v>
          </cell>
        </row>
        <row r="5325">
          <cell r="F5325" t="str">
            <v>A-15</v>
          </cell>
          <cell r="G5325" t="str">
            <v>CTC</v>
          </cell>
          <cell r="I5325" t="str">
            <v>Energy</v>
          </cell>
          <cell r="J5325" t="str">
            <v>Winter</v>
          </cell>
          <cell r="K5325" t="str">
            <v>N/A</v>
          </cell>
          <cell r="O5325" t="str">
            <v>N/A</v>
          </cell>
          <cell r="T5325">
            <v>146937.101696</v>
          </cell>
        </row>
        <row r="5326">
          <cell r="F5326" t="str">
            <v>A-15</v>
          </cell>
          <cell r="G5326" t="str">
            <v>Distribution</v>
          </cell>
          <cell r="I5326" t="str">
            <v>Energy</v>
          </cell>
          <cell r="J5326" t="str">
            <v>Summer</v>
          </cell>
          <cell r="K5326" t="str">
            <v>N/A</v>
          </cell>
          <cell r="O5326" t="str">
            <v>N/A</v>
          </cell>
          <cell r="T5326">
            <v>130476.17490300001</v>
          </cell>
        </row>
        <row r="5327">
          <cell r="F5327" t="str">
            <v>A-15</v>
          </cell>
          <cell r="G5327" t="str">
            <v>Distribution</v>
          </cell>
          <cell r="I5327" t="str">
            <v>Energy</v>
          </cell>
          <cell r="J5327" t="str">
            <v>Winter</v>
          </cell>
          <cell r="K5327" t="str">
            <v>N/A</v>
          </cell>
          <cell r="O5327" t="str">
            <v>N/A</v>
          </cell>
          <cell r="T5327">
            <v>146937.101696</v>
          </cell>
        </row>
        <row r="5328">
          <cell r="F5328" t="str">
            <v>A-15</v>
          </cell>
          <cell r="G5328" t="str">
            <v>WFC</v>
          </cell>
          <cell r="I5328" t="str">
            <v>Energy</v>
          </cell>
          <cell r="J5328" t="str">
            <v>Summer</v>
          </cell>
          <cell r="K5328" t="str">
            <v>N/A</v>
          </cell>
          <cell r="O5328" t="str">
            <v>N/A</v>
          </cell>
          <cell r="T5328">
            <v>130476.17490300001</v>
          </cell>
        </row>
        <row r="5329">
          <cell r="F5329" t="str">
            <v>A-15</v>
          </cell>
          <cell r="G5329" t="str">
            <v>WFC</v>
          </cell>
          <cell r="I5329" t="str">
            <v>Energy</v>
          </cell>
          <cell r="J5329" t="str">
            <v>Winter</v>
          </cell>
          <cell r="K5329" t="str">
            <v>N/A</v>
          </cell>
          <cell r="O5329" t="str">
            <v>N/A</v>
          </cell>
          <cell r="T5329">
            <v>146937.101696</v>
          </cell>
        </row>
        <row r="5330">
          <cell r="F5330" t="str">
            <v>A-15</v>
          </cell>
          <cell r="G5330" t="str">
            <v>ECRA</v>
          </cell>
          <cell r="I5330" t="str">
            <v>Energy</v>
          </cell>
          <cell r="J5330" t="str">
            <v>Summer</v>
          </cell>
          <cell r="K5330" t="str">
            <v>N/A</v>
          </cell>
          <cell r="O5330" t="str">
            <v>N/A</v>
          </cell>
          <cell r="T5330">
            <v>130476.17490300001</v>
          </cell>
        </row>
        <row r="5331">
          <cell r="F5331" t="str">
            <v>A-15</v>
          </cell>
          <cell r="G5331" t="str">
            <v>ECRA</v>
          </cell>
          <cell r="I5331" t="str">
            <v>Energy</v>
          </cell>
          <cell r="J5331" t="str">
            <v>Winter</v>
          </cell>
          <cell r="K5331" t="str">
            <v>N/A</v>
          </cell>
          <cell r="O5331" t="str">
            <v>N/A</v>
          </cell>
          <cell r="T5331">
            <v>146937.101696</v>
          </cell>
        </row>
        <row r="5332">
          <cell r="F5332" t="str">
            <v>A-15</v>
          </cell>
          <cell r="G5332" t="str">
            <v>Generation</v>
          </cell>
          <cell r="I5332" t="str">
            <v>Energy</v>
          </cell>
          <cell r="J5332" t="str">
            <v>Summer</v>
          </cell>
          <cell r="K5332" t="str">
            <v>N/A</v>
          </cell>
          <cell r="O5332" t="str">
            <v>N/A</v>
          </cell>
          <cell r="T5332">
            <v>130476.17490300001</v>
          </cell>
        </row>
        <row r="5333">
          <cell r="F5333" t="str">
            <v>A-15</v>
          </cell>
          <cell r="G5333" t="str">
            <v>Generation</v>
          </cell>
          <cell r="I5333" t="str">
            <v>Energy</v>
          </cell>
          <cell r="J5333" t="str">
            <v>Winter</v>
          </cell>
          <cell r="K5333" t="str">
            <v>N/A</v>
          </cell>
          <cell r="O5333" t="str">
            <v>N/A</v>
          </cell>
          <cell r="T5333">
            <v>146937.101696</v>
          </cell>
        </row>
        <row r="5334">
          <cell r="F5334" t="str">
            <v>A-15</v>
          </cell>
          <cell r="G5334" t="str">
            <v>ND</v>
          </cell>
          <cell r="I5334" t="str">
            <v>Energy</v>
          </cell>
          <cell r="J5334" t="str">
            <v>Summer</v>
          </cell>
          <cell r="K5334" t="str">
            <v>N/A</v>
          </cell>
          <cell r="O5334" t="str">
            <v>N/A</v>
          </cell>
          <cell r="T5334">
            <v>130476.17490300001</v>
          </cell>
        </row>
        <row r="5335">
          <cell r="F5335" t="str">
            <v>A-15</v>
          </cell>
          <cell r="G5335" t="str">
            <v>ND</v>
          </cell>
          <cell r="I5335" t="str">
            <v>Energy</v>
          </cell>
          <cell r="J5335" t="str">
            <v>Winter</v>
          </cell>
          <cell r="K5335" t="str">
            <v>N/A</v>
          </cell>
          <cell r="O5335" t="str">
            <v>N/A</v>
          </cell>
          <cell r="T5335">
            <v>146937.101696</v>
          </cell>
        </row>
        <row r="5336">
          <cell r="F5336" t="str">
            <v>A-15</v>
          </cell>
          <cell r="G5336" t="str">
            <v>NSGC</v>
          </cell>
          <cell r="I5336" t="str">
            <v>Energy</v>
          </cell>
          <cell r="J5336" t="str">
            <v>Summer</v>
          </cell>
          <cell r="K5336" t="str">
            <v>N/A</v>
          </cell>
          <cell r="O5336" t="str">
            <v>N/A</v>
          </cell>
          <cell r="T5336">
            <v>130476.17490300001</v>
          </cell>
        </row>
        <row r="5337">
          <cell r="F5337" t="str">
            <v>A-15</v>
          </cell>
          <cell r="G5337" t="str">
            <v>NSGC</v>
          </cell>
          <cell r="I5337" t="str">
            <v>Energy</v>
          </cell>
          <cell r="J5337" t="str">
            <v>Winter</v>
          </cell>
          <cell r="K5337" t="str">
            <v>N/A</v>
          </cell>
          <cell r="O5337" t="str">
            <v>N/A</v>
          </cell>
          <cell r="T5337">
            <v>146937.101696</v>
          </cell>
        </row>
        <row r="5338">
          <cell r="F5338" t="str">
            <v>A-15</v>
          </cell>
          <cell r="G5338" t="str">
            <v>RS</v>
          </cell>
          <cell r="I5338" t="str">
            <v>Energy</v>
          </cell>
          <cell r="J5338" t="str">
            <v>Summer</v>
          </cell>
          <cell r="K5338" t="str">
            <v>N/A</v>
          </cell>
          <cell r="O5338" t="str">
            <v>N/A</v>
          </cell>
          <cell r="T5338">
            <v>130476.17490300001</v>
          </cell>
        </row>
        <row r="5339">
          <cell r="F5339" t="str">
            <v>A-15</v>
          </cell>
          <cell r="G5339" t="str">
            <v>RS</v>
          </cell>
          <cell r="I5339" t="str">
            <v>Energy</v>
          </cell>
          <cell r="J5339" t="str">
            <v>Winter</v>
          </cell>
          <cell r="K5339" t="str">
            <v>N/A</v>
          </cell>
          <cell r="O5339" t="str">
            <v>N/A</v>
          </cell>
          <cell r="T5339">
            <v>146937.101696</v>
          </cell>
        </row>
        <row r="5340">
          <cell r="F5340" t="str">
            <v>A-15</v>
          </cell>
          <cell r="G5340" t="str">
            <v>Trans</v>
          </cell>
          <cell r="I5340" t="str">
            <v>Energy</v>
          </cell>
          <cell r="J5340" t="str">
            <v>Summer</v>
          </cell>
          <cell r="K5340" t="str">
            <v>N/A</v>
          </cell>
          <cell r="O5340" t="str">
            <v>N/A</v>
          </cell>
          <cell r="T5340">
            <v>130476.17490300001</v>
          </cell>
        </row>
        <row r="5341">
          <cell r="F5341" t="str">
            <v>A-15</v>
          </cell>
          <cell r="G5341" t="str">
            <v>Trans</v>
          </cell>
          <cell r="I5341" t="str">
            <v>Energy</v>
          </cell>
          <cell r="J5341" t="str">
            <v>Winter</v>
          </cell>
          <cell r="K5341" t="str">
            <v>N/A</v>
          </cell>
          <cell r="O5341" t="str">
            <v>N/A</v>
          </cell>
          <cell r="T5341">
            <v>146937.101696</v>
          </cell>
        </row>
        <row r="5342">
          <cell r="F5342" t="str">
            <v>A-15</v>
          </cell>
          <cell r="G5342" t="str">
            <v>PPP</v>
          </cell>
          <cell r="I5342" t="str">
            <v>Energy</v>
          </cell>
          <cell r="J5342" t="str">
            <v>Summer</v>
          </cell>
          <cell r="K5342" t="str">
            <v>N/A</v>
          </cell>
          <cell r="O5342" t="str">
            <v>N/A</v>
          </cell>
          <cell r="T5342">
            <v>130476.17490300001</v>
          </cell>
        </row>
        <row r="5343">
          <cell r="F5343" t="str">
            <v>A-15</v>
          </cell>
          <cell r="G5343" t="str">
            <v>PPP</v>
          </cell>
          <cell r="I5343" t="str">
            <v>Energy</v>
          </cell>
          <cell r="J5343" t="str">
            <v>Winter</v>
          </cell>
          <cell r="K5343" t="str">
            <v>N/A</v>
          </cell>
          <cell r="O5343" t="str">
            <v>N/A</v>
          </cell>
          <cell r="T5343">
            <v>146937.101696</v>
          </cell>
        </row>
        <row r="5344">
          <cell r="F5344" t="str">
            <v>A-15</v>
          </cell>
          <cell r="G5344" t="str">
            <v>AB32 Credit</v>
          </cell>
          <cell r="I5344" t="str">
            <v>Energy</v>
          </cell>
          <cell r="J5344" t="str">
            <v>Summer</v>
          </cell>
          <cell r="K5344" t="str">
            <v>N/A</v>
          </cell>
          <cell r="O5344" t="str">
            <v>N/A</v>
          </cell>
          <cell r="T5344">
            <v>16138.231293779623</v>
          </cell>
        </row>
        <row r="5345">
          <cell r="F5345" t="str">
            <v>A-15</v>
          </cell>
          <cell r="G5345" t="str">
            <v>AB32 Credit</v>
          </cell>
          <cell r="I5345" t="str">
            <v>Energy</v>
          </cell>
          <cell r="J5345" t="str">
            <v>Winter</v>
          </cell>
          <cell r="K5345" t="str">
            <v>N/A</v>
          </cell>
          <cell r="O5345" t="str">
            <v>N/A</v>
          </cell>
          <cell r="T5345">
            <v>24425.698211890412</v>
          </cell>
        </row>
        <row r="5346">
          <cell r="F5346" t="str">
            <v>A-15</v>
          </cell>
          <cell r="G5346" t="str">
            <v>TRA</v>
          </cell>
          <cell r="I5346" t="str">
            <v>Energy</v>
          </cell>
          <cell r="J5346" t="str">
            <v>Summer</v>
          </cell>
          <cell r="K5346" t="str">
            <v>N/A</v>
          </cell>
          <cell r="O5346" t="str">
            <v>N/A</v>
          </cell>
          <cell r="T5346">
            <v>130476.17490300001</v>
          </cell>
        </row>
        <row r="5347">
          <cell r="F5347" t="str">
            <v>A-15</v>
          </cell>
          <cell r="G5347" t="str">
            <v>TRA</v>
          </cell>
          <cell r="I5347" t="str">
            <v>Energy</v>
          </cell>
          <cell r="J5347" t="str">
            <v>Winter</v>
          </cell>
          <cell r="K5347" t="str">
            <v>N/A</v>
          </cell>
          <cell r="O5347" t="str">
            <v>N/A</v>
          </cell>
          <cell r="T5347">
            <v>146937.101696</v>
          </cell>
        </row>
        <row r="5348">
          <cell r="F5348" t="str">
            <v>A-15</v>
          </cell>
          <cell r="G5348" t="str">
            <v>TRA</v>
          </cell>
          <cell r="I5348" t="str">
            <v>Energy</v>
          </cell>
          <cell r="J5348" t="str">
            <v>Summer</v>
          </cell>
          <cell r="K5348" t="str">
            <v>N/A</v>
          </cell>
          <cell r="O5348" t="str">
            <v>N/A</v>
          </cell>
          <cell r="T5348">
            <v>130476.17490300001</v>
          </cell>
        </row>
        <row r="5349">
          <cell r="F5349" t="str">
            <v>A-15</v>
          </cell>
          <cell r="G5349" t="str">
            <v>TRA</v>
          </cell>
          <cell r="I5349" t="str">
            <v>Energy</v>
          </cell>
          <cell r="J5349" t="str">
            <v>Winter</v>
          </cell>
          <cell r="K5349" t="str">
            <v>N/A</v>
          </cell>
          <cell r="O5349" t="str">
            <v>N/A</v>
          </cell>
          <cell r="T5349">
            <v>146937.101696</v>
          </cell>
        </row>
        <row r="5350">
          <cell r="F5350" t="str">
            <v>A-15</v>
          </cell>
          <cell r="G5350" t="str">
            <v>Distribution</v>
          </cell>
          <cell r="I5350" t="str">
            <v>Energy</v>
          </cell>
          <cell r="J5350" t="str">
            <v>Summer</v>
          </cell>
          <cell r="K5350" t="str">
            <v>N/A</v>
          </cell>
          <cell r="O5350" t="str">
            <v>C</v>
          </cell>
          <cell r="T5350">
            <v>0</v>
          </cell>
        </row>
        <row r="5351">
          <cell r="F5351" t="str">
            <v>A-15</v>
          </cell>
          <cell r="G5351" t="str">
            <v>Distribution</v>
          </cell>
          <cell r="I5351" t="str">
            <v>Energy</v>
          </cell>
          <cell r="J5351" t="str">
            <v>Winter</v>
          </cell>
          <cell r="K5351" t="str">
            <v>N/A</v>
          </cell>
          <cell r="O5351" t="str">
            <v>C</v>
          </cell>
          <cell r="T5351">
            <v>0</v>
          </cell>
        </row>
        <row r="5352">
          <cell r="F5352" t="str">
            <v>A-15</v>
          </cell>
          <cell r="G5352" t="str">
            <v>WFC</v>
          </cell>
          <cell r="I5352" t="str">
            <v>Energy</v>
          </cell>
          <cell r="J5352" t="str">
            <v>Summer</v>
          </cell>
          <cell r="K5352" t="str">
            <v>N/A</v>
          </cell>
          <cell r="O5352" t="str">
            <v>C</v>
          </cell>
          <cell r="T5352">
            <v>0</v>
          </cell>
        </row>
        <row r="5353">
          <cell r="F5353" t="str">
            <v>A-15</v>
          </cell>
          <cell r="G5353" t="str">
            <v>WFC</v>
          </cell>
          <cell r="I5353" t="str">
            <v>Energy</v>
          </cell>
          <cell r="J5353" t="str">
            <v>Winter</v>
          </cell>
          <cell r="K5353" t="str">
            <v>N/A</v>
          </cell>
          <cell r="O5353" t="str">
            <v>C</v>
          </cell>
          <cell r="T5353">
            <v>0</v>
          </cell>
        </row>
        <row r="5354">
          <cell r="F5354" t="str">
            <v>A-15</v>
          </cell>
          <cell r="G5354" t="str">
            <v>PPP</v>
          </cell>
          <cell r="I5354" t="str">
            <v>Energy</v>
          </cell>
          <cell r="J5354" t="str">
            <v>Summer</v>
          </cell>
          <cell r="K5354" t="str">
            <v>N/A</v>
          </cell>
          <cell r="O5354" t="str">
            <v>C</v>
          </cell>
          <cell r="T5354">
            <v>0</v>
          </cell>
        </row>
        <row r="5355">
          <cell r="F5355" t="str">
            <v>A-15</v>
          </cell>
          <cell r="G5355" t="str">
            <v>PPP</v>
          </cell>
          <cell r="I5355" t="str">
            <v>Energy</v>
          </cell>
          <cell r="J5355" t="str">
            <v>Winter</v>
          </cell>
          <cell r="K5355" t="str">
            <v>N/A</v>
          </cell>
          <cell r="O5355" t="str">
            <v>C</v>
          </cell>
          <cell r="T5355">
            <v>0</v>
          </cell>
        </row>
        <row r="5356">
          <cell r="F5356" t="str">
            <v>A-15</v>
          </cell>
          <cell r="G5356" t="str">
            <v>RB</v>
          </cell>
          <cell r="I5356" t="str">
            <v>Energy</v>
          </cell>
          <cell r="J5356" t="str">
            <v>Summer</v>
          </cell>
          <cell r="K5356" t="str">
            <v>N/A</v>
          </cell>
          <cell r="O5356" t="str">
            <v>N/A</v>
          </cell>
          <cell r="T5356">
            <v>130476.17490300001</v>
          </cell>
        </row>
        <row r="5357">
          <cell r="F5357" t="str">
            <v>A-15</v>
          </cell>
          <cell r="G5357" t="str">
            <v>RB</v>
          </cell>
          <cell r="I5357" t="str">
            <v>Energy</v>
          </cell>
          <cell r="J5357" t="str">
            <v>Winter</v>
          </cell>
          <cell r="K5357" t="str">
            <v>N/A</v>
          </cell>
          <cell r="O5357" t="str">
            <v>N/A</v>
          </cell>
          <cell r="T5357">
            <v>146937.101696</v>
          </cell>
        </row>
        <row r="5358">
          <cell r="F5358" t="str">
            <v>A-15</v>
          </cell>
          <cell r="G5358" t="str">
            <v>RB</v>
          </cell>
          <cell r="I5358" t="str">
            <v>Energy</v>
          </cell>
          <cell r="J5358" t="str">
            <v>Summer</v>
          </cell>
          <cell r="K5358" t="str">
            <v>N/A</v>
          </cell>
          <cell r="O5358" t="str">
            <v>C</v>
          </cell>
          <cell r="T5358">
            <v>0</v>
          </cell>
        </row>
        <row r="5359">
          <cell r="F5359" t="str">
            <v>A-15</v>
          </cell>
          <cell r="G5359" t="str">
            <v>RB</v>
          </cell>
          <cell r="I5359" t="str">
            <v>Energy</v>
          </cell>
          <cell r="J5359" t="str">
            <v>Winter</v>
          </cell>
          <cell r="K5359" t="str">
            <v>N/A</v>
          </cell>
          <cell r="O5359" t="str">
            <v>C</v>
          </cell>
          <cell r="T5359">
            <v>0</v>
          </cell>
        </row>
        <row r="5360">
          <cell r="F5360" t="str">
            <v>A-15</v>
          </cell>
          <cell r="G5360" t="str">
            <v>RBC</v>
          </cell>
          <cell r="I5360" t="str">
            <v>Energy</v>
          </cell>
          <cell r="J5360" t="str">
            <v>Summer</v>
          </cell>
          <cell r="K5360" t="str">
            <v>N/A</v>
          </cell>
          <cell r="O5360" t="str">
            <v>N/A</v>
          </cell>
          <cell r="T5360">
            <v>130476.17490300001</v>
          </cell>
        </row>
        <row r="5361">
          <cell r="F5361" t="str">
            <v>A-15</v>
          </cell>
          <cell r="G5361" t="str">
            <v>RBC</v>
          </cell>
          <cell r="I5361" t="str">
            <v>Energy</v>
          </cell>
          <cell r="J5361" t="str">
            <v>Winter</v>
          </cell>
          <cell r="K5361" t="str">
            <v>N/A</v>
          </cell>
          <cell r="O5361" t="str">
            <v>N/A</v>
          </cell>
          <cell r="T5361">
            <v>146937.101696</v>
          </cell>
        </row>
        <row r="5362">
          <cell r="F5362" t="str">
            <v>A-15</v>
          </cell>
          <cell r="G5362" t="str">
            <v>RBC</v>
          </cell>
          <cell r="I5362" t="str">
            <v>Energy</v>
          </cell>
          <cell r="J5362" t="str">
            <v>Summer</v>
          </cell>
          <cell r="K5362" t="str">
            <v>N/A</v>
          </cell>
          <cell r="O5362" t="str">
            <v>C</v>
          </cell>
          <cell r="T5362">
            <v>0</v>
          </cell>
        </row>
        <row r="5363">
          <cell r="F5363" t="str">
            <v>A-15</v>
          </cell>
          <cell r="G5363" t="str">
            <v>RBC</v>
          </cell>
          <cell r="I5363" t="str">
            <v>Energy</v>
          </cell>
          <cell r="J5363" t="str">
            <v>Winter</v>
          </cell>
          <cell r="K5363" t="str">
            <v>N/A</v>
          </cell>
          <cell r="O5363" t="str">
            <v>C</v>
          </cell>
          <cell r="T5363">
            <v>0</v>
          </cell>
        </row>
        <row r="5364">
          <cell r="F5364" t="str">
            <v>A-15</v>
          </cell>
          <cell r="G5364" t="str">
            <v>WH</v>
          </cell>
          <cell r="I5364" t="str">
            <v>Energy</v>
          </cell>
          <cell r="J5364" t="str">
            <v>Summer</v>
          </cell>
          <cell r="K5364" t="str">
            <v>N/A</v>
          </cell>
          <cell r="O5364" t="str">
            <v>N/A</v>
          </cell>
          <cell r="T5364">
            <v>130476.17490300001</v>
          </cell>
        </row>
        <row r="5365">
          <cell r="F5365" t="str">
            <v>A-15</v>
          </cell>
          <cell r="G5365" t="str">
            <v>WH</v>
          </cell>
          <cell r="I5365" t="str">
            <v>Energy</v>
          </cell>
          <cell r="J5365" t="str">
            <v>Winter</v>
          </cell>
          <cell r="K5365" t="str">
            <v>N/A</v>
          </cell>
          <cell r="O5365" t="str">
            <v>N/A</v>
          </cell>
          <cell r="T5365">
            <v>146937.101696</v>
          </cell>
        </row>
        <row r="5366">
          <cell r="F5366" t="str">
            <v>A-15</v>
          </cell>
          <cell r="G5366" t="str">
            <v>WH</v>
          </cell>
          <cell r="I5366" t="str">
            <v>Energy</v>
          </cell>
          <cell r="J5366" t="str">
            <v>Summer</v>
          </cell>
          <cell r="K5366" t="str">
            <v>N/A</v>
          </cell>
          <cell r="O5366" t="str">
            <v>C</v>
          </cell>
          <cell r="T5366">
            <v>0</v>
          </cell>
        </row>
        <row r="5367">
          <cell r="F5367" t="str">
            <v>A-15</v>
          </cell>
          <cell r="G5367" t="str">
            <v>WH</v>
          </cell>
          <cell r="I5367" t="str">
            <v>Energy</v>
          </cell>
          <cell r="J5367" t="str">
            <v>Winter</v>
          </cell>
          <cell r="K5367" t="str">
            <v>N/A</v>
          </cell>
          <cell r="O5367" t="str">
            <v>C</v>
          </cell>
          <cell r="T5367">
            <v>0</v>
          </cell>
        </row>
        <row r="5368">
          <cell r="F5368" t="str">
            <v>A-15</v>
          </cell>
          <cell r="G5368" t="str">
            <v>Distribution</v>
          </cell>
          <cell r="I5368" t="str">
            <v>Facility</v>
          </cell>
          <cell r="J5368" t="str">
            <v>Summer</v>
          </cell>
          <cell r="K5368" t="str">
            <v>N/A</v>
          </cell>
          <cell r="O5368" t="str">
            <v>N/A</v>
          </cell>
          <cell r="T5368">
            <v>358.48609599999997</v>
          </cell>
        </row>
        <row r="5369">
          <cell r="F5369" t="str">
            <v>A-15</v>
          </cell>
          <cell r="G5369" t="str">
            <v>Distribution</v>
          </cell>
          <cell r="I5369" t="str">
            <v>Facility</v>
          </cell>
          <cell r="J5369" t="str">
            <v>Winter</v>
          </cell>
          <cell r="K5369" t="str">
            <v>N/A</v>
          </cell>
          <cell r="O5369" t="str">
            <v>N/A</v>
          </cell>
          <cell r="T5369">
            <v>294.37286999999998</v>
          </cell>
        </row>
        <row r="5370">
          <cell r="F5370" t="str">
            <v>A-15</v>
          </cell>
          <cell r="G5370" t="str">
            <v>Distribution</v>
          </cell>
          <cell r="I5370" t="str">
            <v>Facility</v>
          </cell>
          <cell r="J5370" t="str">
            <v>Summer</v>
          </cell>
          <cell r="K5370" t="str">
            <v>N/A</v>
          </cell>
          <cell r="O5370" t="str">
            <v>C</v>
          </cell>
          <cell r="T5370">
            <v>0</v>
          </cell>
        </row>
        <row r="5371">
          <cell r="F5371" t="str">
            <v>A-15</v>
          </cell>
          <cell r="G5371" t="str">
            <v>Distribution</v>
          </cell>
          <cell r="I5371" t="str">
            <v>Facility</v>
          </cell>
          <cell r="J5371" t="str">
            <v>Winter</v>
          </cell>
          <cell r="K5371" t="str">
            <v>N/A</v>
          </cell>
          <cell r="O5371" t="str">
            <v>C</v>
          </cell>
          <cell r="T5371">
            <v>0</v>
          </cell>
        </row>
        <row r="5372">
          <cell r="F5372" t="str">
            <v>A-15</v>
          </cell>
          <cell r="G5372" t="str">
            <v>PCIA</v>
          </cell>
          <cell r="I5372" t="str">
            <v>Pre-09</v>
          </cell>
          <cell r="J5372" t="str">
            <v>N/A</v>
          </cell>
          <cell r="K5372" t="str">
            <v>N/A</v>
          </cell>
          <cell r="O5372" t="str">
            <v>N/A</v>
          </cell>
          <cell r="T5372">
            <v>0</v>
          </cell>
        </row>
        <row r="5373">
          <cell r="F5373" t="str">
            <v>A-15</v>
          </cell>
          <cell r="G5373" t="str">
            <v>PCIA</v>
          </cell>
          <cell r="I5373" t="str">
            <v>Vin 09</v>
          </cell>
          <cell r="J5373" t="str">
            <v>N/A</v>
          </cell>
          <cell r="K5373" t="str">
            <v>N/A</v>
          </cell>
          <cell r="O5373" t="str">
            <v>N/A</v>
          </cell>
          <cell r="T5373">
            <v>0</v>
          </cell>
        </row>
        <row r="5374">
          <cell r="F5374" t="str">
            <v>A-15</v>
          </cell>
          <cell r="G5374" t="str">
            <v>PCIA</v>
          </cell>
          <cell r="I5374" t="str">
            <v>Vin 10</v>
          </cell>
          <cell r="J5374" t="str">
            <v>N/A</v>
          </cell>
          <cell r="K5374" t="str">
            <v>N/A</v>
          </cell>
          <cell r="O5374" t="str">
            <v>N/A</v>
          </cell>
          <cell r="T5374">
            <v>0</v>
          </cell>
        </row>
        <row r="5375">
          <cell r="F5375" t="str">
            <v>A-15</v>
          </cell>
          <cell r="G5375" t="str">
            <v>PCIA</v>
          </cell>
          <cell r="I5375" t="str">
            <v>Vin 11</v>
          </cell>
          <cell r="J5375" t="str">
            <v>N/A</v>
          </cell>
          <cell r="K5375" t="str">
            <v>N/A</v>
          </cell>
          <cell r="O5375" t="str">
            <v>N/A</v>
          </cell>
          <cell r="T5375">
            <v>0</v>
          </cell>
        </row>
        <row r="5376">
          <cell r="F5376" t="str">
            <v>A-15</v>
          </cell>
          <cell r="G5376" t="str">
            <v>PCIA</v>
          </cell>
          <cell r="I5376" t="str">
            <v>Vin 12</v>
          </cell>
          <cell r="J5376" t="str">
            <v>N/A</v>
          </cell>
          <cell r="K5376" t="str">
            <v>N/A</v>
          </cell>
          <cell r="O5376" t="str">
            <v>N/A</v>
          </cell>
          <cell r="T5376">
            <v>0</v>
          </cell>
        </row>
        <row r="5377">
          <cell r="F5377" t="str">
            <v>A-15</v>
          </cell>
          <cell r="G5377" t="str">
            <v>PCIA</v>
          </cell>
          <cell r="I5377" t="str">
            <v>Vin 13</v>
          </cell>
          <cell r="J5377" t="str">
            <v>N/A</v>
          </cell>
          <cell r="K5377" t="str">
            <v>N/A</v>
          </cell>
          <cell r="O5377" t="str">
            <v>N/A</v>
          </cell>
          <cell r="T5377">
            <v>0</v>
          </cell>
        </row>
        <row r="5378">
          <cell r="F5378" t="str">
            <v>A-15</v>
          </cell>
          <cell r="G5378" t="str">
            <v>PCIA</v>
          </cell>
          <cell r="I5378" t="str">
            <v>Vin 14</v>
          </cell>
          <cell r="J5378" t="str">
            <v>N/A</v>
          </cell>
          <cell r="K5378" t="str">
            <v>N/A</v>
          </cell>
          <cell r="O5378" t="str">
            <v>N/A</v>
          </cell>
          <cell r="T5378">
            <v>0</v>
          </cell>
        </row>
        <row r="5379">
          <cell r="F5379" t="str">
            <v>A-15</v>
          </cell>
          <cell r="G5379" t="str">
            <v>PCIA</v>
          </cell>
          <cell r="I5379" t="str">
            <v>Vin 15</v>
          </cell>
          <cell r="J5379" t="str">
            <v>N/A</v>
          </cell>
          <cell r="K5379" t="str">
            <v>N/A</v>
          </cell>
          <cell r="O5379" t="str">
            <v>N/A</v>
          </cell>
          <cell r="T5379">
            <v>0</v>
          </cell>
        </row>
        <row r="5380">
          <cell r="F5380" t="str">
            <v>A-15</v>
          </cell>
          <cell r="G5380" t="str">
            <v>PCIA</v>
          </cell>
          <cell r="I5380" t="str">
            <v>Vin 16</v>
          </cell>
          <cell r="J5380" t="str">
            <v>N/A</v>
          </cell>
          <cell r="K5380" t="str">
            <v>N/A</v>
          </cell>
          <cell r="O5380" t="str">
            <v>N/A</v>
          </cell>
          <cell r="T5380">
            <v>0</v>
          </cell>
        </row>
        <row r="5381">
          <cell r="F5381" t="str">
            <v>A-15</v>
          </cell>
          <cell r="G5381" t="str">
            <v>PCIA</v>
          </cell>
          <cell r="I5381" t="str">
            <v>Vin 17</v>
          </cell>
          <cell r="J5381" t="str">
            <v>N/A</v>
          </cell>
          <cell r="K5381" t="str">
            <v>N/A</v>
          </cell>
          <cell r="O5381" t="str">
            <v>N/A</v>
          </cell>
          <cell r="T5381">
            <v>0</v>
          </cell>
        </row>
        <row r="5382">
          <cell r="F5382" t="str">
            <v>A-15</v>
          </cell>
          <cell r="G5382" t="str">
            <v>PCIA</v>
          </cell>
          <cell r="I5382" t="str">
            <v>Vin 18</v>
          </cell>
          <cell r="J5382" t="str">
            <v>N/A</v>
          </cell>
          <cell r="K5382" t="str">
            <v>N/A</v>
          </cell>
          <cell r="O5382" t="str">
            <v>N/A</v>
          </cell>
          <cell r="T5382">
            <v>0</v>
          </cell>
        </row>
        <row r="5383">
          <cell r="F5383" t="str">
            <v>A-15</v>
          </cell>
          <cell r="G5383" t="str">
            <v>PCIA</v>
          </cell>
          <cell r="I5383" t="str">
            <v>Vin 19</v>
          </cell>
          <cell r="J5383" t="str">
            <v>N/A</v>
          </cell>
          <cell r="K5383" t="str">
            <v>N/A</v>
          </cell>
          <cell r="O5383" t="str">
            <v>N/A</v>
          </cell>
          <cell r="T5383">
            <v>0</v>
          </cell>
        </row>
        <row r="5384">
          <cell r="F5384" t="str">
            <v>A-15</v>
          </cell>
          <cell r="G5384" t="str">
            <v>PCIA</v>
          </cell>
          <cell r="I5384" t="str">
            <v>Vin 20</v>
          </cell>
          <cell r="J5384" t="str">
            <v>N/A</v>
          </cell>
          <cell r="K5384" t="str">
            <v>N/A</v>
          </cell>
          <cell r="O5384" t="str">
            <v>N/A</v>
          </cell>
          <cell r="T5384">
            <v>0</v>
          </cell>
        </row>
        <row r="5385">
          <cell r="F5385" t="str">
            <v>A-15</v>
          </cell>
          <cell r="G5385" t="str">
            <v>PCIA</v>
          </cell>
          <cell r="I5385" t="str">
            <v>Vin 21</v>
          </cell>
          <cell r="J5385" t="str">
            <v>N/A</v>
          </cell>
          <cell r="K5385" t="str">
            <v>N/A</v>
          </cell>
          <cell r="O5385" t="str">
            <v>N/A</v>
          </cell>
          <cell r="T5385">
            <v>0</v>
          </cell>
        </row>
        <row r="5386">
          <cell r="F5386" t="str">
            <v>A-15</v>
          </cell>
          <cell r="G5386" t="str">
            <v>PCIA</v>
          </cell>
          <cell r="I5386" t="str">
            <v>Vin Bund</v>
          </cell>
          <cell r="J5386" t="str">
            <v>N/A</v>
          </cell>
          <cell r="K5386" t="str">
            <v>N/A</v>
          </cell>
          <cell r="O5386" t="str">
            <v>N/A</v>
          </cell>
          <cell r="T5386">
            <v>0</v>
          </cell>
        </row>
        <row r="5387">
          <cell r="F5387" t="str">
            <v>A-15</v>
          </cell>
          <cell r="G5387" t="str">
            <v>WH</v>
          </cell>
          <cell r="I5387" t="str">
            <v>DL</v>
          </cell>
          <cell r="J5387" t="str">
            <v>N/A</v>
          </cell>
          <cell r="K5387" t="str">
            <v>N/A</v>
          </cell>
          <cell r="O5387" t="str">
            <v>N/A</v>
          </cell>
          <cell r="T5387">
            <v>0</v>
          </cell>
        </row>
        <row r="5388">
          <cell r="F5388" t="str">
            <v>A-15</v>
          </cell>
          <cell r="G5388" t="str">
            <v>WH</v>
          </cell>
          <cell r="I5388" t="str">
            <v>Energy</v>
          </cell>
          <cell r="J5388" t="str">
            <v>Summer</v>
          </cell>
          <cell r="K5388" t="str">
            <v>N/A</v>
          </cell>
          <cell r="O5388" t="str">
            <v>N/A</v>
          </cell>
          <cell r="T5388">
            <v>130476.17490300001</v>
          </cell>
        </row>
        <row r="5389">
          <cell r="F5389" t="str">
            <v>A-15</v>
          </cell>
          <cell r="G5389" t="str">
            <v>WH</v>
          </cell>
          <cell r="I5389" t="str">
            <v>Energy</v>
          </cell>
          <cell r="J5389" t="str">
            <v>Winter</v>
          </cell>
          <cell r="K5389" t="str">
            <v>N/A</v>
          </cell>
          <cell r="O5389" t="str">
            <v>N/A</v>
          </cell>
          <cell r="T5389">
            <v>146937.101696</v>
          </cell>
        </row>
        <row r="5390">
          <cell r="F5390" t="str">
            <v>A-15</v>
          </cell>
          <cell r="G5390" t="str">
            <v>WH</v>
          </cell>
          <cell r="I5390" t="str">
            <v>DL</v>
          </cell>
          <cell r="J5390" t="str">
            <v>N/A</v>
          </cell>
          <cell r="K5390" t="str">
            <v>N/A</v>
          </cell>
          <cell r="O5390" t="str">
            <v>N/A</v>
          </cell>
          <cell r="T5390">
            <v>0</v>
          </cell>
        </row>
        <row r="5391">
          <cell r="F5391" t="str">
            <v>A-15</v>
          </cell>
          <cell r="G5391" t="str">
            <v>WH</v>
          </cell>
          <cell r="I5391" t="str">
            <v>Energy</v>
          </cell>
          <cell r="J5391" t="str">
            <v>Summer</v>
          </cell>
          <cell r="K5391" t="str">
            <v>N/A</v>
          </cell>
          <cell r="O5391" t="str">
            <v>N/A</v>
          </cell>
          <cell r="T5391">
            <v>130476.17490300001</v>
          </cell>
        </row>
        <row r="5392">
          <cell r="F5392" t="str">
            <v>A-15</v>
          </cell>
          <cell r="G5392" t="str">
            <v>WH</v>
          </cell>
          <cell r="I5392" t="str">
            <v>Energy</v>
          </cell>
          <cell r="J5392" t="str">
            <v>Winter</v>
          </cell>
          <cell r="K5392" t="str">
            <v>N/A</v>
          </cell>
          <cell r="O5392" t="str">
            <v>N/A</v>
          </cell>
          <cell r="T5392">
            <v>146937.101696</v>
          </cell>
        </row>
        <row r="5393">
          <cell r="F5393" t="str">
            <v>A-15</v>
          </cell>
          <cell r="G5393" t="str">
            <v>PCIA</v>
          </cell>
          <cell r="I5393" t="str">
            <v>Vin 22</v>
          </cell>
          <cell r="J5393" t="str">
            <v>N/A</v>
          </cell>
          <cell r="K5393" t="str">
            <v>N/A</v>
          </cell>
          <cell r="O5393" t="str">
            <v>N/A</v>
          </cell>
          <cell r="T5393">
            <v>0</v>
          </cell>
        </row>
        <row r="5394">
          <cell r="F5394" t="str">
            <v>A-15</v>
          </cell>
          <cell r="G5394" t="str">
            <v>PCIA</v>
          </cell>
          <cell r="I5394" t="str">
            <v>Vin 23</v>
          </cell>
          <cell r="J5394" t="str">
            <v>N/A</v>
          </cell>
          <cell r="K5394" t="str">
            <v>N/A</v>
          </cell>
          <cell r="O5394" t="str">
            <v>N/A</v>
          </cell>
          <cell r="T5394">
            <v>0</v>
          </cell>
        </row>
        <row r="5395">
          <cell r="F5395" t="str">
            <v>SB</v>
          </cell>
          <cell r="G5395" t="str">
            <v>AB32 Credit</v>
          </cell>
          <cell r="I5395" t="str">
            <v>Energy</v>
          </cell>
          <cell r="J5395" t="str">
            <v>Summer</v>
          </cell>
          <cell r="K5395" t="str">
            <v>Off Peak</v>
          </cell>
          <cell r="O5395" t="str">
            <v>N/A</v>
          </cell>
          <cell r="T5395">
            <v>2740334.742242028</v>
          </cell>
        </row>
        <row r="5396">
          <cell r="F5396" t="str">
            <v>SB</v>
          </cell>
          <cell r="G5396" t="str">
            <v>AB32 Credit</v>
          </cell>
          <cell r="I5396" t="str">
            <v>Energy</v>
          </cell>
          <cell r="J5396" t="str">
            <v>Summer</v>
          </cell>
          <cell r="K5396" t="str">
            <v>Part Peak</v>
          </cell>
          <cell r="O5396" t="str">
            <v>N/A</v>
          </cell>
          <cell r="T5396">
            <v>716120.78382086847</v>
          </cell>
        </row>
        <row r="5397">
          <cell r="F5397" t="str">
            <v>SB</v>
          </cell>
          <cell r="G5397" t="str">
            <v>AB32 Credit</v>
          </cell>
          <cell r="I5397" t="str">
            <v>Energy</v>
          </cell>
          <cell r="J5397" t="str">
            <v>Summer</v>
          </cell>
          <cell r="K5397" t="str">
            <v>Peak</v>
          </cell>
          <cell r="O5397" t="str">
            <v>N/A</v>
          </cell>
          <cell r="T5397">
            <v>855246.68600350234</v>
          </cell>
        </row>
        <row r="5398">
          <cell r="F5398" t="str">
            <v>SB</v>
          </cell>
          <cell r="G5398" t="str">
            <v>AB32 Credit</v>
          </cell>
          <cell r="I5398" t="str">
            <v>Energy</v>
          </cell>
          <cell r="J5398" t="str">
            <v>Winter</v>
          </cell>
          <cell r="K5398" t="str">
            <v>Off Peak</v>
          </cell>
          <cell r="O5398" t="str">
            <v>N/A</v>
          </cell>
          <cell r="T5398">
            <v>9783161.0614502933</v>
          </cell>
        </row>
        <row r="5399">
          <cell r="F5399" t="str">
            <v>SB</v>
          </cell>
          <cell r="G5399" t="str">
            <v>AB32 Credit</v>
          </cell>
          <cell r="I5399" t="str">
            <v>Energy</v>
          </cell>
          <cell r="J5399" t="str">
            <v>Winter</v>
          </cell>
          <cell r="K5399" t="str">
            <v>Part Peak</v>
          </cell>
          <cell r="O5399" t="str">
            <v>N/A</v>
          </cell>
          <cell r="T5399">
            <v>3080822.8056180677</v>
          </cell>
        </row>
        <row r="5400">
          <cell r="F5400" t="str">
            <v>SB</v>
          </cell>
          <cell r="G5400" t="str">
            <v>AB32 Credit</v>
          </cell>
          <cell r="I5400" t="str">
            <v>Energy</v>
          </cell>
          <cell r="J5400" t="str">
            <v>Winter</v>
          </cell>
          <cell r="K5400" t="str">
            <v>Super Off</v>
          </cell>
          <cell r="O5400" t="str">
            <v>N/A</v>
          </cell>
          <cell r="T5400">
            <v>1720548.2770701468</v>
          </cell>
        </row>
        <row r="5401">
          <cell r="F5401" t="str">
            <v>SB</v>
          </cell>
          <cell r="G5401" t="str">
            <v>AB32 Credit</v>
          </cell>
          <cell r="I5401" t="str">
            <v>Energy</v>
          </cell>
          <cell r="J5401" t="str">
            <v>Summer</v>
          </cell>
          <cell r="K5401" t="str">
            <v>Off Peak</v>
          </cell>
          <cell r="O5401" t="str">
            <v>N/A</v>
          </cell>
          <cell r="T5401">
            <v>0</v>
          </cell>
        </row>
        <row r="5402">
          <cell r="F5402" t="str">
            <v>SB</v>
          </cell>
          <cell r="G5402" t="str">
            <v>AB32 Credit</v>
          </cell>
          <cell r="I5402" t="str">
            <v>Energy</v>
          </cell>
          <cell r="J5402" t="str">
            <v>Summer</v>
          </cell>
          <cell r="K5402" t="str">
            <v>Part Peak</v>
          </cell>
          <cell r="O5402" t="str">
            <v>N/A</v>
          </cell>
          <cell r="T5402">
            <v>0</v>
          </cell>
        </row>
        <row r="5403">
          <cell r="F5403" t="str">
            <v>SB</v>
          </cell>
          <cell r="G5403" t="str">
            <v>AB32 Credit</v>
          </cell>
          <cell r="I5403" t="str">
            <v>Energy</v>
          </cell>
          <cell r="J5403" t="str">
            <v>Summer</v>
          </cell>
          <cell r="K5403" t="str">
            <v>Peak</v>
          </cell>
          <cell r="O5403" t="str">
            <v>N/A</v>
          </cell>
          <cell r="T5403">
            <v>0</v>
          </cell>
        </row>
        <row r="5404">
          <cell r="F5404" t="str">
            <v>SB</v>
          </cell>
          <cell r="G5404" t="str">
            <v>AB32 Credit</v>
          </cell>
          <cell r="I5404" t="str">
            <v>Energy</v>
          </cell>
          <cell r="J5404" t="str">
            <v>Winter</v>
          </cell>
          <cell r="K5404" t="str">
            <v>Off Peak</v>
          </cell>
          <cell r="O5404" t="str">
            <v>N/A</v>
          </cell>
          <cell r="T5404">
            <v>0</v>
          </cell>
        </row>
        <row r="5405">
          <cell r="F5405" t="str">
            <v>SB</v>
          </cell>
          <cell r="G5405" t="str">
            <v>AB32 Credit</v>
          </cell>
          <cell r="I5405" t="str">
            <v>Energy</v>
          </cell>
          <cell r="J5405" t="str">
            <v>Winter</v>
          </cell>
          <cell r="K5405" t="str">
            <v>Part Peak</v>
          </cell>
          <cell r="O5405" t="str">
            <v>N/A</v>
          </cell>
          <cell r="T5405">
            <v>0</v>
          </cell>
        </row>
        <row r="5406">
          <cell r="F5406" t="str">
            <v>SB</v>
          </cell>
          <cell r="G5406" t="str">
            <v>AB32 Credit</v>
          </cell>
          <cell r="I5406" t="str">
            <v>Energy</v>
          </cell>
          <cell r="J5406" t="str">
            <v>Winter</v>
          </cell>
          <cell r="K5406" t="str">
            <v>Super Off</v>
          </cell>
          <cell r="O5406" t="str">
            <v>N/A</v>
          </cell>
          <cell r="T5406">
            <v>0</v>
          </cell>
        </row>
        <row r="5407">
          <cell r="F5407" t="str">
            <v>SB</v>
          </cell>
          <cell r="G5407" t="str">
            <v>AB32 Credit</v>
          </cell>
          <cell r="I5407" t="str">
            <v>Energy</v>
          </cell>
          <cell r="J5407" t="str">
            <v>Summer</v>
          </cell>
          <cell r="K5407" t="str">
            <v>Off Peak</v>
          </cell>
          <cell r="O5407" t="str">
            <v>N/A</v>
          </cell>
          <cell r="T5407">
            <v>1067880.5278743163</v>
          </cell>
        </row>
        <row r="5408">
          <cell r="F5408" t="str">
            <v>SB</v>
          </cell>
          <cell r="G5408" t="str">
            <v>AB32 Credit</v>
          </cell>
          <cell r="I5408" t="str">
            <v>Energy</v>
          </cell>
          <cell r="J5408" t="str">
            <v>Summer</v>
          </cell>
          <cell r="K5408" t="str">
            <v>Part Peak</v>
          </cell>
          <cell r="O5408" t="str">
            <v>N/A</v>
          </cell>
          <cell r="T5408">
            <v>146462.89574734197</v>
          </cell>
        </row>
        <row r="5409">
          <cell r="F5409" t="str">
            <v>SB</v>
          </cell>
          <cell r="G5409" t="str">
            <v>AB32 Credit</v>
          </cell>
          <cell r="I5409" t="str">
            <v>Energy</v>
          </cell>
          <cell r="J5409" t="str">
            <v>Summer</v>
          </cell>
          <cell r="K5409" t="str">
            <v>Peak</v>
          </cell>
          <cell r="O5409" t="str">
            <v>N/A</v>
          </cell>
          <cell r="T5409">
            <v>219794.43874657093</v>
          </cell>
        </row>
        <row r="5410">
          <cell r="F5410" t="str">
            <v>SB</v>
          </cell>
          <cell r="G5410" t="str">
            <v>AB32 Credit</v>
          </cell>
          <cell r="I5410" t="str">
            <v>Energy</v>
          </cell>
          <cell r="J5410" t="str">
            <v>Winter</v>
          </cell>
          <cell r="K5410" t="str">
            <v>Off Peak</v>
          </cell>
          <cell r="O5410" t="str">
            <v>N/A</v>
          </cell>
          <cell r="T5410">
            <v>3072509.4886050127</v>
          </cell>
        </row>
        <row r="5411">
          <cell r="F5411" t="str">
            <v>SB</v>
          </cell>
          <cell r="G5411" t="str">
            <v>AB32 Credit</v>
          </cell>
          <cell r="I5411" t="str">
            <v>Energy</v>
          </cell>
          <cell r="J5411" t="str">
            <v>Winter</v>
          </cell>
          <cell r="K5411" t="str">
            <v>Part Peak</v>
          </cell>
          <cell r="O5411" t="str">
            <v>N/A</v>
          </cell>
          <cell r="T5411">
            <v>1022837.4668249973</v>
          </cell>
        </row>
        <row r="5412">
          <cell r="F5412" t="str">
            <v>SB</v>
          </cell>
          <cell r="G5412" t="str">
            <v>AB32 Credit</v>
          </cell>
          <cell r="I5412" t="str">
            <v>Energy</v>
          </cell>
          <cell r="J5412" t="str">
            <v>Winter</v>
          </cell>
          <cell r="K5412" t="str">
            <v>Super Off</v>
          </cell>
          <cell r="O5412" t="str">
            <v>N/A</v>
          </cell>
          <cell r="T5412">
            <v>-207743.03872045793</v>
          </cell>
        </row>
        <row r="5413">
          <cell r="F5413" t="str">
            <v>SB</v>
          </cell>
          <cell r="G5413" t="str">
            <v>AB32 Credit</v>
          </cell>
          <cell r="I5413" t="str">
            <v>Energy</v>
          </cell>
          <cell r="J5413" t="str">
            <v>Summer</v>
          </cell>
          <cell r="K5413" t="str">
            <v>Off Peak</v>
          </cell>
          <cell r="O5413" t="str">
            <v>N/A</v>
          </cell>
          <cell r="T5413">
            <v>123454.02638635457</v>
          </cell>
        </row>
        <row r="5414">
          <cell r="F5414" t="str">
            <v>SB</v>
          </cell>
          <cell r="G5414" t="str">
            <v>AB32 Credit</v>
          </cell>
          <cell r="I5414" t="str">
            <v>Energy</v>
          </cell>
          <cell r="J5414" t="str">
            <v>Summer</v>
          </cell>
          <cell r="K5414" t="str">
            <v>Part Peak</v>
          </cell>
          <cell r="O5414" t="str">
            <v>N/A</v>
          </cell>
          <cell r="T5414">
            <v>16932.075943182979</v>
          </cell>
        </row>
        <row r="5415">
          <cell r="F5415" t="str">
            <v>SB</v>
          </cell>
          <cell r="G5415" t="str">
            <v>AB32 Credit</v>
          </cell>
          <cell r="I5415" t="str">
            <v>Energy</v>
          </cell>
          <cell r="J5415" t="str">
            <v>Summer</v>
          </cell>
          <cell r="K5415" t="str">
            <v>Peak</v>
          </cell>
          <cell r="O5415" t="str">
            <v>N/A</v>
          </cell>
          <cell r="T5415">
            <v>25409.685570918795</v>
          </cell>
        </row>
        <row r="5416">
          <cell r="F5416" t="str">
            <v>SB</v>
          </cell>
          <cell r="G5416" t="str">
            <v>AB32 Credit</v>
          </cell>
          <cell r="I5416" t="str">
            <v>Energy</v>
          </cell>
          <cell r="J5416" t="str">
            <v>Winter</v>
          </cell>
          <cell r="K5416" t="str">
            <v>Off Peak</v>
          </cell>
          <cell r="O5416" t="str">
            <v>N/A</v>
          </cell>
          <cell r="T5416">
            <v>355202.34481062769</v>
          </cell>
        </row>
        <row r="5417">
          <cell r="F5417" t="str">
            <v>SB</v>
          </cell>
          <cell r="G5417" t="str">
            <v>AB32 Credit</v>
          </cell>
          <cell r="I5417" t="str">
            <v>Energy</v>
          </cell>
          <cell r="J5417" t="str">
            <v>Winter</v>
          </cell>
          <cell r="K5417" t="str">
            <v>Part Peak</v>
          </cell>
          <cell r="O5417" t="str">
            <v>N/A</v>
          </cell>
          <cell r="T5417">
            <v>118246.75169395632</v>
          </cell>
        </row>
        <row r="5418">
          <cell r="F5418" t="str">
            <v>SB</v>
          </cell>
          <cell r="G5418" t="str">
            <v>AB32 Credit</v>
          </cell>
          <cell r="I5418" t="str">
            <v>Energy</v>
          </cell>
          <cell r="J5418" t="str">
            <v>Winter</v>
          </cell>
          <cell r="K5418" t="str">
            <v>Super Off</v>
          </cell>
          <cell r="O5418" t="str">
            <v>N/A</v>
          </cell>
          <cell r="T5418">
            <v>-24016.464308819544</v>
          </cell>
        </row>
        <row r="5419">
          <cell r="F5419" t="str">
            <v>SB</v>
          </cell>
          <cell r="G5419" t="str">
            <v>AB32 Credit</v>
          </cell>
          <cell r="I5419" t="str">
            <v>Energy</v>
          </cell>
          <cell r="J5419" t="str">
            <v>Summer</v>
          </cell>
          <cell r="K5419" t="str">
            <v>Off Peak</v>
          </cell>
          <cell r="O5419" t="str">
            <v>N/A</v>
          </cell>
          <cell r="T5419">
            <v>93101391.397574723</v>
          </cell>
        </row>
        <row r="5420">
          <cell r="F5420" t="str">
            <v>SB</v>
          </cell>
          <cell r="G5420" t="str">
            <v>AB32 Credit</v>
          </cell>
          <cell r="I5420" t="str">
            <v>Energy</v>
          </cell>
          <cell r="J5420" t="str">
            <v>Summer</v>
          </cell>
          <cell r="K5420" t="str">
            <v>Part Peak</v>
          </cell>
          <cell r="O5420" t="str">
            <v>N/A</v>
          </cell>
          <cell r="T5420">
            <v>21468295.927262068</v>
          </cell>
        </row>
        <row r="5421">
          <cell r="F5421" t="str">
            <v>SB</v>
          </cell>
          <cell r="G5421" t="str">
            <v>AB32 Credit</v>
          </cell>
          <cell r="I5421" t="str">
            <v>Energy</v>
          </cell>
          <cell r="J5421" t="str">
            <v>Summer</v>
          </cell>
          <cell r="K5421" t="str">
            <v>Peak</v>
          </cell>
          <cell r="O5421" t="str">
            <v>N/A</v>
          </cell>
          <cell r="T5421">
            <v>24703884.743853338</v>
          </cell>
        </row>
        <row r="5422">
          <cell r="F5422" t="str">
            <v>SB</v>
          </cell>
          <cell r="G5422" t="str">
            <v>AB32 Credit</v>
          </cell>
          <cell r="I5422" t="str">
            <v>Energy</v>
          </cell>
          <cell r="J5422" t="str">
            <v>Winter</v>
          </cell>
          <cell r="K5422" t="str">
            <v>Off Peak</v>
          </cell>
          <cell r="O5422" t="str">
            <v>N/A</v>
          </cell>
          <cell r="T5422">
            <v>242112107.24599239</v>
          </cell>
        </row>
        <row r="5423">
          <cell r="F5423" t="str">
            <v>SB</v>
          </cell>
          <cell r="G5423" t="str">
            <v>AB32 Credit</v>
          </cell>
          <cell r="I5423" t="str">
            <v>Energy</v>
          </cell>
          <cell r="J5423" t="str">
            <v>Winter</v>
          </cell>
          <cell r="K5423" t="str">
            <v>Part Peak</v>
          </cell>
          <cell r="O5423" t="str">
            <v>N/A</v>
          </cell>
          <cell r="T5423">
            <v>66647550.4504008</v>
          </cell>
        </row>
        <row r="5424">
          <cell r="F5424" t="str">
            <v>SB</v>
          </cell>
          <cell r="G5424" t="str">
            <v>AB32 Credit</v>
          </cell>
          <cell r="I5424" t="str">
            <v>Energy</v>
          </cell>
          <cell r="J5424" t="str">
            <v>Winter</v>
          </cell>
          <cell r="K5424" t="str">
            <v>Super Off</v>
          </cell>
          <cell r="O5424" t="str">
            <v>N/A</v>
          </cell>
          <cell r="T5424">
            <v>37660584.167065017</v>
          </cell>
        </row>
        <row r="5425">
          <cell r="F5425" t="str">
            <v>SB</v>
          </cell>
          <cell r="G5425" t="str">
            <v>AB32 Credit</v>
          </cell>
          <cell r="I5425" t="str">
            <v>Energy</v>
          </cell>
          <cell r="J5425" t="str">
            <v>Summer</v>
          </cell>
          <cell r="K5425" t="str">
            <v>Off Peak</v>
          </cell>
          <cell r="O5425" t="str">
            <v>N/A</v>
          </cell>
          <cell r="T5425">
            <v>0</v>
          </cell>
        </row>
        <row r="5426">
          <cell r="F5426" t="str">
            <v>SB</v>
          </cell>
          <cell r="G5426" t="str">
            <v>AB32 Credit</v>
          </cell>
          <cell r="I5426" t="str">
            <v>Energy</v>
          </cell>
          <cell r="J5426" t="str">
            <v>Summer</v>
          </cell>
          <cell r="K5426" t="str">
            <v>Part Peak</v>
          </cell>
          <cell r="O5426" t="str">
            <v>N/A</v>
          </cell>
          <cell r="T5426">
            <v>0</v>
          </cell>
        </row>
        <row r="5427">
          <cell r="F5427" t="str">
            <v>SB</v>
          </cell>
          <cell r="G5427" t="str">
            <v>AB32 Credit</v>
          </cell>
          <cell r="I5427" t="str">
            <v>Energy</v>
          </cell>
          <cell r="J5427" t="str">
            <v>Summer</v>
          </cell>
          <cell r="K5427" t="str">
            <v>Peak</v>
          </cell>
          <cell r="O5427" t="str">
            <v>N/A</v>
          </cell>
          <cell r="T5427">
            <v>0</v>
          </cell>
        </row>
        <row r="5428">
          <cell r="F5428" t="str">
            <v>SB</v>
          </cell>
          <cell r="G5428" t="str">
            <v>AB32 Credit</v>
          </cell>
          <cell r="I5428" t="str">
            <v>Energy</v>
          </cell>
          <cell r="J5428" t="str">
            <v>Winter</v>
          </cell>
          <cell r="K5428" t="str">
            <v>Off Peak</v>
          </cell>
          <cell r="O5428" t="str">
            <v>N/A</v>
          </cell>
          <cell r="T5428">
            <v>0</v>
          </cell>
        </row>
        <row r="5429">
          <cell r="F5429" t="str">
            <v>SB</v>
          </cell>
          <cell r="G5429" t="str">
            <v>AB32 Credit</v>
          </cell>
          <cell r="I5429" t="str">
            <v>Energy</v>
          </cell>
          <cell r="J5429" t="str">
            <v>Winter</v>
          </cell>
          <cell r="K5429" t="str">
            <v>Part Peak</v>
          </cell>
          <cell r="O5429" t="str">
            <v>N/A</v>
          </cell>
          <cell r="T5429">
            <v>0</v>
          </cell>
        </row>
        <row r="5430">
          <cell r="F5430" t="str">
            <v>SB</v>
          </cell>
          <cell r="G5430" t="str">
            <v>AB32 Credit</v>
          </cell>
          <cell r="I5430" t="str">
            <v>Energy</v>
          </cell>
          <cell r="J5430" t="str">
            <v>Winter</v>
          </cell>
          <cell r="K5430" t="str">
            <v>Super Off</v>
          </cell>
          <cell r="O5430" t="str">
            <v>N/A</v>
          </cell>
          <cell r="T5430">
            <v>0</v>
          </cell>
        </row>
        <row r="5431">
          <cell r="F5431" t="str">
            <v>SB</v>
          </cell>
          <cell r="G5431" t="str">
            <v>CTC</v>
          </cell>
          <cell r="I5431" t="str">
            <v>DL</v>
          </cell>
          <cell r="J5431" t="str">
            <v>N/A</v>
          </cell>
          <cell r="K5431" t="str">
            <v>N/A</v>
          </cell>
          <cell r="O5431" t="str">
            <v>N/A</v>
          </cell>
          <cell r="T5431">
            <v>0</v>
          </cell>
        </row>
        <row r="5432">
          <cell r="F5432" t="str">
            <v>SB</v>
          </cell>
          <cell r="G5432" t="str">
            <v>CTC</v>
          </cell>
          <cell r="I5432" t="str">
            <v>DL</v>
          </cell>
          <cell r="J5432" t="str">
            <v>N/A</v>
          </cell>
          <cell r="K5432" t="str">
            <v>N/A</v>
          </cell>
          <cell r="O5432" t="str">
            <v>N/A</v>
          </cell>
          <cell r="T5432">
            <v>0</v>
          </cell>
        </row>
        <row r="5433">
          <cell r="F5433" t="str">
            <v>SB</v>
          </cell>
          <cell r="G5433" t="str">
            <v>CTC</v>
          </cell>
          <cell r="I5433" t="str">
            <v>DL</v>
          </cell>
          <cell r="J5433" t="str">
            <v>N/A</v>
          </cell>
          <cell r="K5433" t="str">
            <v>N/A</v>
          </cell>
          <cell r="O5433" t="str">
            <v>N/A</v>
          </cell>
          <cell r="T5433">
            <v>0</v>
          </cell>
        </row>
        <row r="5434">
          <cell r="F5434" t="str">
            <v>SB</v>
          </cell>
          <cell r="G5434" t="str">
            <v>CTC</v>
          </cell>
          <cell r="I5434" t="str">
            <v>Energy</v>
          </cell>
          <cell r="J5434" t="str">
            <v>Summer</v>
          </cell>
          <cell r="K5434" t="str">
            <v>Off Peak</v>
          </cell>
          <cell r="O5434" t="str">
            <v>N/A</v>
          </cell>
          <cell r="T5434">
            <v>1055635.1342539999</v>
          </cell>
        </row>
        <row r="5435">
          <cell r="F5435" t="str">
            <v>SB</v>
          </cell>
          <cell r="G5435" t="str">
            <v>CTC</v>
          </cell>
          <cell r="I5435" t="str">
            <v>Energy</v>
          </cell>
          <cell r="J5435" t="str">
            <v>Summer</v>
          </cell>
          <cell r="K5435" t="str">
            <v>Part Peak</v>
          </cell>
          <cell r="O5435" t="str">
            <v>N/A</v>
          </cell>
          <cell r="T5435">
            <v>265289.31371799996</v>
          </cell>
        </row>
        <row r="5436">
          <cell r="F5436" t="str">
            <v>SB</v>
          </cell>
          <cell r="G5436" t="str">
            <v>CTC</v>
          </cell>
          <cell r="I5436" t="str">
            <v>Energy</v>
          </cell>
          <cell r="J5436" t="str">
            <v>Summer</v>
          </cell>
          <cell r="K5436" t="str">
            <v>Peak</v>
          </cell>
          <cell r="O5436" t="str">
            <v>N/A</v>
          </cell>
          <cell r="T5436">
            <v>292971.082375</v>
          </cell>
        </row>
        <row r="5437">
          <cell r="F5437" t="str">
            <v>SB</v>
          </cell>
          <cell r="G5437" t="str">
            <v>CTC</v>
          </cell>
          <cell r="I5437" t="str">
            <v>Energy</v>
          </cell>
          <cell r="J5437" t="str">
            <v>Winter</v>
          </cell>
          <cell r="K5437" t="str">
            <v>Off Peak</v>
          </cell>
          <cell r="O5437" t="str">
            <v>N/A</v>
          </cell>
          <cell r="T5437">
            <v>3396853.4512400003</v>
          </cell>
        </row>
        <row r="5438">
          <cell r="F5438" t="str">
            <v>SB</v>
          </cell>
          <cell r="G5438" t="str">
            <v>CTC</v>
          </cell>
          <cell r="I5438" t="str">
            <v>Energy</v>
          </cell>
          <cell r="J5438" t="str">
            <v>Winter</v>
          </cell>
          <cell r="K5438" t="str">
            <v>Part Peak</v>
          </cell>
          <cell r="O5438" t="str">
            <v>N/A</v>
          </cell>
          <cell r="T5438">
            <v>1087155.681049</v>
          </cell>
        </row>
        <row r="5439">
          <cell r="F5439" t="str">
            <v>SB</v>
          </cell>
          <cell r="G5439" t="str">
            <v>CTC</v>
          </cell>
          <cell r="I5439" t="str">
            <v>Energy</v>
          </cell>
          <cell r="J5439" t="str">
            <v>Winter</v>
          </cell>
          <cell r="K5439" t="str">
            <v>Super Off</v>
          </cell>
          <cell r="O5439" t="str">
            <v>N/A</v>
          </cell>
          <cell r="T5439">
            <v>272102.644393</v>
          </cell>
        </row>
        <row r="5440">
          <cell r="F5440" t="str">
            <v>SB</v>
          </cell>
          <cell r="G5440" t="str">
            <v>CTC</v>
          </cell>
          <cell r="I5440" t="str">
            <v>Energy</v>
          </cell>
          <cell r="J5440" t="str">
            <v>Summer</v>
          </cell>
          <cell r="K5440" t="str">
            <v>Off Peak</v>
          </cell>
          <cell r="O5440" t="str">
            <v>N/A</v>
          </cell>
          <cell r="T5440">
            <v>136791.45440100005</v>
          </cell>
        </row>
        <row r="5441">
          <cell r="F5441" t="str">
            <v>SB</v>
          </cell>
          <cell r="G5441" t="str">
            <v>CTC</v>
          </cell>
          <cell r="I5441" t="str">
            <v>Energy</v>
          </cell>
          <cell r="J5441" t="str">
            <v>Summer</v>
          </cell>
          <cell r="K5441" t="str">
            <v>Part Peak</v>
          </cell>
          <cell r="O5441" t="str">
            <v>N/A</v>
          </cell>
          <cell r="T5441">
            <v>-95880.725107000035</v>
          </cell>
        </row>
        <row r="5442">
          <cell r="F5442" t="str">
            <v>SB</v>
          </cell>
          <cell r="G5442" t="str">
            <v>CTC</v>
          </cell>
          <cell r="I5442" t="str">
            <v>Energy</v>
          </cell>
          <cell r="J5442" t="str">
            <v>Summer</v>
          </cell>
          <cell r="K5442" t="str">
            <v>Peak</v>
          </cell>
          <cell r="O5442" t="str">
            <v>N/A</v>
          </cell>
          <cell r="T5442">
            <v>-99215.816596999968</v>
          </cell>
        </row>
        <row r="5443">
          <cell r="F5443" t="str">
            <v>SB</v>
          </cell>
          <cell r="G5443" t="str">
            <v>CTC</v>
          </cell>
          <cell r="I5443" t="str">
            <v>Energy</v>
          </cell>
          <cell r="J5443" t="str">
            <v>Winter</v>
          </cell>
          <cell r="K5443" t="str">
            <v>Off Peak</v>
          </cell>
          <cell r="O5443" t="str">
            <v>N/A</v>
          </cell>
          <cell r="T5443">
            <v>1853884.2410749998</v>
          </cell>
        </row>
        <row r="5444">
          <cell r="F5444" t="str">
            <v>SB</v>
          </cell>
          <cell r="G5444" t="str">
            <v>CTC</v>
          </cell>
          <cell r="I5444" t="str">
            <v>Energy</v>
          </cell>
          <cell r="J5444" t="str">
            <v>Winter</v>
          </cell>
          <cell r="K5444" t="str">
            <v>Part Peak</v>
          </cell>
          <cell r="O5444" t="str">
            <v>N/A</v>
          </cell>
          <cell r="T5444">
            <v>663380.86258099996</v>
          </cell>
        </row>
        <row r="5445">
          <cell r="F5445" t="str">
            <v>SB</v>
          </cell>
          <cell r="G5445" t="str">
            <v>CTC</v>
          </cell>
          <cell r="I5445" t="str">
            <v>Energy</v>
          </cell>
          <cell r="J5445" t="str">
            <v>Winter</v>
          </cell>
          <cell r="K5445" t="str">
            <v>Super Off</v>
          </cell>
          <cell r="O5445" t="str">
            <v>N/A</v>
          </cell>
          <cell r="T5445">
            <v>-468244.31171599991</v>
          </cell>
        </row>
        <row r="5446">
          <cell r="F5446" t="str">
            <v>SB</v>
          </cell>
          <cell r="G5446" t="str">
            <v>CTC</v>
          </cell>
          <cell r="I5446" t="str">
            <v>Energy</v>
          </cell>
          <cell r="J5446" t="str">
            <v>Summer</v>
          </cell>
          <cell r="K5446" t="str">
            <v>Off Peak</v>
          </cell>
          <cell r="O5446" t="str">
            <v>N/A</v>
          </cell>
          <cell r="T5446">
            <v>80760270.450048998</v>
          </cell>
        </row>
        <row r="5447">
          <cell r="F5447" t="str">
            <v>SB</v>
          </cell>
          <cell r="G5447" t="str">
            <v>CTC</v>
          </cell>
          <cell r="I5447" t="str">
            <v>Energy</v>
          </cell>
          <cell r="J5447" t="str">
            <v>Summer</v>
          </cell>
          <cell r="K5447" t="str">
            <v>Part Peak</v>
          </cell>
          <cell r="O5447" t="str">
            <v>N/A</v>
          </cell>
          <cell r="T5447">
            <v>19635667.918293003</v>
          </cell>
        </row>
        <row r="5448">
          <cell r="F5448" t="str">
            <v>SB</v>
          </cell>
          <cell r="G5448" t="str">
            <v>CTC</v>
          </cell>
          <cell r="I5448" t="str">
            <v>Energy</v>
          </cell>
          <cell r="J5448" t="str">
            <v>Summer</v>
          </cell>
          <cell r="K5448" t="str">
            <v>Peak</v>
          </cell>
          <cell r="O5448" t="str">
            <v>N/A</v>
          </cell>
          <cell r="T5448">
            <v>22643158.932373002</v>
          </cell>
        </row>
        <row r="5449">
          <cell r="F5449" t="str">
            <v>SB</v>
          </cell>
          <cell r="G5449" t="str">
            <v>CTC</v>
          </cell>
          <cell r="I5449" t="str">
            <v>Energy</v>
          </cell>
          <cell r="J5449" t="str">
            <v>Winter</v>
          </cell>
          <cell r="K5449" t="str">
            <v>Off Peak</v>
          </cell>
          <cell r="O5449" t="str">
            <v>N/A</v>
          </cell>
          <cell r="T5449">
            <v>201924310.81464601</v>
          </cell>
        </row>
        <row r="5450">
          <cell r="F5450" t="str">
            <v>SB</v>
          </cell>
          <cell r="G5450" t="str">
            <v>CTC</v>
          </cell>
          <cell r="I5450" t="str">
            <v>Energy</v>
          </cell>
          <cell r="J5450" t="str">
            <v>Winter</v>
          </cell>
          <cell r="K5450" t="str">
            <v>Part Peak</v>
          </cell>
          <cell r="O5450" t="str">
            <v>N/A</v>
          </cell>
          <cell r="T5450">
            <v>57323714.623937003</v>
          </cell>
        </row>
        <row r="5451">
          <cell r="F5451" t="str">
            <v>SB</v>
          </cell>
          <cell r="G5451" t="str">
            <v>CTC</v>
          </cell>
          <cell r="I5451" t="str">
            <v>Energy</v>
          </cell>
          <cell r="J5451" t="str">
            <v>Winter</v>
          </cell>
          <cell r="K5451" t="str">
            <v>Super Off</v>
          </cell>
          <cell r="O5451" t="str">
            <v>N/A</v>
          </cell>
          <cell r="T5451">
            <v>34268727.866698995</v>
          </cell>
        </row>
        <row r="5452">
          <cell r="F5452" t="str">
            <v>SB</v>
          </cell>
          <cell r="G5452" t="str">
            <v>Distribution</v>
          </cell>
          <cell r="I5452" t="str">
            <v>Customer</v>
          </cell>
          <cell r="J5452" t="str">
            <v>N/A</v>
          </cell>
          <cell r="K5452" t="str">
            <v>Agricultural</v>
          </cell>
          <cell r="O5452" t="str">
            <v>N/A</v>
          </cell>
          <cell r="T5452">
            <v>0</v>
          </cell>
        </row>
        <row r="5453">
          <cell r="F5453" t="str">
            <v>SB</v>
          </cell>
          <cell r="G5453" t="str">
            <v>Distribution</v>
          </cell>
          <cell r="I5453" t="str">
            <v>Customer</v>
          </cell>
          <cell r="J5453" t="str">
            <v>N/A</v>
          </cell>
          <cell r="K5453" t="str">
            <v>Large (&gt; 1000 kW)</v>
          </cell>
          <cell r="O5453" t="str">
            <v>N/A</v>
          </cell>
          <cell r="T5453">
            <v>30.638911999999998</v>
          </cell>
        </row>
        <row r="5454">
          <cell r="F5454" t="str">
            <v>SB</v>
          </cell>
          <cell r="G5454" t="str">
            <v>Distribution</v>
          </cell>
          <cell r="I5454" t="str">
            <v>Customer</v>
          </cell>
          <cell r="J5454" t="str">
            <v>N/A</v>
          </cell>
          <cell r="K5454" t="str">
            <v>Medium ( &gt; 75 kW &amp; &lt; 500 kW)</v>
          </cell>
          <cell r="O5454" t="str">
            <v>N/A</v>
          </cell>
          <cell r="T5454">
            <v>0</v>
          </cell>
        </row>
        <row r="5455">
          <cell r="F5455" t="str">
            <v>SB</v>
          </cell>
          <cell r="G5455" t="str">
            <v>Distribution</v>
          </cell>
          <cell r="I5455" t="str">
            <v>Customer</v>
          </cell>
          <cell r="J5455" t="str">
            <v>N/A</v>
          </cell>
          <cell r="K5455" t="str">
            <v>Medium (&gt; 500 kW &amp; &lt; 1000 kW)</v>
          </cell>
          <cell r="O5455" t="str">
            <v>N/A</v>
          </cell>
          <cell r="T5455">
            <v>0</v>
          </cell>
        </row>
        <row r="5456">
          <cell r="F5456" t="str">
            <v>SB</v>
          </cell>
          <cell r="G5456" t="str">
            <v>Distribution</v>
          </cell>
          <cell r="I5456" t="str">
            <v>Customer</v>
          </cell>
          <cell r="J5456" t="str">
            <v>N/A</v>
          </cell>
          <cell r="K5456" t="str">
            <v>Residential</v>
          </cell>
          <cell r="O5456" t="str">
            <v>N/A</v>
          </cell>
          <cell r="T5456">
            <v>0</v>
          </cell>
        </row>
        <row r="5457">
          <cell r="F5457" t="str">
            <v>SB</v>
          </cell>
          <cell r="G5457" t="str">
            <v>Distribution</v>
          </cell>
          <cell r="I5457" t="str">
            <v>Customer</v>
          </cell>
          <cell r="J5457" t="str">
            <v>N/A</v>
          </cell>
          <cell r="K5457" t="str">
            <v>Small - Polyphase</v>
          </cell>
          <cell r="O5457" t="str">
            <v>N/A</v>
          </cell>
          <cell r="T5457">
            <v>0</v>
          </cell>
        </row>
        <row r="5458">
          <cell r="F5458" t="str">
            <v>SB</v>
          </cell>
          <cell r="G5458" t="str">
            <v>Distribution</v>
          </cell>
          <cell r="I5458" t="str">
            <v>Customer</v>
          </cell>
          <cell r="J5458" t="str">
            <v>N/A</v>
          </cell>
          <cell r="K5458" t="str">
            <v>Small - Single Phase</v>
          </cell>
          <cell r="O5458" t="str">
            <v>N/A</v>
          </cell>
          <cell r="T5458">
            <v>0</v>
          </cell>
        </row>
        <row r="5459">
          <cell r="F5459" t="str">
            <v>SB</v>
          </cell>
          <cell r="G5459" t="str">
            <v>Distribution</v>
          </cell>
          <cell r="I5459" t="str">
            <v>Customer</v>
          </cell>
          <cell r="J5459" t="str">
            <v>N/A</v>
          </cell>
          <cell r="K5459" t="str">
            <v>Agricultural</v>
          </cell>
          <cell r="O5459" t="str">
            <v>N/A</v>
          </cell>
          <cell r="T5459">
            <v>0</v>
          </cell>
        </row>
        <row r="5460">
          <cell r="F5460" t="str">
            <v>SB</v>
          </cell>
          <cell r="G5460" t="str">
            <v>Distribution</v>
          </cell>
          <cell r="I5460" t="str">
            <v>Customer</v>
          </cell>
          <cell r="J5460" t="str">
            <v>N/A</v>
          </cell>
          <cell r="K5460" t="str">
            <v>Large (&gt; 1000 kW)</v>
          </cell>
          <cell r="O5460" t="str">
            <v>N/A</v>
          </cell>
          <cell r="T5460">
            <v>0</v>
          </cell>
        </row>
        <row r="5461">
          <cell r="F5461" t="str">
            <v>SB</v>
          </cell>
          <cell r="G5461" t="str">
            <v>Distribution</v>
          </cell>
          <cell r="I5461" t="str">
            <v>Customer</v>
          </cell>
          <cell r="J5461" t="str">
            <v>N/A</v>
          </cell>
          <cell r="K5461" t="str">
            <v>Medium ( &gt; 75 kW &amp; &lt; 500 kW)</v>
          </cell>
          <cell r="O5461" t="str">
            <v>N/A</v>
          </cell>
          <cell r="T5461">
            <v>0</v>
          </cell>
        </row>
        <row r="5462">
          <cell r="F5462" t="str">
            <v>SB</v>
          </cell>
          <cell r="G5462" t="str">
            <v>Distribution</v>
          </cell>
          <cell r="I5462" t="str">
            <v>Customer</v>
          </cell>
          <cell r="J5462" t="str">
            <v>N/A</v>
          </cell>
          <cell r="K5462" t="str">
            <v>Medium (&gt; 500 kW &amp; &lt; 1000 kW)</v>
          </cell>
          <cell r="O5462" t="str">
            <v>N/A</v>
          </cell>
          <cell r="T5462">
            <v>0</v>
          </cell>
        </row>
        <row r="5463">
          <cell r="F5463" t="str">
            <v>SB</v>
          </cell>
          <cell r="G5463" t="str">
            <v>Distribution</v>
          </cell>
          <cell r="I5463" t="str">
            <v>Customer</v>
          </cell>
          <cell r="J5463" t="str">
            <v>N/A</v>
          </cell>
          <cell r="K5463" t="str">
            <v>Residential</v>
          </cell>
          <cell r="O5463" t="str">
            <v>N/A</v>
          </cell>
          <cell r="T5463">
            <v>0</v>
          </cell>
        </row>
        <row r="5464">
          <cell r="F5464" t="str">
            <v>SB</v>
          </cell>
          <cell r="G5464" t="str">
            <v>Distribution</v>
          </cell>
          <cell r="I5464" t="str">
            <v>Customer</v>
          </cell>
          <cell r="J5464" t="str">
            <v>N/A</v>
          </cell>
          <cell r="K5464" t="str">
            <v>Small - Polyphase</v>
          </cell>
          <cell r="O5464" t="str">
            <v>N/A</v>
          </cell>
          <cell r="T5464">
            <v>0</v>
          </cell>
        </row>
        <row r="5465">
          <cell r="F5465" t="str">
            <v>SB</v>
          </cell>
          <cell r="G5465" t="str">
            <v>Distribution</v>
          </cell>
          <cell r="I5465" t="str">
            <v>Customer</v>
          </cell>
          <cell r="J5465" t="str">
            <v>N/A</v>
          </cell>
          <cell r="K5465" t="str">
            <v>Small - Single Phase</v>
          </cell>
          <cell r="O5465" t="str">
            <v>N/A</v>
          </cell>
          <cell r="T5465">
            <v>1732.993637</v>
          </cell>
        </row>
        <row r="5466">
          <cell r="F5466" t="str">
            <v>SB</v>
          </cell>
          <cell r="G5466" t="str">
            <v>Distribution</v>
          </cell>
          <cell r="I5466" t="str">
            <v>Customer</v>
          </cell>
          <cell r="J5466" t="str">
            <v>N/A</v>
          </cell>
          <cell r="K5466" t="str">
            <v>Agricultural</v>
          </cell>
          <cell r="O5466" t="str">
            <v>N/A</v>
          </cell>
          <cell r="T5466">
            <v>0</v>
          </cell>
        </row>
        <row r="5467">
          <cell r="F5467" t="str">
            <v>SB</v>
          </cell>
          <cell r="G5467" t="str">
            <v>Distribution</v>
          </cell>
          <cell r="I5467" t="str">
            <v>Customer</v>
          </cell>
          <cell r="J5467" t="str">
            <v>N/A</v>
          </cell>
          <cell r="K5467" t="str">
            <v>Large (&gt; 1000 kW)</v>
          </cell>
          <cell r="O5467" t="str">
            <v>N/A</v>
          </cell>
          <cell r="T5467">
            <v>446.22165799999999</v>
          </cell>
        </row>
        <row r="5468">
          <cell r="F5468" t="str">
            <v>SB</v>
          </cell>
          <cell r="G5468" t="str">
            <v>Distribution</v>
          </cell>
          <cell r="I5468" t="str">
            <v>Customer</v>
          </cell>
          <cell r="J5468" t="str">
            <v>N/A</v>
          </cell>
          <cell r="K5468" t="str">
            <v>Medium ( &gt; 75 kW &amp; &lt; 500 kW)</v>
          </cell>
          <cell r="O5468" t="str">
            <v>N/A</v>
          </cell>
          <cell r="T5468">
            <v>0</v>
          </cell>
        </row>
        <row r="5469">
          <cell r="F5469" t="str">
            <v>SB</v>
          </cell>
          <cell r="G5469" t="str">
            <v>Distribution</v>
          </cell>
          <cell r="I5469" t="str">
            <v>Customer</v>
          </cell>
          <cell r="J5469" t="str">
            <v>N/A</v>
          </cell>
          <cell r="K5469" t="str">
            <v>Medium (&gt; 500 kW &amp; &lt; 1000 kW)</v>
          </cell>
          <cell r="O5469" t="str">
            <v>N/A</v>
          </cell>
          <cell r="T5469">
            <v>887.48993300000006</v>
          </cell>
        </row>
        <row r="5470">
          <cell r="F5470" t="str">
            <v>SB</v>
          </cell>
          <cell r="G5470" t="str">
            <v>Distribution</v>
          </cell>
          <cell r="I5470" t="str">
            <v>Customer</v>
          </cell>
          <cell r="J5470" t="str">
            <v>N/A</v>
          </cell>
          <cell r="K5470" t="str">
            <v>Residential</v>
          </cell>
          <cell r="O5470" t="str">
            <v>N/A</v>
          </cell>
          <cell r="T5470">
            <v>0</v>
          </cell>
        </row>
        <row r="5471">
          <cell r="F5471" t="str">
            <v>SB</v>
          </cell>
          <cell r="G5471" t="str">
            <v>Distribution</v>
          </cell>
          <cell r="I5471" t="str">
            <v>Customer</v>
          </cell>
          <cell r="J5471" t="str">
            <v>N/A</v>
          </cell>
          <cell r="K5471" t="str">
            <v>Small - Polyphase</v>
          </cell>
          <cell r="O5471" t="str">
            <v>N/A</v>
          </cell>
          <cell r="T5471">
            <v>0</v>
          </cell>
        </row>
        <row r="5472">
          <cell r="F5472" t="str">
            <v>SB</v>
          </cell>
          <cell r="G5472" t="str">
            <v>Distribution</v>
          </cell>
          <cell r="I5472" t="str">
            <v>Customer</v>
          </cell>
          <cell r="J5472" t="str">
            <v>N/A</v>
          </cell>
          <cell r="K5472" t="str">
            <v>Small - Single Phase</v>
          </cell>
          <cell r="O5472" t="str">
            <v>N/A</v>
          </cell>
          <cell r="T5472">
            <v>0</v>
          </cell>
        </row>
        <row r="5473">
          <cell r="F5473" t="str">
            <v>SB</v>
          </cell>
          <cell r="G5473" t="str">
            <v>Distribution</v>
          </cell>
          <cell r="I5473" t="str">
            <v>Energy</v>
          </cell>
          <cell r="J5473" t="str">
            <v>Summer</v>
          </cell>
          <cell r="K5473" t="str">
            <v>Off Peak</v>
          </cell>
          <cell r="O5473" t="str">
            <v>N/A</v>
          </cell>
          <cell r="T5473">
            <v>1055635.1342539999</v>
          </cell>
        </row>
        <row r="5474">
          <cell r="F5474" t="str">
            <v>SB</v>
          </cell>
          <cell r="G5474" t="str">
            <v>Distribution</v>
          </cell>
          <cell r="I5474" t="str">
            <v>Energy</v>
          </cell>
          <cell r="J5474" t="str">
            <v>Summer</v>
          </cell>
          <cell r="K5474" t="str">
            <v>Part Peak</v>
          </cell>
          <cell r="O5474" t="str">
            <v>N/A</v>
          </cell>
          <cell r="T5474">
            <v>265289.31371799996</v>
          </cell>
        </row>
        <row r="5475">
          <cell r="F5475" t="str">
            <v>SB</v>
          </cell>
          <cell r="G5475" t="str">
            <v>Distribution</v>
          </cell>
          <cell r="I5475" t="str">
            <v>Energy</v>
          </cell>
          <cell r="J5475" t="str">
            <v>Summer</v>
          </cell>
          <cell r="K5475" t="str">
            <v>Peak</v>
          </cell>
          <cell r="O5475" t="str">
            <v>N/A</v>
          </cell>
          <cell r="T5475">
            <v>292971.082375</v>
          </cell>
        </row>
        <row r="5476">
          <cell r="F5476" t="str">
            <v>SB</v>
          </cell>
          <cell r="G5476" t="str">
            <v>Distribution</v>
          </cell>
          <cell r="I5476" t="str">
            <v>Energy</v>
          </cell>
          <cell r="J5476" t="str">
            <v>Winter</v>
          </cell>
          <cell r="K5476" t="str">
            <v>Off Peak</v>
          </cell>
          <cell r="O5476" t="str">
            <v>N/A</v>
          </cell>
          <cell r="T5476">
            <v>3396853.4512400003</v>
          </cell>
        </row>
        <row r="5477">
          <cell r="F5477" t="str">
            <v>SB</v>
          </cell>
          <cell r="G5477" t="str">
            <v>Distribution</v>
          </cell>
          <cell r="I5477" t="str">
            <v>Energy</v>
          </cell>
          <cell r="J5477" t="str">
            <v>Winter</v>
          </cell>
          <cell r="K5477" t="str">
            <v>Part Peak</v>
          </cell>
          <cell r="O5477" t="str">
            <v>N/A</v>
          </cell>
          <cell r="T5477">
            <v>1087155.681049</v>
          </cell>
        </row>
        <row r="5478">
          <cell r="F5478" t="str">
            <v>SB</v>
          </cell>
          <cell r="G5478" t="str">
            <v>Distribution</v>
          </cell>
          <cell r="I5478" t="str">
            <v>Energy</v>
          </cell>
          <cell r="J5478" t="str">
            <v>Winter</v>
          </cell>
          <cell r="K5478" t="str">
            <v>Super Off</v>
          </cell>
          <cell r="O5478" t="str">
            <v>N/A</v>
          </cell>
          <cell r="T5478">
            <v>272102.644393</v>
          </cell>
        </row>
        <row r="5479">
          <cell r="F5479" t="str">
            <v>SB</v>
          </cell>
          <cell r="G5479" t="str">
            <v>Distribution</v>
          </cell>
          <cell r="I5479" t="str">
            <v>Energy</v>
          </cell>
          <cell r="J5479" t="str">
            <v>Summer</v>
          </cell>
          <cell r="K5479" t="str">
            <v>Off Peak</v>
          </cell>
          <cell r="O5479" t="str">
            <v>N/A</v>
          </cell>
          <cell r="T5479">
            <v>136791.45440100005</v>
          </cell>
        </row>
        <row r="5480">
          <cell r="F5480" t="str">
            <v>SB</v>
          </cell>
          <cell r="G5480" t="str">
            <v>Distribution</v>
          </cell>
          <cell r="I5480" t="str">
            <v>Energy</v>
          </cell>
          <cell r="J5480" t="str">
            <v>Summer</v>
          </cell>
          <cell r="K5480" t="str">
            <v>Part Peak</v>
          </cell>
          <cell r="O5480" t="str">
            <v>N/A</v>
          </cell>
          <cell r="T5480">
            <v>-95880.725107000035</v>
          </cell>
        </row>
        <row r="5481">
          <cell r="F5481" t="str">
            <v>SB</v>
          </cell>
          <cell r="G5481" t="str">
            <v>Distribution</v>
          </cell>
          <cell r="I5481" t="str">
            <v>Energy</v>
          </cell>
          <cell r="J5481" t="str">
            <v>Summer</v>
          </cell>
          <cell r="K5481" t="str">
            <v>Peak</v>
          </cell>
          <cell r="O5481" t="str">
            <v>N/A</v>
          </cell>
          <cell r="T5481">
            <v>-99215.816596999968</v>
          </cell>
        </row>
        <row r="5482">
          <cell r="F5482" t="str">
            <v>SB</v>
          </cell>
          <cell r="G5482" t="str">
            <v>Distribution</v>
          </cell>
          <cell r="I5482" t="str">
            <v>Energy</v>
          </cell>
          <cell r="J5482" t="str">
            <v>Winter</v>
          </cell>
          <cell r="K5482" t="str">
            <v>Off Peak</v>
          </cell>
          <cell r="O5482" t="str">
            <v>N/A</v>
          </cell>
          <cell r="T5482">
            <v>1853884.2410749998</v>
          </cell>
        </row>
        <row r="5483">
          <cell r="F5483" t="str">
            <v>SB</v>
          </cell>
          <cell r="G5483" t="str">
            <v>Distribution</v>
          </cell>
          <cell r="I5483" t="str">
            <v>Energy</v>
          </cell>
          <cell r="J5483" t="str">
            <v>Winter</v>
          </cell>
          <cell r="K5483" t="str">
            <v>Part Peak</v>
          </cell>
          <cell r="O5483" t="str">
            <v>N/A</v>
          </cell>
          <cell r="T5483">
            <v>663380.86258099996</v>
          </cell>
        </row>
        <row r="5484">
          <cell r="F5484" t="str">
            <v>SB</v>
          </cell>
          <cell r="G5484" t="str">
            <v>Distribution</v>
          </cell>
          <cell r="I5484" t="str">
            <v>Energy</v>
          </cell>
          <cell r="J5484" t="str">
            <v>Winter</v>
          </cell>
          <cell r="K5484" t="str">
            <v>Super Off</v>
          </cell>
          <cell r="O5484" t="str">
            <v>N/A</v>
          </cell>
          <cell r="T5484">
            <v>-468244.31171599991</v>
          </cell>
        </row>
        <row r="5485">
          <cell r="F5485" t="str">
            <v>SB</v>
          </cell>
          <cell r="G5485" t="str">
            <v>Distribution</v>
          </cell>
          <cell r="I5485" t="str">
            <v>Energy</v>
          </cell>
          <cell r="J5485" t="str">
            <v>Summer</v>
          </cell>
          <cell r="K5485" t="str">
            <v>Off Peak</v>
          </cell>
          <cell r="O5485" t="str">
            <v>N/A</v>
          </cell>
          <cell r="T5485">
            <v>80760270.450048998</v>
          </cell>
        </row>
        <row r="5486">
          <cell r="F5486" t="str">
            <v>SB</v>
          </cell>
          <cell r="G5486" t="str">
            <v>Distribution</v>
          </cell>
          <cell r="I5486" t="str">
            <v>Energy</v>
          </cell>
          <cell r="J5486" t="str">
            <v>Summer</v>
          </cell>
          <cell r="K5486" t="str">
            <v>Part Peak</v>
          </cell>
          <cell r="O5486" t="str">
            <v>N/A</v>
          </cell>
          <cell r="T5486">
            <v>19635667.918293003</v>
          </cell>
        </row>
        <row r="5487">
          <cell r="F5487" t="str">
            <v>SB</v>
          </cell>
          <cell r="G5487" t="str">
            <v>Distribution</v>
          </cell>
          <cell r="I5487" t="str">
            <v>Energy</v>
          </cell>
          <cell r="J5487" t="str">
            <v>Summer</v>
          </cell>
          <cell r="K5487" t="str">
            <v>Peak</v>
          </cell>
          <cell r="O5487" t="str">
            <v>N/A</v>
          </cell>
          <cell r="T5487">
            <v>22643158.932373002</v>
          </cell>
        </row>
        <row r="5488">
          <cell r="F5488" t="str">
            <v>SB</v>
          </cell>
          <cell r="G5488" t="str">
            <v>Distribution</v>
          </cell>
          <cell r="I5488" t="str">
            <v>Energy</v>
          </cell>
          <cell r="J5488" t="str">
            <v>Winter</v>
          </cell>
          <cell r="K5488" t="str">
            <v>Off Peak</v>
          </cell>
          <cell r="O5488" t="str">
            <v>N/A</v>
          </cell>
          <cell r="T5488">
            <v>201924310.81464601</v>
          </cell>
        </row>
        <row r="5489">
          <cell r="F5489" t="str">
            <v>SB</v>
          </cell>
          <cell r="G5489" t="str">
            <v>Distribution</v>
          </cell>
          <cell r="I5489" t="str">
            <v>Energy</v>
          </cell>
          <cell r="J5489" t="str">
            <v>Winter</v>
          </cell>
          <cell r="K5489" t="str">
            <v>Part Peak</v>
          </cell>
          <cell r="O5489" t="str">
            <v>N/A</v>
          </cell>
          <cell r="T5489">
            <v>57323714.623937003</v>
          </cell>
        </row>
        <row r="5490">
          <cell r="F5490" t="str">
            <v>SB</v>
          </cell>
          <cell r="G5490" t="str">
            <v>Distribution</v>
          </cell>
          <cell r="I5490" t="str">
            <v>Energy</v>
          </cell>
          <cell r="J5490" t="str">
            <v>Winter</v>
          </cell>
          <cell r="K5490" t="str">
            <v>Super Off</v>
          </cell>
          <cell r="O5490" t="str">
            <v>N/A</v>
          </cell>
          <cell r="T5490">
            <v>34268727.866698995</v>
          </cell>
        </row>
        <row r="5491">
          <cell r="F5491" t="str">
            <v>SB</v>
          </cell>
          <cell r="G5491" t="str">
            <v>Distribution</v>
          </cell>
          <cell r="I5491" t="str">
            <v>Maximum Reactive Demand</v>
          </cell>
          <cell r="J5491" t="str">
            <v>N/A</v>
          </cell>
          <cell r="K5491" t="str">
            <v>N/A</v>
          </cell>
          <cell r="O5491" t="str">
            <v>N/A</v>
          </cell>
          <cell r="T5491">
            <v>83322.671430000002</v>
          </cell>
        </row>
        <row r="5492">
          <cell r="F5492" t="str">
            <v>SB</v>
          </cell>
          <cell r="G5492" t="str">
            <v>Distribution</v>
          </cell>
          <cell r="I5492" t="str">
            <v>Maximum Reactive Demand</v>
          </cell>
          <cell r="J5492" t="str">
            <v>N/A</v>
          </cell>
          <cell r="K5492" t="str">
            <v>N/A</v>
          </cell>
          <cell r="O5492" t="str">
            <v>N/A</v>
          </cell>
          <cell r="T5492">
            <v>402188.83513099997</v>
          </cell>
        </row>
        <row r="5493">
          <cell r="F5493" t="str">
            <v>SB</v>
          </cell>
          <cell r="G5493" t="str">
            <v>Distribution</v>
          </cell>
          <cell r="I5493" t="str">
            <v>Maximum Reactive Demand</v>
          </cell>
          <cell r="J5493" t="str">
            <v>N/A</v>
          </cell>
          <cell r="K5493" t="str">
            <v>N/A</v>
          </cell>
          <cell r="O5493" t="str">
            <v>N/A</v>
          </cell>
          <cell r="T5493">
            <v>2137979.4579249998</v>
          </cell>
        </row>
        <row r="5494">
          <cell r="F5494" t="str">
            <v>SB</v>
          </cell>
          <cell r="G5494" t="str">
            <v>Distribution</v>
          </cell>
          <cell r="I5494" t="str">
            <v>Meter</v>
          </cell>
          <cell r="J5494" t="str">
            <v>N/A</v>
          </cell>
          <cell r="K5494" t="str">
            <v>Agricultural</v>
          </cell>
          <cell r="O5494" t="str">
            <v>N/A</v>
          </cell>
          <cell r="T5494">
            <v>0</v>
          </cell>
        </row>
        <row r="5495">
          <cell r="F5495" t="str">
            <v>SB</v>
          </cell>
          <cell r="G5495" t="str">
            <v>Distribution</v>
          </cell>
          <cell r="I5495" t="str">
            <v>Meter</v>
          </cell>
          <cell r="J5495" t="str">
            <v>N/A</v>
          </cell>
          <cell r="K5495" t="str">
            <v>Medium ( &gt; 75 kW &amp; &lt; 500 kW)</v>
          </cell>
          <cell r="O5495" t="str">
            <v>N/A</v>
          </cell>
          <cell r="T5495">
            <v>0</v>
          </cell>
        </row>
        <row r="5496">
          <cell r="F5496" t="str">
            <v>SB</v>
          </cell>
          <cell r="G5496" t="str">
            <v>Distribution</v>
          </cell>
          <cell r="I5496" t="str">
            <v>Meter</v>
          </cell>
          <cell r="J5496" t="str">
            <v>N/A</v>
          </cell>
          <cell r="K5496" t="str">
            <v>Residential</v>
          </cell>
          <cell r="O5496" t="str">
            <v>N/A</v>
          </cell>
          <cell r="T5496">
            <v>0</v>
          </cell>
        </row>
        <row r="5497">
          <cell r="F5497" t="str">
            <v>SB</v>
          </cell>
          <cell r="G5497" t="str">
            <v>Distribution</v>
          </cell>
          <cell r="I5497" t="str">
            <v>Meter</v>
          </cell>
          <cell r="J5497" t="str">
            <v>N/A</v>
          </cell>
          <cell r="K5497" t="str">
            <v>Small - Polyphase</v>
          </cell>
          <cell r="O5497" t="str">
            <v>N/A</v>
          </cell>
          <cell r="T5497">
            <v>0</v>
          </cell>
        </row>
        <row r="5498">
          <cell r="F5498" t="str">
            <v>SB</v>
          </cell>
          <cell r="G5498" t="str">
            <v>Distribution</v>
          </cell>
          <cell r="I5498" t="str">
            <v>Meter</v>
          </cell>
          <cell r="J5498" t="str">
            <v>N/A</v>
          </cell>
          <cell r="K5498" t="str">
            <v>Small - Single Phase</v>
          </cell>
          <cell r="O5498" t="str">
            <v>N/A</v>
          </cell>
          <cell r="T5498">
            <v>0</v>
          </cell>
        </row>
        <row r="5499">
          <cell r="F5499" t="str">
            <v>SB</v>
          </cell>
          <cell r="G5499" t="str">
            <v>Distribution</v>
          </cell>
          <cell r="I5499" t="str">
            <v>Meter</v>
          </cell>
          <cell r="J5499" t="str">
            <v>N/A</v>
          </cell>
          <cell r="K5499" t="str">
            <v>Supplemental Standby Service</v>
          </cell>
          <cell r="O5499" t="str">
            <v>N/A</v>
          </cell>
          <cell r="T5499">
            <v>0</v>
          </cell>
        </row>
        <row r="5500">
          <cell r="F5500" t="str">
            <v>SB</v>
          </cell>
          <cell r="G5500" t="str">
            <v>Distribution</v>
          </cell>
          <cell r="I5500" t="str">
            <v>Meter</v>
          </cell>
          <cell r="J5500" t="str">
            <v>N/A</v>
          </cell>
          <cell r="K5500" t="str">
            <v>Agricultural</v>
          </cell>
          <cell r="O5500" t="str">
            <v>N/A</v>
          </cell>
          <cell r="T5500">
            <v>0</v>
          </cell>
        </row>
        <row r="5501">
          <cell r="F5501" t="str">
            <v>SB</v>
          </cell>
          <cell r="G5501" t="str">
            <v>Distribution</v>
          </cell>
          <cell r="I5501" t="str">
            <v>Meter</v>
          </cell>
          <cell r="J5501" t="str">
            <v>N/A</v>
          </cell>
          <cell r="K5501" t="str">
            <v>Medium ( &gt; 75 kW &amp; &lt; 500 kW)</v>
          </cell>
          <cell r="O5501" t="str">
            <v>N/A</v>
          </cell>
          <cell r="T5501">
            <v>0</v>
          </cell>
        </row>
        <row r="5502">
          <cell r="F5502" t="str">
            <v>SB</v>
          </cell>
          <cell r="G5502" t="str">
            <v>Distribution</v>
          </cell>
          <cell r="I5502" t="str">
            <v>Meter</v>
          </cell>
          <cell r="J5502" t="str">
            <v>N/A</v>
          </cell>
          <cell r="K5502" t="str">
            <v>Residential</v>
          </cell>
          <cell r="O5502" t="str">
            <v>N/A</v>
          </cell>
          <cell r="T5502">
            <v>0</v>
          </cell>
        </row>
        <row r="5503">
          <cell r="F5503" t="str">
            <v>SB</v>
          </cell>
          <cell r="G5503" t="str">
            <v>Distribution</v>
          </cell>
          <cell r="I5503" t="str">
            <v>Meter</v>
          </cell>
          <cell r="J5503" t="str">
            <v>N/A</v>
          </cell>
          <cell r="K5503" t="str">
            <v>Small - Polyphase</v>
          </cell>
          <cell r="O5503" t="str">
            <v>N/A</v>
          </cell>
          <cell r="T5503">
            <v>0</v>
          </cell>
        </row>
        <row r="5504">
          <cell r="F5504" t="str">
            <v>SB</v>
          </cell>
          <cell r="G5504" t="str">
            <v>Distribution</v>
          </cell>
          <cell r="I5504" t="str">
            <v>Meter</v>
          </cell>
          <cell r="J5504" t="str">
            <v>N/A</v>
          </cell>
          <cell r="K5504" t="str">
            <v>Small - Single Phase</v>
          </cell>
          <cell r="O5504" t="str">
            <v>N/A</v>
          </cell>
          <cell r="T5504">
            <v>0</v>
          </cell>
        </row>
        <row r="5505">
          <cell r="F5505" t="str">
            <v>SB</v>
          </cell>
          <cell r="G5505" t="str">
            <v>Distribution</v>
          </cell>
          <cell r="I5505" t="str">
            <v>Meter</v>
          </cell>
          <cell r="J5505" t="str">
            <v>N/A</v>
          </cell>
          <cell r="K5505" t="str">
            <v>Supplemental Standby Service</v>
          </cell>
          <cell r="O5505" t="str">
            <v>N/A</v>
          </cell>
          <cell r="T5505">
            <v>0</v>
          </cell>
        </row>
        <row r="5506">
          <cell r="F5506" t="str">
            <v>SB</v>
          </cell>
          <cell r="G5506" t="str">
            <v>Distribution</v>
          </cell>
          <cell r="I5506" t="str">
            <v>Meter</v>
          </cell>
          <cell r="J5506" t="str">
            <v>N/A</v>
          </cell>
          <cell r="K5506" t="str">
            <v>Agricultural</v>
          </cell>
          <cell r="O5506" t="str">
            <v>N/A</v>
          </cell>
          <cell r="T5506">
            <v>0</v>
          </cell>
        </row>
        <row r="5507">
          <cell r="F5507" t="str">
            <v>SB</v>
          </cell>
          <cell r="G5507" t="str">
            <v>Distribution</v>
          </cell>
          <cell r="I5507" t="str">
            <v>Meter</v>
          </cell>
          <cell r="J5507" t="str">
            <v>N/A</v>
          </cell>
          <cell r="K5507" t="str">
            <v>Medium ( &gt; 75 kW &amp; &lt; 500 kW)</v>
          </cell>
          <cell r="O5507" t="str">
            <v>N/A</v>
          </cell>
          <cell r="T5507">
            <v>0</v>
          </cell>
        </row>
        <row r="5508">
          <cell r="F5508" t="str">
            <v>SB</v>
          </cell>
          <cell r="G5508" t="str">
            <v>Distribution</v>
          </cell>
          <cell r="I5508" t="str">
            <v>Meter</v>
          </cell>
          <cell r="J5508" t="str">
            <v>N/A</v>
          </cell>
          <cell r="K5508" t="str">
            <v>Residential</v>
          </cell>
          <cell r="O5508" t="str">
            <v>N/A</v>
          </cell>
          <cell r="T5508">
            <v>0</v>
          </cell>
        </row>
        <row r="5509">
          <cell r="F5509" t="str">
            <v>SB</v>
          </cell>
          <cell r="G5509" t="str">
            <v>Distribution</v>
          </cell>
          <cell r="I5509" t="str">
            <v>Meter</v>
          </cell>
          <cell r="J5509" t="str">
            <v>N/A</v>
          </cell>
          <cell r="K5509" t="str">
            <v>Small - Polyphase</v>
          </cell>
          <cell r="O5509" t="str">
            <v>N/A</v>
          </cell>
          <cell r="T5509">
            <v>0</v>
          </cell>
        </row>
        <row r="5510">
          <cell r="F5510" t="str">
            <v>SB</v>
          </cell>
          <cell r="G5510" t="str">
            <v>Distribution</v>
          </cell>
          <cell r="I5510" t="str">
            <v>Meter</v>
          </cell>
          <cell r="J5510" t="str">
            <v>N/A</v>
          </cell>
          <cell r="K5510" t="str">
            <v>Small - Single Phase</v>
          </cell>
          <cell r="O5510" t="str">
            <v>N/A</v>
          </cell>
          <cell r="T5510">
            <v>0</v>
          </cell>
        </row>
        <row r="5511">
          <cell r="F5511" t="str">
            <v>SB</v>
          </cell>
          <cell r="G5511" t="str">
            <v>Distribution</v>
          </cell>
          <cell r="I5511" t="str">
            <v>Meter</v>
          </cell>
          <cell r="J5511" t="str">
            <v>N/A</v>
          </cell>
          <cell r="K5511" t="str">
            <v>Supplemental Standby Service</v>
          </cell>
          <cell r="O5511" t="str">
            <v>N/A</v>
          </cell>
          <cell r="T5511">
            <v>0</v>
          </cell>
        </row>
        <row r="5512">
          <cell r="F5512" t="str">
            <v>SB</v>
          </cell>
          <cell r="G5512" t="str">
            <v>Distribution</v>
          </cell>
          <cell r="I5512" t="str">
            <v>Power Factor Adjustment</v>
          </cell>
          <cell r="J5512" t="str">
            <v>N/A</v>
          </cell>
          <cell r="K5512" t="str">
            <v>N/A</v>
          </cell>
          <cell r="O5512" t="str">
            <v>N/A</v>
          </cell>
          <cell r="T5512">
            <v>255312676.03125101</v>
          </cell>
        </row>
        <row r="5513">
          <cell r="F5513" t="str">
            <v>SB</v>
          </cell>
          <cell r="G5513" t="str">
            <v>Distribution</v>
          </cell>
          <cell r="I5513" t="str">
            <v>Power Factor Adjustment</v>
          </cell>
          <cell r="J5513" t="str">
            <v>N/A</v>
          </cell>
          <cell r="K5513" t="str">
            <v>N/A</v>
          </cell>
          <cell r="O5513" t="str">
            <v>N/A</v>
          </cell>
          <cell r="T5513">
            <v>34982155.076750718</v>
          </cell>
        </row>
        <row r="5514">
          <cell r="F5514" t="str">
            <v>SB</v>
          </cell>
          <cell r="G5514" t="str">
            <v>Distribution</v>
          </cell>
          <cell r="I5514" t="str">
            <v>Power Factor Adjustment</v>
          </cell>
          <cell r="J5514" t="str">
            <v>N/A</v>
          </cell>
          <cell r="K5514" t="str">
            <v>N/A</v>
          </cell>
          <cell r="O5514" t="str">
            <v>N/A</v>
          </cell>
          <cell r="T5514">
            <v>7608465038.8799906</v>
          </cell>
        </row>
        <row r="5515">
          <cell r="F5515" t="str">
            <v>SB</v>
          </cell>
          <cell r="G5515" t="str">
            <v>Distribution</v>
          </cell>
          <cell r="I5515" t="str">
            <v>Reduced Customer Charge</v>
          </cell>
          <cell r="J5515" t="str">
            <v>N/A</v>
          </cell>
          <cell r="K5515" t="str">
            <v>Large (&gt; 1000 kW)</v>
          </cell>
          <cell r="O5515" t="str">
            <v>N/A</v>
          </cell>
          <cell r="T5515">
            <v>10.212972000000001</v>
          </cell>
        </row>
        <row r="5516">
          <cell r="F5516" t="str">
            <v>SB</v>
          </cell>
          <cell r="G5516" t="str">
            <v>Distribution</v>
          </cell>
          <cell r="I5516" t="str">
            <v>Reduced Customer Charge</v>
          </cell>
          <cell r="J5516" t="str">
            <v>N/A</v>
          </cell>
          <cell r="K5516" t="str">
            <v>Medium ( &gt; 75 kW &amp; &lt; 500 kW)</v>
          </cell>
          <cell r="O5516" t="str">
            <v>N/A</v>
          </cell>
          <cell r="T5516">
            <v>0</v>
          </cell>
        </row>
        <row r="5517">
          <cell r="F5517" t="str">
            <v>SB</v>
          </cell>
          <cell r="G5517" t="str">
            <v>Distribution</v>
          </cell>
          <cell r="I5517" t="str">
            <v>Reduced Customer Charge</v>
          </cell>
          <cell r="J5517" t="str">
            <v>N/A</v>
          </cell>
          <cell r="K5517" t="str">
            <v>Medium (&gt; 500 kW &amp; &lt; 1000 kW)</v>
          </cell>
          <cell r="O5517" t="str">
            <v>N/A</v>
          </cell>
          <cell r="T5517">
            <v>0</v>
          </cell>
        </row>
        <row r="5518">
          <cell r="F5518" t="str">
            <v>SB</v>
          </cell>
          <cell r="G5518" t="str">
            <v>Distribution</v>
          </cell>
          <cell r="I5518" t="str">
            <v>Reduced Customer Charge</v>
          </cell>
          <cell r="J5518" t="str">
            <v>N/A</v>
          </cell>
          <cell r="K5518" t="str">
            <v>Small - Polyphase</v>
          </cell>
          <cell r="O5518" t="str">
            <v>N/A</v>
          </cell>
          <cell r="T5518">
            <v>0</v>
          </cell>
        </row>
        <row r="5519">
          <cell r="F5519" t="str">
            <v>SB</v>
          </cell>
          <cell r="G5519" t="str">
            <v>Distribution</v>
          </cell>
          <cell r="I5519" t="str">
            <v>Reduced Customer Charge</v>
          </cell>
          <cell r="J5519" t="str">
            <v>N/A</v>
          </cell>
          <cell r="K5519" t="str">
            <v>Small - Single Phase</v>
          </cell>
          <cell r="O5519" t="str">
            <v>N/A</v>
          </cell>
          <cell r="T5519">
            <v>0</v>
          </cell>
        </row>
        <row r="5520">
          <cell r="F5520" t="str">
            <v>SB</v>
          </cell>
          <cell r="G5520" t="str">
            <v>Distribution</v>
          </cell>
          <cell r="I5520" t="str">
            <v>Reduced Customer Charge</v>
          </cell>
          <cell r="J5520" t="str">
            <v>N/A</v>
          </cell>
          <cell r="K5520" t="str">
            <v>Large (&gt; 1000 kW)</v>
          </cell>
          <cell r="O5520" t="str">
            <v>N/A</v>
          </cell>
          <cell r="T5520">
            <v>0</v>
          </cell>
        </row>
        <row r="5521">
          <cell r="F5521" t="str">
            <v>SB</v>
          </cell>
          <cell r="G5521" t="str">
            <v>Distribution</v>
          </cell>
          <cell r="I5521" t="str">
            <v>Reduced Customer Charge</v>
          </cell>
          <cell r="J5521" t="str">
            <v>N/A</v>
          </cell>
          <cell r="K5521" t="str">
            <v>Medium ( &gt; 75 kW &amp; &lt; 500 kW)</v>
          </cell>
          <cell r="O5521" t="str">
            <v>N/A</v>
          </cell>
          <cell r="T5521">
            <v>0</v>
          </cell>
        </row>
        <row r="5522">
          <cell r="F5522" t="str">
            <v>SB</v>
          </cell>
          <cell r="G5522" t="str">
            <v>Distribution</v>
          </cell>
          <cell r="I5522" t="str">
            <v>Reduced Customer Charge</v>
          </cell>
          <cell r="J5522" t="str">
            <v>N/A</v>
          </cell>
          <cell r="K5522" t="str">
            <v>Medium (&gt; 500 kW &amp; &lt; 1000 kW)</v>
          </cell>
          <cell r="O5522" t="str">
            <v>N/A</v>
          </cell>
          <cell r="T5522">
            <v>0</v>
          </cell>
        </row>
        <row r="5523">
          <cell r="F5523" t="str">
            <v>SB</v>
          </cell>
          <cell r="G5523" t="str">
            <v>Distribution</v>
          </cell>
          <cell r="I5523" t="str">
            <v>Reduced Customer Charge</v>
          </cell>
          <cell r="J5523" t="str">
            <v>N/A</v>
          </cell>
          <cell r="K5523" t="str">
            <v>Small - Polyphase</v>
          </cell>
          <cell r="O5523" t="str">
            <v>N/A</v>
          </cell>
          <cell r="T5523">
            <v>0</v>
          </cell>
        </row>
        <row r="5524">
          <cell r="F5524" t="str">
            <v>SB</v>
          </cell>
          <cell r="G5524" t="str">
            <v>Distribution</v>
          </cell>
          <cell r="I5524" t="str">
            <v>Reduced Customer Charge</v>
          </cell>
          <cell r="J5524" t="str">
            <v>N/A</v>
          </cell>
          <cell r="K5524" t="str">
            <v>Small - Single Phase</v>
          </cell>
          <cell r="O5524" t="str">
            <v>N/A</v>
          </cell>
          <cell r="T5524">
            <v>1299.61239</v>
          </cell>
        </row>
        <row r="5525">
          <cell r="F5525" t="str">
            <v>SB</v>
          </cell>
          <cell r="G5525" t="str">
            <v>Distribution</v>
          </cell>
          <cell r="I5525" t="str">
            <v>Reduced Customer Charge</v>
          </cell>
          <cell r="J5525" t="str">
            <v>N/A</v>
          </cell>
          <cell r="K5525" t="str">
            <v>Large (&gt; 1000 kW)</v>
          </cell>
          <cell r="O5525" t="str">
            <v>N/A</v>
          </cell>
          <cell r="T5525">
            <v>337.960598</v>
          </cell>
        </row>
        <row r="5526">
          <cell r="F5526" t="str">
            <v>SB</v>
          </cell>
          <cell r="G5526" t="str">
            <v>Distribution</v>
          </cell>
          <cell r="I5526" t="str">
            <v>Reduced Customer Charge</v>
          </cell>
          <cell r="J5526" t="str">
            <v>N/A</v>
          </cell>
          <cell r="K5526" t="str">
            <v>Medium ( &gt; 75 kW &amp; &lt; 500 kW)</v>
          </cell>
          <cell r="O5526" t="str">
            <v>N/A</v>
          </cell>
          <cell r="T5526">
            <v>0</v>
          </cell>
        </row>
        <row r="5527">
          <cell r="F5527" t="str">
            <v>SB</v>
          </cell>
          <cell r="G5527" t="str">
            <v>Distribution</v>
          </cell>
          <cell r="I5527" t="str">
            <v>Reduced Customer Charge</v>
          </cell>
          <cell r="J5527" t="str">
            <v>N/A</v>
          </cell>
          <cell r="K5527" t="str">
            <v>Medium (&gt; 500 kW &amp; &lt; 1000 kW)</v>
          </cell>
          <cell r="O5527" t="str">
            <v>N/A</v>
          </cell>
          <cell r="T5527">
            <v>718.91267100000005</v>
          </cell>
        </row>
        <row r="5528">
          <cell r="F5528" t="str">
            <v>SB</v>
          </cell>
          <cell r="G5528" t="str">
            <v>Distribution</v>
          </cell>
          <cell r="I5528" t="str">
            <v>Reduced Customer Charge</v>
          </cell>
          <cell r="J5528" t="str">
            <v>N/A</v>
          </cell>
          <cell r="K5528" t="str">
            <v>Small - Polyphase</v>
          </cell>
          <cell r="O5528" t="str">
            <v>N/A</v>
          </cell>
          <cell r="T5528">
            <v>0</v>
          </cell>
        </row>
        <row r="5529">
          <cell r="F5529" t="str">
            <v>SB</v>
          </cell>
          <cell r="G5529" t="str">
            <v>Distribution</v>
          </cell>
          <cell r="I5529" t="str">
            <v>Reduced Customer Charge</v>
          </cell>
          <cell r="J5529" t="str">
            <v>N/A</v>
          </cell>
          <cell r="K5529" t="str">
            <v>Small - Single Phase</v>
          </cell>
          <cell r="O5529" t="str">
            <v>N/A</v>
          </cell>
          <cell r="T5529">
            <v>0</v>
          </cell>
        </row>
        <row r="5530">
          <cell r="F5530" t="str">
            <v>SB</v>
          </cell>
          <cell r="G5530" t="str">
            <v>Distribution</v>
          </cell>
          <cell r="I5530" t="str">
            <v>Reservation</v>
          </cell>
          <cell r="J5530" t="str">
            <v>Summer</v>
          </cell>
          <cell r="K5530" t="str">
            <v>Reservation Capacity kW</v>
          </cell>
          <cell r="O5530" t="str">
            <v>N/A</v>
          </cell>
          <cell r="T5530">
            <v>88191.955479850003</v>
          </cell>
        </row>
        <row r="5531">
          <cell r="F5531" t="str">
            <v>SB</v>
          </cell>
          <cell r="G5531" t="str">
            <v>Distribution</v>
          </cell>
          <cell r="I5531" t="str">
            <v>Reservation</v>
          </cell>
          <cell r="J5531" t="str">
            <v>Winter</v>
          </cell>
          <cell r="K5531" t="str">
            <v>Reservation Capacity kW</v>
          </cell>
          <cell r="O5531" t="str">
            <v>N/A</v>
          </cell>
          <cell r="T5531">
            <v>166948.02982590001</v>
          </cell>
        </row>
        <row r="5532">
          <cell r="F5532" t="str">
            <v>SB</v>
          </cell>
          <cell r="G5532" t="str">
            <v>Distribution</v>
          </cell>
          <cell r="I5532" t="str">
            <v>Reservation</v>
          </cell>
          <cell r="J5532" t="str">
            <v>Summer</v>
          </cell>
          <cell r="K5532" t="str">
            <v>Reservation Capacity kW</v>
          </cell>
          <cell r="O5532" t="str">
            <v>N/A</v>
          </cell>
          <cell r="T5532">
            <v>10159.999314500001</v>
          </cell>
        </row>
        <row r="5533">
          <cell r="F5533" t="str">
            <v>SB</v>
          </cell>
          <cell r="G5533" t="str">
            <v>Distribution</v>
          </cell>
          <cell r="I5533" t="str">
            <v>Reservation</v>
          </cell>
          <cell r="J5533" t="str">
            <v>Winter</v>
          </cell>
          <cell r="K5533" t="str">
            <v>Reservation Capacity kW</v>
          </cell>
          <cell r="O5533" t="str">
            <v>N/A</v>
          </cell>
          <cell r="T5533">
            <v>22053.281999949999</v>
          </cell>
        </row>
        <row r="5534">
          <cell r="F5534" t="str">
            <v>SB</v>
          </cell>
          <cell r="G5534" t="str">
            <v>Distribution</v>
          </cell>
          <cell r="I5534" t="str">
            <v>Reservation</v>
          </cell>
          <cell r="J5534" t="str">
            <v>Summer</v>
          </cell>
          <cell r="K5534" t="str">
            <v>Reservation Capacity kW</v>
          </cell>
          <cell r="O5534" t="str">
            <v>N/A</v>
          </cell>
          <cell r="T5534">
            <v>1801392.9863431002</v>
          </cell>
        </row>
        <row r="5535">
          <cell r="F5535" t="str">
            <v>SB</v>
          </cell>
          <cell r="G5535" t="str">
            <v>Distribution</v>
          </cell>
          <cell r="I5535" t="str">
            <v>Reservation</v>
          </cell>
          <cell r="J5535" t="str">
            <v>Winter</v>
          </cell>
          <cell r="K5535" t="str">
            <v>Reservation Capacity kW</v>
          </cell>
          <cell r="O5535" t="str">
            <v>N/A</v>
          </cell>
          <cell r="T5535">
            <v>3294928.9194816002</v>
          </cell>
        </row>
        <row r="5536">
          <cell r="F5536" t="str">
            <v>SB</v>
          </cell>
          <cell r="G5536" t="str">
            <v>WFC</v>
          </cell>
          <cell r="I5536" t="str">
            <v>DL</v>
          </cell>
          <cell r="J5536" t="str">
            <v>N/A</v>
          </cell>
          <cell r="K5536" t="str">
            <v>N/A</v>
          </cell>
          <cell r="O5536" t="str">
            <v>N/A</v>
          </cell>
          <cell r="T5536">
            <v>0</v>
          </cell>
        </row>
        <row r="5537">
          <cell r="F5537" t="str">
            <v>SB</v>
          </cell>
          <cell r="G5537" t="str">
            <v>WFC</v>
          </cell>
          <cell r="I5537" t="str">
            <v>DL</v>
          </cell>
          <cell r="J5537" t="str">
            <v>N/A</v>
          </cell>
          <cell r="K5537" t="str">
            <v>N/A</v>
          </cell>
          <cell r="O5537" t="str">
            <v>N/A</v>
          </cell>
          <cell r="T5537">
            <v>0</v>
          </cell>
        </row>
        <row r="5538">
          <cell r="F5538" t="str">
            <v>SB</v>
          </cell>
          <cell r="G5538" t="str">
            <v>WFC</v>
          </cell>
          <cell r="I5538" t="str">
            <v>DL</v>
          </cell>
          <cell r="J5538" t="str">
            <v>N/A</v>
          </cell>
          <cell r="K5538" t="str">
            <v>N/A</v>
          </cell>
          <cell r="O5538" t="str">
            <v>N/A</v>
          </cell>
          <cell r="T5538">
            <v>0</v>
          </cell>
        </row>
        <row r="5539">
          <cell r="F5539" t="str">
            <v>SB</v>
          </cell>
          <cell r="G5539" t="str">
            <v>WFC</v>
          </cell>
          <cell r="I5539" t="str">
            <v>Energy</v>
          </cell>
          <cell r="J5539" t="str">
            <v>Summer</v>
          </cell>
          <cell r="K5539" t="str">
            <v>Off Peak</v>
          </cell>
          <cell r="O5539" t="str">
            <v>N/A</v>
          </cell>
          <cell r="T5539">
            <v>1055635.1342539999</v>
          </cell>
        </row>
        <row r="5540">
          <cell r="F5540" t="str">
            <v>SB</v>
          </cell>
          <cell r="G5540" t="str">
            <v>WFC</v>
          </cell>
          <cell r="I5540" t="str">
            <v>Energy</v>
          </cell>
          <cell r="J5540" t="str">
            <v>Summer</v>
          </cell>
          <cell r="K5540" t="str">
            <v>Part Peak</v>
          </cell>
          <cell r="O5540" t="str">
            <v>N/A</v>
          </cell>
          <cell r="T5540">
            <v>265289.31371799996</v>
          </cell>
        </row>
        <row r="5541">
          <cell r="F5541" t="str">
            <v>SB</v>
          </cell>
          <cell r="G5541" t="str">
            <v>WFC</v>
          </cell>
          <cell r="I5541" t="str">
            <v>Energy</v>
          </cell>
          <cell r="J5541" t="str">
            <v>Summer</v>
          </cell>
          <cell r="K5541" t="str">
            <v>Peak</v>
          </cell>
          <cell r="O5541" t="str">
            <v>N/A</v>
          </cell>
          <cell r="T5541">
            <v>292971.082375</v>
          </cell>
        </row>
        <row r="5542">
          <cell r="F5542" t="str">
            <v>SB</v>
          </cell>
          <cell r="G5542" t="str">
            <v>WFC</v>
          </cell>
          <cell r="I5542" t="str">
            <v>Energy</v>
          </cell>
          <cell r="J5542" t="str">
            <v>Winter</v>
          </cell>
          <cell r="K5542" t="str">
            <v>Off Peak</v>
          </cell>
          <cell r="O5542" t="str">
            <v>N/A</v>
          </cell>
          <cell r="T5542">
            <v>3396853.4512400003</v>
          </cell>
        </row>
        <row r="5543">
          <cell r="F5543" t="str">
            <v>SB</v>
          </cell>
          <cell r="G5543" t="str">
            <v>WFC</v>
          </cell>
          <cell r="I5543" t="str">
            <v>Energy</v>
          </cell>
          <cell r="J5543" t="str">
            <v>Winter</v>
          </cell>
          <cell r="K5543" t="str">
            <v>Part Peak</v>
          </cell>
          <cell r="O5543" t="str">
            <v>N/A</v>
          </cell>
          <cell r="T5543">
            <v>1087155.681049</v>
          </cell>
        </row>
        <row r="5544">
          <cell r="F5544" t="str">
            <v>SB</v>
          </cell>
          <cell r="G5544" t="str">
            <v>WFC</v>
          </cell>
          <cell r="I5544" t="str">
            <v>Energy</v>
          </cell>
          <cell r="J5544" t="str">
            <v>Winter</v>
          </cell>
          <cell r="K5544" t="str">
            <v>Super Off</v>
          </cell>
          <cell r="O5544" t="str">
            <v>N/A</v>
          </cell>
          <cell r="T5544">
            <v>272102.644393</v>
          </cell>
        </row>
        <row r="5545">
          <cell r="F5545" t="str">
            <v>SB</v>
          </cell>
          <cell r="G5545" t="str">
            <v>WFC</v>
          </cell>
          <cell r="I5545" t="str">
            <v>Energy</v>
          </cell>
          <cell r="J5545" t="str">
            <v>Summer</v>
          </cell>
          <cell r="K5545" t="str">
            <v>Off Peak</v>
          </cell>
          <cell r="O5545" t="str">
            <v>N/A</v>
          </cell>
          <cell r="T5545">
            <v>136791.45440100005</v>
          </cell>
        </row>
        <row r="5546">
          <cell r="F5546" t="str">
            <v>SB</v>
          </cell>
          <cell r="G5546" t="str">
            <v>WFC</v>
          </cell>
          <cell r="I5546" t="str">
            <v>Energy</v>
          </cell>
          <cell r="J5546" t="str">
            <v>Summer</v>
          </cell>
          <cell r="K5546" t="str">
            <v>Part Peak</v>
          </cell>
          <cell r="O5546" t="str">
            <v>N/A</v>
          </cell>
          <cell r="T5546">
            <v>-95880.725107000035</v>
          </cell>
        </row>
        <row r="5547">
          <cell r="F5547" t="str">
            <v>SB</v>
          </cell>
          <cell r="G5547" t="str">
            <v>WFC</v>
          </cell>
          <cell r="I5547" t="str">
            <v>Energy</v>
          </cell>
          <cell r="J5547" t="str">
            <v>Summer</v>
          </cell>
          <cell r="K5547" t="str">
            <v>Peak</v>
          </cell>
          <cell r="O5547" t="str">
            <v>N/A</v>
          </cell>
          <cell r="T5547">
            <v>-99215.816596999968</v>
          </cell>
        </row>
        <row r="5548">
          <cell r="F5548" t="str">
            <v>SB</v>
          </cell>
          <cell r="G5548" t="str">
            <v>WFC</v>
          </cell>
          <cell r="I5548" t="str">
            <v>Energy</v>
          </cell>
          <cell r="J5548" t="str">
            <v>Winter</v>
          </cell>
          <cell r="K5548" t="str">
            <v>Off Peak</v>
          </cell>
          <cell r="O5548" t="str">
            <v>N/A</v>
          </cell>
          <cell r="T5548">
            <v>1853884.2410749998</v>
          </cell>
        </row>
        <row r="5549">
          <cell r="F5549" t="str">
            <v>SB</v>
          </cell>
          <cell r="G5549" t="str">
            <v>WFC</v>
          </cell>
          <cell r="I5549" t="str">
            <v>Energy</v>
          </cell>
          <cell r="J5549" t="str">
            <v>Winter</v>
          </cell>
          <cell r="K5549" t="str">
            <v>Part Peak</v>
          </cell>
          <cell r="O5549" t="str">
            <v>N/A</v>
          </cell>
          <cell r="T5549">
            <v>663380.86258099996</v>
          </cell>
        </row>
        <row r="5550">
          <cell r="F5550" t="str">
            <v>SB</v>
          </cell>
          <cell r="G5550" t="str">
            <v>WFC</v>
          </cell>
          <cell r="I5550" t="str">
            <v>Energy</v>
          </cell>
          <cell r="J5550" t="str">
            <v>Winter</v>
          </cell>
          <cell r="K5550" t="str">
            <v>Super Off</v>
          </cell>
          <cell r="O5550" t="str">
            <v>N/A</v>
          </cell>
          <cell r="T5550">
            <v>-468244.31171599991</v>
          </cell>
        </row>
        <row r="5551">
          <cell r="F5551" t="str">
            <v>SB</v>
          </cell>
          <cell r="G5551" t="str">
            <v>WFC</v>
          </cell>
          <cell r="I5551" t="str">
            <v>Energy</v>
          </cell>
          <cell r="J5551" t="str">
            <v>Summer</v>
          </cell>
          <cell r="K5551" t="str">
            <v>Off Peak</v>
          </cell>
          <cell r="O5551" t="str">
            <v>N/A</v>
          </cell>
          <cell r="T5551">
            <v>80760270.450048998</v>
          </cell>
        </row>
        <row r="5552">
          <cell r="F5552" t="str">
            <v>SB</v>
          </cell>
          <cell r="G5552" t="str">
            <v>WFC</v>
          </cell>
          <cell r="I5552" t="str">
            <v>Energy</v>
          </cell>
          <cell r="J5552" t="str">
            <v>Summer</v>
          </cell>
          <cell r="K5552" t="str">
            <v>Part Peak</v>
          </cell>
          <cell r="O5552" t="str">
            <v>N/A</v>
          </cell>
          <cell r="T5552">
            <v>19635667.918293003</v>
          </cell>
        </row>
        <row r="5553">
          <cell r="F5553" t="str">
            <v>SB</v>
          </cell>
          <cell r="G5553" t="str">
            <v>WFC</v>
          </cell>
          <cell r="I5553" t="str">
            <v>Energy</v>
          </cell>
          <cell r="J5553" t="str">
            <v>Summer</v>
          </cell>
          <cell r="K5553" t="str">
            <v>Peak</v>
          </cell>
          <cell r="O5553" t="str">
            <v>N/A</v>
          </cell>
          <cell r="T5553">
            <v>22643158.932373002</v>
          </cell>
        </row>
        <row r="5554">
          <cell r="F5554" t="str">
            <v>SB</v>
          </cell>
          <cell r="G5554" t="str">
            <v>WFC</v>
          </cell>
          <cell r="I5554" t="str">
            <v>Energy</v>
          </cell>
          <cell r="J5554" t="str">
            <v>Winter</v>
          </cell>
          <cell r="K5554" t="str">
            <v>Off Peak</v>
          </cell>
          <cell r="O5554" t="str">
            <v>N/A</v>
          </cell>
          <cell r="T5554">
            <v>201924310.81464601</v>
          </cell>
        </row>
        <row r="5555">
          <cell r="F5555" t="str">
            <v>SB</v>
          </cell>
          <cell r="G5555" t="str">
            <v>WFC</v>
          </cell>
          <cell r="I5555" t="str">
            <v>Energy</v>
          </cell>
          <cell r="J5555" t="str">
            <v>Winter</v>
          </cell>
          <cell r="K5555" t="str">
            <v>Part Peak</v>
          </cell>
          <cell r="O5555" t="str">
            <v>N/A</v>
          </cell>
          <cell r="T5555">
            <v>57323714.623937003</v>
          </cell>
        </row>
        <row r="5556">
          <cell r="F5556" t="str">
            <v>SB</v>
          </cell>
          <cell r="G5556" t="str">
            <v>WFC</v>
          </cell>
          <cell r="I5556" t="str">
            <v>Energy</v>
          </cell>
          <cell r="J5556" t="str">
            <v>Winter</v>
          </cell>
          <cell r="K5556" t="str">
            <v>Super Off</v>
          </cell>
          <cell r="O5556" t="str">
            <v>N/A</v>
          </cell>
          <cell r="T5556">
            <v>34268727.866698995</v>
          </cell>
        </row>
        <row r="5557">
          <cell r="F5557" t="str">
            <v>SB</v>
          </cell>
          <cell r="G5557" t="str">
            <v>ECRA</v>
          </cell>
          <cell r="I5557" t="str">
            <v>DL</v>
          </cell>
          <cell r="J5557" t="str">
            <v>N/A</v>
          </cell>
          <cell r="K5557" t="str">
            <v>N/A</v>
          </cell>
          <cell r="O5557" t="str">
            <v>N/A</v>
          </cell>
          <cell r="T5557">
            <v>0</v>
          </cell>
        </row>
        <row r="5558">
          <cell r="F5558" t="str">
            <v>SB</v>
          </cell>
          <cell r="G5558" t="str">
            <v>ECRA</v>
          </cell>
          <cell r="I5558" t="str">
            <v>DL</v>
          </cell>
          <cell r="J5558" t="str">
            <v>N/A</v>
          </cell>
          <cell r="K5558" t="str">
            <v>N/A</v>
          </cell>
          <cell r="O5558" t="str">
            <v>N/A</v>
          </cell>
          <cell r="T5558">
            <v>0</v>
          </cell>
        </row>
        <row r="5559">
          <cell r="F5559" t="str">
            <v>SB</v>
          </cell>
          <cell r="G5559" t="str">
            <v>ECRA</v>
          </cell>
          <cell r="I5559" t="str">
            <v>DL</v>
          </cell>
          <cell r="J5559" t="str">
            <v>N/A</v>
          </cell>
          <cell r="K5559" t="str">
            <v>N/A</v>
          </cell>
          <cell r="O5559" t="str">
            <v>N/A</v>
          </cell>
          <cell r="T5559">
            <v>0</v>
          </cell>
        </row>
        <row r="5560">
          <cell r="F5560" t="str">
            <v>SB</v>
          </cell>
          <cell r="G5560" t="str">
            <v>ECRA</v>
          </cell>
          <cell r="I5560" t="str">
            <v>Energy</v>
          </cell>
          <cell r="J5560" t="str">
            <v>Summer</v>
          </cell>
          <cell r="K5560" t="str">
            <v>Off Peak</v>
          </cell>
          <cell r="O5560" t="str">
            <v>N/A</v>
          </cell>
          <cell r="T5560">
            <v>1055635.1342539999</v>
          </cell>
        </row>
        <row r="5561">
          <cell r="F5561" t="str">
            <v>SB</v>
          </cell>
          <cell r="G5561" t="str">
            <v>ECRA</v>
          </cell>
          <cell r="I5561" t="str">
            <v>Energy</v>
          </cell>
          <cell r="J5561" t="str">
            <v>Summer</v>
          </cell>
          <cell r="K5561" t="str">
            <v>Part Peak</v>
          </cell>
          <cell r="O5561" t="str">
            <v>N/A</v>
          </cell>
          <cell r="T5561">
            <v>265289.31371799996</v>
          </cell>
        </row>
        <row r="5562">
          <cell r="F5562" t="str">
            <v>SB</v>
          </cell>
          <cell r="G5562" t="str">
            <v>ECRA</v>
          </cell>
          <cell r="I5562" t="str">
            <v>Energy</v>
          </cell>
          <cell r="J5562" t="str">
            <v>Summer</v>
          </cell>
          <cell r="K5562" t="str">
            <v>Peak</v>
          </cell>
          <cell r="O5562" t="str">
            <v>N/A</v>
          </cell>
          <cell r="T5562">
            <v>292971.082375</v>
          </cell>
        </row>
        <row r="5563">
          <cell r="F5563" t="str">
            <v>SB</v>
          </cell>
          <cell r="G5563" t="str">
            <v>ECRA</v>
          </cell>
          <cell r="I5563" t="str">
            <v>Energy</v>
          </cell>
          <cell r="J5563" t="str">
            <v>Winter</v>
          </cell>
          <cell r="K5563" t="str">
            <v>Off Peak</v>
          </cell>
          <cell r="O5563" t="str">
            <v>N/A</v>
          </cell>
          <cell r="T5563">
            <v>3396853.4512400003</v>
          </cell>
        </row>
        <row r="5564">
          <cell r="F5564" t="str">
            <v>SB</v>
          </cell>
          <cell r="G5564" t="str">
            <v>ECRA</v>
          </cell>
          <cell r="I5564" t="str">
            <v>Energy</v>
          </cell>
          <cell r="J5564" t="str">
            <v>Winter</v>
          </cell>
          <cell r="K5564" t="str">
            <v>Part Peak</v>
          </cell>
          <cell r="O5564" t="str">
            <v>N/A</v>
          </cell>
          <cell r="T5564">
            <v>1087155.681049</v>
          </cell>
        </row>
        <row r="5565">
          <cell r="F5565" t="str">
            <v>SB</v>
          </cell>
          <cell r="G5565" t="str">
            <v>ECRA</v>
          </cell>
          <cell r="I5565" t="str">
            <v>Energy</v>
          </cell>
          <cell r="J5565" t="str">
            <v>Winter</v>
          </cell>
          <cell r="K5565" t="str">
            <v>Super Off</v>
          </cell>
          <cell r="O5565" t="str">
            <v>N/A</v>
          </cell>
          <cell r="T5565">
            <v>272102.644393</v>
          </cell>
        </row>
        <row r="5566">
          <cell r="F5566" t="str">
            <v>SB</v>
          </cell>
          <cell r="G5566" t="str">
            <v>ECRA</v>
          </cell>
          <cell r="I5566" t="str">
            <v>Energy</v>
          </cell>
          <cell r="J5566" t="str">
            <v>Summer</v>
          </cell>
          <cell r="K5566" t="str">
            <v>Off Peak</v>
          </cell>
          <cell r="O5566" t="str">
            <v>N/A</v>
          </cell>
          <cell r="T5566">
            <v>136791.45440100005</v>
          </cell>
        </row>
        <row r="5567">
          <cell r="F5567" t="str">
            <v>SB</v>
          </cell>
          <cell r="G5567" t="str">
            <v>ECRA</v>
          </cell>
          <cell r="I5567" t="str">
            <v>Energy</v>
          </cell>
          <cell r="J5567" t="str">
            <v>Summer</v>
          </cell>
          <cell r="K5567" t="str">
            <v>Part Peak</v>
          </cell>
          <cell r="O5567" t="str">
            <v>N/A</v>
          </cell>
          <cell r="T5567">
            <v>-95880.725107000035</v>
          </cell>
        </row>
        <row r="5568">
          <cell r="F5568" t="str">
            <v>SB</v>
          </cell>
          <cell r="G5568" t="str">
            <v>ECRA</v>
          </cell>
          <cell r="I5568" t="str">
            <v>Energy</v>
          </cell>
          <cell r="J5568" t="str">
            <v>Summer</v>
          </cell>
          <cell r="K5568" t="str">
            <v>Peak</v>
          </cell>
          <cell r="O5568" t="str">
            <v>N/A</v>
          </cell>
          <cell r="T5568">
            <v>-99215.816596999968</v>
          </cell>
        </row>
        <row r="5569">
          <cell r="F5569" t="str">
            <v>SB</v>
          </cell>
          <cell r="G5569" t="str">
            <v>ECRA</v>
          </cell>
          <cell r="I5569" t="str">
            <v>Energy</v>
          </cell>
          <cell r="J5569" t="str">
            <v>Winter</v>
          </cell>
          <cell r="K5569" t="str">
            <v>Off Peak</v>
          </cell>
          <cell r="O5569" t="str">
            <v>N/A</v>
          </cell>
          <cell r="T5569">
            <v>1853884.2410749998</v>
          </cell>
        </row>
        <row r="5570">
          <cell r="F5570" t="str">
            <v>SB</v>
          </cell>
          <cell r="G5570" t="str">
            <v>ECRA</v>
          </cell>
          <cell r="I5570" t="str">
            <v>Energy</v>
          </cell>
          <cell r="J5570" t="str">
            <v>Winter</v>
          </cell>
          <cell r="K5570" t="str">
            <v>Part Peak</v>
          </cell>
          <cell r="O5570" t="str">
            <v>N/A</v>
          </cell>
          <cell r="T5570">
            <v>663380.86258099996</v>
          </cell>
        </row>
        <row r="5571">
          <cell r="F5571" t="str">
            <v>SB</v>
          </cell>
          <cell r="G5571" t="str">
            <v>ECRA</v>
          </cell>
          <cell r="I5571" t="str">
            <v>Energy</v>
          </cell>
          <cell r="J5571" t="str">
            <v>Winter</v>
          </cell>
          <cell r="K5571" t="str">
            <v>Super Off</v>
          </cell>
          <cell r="O5571" t="str">
            <v>N/A</v>
          </cell>
          <cell r="T5571">
            <v>-468244.31171599991</v>
          </cell>
        </row>
        <row r="5572">
          <cell r="F5572" t="str">
            <v>SB</v>
          </cell>
          <cell r="G5572" t="str">
            <v>ECRA</v>
          </cell>
          <cell r="I5572" t="str">
            <v>Energy</v>
          </cell>
          <cell r="J5572" t="str">
            <v>Summer</v>
          </cell>
          <cell r="K5572" t="str">
            <v>Off Peak</v>
          </cell>
          <cell r="O5572" t="str">
            <v>N/A</v>
          </cell>
          <cell r="T5572">
            <v>80760270.450048998</v>
          </cell>
        </row>
        <row r="5573">
          <cell r="F5573" t="str">
            <v>SB</v>
          </cell>
          <cell r="G5573" t="str">
            <v>ECRA</v>
          </cell>
          <cell r="I5573" t="str">
            <v>Energy</v>
          </cell>
          <cell r="J5573" t="str">
            <v>Summer</v>
          </cell>
          <cell r="K5573" t="str">
            <v>Part Peak</v>
          </cell>
          <cell r="O5573" t="str">
            <v>N/A</v>
          </cell>
          <cell r="T5573">
            <v>19635667.918293003</v>
          </cell>
        </row>
        <row r="5574">
          <cell r="F5574" t="str">
            <v>SB</v>
          </cell>
          <cell r="G5574" t="str">
            <v>ECRA</v>
          </cell>
          <cell r="I5574" t="str">
            <v>Energy</v>
          </cell>
          <cell r="J5574" t="str">
            <v>Summer</v>
          </cell>
          <cell r="K5574" t="str">
            <v>Peak</v>
          </cell>
          <cell r="O5574" t="str">
            <v>N/A</v>
          </cell>
          <cell r="T5574">
            <v>22643158.932373002</v>
          </cell>
        </row>
        <row r="5575">
          <cell r="F5575" t="str">
            <v>SB</v>
          </cell>
          <cell r="G5575" t="str">
            <v>ECRA</v>
          </cell>
          <cell r="I5575" t="str">
            <v>Energy</v>
          </cell>
          <cell r="J5575" t="str">
            <v>Winter</v>
          </cell>
          <cell r="K5575" t="str">
            <v>Off Peak</v>
          </cell>
          <cell r="O5575" t="str">
            <v>N/A</v>
          </cell>
          <cell r="T5575">
            <v>201924310.81464601</v>
          </cell>
        </row>
        <row r="5576">
          <cell r="F5576" t="str">
            <v>SB</v>
          </cell>
          <cell r="G5576" t="str">
            <v>ECRA</v>
          </cell>
          <cell r="I5576" t="str">
            <v>Energy</v>
          </cell>
          <cell r="J5576" t="str">
            <v>Winter</v>
          </cell>
          <cell r="K5576" t="str">
            <v>Part Peak</v>
          </cell>
          <cell r="O5576" t="str">
            <v>N/A</v>
          </cell>
          <cell r="T5576">
            <v>57323714.623937003</v>
          </cell>
        </row>
        <row r="5577">
          <cell r="F5577" t="str">
            <v>SB</v>
          </cell>
          <cell r="G5577" t="str">
            <v>ECRA</v>
          </cell>
          <cell r="I5577" t="str">
            <v>Energy</v>
          </cell>
          <cell r="J5577" t="str">
            <v>Winter</v>
          </cell>
          <cell r="K5577" t="str">
            <v>Super Off</v>
          </cell>
          <cell r="O5577" t="str">
            <v>N/A</v>
          </cell>
          <cell r="T5577">
            <v>34268727.866698995</v>
          </cell>
        </row>
        <row r="5578">
          <cell r="F5578" t="str">
            <v>SB</v>
          </cell>
          <cell r="G5578" t="str">
            <v>Generation</v>
          </cell>
          <cell r="I5578" t="str">
            <v>Energy</v>
          </cell>
          <cell r="J5578" t="str">
            <v>Summer</v>
          </cell>
          <cell r="K5578" t="str">
            <v>Off Peak</v>
          </cell>
          <cell r="O5578" t="str">
            <v>N/A</v>
          </cell>
          <cell r="T5578">
            <v>1055635.1342539999</v>
          </cell>
        </row>
        <row r="5579">
          <cell r="F5579" t="str">
            <v>SB</v>
          </cell>
          <cell r="G5579" t="str">
            <v>Generation</v>
          </cell>
          <cell r="I5579" t="str">
            <v>Energy</v>
          </cell>
          <cell r="J5579" t="str">
            <v>Summer</v>
          </cell>
          <cell r="K5579" t="str">
            <v>Part Peak</v>
          </cell>
          <cell r="O5579" t="str">
            <v>N/A</v>
          </cell>
          <cell r="T5579">
            <v>265289.31371799996</v>
          </cell>
        </row>
        <row r="5580">
          <cell r="F5580" t="str">
            <v>SB</v>
          </cell>
          <cell r="G5580" t="str">
            <v>Generation</v>
          </cell>
          <cell r="I5580" t="str">
            <v>Energy</v>
          </cell>
          <cell r="J5580" t="str">
            <v>Summer</v>
          </cell>
          <cell r="K5580" t="str">
            <v>Peak</v>
          </cell>
          <cell r="O5580" t="str">
            <v>N/A</v>
          </cell>
          <cell r="T5580">
            <v>292971.082375</v>
          </cell>
        </row>
        <row r="5581">
          <cell r="F5581" t="str">
            <v>SB</v>
          </cell>
          <cell r="G5581" t="str">
            <v>Generation</v>
          </cell>
          <cell r="I5581" t="str">
            <v>Energy</v>
          </cell>
          <cell r="J5581" t="str">
            <v>Winter</v>
          </cell>
          <cell r="K5581" t="str">
            <v>Off Peak</v>
          </cell>
          <cell r="O5581" t="str">
            <v>N/A</v>
          </cell>
          <cell r="T5581">
            <v>3396853.4512400003</v>
          </cell>
        </row>
        <row r="5582">
          <cell r="F5582" t="str">
            <v>SB</v>
          </cell>
          <cell r="G5582" t="str">
            <v>Generation</v>
          </cell>
          <cell r="I5582" t="str">
            <v>Energy</v>
          </cell>
          <cell r="J5582" t="str">
            <v>Winter</v>
          </cell>
          <cell r="K5582" t="str">
            <v>Part Peak</v>
          </cell>
          <cell r="O5582" t="str">
            <v>N/A</v>
          </cell>
          <cell r="T5582">
            <v>1087155.681049</v>
          </cell>
        </row>
        <row r="5583">
          <cell r="F5583" t="str">
            <v>SB</v>
          </cell>
          <cell r="G5583" t="str">
            <v>Generation</v>
          </cell>
          <cell r="I5583" t="str">
            <v>Energy</v>
          </cell>
          <cell r="J5583" t="str">
            <v>Winter</v>
          </cell>
          <cell r="K5583" t="str">
            <v>Super Off</v>
          </cell>
          <cell r="O5583" t="str">
            <v>N/A</v>
          </cell>
          <cell r="T5583">
            <v>272102.644393</v>
          </cell>
        </row>
        <row r="5584">
          <cell r="F5584" t="str">
            <v>SB</v>
          </cell>
          <cell r="G5584" t="str">
            <v>Generation</v>
          </cell>
          <cell r="I5584" t="str">
            <v>Reservation</v>
          </cell>
          <cell r="J5584" t="str">
            <v>Summer</v>
          </cell>
          <cell r="K5584" t="str">
            <v>Reservation Capacity kW</v>
          </cell>
          <cell r="O5584" t="str">
            <v>N/A</v>
          </cell>
          <cell r="T5584">
            <v>88191.955479850003</v>
          </cell>
        </row>
        <row r="5585">
          <cell r="F5585" t="str">
            <v>SB</v>
          </cell>
          <cell r="G5585" t="str">
            <v>Generation</v>
          </cell>
          <cell r="I5585" t="str">
            <v>Reservation</v>
          </cell>
          <cell r="J5585" t="str">
            <v>Winter</v>
          </cell>
          <cell r="K5585" t="str">
            <v>Reservation Capacity kW</v>
          </cell>
          <cell r="O5585" t="str">
            <v>N/A</v>
          </cell>
          <cell r="T5585">
            <v>166948.02982590001</v>
          </cell>
        </row>
        <row r="5586">
          <cell r="F5586" t="str">
            <v>SB</v>
          </cell>
          <cell r="G5586" t="str">
            <v>Generation</v>
          </cell>
          <cell r="I5586" t="str">
            <v>Energy</v>
          </cell>
          <cell r="J5586" t="str">
            <v>Summer</v>
          </cell>
          <cell r="K5586" t="str">
            <v>Off Peak</v>
          </cell>
          <cell r="O5586" t="str">
            <v>N/A</v>
          </cell>
          <cell r="T5586">
            <v>136791.45440100005</v>
          </cell>
        </row>
        <row r="5587">
          <cell r="F5587" t="str">
            <v>SB</v>
          </cell>
          <cell r="G5587" t="str">
            <v>Generation</v>
          </cell>
          <cell r="I5587" t="str">
            <v>Energy</v>
          </cell>
          <cell r="J5587" t="str">
            <v>Summer</v>
          </cell>
          <cell r="K5587" t="str">
            <v>Part Peak</v>
          </cell>
          <cell r="O5587" t="str">
            <v>N/A</v>
          </cell>
          <cell r="T5587">
            <v>-95880.725107000035</v>
          </cell>
        </row>
        <row r="5588">
          <cell r="F5588" t="str">
            <v>SB</v>
          </cell>
          <cell r="G5588" t="str">
            <v>Generation</v>
          </cell>
          <cell r="I5588" t="str">
            <v>Energy</v>
          </cell>
          <cell r="J5588" t="str">
            <v>Summer</v>
          </cell>
          <cell r="K5588" t="str">
            <v>Peak</v>
          </cell>
          <cell r="O5588" t="str">
            <v>N/A</v>
          </cell>
          <cell r="T5588">
            <v>-99215.816596999968</v>
          </cell>
        </row>
        <row r="5589">
          <cell r="F5589" t="str">
            <v>SB</v>
          </cell>
          <cell r="G5589" t="str">
            <v>Generation</v>
          </cell>
          <cell r="I5589" t="str">
            <v>Energy</v>
          </cell>
          <cell r="J5589" t="str">
            <v>Winter</v>
          </cell>
          <cell r="K5589" t="str">
            <v>Off Peak</v>
          </cell>
          <cell r="O5589" t="str">
            <v>N/A</v>
          </cell>
          <cell r="T5589">
            <v>1853884.2410749998</v>
          </cell>
        </row>
        <row r="5590">
          <cell r="F5590" t="str">
            <v>SB</v>
          </cell>
          <cell r="G5590" t="str">
            <v>Generation</v>
          </cell>
          <cell r="I5590" t="str">
            <v>Energy</v>
          </cell>
          <cell r="J5590" t="str">
            <v>Winter</v>
          </cell>
          <cell r="K5590" t="str">
            <v>Part Peak</v>
          </cell>
          <cell r="O5590" t="str">
            <v>N/A</v>
          </cell>
          <cell r="T5590">
            <v>663380.86258099996</v>
          </cell>
        </row>
        <row r="5591">
          <cell r="F5591" t="str">
            <v>SB</v>
          </cell>
          <cell r="G5591" t="str">
            <v>Generation</v>
          </cell>
          <cell r="I5591" t="str">
            <v>Energy</v>
          </cell>
          <cell r="J5591" t="str">
            <v>Winter</v>
          </cell>
          <cell r="K5591" t="str">
            <v>Super Off</v>
          </cell>
          <cell r="O5591" t="str">
            <v>N/A</v>
          </cell>
          <cell r="T5591">
            <v>-468244.31171599991</v>
          </cell>
        </row>
        <row r="5592">
          <cell r="F5592" t="str">
            <v>SB</v>
          </cell>
          <cell r="G5592" t="str">
            <v>Generation</v>
          </cell>
          <cell r="I5592" t="str">
            <v>Reservation</v>
          </cell>
          <cell r="J5592" t="str">
            <v>Summer</v>
          </cell>
          <cell r="K5592" t="str">
            <v>Reservation Capacity kW</v>
          </cell>
          <cell r="O5592" t="str">
            <v>N/A</v>
          </cell>
          <cell r="T5592">
            <v>10159.999314500001</v>
          </cell>
        </row>
        <row r="5593">
          <cell r="F5593" t="str">
            <v>SB</v>
          </cell>
          <cell r="G5593" t="str">
            <v>Generation</v>
          </cell>
          <cell r="I5593" t="str">
            <v>Reservation</v>
          </cell>
          <cell r="J5593" t="str">
            <v>Winter</v>
          </cell>
          <cell r="K5593" t="str">
            <v>Reservation Capacity kW</v>
          </cell>
          <cell r="O5593" t="str">
            <v>N/A</v>
          </cell>
          <cell r="T5593">
            <v>22053.281999949999</v>
          </cell>
        </row>
        <row r="5594">
          <cell r="F5594" t="str">
            <v>SB</v>
          </cell>
          <cell r="G5594" t="str">
            <v>Generation</v>
          </cell>
          <cell r="I5594" t="str">
            <v>Energy</v>
          </cell>
          <cell r="J5594" t="str">
            <v>Summer</v>
          </cell>
          <cell r="K5594" t="str">
            <v>Off Peak</v>
          </cell>
          <cell r="O5594" t="str">
            <v>N/A</v>
          </cell>
          <cell r="T5594">
            <v>80760270.450048998</v>
          </cell>
        </row>
        <row r="5595">
          <cell r="F5595" t="str">
            <v>SB</v>
          </cell>
          <cell r="G5595" t="str">
            <v>Generation</v>
          </cell>
          <cell r="I5595" t="str">
            <v>Energy</v>
          </cell>
          <cell r="J5595" t="str">
            <v>Summer</v>
          </cell>
          <cell r="K5595" t="str">
            <v>Part Peak</v>
          </cell>
          <cell r="O5595" t="str">
            <v>N/A</v>
          </cell>
          <cell r="T5595">
            <v>19635667.918293003</v>
          </cell>
        </row>
        <row r="5596">
          <cell r="F5596" t="str">
            <v>SB</v>
          </cell>
          <cell r="G5596" t="str">
            <v>Generation</v>
          </cell>
          <cell r="I5596" t="str">
            <v>Energy</v>
          </cell>
          <cell r="J5596" t="str">
            <v>Summer</v>
          </cell>
          <cell r="K5596" t="str">
            <v>Peak</v>
          </cell>
          <cell r="O5596" t="str">
            <v>N/A</v>
          </cell>
          <cell r="T5596">
            <v>22643158.932373002</v>
          </cell>
        </row>
        <row r="5597">
          <cell r="F5597" t="str">
            <v>SB</v>
          </cell>
          <cell r="G5597" t="str">
            <v>Generation</v>
          </cell>
          <cell r="I5597" t="str">
            <v>Energy</v>
          </cell>
          <cell r="J5597" t="str">
            <v>Winter</v>
          </cell>
          <cell r="K5597" t="str">
            <v>Off Peak</v>
          </cell>
          <cell r="O5597" t="str">
            <v>N/A</v>
          </cell>
          <cell r="T5597">
            <v>201924310.81464601</v>
          </cell>
        </row>
        <row r="5598">
          <cell r="F5598" t="str">
            <v>SB</v>
          </cell>
          <cell r="G5598" t="str">
            <v>Generation</v>
          </cell>
          <cell r="I5598" t="str">
            <v>Energy</v>
          </cell>
          <cell r="J5598" t="str">
            <v>Winter</v>
          </cell>
          <cell r="K5598" t="str">
            <v>Part Peak</v>
          </cell>
          <cell r="O5598" t="str">
            <v>N/A</v>
          </cell>
          <cell r="T5598">
            <v>57323714.623937003</v>
          </cell>
        </row>
        <row r="5599">
          <cell r="F5599" t="str">
            <v>SB</v>
          </cell>
          <cell r="G5599" t="str">
            <v>Generation</v>
          </cell>
          <cell r="I5599" t="str">
            <v>Energy</v>
          </cell>
          <cell r="J5599" t="str">
            <v>Winter</v>
          </cell>
          <cell r="K5599" t="str">
            <v>Super Off</v>
          </cell>
          <cell r="O5599" t="str">
            <v>N/A</v>
          </cell>
          <cell r="T5599">
            <v>34268727.866698995</v>
          </cell>
        </row>
        <row r="5600">
          <cell r="F5600" t="str">
            <v>SB</v>
          </cell>
          <cell r="G5600" t="str">
            <v>Generation</v>
          </cell>
          <cell r="I5600" t="str">
            <v>Reservation</v>
          </cell>
          <cell r="J5600" t="str">
            <v>Summer</v>
          </cell>
          <cell r="K5600" t="str">
            <v>Reservation Capacity kW</v>
          </cell>
          <cell r="O5600" t="str">
            <v>N/A</v>
          </cell>
          <cell r="T5600">
            <v>1801392.9863431002</v>
          </cell>
        </row>
        <row r="5601">
          <cell r="F5601" t="str">
            <v>SB</v>
          </cell>
          <cell r="G5601" t="str">
            <v>Generation</v>
          </cell>
          <cell r="I5601" t="str">
            <v>Reservation</v>
          </cell>
          <cell r="J5601" t="str">
            <v>Winter</v>
          </cell>
          <cell r="K5601" t="str">
            <v>Reservation Capacity kW</v>
          </cell>
          <cell r="O5601" t="str">
            <v>N/A</v>
          </cell>
          <cell r="T5601">
            <v>3294928.9194816002</v>
          </cell>
        </row>
        <row r="5602">
          <cell r="F5602" t="str">
            <v>SB</v>
          </cell>
          <cell r="G5602" t="str">
            <v>ND</v>
          </cell>
          <cell r="I5602" t="str">
            <v>DL</v>
          </cell>
          <cell r="J5602" t="str">
            <v>N/A</v>
          </cell>
          <cell r="K5602" t="str">
            <v>N/A</v>
          </cell>
          <cell r="O5602" t="str">
            <v>N/A</v>
          </cell>
          <cell r="T5602">
            <v>0</v>
          </cell>
        </row>
        <row r="5603">
          <cell r="F5603" t="str">
            <v>SB</v>
          </cell>
          <cell r="G5603" t="str">
            <v>ND</v>
          </cell>
          <cell r="I5603" t="str">
            <v>DL</v>
          </cell>
          <cell r="J5603" t="str">
            <v>N/A</v>
          </cell>
          <cell r="K5603" t="str">
            <v>N/A</v>
          </cell>
          <cell r="O5603" t="str">
            <v>N/A</v>
          </cell>
          <cell r="T5603">
            <v>0</v>
          </cell>
        </row>
        <row r="5604">
          <cell r="F5604" t="str">
            <v>SB</v>
          </cell>
          <cell r="G5604" t="str">
            <v>ND</v>
          </cell>
          <cell r="I5604" t="str">
            <v>DL</v>
          </cell>
          <cell r="J5604" t="str">
            <v>N/A</v>
          </cell>
          <cell r="K5604" t="str">
            <v>N/A</v>
          </cell>
          <cell r="O5604" t="str">
            <v>N/A</v>
          </cell>
          <cell r="T5604">
            <v>0</v>
          </cell>
        </row>
        <row r="5605">
          <cell r="F5605" t="str">
            <v>SB</v>
          </cell>
          <cell r="G5605" t="str">
            <v>ND</v>
          </cell>
          <cell r="I5605" t="str">
            <v>Energy</v>
          </cell>
          <cell r="J5605" t="str">
            <v>Summer</v>
          </cell>
          <cell r="K5605" t="str">
            <v>Off Peak</v>
          </cell>
          <cell r="O5605" t="str">
            <v>N/A</v>
          </cell>
          <cell r="T5605">
            <v>1055635.1342539999</v>
          </cell>
        </row>
        <row r="5606">
          <cell r="F5606" t="str">
            <v>SB</v>
          </cell>
          <cell r="G5606" t="str">
            <v>ND</v>
          </cell>
          <cell r="I5606" t="str">
            <v>Energy</v>
          </cell>
          <cell r="J5606" t="str">
            <v>Summer</v>
          </cell>
          <cell r="K5606" t="str">
            <v>Part Peak</v>
          </cell>
          <cell r="O5606" t="str">
            <v>N/A</v>
          </cell>
          <cell r="T5606">
            <v>265289.31371799996</v>
          </cell>
        </row>
        <row r="5607">
          <cell r="F5607" t="str">
            <v>SB</v>
          </cell>
          <cell r="G5607" t="str">
            <v>ND</v>
          </cell>
          <cell r="I5607" t="str">
            <v>Energy</v>
          </cell>
          <cell r="J5607" t="str">
            <v>Summer</v>
          </cell>
          <cell r="K5607" t="str">
            <v>Peak</v>
          </cell>
          <cell r="O5607" t="str">
            <v>N/A</v>
          </cell>
          <cell r="T5607">
            <v>292971.082375</v>
          </cell>
        </row>
        <row r="5608">
          <cell r="F5608" t="str">
            <v>SB</v>
          </cell>
          <cell r="G5608" t="str">
            <v>ND</v>
          </cell>
          <cell r="I5608" t="str">
            <v>Energy</v>
          </cell>
          <cell r="J5608" t="str">
            <v>Winter</v>
          </cell>
          <cell r="K5608" t="str">
            <v>Off Peak</v>
          </cell>
          <cell r="O5608" t="str">
            <v>N/A</v>
          </cell>
          <cell r="T5608">
            <v>3396853.4512400003</v>
          </cell>
        </row>
        <row r="5609">
          <cell r="F5609" t="str">
            <v>SB</v>
          </cell>
          <cell r="G5609" t="str">
            <v>ND</v>
          </cell>
          <cell r="I5609" t="str">
            <v>Energy</v>
          </cell>
          <cell r="J5609" t="str">
            <v>Winter</v>
          </cell>
          <cell r="K5609" t="str">
            <v>Part Peak</v>
          </cell>
          <cell r="O5609" t="str">
            <v>N/A</v>
          </cell>
          <cell r="T5609">
            <v>1087155.681049</v>
          </cell>
        </row>
        <row r="5610">
          <cell r="F5610" t="str">
            <v>SB</v>
          </cell>
          <cell r="G5610" t="str">
            <v>ND</v>
          </cell>
          <cell r="I5610" t="str">
            <v>Energy</v>
          </cell>
          <cell r="J5610" t="str">
            <v>Winter</v>
          </cell>
          <cell r="K5610" t="str">
            <v>Super Off</v>
          </cell>
          <cell r="O5610" t="str">
            <v>N/A</v>
          </cell>
          <cell r="T5610">
            <v>272102.644393</v>
          </cell>
        </row>
        <row r="5611">
          <cell r="F5611" t="str">
            <v>SB</v>
          </cell>
          <cell r="G5611" t="str">
            <v>ND</v>
          </cell>
          <cell r="I5611" t="str">
            <v>Energy</v>
          </cell>
          <cell r="J5611" t="str">
            <v>Summer</v>
          </cell>
          <cell r="K5611" t="str">
            <v>Off Peak</v>
          </cell>
          <cell r="O5611" t="str">
            <v>N/A</v>
          </cell>
          <cell r="T5611">
            <v>136791.45440100005</v>
          </cell>
        </row>
        <row r="5612">
          <cell r="F5612" t="str">
            <v>SB</v>
          </cell>
          <cell r="G5612" t="str">
            <v>ND</v>
          </cell>
          <cell r="I5612" t="str">
            <v>Energy</v>
          </cell>
          <cell r="J5612" t="str">
            <v>Summer</v>
          </cell>
          <cell r="K5612" t="str">
            <v>Part Peak</v>
          </cell>
          <cell r="O5612" t="str">
            <v>N/A</v>
          </cell>
          <cell r="T5612">
            <v>-95880.725107000035</v>
          </cell>
        </row>
        <row r="5613">
          <cell r="F5613" t="str">
            <v>SB</v>
          </cell>
          <cell r="G5613" t="str">
            <v>ND</v>
          </cell>
          <cell r="I5613" t="str">
            <v>Energy</v>
          </cell>
          <cell r="J5613" t="str">
            <v>Summer</v>
          </cell>
          <cell r="K5613" t="str">
            <v>Peak</v>
          </cell>
          <cell r="O5613" t="str">
            <v>N/A</v>
          </cell>
          <cell r="T5613">
            <v>-99215.816596999968</v>
          </cell>
        </row>
        <row r="5614">
          <cell r="F5614" t="str">
            <v>SB</v>
          </cell>
          <cell r="G5614" t="str">
            <v>ND</v>
          </cell>
          <cell r="I5614" t="str">
            <v>Energy</v>
          </cell>
          <cell r="J5614" t="str">
            <v>Winter</v>
          </cell>
          <cell r="K5614" t="str">
            <v>Off Peak</v>
          </cell>
          <cell r="O5614" t="str">
            <v>N/A</v>
          </cell>
          <cell r="T5614">
            <v>1853884.2410749998</v>
          </cell>
        </row>
        <row r="5615">
          <cell r="F5615" t="str">
            <v>SB</v>
          </cell>
          <cell r="G5615" t="str">
            <v>ND</v>
          </cell>
          <cell r="I5615" t="str">
            <v>Energy</v>
          </cell>
          <cell r="J5615" t="str">
            <v>Winter</v>
          </cell>
          <cell r="K5615" t="str">
            <v>Part Peak</v>
          </cell>
          <cell r="O5615" t="str">
            <v>N/A</v>
          </cell>
          <cell r="T5615">
            <v>663380.86258099996</v>
          </cell>
        </row>
        <row r="5616">
          <cell r="F5616" t="str">
            <v>SB</v>
          </cell>
          <cell r="G5616" t="str">
            <v>ND</v>
          </cell>
          <cell r="I5616" t="str">
            <v>Energy</v>
          </cell>
          <cell r="J5616" t="str">
            <v>Winter</v>
          </cell>
          <cell r="K5616" t="str">
            <v>Super Off</v>
          </cell>
          <cell r="O5616" t="str">
            <v>N/A</v>
          </cell>
          <cell r="T5616">
            <v>-468244.31171599991</v>
          </cell>
        </row>
        <row r="5617">
          <cell r="F5617" t="str">
            <v>SB</v>
          </cell>
          <cell r="G5617" t="str">
            <v>ND</v>
          </cell>
          <cell r="I5617" t="str">
            <v>Energy</v>
          </cell>
          <cell r="J5617" t="str">
            <v>Summer</v>
          </cell>
          <cell r="K5617" t="str">
            <v>Off Peak</v>
          </cell>
          <cell r="O5617" t="str">
            <v>N/A</v>
          </cell>
          <cell r="T5617">
            <v>80760270.450048998</v>
          </cell>
        </row>
        <row r="5618">
          <cell r="F5618" t="str">
            <v>SB</v>
          </cell>
          <cell r="G5618" t="str">
            <v>ND</v>
          </cell>
          <cell r="I5618" t="str">
            <v>Energy</v>
          </cell>
          <cell r="J5618" t="str">
            <v>Summer</v>
          </cell>
          <cell r="K5618" t="str">
            <v>Part Peak</v>
          </cell>
          <cell r="O5618" t="str">
            <v>N/A</v>
          </cell>
          <cell r="T5618">
            <v>19635667.918293003</v>
          </cell>
        </row>
        <row r="5619">
          <cell r="F5619" t="str">
            <v>SB</v>
          </cell>
          <cell r="G5619" t="str">
            <v>ND</v>
          </cell>
          <cell r="I5619" t="str">
            <v>Energy</v>
          </cell>
          <cell r="J5619" t="str">
            <v>Summer</v>
          </cell>
          <cell r="K5619" t="str">
            <v>Peak</v>
          </cell>
          <cell r="O5619" t="str">
            <v>N/A</v>
          </cell>
          <cell r="T5619">
            <v>22643158.932373002</v>
          </cell>
        </row>
        <row r="5620">
          <cell r="F5620" t="str">
            <v>SB</v>
          </cell>
          <cell r="G5620" t="str">
            <v>ND</v>
          </cell>
          <cell r="I5620" t="str">
            <v>Energy</v>
          </cell>
          <cell r="J5620" t="str">
            <v>Winter</v>
          </cell>
          <cell r="K5620" t="str">
            <v>Off Peak</v>
          </cell>
          <cell r="O5620" t="str">
            <v>N/A</v>
          </cell>
          <cell r="T5620">
            <v>201924310.81464601</v>
          </cell>
        </row>
        <row r="5621">
          <cell r="F5621" t="str">
            <v>SB</v>
          </cell>
          <cell r="G5621" t="str">
            <v>ND</v>
          </cell>
          <cell r="I5621" t="str">
            <v>Energy</v>
          </cell>
          <cell r="J5621" t="str">
            <v>Winter</v>
          </cell>
          <cell r="K5621" t="str">
            <v>Part Peak</v>
          </cell>
          <cell r="O5621" t="str">
            <v>N/A</v>
          </cell>
          <cell r="T5621">
            <v>57323714.623937003</v>
          </cell>
        </row>
        <row r="5622">
          <cell r="F5622" t="str">
            <v>SB</v>
          </cell>
          <cell r="G5622" t="str">
            <v>ND</v>
          </cell>
          <cell r="I5622" t="str">
            <v>Energy</v>
          </cell>
          <cell r="J5622" t="str">
            <v>Winter</v>
          </cell>
          <cell r="K5622" t="str">
            <v>Super Off</v>
          </cell>
          <cell r="O5622" t="str">
            <v>N/A</v>
          </cell>
          <cell r="T5622">
            <v>34268727.866698995</v>
          </cell>
        </row>
        <row r="5623">
          <cell r="F5623" t="str">
            <v>SB</v>
          </cell>
          <cell r="G5623" t="str">
            <v>NSGC</v>
          </cell>
          <cell r="I5623" t="str">
            <v>Energy</v>
          </cell>
          <cell r="J5623" t="str">
            <v>Summer</v>
          </cell>
          <cell r="K5623" t="str">
            <v>Off Peak</v>
          </cell>
          <cell r="O5623" t="str">
            <v>N/A</v>
          </cell>
          <cell r="T5623">
            <v>1055635.1342539999</v>
          </cell>
        </row>
        <row r="5624">
          <cell r="F5624" t="str">
            <v>SB</v>
          </cell>
          <cell r="G5624" t="str">
            <v>NSGC</v>
          </cell>
          <cell r="I5624" t="str">
            <v>Energy</v>
          </cell>
          <cell r="J5624" t="str">
            <v>Summer</v>
          </cell>
          <cell r="K5624" t="str">
            <v>Part Peak</v>
          </cell>
          <cell r="O5624" t="str">
            <v>N/A</v>
          </cell>
          <cell r="T5624">
            <v>265289.31371799996</v>
          </cell>
        </row>
        <row r="5625">
          <cell r="F5625" t="str">
            <v>SB</v>
          </cell>
          <cell r="G5625" t="str">
            <v>NSGC</v>
          </cell>
          <cell r="I5625" t="str">
            <v>Energy</v>
          </cell>
          <cell r="J5625" t="str">
            <v>Summer</v>
          </cell>
          <cell r="K5625" t="str">
            <v>Peak</v>
          </cell>
          <cell r="O5625" t="str">
            <v>N/A</v>
          </cell>
          <cell r="T5625">
            <v>292971.082375</v>
          </cell>
        </row>
        <row r="5626">
          <cell r="F5626" t="str">
            <v>SB</v>
          </cell>
          <cell r="G5626" t="str">
            <v>NSGC</v>
          </cell>
          <cell r="I5626" t="str">
            <v>Energy</v>
          </cell>
          <cell r="J5626" t="str">
            <v>Winter</v>
          </cell>
          <cell r="K5626" t="str">
            <v>Off Peak</v>
          </cell>
          <cell r="O5626" t="str">
            <v>N/A</v>
          </cell>
          <cell r="T5626">
            <v>3396853.4512400003</v>
          </cell>
        </row>
        <row r="5627">
          <cell r="F5627" t="str">
            <v>SB</v>
          </cell>
          <cell r="G5627" t="str">
            <v>NSGC</v>
          </cell>
          <cell r="I5627" t="str">
            <v>Energy</v>
          </cell>
          <cell r="J5627" t="str">
            <v>Winter</v>
          </cell>
          <cell r="K5627" t="str">
            <v>Part Peak</v>
          </cell>
          <cell r="O5627" t="str">
            <v>N/A</v>
          </cell>
          <cell r="T5627">
            <v>1087155.681049</v>
          </cell>
        </row>
        <row r="5628">
          <cell r="F5628" t="str">
            <v>SB</v>
          </cell>
          <cell r="G5628" t="str">
            <v>NSGC</v>
          </cell>
          <cell r="I5628" t="str">
            <v>Energy</v>
          </cell>
          <cell r="J5628" t="str">
            <v>Winter</v>
          </cell>
          <cell r="K5628" t="str">
            <v>Super Off</v>
          </cell>
          <cell r="O5628" t="str">
            <v>N/A</v>
          </cell>
          <cell r="T5628">
            <v>272102.644393</v>
          </cell>
        </row>
        <row r="5629">
          <cell r="F5629" t="str">
            <v>SB</v>
          </cell>
          <cell r="G5629" t="str">
            <v>NSGC</v>
          </cell>
          <cell r="I5629" t="str">
            <v>Energy</v>
          </cell>
          <cell r="J5629" t="str">
            <v>Summer</v>
          </cell>
          <cell r="K5629" t="str">
            <v>Off Peak</v>
          </cell>
          <cell r="O5629" t="str">
            <v>N/A</v>
          </cell>
          <cell r="T5629">
            <v>136791.45440100005</v>
          </cell>
        </row>
        <row r="5630">
          <cell r="F5630" t="str">
            <v>SB</v>
          </cell>
          <cell r="G5630" t="str">
            <v>NSGC</v>
          </cell>
          <cell r="I5630" t="str">
            <v>Energy</v>
          </cell>
          <cell r="J5630" t="str">
            <v>Summer</v>
          </cell>
          <cell r="K5630" t="str">
            <v>Part Peak</v>
          </cell>
          <cell r="O5630" t="str">
            <v>N/A</v>
          </cell>
          <cell r="T5630">
            <v>-95880.725107000035</v>
          </cell>
        </row>
        <row r="5631">
          <cell r="F5631" t="str">
            <v>SB</v>
          </cell>
          <cell r="G5631" t="str">
            <v>NSGC</v>
          </cell>
          <cell r="I5631" t="str">
            <v>Energy</v>
          </cell>
          <cell r="J5631" t="str">
            <v>Summer</v>
          </cell>
          <cell r="K5631" t="str">
            <v>Peak</v>
          </cell>
          <cell r="O5631" t="str">
            <v>N/A</v>
          </cell>
          <cell r="T5631">
            <v>-99215.816596999968</v>
          </cell>
        </row>
        <row r="5632">
          <cell r="F5632" t="str">
            <v>SB</v>
          </cell>
          <cell r="G5632" t="str">
            <v>NSGC</v>
          </cell>
          <cell r="I5632" t="str">
            <v>Energy</v>
          </cell>
          <cell r="J5632" t="str">
            <v>Winter</v>
          </cell>
          <cell r="K5632" t="str">
            <v>Off Peak</v>
          </cell>
          <cell r="O5632" t="str">
            <v>N/A</v>
          </cell>
          <cell r="T5632">
            <v>1853884.2410749998</v>
          </cell>
        </row>
        <row r="5633">
          <cell r="F5633" t="str">
            <v>SB</v>
          </cell>
          <cell r="G5633" t="str">
            <v>NSGC</v>
          </cell>
          <cell r="I5633" t="str">
            <v>Energy</v>
          </cell>
          <cell r="J5633" t="str">
            <v>Winter</v>
          </cell>
          <cell r="K5633" t="str">
            <v>Part Peak</v>
          </cell>
          <cell r="O5633" t="str">
            <v>N/A</v>
          </cell>
          <cell r="T5633">
            <v>663380.86258099996</v>
          </cell>
        </row>
        <row r="5634">
          <cell r="F5634" t="str">
            <v>SB</v>
          </cell>
          <cell r="G5634" t="str">
            <v>NSGC</v>
          </cell>
          <cell r="I5634" t="str">
            <v>Energy</v>
          </cell>
          <cell r="J5634" t="str">
            <v>Winter</v>
          </cell>
          <cell r="K5634" t="str">
            <v>Super Off</v>
          </cell>
          <cell r="O5634" t="str">
            <v>N/A</v>
          </cell>
          <cell r="T5634">
            <v>-468244.31171599991</v>
          </cell>
        </row>
        <row r="5635">
          <cell r="F5635" t="str">
            <v>SB</v>
          </cell>
          <cell r="G5635" t="str">
            <v>NSGC</v>
          </cell>
          <cell r="I5635" t="str">
            <v>Energy</v>
          </cell>
          <cell r="J5635" t="str">
            <v>Summer</v>
          </cell>
          <cell r="K5635" t="str">
            <v>Off Peak</v>
          </cell>
          <cell r="O5635" t="str">
            <v>N/A</v>
          </cell>
          <cell r="T5635">
            <v>80760270.450048998</v>
          </cell>
        </row>
        <row r="5636">
          <cell r="F5636" t="str">
            <v>SB</v>
          </cell>
          <cell r="G5636" t="str">
            <v>NSGC</v>
          </cell>
          <cell r="I5636" t="str">
            <v>Energy</v>
          </cell>
          <cell r="J5636" t="str">
            <v>Summer</v>
          </cell>
          <cell r="K5636" t="str">
            <v>Part Peak</v>
          </cell>
          <cell r="O5636" t="str">
            <v>N/A</v>
          </cell>
          <cell r="T5636">
            <v>19635667.918293003</v>
          </cell>
        </row>
        <row r="5637">
          <cell r="F5637" t="str">
            <v>SB</v>
          </cell>
          <cell r="G5637" t="str">
            <v>NSGC</v>
          </cell>
          <cell r="I5637" t="str">
            <v>Energy</v>
          </cell>
          <cell r="J5637" t="str">
            <v>Summer</v>
          </cell>
          <cell r="K5637" t="str">
            <v>Peak</v>
          </cell>
          <cell r="O5637" t="str">
            <v>N/A</v>
          </cell>
          <cell r="T5637">
            <v>22643158.932373002</v>
          </cell>
        </row>
        <row r="5638">
          <cell r="F5638" t="str">
            <v>SB</v>
          </cell>
          <cell r="G5638" t="str">
            <v>NSGC</v>
          </cell>
          <cell r="I5638" t="str">
            <v>Energy</v>
          </cell>
          <cell r="J5638" t="str">
            <v>Winter</v>
          </cell>
          <cell r="K5638" t="str">
            <v>Off Peak</v>
          </cell>
          <cell r="O5638" t="str">
            <v>N/A</v>
          </cell>
          <cell r="T5638">
            <v>201924310.81464601</v>
          </cell>
        </row>
        <row r="5639">
          <cell r="F5639" t="str">
            <v>SB</v>
          </cell>
          <cell r="G5639" t="str">
            <v>NSGC</v>
          </cell>
          <cell r="I5639" t="str">
            <v>Energy</v>
          </cell>
          <cell r="J5639" t="str">
            <v>Winter</v>
          </cell>
          <cell r="K5639" t="str">
            <v>Part Peak</v>
          </cell>
          <cell r="O5639" t="str">
            <v>N/A</v>
          </cell>
          <cell r="T5639">
            <v>57323714.623937003</v>
          </cell>
        </row>
        <row r="5640">
          <cell r="F5640" t="str">
            <v>SB</v>
          </cell>
          <cell r="G5640" t="str">
            <v>NSGC</v>
          </cell>
          <cell r="I5640" t="str">
            <v>Energy</v>
          </cell>
          <cell r="J5640" t="str">
            <v>Winter</v>
          </cell>
          <cell r="K5640" t="str">
            <v>Super Off</v>
          </cell>
          <cell r="O5640" t="str">
            <v>N/A</v>
          </cell>
          <cell r="T5640">
            <v>34268727.866698995</v>
          </cell>
        </row>
        <row r="5641">
          <cell r="F5641" t="str">
            <v>SB</v>
          </cell>
          <cell r="G5641" t="str">
            <v>PCIA</v>
          </cell>
          <cell r="I5641" t="str">
            <v>Pre-09</v>
          </cell>
          <cell r="J5641" t="str">
            <v>N/A</v>
          </cell>
          <cell r="K5641" t="str">
            <v>N/A</v>
          </cell>
          <cell r="O5641" t="str">
            <v>N/A</v>
          </cell>
          <cell r="T5641">
            <v>0</v>
          </cell>
        </row>
        <row r="5642">
          <cell r="F5642" t="str">
            <v>SB</v>
          </cell>
          <cell r="G5642" t="str">
            <v>PCIA</v>
          </cell>
          <cell r="I5642" t="str">
            <v>Pre-09</v>
          </cell>
          <cell r="J5642" t="str">
            <v>N/A</v>
          </cell>
          <cell r="K5642" t="str">
            <v>N/A</v>
          </cell>
          <cell r="O5642" t="str">
            <v>N/A</v>
          </cell>
          <cell r="T5642">
            <v>0</v>
          </cell>
        </row>
        <row r="5643">
          <cell r="F5643" t="str">
            <v>SB</v>
          </cell>
          <cell r="G5643" t="str">
            <v>PCIA</v>
          </cell>
          <cell r="I5643" t="str">
            <v>Pre-09</v>
          </cell>
          <cell r="J5643" t="str">
            <v>N/A</v>
          </cell>
          <cell r="K5643" t="str">
            <v>N/A</v>
          </cell>
          <cell r="O5643" t="str">
            <v>N/A</v>
          </cell>
          <cell r="T5643">
            <v>0</v>
          </cell>
        </row>
        <row r="5644">
          <cell r="F5644" t="str">
            <v>SB</v>
          </cell>
          <cell r="G5644" t="str">
            <v>PCIA</v>
          </cell>
          <cell r="I5644" t="str">
            <v>Vin 09</v>
          </cell>
          <cell r="J5644" t="str">
            <v>N/A</v>
          </cell>
          <cell r="K5644" t="str">
            <v>N/A</v>
          </cell>
          <cell r="O5644" t="str">
            <v>N/A</v>
          </cell>
          <cell r="T5644">
            <v>0</v>
          </cell>
        </row>
        <row r="5645">
          <cell r="F5645" t="str">
            <v>SB</v>
          </cell>
          <cell r="G5645" t="str">
            <v>PCIA</v>
          </cell>
          <cell r="I5645" t="str">
            <v>Vin 09</v>
          </cell>
          <cell r="J5645" t="str">
            <v>N/A</v>
          </cell>
          <cell r="K5645" t="str">
            <v>N/A</v>
          </cell>
          <cell r="O5645" t="str">
            <v>N/A</v>
          </cell>
          <cell r="T5645">
            <v>0</v>
          </cell>
        </row>
        <row r="5646">
          <cell r="F5646" t="str">
            <v>SB</v>
          </cell>
          <cell r="G5646" t="str">
            <v>PCIA</v>
          </cell>
          <cell r="I5646" t="str">
            <v>Vin 09</v>
          </cell>
          <cell r="J5646" t="str">
            <v>N/A</v>
          </cell>
          <cell r="K5646" t="str">
            <v>N/A</v>
          </cell>
          <cell r="O5646" t="str">
            <v>N/A</v>
          </cell>
          <cell r="T5646">
            <v>0</v>
          </cell>
        </row>
        <row r="5647">
          <cell r="F5647" t="str">
            <v>SB</v>
          </cell>
          <cell r="G5647" t="str">
            <v>PCIA</v>
          </cell>
          <cell r="I5647" t="str">
            <v>Vin 10</v>
          </cell>
          <cell r="J5647" t="str">
            <v>N/A</v>
          </cell>
          <cell r="K5647" t="str">
            <v>N/A</v>
          </cell>
          <cell r="O5647" t="str">
            <v>N/A</v>
          </cell>
          <cell r="T5647">
            <v>0</v>
          </cell>
        </row>
        <row r="5648">
          <cell r="F5648" t="str">
            <v>SB</v>
          </cell>
          <cell r="G5648" t="str">
            <v>PCIA</v>
          </cell>
          <cell r="I5648" t="str">
            <v>Vin 10</v>
          </cell>
          <cell r="J5648" t="str">
            <v>N/A</v>
          </cell>
          <cell r="K5648" t="str">
            <v>N/A</v>
          </cell>
          <cell r="O5648" t="str">
            <v>N/A</v>
          </cell>
          <cell r="T5648">
            <v>0</v>
          </cell>
        </row>
        <row r="5649">
          <cell r="F5649" t="str">
            <v>SB</v>
          </cell>
          <cell r="G5649" t="str">
            <v>PCIA</v>
          </cell>
          <cell r="I5649" t="str">
            <v>Vin 10</v>
          </cell>
          <cell r="J5649" t="str">
            <v>N/A</v>
          </cell>
          <cell r="K5649" t="str">
            <v>N/A</v>
          </cell>
          <cell r="O5649" t="str">
            <v>N/A</v>
          </cell>
          <cell r="T5649">
            <v>0</v>
          </cell>
        </row>
        <row r="5650">
          <cell r="F5650" t="str">
            <v>SB</v>
          </cell>
          <cell r="G5650" t="str">
            <v>PCIA</v>
          </cell>
          <cell r="I5650" t="str">
            <v>Vin 11</v>
          </cell>
          <cell r="J5650" t="str">
            <v>N/A</v>
          </cell>
          <cell r="K5650" t="str">
            <v>N/A</v>
          </cell>
          <cell r="O5650" t="str">
            <v>N/A</v>
          </cell>
          <cell r="T5650">
            <v>0</v>
          </cell>
        </row>
        <row r="5651">
          <cell r="F5651" t="str">
            <v>SB</v>
          </cell>
          <cell r="G5651" t="str">
            <v>PCIA</v>
          </cell>
          <cell r="I5651" t="str">
            <v>Vin 11</v>
          </cell>
          <cell r="J5651" t="str">
            <v>N/A</v>
          </cell>
          <cell r="K5651" t="str">
            <v>N/A</v>
          </cell>
          <cell r="O5651" t="str">
            <v>N/A</v>
          </cell>
          <cell r="T5651">
            <v>0</v>
          </cell>
        </row>
        <row r="5652">
          <cell r="F5652" t="str">
            <v>SB</v>
          </cell>
          <cell r="G5652" t="str">
            <v>PCIA</v>
          </cell>
          <cell r="I5652" t="str">
            <v>Vin 11</v>
          </cell>
          <cell r="J5652" t="str">
            <v>N/A</v>
          </cell>
          <cell r="K5652" t="str">
            <v>N/A</v>
          </cell>
          <cell r="O5652" t="str">
            <v>N/A</v>
          </cell>
          <cell r="T5652">
            <v>0</v>
          </cell>
        </row>
        <row r="5653">
          <cell r="F5653" t="str">
            <v>SB</v>
          </cell>
          <cell r="G5653" t="str">
            <v>PCIA</v>
          </cell>
          <cell r="I5653" t="str">
            <v>Vin 12</v>
          </cell>
          <cell r="J5653" t="str">
            <v>N/A</v>
          </cell>
          <cell r="K5653" t="str">
            <v>N/A</v>
          </cell>
          <cell r="O5653" t="str">
            <v>N/A</v>
          </cell>
          <cell r="T5653">
            <v>0</v>
          </cell>
        </row>
        <row r="5654">
          <cell r="F5654" t="str">
            <v>SB</v>
          </cell>
          <cell r="G5654" t="str">
            <v>PCIA</v>
          </cell>
          <cell r="I5654" t="str">
            <v>Vin 12</v>
          </cell>
          <cell r="J5654" t="str">
            <v>N/A</v>
          </cell>
          <cell r="K5654" t="str">
            <v>N/A</v>
          </cell>
          <cell r="O5654" t="str">
            <v>N/A</v>
          </cell>
          <cell r="T5654">
            <v>0</v>
          </cell>
        </row>
        <row r="5655">
          <cell r="F5655" t="str">
            <v>SB</v>
          </cell>
          <cell r="G5655" t="str">
            <v>PCIA</v>
          </cell>
          <cell r="I5655" t="str">
            <v>Vin 12</v>
          </cell>
          <cell r="J5655" t="str">
            <v>N/A</v>
          </cell>
          <cell r="K5655" t="str">
            <v>N/A</v>
          </cell>
          <cell r="O5655" t="str">
            <v>N/A</v>
          </cell>
          <cell r="T5655">
            <v>0</v>
          </cell>
        </row>
        <row r="5656">
          <cell r="F5656" t="str">
            <v>SB</v>
          </cell>
          <cell r="G5656" t="str">
            <v>PCIA</v>
          </cell>
          <cell r="I5656" t="str">
            <v>Vin 13</v>
          </cell>
          <cell r="J5656" t="str">
            <v>N/A</v>
          </cell>
          <cell r="K5656" t="str">
            <v>N/A</v>
          </cell>
          <cell r="O5656" t="str">
            <v>N/A</v>
          </cell>
          <cell r="T5656">
            <v>0</v>
          </cell>
        </row>
        <row r="5657">
          <cell r="F5657" t="str">
            <v>SB</v>
          </cell>
          <cell r="G5657" t="str">
            <v>PCIA</v>
          </cell>
          <cell r="I5657" t="str">
            <v>Vin 13</v>
          </cell>
          <cell r="J5657" t="str">
            <v>N/A</v>
          </cell>
          <cell r="K5657" t="str">
            <v>N/A</v>
          </cell>
          <cell r="O5657" t="str">
            <v>N/A</v>
          </cell>
          <cell r="T5657">
            <v>0</v>
          </cell>
        </row>
        <row r="5658">
          <cell r="F5658" t="str">
            <v>SB</v>
          </cell>
          <cell r="G5658" t="str">
            <v>PCIA</v>
          </cell>
          <cell r="I5658" t="str">
            <v>Vin 13</v>
          </cell>
          <cell r="J5658" t="str">
            <v>N/A</v>
          </cell>
          <cell r="K5658" t="str">
            <v>N/A</v>
          </cell>
          <cell r="O5658" t="str">
            <v>N/A</v>
          </cell>
          <cell r="T5658">
            <v>0</v>
          </cell>
        </row>
        <row r="5659">
          <cell r="F5659" t="str">
            <v>SB</v>
          </cell>
          <cell r="G5659" t="str">
            <v>PCIA</v>
          </cell>
          <cell r="I5659" t="str">
            <v>Vin 14</v>
          </cell>
          <cell r="J5659" t="str">
            <v>N/A</v>
          </cell>
          <cell r="K5659" t="str">
            <v>N/A</v>
          </cell>
          <cell r="O5659" t="str">
            <v>N/A</v>
          </cell>
          <cell r="T5659">
            <v>0</v>
          </cell>
        </row>
        <row r="5660">
          <cell r="F5660" t="str">
            <v>SB</v>
          </cell>
          <cell r="G5660" t="str">
            <v>PCIA</v>
          </cell>
          <cell r="I5660" t="str">
            <v>Vin 14</v>
          </cell>
          <cell r="J5660" t="str">
            <v>N/A</v>
          </cell>
          <cell r="K5660" t="str">
            <v>N/A</v>
          </cell>
          <cell r="O5660" t="str">
            <v>N/A</v>
          </cell>
          <cell r="T5660">
            <v>0</v>
          </cell>
        </row>
        <row r="5661">
          <cell r="F5661" t="str">
            <v>SB</v>
          </cell>
          <cell r="G5661" t="str">
            <v>PCIA</v>
          </cell>
          <cell r="I5661" t="str">
            <v>Vin 14</v>
          </cell>
          <cell r="J5661" t="str">
            <v>N/A</v>
          </cell>
          <cell r="K5661" t="str">
            <v>N/A</v>
          </cell>
          <cell r="O5661" t="str">
            <v>N/A</v>
          </cell>
          <cell r="T5661">
            <v>0</v>
          </cell>
        </row>
        <row r="5662">
          <cell r="F5662" t="str">
            <v>SB</v>
          </cell>
          <cell r="G5662" t="str">
            <v>PCIA</v>
          </cell>
          <cell r="I5662" t="str">
            <v>Vin 15</v>
          </cell>
          <cell r="J5662" t="str">
            <v>N/A</v>
          </cell>
          <cell r="K5662" t="str">
            <v>N/A</v>
          </cell>
          <cell r="O5662" t="str">
            <v>N/A</v>
          </cell>
          <cell r="T5662">
            <v>0</v>
          </cell>
        </row>
        <row r="5663">
          <cell r="F5663" t="str">
            <v>SB</v>
          </cell>
          <cell r="G5663" t="str">
            <v>PCIA</v>
          </cell>
          <cell r="I5663" t="str">
            <v>Vin 15</v>
          </cell>
          <cell r="J5663" t="str">
            <v>N/A</v>
          </cell>
          <cell r="K5663" t="str">
            <v>N/A</v>
          </cell>
          <cell r="O5663" t="str">
            <v>N/A</v>
          </cell>
          <cell r="T5663">
            <v>0</v>
          </cell>
        </row>
        <row r="5664">
          <cell r="F5664" t="str">
            <v>SB</v>
          </cell>
          <cell r="G5664" t="str">
            <v>PCIA</v>
          </cell>
          <cell r="I5664" t="str">
            <v>Vin 15</v>
          </cell>
          <cell r="J5664" t="str">
            <v>N/A</v>
          </cell>
          <cell r="K5664" t="str">
            <v>N/A</v>
          </cell>
          <cell r="O5664" t="str">
            <v>N/A</v>
          </cell>
          <cell r="T5664">
            <v>0</v>
          </cell>
        </row>
        <row r="5665">
          <cell r="F5665" t="str">
            <v>SB</v>
          </cell>
          <cell r="G5665" t="str">
            <v>PCIA</v>
          </cell>
          <cell r="I5665" t="str">
            <v>Vin 16</v>
          </cell>
          <cell r="J5665" t="str">
            <v>N/A</v>
          </cell>
          <cell r="K5665" t="str">
            <v>N/A</v>
          </cell>
          <cell r="O5665" t="str">
            <v>N/A</v>
          </cell>
          <cell r="T5665">
            <v>0</v>
          </cell>
        </row>
        <row r="5666">
          <cell r="F5666" t="str">
            <v>SB</v>
          </cell>
          <cell r="G5666" t="str">
            <v>PCIA</v>
          </cell>
          <cell r="I5666" t="str">
            <v>Vin 16</v>
          </cell>
          <cell r="J5666" t="str">
            <v>N/A</v>
          </cell>
          <cell r="K5666" t="str">
            <v>N/A</v>
          </cell>
          <cell r="O5666" t="str">
            <v>N/A</v>
          </cell>
          <cell r="T5666">
            <v>0</v>
          </cell>
        </row>
        <row r="5667">
          <cell r="F5667" t="str">
            <v>SB</v>
          </cell>
          <cell r="G5667" t="str">
            <v>PCIA</v>
          </cell>
          <cell r="I5667" t="str">
            <v>Vin 16</v>
          </cell>
          <cell r="J5667" t="str">
            <v>N/A</v>
          </cell>
          <cell r="K5667" t="str">
            <v>N/A</v>
          </cell>
          <cell r="O5667" t="str">
            <v>N/A</v>
          </cell>
          <cell r="T5667">
            <v>0</v>
          </cell>
        </row>
        <row r="5668">
          <cell r="F5668" t="str">
            <v>SB</v>
          </cell>
          <cell r="G5668" t="str">
            <v>PCIA</v>
          </cell>
          <cell r="I5668" t="str">
            <v>Vin 17</v>
          </cell>
          <cell r="J5668" t="str">
            <v>N/A</v>
          </cell>
          <cell r="K5668" t="str">
            <v>N/A</v>
          </cell>
          <cell r="O5668" t="str">
            <v>N/A</v>
          </cell>
          <cell r="T5668">
            <v>0</v>
          </cell>
        </row>
        <row r="5669">
          <cell r="F5669" t="str">
            <v>SB</v>
          </cell>
          <cell r="G5669" t="str">
            <v>PCIA</v>
          </cell>
          <cell r="I5669" t="str">
            <v>Vin 17</v>
          </cell>
          <cell r="J5669" t="str">
            <v>N/A</v>
          </cell>
          <cell r="K5669" t="str">
            <v>N/A</v>
          </cell>
          <cell r="O5669" t="str">
            <v>N/A</v>
          </cell>
          <cell r="T5669">
            <v>0</v>
          </cell>
        </row>
        <row r="5670">
          <cell r="F5670" t="str">
            <v>SB</v>
          </cell>
          <cell r="G5670" t="str">
            <v>PCIA</v>
          </cell>
          <cell r="I5670" t="str">
            <v>Vin 17</v>
          </cell>
          <cell r="J5670" t="str">
            <v>N/A</v>
          </cell>
          <cell r="K5670" t="str">
            <v>N/A</v>
          </cell>
          <cell r="O5670" t="str">
            <v>N/A</v>
          </cell>
          <cell r="T5670">
            <v>0</v>
          </cell>
        </row>
        <row r="5671">
          <cell r="F5671" t="str">
            <v>SB</v>
          </cell>
          <cell r="G5671" t="str">
            <v>PCIA</v>
          </cell>
          <cell r="I5671" t="str">
            <v>Vin 18</v>
          </cell>
          <cell r="J5671" t="str">
            <v>N/A</v>
          </cell>
          <cell r="K5671" t="str">
            <v>N/A</v>
          </cell>
          <cell r="O5671" t="str">
            <v>N/A</v>
          </cell>
          <cell r="T5671">
            <v>0</v>
          </cell>
        </row>
        <row r="5672">
          <cell r="F5672" t="str">
            <v>SB</v>
          </cell>
          <cell r="G5672" t="str">
            <v>PCIA</v>
          </cell>
          <cell r="I5672" t="str">
            <v>Vin 18</v>
          </cell>
          <cell r="J5672" t="str">
            <v>N/A</v>
          </cell>
          <cell r="K5672" t="str">
            <v>N/A</v>
          </cell>
          <cell r="O5672" t="str">
            <v>N/A</v>
          </cell>
          <cell r="T5672">
            <v>0</v>
          </cell>
        </row>
        <row r="5673">
          <cell r="F5673" t="str">
            <v>SB</v>
          </cell>
          <cell r="G5673" t="str">
            <v>PCIA</v>
          </cell>
          <cell r="I5673" t="str">
            <v>Vin 18</v>
          </cell>
          <cell r="J5673" t="str">
            <v>N/A</v>
          </cell>
          <cell r="K5673" t="str">
            <v>N/A</v>
          </cell>
          <cell r="O5673" t="str">
            <v>N/A</v>
          </cell>
          <cell r="T5673">
            <v>0</v>
          </cell>
        </row>
        <row r="5674">
          <cell r="F5674" t="str">
            <v>SB</v>
          </cell>
          <cell r="G5674" t="str">
            <v>PCIA</v>
          </cell>
          <cell r="I5674" t="str">
            <v>Vin 19</v>
          </cell>
          <cell r="J5674" t="str">
            <v>N/A</v>
          </cell>
          <cell r="K5674" t="str">
            <v>N/A</v>
          </cell>
          <cell r="O5674" t="str">
            <v>N/A</v>
          </cell>
          <cell r="T5674">
            <v>0</v>
          </cell>
        </row>
        <row r="5675">
          <cell r="F5675" t="str">
            <v>SB</v>
          </cell>
          <cell r="G5675" t="str">
            <v>PCIA</v>
          </cell>
          <cell r="I5675" t="str">
            <v>Vin 19</v>
          </cell>
          <cell r="J5675" t="str">
            <v>N/A</v>
          </cell>
          <cell r="K5675" t="str">
            <v>N/A</v>
          </cell>
          <cell r="O5675" t="str">
            <v>N/A</v>
          </cell>
          <cell r="T5675">
            <v>0</v>
          </cell>
        </row>
        <row r="5676">
          <cell r="F5676" t="str">
            <v>SB</v>
          </cell>
          <cell r="G5676" t="str">
            <v>PCIA</v>
          </cell>
          <cell r="I5676" t="str">
            <v>Vin 19</v>
          </cell>
          <cell r="J5676" t="str">
            <v>N/A</v>
          </cell>
          <cell r="K5676" t="str">
            <v>N/A</v>
          </cell>
          <cell r="O5676" t="str">
            <v>N/A</v>
          </cell>
          <cell r="T5676">
            <v>0</v>
          </cell>
        </row>
        <row r="5677">
          <cell r="F5677" t="str">
            <v>SB</v>
          </cell>
          <cell r="G5677" t="str">
            <v>PCIA</v>
          </cell>
          <cell r="I5677" t="str">
            <v>Vin 20</v>
          </cell>
          <cell r="J5677" t="str">
            <v>N/A</v>
          </cell>
          <cell r="K5677" t="str">
            <v>N/A</v>
          </cell>
          <cell r="O5677" t="str">
            <v>N/A</v>
          </cell>
          <cell r="T5677">
            <v>0</v>
          </cell>
        </row>
        <row r="5678">
          <cell r="F5678" t="str">
            <v>SB</v>
          </cell>
          <cell r="G5678" t="str">
            <v>PCIA</v>
          </cell>
          <cell r="I5678" t="str">
            <v>Vin 20</v>
          </cell>
          <cell r="J5678" t="str">
            <v>N/A</v>
          </cell>
          <cell r="K5678" t="str">
            <v>N/A</v>
          </cell>
          <cell r="O5678" t="str">
            <v>N/A</v>
          </cell>
          <cell r="T5678">
            <v>0</v>
          </cell>
        </row>
        <row r="5679">
          <cell r="F5679" t="str">
            <v>SB</v>
          </cell>
          <cell r="G5679" t="str">
            <v>PCIA</v>
          </cell>
          <cell r="I5679" t="str">
            <v>Vin 20</v>
          </cell>
          <cell r="J5679" t="str">
            <v>N/A</v>
          </cell>
          <cell r="K5679" t="str">
            <v>N/A</v>
          </cell>
          <cell r="O5679" t="str">
            <v>N/A</v>
          </cell>
          <cell r="T5679">
            <v>0</v>
          </cell>
        </row>
        <row r="5680">
          <cell r="F5680" t="str">
            <v>SB</v>
          </cell>
          <cell r="G5680" t="str">
            <v>PCIA</v>
          </cell>
          <cell r="I5680" t="str">
            <v>Vin 21</v>
          </cell>
          <cell r="J5680" t="str">
            <v>N/A</v>
          </cell>
          <cell r="K5680" t="str">
            <v>N/A</v>
          </cell>
          <cell r="O5680" t="str">
            <v>N/A</v>
          </cell>
          <cell r="T5680">
            <v>0</v>
          </cell>
        </row>
        <row r="5681">
          <cell r="F5681" t="str">
            <v>SB</v>
          </cell>
          <cell r="G5681" t="str">
            <v>PCIA</v>
          </cell>
          <cell r="I5681" t="str">
            <v>Vin 21</v>
          </cell>
          <cell r="J5681" t="str">
            <v>N/A</v>
          </cell>
          <cell r="K5681" t="str">
            <v>N/A</v>
          </cell>
          <cell r="O5681" t="str">
            <v>N/A</v>
          </cell>
          <cell r="T5681">
            <v>0</v>
          </cell>
        </row>
        <row r="5682">
          <cell r="F5682" t="str">
            <v>SB</v>
          </cell>
          <cell r="G5682" t="str">
            <v>PCIA</v>
          </cell>
          <cell r="I5682" t="str">
            <v>Vin 21</v>
          </cell>
          <cell r="J5682" t="str">
            <v>N/A</v>
          </cell>
          <cell r="K5682" t="str">
            <v>N/A</v>
          </cell>
          <cell r="O5682" t="str">
            <v>N/A</v>
          </cell>
          <cell r="T5682">
            <v>0</v>
          </cell>
        </row>
        <row r="5683">
          <cell r="F5683" t="str">
            <v>SB</v>
          </cell>
          <cell r="G5683" t="str">
            <v>PCIA</v>
          </cell>
          <cell r="I5683" t="str">
            <v>Vin Bund</v>
          </cell>
          <cell r="J5683" t="str">
            <v>N/A</v>
          </cell>
          <cell r="K5683" t="str">
            <v>N/A</v>
          </cell>
          <cell r="O5683" t="str">
            <v>N/A</v>
          </cell>
          <cell r="T5683">
            <v>0</v>
          </cell>
        </row>
        <row r="5684">
          <cell r="F5684" t="str">
            <v>SB</v>
          </cell>
          <cell r="G5684" t="str">
            <v>PCIA</v>
          </cell>
          <cell r="I5684" t="str">
            <v>Vin Bund</v>
          </cell>
          <cell r="J5684" t="str">
            <v>N/A</v>
          </cell>
          <cell r="K5684" t="str">
            <v>N/A</v>
          </cell>
          <cell r="O5684" t="str">
            <v>N/A</v>
          </cell>
          <cell r="T5684">
            <v>0</v>
          </cell>
        </row>
        <row r="5685">
          <cell r="F5685" t="str">
            <v>SB</v>
          </cell>
          <cell r="G5685" t="str">
            <v>PCIA</v>
          </cell>
          <cell r="I5685" t="str">
            <v>Vin Bund</v>
          </cell>
          <cell r="J5685" t="str">
            <v>N/A</v>
          </cell>
          <cell r="K5685" t="str">
            <v>N/A</v>
          </cell>
          <cell r="O5685" t="str">
            <v>N/A</v>
          </cell>
          <cell r="T5685">
            <v>0</v>
          </cell>
        </row>
        <row r="5686">
          <cell r="F5686" t="str">
            <v>SB</v>
          </cell>
          <cell r="G5686" t="str">
            <v>PPP</v>
          </cell>
          <cell r="I5686" t="str">
            <v>DL</v>
          </cell>
          <cell r="J5686" t="str">
            <v>N/A</v>
          </cell>
          <cell r="K5686" t="str">
            <v>Peak</v>
          </cell>
          <cell r="O5686" t="str">
            <v>N/A</v>
          </cell>
          <cell r="T5686">
            <v>0</v>
          </cell>
        </row>
        <row r="5687">
          <cell r="F5687" t="str">
            <v>SB</v>
          </cell>
          <cell r="G5687" t="str">
            <v>PPP</v>
          </cell>
          <cell r="I5687" t="str">
            <v>DL</v>
          </cell>
          <cell r="J5687" t="str">
            <v>N/A</v>
          </cell>
          <cell r="K5687" t="str">
            <v>Peak</v>
          </cell>
          <cell r="O5687" t="str">
            <v>N/A</v>
          </cell>
          <cell r="T5687">
            <v>0</v>
          </cell>
        </row>
        <row r="5688">
          <cell r="F5688" t="str">
            <v>SB</v>
          </cell>
          <cell r="G5688" t="str">
            <v>PPP</v>
          </cell>
          <cell r="I5688" t="str">
            <v>DL</v>
          </cell>
          <cell r="J5688" t="str">
            <v>N/A</v>
          </cell>
          <cell r="K5688" t="str">
            <v>Peak</v>
          </cell>
          <cell r="O5688" t="str">
            <v>N/A</v>
          </cell>
          <cell r="T5688">
            <v>0</v>
          </cell>
        </row>
        <row r="5689">
          <cell r="F5689" t="str">
            <v>SB</v>
          </cell>
          <cell r="G5689" t="str">
            <v>PPP</v>
          </cell>
          <cell r="I5689" t="str">
            <v>DL</v>
          </cell>
          <cell r="J5689" t="str">
            <v>N/A</v>
          </cell>
          <cell r="K5689" t="str">
            <v>Peak</v>
          </cell>
          <cell r="O5689" t="str">
            <v>N/A</v>
          </cell>
          <cell r="T5689">
            <v>0</v>
          </cell>
        </row>
        <row r="5690">
          <cell r="F5690" t="str">
            <v>SB</v>
          </cell>
          <cell r="G5690" t="str">
            <v>PPP</v>
          </cell>
          <cell r="I5690" t="str">
            <v>DL</v>
          </cell>
          <cell r="J5690" t="str">
            <v>N/A</v>
          </cell>
          <cell r="K5690" t="str">
            <v>Peak</v>
          </cell>
          <cell r="O5690" t="str">
            <v>N/A</v>
          </cell>
          <cell r="T5690">
            <v>0</v>
          </cell>
        </row>
        <row r="5691">
          <cell r="F5691" t="str">
            <v>SB</v>
          </cell>
          <cell r="G5691" t="str">
            <v>PPP</v>
          </cell>
          <cell r="I5691" t="str">
            <v>DL</v>
          </cell>
          <cell r="J5691" t="str">
            <v>N/A</v>
          </cell>
          <cell r="K5691" t="str">
            <v>Peak</v>
          </cell>
          <cell r="O5691" t="str">
            <v>N/A</v>
          </cell>
          <cell r="T5691">
            <v>0</v>
          </cell>
        </row>
        <row r="5692">
          <cell r="F5692" t="str">
            <v>SB</v>
          </cell>
          <cell r="G5692" t="str">
            <v>PPP</v>
          </cell>
          <cell r="I5692" t="str">
            <v>Energy</v>
          </cell>
          <cell r="J5692" t="str">
            <v>Summer</v>
          </cell>
          <cell r="K5692" t="str">
            <v>Off Peak</v>
          </cell>
          <cell r="O5692" t="str">
            <v>N/A</v>
          </cell>
          <cell r="T5692">
            <v>1055635.1342539999</v>
          </cell>
        </row>
        <row r="5693">
          <cell r="F5693" t="str">
            <v>SB</v>
          </cell>
          <cell r="G5693" t="str">
            <v>PPP</v>
          </cell>
          <cell r="I5693" t="str">
            <v>Energy</v>
          </cell>
          <cell r="J5693" t="str">
            <v>Summer</v>
          </cell>
          <cell r="K5693" t="str">
            <v>Part Peak</v>
          </cell>
          <cell r="O5693" t="str">
            <v>N/A</v>
          </cell>
          <cell r="T5693">
            <v>265289.31371799996</v>
          </cell>
        </row>
        <row r="5694">
          <cell r="F5694" t="str">
            <v>SB</v>
          </cell>
          <cell r="G5694" t="str">
            <v>PPP</v>
          </cell>
          <cell r="I5694" t="str">
            <v>Energy</v>
          </cell>
          <cell r="J5694" t="str">
            <v>Summer</v>
          </cell>
          <cell r="K5694" t="str">
            <v>Peak</v>
          </cell>
          <cell r="O5694" t="str">
            <v>N/A</v>
          </cell>
          <cell r="T5694">
            <v>292971.082375</v>
          </cell>
        </row>
        <row r="5695">
          <cell r="F5695" t="str">
            <v>SB</v>
          </cell>
          <cell r="G5695" t="str">
            <v>PPP</v>
          </cell>
          <cell r="I5695" t="str">
            <v>Energy</v>
          </cell>
          <cell r="J5695" t="str">
            <v>Winter</v>
          </cell>
          <cell r="K5695" t="str">
            <v>Off Peak</v>
          </cell>
          <cell r="O5695" t="str">
            <v>N/A</v>
          </cell>
          <cell r="T5695">
            <v>3396853.4512400003</v>
          </cell>
        </row>
        <row r="5696">
          <cell r="F5696" t="str">
            <v>SB</v>
          </cell>
          <cell r="G5696" t="str">
            <v>PPP</v>
          </cell>
          <cell r="I5696" t="str">
            <v>Energy</v>
          </cell>
          <cell r="J5696" t="str">
            <v>Winter</v>
          </cell>
          <cell r="K5696" t="str">
            <v>Part Peak</v>
          </cell>
          <cell r="O5696" t="str">
            <v>N/A</v>
          </cell>
          <cell r="T5696">
            <v>1087155.681049</v>
          </cell>
        </row>
        <row r="5697">
          <cell r="F5697" t="str">
            <v>SB</v>
          </cell>
          <cell r="G5697" t="str">
            <v>PPP</v>
          </cell>
          <cell r="I5697" t="str">
            <v>Energy</v>
          </cell>
          <cell r="J5697" t="str">
            <v>Winter</v>
          </cell>
          <cell r="K5697" t="str">
            <v>Super Off</v>
          </cell>
          <cell r="O5697" t="str">
            <v>N/A</v>
          </cell>
          <cell r="T5697">
            <v>272102.644393</v>
          </cell>
        </row>
        <row r="5698">
          <cell r="F5698" t="str">
            <v>SB</v>
          </cell>
          <cell r="G5698" t="str">
            <v>PPP</v>
          </cell>
          <cell r="I5698" t="str">
            <v>Energy</v>
          </cell>
          <cell r="J5698" t="str">
            <v>Summer</v>
          </cell>
          <cell r="K5698" t="str">
            <v>Off Peak</v>
          </cell>
          <cell r="O5698" t="str">
            <v>N/A</v>
          </cell>
          <cell r="T5698">
            <v>1055635.1342539999</v>
          </cell>
        </row>
        <row r="5699">
          <cell r="F5699" t="str">
            <v>SB</v>
          </cell>
          <cell r="G5699" t="str">
            <v>PPP</v>
          </cell>
          <cell r="I5699" t="str">
            <v>Energy</v>
          </cell>
          <cell r="J5699" t="str">
            <v>Summer</v>
          </cell>
          <cell r="K5699" t="str">
            <v>Part Peak</v>
          </cell>
          <cell r="O5699" t="str">
            <v>N/A</v>
          </cell>
          <cell r="T5699">
            <v>265289.31371799996</v>
          </cell>
        </row>
        <row r="5700">
          <cell r="F5700" t="str">
            <v>SB</v>
          </cell>
          <cell r="G5700" t="str">
            <v>PPP</v>
          </cell>
          <cell r="I5700" t="str">
            <v>Energy</v>
          </cell>
          <cell r="J5700" t="str">
            <v>Summer</v>
          </cell>
          <cell r="K5700" t="str">
            <v>Peak</v>
          </cell>
          <cell r="O5700" t="str">
            <v>N/A</v>
          </cell>
          <cell r="T5700">
            <v>292971.082375</v>
          </cell>
        </row>
        <row r="5701">
          <cell r="F5701" t="str">
            <v>SB</v>
          </cell>
          <cell r="G5701" t="str">
            <v>PPP</v>
          </cell>
          <cell r="I5701" t="str">
            <v>Energy</v>
          </cell>
          <cell r="J5701" t="str">
            <v>Winter</v>
          </cell>
          <cell r="K5701" t="str">
            <v>Off Peak</v>
          </cell>
          <cell r="O5701" t="str">
            <v>N/A</v>
          </cell>
          <cell r="T5701">
            <v>3396853.4512400003</v>
          </cell>
        </row>
        <row r="5702">
          <cell r="F5702" t="str">
            <v>SB</v>
          </cell>
          <cell r="G5702" t="str">
            <v>PPP</v>
          </cell>
          <cell r="I5702" t="str">
            <v>Energy</v>
          </cell>
          <cell r="J5702" t="str">
            <v>Winter</v>
          </cell>
          <cell r="K5702" t="str">
            <v>Part Peak</v>
          </cell>
          <cell r="O5702" t="str">
            <v>N/A</v>
          </cell>
          <cell r="T5702">
            <v>1087155.681049</v>
          </cell>
        </row>
        <row r="5703">
          <cell r="F5703" t="str">
            <v>SB</v>
          </cell>
          <cell r="G5703" t="str">
            <v>PPP</v>
          </cell>
          <cell r="I5703" t="str">
            <v>Energy</v>
          </cell>
          <cell r="J5703" t="str">
            <v>Winter</v>
          </cell>
          <cell r="K5703" t="str">
            <v>Super Off</v>
          </cell>
          <cell r="O5703" t="str">
            <v>N/A</v>
          </cell>
          <cell r="T5703">
            <v>272102.644393</v>
          </cell>
        </row>
        <row r="5704">
          <cell r="F5704" t="str">
            <v>SB</v>
          </cell>
          <cell r="G5704" t="str">
            <v>PPP</v>
          </cell>
          <cell r="I5704" t="str">
            <v>Energy</v>
          </cell>
          <cell r="J5704" t="str">
            <v>Summer</v>
          </cell>
          <cell r="K5704" t="str">
            <v>Off Peak</v>
          </cell>
          <cell r="O5704" t="str">
            <v>N/A</v>
          </cell>
          <cell r="T5704">
            <v>136791.45440100005</v>
          </cell>
        </row>
        <row r="5705">
          <cell r="F5705" t="str">
            <v>SB</v>
          </cell>
          <cell r="G5705" t="str">
            <v>PPP</v>
          </cell>
          <cell r="I5705" t="str">
            <v>Energy</v>
          </cell>
          <cell r="J5705" t="str">
            <v>Summer</v>
          </cell>
          <cell r="K5705" t="str">
            <v>Part Peak</v>
          </cell>
          <cell r="O5705" t="str">
            <v>N/A</v>
          </cell>
          <cell r="T5705">
            <v>-95880.725107000035</v>
          </cell>
        </row>
        <row r="5706">
          <cell r="F5706" t="str">
            <v>SB</v>
          </cell>
          <cell r="G5706" t="str">
            <v>PPP</v>
          </cell>
          <cell r="I5706" t="str">
            <v>Energy</v>
          </cell>
          <cell r="J5706" t="str">
            <v>Summer</v>
          </cell>
          <cell r="K5706" t="str">
            <v>Peak</v>
          </cell>
          <cell r="O5706" t="str">
            <v>N/A</v>
          </cell>
          <cell r="T5706">
            <v>-99215.816596999968</v>
          </cell>
        </row>
        <row r="5707">
          <cell r="F5707" t="str">
            <v>SB</v>
          </cell>
          <cell r="G5707" t="str">
            <v>PPP</v>
          </cell>
          <cell r="I5707" t="str">
            <v>Energy</v>
          </cell>
          <cell r="J5707" t="str">
            <v>Winter</v>
          </cell>
          <cell r="K5707" t="str">
            <v>Off Peak</v>
          </cell>
          <cell r="O5707" t="str">
            <v>N/A</v>
          </cell>
          <cell r="T5707">
            <v>1853884.2410749998</v>
          </cell>
        </row>
        <row r="5708">
          <cell r="F5708" t="str">
            <v>SB</v>
          </cell>
          <cell r="G5708" t="str">
            <v>PPP</v>
          </cell>
          <cell r="I5708" t="str">
            <v>Energy</v>
          </cell>
          <cell r="J5708" t="str">
            <v>Winter</v>
          </cell>
          <cell r="K5708" t="str">
            <v>Part Peak</v>
          </cell>
          <cell r="O5708" t="str">
            <v>N/A</v>
          </cell>
          <cell r="T5708">
            <v>663380.86258099996</v>
          </cell>
        </row>
        <row r="5709">
          <cell r="F5709" t="str">
            <v>SB</v>
          </cell>
          <cell r="G5709" t="str">
            <v>PPP</v>
          </cell>
          <cell r="I5709" t="str">
            <v>Energy</v>
          </cell>
          <cell r="J5709" t="str">
            <v>Winter</v>
          </cell>
          <cell r="K5709" t="str">
            <v>Super Off</v>
          </cell>
          <cell r="O5709" t="str">
            <v>N/A</v>
          </cell>
          <cell r="T5709">
            <v>-468244.31171599991</v>
          </cell>
        </row>
        <row r="5710">
          <cell r="F5710" t="str">
            <v>SB</v>
          </cell>
          <cell r="G5710" t="str">
            <v>PPP</v>
          </cell>
          <cell r="I5710" t="str">
            <v>Energy</v>
          </cell>
          <cell r="J5710" t="str">
            <v>Summer</v>
          </cell>
          <cell r="K5710" t="str">
            <v>Off Peak</v>
          </cell>
          <cell r="O5710" t="str">
            <v>N/A</v>
          </cell>
          <cell r="T5710">
            <v>136791.45440100005</v>
          </cell>
        </row>
        <row r="5711">
          <cell r="F5711" t="str">
            <v>SB</v>
          </cell>
          <cell r="G5711" t="str">
            <v>PPP</v>
          </cell>
          <cell r="I5711" t="str">
            <v>Energy</v>
          </cell>
          <cell r="J5711" t="str">
            <v>Summer</v>
          </cell>
          <cell r="K5711" t="str">
            <v>Part Peak</v>
          </cell>
          <cell r="O5711" t="str">
            <v>N/A</v>
          </cell>
          <cell r="T5711">
            <v>-95880.725107000035</v>
          </cell>
        </row>
        <row r="5712">
          <cell r="F5712" t="str">
            <v>SB</v>
          </cell>
          <cell r="G5712" t="str">
            <v>PPP</v>
          </cell>
          <cell r="I5712" t="str">
            <v>Energy</v>
          </cell>
          <cell r="J5712" t="str">
            <v>Summer</v>
          </cell>
          <cell r="K5712" t="str">
            <v>Peak</v>
          </cell>
          <cell r="O5712" t="str">
            <v>N/A</v>
          </cell>
          <cell r="T5712">
            <v>-99215.816596999968</v>
          </cell>
        </row>
        <row r="5713">
          <cell r="F5713" t="str">
            <v>SB</v>
          </cell>
          <cell r="G5713" t="str">
            <v>PPP</v>
          </cell>
          <cell r="I5713" t="str">
            <v>Energy</v>
          </cell>
          <cell r="J5713" t="str">
            <v>Winter</v>
          </cell>
          <cell r="K5713" t="str">
            <v>Off Peak</v>
          </cell>
          <cell r="O5713" t="str">
            <v>N/A</v>
          </cell>
          <cell r="T5713">
            <v>1853884.2410749998</v>
          </cell>
        </row>
        <row r="5714">
          <cell r="F5714" t="str">
            <v>SB</v>
          </cell>
          <cell r="G5714" t="str">
            <v>PPP</v>
          </cell>
          <cell r="I5714" t="str">
            <v>Energy</v>
          </cell>
          <cell r="J5714" t="str">
            <v>Winter</v>
          </cell>
          <cell r="K5714" t="str">
            <v>Part Peak</v>
          </cell>
          <cell r="O5714" t="str">
            <v>N/A</v>
          </cell>
          <cell r="T5714">
            <v>663380.86258099996</v>
          </cell>
        </row>
        <row r="5715">
          <cell r="F5715" t="str">
            <v>SB</v>
          </cell>
          <cell r="G5715" t="str">
            <v>PPP</v>
          </cell>
          <cell r="I5715" t="str">
            <v>Energy</v>
          </cell>
          <cell r="J5715" t="str">
            <v>Winter</v>
          </cell>
          <cell r="K5715" t="str">
            <v>Super Off</v>
          </cell>
          <cell r="O5715" t="str">
            <v>N/A</v>
          </cell>
          <cell r="T5715">
            <v>-468244.31171599991</v>
          </cell>
        </row>
        <row r="5716">
          <cell r="F5716" t="str">
            <v>SB</v>
          </cell>
          <cell r="G5716" t="str">
            <v>PPP</v>
          </cell>
          <cell r="I5716" t="str">
            <v>Energy</v>
          </cell>
          <cell r="J5716" t="str">
            <v>Summer</v>
          </cell>
          <cell r="K5716" t="str">
            <v>Off Peak</v>
          </cell>
          <cell r="O5716" t="str">
            <v>N/A</v>
          </cell>
          <cell r="T5716">
            <v>80760270.450048998</v>
          </cell>
        </row>
        <row r="5717">
          <cell r="F5717" t="str">
            <v>SB</v>
          </cell>
          <cell r="G5717" t="str">
            <v>PPP</v>
          </cell>
          <cell r="I5717" t="str">
            <v>Energy</v>
          </cell>
          <cell r="J5717" t="str">
            <v>Summer</v>
          </cell>
          <cell r="K5717" t="str">
            <v>Part Peak</v>
          </cell>
          <cell r="O5717" t="str">
            <v>N/A</v>
          </cell>
          <cell r="T5717">
            <v>19635667.918293003</v>
          </cell>
        </row>
        <row r="5718">
          <cell r="F5718" t="str">
            <v>SB</v>
          </cell>
          <cell r="G5718" t="str">
            <v>PPP</v>
          </cell>
          <cell r="I5718" t="str">
            <v>Energy</v>
          </cell>
          <cell r="J5718" t="str">
            <v>Summer</v>
          </cell>
          <cell r="K5718" t="str">
            <v>Peak</v>
          </cell>
          <cell r="O5718" t="str">
            <v>N/A</v>
          </cell>
          <cell r="T5718">
            <v>22643158.932373002</v>
          </cell>
        </row>
        <row r="5719">
          <cell r="F5719" t="str">
            <v>SB</v>
          </cell>
          <cell r="G5719" t="str">
            <v>PPP</v>
          </cell>
          <cell r="I5719" t="str">
            <v>Energy</v>
          </cell>
          <cell r="J5719" t="str">
            <v>Winter</v>
          </cell>
          <cell r="K5719" t="str">
            <v>Off Peak</v>
          </cell>
          <cell r="O5719" t="str">
            <v>N/A</v>
          </cell>
          <cell r="T5719">
            <v>201924310.81464601</v>
          </cell>
        </row>
        <row r="5720">
          <cell r="F5720" t="str">
            <v>SB</v>
          </cell>
          <cell r="G5720" t="str">
            <v>PPP</v>
          </cell>
          <cell r="I5720" t="str">
            <v>Energy</v>
          </cell>
          <cell r="J5720" t="str">
            <v>Winter</v>
          </cell>
          <cell r="K5720" t="str">
            <v>Part Peak</v>
          </cell>
          <cell r="O5720" t="str">
            <v>N/A</v>
          </cell>
          <cell r="T5720">
            <v>57323714.623937003</v>
          </cell>
        </row>
        <row r="5721">
          <cell r="F5721" t="str">
            <v>SB</v>
          </cell>
          <cell r="G5721" t="str">
            <v>PPP</v>
          </cell>
          <cell r="I5721" t="str">
            <v>Energy</v>
          </cell>
          <cell r="J5721" t="str">
            <v>Winter</v>
          </cell>
          <cell r="K5721" t="str">
            <v>Super Off</v>
          </cell>
          <cell r="O5721" t="str">
            <v>N/A</v>
          </cell>
          <cell r="T5721">
            <v>34268727.866698995</v>
          </cell>
        </row>
        <row r="5722">
          <cell r="F5722" t="str">
            <v>SB</v>
          </cell>
          <cell r="G5722" t="str">
            <v>PPP</v>
          </cell>
          <cell r="I5722" t="str">
            <v>Energy</v>
          </cell>
          <cell r="J5722" t="str">
            <v>Summer</v>
          </cell>
          <cell r="K5722" t="str">
            <v>Off Peak</v>
          </cell>
          <cell r="O5722" t="str">
            <v>N/A</v>
          </cell>
          <cell r="T5722">
            <v>80760270.450048998</v>
          </cell>
        </row>
        <row r="5723">
          <cell r="F5723" t="str">
            <v>SB</v>
          </cell>
          <cell r="G5723" t="str">
            <v>PPP</v>
          </cell>
          <cell r="I5723" t="str">
            <v>Energy</v>
          </cell>
          <cell r="J5723" t="str">
            <v>Summer</v>
          </cell>
          <cell r="K5723" t="str">
            <v>Part Peak</v>
          </cell>
          <cell r="O5723" t="str">
            <v>N/A</v>
          </cell>
          <cell r="T5723">
            <v>19635667.918293003</v>
          </cell>
        </row>
        <row r="5724">
          <cell r="F5724" t="str">
            <v>SB</v>
          </cell>
          <cell r="G5724" t="str">
            <v>PPP</v>
          </cell>
          <cell r="I5724" t="str">
            <v>Energy</v>
          </cell>
          <cell r="J5724" t="str">
            <v>Summer</v>
          </cell>
          <cell r="K5724" t="str">
            <v>Peak</v>
          </cell>
          <cell r="O5724" t="str">
            <v>N/A</v>
          </cell>
          <cell r="T5724">
            <v>22643158.932373002</v>
          </cell>
        </row>
        <row r="5725">
          <cell r="F5725" t="str">
            <v>SB</v>
          </cell>
          <cell r="G5725" t="str">
            <v>PPP</v>
          </cell>
          <cell r="I5725" t="str">
            <v>Energy</v>
          </cell>
          <cell r="J5725" t="str">
            <v>Winter</v>
          </cell>
          <cell r="K5725" t="str">
            <v>Off Peak</v>
          </cell>
          <cell r="O5725" t="str">
            <v>N/A</v>
          </cell>
          <cell r="T5725">
            <v>201924310.81464601</v>
          </cell>
        </row>
        <row r="5726">
          <cell r="F5726" t="str">
            <v>SB</v>
          </cell>
          <cell r="G5726" t="str">
            <v>PPP</v>
          </cell>
          <cell r="I5726" t="str">
            <v>Energy</v>
          </cell>
          <cell r="J5726" t="str">
            <v>Winter</v>
          </cell>
          <cell r="K5726" t="str">
            <v>Part Peak</v>
          </cell>
          <cell r="O5726" t="str">
            <v>N/A</v>
          </cell>
          <cell r="T5726">
            <v>57323714.623937003</v>
          </cell>
        </row>
        <row r="5727">
          <cell r="F5727" t="str">
            <v>SB</v>
          </cell>
          <cell r="G5727" t="str">
            <v>PPP</v>
          </cell>
          <cell r="I5727" t="str">
            <v>Energy</v>
          </cell>
          <cell r="J5727" t="str">
            <v>Winter</v>
          </cell>
          <cell r="K5727" t="str">
            <v>Super Off</v>
          </cell>
          <cell r="O5727" t="str">
            <v>N/A</v>
          </cell>
          <cell r="T5727">
            <v>34268727.866698995</v>
          </cell>
        </row>
        <row r="5728">
          <cell r="F5728" t="str">
            <v>SB</v>
          </cell>
          <cell r="G5728" t="str">
            <v>RS</v>
          </cell>
          <cell r="I5728" t="str">
            <v>Energy</v>
          </cell>
          <cell r="J5728" t="str">
            <v>Summer</v>
          </cell>
          <cell r="K5728" t="str">
            <v>Peak</v>
          </cell>
          <cell r="O5728" t="str">
            <v>N/A</v>
          </cell>
          <cell r="T5728">
            <v>292971.082375</v>
          </cell>
        </row>
        <row r="5729">
          <cell r="F5729" t="str">
            <v>SB</v>
          </cell>
          <cell r="G5729" t="str">
            <v>RS</v>
          </cell>
          <cell r="I5729" t="str">
            <v>Energy</v>
          </cell>
          <cell r="J5729" t="str">
            <v>Summer</v>
          </cell>
          <cell r="K5729" t="str">
            <v>Part Peak</v>
          </cell>
          <cell r="O5729" t="str">
            <v>N/A</v>
          </cell>
          <cell r="T5729">
            <v>265289.31371799996</v>
          </cell>
        </row>
        <row r="5730">
          <cell r="F5730" t="str">
            <v>SB</v>
          </cell>
          <cell r="G5730" t="str">
            <v>RS</v>
          </cell>
          <cell r="I5730" t="str">
            <v>Energy</v>
          </cell>
          <cell r="J5730" t="str">
            <v>Summer</v>
          </cell>
          <cell r="K5730" t="str">
            <v>Off Peak</v>
          </cell>
          <cell r="O5730" t="str">
            <v>N/A</v>
          </cell>
          <cell r="T5730">
            <v>1055635.1342539999</v>
          </cell>
        </row>
        <row r="5731">
          <cell r="F5731" t="str">
            <v>SB</v>
          </cell>
          <cell r="G5731" t="str">
            <v>RS</v>
          </cell>
          <cell r="I5731" t="str">
            <v>Energy</v>
          </cell>
          <cell r="J5731" t="str">
            <v>Winter</v>
          </cell>
          <cell r="K5731" t="str">
            <v>Part Peak</v>
          </cell>
          <cell r="O5731" t="str">
            <v>N/A</v>
          </cell>
          <cell r="T5731">
            <v>1087155.681049</v>
          </cell>
        </row>
        <row r="5732">
          <cell r="F5732" t="str">
            <v>SB</v>
          </cell>
          <cell r="G5732" t="str">
            <v>RS</v>
          </cell>
          <cell r="I5732" t="str">
            <v>Energy</v>
          </cell>
          <cell r="J5732" t="str">
            <v>Winter</v>
          </cell>
          <cell r="K5732" t="str">
            <v>Off Peak</v>
          </cell>
          <cell r="O5732" t="str">
            <v>N/A</v>
          </cell>
          <cell r="T5732">
            <v>3396853.4512400003</v>
          </cell>
        </row>
        <row r="5733">
          <cell r="F5733" t="str">
            <v>SB</v>
          </cell>
          <cell r="G5733" t="str">
            <v>RS</v>
          </cell>
          <cell r="I5733" t="str">
            <v>Energy</v>
          </cell>
          <cell r="J5733" t="str">
            <v>Winter</v>
          </cell>
          <cell r="K5733" t="str">
            <v>Super Off</v>
          </cell>
          <cell r="O5733" t="str">
            <v>N/A</v>
          </cell>
          <cell r="T5733">
            <v>272102.644393</v>
          </cell>
        </row>
        <row r="5734">
          <cell r="F5734" t="str">
            <v>SB</v>
          </cell>
          <cell r="G5734" t="str">
            <v>RS</v>
          </cell>
          <cell r="I5734" t="str">
            <v>Energy</v>
          </cell>
          <cell r="J5734" t="str">
            <v>Summer</v>
          </cell>
          <cell r="K5734" t="str">
            <v>Peak</v>
          </cell>
          <cell r="O5734" t="str">
            <v>N/A</v>
          </cell>
          <cell r="T5734">
            <v>-99215.816596999968</v>
          </cell>
        </row>
        <row r="5735">
          <cell r="F5735" t="str">
            <v>SB</v>
          </cell>
          <cell r="G5735" t="str">
            <v>RS</v>
          </cell>
          <cell r="I5735" t="str">
            <v>Energy</v>
          </cell>
          <cell r="J5735" t="str">
            <v>Summer</v>
          </cell>
          <cell r="K5735" t="str">
            <v>Part Peak</v>
          </cell>
          <cell r="O5735" t="str">
            <v>N/A</v>
          </cell>
          <cell r="T5735">
            <v>-95880.725107000035</v>
          </cell>
        </row>
        <row r="5736">
          <cell r="F5736" t="str">
            <v>SB</v>
          </cell>
          <cell r="G5736" t="str">
            <v>RS</v>
          </cell>
          <cell r="I5736" t="str">
            <v>Energy</v>
          </cell>
          <cell r="J5736" t="str">
            <v>Summer</v>
          </cell>
          <cell r="K5736" t="str">
            <v>Off Peak</v>
          </cell>
          <cell r="O5736" t="str">
            <v>N/A</v>
          </cell>
          <cell r="T5736">
            <v>136791.45440100005</v>
          </cell>
        </row>
        <row r="5737">
          <cell r="F5737" t="str">
            <v>SB</v>
          </cell>
          <cell r="G5737" t="str">
            <v>RS</v>
          </cell>
          <cell r="I5737" t="str">
            <v>Energy</v>
          </cell>
          <cell r="J5737" t="str">
            <v>Winter</v>
          </cell>
          <cell r="K5737" t="str">
            <v>Part Peak</v>
          </cell>
          <cell r="O5737" t="str">
            <v>N/A</v>
          </cell>
          <cell r="T5737">
            <v>663380.86258099996</v>
          </cell>
        </row>
        <row r="5738">
          <cell r="F5738" t="str">
            <v>SB</v>
          </cell>
          <cell r="G5738" t="str">
            <v>RS</v>
          </cell>
          <cell r="I5738" t="str">
            <v>Energy</v>
          </cell>
          <cell r="J5738" t="str">
            <v>Winter</v>
          </cell>
          <cell r="K5738" t="str">
            <v>Off Peak</v>
          </cell>
          <cell r="O5738" t="str">
            <v>N/A</v>
          </cell>
          <cell r="T5738">
            <v>1853884.2410749998</v>
          </cell>
        </row>
        <row r="5739">
          <cell r="F5739" t="str">
            <v>SB</v>
          </cell>
          <cell r="G5739" t="str">
            <v>RS</v>
          </cell>
          <cell r="I5739" t="str">
            <v>Energy</v>
          </cell>
          <cell r="J5739" t="str">
            <v>Winter</v>
          </cell>
          <cell r="K5739" t="str">
            <v>Super Off</v>
          </cell>
          <cell r="O5739" t="str">
            <v>N/A</v>
          </cell>
          <cell r="T5739">
            <v>-468244.31171599991</v>
          </cell>
        </row>
        <row r="5740">
          <cell r="F5740" t="str">
            <v>SB</v>
          </cell>
          <cell r="G5740" t="str">
            <v>RS</v>
          </cell>
          <cell r="I5740" t="str">
            <v>Energy</v>
          </cell>
          <cell r="J5740" t="str">
            <v>Summer</v>
          </cell>
          <cell r="K5740" t="str">
            <v>Peak</v>
          </cell>
          <cell r="O5740" t="str">
            <v>N/A</v>
          </cell>
          <cell r="T5740">
            <v>22643158.932373002</v>
          </cell>
        </row>
        <row r="5741">
          <cell r="F5741" t="str">
            <v>SB</v>
          </cell>
          <cell r="G5741" t="str">
            <v>RS</v>
          </cell>
          <cell r="I5741" t="str">
            <v>Energy</v>
          </cell>
          <cell r="J5741" t="str">
            <v>Summer</v>
          </cell>
          <cell r="K5741" t="str">
            <v>Part Peak</v>
          </cell>
          <cell r="O5741" t="str">
            <v>N/A</v>
          </cell>
          <cell r="T5741">
            <v>19635667.918293003</v>
          </cell>
        </row>
        <row r="5742">
          <cell r="F5742" t="str">
            <v>SB</v>
          </cell>
          <cell r="G5742" t="str">
            <v>RS</v>
          </cell>
          <cell r="I5742" t="str">
            <v>Energy</v>
          </cell>
          <cell r="J5742" t="str">
            <v>Summer</v>
          </cell>
          <cell r="K5742" t="str">
            <v>Off Peak</v>
          </cell>
          <cell r="O5742" t="str">
            <v>N/A</v>
          </cell>
          <cell r="T5742">
            <v>80760270.450048998</v>
          </cell>
        </row>
        <row r="5743">
          <cell r="F5743" t="str">
            <v>SB</v>
          </cell>
          <cell r="G5743" t="str">
            <v>RS</v>
          </cell>
          <cell r="I5743" t="str">
            <v>Energy</v>
          </cell>
          <cell r="J5743" t="str">
            <v>Winter</v>
          </cell>
          <cell r="K5743" t="str">
            <v>Part Peak</v>
          </cell>
          <cell r="O5743" t="str">
            <v>N/A</v>
          </cell>
          <cell r="T5743">
            <v>57323714.623937003</v>
          </cell>
        </row>
        <row r="5744">
          <cell r="F5744" t="str">
            <v>SB</v>
          </cell>
          <cell r="G5744" t="str">
            <v>RS</v>
          </cell>
          <cell r="I5744" t="str">
            <v>Energy</v>
          </cell>
          <cell r="J5744" t="str">
            <v>Winter</v>
          </cell>
          <cell r="K5744" t="str">
            <v>Off Peak</v>
          </cell>
          <cell r="O5744" t="str">
            <v>N/A</v>
          </cell>
          <cell r="T5744">
            <v>201924310.81464601</v>
          </cell>
        </row>
        <row r="5745">
          <cell r="F5745" t="str">
            <v>SB</v>
          </cell>
          <cell r="G5745" t="str">
            <v>RS</v>
          </cell>
          <cell r="I5745" t="str">
            <v>Energy</v>
          </cell>
          <cell r="J5745" t="str">
            <v>Winter</v>
          </cell>
          <cell r="K5745" t="str">
            <v>Super Off</v>
          </cell>
          <cell r="O5745" t="str">
            <v>N/A</v>
          </cell>
          <cell r="T5745">
            <v>34268727.866698995</v>
          </cell>
        </row>
        <row r="5746">
          <cell r="F5746" t="str">
            <v>SB</v>
          </cell>
          <cell r="G5746" t="str">
            <v>RS</v>
          </cell>
          <cell r="I5746" t="str">
            <v>Reservation</v>
          </cell>
          <cell r="J5746" t="str">
            <v>Summer</v>
          </cell>
          <cell r="K5746" t="str">
            <v>Reservation Capacity kW</v>
          </cell>
          <cell r="O5746" t="str">
            <v>N/A</v>
          </cell>
          <cell r="T5746">
            <v>88191.955479850003</v>
          </cell>
        </row>
        <row r="5747">
          <cell r="F5747" t="str">
            <v>SB</v>
          </cell>
          <cell r="G5747" t="str">
            <v>RS</v>
          </cell>
          <cell r="I5747" t="str">
            <v>Reservation</v>
          </cell>
          <cell r="J5747" t="str">
            <v>Winter</v>
          </cell>
          <cell r="K5747" t="str">
            <v>Reservation Capacity kW</v>
          </cell>
          <cell r="O5747" t="str">
            <v>N/A</v>
          </cell>
          <cell r="T5747">
            <v>166948.02982590001</v>
          </cell>
        </row>
        <row r="5748">
          <cell r="F5748" t="str">
            <v>SB</v>
          </cell>
          <cell r="G5748" t="str">
            <v>RS</v>
          </cell>
          <cell r="I5748" t="str">
            <v>Reservation</v>
          </cell>
          <cell r="J5748" t="str">
            <v>Summer</v>
          </cell>
          <cell r="K5748" t="str">
            <v>Reservation Capacity kW</v>
          </cell>
          <cell r="O5748" t="str">
            <v>N/A</v>
          </cell>
          <cell r="T5748">
            <v>10159.999314500001</v>
          </cell>
        </row>
        <row r="5749">
          <cell r="F5749" t="str">
            <v>SB</v>
          </cell>
          <cell r="G5749" t="str">
            <v>RS</v>
          </cell>
          <cell r="I5749" t="str">
            <v>Reservation</v>
          </cell>
          <cell r="J5749" t="str">
            <v>Winter</v>
          </cell>
          <cell r="K5749" t="str">
            <v>Reservation Capacity kW</v>
          </cell>
          <cell r="O5749" t="str">
            <v>N/A</v>
          </cell>
          <cell r="T5749">
            <v>22053.281999949999</v>
          </cell>
        </row>
        <row r="5750">
          <cell r="F5750" t="str">
            <v>SB</v>
          </cell>
          <cell r="G5750" t="str">
            <v>RS</v>
          </cell>
          <cell r="I5750" t="str">
            <v>Reservation</v>
          </cell>
          <cell r="J5750" t="str">
            <v>Summer</v>
          </cell>
          <cell r="K5750" t="str">
            <v>Reservation Capacity kW</v>
          </cell>
          <cell r="O5750" t="str">
            <v>N/A</v>
          </cell>
          <cell r="T5750">
            <v>1801392.9863431002</v>
          </cell>
        </row>
        <row r="5751">
          <cell r="F5751" t="str">
            <v>SB</v>
          </cell>
          <cell r="G5751" t="str">
            <v>RS</v>
          </cell>
          <cell r="I5751" t="str">
            <v>Reservation</v>
          </cell>
          <cell r="J5751" t="str">
            <v>Winter</v>
          </cell>
          <cell r="K5751" t="str">
            <v>Reservation Capacity kW</v>
          </cell>
          <cell r="O5751" t="str">
            <v>N/A</v>
          </cell>
          <cell r="T5751">
            <v>3294928.9194816002</v>
          </cell>
        </row>
        <row r="5752">
          <cell r="F5752" t="str">
            <v>SB</v>
          </cell>
          <cell r="G5752" t="str">
            <v>TRA</v>
          </cell>
          <cell r="I5752" t="str">
            <v>Energy</v>
          </cell>
          <cell r="J5752" t="str">
            <v>Summer</v>
          </cell>
          <cell r="K5752" t="str">
            <v>Off Peak</v>
          </cell>
          <cell r="O5752" t="str">
            <v>N/A</v>
          </cell>
          <cell r="T5752">
            <v>1055635.1342539999</v>
          </cell>
        </row>
        <row r="5753">
          <cell r="F5753" t="str">
            <v>SB</v>
          </cell>
          <cell r="G5753" t="str">
            <v>TRA</v>
          </cell>
          <cell r="I5753" t="str">
            <v>Energy</v>
          </cell>
          <cell r="J5753" t="str">
            <v>Summer</v>
          </cell>
          <cell r="K5753" t="str">
            <v>Part Peak</v>
          </cell>
          <cell r="O5753" t="str">
            <v>N/A</v>
          </cell>
          <cell r="T5753">
            <v>265289.31371799996</v>
          </cell>
        </row>
        <row r="5754">
          <cell r="F5754" t="str">
            <v>SB</v>
          </cell>
          <cell r="G5754" t="str">
            <v>TRA</v>
          </cell>
          <cell r="I5754" t="str">
            <v>Energy</v>
          </cell>
          <cell r="J5754" t="str">
            <v>Summer</v>
          </cell>
          <cell r="K5754" t="str">
            <v>Peak</v>
          </cell>
          <cell r="O5754" t="str">
            <v>N/A</v>
          </cell>
          <cell r="T5754">
            <v>292971.082375</v>
          </cell>
        </row>
        <row r="5755">
          <cell r="F5755" t="str">
            <v>SB</v>
          </cell>
          <cell r="G5755" t="str">
            <v>TRA</v>
          </cell>
          <cell r="I5755" t="str">
            <v>Energy</v>
          </cell>
          <cell r="J5755" t="str">
            <v>Winter</v>
          </cell>
          <cell r="K5755" t="str">
            <v>Off Peak</v>
          </cell>
          <cell r="O5755" t="str">
            <v>N/A</v>
          </cell>
          <cell r="T5755">
            <v>3396853.4512400003</v>
          </cell>
        </row>
        <row r="5756">
          <cell r="F5756" t="str">
            <v>SB</v>
          </cell>
          <cell r="G5756" t="str">
            <v>TRA</v>
          </cell>
          <cell r="I5756" t="str">
            <v>Energy</v>
          </cell>
          <cell r="J5756" t="str">
            <v>Winter</v>
          </cell>
          <cell r="K5756" t="str">
            <v>Part Peak</v>
          </cell>
          <cell r="O5756" t="str">
            <v>N/A</v>
          </cell>
          <cell r="T5756">
            <v>1087155.681049</v>
          </cell>
        </row>
        <row r="5757">
          <cell r="F5757" t="str">
            <v>SB</v>
          </cell>
          <cell r="G5757" t="str">
            <v>TRA</v>
          </cell>
          <cell r="I5757" t="str">
            <v>Energy</v>
          </cell>
          <cell r="J5757" t="str">
            <v>Winter</v>
          </cell>
          <cell r="K5757" t="str">
            <v>Super Off</v>
          </cell>
          <cell r="O5757" t="str">
            <v>N/A</v>
          </cell>
          <cell r="T5757">
            <v>272102.644393</v>
          </cell>
        </row>
        <row r="5758">
          <cell r="F5758" t="str">
            <v>SB</v>
          </cell>
          <cell r="G5758" t="str">
            <v>TRA</v>
          </cell>
          <cell r="I5758" t="str">
            <v>Energy</v>
          </cell>
          <cell r="J5758" t="str">
            <v>Summer</v>
          </cell>
          <cell r="K5758" t="str">
            <v>Off Peak</v>
          </cell>
          <cell r="O5758" t="str">
            <v>N/A</v>
          </cell>
          <cell r="T5758">
            <v>1055635.1342539999</v>
          </cell>
        </row>
        <row r="5759">
          <cell r="F5759" t="str">
            <v>SB</v>
          </cell>
          <cell r="G5759" t="str">
            <v>TRA</v>
          </cell>
          <cell r="I5759" t="str">
            <v>Energy</v>
          </cell>
          <cell r="J5759" t="str">
            <v>Summer</v>
          </cell>
          <cell r="K5759" t="str">
            <v>Part Peak</v>
          </cell>
          <cell r="O5759" t="str">
            <v>N/A</v>
          </cell>
          <cell r="T5759">
            <v>265289.31371799996</v>
          </cell>
        </row>
        <row r="5760">
          <cell r="F5760" t="str">
            <v>SB</v>
          </cell>
          <cell r="G5760" t="str">
            <v>TRA</v>
          </cell>
          <cell r="I5760" t="str">
            <v>Energy</v>
          </cell>
          <cell r="J5760" t="str">
            <v>Summer</v>
          </cell>
          <cell r="K5760" t="str">
            <v>Peak</v>
          </cell>
          <cell r="O5760" t="str">
            <v>N/A</v>
          </cell>
          <cell r="T5760">
            <v>292971.082375</v>
          </cell>
        </row>
        <row r="5761">
          <cell r="F5761" t="str">
            <v>SB</v>
          </cell>
          <cell r="G5761" t="str">
            <v>TRA</v>
          </cell>
          <cell r="I5761" t="str">
            <v>Energy</v>
          </cell>
          <cell r="J5761" t="str">
            <v>Winter</v>
          </cell>
          <cell r="K5761" t="str">
            <v>Off Peak</v>
          </cell>
          <cell r="O5761" t="str">
            <v>N/A</v>
          </cell>
          <cell r="T5761">
            <v>3396853.4512400003</v>
          </cell>
        </row>
        <row r="5762">
          <cell r="F5762" t="str">
            <v>SB</v>
          </cell>
          <cell r="G5762" t="str">
            <v>TRA</v>
          </cell>
          <cell r="I5762" t="str">
            <v>Energy</v>
          </cell>
          <cell r="J5762" t="str">
            <v>Winter</v>
          </cell>
          <cell r="K5762" t="str">
            <v>Part Peak</v>
          </cell>
          <cell r="O5762" t="str">
            <v>N/A</v>
          </cell>
          <cell r="T5762">
            <v>1087155.681049</v>
          </cell>
        </row>
        <row r="5763">
          <cell r="F5763" t="str">
            <v>SB</v>
          </cell>
          <cell r="G5763" t="str">
            <v>TRA</v>
          </cell>
          <cell r="I5763" t="str">
            <v>Energy</v>
          </cell>
          <cell r="J5763" t="str">
            <v>Winter</v>
          </cell>
          <cell r="K5763" t="str">
            <v>Super Off</v>
          </cell>
          <cell r="O5763" t="str">
            <v>N/A</v>
          </cell>
          <cell r="T5763">
            <v>272102.644393</v>
          </cell>
        </row>
        <row r="5764">
          <cell r="F5764" t="str">
            <v>SB</v>
          </cell>
          <cell r="G5764" t="str">
            <v>TRA</v>
          </cell>
          <cell r="I5764" t="str">
            <v>Energy</v>
          </cell>
          <cell r="J5764" t="str">
            <v>Summer</v>
          </cell>
          <cell r="K5764" t="str">
            <v>Off Peak</v>
          </cell>
          <cell r="O5764" t="str">
            <v>N/A</v>
          </cell>
          <cell r="T5764">
            <v>1055635.1342539999</v>
          </cell>
        </row>
        <row r="5765">
          <cell r="F5765" t="str">
            <v>SB</v>
          </cell>
          <cell r="G5765" t="str">
            <v>TRA</v>
          </cell>
          <cell r="I5765" t="str">
            <v>Energy</v>
          </cell>
          <cell r="J5765" t="str">
            <v>Summer</v>
          </cell>
          <cell r="K5765" t="str">
            <v>Part Peak</v>
          </cell>
          <cell r="O5765" t="str">
            <v>N/A</v>
          </cell>
          <cell r="T5765">
            <v>265289.31371799996</v>
          </cell>
        </row>
        <row r="5766">
          <cell r="F5766" t="str">
            <v>SB</v>
          </cell>
          <cell r="G5766" t="str">
            <v>TRA</v>
          </cell>
          <cell r="I5766" t="str">
            <v>Energy</v>
          </cell>
          <cell r="J5766" t="str">
            <v>Summer</v>
          </cell>
          <cell r="K5766" t="str">
            <v>Peak</v>
          </cell>
          <cell r="O5766" t="str">
            <v>N/A</v>
          </cell>
          <cell r="T5766">
            <v>292971.082375</v>
          </cell>
        </row>
        <row r="5767">
          <cell r="F5767" t="str">
            <v>SB</v>
          </cell>
          <cell r="G5767" t="str">
            <v>TRA</v>
          </cell>
          <cell r="I5767" t="str">
            <v>Energy</v>
          </cell>
          <cell r="J5767" t="str">
            <v>Winter</v>
          </cell>
          <cell r="K5767" t="str">
            <v>Off Peak</v>
          </cell>
          <cell r="O5767" t="str">
            <v>N/A</v>
          </cell>
          <cell r="T5767">
            <v>3396853.4512400003</v>
          </cell>
        </row>
        <row r="5768">
          <cell r="F5768" t="str">
            <v>SB</v>
          </cell>
          <cell r="G5768" t="str">
            <v>TRA</v>
          </cell>
          <cell r="I5768" t="str">
            <v>Energy</v>
          </cell>
          <cell r="J5768" t="str">
            <v>Winter</v>
          </cell>
          <cell r="K5768" t="str">
            <v>Part Peak</v>
          </cell>
          <cell r="O5768" t="str">
            <v>N/A</v>
          </cell>
          <cell r="T5768">
            <v>1087155.681049</v>
          </cell>
        </row>
        <row r="5769">
          <cell r="F5769" t="str">
            <v>SB</v>
          </cell>
          <cell r="G5769" t="str">
            <v>TRA</v>
          </cell>
          <cell r="I5769" t="str">
            <v>Energy</v>
          </cell>
          <cell r="J5769" t="str">
            <v>Winter</v>
          </cell>
          <cell r="K5769" t="str">
            <v>Super Off</v>
          </cell>
          <cell r="O5769" t="str">
            <v>N/A</v>
          </cell>
          <cell r="T5769">
            <v>272102.644393</v>
          </cell>
        </row>
        <row r="5770">
          <cell r="F5770" t="str">
            <v>SB</v>
          </cell>
          <cell r="G5770" t="str">
            <v>TRA</v>
          </cell>
          <cell r="I5770" t="str">
            <v>Energy</v>
          </cell>
          <cell r="J5770" t="str">
            <v>Summer</v>
          </cell>
          <cell r="K5770" t="str">
            <v>Off Peak</v>
          </cell>
          <cell r="O5770" t="str">
            <v>N/A</v>
          </cell>
          <cell r="T5770">
            <v>136791.45440100005</v>
          </cell>
        </row>
        <row r="5771">
          <cell r="F5771" t="str">
            <v>SB</v>
          </cell>
          <cell r="G5771" t="str">
            <v>TRA</v>
          </cell>
          <cell r="I5771" t="str">
            <v>Energy</v>
          </cell>
          <cell r="J5771" t="str">
            <v>Summer</v>
          </cell>
          <cell r="K5771" t="str">
            <v>Part Peak</v>
          </cell>
          <cell r="O5771" t="str">
            <v>N/A</v>
          </cell>
          <cell r="T5771">
            <v>-95880.725107000035</v>
          </cell>
        </row>
        <row r="5772">
          <cell r="F5772" t="str">
            <v>SB</v>
          </cell>
          <cell r="G5772" t="str">
            <v>TRA</v>
          </cell>
          <cell r="I5772" t="str">
            <v>Energy</v>
          </cell>
          <cell r="J5772" t="str">
            <v>Summer</v>
          </cell>
          <cell r="K5772" t="str">
            <v>Peak</v>
          </cell>
          <cell r="O5772" t="str">
            <v>N/A</v>
          </cell>
          <cell r="T5772">
            <v>-99215.816596999968</v>
          </cell>
        </row>
        <row r="5773">
          <cell r="F5773" t="str">
            <v>SB</v>
          </cell>
          <cell r="G5773" t="str">
            <v>TRA</v>
          </cell>
          <cell r="I5773" t="str">
            <v>Energy</v>
          </cell>
          <cell r="J5773" t="str">
            <v>Winter</v>
          </cell>
          <cell r="K5773" t="str">
            <v>Off Peak</v>
          </cell>
          <cell r="O5773" t="str">
            <v>N/A</v>
          </cell>
          <cell r="T5773">
            <v>1853884.2410749998</v>
          </cell>
        </row>
        <row r="5774">
          <cell r="F5774" t="str">
            <v>SB</v>
          </cell>
          <cell r="G5774" t="str">
            <v>TRA</v>
          </cell>
          <cell r="I5774" t="str">
            <v>Energy</v>
          </cell>
          <cell r="J5774" t="str">
            <v>Winter</v>
          </cell>
          <cell r="K5774" t="str">
            <v>Part Peak</v>
          </cell>
          <cell r="O5774" t="str">
            <v>N/A</v>
          </cell>
          <cell r="T5774">
            <v>663380.86258099996</v>
          </cell>
        </row>
        <row r="5775">
          <cell r="F5775" t="str">
            <v>SB</v>
          </cell>
          <cell r="G5775" t="str">
            <v>TRA</v>
          </cell>
          <cell r="I5775" t="str">
            <v>Energy</v>
          </cell>
          <cell r="J5775" t="str">
            <v>Winter</v>
          </cell>
          <cell r="K5775" t="str">
            <v>Super Off</v>
          </cell>
          <cell r="O5775" t="str">
            <v>N/A</v>
          </cell>
          <cell r="T5775">
            <v>-468244.31171599991</v>
          </cell>
        </row>
        <row r="5776">
          <cell r="F5776" t="str">
            <v>SB</v>
          </cell>
          <cell r="G5776" t="str">
            <v>TRA</v>
          </cell>
          <cell r="I5776" t="str">
            <v>Energy</v>
          </cell>
          <cell r="J5776" t="str">
            <v>Summer</v>
          </cell>
          <cell r="K5776" t="str">
            <v>Off Peak</v>
          </cell>
          <cell r="O5776" t="str">
            <v>N/A</v>
          </cell>
          <cell r="T5776">
            <v>136791.45440100005</v>
          </cell>
        </row>
        <row r="5777">
          <cell r="F5777" t="str">
            <v>SB</v>
          </cell>
          <cell r="G5777" t="str">
            <v>TRA</v>
          </cell>
          <cell r="I5777" t="str">
            <v>Energy</v>
          </cell>
          <cell r="J5777" t="str">
            <v>Summer</v>
          </cell>
          <cell r="K5777" t="str">
            <v>Part Peak</v>
          </cell>
          <cell r="O5777" t="str">
            <v>N/A</v>
          </cell>
          <cell r="T5777">
            <v>-95880.725107000035</v>
          </cell>
        </row>
        <row r="5778">
          <cell r="F5778" t="str">
            <v>SB</v>
          </cell>
          <cell r="G5778" t="str">
            <v>TRA</v>
          </cell>
          <cell r="I5778" t="str">
            <v>Energy</v>
          </cell>
          <cell r="J5778" t="str">
            <v>Summer</v>
          </cell>
          <cell r="K5778" t="str">
            <v>Peak</v>
          </cell>
          <cell r="O5778" t="str">
            <v>N/A</v>
          </cell>
          <cell r="T5778">
            <v>-99215.816596999968</v>
          </cell>
        </row>
        <row r="5779">
          <cell r="F5779" t="str">
            <v>SB</v>
          </cell>
          <cell r="G5779" t="str">
            <v>TRA</v>
          </cell>
          <cell r="I5779" t="str">
            <v>Energy</v>
          </cell>
          <cell r="J5779" t="str">
            <v>Winter</v>
          </cell>
          <cell r="K5779" t="str">
            <v>Off Peak</v>
          </cell>
          <cell r="O5779" t="str">
            <v>N/A</v>
          </cell>
          <cell r="T5779">
            <v>1853884.2410749998</v>
          </cell>
        </row>
        <row r="5780">
          <cell r="F5780" t="str">
            <v>SB</v>
          </cell>
          <cell r="G5780" t="str">
            <v>TRA</v>
          </cell>
          <cell r="I5780" t="str">
            <v>Energy</v>
          </cell>
          <cell r="J5780" t="str">
            <v>Winter</v>
          </cell>
          <cell r="K5780" t="str">
            <v>Part Peak</v>
          </cell>
          <cell r="O5780" t="str">
            <v>N/A</v>
          </cell>
          <cell r="T5780">
            <v>663380.86258099996</v>
          </cell>
        </row>
        <row r="5781">
          <cell r="F5781" t="str">
            <v>SB</v>
          </cell>
          <cell r="G5781" t="str">
            <v>TRA</v>
          </cell>
          <cell r="I5781" t="str">
            <v>Energy</v>
          </cell>
          <cell r="J5781" t="str">
            <v>Winter</v>
          </cell>
          <cell r="K5781" t="str">
            <v>Super Off</v>
          </cell>
          <cell r="O5781" t="str">
            <v>N/A</v>
          </cell>
          <cell r="T5781">
            <v>-468244.31171599991</v>
          </cell>
        </row>
        <row r="5782">
          <cell r="F5782" t="str">
            <v>SB</v>
          </cell>
          <cell r="G5782" t="str">
            <v>TRA</v>
          </cell>
          <cell r="I5782" t="str">
            <v>Energy</v>
          </cell>
          <cell r="J5782" t="str">
            <v>Summer</v>
          </cell>
          <cell r="K5782" t="str">
            <v>Off Peak</v>
          </cell>
          <cell r="O5782" t="str">
            <v>N/A</v>
          </cell>
          <cell r="T5782">
            <v>136791.45440100005</v>
          </cell>
        </row>
        <row r="5783">
          <cell r="F5783" t="str">
            <v>SB</v>
          </cell>
          <cell r="G5783" t="str">
            <v>TRA</v>
          </cell>
          <cell r="I5783" t="str">
            <v>Energy</v>
          </cell>
          <cell r="J5783" t="str">
            <v>Summer</v>
          </cell>
          <cell r="K5783" t="str">
            <v>Part Peak</v>
          </cell>
          <cell r="O5783" t="str">
            <v>N/A</v>
          </cell>
          <cell r="T5783">
            <v>-95880.725107000035</v>
          </cell>
        </row>
        <row r="5784">
          <cell r="F5784" t="str">
            <v>SB</v>
          </cell>
          <cell r="G5784" t="str">
            <v>TRA</v>
          </cell>
          <cell r="I5784" t="str">
            <v>Energy</v>
          </cell>
          <cell r="J5784" t="str">
            <v>Summer</v>
          </cell>
          <cell r="K5784" t="str">
            <v>Peak</v>
          </cell>
          <cell r="O5784" t="str">
            <v>N/A</v>
          </cell>
          <cell r="T5784">
            <v>-99215.816596999968</v>
          </cell>
        </row>
        <row r="5785">
          <cell r="F5785" t="str">
            <v>SB</v>
          </cell>
          <cell r="G5785" t="str">
            <v>TRA</v>
          </cell>
          <cell r="I5785" t="str">
            <v>Energy</v>
          </cell>
          <cell r="J5785" t="str">
            <v>Winter</v>
          </cell>
          <cell r="K5785" t="str">
            <v>Off Peak</v>
          </cell>
          <cell r="O5785" t="str">
            <v>N/A</v>
          </cell>
          <cell r="T5785">
            <v>1853884.2410749998</v>
          </cell>
        </row>
        <row r="5786">
          <cell r="F5786" t="str">
            <v>SB</v>
          </cell>
          <cell r="G5786" t="str">
            <v>TRA</v>
          </cell>
          <cell r="I5786" t="str">
            <v>Energy</v>
          </cell>
          <cell r="J5786" t="str">
            <v>Winter</v>
          </cell>
          <cell r="K5786" t="str">
            <v>Part Peak</v>
          </cell>
          <cell r="O5786" t="str">
            <v>N/A</v>
          </cell>
          <cell r="T5786">
            <v>663380.86258099996</v>
          </cell>
        </row>
        <row r="5787">
          <cell r="F5787" t="str">
            <v>SB</v>
          </cell>
          <cell r="G5787" t="str">
            <v>TRA</v>
          </cell>
          <cell r="I5787" t="str">
            <v>Energy</v>
          </cell>
          <cell r="J5787" t="str">
            <v>Winter</v>
          </cell>
          <cell r="K5787" t="str">
            <v>Super Off</v>
          </cell>
          <cell r="O5787" t="str">
            <v>N/A</v>
          </cell>
          <cell r="T5787">
            <v>-468244.31171599991</v>
          </cell>
        </row>
        <row r="5788">
          <cell r="F5788" t="str">
            <v>SB</v>
          </cell>
          <cell r="G5788" t="str">
            <v>TRA</v>
          </cell>
          <cell r="I5788" t="str">
            <v>Energy</v>
          </cell>
          <cell r="J5788" t="str">
            <v>Summer</v>
          </cell>
          <cell r="K5788" t="str">
            <v>Off Peak</v>
          </cell>
          <cell r="O5788" t="str">
            <v>N/A</v>
          </cell>
          <cell r="T5788">
            <v>80760270.450048998</v>
          </cell>
        </row>
        <row r="5789">
          <cell r="F5789" t="str">
            <v>SB</v>
          </cell>
          <cell r="G5789" t="str">
            <v>TRA</v>
          </cell>
          <cell r="I5789" t="str">
            <v>Energy</v>
          </cell>
          <cell r="J5789" t="str">
            <v>Summer</v>
          </cell>
          <cell r="K5789" t="str">
            <v>Part Peak</v>
          </cell>
          <cell r="O5789" t="str">
            <v>N/A</v>
          </cell>
          <cell r="T5789">
            <v>19635667.918293003</v>
          </cell>
        </row>
        <row r="5790">
          <cell r="F5790" t="str">
            <v>SB</v>
          </cell>
          <cell r="G5790" t="str">
            <v>TRA</v>
          </cell>
          <cell r="I5790" t="str">
            <v>Energy</v>
          </cell>
          <cell r="J5790" t="str">
            <v>Summer</v>
          </cell>
          <cell r="K5790" t="str">
            <v>Peak</v>
          </cell>
          <cell r="O5790" t="str">
            <v>N/A</v>
          </cell>
          <cell r="T5790">
            <v>22643158.932373002</v>
          </cell>
        </row>
        <row r="5791">
          <cell r="F5791" t="str">
            <v>SB</v>
          </cell>
          <cell r="G5791" t="str">
            <v>TRA</v>
          </cell>
          <cell r="I5791" t="str">
            <v>Energy</v>
          </cell>
          <cell r="J5791" t="str">
            <v>Winter</v>
          </cell>
          <cell r="K5791" t="str">
            <v>Off Peak</v>
          </cell>
          <cell r="O5791" t="str">
            <v>N/A</v>
          </cell>
          <cell r="T5791">
            <v>201924310.81464601</v>
          </cell>
        </row>
        <row r="5792">
          <cell r="F5792" t="str">
            <v>SB</v>
          </cell>
          <cell r="G5792" t="str">
            <v>TRA</v>
          </cell>
          <cell r="I5792" t="str">
            <v>Energy</v>
          </cell>
          <cell r="J5792" t="str">
            <v>Winter</v>
          </cell>
          <cell r="K5792" t="str">
            <v>Part Peak</v>
          </cell>
          <cell r="O5792" t="str">
            <v>N/A</v>
          </cell>
          <cell r="T5792">
            <v>57323714.623937003</v>
          </cell>
        </row>
        <row r="5793">
          <cell r="F5793" t="str">
            <v>SB</v>
          </cell>
          <cell r="G5793" t="str">
            <v>TRA</v>
          </cell>
          <cell r="I5793" t="str">
            <v>Energy</v>
          </cell>
          <cell r="J5793" t="str">
            <v>Winter</v>
          </cell>
          <cell r="K5793" t="str">
            <v>Super Off</v>
          </cell>
          <cell r="O5793" t="str">
            <v>N/A</v>
          </cell>
          <cell r="T5793">
            <v>34268727.866698995</v>
          </cell>
        </row>
        <row r="5794">
          <cell r="F5794" t="str">
            <v>SB</v>
          </cell>
          <cell r="G5794" t="str">
            <v>TRA</v>
          </cell>
          <cell r="I5794" t="str">
            <v>Energy</v>
          </cell>
          <cell r="J5794" t="str">
            <v>Summer</v>
          </cell>
          <cell r="K5794" t="str">
            <v>Off Peak</v>
          </cell>
          <cell r="O5794" t="str">
            <v>N/A</v>
          </cell>
          <cell r="T5794">
            <v>80760270.450048998</v>
          </cell>
        </row>
        <row r="5795">
          <cell r="F5795" t="str">
            <v>SB</v>
          </cell>
          <cell r="G5795" t="str">
            <v>TRA</v>
          </cell>
          <cell r="I5795" t="str">
            <v>Energy</v>
          </cell>
          <cell r="J5795" t="str">
            <v>Summer</v>
          </cell>
          <cell r="K5795" t="str">
            <v>Part Peak</v>
          </cell>
          <cell r="O5795" t="str">
            <v>N/A</v>
          </cell>
          <cell r="T5795">
            <v>19635667.918293003</v>
          </cell>
        </row>
        <row r="5796">
          <cell r="F5796" t="str">
            <v>SB</v>
          </cell>
          <cell r="G5796" t="str">
            <v>TRA</v>
          </cell>
          <cell r="I5796" t="str">
            <v>Energy</v>
          </cell>
          <cell r="J5796" t="str">
            <v>Summer</v>
          </cell>
          <cell r="K5796" t="str">
            <v>Peak</v>
          </cell>
          <cell r="O5796" t="str">
            <v>N/A</v>
          </cell>
          <cell r="T5796">
            <v>22643158.932373002</v>
          </cell>
        </row>
        <row r="5797">
          <cell r="F5797" t="str">
            <v>SB</v>
          </cell>
          <cell r="G5797" t="str">
            <v>TRA</v>
          </cell>
          <cell r="I5797" t="str">
            <v>Energy</v>
          </cell>
          <cell r="J5797" t="str">
            <v>Winter</v>
          </cell>
          <cell r="K5797" t="str">
            <v>Off Peak</v>
          </cell>
          <cell r="O5797" t="str">
            <v>N/A</v>
          </cell>
          <cell r="T5797">
            <v>201924310.81464601</v>
          </cell>
        </row>
        <row r="5798">
          <cell r="F5798" t="str">
            <v>SB</v>
          </cell>
          <cell r="G5798" t="str">
            <v>TRA</v>
          </cell>
          <cell r="I5798" t="str">
            <v>Energy</v>
          </cell>
          <cell r="J5798" t="str">
            <v>Winter</v>
          </cell>
          <cell r="K5798" t="str">
            <v>Part Peak</v>
          </cell>
          <cell r="O5798" t="str">
            <v>N/A</v>
          </cell>
          <cell r="T5798">
            <v>57323714.623937003</v>
          </cell>
        </row>
        <row r="5799">
          <cell r="F5799" t="str">
            <v>SB</v>
          </cell>
          <cell r="G5799" t="str">
            <v>TRA</v>
          </cell>
          <cell r="I5799" t="str">
            <v>Energy</v>
          </cell>
          <cell r="J5799" t="str">
            <v>Winter</v>
          </cell>
          <cell r="K5799" t="str">
            <v>Super Off</v>
          </cell>
          <cell r="O5799" t="str">
            <v>N/A</v>
          </cell>
          <cell r="T5799">
            <v>34268727.866698995</v>
          </cell>
        </row>
        <row r="5800">
          <cell r="F5800" t="str">
            <v>SB</v>
          </cell>
          <cell r="G5800" t="str">
            <v>TRA</v>
          </cell>
          <cell r="I5800" t="str">
            <v>Energy</v>
          </cell>
          <cell r="J5800" t="str">
            <v>Summer</v>
          </cell>
          <cell r="K5800" t="str">
            <v>Off Peak</v>
          </cell>
          <cell r="O5800" t="str">
            <v>N/A</v>
          </cell>
          <cell r="T5800">
            <v>80760270.450048998</v>
          </cell>
        </row>
        <row r="5801">
          <cell r="F5801" t="str">
            <v>SB</v>
          </cell>
          <cell r="G5801" t="str">
            <v>TRA</v>
          </cell>
          <cell r="I5801" t="str">
            <v>Energy</v>
          </cell>
          <cell r="J5801" t="str">
            <v>Summer</v>
          </cell>
          <cell r="K5801" t="str">
            <v>Part Peak</v>
          </cell>
          <cell r="O5801" t="str">
            <v>N/A</v>
          </cell>
          <cell r="T5801">
            <v>19635667.918293003</v>
          </cell>
        </row>
        <row r="5802">
          <cell r="F5802" t="str">
            <v>SB</v>
          </cell>
          <cell r="G5802" t="str">
            <v>TRA</v>
          </cell>
          <cell r="I5802" t="str">
            <v>Energy</v>
          </cell>
          <cell r="J5802" t="str">
            <v>Summer</v>
          </cell>
          <cell r="K5802" t="str">
            <v>Peak</v>
          </cell>
          <cell r="O5802" t="str">
            <v>N/A</v>
          </cell>
          <cell r="T5802">
            <v>22643158.932373002</v>
          </cell>
        </row>
        <row r="5803">
          <cell r="F5803" t="str">
            <v>SB</v>
          </cell>
          <cell r="G5803" t="str">
            <v>TRA</v>
          </cell>
          <cell r="I5803" t="str">
            <v>Energy</v>
          </cell>
          <cell r="J5803" t="str">
            <v>Winter</v>
          </cell>
          <cell r="K5803" t="str">
            <v>Off Peak</v>
          </cell>
          <cell r="O5803" t="str">
            <v>N/A</v>
          </cell>
          <cell r="T5803">
            <v>201924310.81464601</v>
          </cell>
        </row>
        <row r="5804">
          <cell r="F5804" t="str">
            <v>SB</v>
          </cell>
          <cell r="G5804" t="str">
            <v>TRA</v>
          </cell>
          <cell r="I5804" t="str">
            <v>Energy</v>
          </cell>
          <cell r="J5804" t="str">
            <v>Winter</v>
          </cell>
          <cell r="K5804" t="str">
            <v>Part Peak</v>
          </cell>
          <cell r="O5804" t="str">
            <v>N/A</v>
          </cell>
          <cell r="T5804">
            <v>57323714.623937003</v>
          </cell>
        </row>
        <row r="5805">
          <cell r="F5805" t="str">
            <v>SB</v>
          </cell>
          <cell r="G5805" t="str">
            <v>TRA</v>
          </cell>
          <cell r="I5805" t="str">
            <v>Energy</v>
          </cell>
          <cell r="J5805" t="str">
            <v>Winter</v>
          </cell>
          <cell r="K5805" t="str">
            <v>Super Off</v>
          </cell>
          <cell r="O5805" t="str">
            <v>N/A</v>
          </cell>
          <cell r="T5805">
            <v>34268727.866698995</v>
          </cell>
        </row>
        <row r="5806">
          <cell r="F5806" t="str">
            <v>SB</v>
          </cell>
          <cell r="G5806" t="str">
            <v>Trans</v>
          </cell>
          <cell r="I5806" t="str">
            <v>Energy</v>
          </cell>
          <cell r="J5806" t="str">
            <v>Summer</v>
          </cell>
          <cell r="K5806" t="str">
            <v>Off Peak</v>
          </cell>
          <cell r="O5806" t="str">
            <v>N/A</v>
          </cell>
          <cell r="T5806">
            <v>1055635.1342539999</v>
          </cell>
        </row>
        <row r="5807">
          <cell r="F5807" t="str">
            <v>SB</v>
          </cell>
          <cell r="G5807" t="str">
            <v>Trans</v>
          </cell>
          <cell r="I5807" t="str">
            <v>Energy</v>
          </cell>
          <cell r="J5807" t="str">
            <v>Summer</v>
          </cell>
          <cell r="K5807" t="str">
            <v>Part Peak</v>
          </cell>
          <cell r="O5807" t="str">
            <v>N/A</v>
          </cell>
          <cell r="T5807">
            <v>265289.31371799996</v>
          </cell>
        </row>
        <row r="5808">
          <cell r="F5808" t="str">
            <v>SB</v>
          </cell>
          <cell r="G5808" t="str">
            <v>Trans</v>
          </cell>
          <cell r="I5808" t="str">
            <v>Energy</v>
          </cell>
          <cell r="J5808" t="str">
            <v>Summer</v>
          </cell>
          <cell r="K5808" t="str">
            <v>Peak</v>
          </cell>
          <cell r="O5808" t="str">
            <v>N/A</v>
          </cell>
          <cell r="T5808">
            <v>292971.082375</v>
          </cell>
        </row>
        <row r="5809">
          <cell r="F5809" t="str">
            <v>SB</v>
          </cell>
          <cell r="G5809" t="str">
            <v>Trans</v>
          </cell>
          <cell r="I5809" t="str">
            <v>Energy</v>
          </cell>
          <cell r="J5809" t="str">
            <v>Winter</v>
          </cell>
          <cell r="K5809" t="str">
            <v>Off Peak</v>
          </cell>
          <cell r="O5809" t="str">
            <v>N/A</v>
          </cell>
          <cell r="T5809">
            <v>3396853.4512400003</v>
          </cell>
        </row>
        <row r="5810">
          <cell r="F5810" t="str">
            <v>SB</v>
          </cell>
          <cell r="G5810" t="str">
            <v>Trans</v>
          </cell>
          <cell r="I5810" t="str">
            <v>Energy</v>
          </cell>
          <cell r="J5810" t="str">
            <v>Winter</v>
          </cell>
          <cell r="K5810" t="str">
            <v>Part Peak</v>
          </cell>
          <cell r="O5810" t="str">
            <v>N/A</v>
          </cell>
          <cell r="T5810">
            <v>1087155.681049</v>
          </cell>
        </row>
        <row r="5811">
          <cell r="F5811" t="str">
            <v>SB</v>
          </cell>
          <cell r="G5811" t="str">
            <v>Trans</v>
          </cell>
          <cell r="I5811" t="str">
            <v>Energy</v>
          </cell>
          <cell r="J5811" t="str">
            <v>Winter</v>
          </cell>
          <cell r="K5811" t="str">
            <v>Super Off</v>
          </cell>
          <cell r="O5811" t="str">
            <v>N/A</v>
          </cell>
          <cell r="T5811">
            <v>272102.644393</v>
          </cell>
        </row>
        <row r="5812">
          <cell r="F5812" t="str">
            <v>SB</v>
          </cell>
          <cell r="G5812" t="str">
            <v>Trans</v>
          </cell>
          <cell r="I5812" t="str">
            <v>Energy</v>
          </cell>
          <cell r="J5812" t="str">
            <v>Summer</v>
          </cell>
          <cell r="K5812" t="str">
            <v>Off Peak</v>
          </cell>
          <cell r="O5812" t="str">
            <v>N/A</v>
          </cell>
          <cell r="T5812">
            <v>136791.45440100005</v>
          </cell>
        </row>
        <row r="5813">
          <cell r="F5813" t="str">
            <v>SB</v>
          </cell>
          <cell r="G5813" t="str">
            <v>Trans</v>
          </cell>
          <cell r="I5813" t="str">
            <v>Energy</v>
          </cell>
          <cell r="J5813" t="str">
            <v>Summer</v>
          </cell>
          <cell r="K5813" t="str">
            <v>Part Peak</v>
          </cell>
          <cell r="O5813" t="str">
            <v>N/A</v>
          </cell>
          <cell r="T5813">
            <v>-95880.725107000035</v>
          </cell>
        </row>
        <row r="5814">
          <cell r="F5814" t="str">
            <v>SB</v>
          </cell>
          <cell r="G5814" t="str">
            <v>Trans</v>
          </cell>
          <cell r="I5814" t="str">
            <v>Energy</v>
          </cell>
          <cell r="J5814" t="str">
            <v>Summer</v>
          </cell>
          <cell r="K5814" t="str">
            <v>Peak</v>
          </cell>
          <cell r="O5814" t="str">
            <v>N/A</v>
          </cell>
          <cell r="T5814">
            <v>-99215.816596999968</v>
          </cell>
        </row>
        <row r="5815">
          <cell r="F5815" t="str">
            <v>SB</v>
          </cell>
          <cell r="G5815" t="str">
            <v>Trans</v>
          </cell>
          <cell r="I5815" t="str">
            <v>Energy</v>
          </cell>
          <cell r="J5815" t="str">
            <v>Winter</v>
          </cell>
          <cell r="K5815" t="str">
            <v>Off Peak</v>
          </cell>
          <cell r="O5815" t="str">
            <v>N/A</v>
          </cell>
          <cell r="T5815">
            <v>1853884.2410749998</v>
          </cell>
        </row>
        <row r="5816">
          <cell r="F5816" t="str">
            <v>SB</v>
          </cell>
          <cell r="G5816" t="str">
            <v>Trans</v>
          </cell>
          <cell r="I5816" t="str">
            <v>Energy</v>
          </cell>
          <cell r="J5816" t="str">
            <v>Winter</v>
          </cell>
          <cell r="K5816" t="str">
            <v>Part Peak</v>
          </cell>
          <cell r="O5816" t="str">
            <v>N/A</v>
          </cell>
          <cell r="T5816">
            <v>663380.86258099996</v>
          </cell>
        </row>
        <row r="5817">
          <cell r="F5817" t="str">
            <v>SB</v>
          </cell>
          <cell r="G5817" t="str">
            <v>Trans</v>
          </cell>
          <cell r="I5817" t="str">
            <v>Energy</v>
          </cell>
          <cell r="J5817" t="str">
            <v>Winter</v>
          </cell>
          <cell r="K5817" t="str">
            <v>Super Off</v>
          </cell>
          <cell r="O5817" t="str">
            <v>N/A</v>
          </cell>
          <cell r="T5817">
            <v>-468244.31171599991</v>
          </cell>
        </row>
        <row r="5818">
          <cell r="F5818" t="str">
            <v>SB</v>
          </cell>
          <cell r="G5818" t="str">
            <v>Trans</v>
          </cell>
          <cell r="I5818" t="str">
            <v>Energy</v>
          </cell>
          <cell r="J5818" t="str">
            <v>Summer</v>
          </cell>
          <cell r="K5818" t="str">
            <v>Off Peak</v>
          </cell>
          <cell r="O5818" t="str">
            <v>N/A</v>
          </cell>
          <cell r="T5818">
            <v>80760270.450048998</v>
          </cell>
        </row>
        <row r="5819">
          <cell r="F5819" t="str">
            <v>SB</v>
          </cell>
          <cell r="G5819" t="str">
            <v>Trans</v>
          </cell>
          <cell r="I5819" t="str">
            <v>Energy</v>
          </cell>
          <cell r="J5819" t="str">
            <v>Summer</v>
          </cell>
          <cell r="K5819" t="str">
            <v>Part Peak</v>
          </cell>
          <cell r="O5819" t="str">
            <v>N/A</v>
          </cell>
          <cell r="T5819">
            <v>19635667.918293003</v>
          </cell>
        </row>
        <row r="5820">
          <cell r="F5820" t="str">
            <v>SB</v>
          </cell>
          <cell r="G5820" t="str">
            <v>Trans</v>
          </cell>
          <cell r="I5820" t="str">
            <v>Energy</v>
          </cell>
          <cell r="J5820" t="str">
            <v>Summer</v>
          </cell>
          <cell r="K5820" t="str">
            <v>Peak</v>
          </cell>
          <cell r="O5820" t="str">
            <v>N/A</v>
          </cell>
          <cell r="T5820">
            <v>22643158.932373002</v>
          </cell>
        </row>
        <row r="5821">
          <cell r="F5821" t="str">
            <v>SB</v>
          </cell>
          <cell r="G5821" t="str">
            <v>Trans</v>
          </cell>
          <cell r="I5821" t="str">
            <v>Energy</v>
          </cell>
          <cell r="J5821" t="str">
            <v>Winter</v>
          </cell>
          <cell r="K5821" t="str">
            <v>Off Peak</v>
          </cell>
          <cell r="O5821" t="str">
            <v>N/A</v>
          </cell>
          <cell r="T5821">
            <v>201924310.81464601</v>
          </cell>
        </row>
        <row r="5822">
          <cell r="F5822" t="str">
            <v>SB</v>
          </cell>
          <cell r="G5822" t="str">
            <v>Trans</v>
          </cell>
          <cell r="I5822" t="str">
            <v>Energy</v>
          </cell>
          <cell r="J5822" t="str">
            <v>Winter</v>
          </cell>
          <cell r="K5822" t="str">
            <v>Part Peak</v>
          </cell>
          <cell r="O5822" t="str">
            <v>N/A</v>
          </cell>
          <cell r="T5822">
            <v>57323714.623937003</v>
          </cell>
        </row>
        <row r="5823">
          <cell r="F5823" t="str">
            <v>SB</v>
          </cell>
          <cell r="G5823" t="str">
            <v>Trans</v>
          </cell>
          <cell r="I5823" t="str">
            <v>Energy</v>
          </cell>
          <cell r="J5823" t="str">
            <v>Winter</v>
          </cell>
          <cell r="K5823" t="str">
            <v>Super Off</v>
          </cell>
          <cell r="O5823" t="str">
            <v>N/A</v>
          </cell>
          <cell r="T5823">
            <v>34268727.866698995</v>
          </cell>
        </row>
        <row r="5824">
          <cell r="F5824" t="str">
            <v>SB</v>
          </cell>
          <cell r="G5824" t="str">
            <v>Trans</v>
          </cell>
          <cell r="I5824" t="str">
            <v>Reservation</v>
          </cell>
          <cell r="J5824" t="str">
            <v>Summer</v>
          </cell>
          <cell r="K5824" t="str">
            <v>Reservation Capacity kW</v>
          </cell>
          <cell r="O5824" t="str">
            <v>N/A</v>
          </cell>
          <cell r="T5824">
            <v>88191.955479850003</v>
          </cell>
        </row>
        <row r="5825">
          <cell r="F5825" t="str">
            <v>SB</v>
          </cell>
          <cell r="G5825" t="str">
            <v>Trans</v>
          </cell>
          <cell r="I5825" t="str">
            <v>Reservation</v>
          </cell>
          <cell r="J5825" t="str">
            <v>Winter</v>
          </cell>
          <cell r="K5825" t="str">
            <v>Reservation Capacity kW</v>
          </cell>
          <cell r="O5825" t="str">
            <v>N/A</v>
          </cell>
          <cell r="T5825">
            <v>166948.02982590001</v>
          </cell>
        </row>
        <row r="5826">
          <cell r="F5826" t="str">
            <v>SB</v>
          </cell>
          <cell r="G5826" t="str">
            <v>Trans</v>
          </cell>
          <cell r="I5826" t="str">
            <v>Reservation</v>
          </cell>
          <cell r="J5826" t="str">
            <v>Summer</v>
          </cell>
          <cell r="K5826" t="str">
            <v>Reservation Capacity kW</v>
          </cell>
          <cell r="O5826" t="str">
            <v>N/A</v>
          </cell>
          <cell r="T5826">
            <v>10159.999314500001</v>
          </cell>
        </row>
        <row r="5827">
          <cell r="F5827" t="str">
            <v>SB</v>
          </cell>
          <cell r="G5827" t="str">
            <v>Trans</v>
          </cell>
          <cell r="I5827" t="str">
            <v>Reservation</v>
          </cell>
          <cell r="J5827" t="str">
            <v>Winter</v>
          </cell>
          <cell r="K5827" t="str">
            <v>Reservation Capacity kW</v>
          </cell>
          <cell r="O5827" t="str">
            <v>N/A</v>
          </cell>
          <cell r="T5827">
            <v>22053.281999949999</v>
          </cell>
        </row>
        <row r="5828">
          <cell r="F5828" t="str">
            <v>SB</v>
          </cell>
          <cell r="G5828" t="str">
            <v>Trans</v>
          </cell>
          <cell r="I5828" t="str">
            <v>Reservation</v>
          </cell>
          <cell r="J5828" t="str">
            <v>Summer</v>
          </cell>
          <cell r="K5828" t="str">
            <v>Reservation Capacity kW</v>
          </cell>
          <cell r="O5828" t="str">
            <v>N/A</v>
          </cell>
          <cell r="T5828">
            <v>1801392.9863431002</v>
          </cell>
        </row>
        <row r="5829">
          <cell r="F5829" t="str">
            <v>SB</v>
          </cell>
          <cell r="G5829" t="str">
            <v>Trans</v>
          </cell>
          <cell r="I5829" t="str">
            <v>Reservation</v>
          </cell>
          <cell r="J5829" t="str">
            <v>Winter</v>
          </cell>
          <cell r="K5829" t="str">
            <v>Reservation Capacity kW</v>
          </cell>
          <cell r="O5829" t="str">
            <v>N/A</v>
          </cell>
          <cell r="T5829">
            <v>3294928.9194816002</v>
          </cell>
        </row>
        <row r="5830">
          <cell r="F5830" t="str">
            <v>SB</v>
          </cell>
          <cell r="G5830" t="str">
            <v>RB</v>
          </cell>
          <cell r="I5830" t="str">
            <v>DL</v>
          </cell>
          <cell r="J5830" t="str">
            <v>N/A</v>
          </cell>
          <cell r="K5830" t="str">
            <v>N/A</v>
          </cell>
          <cell r="O5830" t="str">
            <v>N/A</v>
          </cell>
          <cell r="T5830">
            <v>0</v>
          </cell>
        </row>
        <row r="5831">
          <cell r="F5831" t="str">
            <v>SB</v>
          </cell>
          <cell r="G5831" t="str">
            <v>RB</v>
          </cell>
          <cell r="I5831" t="str">
            <v>DL</v>
          </cell>
          <cell r="J5831" t="str">
            <v>N/A</v>
          </cell>
          <cell r="K5831" t="str">
            <v>N/A</v>
          </cell>
          <cell r="O5831" t="str">
            <v>N/A</v>
          </cell>
          <cell r="T5831">
            <v>0</v>
          </cell>
        </row>
        <row r="5832">
          <cell r="F5832" t="str">
            <v>SB</v>
          </cell>
          <cell r="G5832" t="str">
            <v>RB</v>
          </cell>
          <cell r="I5832" t="str">
            <v>DL</v>
          </cell>
          <cell r="J5832" t="str">
            <v>N/A</v>
          </cell>
          <cell r="K5832" t="str">
            <v>N/A</v>
          </cell>
          <cell r="O5832" t="str">
            <v>N/A</v>
          </cell>
          <cell r="T5832">
            <v>0</v>
          </cell>
        </row>
        <row r="5833">
          <cell r="F5833" t="str">
            <v>SB</v>
          </cell>
          <cell r="G5833" t="str">
            <v>RB</v>
          </cell>
          <cell r="I5833" t="str">
            <v>Energy</v>
          </cell>
          <cell r="J5833" t="str">
            <v>Summer</v>
          </cell>
          <cell r="K5833" t="str">
            <v>Off Peak</v>
          </cell>
          <cell r="O5833" t="str">
            <v>N/A</v>
          </cell>
          <cell r="T5833">
            <v>1055635.1342539999</v>
          </cell>
        </row>
        <row r="5834">
          <cell r="F5834" t="str">
            <v>SB</v>
          </cell>
          <cell r="G5834" t="str">
            <v>RB</v>
          </cell>
          <cell r="I5834" t="str">
            <v>Energy</v>
          </cell>
          <cell r="J5834" t="str">
            <v>Summer</v>
          </cell>
          <cell r="K5834" t="str">
            <v>Part Peak</v>
          </cell>
          <cell r="O5834" t="str">
            <v>N/A</v>
          </cell>
          <cell r="T5834">
            <v>265289.31371799996</v>
          </cell>
        </row>
        <row r="5835">
          <cell r="F5835" t="str">
            <v>SB</v>
          </cell>
          <cell r="G5835" t="str">
            <v>RB</v>
          </cell>
          <cell r="I5835" t="str">
            <v>Energy</v>
          </cell>
          <cell r="J5835" t="str">
            <v>Summer</v>
          </cell>
          <cell r="K5835" t="str">
            <v>Peak</v>
          </cell>
          <cell r="O5835" t="str">
            <v>N/A</v>
          </cell>
          <cell r="T5835">
            <v>292971.082375</v>
          </cell>
        </row>
        <row r="5836">
          <cell r="F5836" t="str">
            <v>SB</v>
          </cell>
          <cell r="G5836" t="str">
            <v>RB</v>
          </cell>
          <cell r="I5836" t="str">
            <v>Energy</v>
          </cell>
          <cell r="J5836" t="str">
            <v>Winter</v>
          </cell>
          <cell r="K5836" t="str">
            <v>Off Peak</v>
          </cell>
          <cell r="O5836" t="str">
            <v>N/A</v>
          </cell>
          <cell r="T5836">
            <v>3396853.4512400003</v>
          </cell>
        </row>
        <row r="5837">
          <cell r="F5837" t="str">
            <v>SB</v>
          </cell>
          <cell r="G5837" t="str">
            <v>RB</v>
          </cell>
          <cell r="I5837" t="str">
            <v>Energy</v>
          </cell>
          <cell r="J5837" t="str">
            <v>Winter</v>
          </cell>
          <cell r="K5837" t="str">
            <v>Part Peak</v>
          </cell>
          <cell r="O5837" t="str">
            <v>N/A</v>
          </cell>
          <cell r="T5837">
            <v>1087155.681049</v>
          </cell>
        </row>
        <row r="5838">
          <cell r="F5838" t="str">
            <v>SB</v>
          </cell>
          <cell r="G5838" t="str">
            <v>RB</v>
          </cell>
          <cell r="I5838" t="str">
            <v>Energy</v>
          </cell>
          <cell r="J5838" t="str">
            <v>Winter</v>
          </cell>
          <cell r="K5838" t="str">
            <v>Super Off</v>
          </cell>
          <cell r="O5838" t="str">
            <v>N/A</v>
          </cell>
          <cell r="T5838">
            <v>272102.644393</v>
          </cell>
        </row>
        <row r="5839">
          <cell r="F5839" t="str">
            <v>SB</v>
          </cell>
          <cell r="G5839" t="str">
            <v>RB</v>
          </cell>
          <cell r="I5839" t="str">
            <v>Energy</v>
          </cell>
          <cell r="J5839" t="str">
            <v>Summer</v>
          </cell>
          <cell r="K5839" t="str">
            <v>Off Peak</v>
          </cell>
          <cell r="O5839" t="str">
            <v>N/A</v>
          </cell>
          <cell r="T5839">
            <v>136791.45440100005</v>
          </cell>
        </row>
        <row r="5840">
          <cell r="F5840" t="str">
            <v>SB</v>
          </cell>
          <cell r="G5840" t="str">
            <v>RB</v>
          </cell>
          <cell r="I5840" t="str">
            <v>Energy</v>
          </cell>
          <cell r="J5840" t="str">
            <v>Summer</v>
          </cell>
          <cell r="K5840" t="str">
            <v>Part Peak</v>
          </cell>
          <cell r="O5840" t="str">
            <v>N/A</v>
          </cell>
          <cell r="T5840">
            <v>-95880.725107000035</v>
          </cell>
        </row>
        <row r="5841">
          <cell r="F5841" t="str">
            <v>SB</v>
          </cell>
          <cell r="G5841" t="str">
            <v>RB</v>
          </cell>
          <cell r="I5841" t="str">
            <v>Energy</v>
          </cell>
          <cell r="J5841" t="str">
            <v>Summer</v>
          </cell>
          <cell r="K5841" t="str">
            <v>Peak</v>
          </cell>
          <cell r="O5841" t="str">
            <v>N/A</v>
          </cell>
          <cell r="T5841">
            <v>-99215.816596999968</v>
          </cell>
        </row>
        <row r="5842">
          <cell r="F5842" t="str">
            <v>SB</v>
          </cell>
          <cell r="G5842" t="str">
            <v>RB</v>
          </cell>
          <cell r="I5842" t="str">
            <v>Energy</v>
          </cell>
          <cell r="J5842" t="str">
            <v>Winter</v>
          </cell>
          <cell r="K5842" t="str">
            <v>Off Peak</v>
          </cell>
          <cell r="O5842" t="str">
            <v>N/A</v>
          </cell>
          <cell r="T5842">
            <v>1853884.2410749998</v>
          </cell>
        </row>
        <row r="5843">
          <cell r="F5843" t="str">
            <v>SB</v>
          </cell>
          <cell r="G5843" t="str">
            <v>RB</v>
          </cell>
          <cell r="I5843" t="str">
            <v>Energy</v>
          </cell>
          <cell r="J5843" t="str">
            <v>Winter</v>
          </cell>
          <cell r="K5843" t="str">
            <v>Part Peak</v>
          </cell>
          <cell r="O5843" t="str">
            <v>N/A</v>
          </cell>
          <cell r="T5843">
            <v>663380.86258099996</v>
          </cell>
        </row>
        <row r="5844">
          <cell r="F5844" t="str">
            <v>SB</v>
          </cell>
          <cell r="G5844" t="str">
            <v>RB</v>
          </cell>
          <cell r="I5844" t="str">
            <v>Energy</v>
          </cell>
          <cell r="J5844" t="str">
            <v>Winter</v>
          </cell>
          <cell r="K5844" t="str">
            <v>Super Off</v>
          </cell>
          <cell r="O5844" t="str">
            <v>N/A</v>
          </cell>
          <cell r="T5844">
            <v>-468244.31171599991</v>
          </cell>
        </row>
        <row r="5845">
          <cell r="F5845" t="str">
            <v>SB</v>
          </cell>
          <cell r="G5845" t="str">
            <v>RB</v>
          </cell>
          <cell r="I5845" t="str">
            <v>Energy</v>
          </cell>
          <cell r="J5845" t="str">
            <v>Summer</v>
          </cell>
          <cell r="K5845" t="str">
            <v>Off Peak</v>
          </cell>
          <cell r="O5845" t="str">
            <v>N/A</v>
          </cell>
          <cell r="T5845">
            <v>80760270.450048998</v>
          </cell>
        </row>
        <row r="5846">
          <cell r="F5846" t="str">
            <v>SB</v>
          </cell>
          <cell r="G5846" t="str">
            <v>RB</v>
          </cell>
          <cell r="I5846" t="str">
            <v>Energy</v>
          </cell>
          <cell r="J5846" t="str">
            <v>Summer</v>
          </cell>
          <cell r="K5846" t="str">
            <v>Part Peak</v>
          </cell>
          <cell r="O5846" t="str">
            <v>N/A</v>
          </cell>
          <cell r="T5846">
            <v>19635667.918293003</v>
          </cell>
        </row>
        <row r="5847">
          <cell r="F5847" t="str">
            <v>SB</v>
          </cell>
          <cell r="G5847" t="str">
            <v>RB</v>
          </cell>
          <cell r="I5847" t="str">
            <v>Energy</v>
          </cell>
          <cell r="J5847" t="str">
            <v>Summer</v>
          </cell>
          <cell r="K5847" t="str">
            <v>Peak</v>
          </cell>
          <cell r="O5847" t="str">
            <v>N/A</v>
          </cell>
          <cell r="T5847">
            <v>22643158.932373002</v>
          </cell>
        </row>
        <row r="5848">
          <cell r="F5848" t="str">
            <v>SB</v>
          </cell>
          <cell r="G5848" t="str">
            <v>RB</v>
          </cell>
          <cell r="I5848" t="str">
            <v>Energy</v>
          </cell>
          <cell r="J5848" t="str">
            <v>Winter</v>
          </cell>
          <cell r="K5848" t="str">
            <v>Off Peak</v>
          </cell>
          <cell r="O5848" t="str">
            <v>N/A</v>
          </cell>
          <cell r="T5848">
            <v>201924310.81464601</v>
          </cell>
        </row>
        <row r="5849">
          <cell r="F5849" t="str">
            <v>SB</v>
          </cell>
          <cell r="G5849" t="str">
            <v>RB</v>
          </cell>
          <cell r="I5849" t="str">
            <v>Energy</v>
          </cell>
          <cell r="J5849" t="str">
            <v>Winter</v>
          </cell>
          <cell r="K5849" t="str">
            <v>Part Peak</v>
          </cell>
          <cell r="O5849" t="str">
            <v>N/A</v>
          </cell>
          <cell r="T5849">
            <v>57323714.623937003</v>
          </cell>
        </row>
        <row r="5850">
          <cell r="F5850" t="str">
            <v>SB</v>
          </cell>
          <cell r="G5850" t="str">
            <v>RB</v>
          </cell>
          <cell r="I5850" t="str">
            <v>Energy</v>
          </cell>
          <cell r="J5850" t="str">
            <v>Winter</v>
          </cell>
          <cell r="K5850" t="str">
            <v>Super Off</v>
          </cell>
          <cell r="O5850" t="str">
            <v>N/A</v>
          </cell>
          <cell r="T5850">
            <v>34268727.866698995</v>
          </cell>
        </row>
        <row r="5851">
          <cell r="F5851" t="str">
            <v>SB</v>
          </cell>
          <cell r="G5851" t="str">
            <v>RBC</v>
          </cell>
          <cell r="I5851" t="str">
            <v>DL</v>
          </cell>
          <cell r="J5851" t="str">
            <v>N/A</v>
          </cell>
          <cell r="K5851" t="str">
            <v>N/A</v>
          </cell>
          <cell r="O5851" t="str">
            <v>N/A</v>
          </cell>
          <cell r="T5851">
            <v>0</v>
          </cell>
        </row>
        <row r="5852">
          <cell r="F5852" t="str">
            <v>SB</v>
          </cell>
          <cell r="G5852" t="str">
            <v>RBC</v>
          </cell>
          <cell r="I5852" t="str">
            <v>DL</v>
          </cell>
          <cell r="J5852" t="str">
            <v>N/A</v>
          </cell>
          <cell r="K5852" t="str">
            <v>N/A</v>
          </cell>
          <cell r="O5852" t="str">
            <v>N/A</v>
          </cell>
          <cell r="T5852">
            <v>0</v>
          </cell>
        </row>
        <row r="5853">
          <cell r="F5853" t="str">
            <v>SB</v>
          </cell>
          <cell r="G5853" t="str">
            <v>RBC</v>
          </cell>
          <cell r="I5853" t="str">
            <v>DL</v>
          </cell>
          <cell r="J5853" t="str">
            <v>N/A</v>
          </cell>
          <cell r="K5853" t="str">
            <v>N/A</v>
          </cell>
          <cell r="O5853" t="str">
            <v>N/A</v>
          </cell>
          <cell r="T5853">
            <v>0</v>
          </cell>
        </row>
        <row r="5854">
          <cell r="F5854" t="str">
            <v>SB</v>
          </cell>
          <cell r="G5854" t="str">
            <v>RBC</v>
          </cell>
          <cell r="I5854" t="str">
            <v>Energy</v>
          </cell>
          <cell r="J5854" t="str">
            <v>Summer</v>
          </cell>
          <cell r="K5854" t="str">
            <v>Off Peak</v>
          </cell>
          <cell r="O5854" t="str">
            <v>N/A</v>
          </cell>
          <cell r="T5854">
            <v>1055635.1342539999</v>
          </cell>
        </row>
        <row r="5855">
          <cell r="F5855" t="str">
            <v>SB</v>
          </cell>
          <cell r="G5855" t="str">
            <v>RBC</v>
          </cell>
          <cell r="I5855" t="str">
            <v>Energy</v>
          </cell>
          <cell r="J5855" t="str">
            <v>Summer</v>
          </cell>
          <cell r="K5855" t="str">
            <v>Part Peak</v>
          </cell>
          <cell r="O5855" t="str">
            <v>N/A</v>
          </cell>
          <cell r="T5855">
            <v>265289.31371799996</v>
          </cell>
        </row>
        <row r="5856">
          <cell r="F5856" t="str">
            <v>SB</v>
          </cell>
          <cell r="G5856" t="str">
            <v>RBC</v>
          </cell>
          <cell r="I5856" t="str">
            <v>Energy</v>
          </cell>
          <cell r="J5856" t="str">
            <v>Summer</v>
          </cell>
          <cell r="K5856" t="str">
            <v>Peak</v>
          </cell>
          <cell r="O5856" t="str">
            <v>N/A</v>
          </cell>
          <cell r="T5856">
            <v>292971.082375</v>
          </cell>
        </row>
        <row r="5857">
          <cell r="F5857" t="str">
            <v>SB</v>
          </cell>
          <cell r="G5857" t="str">
            <v>RBC</v>
          </cell>
          <cell r="I5857" t="str">
            <v>Energy</v>
          </cell>
          <cell r="J5857" t="str">
            <v>Winter</v>
          </cell>
          <cell r="K5857" t="str">
            <v>Off Peak</v>
          </cell>
          <cell r="O5857" t="str">
            <v>N/A</v>
          </cell>
          <cell r="T5857">
            <v>3396853.4512400003</v>
          </cell>
        </row>
        <row r="5858">
          <cell r="F5858" t="str">
            <v>SB</v>
          </cell>
          <cell r="G5858" t="str">
            <v>RBC</v>
          </cell>
          <cell r="I5858" t="str">
            <v>Energy</v>
          </cell>
          <cell r="J5858" t="str">
            <v>Winter</v>
          </cell>
          <cell r="K5858" t="str">
            <v>Part Peak</v>
          </cell>
          <cell r="O5858" t="str">
            <v>N/A</v>
          </cell>
          <cell r="T5858">
            <v>1087155.681049</v>
          </cell>
        </row>
        <row r="5859">
          <cell r="F5859" t="str">
            <v>SB</v>
          </cell>
          <cell r="G5859" t="str">
            <v>RBC</v>
          </cell>
          <cell r="I5859" t="str">
            <v>Energy</v>
          </cell>
          <cell r="J5859" t="str">
            <v>Winter</v>
          </cell>
          <cell r="K5859" t="str">
            <v>Super Off</v>
          </cell>
          <cell r="O5859" t="str">
            <v>N/A</v>
          </cell>
          <cell r="T5859">
            <v>272102.644393</v>
          </cell>
        </row>
        <row r="5860">
          <cell r="F5860" t="str">
            <v>SB</v>
          </cell>
          <cell r="G5860" t="str">
            <v>RBC</v>
          </cell>
          <cell r="I5860" t="str">
            <v>Energy</v>
          </cell>
          <cell r="J5860" t="str">
            <v>Summer</v>
          </cell>
          <cell r="K5860" t="str">
            <v>Off Peak</v>
          </cell>
          <cell r="O5860" t="str">
            <v>N/A</v>
          </cell>
          <cell r="T5860">
            <v>136791.45440100005</v>
          </cell>
        </row>
        <row r="5861">
          <cell r="F5861" t="str">
            <v>SB</v>
          </cell>
          <cell r="G5861" t="str">
            <v>RBC</v>
          </cell>
          <cell r="I5861" t="str">
            <v>Energy</v>
          </cell>
          <cell r="J5861" t="str">
            <v>Summer</v>
          </cell>
          <cell r="K5861" t="str">
            <v>Part Peak</v>
          </cell>
          <cell r="O5861" t="str">
            <v>N/A</v>
          </cell>
          <cell r="T5861">
            <v>-95880.725107000035</v>
          </cell>
        </row>
        <row r="5862">
          <cell r="F5862" t="str">
            <v>SB</v>
          </cell>
          <cell r="G5862" t="str">
            <v>RBC</v>
          </cell>
          <cell r="I5862" t="str">
            <v>Energy</v>
          </cell>
          <cell r="J5862" t="str">
            <v>Summer</v>
          </cell>
          <cell r="K5862" t="str">
            <v>Peak</v>
          </cell>
          <cell r="O5862" t="str">
            <v>N/A</v>
          </cell>
          <cell r="T5862">
            <v>-99215.816596999968</v>
          </cell>
        </row>
        <row r="5863">
          <cell r="F5863" t="str">
            <v>SB</v>
          </cell>
          <cell r="G5863" t="str">
            <v>RBC</v>
          </cell>
          <cell r="I5863" t="str">
            <v>Energy</v>
          </cell>
          <cell r="J5863" t="str">
            <v>Winter</v>
          </cell>
          <cell r="K5863" t="str">
            <v>Off Peak</v>
          </cell>
          <cell r="O5863" t="str">
            <v>N/A</v>
          </cell>
          <cell r="T5863">
            <v>1853884.2410749998</v>
          </cell>
        </row>
        <row r="5864">
          <cell r="F5864" t="str">
            <v>SB</v>
          </cell>
          <cell r="G5864" t="str">
            <v>RBC</v>
          </cell>
          <cell r="I5864" t="str">
            <v>Energy</v>
          </cell>
          <cell r="J5864" t="str">
            <v>Winter</v>
          </cell>
          <cell r="K5864" t="str">
            <v>Part Peak</v>
          </cell>
          <cell r="O5864" t="str">
            <v>N/A</v>
          </cell>
          <cell r="T5864">
            <v>663380.86258099996</v>
          </cell>
        </row>
        <row r="5865">
          <cell r="F5865" t="str">
            <v>SB</v>
          </cell>
          <cell r="G5865" t="str">
            <v>RBC</v>
          </cell>
          <cell r="I5865" t="str">
            <v>Energy</v>
          </cell>
          <cell r="J5865" t="str">
            <v>Winter</v>
          </cell>
          <cell r="K5865" t="str">
            <v>Super Off</v>
          </cell>
          <cell r="O5865" t="str">
            <v>N/A</v>
          </cell>
          <cell r="T5865">
            <v>-468244.31171599991</v>
          </cell>
        </row>
        <row r="5866">
          <cell r="F5866" t="str">
            <v>SB</v>
          </cell>
          <cell r="G5866" t="str">
            <v>RBC</v>
          </cell>
          <cell r="I5866" t="str">
            <v>Energy</v>
          </cell>
          <cell r="J5866" t="str">
            <v>Summer</v>
          </cell>
          <cell r="K5866" t="str">
            <v>Off Peak</v>
          </cell>
          <cell r="O5866" t="str">
            <v>N/A</v>
          </cell>
          <cell r="T5866">
            <v>80760270.450048998</v>
          </cell>
        </row>
        <row r="5867">
          <cell r="F5867" t="str">
            <v>SB</v>
          </cell>
          <cell r="G5867" t="str">
            <v>RBC</v>
          </cell>
          <cell r="I5867" t="str">
            <v>Energy</v>
          </cell>
          <cell r="J5867" t="str">
            <v>Summer</v>
          </cell>
          <cell r="K5867" t="str">
            <v>Part Peak</v>
          </cell>
          <cell r="O5867" t="str">
            <v>N/A</v>
          </cell>
          <cell r="T5867">
            <v>19635667.918293003</v>
          </cell>
        </row>
        <row r="5868">
          <cell r="F5868" t="str">
            <v>SB</v>
          </cell>
          <cell r="G5868" t="str">
            <v>RBC</v>
          </cell>
          <cell r="I5868" t="str">
            <v>Energy</v>
          </cell>
          <cell r="J5868" t="str">
            <v>Summer</v>
          </cell>
          <cell r="K5868" t="str">
            <v>Peak</v>
          </cell>
          <cell r="O5868" t="str">
            <v>N/A</v>
          </cell>
          <cell r="T5868">
            <v>22643158.932373002</v>
          </cell>
        </row>
        <row r="5869">
          <cell r="F5869" t="str">
            <v>SB</v>
          </cell>
          <cell r="G5869" t="str">
            <v>RBC</v>
          </cell>
          <cell r="I5869" t="str">
            <v>Energy</v>
          </cell>
          <cell r="J5869" t="str">
            <v>Winter</v>
          </cell>
          <cell r="K5869" t="str">
            <v>Off Peak</v>
          </cell>
          <cell r="O5869" t="str">
            <v>N/A</v>
          </cell>
          <cell r="T5869">
            <v>201924310.81464601</v>
          </cell>
        </row>
        <row r="5870">
          <cell r="F5870" t="str">
            <v>SB</v>
          </cell>
          <cell r="G5870" t="str">
            <v>RBC</v>
          </cell>
          <cell r="I5870" t="str">
            <v>Energy</v>
          </cell>
          <cell r="J5870" t="str">
            <v>Winter</v>
          </cell>
          <cell r="K5870" t="str">
            <v>Part Peak</v>
          </cell>
          <cell r="O5870" t="str">
            <v>N/A</v>
          </cell>
          <cell r="T5870">
            <v>57323714.623937003</v>
          </cell>
        </row>
        <row r="5871">
          <cell r="F5871" t="str">
            <v>SB</v>
          </cell>
          <cell r="G5871" t="str">
            <v>RBC</v>
          </cell>
          <cell r="I5871" t="str">
            <v>Energy</v>
          </cell>
          <cell r="J5871" t="str">
            <v>Winter</v>
          </cell>
          <cell r="K5871" t="str">
            <v>Super Off</v>
          </cell>
          <cell r="O5871" t="str">
            <v>N/A</v>
          </cell>
          <cell r="T5871">
            <v>34268727.866698995</v>
          </cell>
        </row>
        <row r="5872">
          <cell r="F5872" t="str">
            <v>SB</v>
          </cell>
          <cell r="G5872" t="str">
            <v>WH</v>
          </cell>
          <cell r="I5872" t="str">
            <v>DL</v>
          </cell>
          <cell r="J5872" t="str">
            <v>N/A</v>
          </cell>
          <cell r="K5872" t="str">
            <v>N/A</v>
          </cell>
          <cell r="O5872" t="str">
            <v>N/A</v>
          </cell>
          <cell r="T5872">
            <v>0</v>
          </cell>
        </row>
        <row r="5873">
          <cell r="F5873" t="str">
            <v>SB</v>
          </cell>
          <cell r="G5873" t="str">
            <v>WH</v>
          </cell>
          <cell r="I5873" t="str">
            <v>DL</v>
          </cell>
          <cell r="J5873" t="str">
            <v>N/A</v>
          </cell>
          <cell r="K5873" t="str">
            <v>N/A</v>
          </cell>
          <cell r="O5873" t="str">
            <v>N/A</v>
          </cell>
          <cell r="T5873">
            <v>0</v>
          </cell>
        </row>
        <row r="5874">
          <cell r="F5874" t="str">
            <v>SB</v>
          </cell>
          <cell r="G5874" t="str">
            <v>WH</v>
          </cell>
          <cell r="I5874" t="str">
            <v>DL</v>
          </cell>
          <cell r="J5874" t="str">
            <v>N/A</v>
          </cell>
          <cell r="K5874" t="str">
            <v>N/A</v>
          </cell>
          <cell r="O5874" t="str">
            <v>N/A</v>
          </cell>
          <cell r="T5874">
            <v>0</v>
          </cell>
        </row>
        <row r="5875">
          <cell r="F5875" t="str">
            <v>SB</v>
          </cell>
          <cell r="G5875" t="str">
            <v>WH</v>
          </cell>
          <cell r="I5875" t="str">
            <v>Energy</v>
          </cell>
          <cell r="J5875" t="str">
            <v>Summer</v>
          </cell>
          <cell r="K5875" t="str">
            <v>Off Peak</v>
          </cell>
          <cell r="O5875" t="str">
            <v>N/A</v>
          </cell>
          <cell r="T5875">
            <v>1055635.1342539999</v>
          </cell>
        </row>
        <row r="5876">
          <cell r="F5876" t="str">
            <v>SB</v>
          </cell>
          <cell r="G5876" t="str">
            <v>WH</v>
          </cell>
          <cell r="I5876" t="str">
            <v>Energy</v>
          </cell>
          <cell r="J5876" t="str">
            <v>Summer</v>
          </cell>
          <cell r="K5876" t="str">
            <v>Part Peak</v>
          </cell>
          <cell r="O5876" t="str">
            <v>N/A</v>
          </cell>
          <cell r="T5876">
            <v>265289.31371799996</v>
          </cell>
        </row>
        <row r="5877">
          <cell r="F5877" t="str">
            <v>SB</v>
          </cell>
          <cell r="G5877" t="str">
            <v>WH</v>
          </cell>
          <cell r="I5877" t="str">
            <v>Energy</v>
          </cell>
          <cell r="J5877" t="str">
            <v>Summer</v>
          </cell>
          <cell r="K5877" t="str">
            <v>Peak</v>
          </cell>
          <cell r="O5877" t="str">
            <v>N/A</v>
          </cell>
          <cell r="T5877">
            <v>292971.082375</v>
          </cell>
        </row>
        <row r="5878">
          <cell r="F5878" t="str">
            <v>SB</v>
          </cell>
          <cell r="G5878" t="str">
            <v>WH</v>
          </cell>
          <cell r="I5878" t="str">
            <v>Energy</v>
          </cell>
          <cell r="J5878" t="str">
            <v>Winter</v>
          </cell>
          <cell r="K5878" t="str">
            <v>Off Peak</v>
          </cell>
          <cell r="O5878" t="str">
            <v>N/A</v>
          </cell>
          <cell r="T5878">
            <v>3396853.4512400003</v>
          </cell>
        </row>
        <row r="5879">
          <cell r="F5879" t="str">
            <v>SB</v>
          </cell>
          <cell r="G5879" t="str">
            <v>WH</v>
          </cell>
          <cell r="I5879" t="str">
            <v>Energy</v>
          </cell>
          <cell r="J5879" t="str">
            <v>Winter</v>
          </cell>
          <cell r="K5879" t="str">
            <v>Part Peak</v>
          </cell>
          <cell r="O5879" t="str">
            <v>N/A</v>
          </cell>
          <cell r="T5879">
            <v>1087155.681049</v>
          </cell>
        </row>
        <row r="5880">
          <cell r="F5880" t="str">
            <v>SB</v>
          </cell>
          <cell r="G5880" t="str">
            <v>WH</v>
          </cell>
          <cell r="I5880" t="str">
            <v>Energy</v>
          </cell>
          <cell r="J5880" t="str">
            <v>Winter</v>
          </cell>
          <cell r="K5880" t="str">
            <v>Super Off</v>
          </cell>
          <cell r="O5880" t="str">
            <v>N/A</v>
          </cell>
          <cell r="T5880">
            <v>272102.644393</v>
          </cell>
        </row>
        <row r="5881">
          <cell r="F5881" t="str">
            <v>SB</v>
          </cell>
          <cell r="G5881" t="str">
            <v>WH</v>
          </cell>
          <cell r="I5881" t="str">
            <v>Energy</v>
          </cell>
          <cell r="J5881" t="str">
            <v>Summer</v>
          </cell>
          <cell r="K5881" t="str">
            <v>Off Peak</v>
          </cell>
          <cell r="O5881" t="str">
            <v>N/A</v>
          </cell>
          <cell r="T5881">
            <v>136791.45440100005</v>
          </cell>
        </row>
        <row r="5882">
          <cell r="F5882" t="str">
            <v>SB</v>
          </cell>
          <cell r="G5882" t="str">
            <v>WH</v>
          </cell>
          <cell r="I5882" t="str">
            <v>Energy</v>
          </cell>
          <cell r="J5882" t="str">
            <v>Summer</v>
          </cell>
          <cell r="K5882" t="str">
            <v>Part Peak</v>
          </cell>
          <cell r="O5882" t="str">
            <v>N/A</v>
          </cell>
          <cell r="T5882">
            <v>-95880.725107000035</v>
          </cell>
        </row>
        <row r="5883">
          <cell r="F5883" t="str">
            <v>SB</v>
          </cell>
          <cell r="G5883" t="str">
            <v>WH</v>
          </cell>
          <cell r="I5883" t="str">
            <v>Energy</v>
          </cell>
          <cell r="J5883" t="str">
            <v>Summer</v>
          </cell>
          <cell r="K5883" t="str">
            <v>Peak</v>
          </cell>
          <cell r="O5883" t="str">
            <v>N/A</v>
          </cell>
          <cell r="T5883">
            <v>-99215.816596999968</v>
          </cell>
        </row>
        <row r="5884">
          <cell r="F5884" t="str">
            <v>SB</v>
          </cell>
          <cell r="G5884" t="str">
            <v>WH</v>
          </cell>
          <cell r="I5884" t="str">
            <v>Energy</v>
          </cell>
          <cell r="J5884" t="str">
            <v>Winter</v>
          </cell>
          <cell r="K5884" t="str">
            <v>Off Peak</v>
          </cell>
          <cell r="O5884" t="str">
            <v>N/A</v>
          </cell>
          <cell r="T5884">
            <v>1853884.2410749998</v>
          </cell>
        </row>
        <row r="5885">
          <cell r="F5885" t="str">
            <v>SB</v>
          </cell>
          <cell r="G5885" t="str">
            <v>WH</v>
          </cell>
          <cell r="I5885" t="str">
            <v>Energy</v>
          </cell>
          <cell r="J5885" t="str">
            <v>Winter</v>
          </cell>
          <cell r="K5885" t="str">
            <v>Part Peak</v>
          </cell>
          <cell r="O5885" t="str">
            <v>N/A</v>
          </cell>
          <cell r="T5885">
            <v>663380.86258099996</v>
          </cell>
        </row>
        <row r="5886">
          <cell r="F5886" t="str">
            <v>SB</v>
          </cell>
          <cell r="G5886" t="str">
            <v>WH</v>
          </cell>
          <cell r="I5886" t="str">
            <v>Energy</v>
          </cell>
          <cell r="J5886" t="str">
            <v>Winter</v>
          </cell>
          <cell r="K5886" t="str">
            <v>Super Off</v>
          </cell>
          <cell r="O5886" t="str">
            <v>N/A</v>
          </cell>
          <cell r="T5886">
            <v>-468244.31171599991</v>
          </cell>
        </row>
        <row r="5887">
          <cell r="F5887" t="str">
            <v>SB</v>
          </cell>
          <cell r="G5887" t="str">
            <v>WH</v>
          </cell>
          <cell r="I5887" t="str">
            <v>Energy</v>
          </cell>
          <cell r="J5887" t="str">
            <v>Summer</v>
          </cell>
          <cell r="K5887" t="str">
            <v>Off Peak</v>
          </cell>
          <cell r="O5887" t="str">
            <v>N/A</v>
          </cell>
          <cell r="T5887">
            <v>80760270.450048998</v>
          </cell>
        </row>
        <row r="5888">
          <cell r="F5888" t="str">
            <v>SB</v>
          </cell>
          <cell r="G5888" t="str">
            <v>WH</v>
          </cell>
          <cell r="I5888" t="str">
            <v>Energy</v>
          </cell>
          <cell r="J5888" t="str">
            <v>Summer</v>
          </cell>
          <cell r="K5888" t="str">
            <v>Part Peak</v>
          </cell>
          <cell r="O5888" t="str">
            <v>N/A</v>
          </cell>
          <cell r="T5888">
            <v>19635667.918293003</v>
          </cell>
        </row>
        <row r="5889">
          <cell r="F5889" t="str">
            <v>SB</v>
          </cell>
          <cell r="G5889" t="str">
            <v>WH</v>
          </cell>
          <cell r="I5889" t="str">
            <v>Energy</v>
          </cell>
          <cell r="J5889" t="str">
            <v>Summer</v>
          </cell>
          <cell r="K5889" t="str">
            <v>Peak</v>
          </cell>
          <cell r="O5889" t="str">
            <v>N/A</v>
          </cell>
          <cell r="T5889">
            <v>22643158.932373002</v>
          </cell>
        </row>
        <row r="5890">
          <cell r="F5890" t="str">
            <v>SB</v>
          </cell>
          <cell r="G5890" t="str">
            <v>WH</v>
          </cell>
          <cell r="I5890" t="str">
            <v>Energy</v>
          </cell>
          <cell r="J5890" t="str">
            <v>Winter</v>
          </cell>
          <cell r="K5890" t="str">
            <v>Off Peak</v>
          </cell>
          <cell r="O5890" t="str">
            <v>N/A</v>
          </cell>
          <cell r="T5890">
            <v>201924310.81464601</v>
          </cell>
        </row>
        <row r="5891">
          <cell r="F5891" t="str">
            <v>SB</v>
          </cell>
          <cell r="G5891" t="str">
            <v>WH</v>
          </cell>
          <cell r="I5891" t="str">
            <v>Energy</v>
          </cell>
          <cell r="J5891" t="str">
            <v>Winter</v>
          </cell>
          <cell r="K5891" t="str">
            <v>Part Peak</v>
          </cell>
          <cell r="O5891" t="str">
            <v>N/A</v>
          </cell>
          <cell r="T5891">
            <v>57323714.623937003</v>
          </cell>
        </row>
        <row r="5892">
          <cell r="F5892" t="str">
            <v>SB</v>
          </cell>
          <cell r="G5892" t="str">
            <v>WH</v>
          </cell>
          <cell r="I5892" t="str">
            <v>Energy</v>
          </cell>
          <cell r="J5892" t="str">
            <v>Winter</v>
          </cell>
          <cell r="K5892" t="str">
            <v>Super Off</v>
          </cell>
          <cell r="O5892" t="str">
            <v>N/A</v>
          </cell>
          <cell r="T5892">
            <v>34268727.866698995</v>
          </cell>
        </row>
        <row r="5893">
          <cell r="F5893" t="str">
            <v>SB</v>
          </cell>
          <cell r="G5893" t="str">
            <v>Distribution</v>
          </cell>
          <cell r="I5893" t="str">
            <v>Customer</v>
          </cell>
          <cell r="J5893" t="str">
            <v>N/A</v>
          </cell>
          <cell r="K5893" t="str">
            <v>Agricultural</v>
          </cell>
          <cell r="O5893" t="str">
            <v>C</v>
          </cell>
          <cell r="T5893">
            <v>0</v>
          </cell>
        </row>
        <row r="5894">
          <cell r="F5894" t="str">
            <v>SB</v>
          </cell>
          <cell r="G5894" t="str">
            <v>Distribution</v>
          </cell>
          <cell r="I5894" t="str">
            <v>Customer</v>
          </cell>
          <cell r="J5894" t="str">
            <v>N/A</v>
          </cell>
          <cell r="K5894" t="str">
            <v>Large (&gt; 1000 kW)</v>
          </cell>
          <cell r="O5894" t="str">
            <v>C</v>
          </cell>
          <cell r="T5894">
            <v>0</v>
          </cell>
        </row>
        <row r="5895">
          <cell r="F5895" t="str">
            <v>SB</v>
          </cell>
          <cell r="G5895" t="str">
            <v>Distribution</v>
          </cell>
          <cell r="I5895" t="str">
            <v>Customer</v>
          </cell>
          <cell r="J5895" t="str">
            <v>N/A</v>
          </cell>
          <cell r="K5895" t="str">
            <v>Medium ( &gt; 75 kW &amp; &lt; 500 kW)</v>
          </cell>
          <cell r="O5895" t="str">
            <v>C</v>
          </cell>
          <cell r="T5895">
            <v>0</v>
          </cell>
        </row>
        <row r="5896">
          <cell r="F5896" t="str">
            <v>SB</v>
          </cell>
          <cell r="G5896" t="str">
            <v>Distribution</v>
          </cell>
          <cell r="I5896" t="str">
            <v>Customer</v>
          </cell>
          <cell r="J5896" t="str">
            <v>N/A</v>
          </cell>
          <cell r="K5896" t="str">
            <v>Medium (&gt; 500 kW &amp; &lt; 1000 kW)</v>
          </cell>
          <cell r="O5896" t="str">
            <v>C</v>
          </cell>
          <cell r="T5896">
            <v>0</v>
          </cell>
        </row>
        <row r="5897">
          <cell r="F5897" t="str">
            <v>SB</v>
          </cell>
          <cell r="G5897" t="str">
            <v>Distribution</v>
          </cell>
          <cell r="I5897" t="str">
            <v>Customer</v>
          </cell>
          <cell r="J5897" t="str">
            <v>N/A</v>
          </cell>
          <cell r="K5897" t="str">
            <v>Residential</v>
          </cell>
          <cell r="O5897" t="str">
            <v>C</v>
          </cell>
          <cell r="T5897">
            <v>0</v>
          </cell>
        </row>
        <row r="5898">
          <cell r="F5898" t="str">
            <v>SB</v>
          </cell>
          <cell r="G5898" t="str">
            <v>Distribution</v>
          </cell>
          <cell r="I5898" t="str">
            <v>Customer</v>
          </cell>
          <cell r="J5898" t="str">
            <v>N/A</v>
          </cell>
          <cell r="K5898" t="str">
            <v>Small - Polyphase</v>
          </cell>
          <cell r="O5898" t="str">
            <v>C</v>
          </cell>
          <cell r="T5898">
            <v>0</v>
          </cell>
        </row>
        <row r="5899">
          <cell r="F5899" t="str">
            <v>SB</v>
          </cell>
          <cell r="G5899" t="str">
            <v>Distribution</v>
          </cell>
          <cell r="I5899" t="str">
            <v>Customer</v>
          </cell>
          <cell r="J5899" t="str">
            <v>N/A</v>
          </cell>
          <cell r="K5899" t="str">
            <v>Small - Single Phase</v>
          </cell>
          <cell r="O5899" t="str">
            <v>C</v>
          </cell>
          <cell r="T5899">
            <v>0</v>
          </cell>
        </row>
        <row r="5900">
          <cell r="F5900" t="str">
            <v>SB</v>
          </cell>
          <cell r="G5900" t="str">
            <v>Distribution</v>
          </cell>
          <cell r="I5900" t="str">
            <v>Customer</v>
          </cell>
          <cell r="J5900" t="str">
            <v>N/A</v>
          </cell>
          <cell r="K5900" t="str">
            <v>Agricultural</v>
          </cell>
          <cell r="O5900" t="str">
            <v>C</v>
          </cell>
          <cell r="T5900">
            <v>0</v>
          </cell>
        </row>
        <row r="5901">
          <cell r="F5901" t="str">
            <v>SB</v>
          </cell>
          <cell r="G5901" t="str">
            <v>Distribution</v>
          </cell>
          <cell r="I5901" t="str">
            <v>Customer</v>
          </cell>
          <cell r="J5901" t="str">
            <v>N/A</v>
          </cell>
          <cell r="K5901" t="str">
            <v>Large (&gt; 1000 kW)</v>
          </cell>
          <cell r="O5901" t="str">
            <v>C</v>
          </cell>
          <cell r="T5901">
            <v>0</v>
          </cell>
        </row>
        <row r="5902">
          <cell r="F5902" t="str">
            <v>SB</v>
          </cell>
          <cell r="G5902" t="str">
            <v>Distribution</v>
          </cell>
          <cell r="I5902" t="str">
            <v>Customer</v>
          </cell>
          <cell r="J5902" t="str">
            <v>N/A</v>
          </cell>
          <cell r="K5902" t="str">
            <v>Medium ( &gt; 75 kW &amp; &lt; 500 kW)</v>
          </cell>
          <cell r="O5902" t="str">
            <v>C</v>
          </cell>
          <cell r="T5902">
            <v>0</v>
          </cell>
        </row>
        <row r="5903">
          <cell r="F5903" t="str">
            <v>SB</v>
          </cell>
          <cell r="G5903" t="str">
            <v>Distribution</v>
          </cell>
          <cell r="I5903" t="str">
            <v>Customer</v>
          </cell>
          <cell r="J5903" t="str">
            <v>N/A</v>
          </cell>
          <cell r="K5903" t="str">
            <v>Medium (&gt; 500 kW &amp; &lt; 1000 kW)</v>
          </cell>
          <cell r="O5903" t="str">
            <v>C</v>
          </cell>
          <cell r="T5903">
            <v>0</v>
          </cell>
        </row>
        <row r="5904">
          <cell r="F5904" t="str">
            <v>SB</v>
          </cell>
          <cell r="G5904" t="str">
            <v>Distribution</v>
          </cell>
          <cell r="I5904" t="str">
            <v>Customer</v>
          </cell>
          <cell r="J5904" t="str">
            <v>N/A</v>
          </cell>
          <cell r="K5904" t="str">
            <v>Residential</v>
          </cell>
          <cell r="O5904" t="str">
            <v>C</v>
          </cell>
          <cell r="T5904">
            <v>0</v>
          </cell>
        </row>
        <row r="5905">
          <cell r="F5905" t="str">
            <v>SB</v>
          </cell>
          <cell r="G5905" t="str">
            <v>Distribution</v>
          </cell>
          <cell r="I5905" t="str">
            <v>Customer</v>
          </cell>
          <cell r="J5905" t="str">
            <v>N/A</v>
          </cell>
          <cell r="K5905" t="str">
            <v>Small - Polyphase</v>
          </cell>
          <cell r="O5905" t="str">
            <v>C</v>
          </cell>
          <cell r="T5905">
            <v>0</v>
          </cell>
        </row>
        <row r="5906">
          <cell r="F5906" t="str">
            <v>SB</v>
          </cell>
          <cell r="G5906" t="str">
            <v>Distribution</v>
          </cell>
          <cell r="I5906" t="str">
            <v>Customer</v>
          </cell>
          <cell r="J5906" t="str">
            <v>N/A</v>
          </cell>
          <cell r="K5906" t="str">
            <v>Small - Single Phase</v>
          </cell>
          <cell r="O5906" t="str">
            <v>C</v>
          </cell>
          <cell r="T5906">
            <v>0</v>
          </cell>
        </row>
        <row r="5907">
          <cell r="F5907" t="str">
            <v>SB</v>
          </cell>
          <cell r="G5907" t="str">
            <v>Distribution</v>
          </cell>
          <cell r="I5907" t="str">
            <v>Customer</v>
          </cell>
          <cell r="J5907" t="str">
            <v>N/A</v>
          </cell>
          <cell r="K5907" t="str">
            <v>Agricultural</v>
          </cell>
          <cell r="O5907" t="str">
            <v>C</v>
          </cell>
          <cell r="T5907">
            <v>0</v>
          </cell>
        </row>
        <row r="5908">
          <cell r="F5908" t="str">
            <v>SB</v>
          </cell>
          <cell r="G5908" t="str">
            <v>Distribution</v>
          </cell>
          <cell r="I5908" t="str">
            <v>Customer</v>
          </cell>
          <cell r="J5908" t="str">
            <v>N/A</v>
          </cell>
          <cell r="K5908" t="str">
            <v>Large (&gt; 1000 kW)</v>
          </cell>
          <cell r="O5908" t="str">
            <v>C</v>
          </cell>
          <cell r="T5908">
            <v>0</v>
          </cell>
        </row>
        <row r="5909">
          <cell r="F5909" t="str">
            <v>SB</v>
          </cell>
          <cell r="G5909" t="str">
            <v>Distribution</v>
          </cell>
          <cell r="I5909" t="str">
            <v>Customer</v>
          </cell>
          <cell r="J5909" t="str">
            <v>N/A</v>
          </cell>
          <cell r="K5909" t="str">
            <v>Medium ( &gt; 75 kW &amp; &lt; 500 kW)</v>
          </cell>
          <cell r="O5909" t="str">
            <v>C</v>
          </cell>
          <cell r="T5909">
            <v>0</v>
          </cell>
        </row>
        <row r="5910">
          <cell r="F5910" t="str">
            <v>SB</v>
          </cell>
          <cell r="G5910" t="str">
            <v>Distribution</v>
          </cell>
          <cell r="I5910" t="str">
            <v>Customer</v>
          </cell>
          <cell r="J5910" t="str">
            <v>N/A</v>
          </cell>
          <cell r="K5910" t="str">
            <v>Medium (&gt; 500 kW &amp; &lt; 1000 kW)</v>
          </cell>
          <cell r="O5910" t="str">
            <v>C</v>
          </cell>
          <cell r="T5910">
            <v>0</v>
          </cell>
        </row>
        <row r="5911">
          <cell r="F5911" t="str">
            <v>SB</v>
          </cell>
          <cell r="G5911" t="str">
            <v>Distribution</v>
          </cell>
          <cell r="I5911" t="str">
            <v>Customer</v>
          </cell>
          <cell r="J5911" t="str">
            <v>N/A</v>
          </cell>
          <cell r="K5911" t="str">
            <v>Residential</v>
          </cell>
          <cell r="O5911" t="str">
            <v>C</v>
          </cell>
          <cell r="T5911">
            <v>0</v>
          </cell>
        </row>
        <row r="5912">
          <cell r="F5912" t="str">
            <v>SB</v>
          </cell>
          <cell r="G5912" t="str">
            <v>Distribution</v>
          </cell>
          <cell r="I5912" t="str">
            <v>Customer</v>
          </cell>
          <cell r="J5912" t="str">
            <v>N/A</v>
          </cell>
          <cell r="K5912" t="str">
            <v>Small - Polyphase</v>
          </cell>
          <cell r="O5912" t="str">
            <v>C</v>
          </cell>
          <cell r="T5912">
            <v>0</v>
          </cell>
        </row>
        <row r="5913">
          <cell r="F5913" t="str">
            <v>SB</v>
          </cell>
          <cell r="G5913" t="str">
            <v>Distribution</v>
          </cell>
          <cell r="I5913" t="str">
            <v>Customer</v>
          </cell>
          <cell r="J5913" t="str">
            <v>N/A</v>
          </cell>
          <cell r="K5913" t="str">
            <v>Small - Single Phase</v>
          </cell>
          <cell r="O5913" t="str">
            <v>C</v>
          </cell>
          <cell r="T5913">
            <v>0</v>
          </cell>
        </row>
        <row r="5914">
          <cell r="F5914" t="str">
            <v>SB</v>
          </cell>
          <cell r="G5914" t="str">
            <v>Distribution</v>
          </cell>
          <cell r="I5914" t="str">
            <v>Meter</v>
          </cell>
          <cell r="J5914" t="str">
            <v>N/A</v>
          </cell>
          <cell r="K5914" t="str">
            <v>Agricultural</v>
          </cell>
          <cell r="O5914" t="str">
            <v>C</v>
          </cell>
          <cell r="T5914">
            <v>0</v>
          </cell>
        </row>
        <row r="5915">
          <cell r="F5915" t="str">
            <v>SB</v>
          </cell>
          <cell r="G5915" t="str">
            <v>Distribution</v>
          </cell>
          <cell r="I5915" t="str">
            <v>Meter</v>
          </cell>
          <cell r="J5915" t="str">
            <v>N/A</v>
          </cell>
          <cell r="K5915" t="str">
            <v>Medium ( &gt; 75 kW &amp; &lt; 500 kW)</v>
          </cell>
          <cell r="O5915" t="str">
            <v>C</v>
          </cell>
          <cell r="T5915">
            <v>0</v>
          </cell>
        </row>
        <row r="5916">
          <cell r="F5916" t="str">
            <v>SB</v>
          </cell>
          <cell r="G5916" t="str">
            <v>Distribution</v>
          </cell>
          <cell r="I5916" t="str">
            <v>Meter</v>
          </cell>
          <cell r="J5916" t="str">
            <v>N/A</v>
          </cell>
          <cell r="K5916" t="str">
            <v>Residential</v>
          </cell>
          <cell r="O5916" t="str">
            <v>C</v>
          </cell>
          <cell r="T5916">
            <v>0</v>
          </cell>
        </row>
        <row r="5917">
          <cell r="F5917" t="str">
            <v>SB</v>
          </cell>
          <cell r="G5917" t="str">
            <v>Distribution</v>
          </cell>
          <cell r="I5917" t="str">
            <v>Meter</v>
          </cell>
          <cell r="J5917" t="str">
            <v>N/A</v>
          </cell>
          <cell r="K5917" t="str">
            <v>Small - Polyphase</v>
          </cell>
          <cell r="O5917" t="str">
            <v>C</v>
          </cell>
          <cell r="T5917">
            <v>0</v>
          </cell>
        </row>
        <row r="5918">
          <cell r="F5918" t="str">
            <v>SB</v>
          </cell>
          <cell r="G5918" t="str">
            <v>Distribution</v>
          </cell>
          <cell r="I5918" t="str">
            <v>Meter</v>
          </cell>
          <cell r="J5918" t="str">
            <v>N/A</v>
          </cell>
          <cell r="K5918" t="str">
            <v>Small - Single Phase</v>
          </cell>
          <cell r="O5918" t="str">
            <v>C</v>
          </cell>
          <cell r="T5918">
            <v>0</v>
          </cell>
        </row>
        <row r="5919">
          <cell r="F5919" t="str">
            <v>SB</v>
          </cell>
          <cell r="G5919" t="str">
            <v>Distribution</v>
          </cell>
          <cell r="I5919" t="str">
            <v>Meter</v>
          </cell>
          <cell r="J5919" t="str">
            <v>N/A</v>
          </cell>
          <cell r="K5919" t="str">
            <v>Supplemental Standby Service</v>
          </cell>
          <cell r="O5919" t="str">
            <v>C</v>
          </cell>
          <cell r="T5919">
            <v>0</v>
          </cell>
        </row>
        <row r="5920">
          <cell r="F5920" t="str">
            <v>SB</v>
          </cell>
          <cell r="G5920" t="str">
            <v>Distribution</v>
          </cell>
          <cell r="I5920" t="str">
            <v>Meter</v>
          </cell>
          <cell r="J5920" t="str">
            <v>N/A</v>
          </cell>
          <cell r="K5920" t="str">
            <v>Agricultural</v>
          </cell>
          <cell r="O5920" t="str">
            <v>C</v>
          </cell>
          <cell r="T5920">
            <v>0</v>
          </cell>
        </row>
        <row r="5921">
          <cell r="F5921" t="str">
            <v>SB</v>
          </cell>
          <cell r="G5921" t="str">
            <v>Distribution</v>
          </cell>
          <cell r="I5921" t="str">
            <v>Meter</v>
          </cell>
          <cell r="J5921" t="str">
            <v>N/A</v>
          </cell>
          <cell r="K5921" t="str">
            <v>Medium ( &gt; 75 kW &amp; &lt; 500 kW)</v>
          </cell>
          <cell r="O5921" t="str">
            <v>C</v>
          </cell>
          <cell r="T5921">
            <v>0</v>
          </cell>
        </row>
        <row r="5922">
          <cell r="F5922" t="str">
            <v>SB</v>
          </cell>
          <cell r="G5922" t="str">
            <v>Distribution</v>
          </cell>
          <cell r="I5922" t="str">
            <v>Meter</v>
          </cell>
          <cell r="J5922" t="str">
            <v>N/A</v>
          </cell>
          <cell r="K5922" t="str">
            <v>Residential</v>
          </cell>
          <cell r="O5922" t="str">
            <v>C</v>
          </cell>
          <cell r="T5922">
            <v>0</v>
          </cell>
        </row>
        <row r="5923">
          <cell r="F5923" t="str">
            <v>SB</v>
          </cell>
          <cell r="G5923" t="str">
            <v>Distribution</v>
          </cell>
          <cell r="I5923" t="str">
            <v>Meter</v>
          </cell>
          <cell r="J5923" t="str">
            <v>N/A</v>
          </cell>
          <cell r="K5923" t="str">
            <v>Small - Polyphase</v>
          </cell>
          <cell r="O5923" t="str">
            <v>C</v>
          </cell>
          <cell r="T5923">
            <v>0</v>
          </cell>
        </row>
        <row r="5924">
          <cell r="F5924" t="str">
            <v>SB</v>
          </cell>
          <cell r="G5924" t="str">
            <v>Distribution</v>
          </cell>
          <cell r="I5924" t="str">
            <v>Meter</v>
          </cell>
          <cell r="J5924" t="str">
            <v>N/A</v>
          </cell>
          <cell r="K5924" t="str">
            <v>Small - Single Phase</v>
          </cell>
          <cell r="O5924" t="str">
            <v>C</v>
          </cell>
          <cell r="T5924">
            <v>0</v>
          </cell>
        </row>
        <row r="5925">
          <cell r="F5925" t="str">
            <v>SB</v>
          </cell>
          <cell r="G5925" t="str">
            <v>Distribution</v>
          </cell>
          <cell r="I5925" t="str">
            <v>Meter</v>
          </cell>
          <cell r="J5925" t="str">
            <v>N/A</v>
          </cell>
          <cell r="K5925" t="str">
            <v>Supplemental Standby Service</v>
          </cell>
          <cell r="O5925" t="str">
            <v>C</v>
          </cell>
          <cell r="T5925">
            <v>0</v>
          </cell>
        </row>
        <row r="5926">
          <cell r="F5926" t="str">
            <v>SB</v>
          </cell>
          <cell r="G5926" t="str">
            <v>Distribution</v>
          </cell>
          <cell r="I5926" t="str">
            <v>Meter</v>
          </cell>
          <cell r="J5926" t="str">
            <v>N/A</v>
          </cell>
          <cell r="K5926" t="str">
            <v>Agricultural</v>
          </cell>
          <cell r="O5926" t="str">
            <v>C</v>
          </cell>
          <cell r="T5926">
            <v>0</v>
          </cell>
        </row>
        <row r="5927">
          <cell r="F5927" t="str">
            <v>SB</v>
          </cell>
          <cell r="G5927" t="str">
            <v>Distribution</v>
          </cell>
          <cell r="I5927" t="str">
            <v>Meter</v>
          </cell>
          <cell r="J5927" t="str">
            <v>N/A</v>
          </cell>
          <cell r="K5927" t="str">
            <v>Medium ( &gt; 75 kW &amp; &lt; 500 kW)</v>
          </cell>
          <cell r="O5927" t="str">
            <v>C</v>
          </cell>
          <cell r="T5927">
            <v>0</v>
          </cell>
        </row>
        <row r="5928">
          <cell r="F5928" t="str">
            <v>SB</v>
          </cell>
          <cell r="G5928" t="str">
            <v>Distribution</v>
          </cell>
          <cell r="I5928" t="str">
            <v>Meter</v>
          </cell>
          <cell r="J5928" t="str">
            <v>N/A</v>
          </cell>
          <cell r="K5928" t="str">
            <v>Residential</v>
          </cell>
          <cell r="O5928" t="str">
            <v>C</v>
          </cell>
          <cell r="T5928">
            <v>0</v>
          </cell>
        </row>
        <row r="5929">
          <cell r="F5929" t="str">
            <v>SB</v>
          </cell>
          <cell r="G5929" t="str">
            <v>Distribution</v>
          </cell>
          <cell r="I5929" t="str">
            <v>Meter</v>
          </cell>
          <cell r="J5929" t="str">
            <v>N/A</v>
          </cell>
          <cell r="K5929" t="str">
            <v>Small - Polyphase</v>
          </cell>
          <cell r="O5929" t="str">
            <v>C</v>
          </cell>
          <cell r="T5929">
            <v>0</v>
          </cell>
        </row>
        <row r="5930">
          <cell r="F5930" t="str">
            <v>SB</v>
          </cell>
          <cell r="G5930" t="str">
            <v>Distribution</v>
          </cell>
          <cell r="I5930" t="str">
            <v>Meter</v>
          </cell>
          <cell r="J5930" t="str">
            <v>N/A</v>
          </cell>
          <cell r="K5930" t="str">
            <v>Small - Single Phase</v>
          </cell>
          <cell r="O5930" t="str">
            <v>C</v>
          </cell>
          <cell r="T5930">
            <v>0</v>
          </cell>
        </row>
        <row r="5931">
          <cell r="F5931" t="str">
            <v>SB</v>
          </cell>
          <cell r="G5931" t="str">
            <v>Distribution</v>
          </cell>
          <cell r="I5931" t="str">
            <v>Meter</v>
          </cell>
          <cell r="J5931" t="str">
            <v>N/A</v>
          </cell>
          <cell r="K5931" t="str">
            <v>Supplemental Standby Service</v>
          </cell>
          <cell r="O5931" t="str">
            <v>C</v>
          </cell>
          <cell r="T5931">
            <v>0</v>
          </cell>
        </row>
        <row r="5932">
          <cell r="F5932" t="str">
            <v>SB</v>
          </cell>
          <cell r="G5932" t="str">
            <v>WH</v>
          </cell>
          <cell r="I5932" t="str">
            <v>DL</v>
          </cell>
          <cell r="J5932" t="str">
            <v>N/A</v>
          </cell>
          <cell r="K5932" t="str">
            <v>N/A</v>
          </cell>
          <cell r="O5932" t="str">
            <v>N/A</v>
          </cell>
          <cell r="T5932">
            <v>0</v>
          </cell>
        </row>
        <row r="5933">
          <cell r="F5933" t="str">
            <v>SB</v>
          </cell>
          <cell r="G5933" t="str">
            <v>WH</v>
          </cell>
          <cell r="I5933" t="str">
            <v>DL</v>
          </cell>
          <cell r="J5933" t="str">
            <v>N/A</v>
          </cell>
          <cell r="K5933" t="str">
            <v>N/A</v>
          </cell>
          <cell r="O5933" t="str">
            <v>N/A</v>
          </cell>
          <cell r="T5933">
            <v>0</v>
          </cell>
        </row>
        <row r="5934">
          <cell r="F5934" t="str">
            <v>SB</v>
          </cell>
          <cell r="G5934" t="str">
            <v>WH</v>
          </cell>
          <cell r="I5934" t="str">
            <v>DL</v>
          </cell>
          <cell r="J5934" t="str">
            <v>N/A</v>
          </cell>
          <cell r="K5934" t="str">
            <v>N/A</v>
          </cell>
          <cell r="O5934" t="str">
            <v>N/A</v>
          </cell>
          <cell r="T5934">
            <v>0</v>
          </cell>
        </row>
        <row r="5935">
          <cell r="F5935" t="str">
            <v>SB</v>
          </cell>
          <cell r="G5935" t="str">
            <v>WH</v>
          </cell>
          <cell r="I5935" t="str">
            <v>Energy</v>
          </cell>
          <cell r="J5935" t="str">
            <v>Summer</v>
          </cell>
          <cell r="K5935" t="str">
            <v>Off Peak</v>
          </cell>
          <cell r="O5935" t="str">
            <v>N/A</v>
          </cell>
          <cell r="T5935">
            <v>1055635.1342539999</v>
          </cell>
        </row>
        <row r="5936">
          <cell r="F5936" t="str">
            <v>SB</v>
          </cell>
          <cell r="G5936" t="str">
            <v>WH</v>
          </cell>
          <cell r="I5936" t="str">
            <v>Energy</v>
          </cell>
          <cell r="J5936" t="str">
            <v>Summer</v>
          </cell>
          <cell r="K5936" t="str">
            <v>Part Peak</v>
          </cell>
          <cell r="O5936" t="str">
            <v>N/A</v>
          </cell>
          <cell r="T5936">
            <v>265289.31371799996</v>
          </cell>
        </row>
        <row r="5937">
          <cell r="F5937" t="str">
            <v>SB</v>
          </cell>
          <cell r="G5937" t="str">
            <v>WH</v>
          </cell>
          <cell r="I5937" t="str">
            <v>Energy</v>
          </cell>
          <cell r="J5937" t="str">
            <v>Summer</v>
          </cell>
          <cell r="K5937" t="str">
            <v>Peak</v>
          </cell>
          <cell r="O5937" t="str">
            <v>N/A</v>
          </cell>
          <cell r="T5937">
            <v>292971.082375</v>
          </cell>
        </row>
        <row r="5938">
          <cell r="F5938" t="str">
            <v>SB</v>
          </cell>
          <cell r="G5938" t="str">
            <v>WH</v>
          </cell>
          <cell r="I5938" t="str">
            <v>Energy</v>
          </cell>
          <cell r="J5938" t="str">
            <v>Winter</v>
          </cell>
          <cell r="K5938" t="str">
            <v>Off Peak</v>
          </cell>
          <cell r="O5938" t="str">
            <v>N/A</v>
          </cell>
          <cell r="T5938">
            <v>3396853.4512400003</v>
          </cell>
        </row>
        <row r="5939">
          <cell r="F5939" t="str">
            <v>SB</v>
          </cell>
          <cell r="G5939" t="str">
            <v>WH</v>
          </cell>
          <cell r="I5939" t="str">
            <v>Energy</v>
          </cell>
          <cell r="J5939" t="str">
            <v>Winter</v>
          </cell>
          <cell r="K5939" t="str">
            <v>Part Peak</v>
          </cell>
          <cell r="O5939" t="str">
            <v>N/A</v>
          </cell>
          <cell r="T5939">
            <v>1087155.681049</v>
          </cell>
        </row>
        <row r="5940">
          <cell r="F5940" t="str">
            <v>SB</v>
          </cell>
          <cell r="G5940" t="str">
            <v>WH</v>
          </cell>
          <cell r="I5940" t="str">
            <v>Energy</v>
          </cell>
          <cell r="J5940" t="str">
            <v>Winter</v>
          </cell>
          <cell r="K5940" t="str">
            <v>Super Off</v>
          </cell>
          <cell r="O5940" t="str">
            <v>N/A</v>
          </cell>
          <cell r="T5940">
            <v>272102.644393</v>
          </cell>
        </row>
        <row r="5941">
          <cell r="F5941" t="str">
            <v>SB</v>
          </cell>
          <cell r="G5941" t="str">
            <v>WH</v>
          </cell>
          <cell r="I5941" t="str">
            <v>Energy</v>
          </cell>
          <cell r="J5941" t="str">
            <v>Summer</v>
          </cell>
          <cell r="K5941" t="str">
            <v>Off Peak</v>
          </cell>
          <cell r="O5941" t="str">
            <v>N/A</v>
          </cell>
          <cell r="T5941">
            <v>136791.45440100005</v>
          </cell>
        </row>
        <row r="5942">
          <cell r="F5942" t="str">
            <v>SB</v>
          </cell>
          <cell r="G5942" t="str">
            <v>WH</v>
          </cell>
          <cell r="I5942" t="str">
            <v>Energy</v>
          </cell>
          <cell r="J5942" t="str">
            <v>Summer</v>
          </cell>
          <cell r="K5942" t="str">
            <v>Part Peak</v>
          </cell>
          <cell r="O5942" t="str">
            <v>N/A</v>
          </cell>
          <cell r="T5942">
            <v>-95880.725107000035</v>
          </cell>
        </row>
        <row r="5943">
          <cell r="F5943" t="str">
            <v>SB</v>
          </cell>
          <cell r="G5943" t="str">
            <v>WH</v>
          </cell>
          <cell r="I5943" t="str">
            <v>Energy</v>
          </cell>
          <cell r="J5943" t="str">
            <v>Summer</v>
          </cell>
          <cell r="K5943" t="str">
            <v>Peak</v>
          </cell>
          <cell r="O5943" t="str">
            <v>N/A</v>
          </cell>
          <cell r="T5943">
            <v>-99215.816596999968</v>
          </cell>
        </row>
        <row r="5944">
          <cell r="F5944" t="str">
            <v>SB</v>
          </cell>
          <cell r="G5944" t="str">
            <v>WH</v>
          </cell>
          <cell r="I5944" t="str">
            <v>Energy</v>
          </cell>
          <cell r="J5944" t="str">
            <v>Winter</v>
          </cell>
          <cell r="K5944" t="str">
            <v>Off Peak</v>
          </cell>
          <cell r="O5944" t="str">
            <v>N/A</v>
          </cell>
          <cell r="T5944">
            <v>1853884.2410749998</v>
          </cell>
        </row>
        <row r="5945">
          <cell r="F5945" t="str">
            <v>SB</v>
          </cell>
          <cell r="G5945" t="str">
            <v>WH</v>
          </cell>
          <cell r="I5945" t="str">
            <v>Energy</v>
          </cell>
          <cell r="J5945" t="str">
            <v>Winter</v>
          </cell>
          <cell r="K5945" t="str">
            <v>Part Peak</v>
          </cell>
          <cell r="O5945" t="str">
            <v>N/A</v>
          </cell>
          <cell r="T5945">
            <v>663380.86258099996</v>
          </cell>
        </row>
        <row r="5946">
          <cell r="F5946" t="str">
            <v>SB</v>
          </cell>
          <cell r="G5946" t="str">
            <v>WH</v>
          </cell>
          <cell r="I5946" t="str">
            <v>Energy</v>
          </cell>
          <cell r="J5946" t="str">
            <v>Winter</v>
          </cell>
          <cell r="K5946" t="str">
            <v>Super Off</v>
          </cell>
          <cell r="O5946" t="str">
            <v>N/A</v>
          </cell>
          <cell r="T5946">
            <v>-468244.31171599991</v>
          </cell>
        </row>
        <row r="5947">
          <cell r="F5947" t="str">
            <v>SB</v>
          </cell>
          <cell r="G5947" t="str">
            <v>WH</v>
          </cell>
          <cell r="I5947" t="str">
            <v>Energy</v>
          </cell>
          <cell r="J5947" t="str">
            <v>Summer</v>
          </cell>
          <cell r="K5947" t="str">
            <v>Off Peak</v>
          </cell>
          <cell r="O5947" t="str">
            <v>N/A</v>
          </cell>
          <cell r="T5947">
            <v>80760270.450048998</v>
          </cell>
        </row>
        <row r="5948">
          <cell r="F5948" t="str">
            <v>SB</v>
          </cell>
          <cell r="G5948" t="str">
            <v>WH</v>
          </cell>
          <cell r="I5948" t="str">
            <v>Energy</v>
          </cell>
          <cell r="J5948" t="str">
            <v>Summer</v>
          </cell>
          <cell r="K5948" t="str">
            <v>Part Peak</v>
          </cell>
          <cell r="O5948" t="str">
            <v>N/A</v>
          </cell>
          <cell r="T5948">
            <v>19635667.918293003</v>
          </cell>
        </row>
        <row r="5949">
          <cell r="F5949" t="str">
            <v>SB</v>
          </cell>
          <cell r="G5949" t="str">
            <v>WH</v>
          </cell>
          <cell r="I5949" t="str">
            <v>Energy</v>
          </cell>
          <cell r="J5949" t="str">
            <v>Summer</v>
          </cell>
          <cell r="K5949" t="str">
            <v>Peak</v>
          </cell>
          <cell r="O5949" t="str">
            <v>N/A</v>
          </cell>
          <cell r="T5949">
            <v>22643158.932373002</v>
          </cell>
        </row>
        <row r="5950">
          <cell r="F5950" t="str">
            <v>SB</v>
          </cell>
          <cell r="G5950" t="str">
            <v>WH</v>
          </cell>
          <cell r="I5950" t="str">
            <v>Energy</v>
          </cell>
          <cell r="J5950" t="str">
            <v>Winter</v>
          </cell>
          <cell r="K5950" t="str">
            <v>Off Peak</v>
          </cell>
          <cell r="O5950" t="str">
            <v>N/A</v>
          </cell>
          <cell r="T5950">
            <v>201924310.81464601</v>
          </cell>
        </row>
        <row r="5951">
          <cell r="F5951" t="str">
            <v>SB</v>
          </cell>
          <cell r="G5951" t="str">
            <v>WH</v>
          </cell>
          <cell r="I5951" t="str">
            <v>Energy</v>
          </cell>
          <cell r="J5951" t="str">
            <v>Winter</v>
          </cell>
          <cell r="K5951" t="str">
            <v>Part Peak</v>
          </cell>
          <cell r="O5951" t="str">
            <v>N/A</v>
          </cell>
          <cell r="T5951">
            <v>57323714.623937003</v>
          </cell>
        </row>
        <row r="5952">
          <cell r="F5952" t="str">
            <v>SB</v>
          </cell>
          <cell r="G5952" t="str">
            <v>WH</v>
          </cell>
          <cell r="I5952" t="str">
            <v>Energy</v>
          </cell>
          <cell r="J5952" t="str">
            <v>Winter</v>
          </cell>
          <cell r="K5952" t="str">
            <v>Super Off</v>
          </cell>
          <cell r="O5952" t="str">
            <v>N/A</v>
          </cell>
          <cell r="T5952">
            <v>34268727.866698995</v>
          </cell>
        </row>
        <row r="5953">
          <cell r="F5953" t="str">
            <v>SB</v>
          </cell>
          <cell r="G5953" t="str">
            <v>WH</v>
          </cell>
          <cell r="I5953" t="str">
            <v>DL</v>
          </cell>
          <cell r="J5953" t="str">
            <v>N/A</v>
          </cell>
          <cell r="K5953" t="str">
            <v>N/A</v>
          </cell>
          <cell r="O5953" t="str">
            <v>N/A</v>
          </cell>
          <cell r="T5953">
            <v>0</v>
          </cell>
        </row>
        <row r="5954">
          <cell r="F5954" t="str">
            <v>SB</v>
          </cell>
          <cell r="G5954" t="str">
            <v>WH</v>
          </cell>
          <cell r="I5954" t="str">
            <v>DL</v>
          </cell>
          <cell r="J5954" t="str">
            <v>N/A</v>
          </cell>
          <cell r="K5954" t="str">
            <v>N/A</v>
          </cell>
          <cell r="O5954" t="str">
            <v>N/A</v>
          </cell>
          <cell r="T5954">
            <v>0</v>
          </cell>
        </row>
        <row r="5955">
          <cell r="F5955" t="str">
            <v>SB</v>
          </cell>
          <cell r="G5955" t="str">
            <v>WH</v>
          </cell>
          <cell r="I5955" t="str">
            <v>DL</v>
          </cell>
          <cell r="J5955" t="str">
            <v>N/A</v>
          </cell>
          <cell r="K5955" t="str">
            <v>N/A</v>
          </cell>
          <cell r="O5955" t="str">
            <v>N/A</v>
          </cell>
          <cell r="T5955">
            <v>0</v>
          </cell>
        </row>
        <row r="5956">
          <cell r="F5956" t="str">
            <v>SB</v>
          </cell>
          <cell r="G5956" t="str">
            <v>WH</v>
          </cell>
          <cell r="I5956" t="str">
            <v>Energy</v>
          </cell>
          <cell r="J5956" t="str">
            <v>Summer</v>
          </cell>
          <cell r="K5956" t="str">
            <v>Off Peak</v>
          </cell>
          <cell r="O5956" t="str">
            <v>N/A</v>
          </cell>
          <cell r="T5956">
            <v>1055635.1342539999</v>
          </cell>
        </row>
        <row r="5957">
          <cell r="F5957" t="str">
            <v>SB</v>
          </cell>
          <cell r="G5957" t="str">
            <v>WH</v>
          </cell>
          <cell r="I5957" t="str">
            <v>Energy</v>
          </cell>
          <cell r="J5957" t="str">
            <v>Summer</v>
          </cell>
          <cell r="K5957" t="str">
            <v>Part Peak</v>
          </cell>
          <cell r="O5957" t="str">
            <v>N/A</v>
          </cell>
          <cell r="T5957">
            <v>265289.31371799996</v>
          </cell>
        </row>
        <row r="5958">
          <cell r="F5958" t="str">
            <v>SB</v>
          </cell>
          <cell r="G5958" t="str">
            <v>WH</v>
          </cell>
          <cell r="I5958" t="str">
            <v>Energy</v>
          </cell>
          <cell r="J5958" t="str">
            <v>Summer</v>
          </cell>
          <cell r="K5958" t="str">
            <v>Peak</v>
          </cell>
          <cell r="O5958" t="str">
            <v>N/A</v>
          </cell>
          <cell r="T5958">
            <v>292971.082375</v>
          </cell>
        </row>
        <row r="5959">
          <cell r="F5959" t="str">
            <v>SB</v>
          </cell>
          <cell r="G5959" t="str">
            <v>WH</v>
          </cell>
          <cell r="I5959" t="str">
            <v>Energy</v>
          </cell>
          <cell r="J5959" t="str">
            <v>Winter</v>
          </cell>
          <cell r="K5959" t="str">
            <v>Off Peak</v>
          </cell>
          <cell r="O5959" t="str">
            <v>N/A</v>
          </cell>
          <cell r="T5959">
            <v>3396853.4512400003</v>
          </cell>
        </row>
        <row r="5960">
          <cell r="F5960" t="str">
            <v>SB</v>
          </cell>
          <cell r="G5960" t="str">
            <v>WH</v>
          </cell>
          <cell r="I5960" t="str">
            <v>Energy</v>
          </cell>
          <cell r="J5960" t="str">
            <v>Winter</v>
          </cell>
          <cell r="K5960" t="str">
            <v>Part Peak</v>
          </cell>
          <cell r="O5960" t="str">
            <v>N/A</v>
          </cell>
          <cell r="T5960">
            <v>1087155.681049</v>
          </cell>
        </row>
        <row r="5961">
          <cell r="F5961" t="str">
            <v>SB</v>
          </cell>
          <cell r="G5961" t="str">
            <v>WH</v>
          </cell>
          <cell r="I5961" t="str">
            <v>Energy</v>
          </cell>
          <cell r="J5961" t="str">
            <v>Winter</v>
          </cell>
          <cell r="K5961" t="str">
            <v>Super Off</v>
          </cell>
          <cell r="O5961" t="str">
            <v>N/A</v>
          </cell>
          <cell r="T5961">
            <v>272102.644393</v>
          </cell>
        </row>
        <row r="5962">
          <cell r="F5962" t="str">
            <v>SB</v>
          </cell>
          <cell r="G5962" t="str">
            <v>WH</v>
          </cell>
          <cell r="I5962" t="str">
            <v>Energy</v>
          </cell>
          <cell r="J5962" t="str">
            <v>Summer</v>
          </cell>
          <cell r="K5962" t="str">
            <v>Off Peak</v>
          </cell>
          <cell r="O5962" t="str">
            <v>N/A</v>
          </cell>
          <cell r="T5962">
            <v>136791.45440100005</v>
          </cell>
        </row>
        <row r="5963">
          <cell r="F5963" t="str">
            <v>SB</v>
          </cell>
          <cell r="G5963" t="str">
            <v>WH</v>
          </cell>
          <cell r="I5963" t="str">
            <v>Energy</v>
          </cell>
          <cell r="J5963" t="str">
            <v>Summer</v>
          </cell>
          <cell r="K5963" t="str">
            <v>Part Peak</v>
          </cell>
          <cell r="O5963" t="str">
            <v>N/A</v>
          </cell>
          <cell r="T5963">
            <v>-95880.725107000035</v>
          </cell>
        </row>
        <row r="5964">
          <cell r="F5964" t="str">
            <v>SB</v>
          </cell>
          <cell r="G5964" t="str">
            <v>WH</v>
          </cell>
          <cell r="I5964" t="str">
            <v>Energy</v>
          </cell>
          <cell r="J5964" t="str">
            <v>Summer</v>
          </cell>
          <cell r="K5964" t="str">
            <v>Peak</v>
          </cell>
          <cell r="O5964" t="str">
            <v>N/A</v>
          </cell>
          <cell r="T5964">
            <v>-99215.816596999968</v>
          </cell>
        </row>
        <row r="5965">
          <cell r="F5965" t="str">
            <v>SB</v>
          </cell>
          <cell r="G5965" t="str">
            <v>WH</v>
          </cell>
          <cell r="I5965" t="str">
            <v>Energy</v>
          </cell>
          <cell r="J5965" t="str">
            <v>Winter</v>
          </cell>
          <cell r="K5965" t="str">
            <v>Off Peak</v>
          </cell>
          <cell r="O5965" t="str">
            <v>N/A</v>
          </cell>
          <cell r="T5965">
            <v>1853884.2410749998</v>
          </cell>
        </row>
        <row r="5966">
          <cell r="F5966" t="str">
            <v>SB</v>
          </cell>
          <cell r="G5966" t="str">
            <v>WH</v>
          </cell>
          <cell r="I5966" t="str">
            <v>Energy</v>
          </cell>
          <cell r="J5966" t="str">
            <v>Winter</v>
          </cell>
          <cell r="K5966" t="str">
            <v>Part Peak</v>
          </cell>
          <cell r="O5966" t="str">
            <v>N/A</v>
          </cell>
          <cell r="T5966">
            <v>663380.86258099996</v>
          </cell>
        </row>
        <row r="5967">
          <cell r="F5967" t="str">
            <v>SB</v>
          </cell>
          <cell r="G5967" t="str">
            <v>WH</v>
          </cell>
          <cell r="I5967" t="str">
            <v>Energy</v>
          </cell>
          <cell r="J5967" t="str">
            <v>Winter</v>
          </cell>
          <cell r="K5967" t="str">
            <v>Super Off</v>
          </cell>
          <cell r="O5967" t="str">
            <v>N/A</v>
          </cell>
          <cell r="T5967">
            <v>-468244.31171599991</v>
          </cell>
        </row>
        <row r="5968">
          <cell r="F5968" t="str">
            <v>SB</v>
          </cell>
          <cell r="G5968" t="str">
            <v>WH</v>
          </cell>
          <cell r="I5968" t="str">
            <v>Energy</v>
          </cell>
          <cell r="J5968" t="str">
            <v>Summer</v>
          </cell>
          <cell r="K5968" t="str">
            <v>Off Peak</v>
          </cell>
          <cell r="O5968" t="str">
            <v>N/A</v>
          </cell>
          <cell r="T5968">
            <v>80760270.450048998</v>
          </cell>
        </row>
        <row r="5969">
          <cell r="F5969" t="str">
            <v>SB</v>
          </cell>
          <cell r="G5969" t="str">
            <v>WH</v>
          </cell>
          <cell r="I5969" t="str">
            <v>Energy</v>
          </cell>
          <cell r="J5969" t="str">
            <v>Summer</v>
          </cell>
          <cell r="K5969" t="str">
            <v>Part Peak</v>
          </cell>
          <cell r="O5969" t="str">
            <v>N/A</v>
          </cell>
          <cell r="T5969">
            <v>19635667.918293003</v>
          </cell>
        </row>
        <row r="5970">
          <cell r="F5970" t="str">
            <v>SB</v>
          </cell>
          <cell r="G5970" t="str">
            <v>WH</v>
          </cell>
          <cell r="I5970" t="str">
            <v>Energy</v>
          </cell>
          <cell r="J5970" t="str">
            <v>Summer</v>
          </cell>
          <cell r="K5970" t="str">
            <v>Peak</v>
          </cell>
          <cell r="O5970" t="str">
            <v>N/A</v>
          </cell>
          <cell r="T5970">
            <v>22643158.932373002</v>
          </cell>
        </row>
        <row r="5971">
          <cell r="F5971" t="str">
            <v>SB</v>
          </cell>
          <cell r="G5971" t="str">
            <v>WH</v>
          </cell>
          <cell r="I5971" t="str">
            <v>Energy</v>
          </cell>
          <cell r="J5971" t="str">
            <v>Winter</v>
          </cell>
          <cell r="K5971" t="str">
            <v>Off Peak</v>
          </cell>
          <cell r="O5971" t="str">
            <v>N/A</v>
          </cell>
          <cell r="T5971">
            <v>201924310.81464601</v>
          </cell>
        </row>
        <row r="5972">
          <cell r="F5972" t="str">
            <v>SB</v>
          </cell>
          <cell r="G5972" t="str">
            <v>WH</v>
          </cell>
          <cell r="I5972" t="str">
            <v>Energy</v>
          </cell>
          <cell r="J5972" t="str">
            <v>Winter</v>
          </cell>
          <cell r="K5972" t="str">
            <v>Part Peak</v>
          </cell>
          <cell r="O5972" t="str">
            <v>N/A</v>
          </cell>
          <cell r="T5972">
            <v>57323714.623937003</v>
          </cell>
        </row>
        <row r="5973">
          <cell r="F5973" t="str">
            <v>SB</v>
          </cell>
          <cell r="G5973" t="str">
            <v>WH</v>
          </cell>
          <cell r="I5973" t="str">
            <v>Energy</v>
          </cell>
          <cell r="J5973" t="str">
            <v>Winter</v>
          </cell>
          <cell r="K5973" t="str">
            <v>Super Off</v>
          </cell>
          <cell r="O5973" t="str">
            <v>N/A</v>
          </cell>
          <cell r="T5973">
            <v>34268727.866698995</v>
          </cell>
        </row>
        <row r="5974">
          <cell r="F5974" t="str">
            <v>SB</v>
          </cell>
          <cell r="G5974" t="str">
            <v>PCIA</v>
          </cell>
          <cell r="I5974" t="str">
            <v>Vin 22</v>
          </cell>
          <cell r="J5974" t="str">
            <v>N/A</v>
          </cell>
          <cell r="K5974" t="str">
            <v>N/A</v>
          </cell>
          <cell r="O5974" t="str">
            <v>N/A</v>
          </cell>
          <cell r="T5974">
            <v>0</v>
          </cell>
        </row>
        <row r="5975">
          <cell r="F5975" t="str">
            <v>SB</v>
          </cell>
          <cell r="G5975" t="str">
            <v>PCIA</v>
          </cell>
          <cell r="I5975" t="str">
            <v>Vin 22</v>
          </cell>
          <cell r="J5975" t="str">
            <v>N/A</v>
          </cell>
          <cell r="K5975" t="str">
            <v>N/A</v>
          </cell>
          <cell r="O5975" t="str">
            <v>N/A</v>
          </cell>
          <cell r="T5975">
            <v>0</v>
          </cell>
        </row>
        <row r="5976">
          <cell r="F5976" t="str">
            <v>SB</v>
          </cell>
          <cell r="G5976" t="str">
            <v>PCIA</v>
          </cell>
          <cell r="I5976" t="str">
            <v>Vin 22</v>
          </cell>
          <cell r="J5976" t="str">
            <v>N/A</v>
          </cell>
          <cell r="K5976" t="str">
            <v>N/A</v>
          </cell>
          <cell r="O5976" t="str">
            <v>N/A</v>
          </cell>
          <cell r="T5976">
            <v>0</v>
          </cell>
        </row>
        <row r="5977">
          <cell r="F5977" t="str">
            <v>SB</v>
          </cell>
          <cell r="G5977" t="str">
            <v>PCIA</v>
          </cell>
          <cell r="I5977" t="str">
            <v>Vin 23</v>
          </cell>
          <cell r="J5977" t="str">
            <v>N/A</v>
          </cell>
          <cell r="K5977" t="str">
            <v>N/A</v>
          </cell>
          <cell r="O5977" t="str">
            <v>N/A</v>
          </cell>
          <cell r="T5977">
            <v>0</v>
          </cell>
        </row>
        <row r="5978">
          <cell r="F5978" t="str">
            <v>SB</v>
          </cell>
          <cell r="G5978" t="str">
            <v>PCIA</v>
          </cell>
          <cell r="I5978" t="str">
            <v>Vin 23</v>
          </cell>
          <cell r="J5978" t="str">
            <v>N/A</v>
          </cell>
          <cell r="K5978" t="str">
            <v>N/A</v>
          </cell>
          <cell r="O5978" t="str">
            <v>N/A</v>
          </cell>
          <cell r="T5978">
            <v>0</v>
          </cell>
        </row>
        <row r="5979">
          <cell r="F5979" t="str">
            <v>SB</v>
          </cell>
          <cell r="G5979" t="str">
            <v>PCIA</v>
          </cell>
          <cell r="I5979" t="str">
            <v>Vin 23</v>
          </cell>
          <cell r="J5979" t="str">
            <v>N/A</v>
          </cell>
          <cell r="K5979" t="str">
            <v>N/A</v>
          </cell>
          <cell r="O5979" t="str">
            <v>N/A</v>
          </cell>
          <cell r="T5979">
            <v>0</v>
          </cell>
        </row>
        <row r="5980">
          <cell r="F5980" t="str">
            <v>LS-1</v>
          </cell>
          <cell r="G5980" t="str">
            <v>Distribution</v>
          </cell>
          <cell r="I5980" t="str">
            <v>Customer</v>
          </cell>
          <cell r="J5980" t="str">
            <v>Summer</v>
          </cell>
          <cell r="K5980" t="str">
            <v>N/A</v>
          </cell>
          <cell r="O5980" t="str">
            <v>N/A</v>
          </cell>
          <cell r="T5980">
            <v>0</v>
          </cell>
        </row>
        <row r="5981">
          <cell r="F5981" t="str">
            <v>LS-1</v>
          </cell>
          <cell r="G5981" t="str">
            <v>Distribution</v>
          </cell>
          <cell r="I5981" t="str">
            <v>Customer</v>
          </cell>
          <cell r="J5981" t="str">
            <v>Winter</v>
          </cell>
          <cell r="K5981" t="str">
            <v>N/A</v>
          </cell>
          <cell r="O5981" t="str">
            <v>N/A</v>
          </cell>
          <cell r="T5981">
            <v>0</v>
          </cell>
        </row>
        <row r="5982">
          <cell r="F5982" t="str">
            <v>LS-1</v>
          </cell>
          <cell r="G5982" t="str">
            <v>Distribution</v>
          </cell>
          <cell r="I5982" t="str">
            <v>Customer</v>
          </cell>
          <cell r="J5982" t="str">
            <v>Summer</v>
          </cell>
          <cell r="K5982" t="str">
            <v>N/A</v>
          </cell>
          <cell r="O5982" t="str">
            <v>C</v>
          </cell>
          <cell r="T5982">
            <v>0</v>
          </cell>
        </row>
        <row r="5983">
          <cell r="F5983" t="str">
            <v>LS-1</v>
          </cell>
          <cell r="G5983" t="str">
            <v>Distribution</v>
          </cell>
          <cell r="I5983" t="str">
            <v>Customer</v>
          </cell>
          <cell r="J5983" t="str">
            <v>Winter</v>
          </cell>
          <cell r="K5983" t="str">
            <v>N/A</v>
          </cell>
          <cell r="O5983" t="str">
            <v>C</v>
          </cell>
          <cell r="T5983">
            <v>0</v>
          </cell>
        </row>
        <row r="5984">
          <cell r="F5984" t="str">
            <v>LS-1</v>
          </cell>
          <cell r="G5984" t="str">
            <v>PPP</v>
          </cell>
          <cell r="I5984" t="str">
            <v>DL</v>
          </cell>
          <cell r="J5984" t="str">
            <v>N/A</v>
          </cell>
          <cell r="K5984" t="str">
            <v>N/A</v>
          </cell>
          <cell r="O5984" t="str">
            <v>N/A</v>
          </cell>
          <cell r="T5984">
            <v>0</v>
          </cell>
        </row>
        <row r="5985">
          <cell r="F5985" t="str">
            <v>LS-1</v>
          </cell>
          <cell r="G5985" t="str">
            <v>CTC</v>
          </cell>
          <cell r="I5985" t="str">
            <v>DL</v>
          </cell>
          <cell r="J5985" t="str">
            <v>N/A</v>
          </cell>
          <cell r="K5985" t="str">
            <v>N/A</v>
          </cell>
          <cell r="O5985" t="str">
            <v>N/A</v>
          </cell>
          <cell r="T5985">
            <v>0</v>
          </cell>
        </row>
        <row r="5986">
          <cell r="F5986" t="str">
            <v>LS-1</v>
          </cell>
          <cell r="G5986" t="str">
            <v>WFC</v>
          </cell>
          <cell r="I5986" t="str">
            <v>DL</v>
          </cell>
          <cell r="J5986" t="str">
            <v>N/A</v>
          </cell>
          <cell r="K5986" t="str">
            <v>N/A</v>
          </cell>
          <cell r="O5986" t="str">
            <v>N/A</v>
          </cell>
          <cell r="T5986">
            <v>0</v>
          </cell>
        </row>
        <row r="5987">
          <cell r="F5987" t="str">
            <v>LS-1</v>
          </cell>
          <cell r="G5987" t="str">
            <v>ECRA</v>
          </cell>
          <cell r="I5987" t="str">
            <v>DL</v>
          </cell>
          <cell r="J5987" t="str">
            <v>N/A</v>
          </cell>
          <cell r="K5987" t="str">
            <v>N/A</v>
          </cell>
          <cell r="O5987" t="str">
            <v>N/A</v>
          </cell>
          <cell r="T5987">
            <v>0</v>
          </cell>
        </row>
        <row r="5988">
          <cell r="F5988" t="str">
            <v>LS-1</v>
          </cell>
          <cell r="G5988" t="str">
            <v>ND</v>
          </cell>
          <cell r="I5988" t="str">
            <v>DL</v>
          </cell>
          <cell r="J5988" t="str">
            <v>N/A</v>
          </cell>
          <cell r="K5988" t="str">
            <v>N/A</v>
          </cell>
          <cell r="O5988" t="str">
            <v>N/A</v>
          </cell>
          <cell r="T5988">
            <v>0</v>
          </cell>
        </row>
        <row r="5989">
          <cell r="F5989" t="str">
            <v>LS-1</v>
          </cell>
          <cell r="G5989" t="str">
            <v>PPP</v>
          </cell>
          <cell r="I5989" t="str">
            <v>DL</v>
          </cell>
          <cell r="J5989" t="str">
            <v>N/A</v>
          </cell>
          <cell r="K5989" t="str">
            <v>N/A</v>
          </cell>
          <cell r="O5989" t="str">
            <v>N/A</v>
          </cell>
          <cell r="T5989">
            <v>0</v>
          </cell>
        </row>
        <row r="5990">
          <cell r="F5990" t="str">
            <v>LS-1</v>
          </cell>
          <cell r="G5990" t="str">
            <v>RB</v>
          </cell>
          <cell r="I5990" t="str">
            <v>DL</v>
          </cell>
          <cell r="J5990" t="str">
            <v>N/A</v>
          </cell>
          <cell r="K5990" t="str">
            <v>N/A</v>
          </cell>
          <cell r="O5990" t="str">
            <v>N/A</v>
          </cell>
          <cell r="T5990">
            <v>0</v>
          </cell>
        </row>
        <row r="5991">
          <cell r="F5991" t="str">
            <v>LS-1</v>
          </cell>
          <cell r="G5991" t="str">
            <v>RBC</v>
          </cell>
          <cell r="I5991" t="str">
            <v>DL</v>
          </cell>
          <cell r="J5991" t="str">
            <v>N/A</v>
          </cell>
          <cell r="K5991" t="str">
            <v>N/A</v>
          </cell>
          <cell r="O5991" t="str">
            <v>N/A</v>
          </cell>
          <cell r="T5991">
            <v>0</v>
          </cell>
        </row>
        <row r="5992">
          <cell r="F5992" t="str">
            <v>LS-1</v>
          </cell>
          <cell r="G5992" t="str">
            <v>WH</v>
          </cell>
          <cell r="I5992" t="str">
            <v>DL</v>
          </cell>
          <cell r="J5992" t="str">
            <v>N/A</v>
          </cell>
          <cell r="K5992" t="str">
            <v>N/A</v>
          </cell>
          <cell r="O5992" t="str">
            <v>N/A</v>
          </cell>
          <cell r="T5992">
            <v>0</v>
          </cell>
        </row>
        <row r="5993">
          <cell r="F5993" t="str">
            <v>LS-1</v>
          </cell>
          <cell r="G5993" t="str">
            <v>PPP</v>
          </cell>
          <cell r="I5993" t="str">
            <v>Energy</v>
          </cell>
          <cell r="J5993" t="str">
            <v>Summer</v>
          </cell>
          <cell r="K5993" t="str">
            <v>N/A</v>
          </cell>
          <cell r="O5993" t="str">
            <v>N/A</v>
          </cell>
          <cell r="T5993">
            <v>7081091.7000000002</v>
          </cell>
        </row>
        <row r="5994">
          <cell r="F5994" t="str">
            <v>LS-1</v>
          </cell>
          <cell r="G5994" t="str">
            <v>PPP</v>
          </cell>
          <cell r="I5994" t="str">
            <v>Energy</v>
          </cell>
          <cell r="J5994" t="str">
            <v>Winter</v>
          </cell>
          <cell r="K5994" t="str">
            <v>N/A</v>
          </cell>
          <cell r="O5994" t="str">
            <v>N/A</v>
          </cell>
          <cell r="T5994">
            <v>7080737.4000000004</v>
          </cell>
        </row>
        <row r="5995">
          <cell r="F5995" t="str">
            <v>LS-1</v>
          </cell>
          <cell r="G5995" t="str">
            <v>AB32 Credit</v>
          </cell>
          <cell r="I5995" t="str">
            <v>Energy</v>
          </cell>
          <cell r="J5995" t="str">
            <v>Summer</v>
          </cell>
          <cell r="K5995" t="str">
            <v>N/A</v>
          </cell>
          <cell r="O5995" t="str">
            <v>N/A</v>
          </cell>
          <cell r="T5995">
            <v>0</v>
          </cell>
        </row>
        <row r="5996">
          <cell r="F5996" t="str">
            <v>LS-1</v>
          </cell>
          <cell r="G5996" t="str">
            <v>AB32 Credit</v>
          </cell>
          <cell r="I5996" t="str">
            <v>Energy</v>
          </cell>
          <cell r="J5996" t="str">
            <v>Winter</v>
          </cell>
          <cell r="K5996" t="str">
            <v>N/A</v>
          </cell>
          <cell r="O5996" t="str">
            <v>N/A</v>
          </cell>
          <cell r="T5996">
            <v>0</v>
          </cell>
        </row>
        <row r="5997">
          <cell r="F5997" t="str">
            <v>LS-1</v>
          </cell>
          <cell r="G5997" t="str">
            <v>TRA</v>
          </cell>
          <cell r="I5997" t="str">
            <v>Energy</v>
          </cell>
          <cell r="J5997" t="str">
            <v>Summer</v>
          </cell>
          <cell r="K5997" t="str">
            <v>N/A</v>
          </cell>
          <cell r="O5997" t="str">
            <v>N/A</v>
          </cell>
          <cell r="T5997">
            <v>7081091.7000000002</v>
          </cell>
        </row>
        <row r="5998">
          <cell r="F5998" t="str">
            <v>LS-1</v>
          </cell>
          <cell r="G5998" t="str">
            <v>TRA</v>
          </cell>
          <cell r="I5998" t="str">
            <v>Energy</v>
          </cell>
          <cell r="J5998" t="str">
            <v>Winter</v>
          </cell>
          <cell r="K5998" t="str">
            <v>N/A</v>
          </cell>
          <cell r="O5998" t="str">
            <v>N/A</v>
          </cell>
          <cell r="T5998">
            <v>7080737.4000000004</v>
          </cell>
        </row>
        <row r="5999">
          <cell r="F5999" t="str">
            <v>LS-1</v>
          </cell>
          <cell r="G5999" t="str">
            <v>CTC</v>
          </cell>
          <cell r="I5999" t="str">
            <v>Energy</v>
          </cell>
          <cell r="J5999" t="str">
            <v>Summer</v>
          </cell>
          <cell r="K5999" t="str">
            <v>N/A</v>
          </cell>
          <cell r="O5999" t="str">
            <v>N/A</v>
          </cell>
          <cell r="T5999">
            <v>7081091.7000000002</v>
          </cell>
        </row>
        <row r="6000">
          <cell r="F6000" t="str">
            <v>LS-1</v>
          </cell>
          <cell r="G6000" t="str">
            <v>CTC</v>
          </cell>
          <cell r="I6000" t="str">
            <v>Energy</v>
          </cell>
          <cell r="J6000" t="str">
            <v>Winter</v>
          </cell>
          <cell r="K6000" t="str">
            <v>N/A</v>
          </cell>
          <cell r="O6000" t="str">
            <v>N/A</v>
          </cell>
          <cell r="T6000">
            <v>7080737.4000000004</v>
          </cell>
        </row>
        <row r="6001">
          <cell r="F6001" t="str">
            <v>LS-1</v>
          </cell>
          <cell r="G6001" t="str">
            <v>Distribution</v>
          </cell>
          <cell r="I6001" t="str">
            <v>Energy</v>
          </cell>
          <cell r="J6001" t="str">
            <v>Summer</v>
          </cell>
          <cell r="K6001" t="str">
            <v>N/A</v>
          </cell>
          <cell r="O6001" t="str">
            <v>N/A</v>
          </cell>
          <cell r="T6001">
            <v>7081091.7000000002</v>
          </cell>
        </row>
        <row r="6002">
          <cell r="F6002" t="str">
            <v>LS-1</v>
          </cell>
          <cell r="G6002" t="str">
            <v>Distribution</v>
          </cell>
          <cell r="I6002" t="str">
            <v>Energy</v>
          </cell>
          <cell r="J6002" t="str">
            <v>Winter</v>
          </cell>
          <cell r="K6002" t="str">
            <v>N/A</v>
          </cell>
          <cell r="O6002" t="str">
            <v>N/A</v>
          </cell>
          <cell r="T6002">
            <v>7080737.4000000004</v>
          </cell>
        </row>
        <row r="6003">
          <cell r="F6003" t="str">
            <v>LS-1</v>
          </cell>
          <cell r="G6003" t="str">
            <v>WFC</v>
          </cell>
          <cell r="I6003" t="str">
            <v>Energy</v>
          </cell>
          <cell r="J6003" t="str">
            <v>Summer</v>
          </cell>
          <cell r="K6003" t="str">
            <v>N/A</v>
          </cell>
          <cell r="O6003" t="str">
            <v>N/A</v>
          </cell>
          <cell r="T6003">
            <v>7081091.7000000002</v>
          </cell>
        </row>
        <row r="6004">
          <cell r="F6004" t="str">
            <v>LS-1</v>
          </cell>
          <cell r="G6004" t="str">
            <v>WFC</v>
          </cell>
          <cell r="I6004" t="str">
            <v>Energy</v>
          </cell>
          <cell r="J6004" t="str">
            <v>Winter</v>
          </cell>
          <cell r="K6004" t="str">
            <v>N/A</v>
          </cell>
          <cell r="O6004" t="str">
            <v>N/A</v>
          </cell>
          <cell r="T6004">
            <v>7080737.4000000004</v>
          </cell>
        </row>
        <row r="6005">
          <cell r="F6005" t="str">
            <v>LS-1</v>
          </cell>
          <cell r="G6005" t="str">
            <v>ECRA</v>
          </cell>
          <cell r="I6005" t="str">
            <v>Energy</v>
          </cell>
          <cell r="J6005" t="str">
            <v>Summer</v>
          </cell>
          <cell r="K6005" t="str">
            <v>N/A</v>
          </cell>
          <cell r="O6005" t="str">
            <v>N/A</v>
          </cell>
          <cell r="T6005">
            <v>7081091.7000000002</v>
          </cell>
        </row>
        <row r="6006">
          <cell r="F6006" t="str">
            <v>LS-1</v>
          </cell>
          <cell r="G6006" t="str">
            <v>ECRA</v>
          </cell>
          <cell r="I6006" t="str">
            <v>Energy</v>
          </cell>
          <cell r="J6006" t="str">
            <v>Winter</v>
          </cell>
          <cell r="K6006" t="str">
            <v>N/A</v>
          </cell>
          <cell r="O6006" t="str">
            <v>N/A</v>
          </cell>
          <cell r="T6006">
            <v>7080737.4000000004</v>
          </cell>
        </row>
        <row r="6007">
          <cell r="F6007" t="str">
            <v>LS-1</v>
          </cell>
          <cell r="G6007" t="str">
            <v>Generation</v>
          </cell>
          <cell r="I6007" t="str">
            <v>Energy</v>
          </cell>
          <cell r="J6007" t="str">
            <v>Summer</v>
          </cell>
          <cell r="K6007" t="str">
            <v>N/A</v>
          </cell>
          <cell r="O6007" t="str">
            <v>N/A</v>
          </cell>
          <cell r="T6007">
            <v>7081091.7000000002</v>
          </cell>
        </row>
        <row r="6008">
          <cell r="F6008" t="str">
            <v>LS-1</v>
          </cell>
          <cell r="G6008" t="str">
            <v>Generation</v>
          </cell>
          <cell r="I6008" t="str">
            <v>Energy</v>
          </cell>
          <cell r="J6008" t="str">
            <v>Winter</v>
          </cell>
          <cell r="K6008" t="str">
            <v>N/A</v>
          </cell>
          <cell r="O6008" t="str">
            <v>N/A</v>
          </cell>
          <cell r="T6008">
            <v>7080737.4000000004</v>
          </cell>
        </row>
        <row r="6009">
          <cell r="F6009" t="str">
            <v>LS-1</v>
          </cell>
          <cell r="G6009" t="str">
            <v>ND</v>
          </cell>
          <cell r="I6009" t="str">
            <v>Energy</v>
          </cell>
          <cell r="J6009" t="str">
            <v>Summer</v>
          </cell>
          <cell r="K6009" t="str">
            <v>N/A</v>
          </cell>
          <cell r="O6009" t="str">
            <v>N/A</v>
          </cell>
          <cell r="T6009">
            <v>7081091.7000000002</v>
          </cell>
        </row>
        <row r="6010">
          <cell r="F6010" t="str">
            <v>LS-1</v>
          </cell>
          <cell r="G6010" t="str">
            <v>ND</v>
          </cell>
          <cell r="I6010" t="str">
            <v>Energy</v>
          </cell>
          <cell r="J6010" t="str">
            <v>Winter</v>
          </cell>
          <cell r="K6010" t="str">
            <v>N/A</v>
          </cell>
          <cell r="O6010" t="str">
            <v>N/A</v>
          </cell>
          <cell r="T6010">
            <v>7080737.4000000004</v>
          </cell>
        </row>
        <row r="6011">
          <cell r="F6011" t="str">
            <v>LS-1</v>
          </cell>
          <cell r="G6011" t="str">
            <v>NSGC</v>
          </cell>
          <cell r="I6011" t="str">
            <v>Energy</v>
          </cell>
          <cell r="J6011" t="str">
            <v>Summer</v>
          </cell>
          <cell r="K6011" t="str">
            <v>N/A</v>
          </cell>
          <cell r="O6011" t="str">
            <v>N/A</v>
          </cell>
          <cell r="T6011">
            <v>7081091.7000000002</v>
          </cell>
        </row>
        <row r="6012">
          <cell r="F6012" t="str">
            <v>LS-1</v>
          </cell>
          <cell r="G6012" t="str">
            <v>NSGC</v>
          </cell>
          <cell r="I6012" t="str">
            <v>Energy</v>
          </cell>
          <cell r="J6012" t="str">
            <v>Winter</v>
          </cell>
          <cell r="K6012" t="str">
            <v>N/A</v>
          </cell>
          <cell r="O6012" t="str">
            <v>N/A</v>
          </cell>
          <cell r="T6012">
            <v>7080737.4000000004</v>
          </cell>
        </row>
        <row r="6013">
          <cell r="F6013" t="str">
            <v>LS-1</v>
          </cell>
          <cell r="G6013" t="str">
            <v>RS</v>
          </cell>
          <cell r="I6013" t="str">
            <v>Energy</v>
          </cell>
          <cell r="J6013" t="str">
            <v>Summer</v>
          </cell>
          <cell r="K6013" t="str">
            <v>N/A</v>
          </cell>
          <cell r="O6013" t="str">
            <v>N/A</v>
          </cell>
          <cell r="T6013">
            <v>7081091.7000000002</v>
          </cell>
        </row>
        <row r="6014">
          <cell r="F6014" t="str">
            <v>LS-1</v>
          </cell>
          <cell r="G6014" t="str">
            <v>RS</v>
          </cell>
          <cell r="I6014" t="str">
            <v>Energy</v>
          </cell>
          <cell r="J6014" t="str">
            <v>Winter</v>
          </cell>
          <cell r="K6014" t="str">
            <v>N/A</v>
          </cell>
          <cell r="O6014" t="str">
            <v>N/A</v>
          </cell>
          <cell r="T6014">
            <v>7080737.4000000004</v>
          </cell>
        </row>
        <row r="6015">
          <cell r="F6015" t="str">
            <v>LS-1</v>
          </cell>
          <cell r="G6015" t="str">
            <v>Trans</v>
          </cell>
          <cell r="I6015" t="str">
            <v>Energy</v>
          </cell>
          <cell r="J6015" t="str">
            <v>Summer</v>
          </cell>
          <cell r="K6015" t="str">
            <v>N/A</v>
          </cell>
          <cell r="O6015" t="str">
            <v>N/A</v>
          </cell>
          <cell r="T6015">
            <v>7081091.7000000002</v>
          </cell>
        </row>
        <row r="6016">
          <cell r="F6016" t="str">
            <v>LS-1</v>
          </cell>
          <cell r="G6016" t="str">
            <v>Trans</v>
          </cell>
          <cell r="I6016" t="str">
            <v>Energy</v>
          </cell>
          <cell r="J6016" t="str">
            <v>Winter</v>
          </cell>
          <cell r="K6016" t="str">
            <v>N/A</v>
          </cell>
          <cell r="O6016" t="str">
            <v>N/A</v>
          </cell>
          <cell r="T6016">
            <v>7080737.4000000004</v>
          </cell>
        </row>
        <row r="6017">
          <cell r="F6017" t="str">
            <v>LS-1</v>
          </cell>
          <cell r="G6017" t="str">
            <v>PPP</v>
          </cell>
          <cell r="I6017" t="str">
            <v>Energy</v>
          </cell>
          <cell r="J6017" t="str">
            <v>Summer</v>
          </cell>
          <cell r="K6017" t="str">
            <v>N/A</v>
          </cell>
          <cell r="O6017" t="str">
            <v>N/A</v>
          </cell>
          <cell r="T6017">
            <v>7081091.7000000002</v>
          </cell>
        </row>
        <row r="6018">
          <cell r="F6018" t="str">
            <v>LS-1</v>
          </cell>
          <cell r="G6018" t="str">
            <v>PPP</v>
          </cell>
          <cell r="I6018" t="str">
            <v>Energy</v>
          </cell>
          <cell r="J6018" t="str">
            <v>Winter</v>
          </cell>
          <cell r="K6018" t="str">
            <v>N/A</v>
          </cell>
          <cell r="O6018" t="str">
            <v>N/A</v>
          </cell>
          <cell r="T6018">
            <v>7080737.4000000004</v>
          </cell>
        </row>
        <row r="6019">
          <cell r="F6019" t="str">
            <v>LS-1</v>
          </cell>
          <cell r="G6019" t="str">
            <v>AB32 Credit</v>
          </cell>
          <cell r="I6019" t="str">
            <v>Energy</v>
          </cell>
          <cell r="J6019" t="str">
            <v>Summer</v>
          </cell>
          <cell r="K6019" t="str">
            <v>N/A</v>
          </cell>
          <cell r="O6019" t="str">
            <v>N/A</v>
          </cell>
          <cell r="T6019">
            <v>0</v>
          </cell>
        </row>
        <row r="6020">
          <cell r="F6020" t="str">
            <v>LS-1</v>
          </cell>
          <cell r="G6020" t="str">
            <v>AB32 Credit</v>
          </cell>
          <cell r="I6020" t="str">
            <v>Energy</v>
          </cell>
          <cell r="J6020" t="str">
            <v>Winter</v>
          </cell>
          <cell r="K6020" t="str">
            <v>N/A</v>
          </cell>
          <cell r="O6020" t="str">
            <v>N/A</v>
          </cell>
          <cell r="T6020">
            <v>0</v>
          </cell>
        </row>
        <row r="6021">
          <cell r="F6021" t="str">
            <v>LS-1</v>
          </cell>
          <cell r="G6021" t="str">
            <v>TRA</v>
          </cell>
          <cell r="I6021" t="str">
            <v>Energy</v>
          </cell>
          <cell r="J6021" t="str">
            <v>Summer</v>
          </cell>
          <cell r="K6021" t="str">
            <v>N/A</v>
          </cell>
          <cell r="O6021" t="str">
            <v>N/A</v>
          </cell>
          <cell r="T6021">
            <v>7081091.7000000002</v>
          </cell>
        </row>
        <row r="6022">
          <cell r="F6022" t="str">
            <v>LS-1</v>
          </cell>
          <cell r="G6022" t="str">
            <v>TRA</v>
          </cell>
          <cell r="I6022" t="str">
            <v>Energy</v>
          </cell>
          <cell r="J6022" t="str">
            <v>Winter</v>
          </cell>
          <cell r="K6022" t="str">
            <v>N/A</v>
          </cell>
          <cell r="O6022" t="str">
            <v>N/A</v>
          </cell>
          <cell r="T6022">
            <v>7080737.4000000004</v>
          </cell>
        </row>
        <row r="6023">
          <cell r="F6023" t="str">
            <v>LS-1</v>
          </cell>
          <cell r="G6023" t="str">
            <v>TRA</v>
          </cell>
          <cell r="I6023" t="str">
            <v>Energy</v>
          </cell>
          <cell r="J6023" t="str">
            <v>Summer</v>
          </cell>
          <cell r="K6023" t="str">
            <v>N/A</v>
          </cell>
          <cell r="O6023" t="str">
            <v>N/A</v>
          </cell>
          <cell r="T6023">
            <v>7081091.7000000002</v>
          </cell>
        </row>
        <row r="6024">
          <cell r="F6024" t="str">
            <v>LS-1</v>
          </cell>
          <cell r="G6024" t="str">
            <v>TRA</v>
          </cell>
          <cell r="I6024" t="str">
            <v>Energy</v>
          </cell>
          <cell r="J6024" t="str">
            <v>Winter</v>
          </cell>
          <cell r="K6024" t="str">
            <v>N/A</v>
          </cell>
          <cell r="O6024" t="str">
            <v>N/A</v>
          </cell>
          <cell r="T6024">
            <v>7080737.4000000004</v>
          </cell>
        </row>
        <row r="6025">
          <cell r="F6025" t="str">
            <v>LS-1</v>
          </cell>
          <cell r="G6025" t="str">
            <v>RB</v>
          </cell>
          <cell r="I6025" t="str">
            <v>Energy</v>
          </cell>
          <cell r="J6025" t="str">
            <v>Summer</v>
          </cell>
          <cell r="K6025" t="str">
            <v>N/A</v>
          </cell>
          <cell r="O6025" t="str">
            <v>N/A</v>
          </cell>
          <cell r="T6025">
            <v>7081091.7000000002</v>
          </cell>
        </row>
        <row r="6026">
          <cell r="F6026" t="str">
            <v>LS-1</v>
          </cell>
          <cell r="G6026" t="str">
            <v>RB</v>
          </cell>
          <cell r="I6026" t="str">
            <v>Energy</v>
          </cell>
          <cell r="J6026" t="str">
            <v>Winter</v>
          </cell>
          <cell r="K6026" t="str">
            <v>N/A</v>
          </cell>
          <cell r="O6026" t="str">
            <v>N/A</v>
          </cell>
          <cell r="T6026">
            <v>7080737.4000000004</v>
          </cell>
        </row>
        <row r="6027">
          <cell r="F6027" t="str">
            <v>LS-1</v>
          </cell>
          <cell r="G6027" t="str">
            <v>RBC</v>
          </cell>
          <cell r="I6027" t="str">
            <v>Energy</v>
          </cell>
          <cell r="J6027" t="str">
            <v>Summer</v>
          </cell>
          <cell r="K6027" t="str">
            <v>N/A</v>
          </cell>
          <cell r="O6027" t="str">
            <v>N/A</v>
          </cell>
          <cell r="T6027">
            <v>7081091.7000000002</v>
          </cell>
        </row>
        <row r="6028">
          <cell r="F6028" t="str">
            <v>LS-1</v>
          </cell>
          <cell r="G6028" t="str">
            <v>RBC</v>
          </cell>
          <cell r="I6028" t="str">
            <v>Energy</v>
          </cell>
          <cell r="J6028" t="str">
            <v>Winter</v>
          </cell>
          <cell r="K6028" t="str">
            <v>N/A</v>
          </cell>
          <cell r="O6028" t="str">
            <v>N/A</v>
          </cell>
          <cell r="T6028">
            <v>7080737.4000000004</v>
          </cell>
        </row>
        <row r="6029">
          <cell r="F6029" t="str">
            <v>LS-1</v>
          </cell>
          <cell r="G6029" t="str">
            <v>WH</v>
          </cell>
          <cell r="I6029" t="str">
            <v>Energy</v>
          </cell>
          <cell r="J6029" t="str">
            <v>Summer</v>
          </cell>
          <cell r="K6029" t="str">
            <v>N/A</v>
          </cell>
          <cell r="O6029" t="str">
            <v>N/A</v>
          </cell>
          <cell r="T6029">
            <v>7081091.7000000002</v>
          </cell>
        </row>
        <row r="6030">
          <cell r="F6030" t="str">
            <v>LS-1</v>
          </cell>
          <cell r="G6030" t="str">
            <v>WH</v>
          </cell>
          <cell r="I6030" t="str">
            <v>Energy</v>
          </cell>
          <cell r="J6030" t="str">
            <v>Winter</v>
          </cell>
          <cell r="K6030" t="str">
            <v>N/A</v>
          </cell>
          <cell r="O6030" t="str">
            <v>N/A</v>
          </cell>
          <cell r="T6030">
            <v>7080737.4000000004</v>
          </cell>
        </row>
        <row r="6031">
          <cell r="F6031" t="str">
            <v>LS-1</v>
          </cell>
          <cell r="G6031" t="str">
            <v>Distribution</v>
          </cell>
          <cell r="I6031" t="str">
            <v>Facility</v>
          </cell>
          <cell r="J6031" t="str">
            <v>N/A</v>
          </cell>
          <cell r="K6031" t="str">
            <v>N/A</v>
          </cell>
          <cell r="O6031" t="str">
            <v>N/A</v>
          </cell>
          <cell r="T6031">
            <v>864995</v>
          </cell>
        </row>
        <row r="6032">
          <cell r="F6032" t="str">
            <v>LS-1</v>
          </cell>
          <cell r="G6032" t="str">
            <v>PCIA</v>
          </cell>
          <cell r="I6032" t="str">
            <v>Pre-09</v>
          </cell>
          <cell r="J6032" t="str">
            <v>N/A</v>
          </cell>
          <cell r="K6032" t="str">
            <v>N/A</v>
          </cell>
          <cell r="O6032" t="str">
            <v>N/A</v>
          </cell>
          <cell r="T6032">
            <v>0</v>
          </cell>
        </row>
        <row r="6033">
          <cell r="F6033" t="str">
            <v>LS-1</v>
          </cell>
          <cell r="G6033" t="str">
            <v>PCIA</v>
          </cell>
          <cell r="I6033" t="str">
            <v>Vin 09</v>
          </cell>
          <cell r="J6033" t="str">
            <v>N/A</v>
          </cell>
          <cell r="K6033" t="str">
            <v>N/A</v>
          </cell>
          <cell r="O6033" t="str">
            <v>N/A</v>
          </cell>
          <cell r="T6033">
            <v>0</v>
          </cell>
        </row>
        <row r="6034">
          <cell r="F6034" t="str">
            <v>LS-1</v>
          </cell>
          <cell r="G6034" t="str">
            <v>PCIA</v>
          </cell>
          <cell r="I6034" t="str">
            <v>Vin 10</v>
          </cell>
          <cell r="J6034" t="str">
            <v>N/A</v>
          </cell>
          <cell r="K6034" t="str">
            <v>N/A</v>
          </cell>
          <cell r="O6034" t="str">
            <v>N/A</v>
          </cell>
          <cell r="T6034">
            <v>0</v>
          </cell>
        </row>
        <row r="6035">
          <cell r="F6035" t="str">
            <v>LS-1</v>
          </cell>
          <cell r="G6035" t="str">
            <v>PCIA</v>
          </cell>
          <cell r="I6035" t="str">
            <v>Vin 11</v>
          </cell>
          <cell r="J6035" t="str">
            <v>N/A</v>
          </cell>
          <cell r="K6035" t="str">
            <v>N/A</v>
          </cell>
          <cell r="O6035" t="str">
            <v>N/A</v>
          </cell>
          <cell r="T6035">
            <v>0</v>
          </cell>
        </row>
        <row r="6036">
          <cell r="F6036" t="str">
            <v>LS-1</v>
          </cell>
          <cell r="G6036" t="str">
            <v>PCIA</v>
          </cell>
          <cell r="I6036" t="str">
            <v>Vin 12</v>
          </cell>
          <cell r="J6036" t="str">
            <v>N/A</v>
          </cell>
          <cell r="K6036" t="str">
            <v>N/A</v>
          </cell>
          <cell r="O6036" t="str">
            <v>N/A</v>
          </cell>
          <cell r="T6036">
            <v>0</v>
          </cell>
        </row>
        <row r="6037">
          <cell r="F6037" t="str">
            <v>LS-1</v>
          </cell>
          <cell r="G6037" t="str">
            <v>PCIA</v>
          </cell>
          <cell r="I6037" t="str">
            <v>Vin 13</v>
          </cell>
          <cell r="J6037" t="str">
            <v>N/A</v>
          </cell>
          <cell r="K6037" t="str">
            <v>N/A</v>
          </cell>
          <cell r="O6037" t="str">
            <v>N/A</v>
          </cell>
          <cell r="T6037">
            <v>0</v>
          </cell>
        </row>
        <row r="6038">
          <cell r="F6038" t="str">
            <v>LS-1</v>
          </cell>
          <cell r="G6038" t="str">
            <v>PCIA</v>
          </cell>
          <cell r="I6038" t="str">
            <v>Vin 14</v>
          </cell>
          <cell r="J6038" t="str">
            <v>N/A</v>
          </cell>
          <cell r="K6038" t="str">
            <v>N/A</v>
          </cell>
          <cell r="O6038" t="str">
            <v>N/A</v>
          </cell>
          <cell r="T6038">
            <v>0</v>
          </cell>
        </row>
        <row r="6039">
          <cell r="F6039" t="str">
            <v>LS-1</v>
          </cell>
          <cell r="G6039" t="str">
            <v>PCIA</v>
          </cell>
          <cell r="I6039" t="str">
            <v>Vin 15</v>
          </cell>
          <cell r="J6039" t="str">
            <v>N/A</v>
          </cell>
          <cell r="K6039" t="str">
            <v>N/A</v>
          </cell>
          <cell r="O6039" t="str">
            <v>N/A</v>
          </cell>
          <cell r="T6039">
            <v>0</v>
          </cell>
        </row>
        <row r="6040">
          <cell r="F6040" t="str">
            <v>LS-1</v>
          </cell>
          <cell r="G6040" t="str">
            <v>PCIA</v>
          </cell>
          <cell r="I6040" t="str">
            <v>Vin 16</v>
          </cell>
          <cell r="J6040" t="str">
            <v>N/A</v>
          </cell>
          <cell r="K6040" t="str">
            <v>N/A</v>
          </cell>
          <cell r="O6040" t="str">
            <v>N/A</v>
          </cell>
          <cell r="T6040">
            <v>0</v>
          </cell>
        </row>
        <row r="6041">
          <cell r="F6041" t="str">
            <v>LS-1</v>
          </cell>
          <cell r="G6041" t="str">
            <v>PCIA</v>
          </cell>
          <cell r="I6041" t="str">
            <v>Vin 17</v>
          </cell>
          <cell r="J6041" t="str">
            <v>N/A</v>
          </cell>
          <cell r="K6041" t="str">
            <v>N/A</v>
          </cell>
          <cell r="O6041" t="str">
            <v>N/A</v>
          </cell>
          <cell r="T6041">
            <v>0</v>
          </cell>
        </row>
        <row r="6042">
          <cell r="F6042" t="str">
            <v>LS-1</v>
          </cell>
          <cell r="G6042" t="str">
            <v>PCIA</v>
          </cell>
          <cell r="I6042" t="str">
            <v>Vin 18</v>
          </cell>
          <cell r="J6042" t="str">
            <v>N/A</v>
          </cell>
          <cell r="K6042" t="str">
            <v>N/A</v>
          </cell>
          <cell r="O6042" t="str">
            <v>N/A</v>
          </cell>
          <cell r="T6042">
            <v>0</v>
          </cell>
        </row>
        <row r="6043">
          <cell r="F6043" t="str">
            <v>LS-1</v>
          </cell>
          <cell r="G6043" t="str">
            <v>PCIA</v>
          </cell>
          <cell r="I6043" t="str">
            <v>Vin 19</v>
          </cell>
          <cell r="J6043" t="str">
            <v>N/A</v>
          </cell>
          <cell r="K6043" t="str">
            <v>N/A</v>
          </cell>
          <cell r="O6043" t="str">
            <v>N/A</v>
          </cell>
          <cell r="T6043">
            <v>0</v>
          </cell>
        </row>
        <row r="6044">
          <cell r="F6044" t="str">
            <v>LS-1</v>
          </cell>
          <cell r="G6044" t="str">
            <v>PCIA</v>
          </cell>
          <cell r="I6044" t="str">
            <v>Vin 20</v>
          </cell>
          <cell r="J6044" t="str">
            <v>N/A</v>
          </cell>
          <cell r="K6044" t="str">
            <v>N/A</v>
          </cell>
          <cell r="O6044" t="str">
            <v>N/A</v>
          </cell>
          <cell r="T6044">
            <v>0</v>
          </cell>
        </row>
        <row r="6045">
          <cell r="F6045" t="str">
            <v>LS-1</v>
          </cell>
          <cell r="G6045" t="str">
            <v>PCIA</v>
          </cell>
          <cell r="I6045" t="str">
            <v>Vin 21</v>
          </cell>
          <cell r="J6045" t="str">
            <v>N/A</v>
          </cell>
          <cell r="K6045" t="str">
            <v>N/A</v>
          </cell>
          <cell r="O6045" t="str">
            <v>N/A</v>
          </cell>
          <cell r="T6045">
            <v>0</v>
          </cell>
        </row>
        <row r="6046">
          <cell r="F6046" t="str">
            <v>LS-1</v>
          </cell>
          <cell r="G6046" t="str">
            <v>PCIA</v>
          </cell>
          <cell r="I6046" t="str">
            <v>Vin Bund</v>
          </cell>
          <cell r="J6046" t="str">
            <v>N/A</v>
          </cell>
          <cell r="K6046" t="str">
            <v>N/A</v>
          </cell>
          <cell r="O6046" t="str">
            <v>N/A</v>
          </cell>
          <cell r="T6046">
            <v>0</v>
          </cell>
        </row>
        <row r="6047">
          <cell r="F6047" t="str">
            <v>LS-1</v>
          </cell>
          <cell r="G6047" t="str">
            <v>WH</v>
          </cell>
          <cell r="I6047" t="str">
            <v>DL</v>
          </cell>
          <cell r="J6047" t="str">
            <v>N/A</v>
          </cell>
          <cell r="K6047" t="str">
            <v>N/A</v>
          </cell>
          <cell r="O6047" t="str">
            <v>N/A</v>
          </cell>
          <cell r="T6047">
            <v>0</v>
          </cell>
        </row>
        <row r="6048">
          <cell r="F6048" t="str">
            <v>LS-1</v>
          </cell>
          <cell r="G6048" t="str">
            <v>WH</v>
          </cell>
          <cell r="I6048" t="str">
            <v>Energy</v>
          </cell>
          <cell r="J6048" t="str">
            <v>Summer</v>
          </cell>
          <cell r="K6048" t="str">
            <v>N/A</v>
          </cell>
          <cell r="O6048" t="str">
            <v>N/A</v>
          </cell>
          <cell r="T6048">
            <v>7081091.7000000002</v>
          </cell>
        </row>
        <row r="6049">
          <cell r="F6049" t="str">
            <v>LS-1</v>
          </cell>
          <cell r="G6049" t="str">
            <v>WH</v>
          </cell>
          <cell r="I6049" t="str">
            <v>Energy</v>
          </cell>
          <cell r="J6049" t="str">
            <v>Winter</v>
          </cell>
          <cell r="K6049" t="str">
            <v>N/A</v>
          </cell>
          <cell r="O6049" t="str">
            <v>N/A</v>
          </cell>
          <cell r="T6049">
            <v>7080737.4000000004</v>
          </cell>
        </row>
        <row r="6050">
          <cell r="F6050" t="str">
            <v>LS-1</v>
          </cell>
          <cell r="G6050" t="str">
            <v>WH</v>
          </cell>
          <cell r="I6050" t="str">
            <v>DL</v>
          </cell>
          <cell r="J6050" t="str">
            <v>N/A</v>
          </cell>
          <cell r="K6050" t="str">
            <v>N/A</v>
          </cell>
          <cell r="O6050" t="str">
            <v>N/A</v>
          </cell>
          <cell r="T6050">
            <v>0</v>
          </cell>
        </row>
        <row r="6051">
          <cell r="F6051" t="str">
            <v>LS-1</v>
          </cell>
          <cell r="G6051" t="str">
            <v>WH</v>
          </cell>
          <cell r="I6051" t="str">
            <v>Energy</v>
          </cell>
          <cell r="J6051" t="str">
            <v>Summer</v>
          </cell>
          <cell r="K6051" t="str">
            <v>N/A</v>
          </cell>
          <cell r="O6051" t="str">
            <v>N/A</v>
          </cell>
          <cell r="T6051">
            <v>7081091.7000000002</v>
          </cell>
        </row>
        <row r="6052">
          <cell r="F6052" t="str">
            <v>LS-1</v>
          </cell>
          <cell r="G6052" t="str">
            <v>WH</v>
          </cell>
          <cell r="I6052" t="str">
            <v>Energy</v>
          </cell>
          <cell r="J6052" t="str">
            <v>Winter</v>
          </cell>
          <cell r="K6052" t="str">
            <v>N/A</v>
          </cell>
          <cell r="O6052" t="str">
            <v>N/A</v>
          </cell>
          <cell r="T6052">
            <v>7080737.4000000004</v>
          </cell>
        </row>
        <row r="6053">
          <cell r="F6053" t="str">
            <v>LS-1</v>
          </cell>
          <cell r="G6053" t="str">
            <v>PCIA</v>
          </cell>
          <cell r="I6053" t="str">
            <v>Vin 22</v>
          </cell>
          <cell r="J6053" t="str">
            <v>N/A</v>
          </cell>
          <cell r="K6053" t="str">
            <v>N/A</v>
          </cell>
          <cell r="O6053" t="str">
            <v>N/A</v>
          </cell>
          <cell r="T6053">
            <v>0</v>
          </cell>
        </row>
        <row r="6054">
          <cell r="F6054" t="str">
            <v>LS-1</v>
          </cell>
          <cell r="G6054" t="str">
            <v>PCIA</v>
          </cell>
          <cell r="I6054" t="str">
            <v>Vin 23</v>
          </cell>
          <cell r="J6054" t="str">
            <v>N/A</v>
          </cell>
          <cell r="K6054" t="str">
            <v>N/A</v>
          </cell>
          <cell r="O6054" t="str">
            <v>N/A</v>
          </cell>
          <cell r="T6054">
            <v>0</v>
          </cell>
        </row>
        <row r="6055">
          <cell r="F6055" t="str">
            <v>LS-2</v>
          </cell>
          <cell r="G6055" t="str">
            <v>Distribution</v>
          </cell>
          <cell r="I6055" t="str">
            <v>Customer</v>
          </cell>
          <cell r="J6055" t="str">
            <v>Summer</v>
          </cell>
          <cell r="K6055" t="str">
            <v>N/A</v>
          </cell>
          <cell r="O6055" t="str">
            <v>N/A</v>
          </cell>
          <cell r="T6055">
            <v>0</v>
          </cell>
        </row>
        <row r="6056">
          <cell r="F6056" t="str">
            <v>LS-2</v>
          </cell>
          <cell r="G6056" t="str">
            <v>Distribution</v>
          </cell>
          <cell r="I6056" t="str">
            <v>Customer</v>
          </cell>
          <cell r="J6056" t="str">
            <v>Winter</v>
          </cell>
          <cell r="K6056" t="str">
            <v>N/A</v>
          </cell>
          <cell r="O6056" t="str">
            <v>N/A</v>
          </cell>
          <cell r="T6056">
            <v>0</v>
          </cell>
        </row>
        <row r="6057">
          <cell r="F6057" t="str">
            <v>LS-2</v>
          </cell>
          <cell r="G6057" t="str">
            <v>Distribution</v>
          </cell>
          <cell r="I6057" t="str">
            <v>Customer</v>
          </cell>
          <cell r="J6057" t="str">
            <v>Summer</v>
          </cell>
          <cell r="K6057" t="str">
            <v>N/A</v>
          </cell>
          <cell r="O6057" t="str">
            <v>C</v>
          </cell>
          <cell r="T6057">
            <v>0</v>
          </cell>
        </row>
        <row r="6058">
          <cell r="F6058" t="str">
            <v>LS-2</v>
          </cell>
          <cell r="G6058" t="str">
            <v>Distribution</v>
          </cell>
          <cell r="I6058" t="str">
            <v>Customer</v>
          </cell>
          <cell r="J6058" t="str">
            <v>Winter</v>
          </cell>
          <cell r="K6058" t="str">
            <v>N/A</v>
          </cell>
          <cell r="O6058" t="str">
            <v>C</v>
          </cell>
          <cell r="T6058">
            <v>0</v>
          </cell>
        </row>
        <row r="6059">
          <cell r="F6059" t="str">
            <v>LS-2</v>
          </cell>
          <cell r="G6059" t="str">
            <v>PPP</v>
          </cell>
          <cell r="I6059" t="str">
            <v>DL</v>
          </cell>
          <cell r="J6059" t="str">
            <v>N/A</v>
          </cell>
          <cell r="K6059" t="str">
            <v>N/A</v>
          </cell>
          <cell r="O6059" t="str">
            <v>N/A</v>
          </cell>
          <cell r="T6059">
            <v>0</v>
          </cell>
        </row>
        <row r="6060">
          <cell r="F6060" t="str">
            <v>LS-2</v>
          </cell>
          <cell r="G6060" t="str">
            <v>CTC</v>
          </cell>
          <cell r="I6060" t="str">
            <v>DL</v>
          </cell>
          <cell r="J6060" t="str">
            <v>N/A</v>
          </cell>
          <cell r="K6060" t="str">
            <v>N/A</v>
          </cell>
          <cell r="O6060" t="str">
            <v>N/A</v>
          </cell>
          <cell r="T6060">
            <v>0</v>
          </cell>
        </row>
        <row r="6061">
          <cell r="F6061" t="str">
            <v>LS-2</v>
          </cell>
          <cell r="G6061" t="str">
            <v>WFC</v>
          </cell>
          <cell r="I6061" t="str">
            <v>DL</v>
          </cell>
          <cell r="J6061" t="str">
            <v>N/A</v>
          </cell>
          <cell r="K6061" t="str">
            <v>N/A</v>
          </cell>
          <cell r="O6061" t="str">
            <v>N/A</v>
          </cell>
          <cell r="T6061">
            <v>0</v>
          </cell>
        </row>
        <row r="6062">
          <cell r="F6062" t="str">
            <v>LS-2</v>
          </cell>
          <cell r="G6062" t="str">
            <v>ECRA</v>
          </cell>
          <cell r="I6062" t="str">
            <v>DL</v>
          </cell>
          <cell r="J6062" t="str">
            <v>N/A</v>
          </cell>
          <cell r="K6062" t="str">
            <v>N/A</v>
          </cell>
          <cell r="O6062" t="str">
            <v>N/A</v>
          </cell>
          <cell r="T6062">
            <v>0</v>
          </cell>
        </row>
        <row r="6063">
          <cell r="F6063" t="str">
            <v>LS-2</v>
          </cell>
          <cell r="G6063" t="str">
            <v>ND</v>
          </cell>
          <cell r="I6063" t="str">
            <v>DL</v>
          </cell>
          <cell r="J6063" t="str">
            <v>N/A</v>
          </cell>
          <cell r="K6063" t="str">
            <v>N/A</v>
          </cell>
          <cell r="O6063" t="str">
            <v>N/A</v>
          </cell>
          <cell r="T6063">
            <v>0</v>
          </cell>
        </row>
        <row r="6064">
          <cell r="F6064" t="str">
            <v>LS-2</v>
          </cell>
          <cell r="G6064" t="str">
            <v>PPP</v>
          </cell>
          <cell r="I6064" t="str">
            <v>DL</v>
          </cell>
          <cell r="J6064" t="str">
            <v>N/A</v>
          </cell>
          <cell r="K6064" t="str">
            <v>N/A</v>
          </cell>
          <cell r="O6064" t="str">
            <v>N/A</v>
          </cell>
          <cell r="T6064">
            <v>0</v>
          </cell>
        </row>
        <row r="6065">
          <cell r="F6065" t="str">
            <v>LS-2</v>
          </cell>
          <cell r="G6065" t="str">
            <v>RB</v>
          </cell>
          <cell r="I6065" t="str">
            <v>DL</v>
          </cell>
          <cell r="J6065" t="str">
            <v>N/A</v>
          </cell>
          <cell r="K6065" t="str">
            <v>N/A</v>
          </cell>
          <cell r="O6065" t="str">
            <v>N/A</v>
          </cell>
          <cell r="T6065">
            <v>0</v>
          </cell>
        </row>
        <row r="6066">
          <cell r="F6066" t="str">
            <v>LS-2</v>
          </cell>
          <cell r="G6066" t="str">
            <v>RBC</v>
          </cell>
          <cell r="I6066" t="str">
            <v>DL</v>
          </cell>
          <cell r="J6066" t="str">
            <v>N/A</v>
          </cell>
          <cell r="K6066" t="str">
            <v>N/A</v>
          </cell>
          <cell r="O6066" t="str">
            <v>N/A</v>
          </cell>
          <cell r="T6066">
            <v>0</v>
          </cell>
        </row>
        <row r="6067">
          <cell r="F6067" t="str">
            <v>LS-2</v>
          </cell>
          <cell r="G6067" t="str">
            <v>WH</v>
          </cell>
          <cell r="I6067" t="str">
            <v>DL</v>
          </cell>
          <cell r="J6067" t="str">
            <v>N/A</v>
          </cell>
          <cell r="K6067" t="str">
            <v>N/A</v>
          </cell>
          <cell r="O6067" t="str">
            <v>N/A</v>
          </cell>
          <cell r="T6067">
            <v>0</v>
          </cell>
        </row>
        <row r="6068">
          <cell r="F6068" t="str">
            <v>LS-2</v>
          </cell>
          <cell r="G6068" t="str">
            <v>PPP</v>
          </cell>
          <cell r="I6068" t="str">
            <v>Energy</v>
          </cell>
          <cell r="J6068" t="str">
            <v>Summer</v>
          </cell>
          <cell r="K6068" t="str">
            <v>N/A</v>
          </cell>
          <cell r="O6068" t="str">
            <v>N/A</v>
          </cell>
          <cell r="T6068">
            <v>28283724.199999999</v>
          </cell>
        </row>
        <row r="6069">
          <cell r="F6069" t="str">
            <v>LS-2</v>
          </cell>
          <cell r="G6069" t="str">
            <v>PPP</v>
          </cell>
          <cell r="I6069" t="str">
            <v>Energy</v>
          </cell>
          <cell r="J6069" t="str">
            <v>Winter</v>
          </cell>
          <cell r="K6069" t="str">
            <v>N/A</v>
          </cell>
          <cell r="O6069" t="str">
            <v>N/A</v>
          </cell>
          <cell r="T6069">
            <v>27679590</v>
          </cell>
        </row>
        <row r="6070">
          <cell r="F6070" t="str">
            <v>LS-2</v>
          </cell>
          <cell r="G6070" t="str">
            <v>AB32 Credit</v>
          </cell>
          <cell r="I6070" t="str">
            <v>Energy</v>
          </cell>
          <cell r="J6070" t="str">
            <v>Summer</v>
          </cell>
          <cell r="K6070" t="str">
            <v>N/A</v>
          </cell>
          <cell r="O6070" t="str">
            <v>N/A</v>
          </cell>
          <cell r="T6070">
            <v>0</v>
          </cell>
        </row>
        <row r="6071">
          <cell r="F6071" t="str">
            <v>LS-2</v>
          </cell>
          <cell r="G6071" t="str">
            <v>AB32 Credit</v>
          </cell>
          <cell r="I6071" t="str">
            <v>Energy</v>
          </cell>
          <cell r="J6071" t="str">
            <v>Winter</v>
          </cell>
          <cell r="K6071" t="str">
            <v>N/A</v>
          </cell>
          <cell r="O6071" t="str">
            <v>N/A</v>
          </cell>
          <cell r="T6071">
            <v>0</v>
          </cell>
        </row>
        <row r="6072">
          <cell r="F6072" t="str">
            <v>LS-2</v>
          </cell>
          <cell r="G6072" t="str">
            <v>TRA</v>
          </cell>
          <cell r="I6072" t="str">
            <v>Energy</v>
          </cell>
          <cell r="J6072" t="str">
            <v>Summer</v>
          </cell>
          <cell r="K6072" t="str">
            <v>N/A</v>
          </cell>
          <cell r="O6072" t="str">
            <v>N/A</v>
          </cell>
          <cell r="T6072">
            <v>28283724.199999999</v>
          </cell>
        </row>
        <row r="6073">
          <cell r="F6073" t="str">
            <v>LS-2</v>
          </cell>
          <cell r="G6073" t="str">
            <v>TRA</v>
          </cell>
          <cell r="I6073" t="str">
            <v>Energy</v>
          </cell>
          <cell r="J6073" t="str">
            <v>Winter</v>
          </cell>
          <cell r="K6073" t="str">
            <v>N/A</v>
          </cell>
          <cell r="O6073" t="str">
            <v>N/A</v>
          </cell>
          <cell r="T6073">
            <v>27679590</v>
          </cell>
        </row>
        <row r="6074">
          <cell r="F6074" t="str">
            <v>LS-2</v>
          </cell>
          <cell r="G6074" t="str">
            <v>CTC</v>
          </cell>
          <cell r="I6074" t="str">
            <v>Energy</v>
          </cell>
          <cell r="J6074" t="str">
            <v>Summer</v>
          </cell>
          <cell r="K6074" t="str">
            <v>N/A</v>
          </cell>
          <cell r="O6074" t="str">
            <v>N/A</v>
          </cell>
          <cell r="T6074">
            <v>28283724.199999999</v>
          </cell>
        </row>
        <row r="6075">
          <cell r="F6075" t="str">
            <v>LS-2</v>
          </cell>
          <cell r="G6075" t="str">
            <v>CTC</v>
          </cell>
          <cell r="I6075" t="str">
            <v>Energy</v>
          </cell>
          <cell r="J6075" t="str">
            <v>Winter</v>
          </cell>
          <cell r="K6075" t="str">
            <v>N/A</v>
          </cell>
          <cell r="O6075" t="str">
            <v>N/A</v>
          </cell>
          <cell r="T6075">
            <v>27679590</v>
          </cell>
        </row>
        <row r="6076">
          <cell r="F6076" t="str">
            <v>LS-2</v>
          </cell>
          <cell r="G6076" t="str">
            <v>Distribution</v>
          </cell>
          <cell r="I6076" t="str">
            <v>Energy</v>
          </cell>
          <cell r="J6076" t="str">
            <v>Summer</v>
          </cell>
          <cell r="K6076" t="str">
            <v>N/A</v>
          </cell>
          <cell r="O6076" t="str">
            <v>N/A</v>
          </cell>
          <cell r="T6076">
            <v>28283724.199999999</v>
          </cell>
        </row>
        <row r="6077">
          <cell r="F6077" t="str">
            <v>LS-2</v>
          </cell>
          <cell r="G6077" t="str">
            <v>Distribution</v>
          </cell>
          <cell r="I6077" t="str">
            <v>Energy</v>
          </cell>
          <cell r="J6077" t="str">
            <v>Winter</v>
          </cell>
          <cell r="K6077" t="str">
            <v>N/A</v>
          </cell>
          <cell r="O6077" t="str">
            <v>N/A</v>
          </cell>
          <cell r="T6077">
            <v>27679590</v>
          </cell>
        </row>
        <row r="6078">
          <cell r="F6078" t="str">
            <v>LS-2</v>
          </cell>
          <cell r="G6078" t="str">
            <v>WFC</v>
          </cell>
          <cell r="I6078" t="str">
            <v>Energy</v>
          </cell>
          <cell r="J6078" t="str">
            <v>Summer</v>
          </cell>
          <cell r="K6078" t="str">
            <v>N/A</v>
          </cell>
          <cell r="O6078" t="str">
            <v>N/A</v>
          </cell>
          <cell r="T6078">
            <v>28283724.199999999</v>
          </cell>
        </row>
        <row r="6079">
          <cell r="F6079" t="str">
            <v>LS-2</v>
          </cell>
          <cell r="G6079" t="str">
            <v>WFC</v>
          </cell>
          <cell r="I6079" t="str">
            <v>Energy</v>
          </cell>
          <cell r="J6079" t="str">
            <v>Winter</v>
          </cell>
          <cell r="K6079" t="str">
            <v>N/A</v>
          </cell>
          <cell r="O6079" t="str">
            <v>N/A</v>
          </cell>
          <cell r="T6079">
            <v>27679590</v>
          </cell>
        </row>
        <row r="6080">
          <cell r="F6080" t="str">
            <v>LS-2</v>
          </cell>
          <cell r="G6080" t="str">
            <v>ECRA</v>
          </cell>
          <cell r="I6080" t="str">
            <v>Energy</v>
          </cell>
          <cell r="J6080" t="str">
            <v>Summer</v>
          </cell>
          <cell r="K6080" t="str">
            <v>N/A</v>
          </cell>
          <cell r="O6080" t="str">
            <v>N/A</v>
          </cell>
          <cell r="T6080">
            <v>28283724.199999999</v>
          </cell>
        </row>
        <row r="6081">
          <cell r="F6081" t="str">
            <v>LS-2</v>
          </cell>
          <cell r="G6081" t="str">
            <v>ECRA</v>
          </cell>
          <cell r="I6081" t="str">
            <v>Energy</v>
          </cell>
          <cell r="J6081" t="str">
            <v>Winter</v>
          </cell>
          <cell r="K6081" t="str">
            <v>N/A</v>
          </cell>
          <cell r="O6081" t="str">
            <v>N/A</v>
          </cell>
          <cell r="T6081">
            <v>27679590</v>
          </cell>
        </row>
        <row r="6082">
          <cell r="F6082" t="str">
            <v>LS-2</v>
          </cell>
          <cell r="G6082" t="str">
            <v>Generation</v>
          </cell>
          <cell r="I6082" t="str">
            <v>Energy</v>
          </cell>
          <cell r="J6082" t="str">
            <v>Summer</v>
          </cell>
          <cell r="K6082" t="str">
            <v>N/A</v>
          </cell>
          <cell r="O6082" t="str">
            <v>N/A</v>
          </cell>
          <cell r="T6082">
            <v>28283724.199999999</v>
          </cell>
        </row>
        <row r="6083">
          <cell r="F6083" t="str">
            <v>LS-2</v>
          </cell>
          <cell r="G6083" t="str">
            <v>Generation</v>
          </cell>
          <cell r="I6083" t="str">
            <v>Energy</v>
          </cell>
          <cell r="J6083" t="str">
            <v>Winter</v>
          </cell>
          <cell r="K6083" t="str">
            <v>N/A</v>
          </cell>
          <cell r="O6083" t="str">
            <v>N/A</v>
          </cell>
          <cell r="T6083">
            <v>27679590</v>
          </cell>
        </row>
        <row r="6084">
          <cell r="F6084" t="str">
            <v>LS-2</v>
          </cell>
          <cell r="G6084" t="str">
            <v>ND</v>
          </cell>
          <cell r="I6084" t="str">
            <v>Energy</v>
          </cell>
          <cell r="J6084" t="str">
            <v>Summer</v>
          </cell>
          <cell r="K6084" t="str">
            <v>N/A</v>
          </cell>
          <cell r="O6084" t="str">
            <v>N/A</v>
          </cell>
          <cell r="T6084">
            <v>28283724.199999999</v>
          </cell>
        </row>
        <row r="6085">
          <cell r="F6085" t="str">
            <v>LS-2</v>
          </cell>
          <cell r="G6085" t="str">
            <v>ND</v>
          </cell>
          <cell r="I6085" t="str">
            <v>Energy</v>
          </cell>
          <cell r="J6085" t="str">
            <v>Winter</v>
          </cell>
          <cell r="K6085" t="str">
            <v>N/A</v>
          </cell>
          <cell r="O6085" t="str">
            <v>N/A</v>
          </cell>
          <cell r="T6085">
            <v>27679590</v>
          </cell>
        </row>
        <row r="6086">
          <cell r="F6086" t="str">
            <v>LS-2</v>
          </cell>
          <cell r="G6086" t="str">
            <v>NSGC</v>
          </cell>
          <cell r="I6086" t="str">
            <v>Energy</v>
          </cell>
          <cell r="J6086" t="str">
            <v>Summer</v>
          </cell>
          <cell r="K6086" t="str">
            <v>N/A</v>
          </cell>
          <cell r="O6086" t="str">
            <v>N/A</v>
          </cell>
          <cell r="T6086">
            <v>28283724.199999999</v>
          </cell>
        </row>
        <row r="6087">
          <cell r="F6087" t="str">
            <v>LS-2</v>
          </cell>
          <cell r="G6087" t="str">
            <v>NSGC</v>
          </cell>
          <cell r="I6087" t="str">
            <v>Energy</v>
          </cell>
          <cell r="J6087" t="str">
            <v>Winter</v>
          </cell>
          <cell r="K6087" t="str">
            <v>N/A</v>
          </cell>
          <cell r="O6087" t="str">
            <v>N/A</v>
          </cell>
          <cell r="T6087">
            <v>27679590</v>
          </cell>
        </row>
        <row r="6088">
          <cell r="F6088" t="str">
            <v>LS-2</v>
          </cell>
          <cell r="G6088" t="str">
            <v>RS</v>
          </cell>
          <cell r="I6088" t="str">
            <v>Energy</v>
          </cell>
          <cell r="J6088" t="str">
            <v>Summer</v>
          </cell>
          <cell r="K6088" t="str">
            <v>N/A</v>
          </cell>
          <cell r="O6088" t="str">
            <v>N/A</v>
          </cell>
          <cell r="T6088">
            <v>28283724.199999999</v>
          </cell>
        </row>
        <row r="6089">
          <cell r="F6089" t="str">
            <v>LS-2</v>
          </cell>
          <cell r="G6089" t="str">
            <v>RS</v>
          </cell>
          <cell r="I6089" t="str">
            <v>Energy</v>
          </cell>
          <cell r="J6089" t="str">
            <v>Winter</v>
          </cell>
          <cell r="K6089" t="str">
            <v>N/A</v>
          </cell>
          <cell r="O6089" t="str">
            <v>N/A</v>
          </cell>
          <cell r="T6089">
            <v>27679590</v>
          </cell>
        </row>
        <row r="6090">
          <cell r="F6090" t="str">
            <v>LS-2</v>
          </cell>
          <cell r="G6090" t="str">
            <v>Trans</v>
          </cell>
          <cell r="I6090" t="str">
            <v>Energy</v>
          </cell>
          <cell r="J6090" t="str">
            <v>Summer</v>
          </cell>
          <cell r="K6090" t="str">
            <v>N/A</v>
          </cell>
          <cell r="O6090" t="str">
            <v>N/A</v>
          </cell>
          <cell r="T6090">
            <v>28283724.199999999</v>
          </cell>
        </row>
        <row r="6091">
          <cell r="F6091" t="str">
            <v>LS-2</v>
          </cell>
          <cell r="G6091" t="str">
            <v>Trans</v>
          </cell>
          <cell r="I6091" t="str">
            <v>Energy</v>
          </cell>
          <cell r="J6091" t="str">
            <v>Winter</v>
          </cell>
          <cell r="K6091" t="str">
            <v>N/A</v>
          </cell>
          <cell r="O6091" t="str">
            <v>N/A</v>
          </cell>
          <cell r="T6091">
            <v>27679590</v>
          </cell>
        </row>
        <row r="6092">
          <cell r="F6092" t="str">
            <v>LS-2</v>
          </cell>
          <cell r="G6092" t="str">
            <v>PPP</v>
          </cell>
          <cell r="I6092" t="str">
            <v>Energy</v>
          </cell>
          <cell r="J6092" t="str">
            <v>Summer</v>
          </cell>
          <cell r="K6092" t="str">
            <v>N/A</v>
          </cell>
          <cell r="O6092" t="str">
            <v>N/A</v>
          </cell>
          <cell r="T6092">
            <v>28283724.199999999</v>
          </cell>
        </row>
        <row r="6093">
          <cell r="F6093" t="str">
            <v>LS-2</v>
          </cell>
          <cell r="G6093" t="str">
            <v>PPP</v>
          </cell>
          <cell r="I6093" t="str">
            <v>Energy</v>
          </cell>
          <cell r="J6093" t="str">
            <v>Winter</v>
          </cell>
          <cell r="K6093" t="str">
            <v>N/A</v>
          </cell>
          <cell r="O6093" t="str">
            <v>N/A</v>
          </cell>
          <cell r="T6093">
            <v>27679590</v>
          </cell>
        </row>
        <row r="6094">
          <cell r="F6094" t="str">
            <v>LS-2</v>
          </cell>
          <cell r="G6094" t="str">
            <v>AB32 Credit</v>
          </cell>
          <cell r="I6094" t="str">
            <v>Energy</v>
          </cell>
          <cell r="J6094" t="str">
            <v>Summer</v>
          </cell>
          <cell r="K6094" t="str">
            <v>N/A</v>
          </cell>
          <cell r="O6094" t="str">
            <v>N/A</v>
          </cell>
          <cell r="T6094">
            <v>0</v>
          </cell>
        </row>
        <row r="6095">
          <cell r="F6095" t="str">
            <v>LS-2</v>
          </cell>
          <cell r="G6095" t="str">
            <v>AB32 Credit</v>
          </cell>
          <cell r="I6095" t="str">
            <v>Energy</v>
          </cell>
          <cell r="J6095" t="str">
            <v>Winter</v>
          </cell>
          <cell r="K6095" t="str">
            <v>N/A</v>
          </cell>
          <cell r="O6095" t="str">
            <v>N/A</v>
          </cell>
          <cell r="T6095">
            <v>0</v>
          </cell>
        </row>
        <row r="6096">
          <cell r="F6096" t="str">
            <v>LS-2</v>
          </cell>
          <cell r="G6096" t="str">
            <v>TRA</v>
          </cell>
          <cell r="I6096" t="str">
            <v>Energy</v>
          </cell>
          <cell r="J6096" t="str">
            <v>Summer</v>
          </cell>
          <cell r="K6096" t="str">
            <v>N/A</v>
          </cell>
          <cell r="O6096" t="str">
            <v>N/A</v>
          </cell>
          <cell r="T6096">
            <v>28283724.199999999</v>
          </cell>
        </row>
        <row r="6097">
          <cell r="F6097" t="str">
            <v>LS-2</v>
          </cell>
          <cell r="G6097" t="str">
            <v>TRA</v>
          </cell>
          <cell r="I6097" t="str">
            <v>Energy</v>
          </cell>
          <cell r="J6097" t="str">
            <v>Winter</v>
          </cell>
          <cell r="K6097" t="str">
            <v>N/A</v>
          </cell>
          <cell r="O6097" t="str">
            <v>N/A</v>
          </cell>
          <cell r="T6097">
            <v>27679590</v>
          </cell>
        </row>
        <row r="6098">
          <cell r="F6098" t="str">
            <v>LS-2</v>
          </cell>
          <cell r="G6098" t="str">
            <v>TRA</v>
          </cell>
          <cell r="I6098" t="str">
            <v>Energy</v>
          </cell>
          <cell r="J6098" t="str">
            <v>Summer</v>
          </cell>
          <cell r="K6098" t="str">
            <v>N/A</v>
          </cell>
          <cell r="O6098" t="str">
            <v>N/A</v>
          </cell>
          <cell r="T6098">
            <v>28283724.199999999</v>
          </cell>
        </row>
        <row r="6099">
          <cell r="F6099" t="str">
            <v>LS-2</v>
          </cell>
          <cell r="G6099" t="str">
            <v>TRA</v>
          </cell>
          <cell r="I6099" t="str">
            <v>Energy</v>
          </cell>
          <cell r="J6099" t="str">
            <v>Winter</v>
          </cell>
          <cell r="K6099" t="str">
            <v>N/A</v>
          </cell>
          <cell r="O6099" t="str">
            <v>N/A</v>
          </cell>
          <cell r="T6099">
            <v>27679590</v>
          </cell>
        </row>
        <row r="6100">
          <cell r="F6100" t="str">
            <v>LS-2</v>
          </cell>
          <cell r="G6100" t="str">
            <v>RB</v>
          </cell>
          <cell r="I6100" t="str">
            <v>Energy</v>
          </cell>
          <cell r="J6100" t="str">
            <v>Summer</v>
          </cell>
          <cell r="K6100" t="str">
            <v>N/A</v>
          </cell>
          <cell r="O6100" t="str">
            <v>N/A</v>
          </cell>
          <cell r="T6100">
            <v>28283724.199999999</v>
          </cell>
        </row>
        <row r="6101">
          <cell r="F6101" t="str">
            <v>LS-2</v>
          </cell>
          <cell r="G6101" t="str">
            <v>RB</v>
          </cell>
          <cell r="I6101" t="str">
            <v>Energy</v>
          </cell>
          <cell r="J6101" t="str">
            <v>Winter</v>
          </cell>
          <cell r="K6101" t="str">
            <v>N/A</v>
          </cell>
          <cell r="O6101" t="str">
            <v>N/A</v>
          </cell>
          <cell r="T6101">
            <v>27679590</v>
          </cell>
        </row>
        <row r="6102">
          <cell r="F6102" t="str">
            <v>LS-2</v>
          </cell>
          <cell r="G6102" t="str">
            <v>RBC</v>
          </cell>
          <cell r="I6102" t="str">
            <v>Energy</v>
          </cell>
          <cell r="J6102" t="str">
            <v>Summer</v>
          </cell>
          <cell r="K6102" t="str">
            <v>N/A</v>
          </cell>
          <cell r="O6102" t="str">
            <v>N/A</v>
          </cell>
          <cell r="T6102">
            <v>28283724.199999999</v>
          </cell>
        </row>
        <row r="6103">
          <cell r="F6103" t="str">
            <v>LS-2</v>
          </cell>
          <cell r="G6103" t="str">
            <v>RBC</v>
          </cell>
          <cell r="I6103" t="str">
            <v>Energy</v>
          </cell>
          <cell r="J6103" t="str">
            <v>Winter</v>
          </cell>
          <cell r="K6103" t="str">
            <v>N/A</v>
          </cell>
          <cell r="O6103" t="str">
            <v>N/A</v>
          </cell>
          <cell r="T6103">
            <v>27679590</v>
          </cell>
        </row>
        <row r="6104">
          <cell r="F6104" t="str">
            <v>LS-2</v>
          </cell>
          <cell r="G6104" t="str">
            <v>WH</v>
          </cell>
          <cell r="I6104" t="str">
            <v>Energy</v>
          </cell>
          <cell r="J6104" t="str">
            <v>Summer</v>
          </cell>
          <cell r="K6104" t="str">
            <v>N/A</v>
          </cell>
          <cell r="O6104" t="str">
            <v>N/A</v>
          </cell>
          <cell r="T6104">
            <v>28283724.199999999</v>
          </cell>
        </row>
        <row r="6105">
          <cell r="F6105" t="str">
            <v>LS-2</v>
          </cell>
          <cell r="G6105" t="str">
            <v>WH</v>
          </cell>
          <cell r="I6105" t="str">
            <v>Energy</v>
          </cell>
          <cell r="J6105" t="str">
            <v>Winter</v>
          </cell>
          <cell r="K6105" t="str">
            <v>N/A</v>
          </cell>
          <cell r="O6105" t="str">
            <v>N/A</v>
          </cell>
          <cell r="T6105">
            <v>27679590</v>
          </cell>
        </row>
        <row r="6106">
          <cell r="F6106" t="str">
            <v>LS-2</v>
          </cell>
          <cell r="G6106" t="str">
            <v>Distribution</v>
          </cell>
          <cell r="I6106" t="str">
            <v>Facility</v>
          </cell>
          <cell r="J6106" t="str">
            <v>N/A</v>
          </cell>
          <cell r="K6106" t="str">
            <v>N/A</v>
          </cell>
          <cell r="O6106" t="str">
            <v>N/A</v>
          </cell>
          <cell r="T6106">
            <v>2570605</v>
          </cell>
        </row>
        <row r="6107">
          <cell r="F6107" t="str">
            <v>LS-2</v>
          </cell>
          <cell r="G6107" t="str">
            <v>PCIA</v>
          </cell>
          <cell r="I6107" t="str">
            <v>Pre-09</v>
          </cell>
          <cell r="J6107" t="str">
            <v>N/A</v>
          </cell>
          <cell r="K6107" t="str">
            <v>N/A</v>
          </cell>
          <cell r="O6107" t="str">
            <v>N/A</v>
          </cell>
          <cell r="T6107">
            <v>0</v>
          </cell>
        </row>
        <row r="6108">
          <cell r="F6108" t="str">
            <v>LS-2</v>
          </cell>
          <cell r="G6108" t="str">
            <v>PCIA</v>
          </cell>
          <cell r="I6108" t="str">
            <v>Vin 09</v>
          </cell>
          <cell r="J6108" t="str">
            <v>N/A</v>
          </cell>
          <cell r="K6108" t="str">
            <v>N/A</v>
          </cell>
          <cell r="O6108" t="str">
            <v>N/A</v>
          </cell>
          <cell r="T6108">
            <v>0</v>
          </cell>
        </row>
        <row r="6109">
          <cell r="F6109" t="str">
            <v>LS-2</v>
          </cell>
          <cell r="G6109" t="str">
            <v>PCIA</v>
          </cell>
          <cell r="I6109" t="str">
            <v>Vin 10</v>
          </cell>
          <cell r="J6109" t="str">
            <v>N/A</v>
          </cell>
          <cell r="K6109" t="str">
            <v>N/A</v>
          </cell>
          <cell r="O6109" t="str">
            <v>N/A</v>
          </cell>
          <cell r="T6109">
            <v>0</v>
          </cell>
        </row>
        <row r="6110">
          <cell r="F6110" t="str">
            <v>LS-2</v>
          </cell>
          <cell r="G6110" t="str">
            <v>PCIA</v>
          </cell>
          <cell r="I6110" t="str">
            <v>Vin 11</v>
          </cell>
          <cell r="J6110" t="str">
            <v>N/A</v>
          </cell>
          <cell r="K6110" t="str">
            <v>N/A</v>
          </cell>
          <cell r="O6110" t="str">
            <v>N/A</v>
          </cell>
          <cell r="T6110">
            <v>0</v>
          </cell>
        </row>
        <row r="6111">
          <cell r="F6111" t="str">
            <v>LS-2</v>
          </cell>
          <cell r="G6111" t="str">
            <v>PCIA</v>
          </cell>
          <cell r="I6111" t="str">
            <v>Vin 12</v>
          </cell>
          <cell r="J6111" t="str">
            <v>N/A</v>
          </cell>
          <cell r="K6111" t="str">
            <v>N/A</v>
          </cell>
          <cell r="O6111" t="str">
            <v>N/A</v>
          </cell>
          <cell r="T6111">
            <v>0</v>
          </cell>
        </row>
        <row r="6112">
          <cell r="F6112" t="str">
            <v>LS-2</v>
          </cell>
          <cell r="G6112" t="str">
            <v>PCIA</v>
          </cell>
          <cell r="I6112" t="str">
            <v>Vin 13</v>
          </cell>
          <cell r="J6112" t="str">
            <v>N/A</v>
          </cell>
          <cell r="K6112" t="str">
            <v>N/A</v>
          </cell>
          <cell r="O6112" t="str">
            <v>N/A</v>
          </cell>
          <cell r="T6112">
            <v>0</v>
          </cell>
        </row>
        <row r="6113">
          <cell r="F6113" t="str">
            <v>LS-2</v>
          </cell>
          <cell r="G6113" t="str">
            <v>PCIA</v>
          </cell>
          <cell r="I6113" t="str">
            <v>Vin 14</v>
          </cell>
          <cell r="J6113" t="str">
            <v>N/A</v>
          </cell>
          <cell r="K6113" t="str">
            <v>N/A</v>
          </cell>
          <cell r="O6113" t="str">
            <v>N/A</v>
          </cell>
          <cell r="T6113">
            <v>0</v>
          </cell>
        </row>
        <row r="6114">
          <cell r="F6114" t="str">
            <v>LS-2</v>
          </cell>
          <cell r="G6114" t="str">
            <v>PCIA</v>
          </cell>
          <cell r="I6114" t="str">
            <v>Vin 15</v>
          </cell>
          <cell r="J6114" t="str">
            <v>N/A</v>
          </cell>
          <cell r="K6114" t="str">
            <v>N/A</v>
          </cell>
          <cell r="O6114" t="str">
            <v>N/A</v>
          </cell>
          <cell r="T6114">
            <v>0</v>
          </cell>
        </row>
        <row r="6115">
          <cell r="F6115" t="str">
            <v>LS-2</v>
          </cell>
          <cell r="G6115" t="str">
            <v>PCIA</v>
          </cell>
          <cell r="I6115" t="str">
            <v>Vin 16</v>
          </cell>
          <cell r="J6115" t="str">
            <v>N/A</v>
          </cell>
          <cell r="K6115" t="str">
            <v>N/A</v>
          </cell>
          <cell r="O6115" t="str">
            <v>N/A</v>
          </cell>
          <cell r="T6115">
            <v>0</v>
          </cell>
        </row>
        <row r="6116">
          <cell r="F6116" t="str">
            <v>LS-2</v>
          </cell>
          <cell r="G6116" t="str">
            <v>PCIA</v>
          </cell>
          <cell r="I6116" t="str">
            <v>Vin 17</v>
          </cell>
          <cell r="J6116" t="str">
            <v>N/A</v>
          </cell>
          <cell r="K6116" t="str">
            <v>N/A</v>
          </cell>
          <cell r="O6116" t="str">
            <v>N/A</v>
          </cell>
          <cell r="T6116">
            <v>0</v>
          </cell>
        </row>
        <row r="6117">
          <cell r="F6117" t="str">
            <v>LS-2</v>
          </cell>
          <cell r="G6117" t="str">
            <v>PCIA</v>
          </cell>
          <cell r="I6117" t="str">
            <v>Vin 18</v>
          </cell>
          <cell r="J6117" t="str">
            <v>N/A</v>
          </cell>
          <cell r="K6117" t="str">
            <v>N/A</v>
          </cell>
          <cell r="O6117" t="str">
            <v>N/A</v>
          </cell>
          <cell r="T6117">
            <v>0</v>
          </cell>
        </row>
        <row r="6118">
          <cell r="F6118" t="str">
            <v>LS-2</v>
          </cell>
          <cell r="G6118" t="str">
            <v>PCIA</v>
          </cell>
          <cell r="I6118" t="str">
            <v>Vin 19</v>
          </cell>
          <cell r="J6118" t="str">
            <v>N/A</v>
          </cell>
          <cell r="K6118" t="str">
            <v>N/A</v>
          </cell>
          <cell r="O6118" t="str">
            <v>N/A</v>
          </cell>
          <cell r="T6118">
            <v>0</v>
          </cell>
        </row>
        <row r="6119">
          <cell r="F6119" t="str">
            <v>LS-2</v>
          </cell>
          <cell r="G6119" t="str">
            <v>PCIA</v>
          </cell>
          <cell r="I6119" t="str">
            <v>Vin 20</v>
          </cell>
          <cell r="J6119" t="str">
            <v>N/A</v>
          </cell>
          <cell r="K6119" t="str">
            <v>N/A</v>
          </cell>
          <cell r="O6119" t="str">
            <v>N/A</v>
          </cell>
          <cell r="T6119">
            <v>0</v>
          </cell>
        </row>
        <row r="6120">
          <cell r="F6120" t="str">
            <v>LS-2</v>
          </cell>
          <cell r="G6120" t="str">
            <v>PCIA</v>
          </cell>
          <cell r="I6120" t="str">
            <v>Vin 21</v>
          </cell>
          <cell r="J6120" t="str">
            <v>N/A</v>
          </cell>
          <cell r="K6120" t="str">
            <v>N/A</v>
          </cell>
          <cell r="O6120" t="str">
            <v>N/A</v>
          </cell>
          <cell r="T6120">
            <v>0</v>
          </cell>
        </row>
        <row r="6121">
          <cell r="F6121" t="str">
            <v>LS-2</v>
          </cell>
          <cell r="G6121" t="str">
            <v>PCIA</v>
          </cell>
          <cell r="I6121" t="str">
            <v>Vin Bund</v>
          </cell>
          <cell r="J6121" t="str">
            <v>N/A</v>
          </cell>
          <cell r="K6121" t="str">
            <v>N/A</v>
          </cell>
          <cell r="O6121" t="str">
            <v>N/A</v>
          </cell>
          <cell r="T6121">
            <v>0</v>
          </cell>
        </row>
        <row r="6122">
          <cell r="F6122" t="str">
            <v>LS-2</v>
          </cell>
          <cell r="G6122" t="str">
            <v>WH</v>
          </cell>
          <cell r="I6122" t="str">
            <v>DL</v>
          </cell>
          <cell r="J6122" t="str">
            <v>N/A</v>
          </cell>
          <cell r="K6122" t="str">
            <v>N/A</v>
          </cell>
          <cell r="O6122" t="str">
            <v>N/A</v>
          </cell>
          <cell r="T6122">
            <v>0</v>
          </cell>
        </row>
        <row r="6123">
          <cell r="F6123" t="str">
            <v>LS-2</v>
          </cell>
          <cell r="G6123" t="str">
            <v>WH</v>
          </cell>
          <cell r="I6123" t="str">
            <v>Energy</v>
          </cell>
          <cell r="J6123" t="str">
            <v>Summer</v>
          </cell>
          <cell r="K6123" t="str">
            <v>N/A</v>
          </cell>
          <cell r="O6123" t="str">
            <v>N/A</v>
          </cell>
          <cell r="T6123">
            <v>28283724.199999999</v>
          </cell>
        </row>
        <row r="6124">
          <cell r="F6124" t="str">
            <v>LS-2</v>
          </cell>
          <cell r="G6124" t="str">
            <v>WH</v>
          </cell>
          <cell r="I6124" t="str">
            <v>Energy</v>
          </cell>
          <cell r="J6124" t="str">
            <v>Winter</v>
          </cell>
          <cell r="K6124" t="str">
            <v>N/A</v>
          </cell>
          <cell r="O6124" t="str">
            <v>N/A</v>
          </cell>
          <cell r="T6124">
            <v>27679590</v>
          </cell>
        </row>
        <row r="6125">
          <cell r="F6125" t="str">
            <v>LS-2</v>
          </cell>
          <cell r="G6125" t="str">
            <v>WH</v>
          </cell>
          <cell r="I6125" t="str">
            <v>DL</v>
          </cell>
          <cell r="J6125" t="str">
            <v>N/A</v>
          </cell>
          <cell r="K6125" t="str">
            <v>N/A</v>
          </cell>
          <cell r="O6125" t="str">
            <v>N/A</v>
          </cell>
          <cell r="T6125">
            <v>0</v>
          </cell>
        </row>
        <row r="6126">
          <cell r="F6126" t="str">
            <v>LS-2</v>
          </cell>
          <cell r="G6126" t="str">
            <v>WH</v>
          </cell>
          <cell r="I6126" t="str">
            <v>Energy</v>
          </cell>
          <cell r="J6126" t="str">
            <v>Summer</v>
          </cell>
          <cell r="K6126" t="str">
            <v>N/A</v>
          </cell>
          <cell r="O6126" t="str">
            <v>N/A</v>
          </cell>
          <cell r="T6126">
            <v>28283724.199999999</v>
          </cell>
        </row>
        <row r="6127">
          <cell r="F6127" t="str">
            <v>LS-2</v>
          </cell>
          <cell r="G6127" t="str">
            <v>WH</v>
          </cell>
          <cell r="I6127" t="str">
            <v>Energy</v>
          </cell>
          <cell r="J6127" t="str">
            <v>Winter</v>
          </cell>
          <cell r="K6127" t="str">
            <v>N/A</v>
          </cell>
          <cell r="O6127" t="str">
            <v>N/A</v>
          </cell>
          <cell r="T6127">
            <v>27679590</v>
          </cell>
        </row>
        <row r="6128">
          <cell r="F6128" t="str">
            <v>LS-2</v>
          </cell>
          <cell r="G6128" t="str">
            <v>PCIA</v>
          </cell>
          <cell r="I6128" t="str">
            <v>Vin 22</v>
          </cell>
          <cell r="J6128" t="str">
            <v>N/A</v>
          </cell>
          <cell r="K6128" t="str">
            <v>N/A</v>
          </cell>
          <cell r="O6128" t="str">
            <v>N/A</v>
          </cell>
          <cell r="T6128">
            <v>0</v>
          </cell>
        </row>
        <row r="6129">
          <cell r="F6129" t="str">
            <v>LS-2</v>
          </cell>
          <cell r="G6129" t="str">
            <v>PCIA</v>
          </cell>
          <cell r="I6129" t="str">
            <v>Vin 23</v>
          </cell>
          <cell r="J6129" t="str">
            <v>N/A</v>
          </cell>
          <cell r="K6129" t="str">
            <v>N/A</v>
          </cell>
          <cell r="O6129" t="str">
            <v>N/A</v>
          </cell>
          <cell r="T6129">
            <v>0</v>
          </cell>
        </row>
        <row r="6130">
          <cell r="F6130" t="str">
            <v>LS-3</v>
          </cell>
          <cell r="G6130" t="str">
            <v>Distribution</v>
          </cell>
          <cell r="I6130" t="str">
            <v>Customer</v>
          </cell>
          <cell r="J6130" t="str">
            <v>Summer</v>
          </cell>
          <cell r="K6130" t="str">
            <v>N/A</v>
          </cell>
          <cell r="O6130" t="str">
            <v>N/A</v>
          </cell>
          <cell r="T6130">
            <v>6345.0334240000002</v>
          </cell>
        </row>
        <row r="6131">
          <cell r="F6131" t="str">
            <v>LS-3</v>
          </cell>
          <cell r="G6131" t="str">
            <v>Distribution</v>
          </cell>
          <cell r="I6131" t="str">
            <v>Customer</v>
          </cell>
          <cell r="J6131" t="str">
            <v>Winter</v>
          </cell>
          <cell r="K6131" t="str">
            <v>N/A</v>
          </cell>
          <cell r="O6131" t="str">
            <v>N/A</v>
          </cell>
          <cell r="T6131">
            <v>6540.7418379999999</v>
          </cell>
        </row>
        <row r="6132">
          <cell r="F6132" t="str">
            <v>LS-3</v>
          </cell>
          <cell r="G6132" t="str">
            <v>Distribution</v>
          </cell>
          <cell r="I6132" t="str">
            <v>Customer</v>
          </cell>
          <cell r="J6132" t="str">
            <v>Summer</v>
          </cell>
          <cell r="K6132" t="str">
            <v>N/A</v>
          </cell>
          <cell r="O6132" t="str">
            <v>C</v>
          </cell>
          <cell r="T6132">
            <v>0</v>
          </cell>
        </row>
        <row r="6133">
          <cell r="F6133" t="str">
            <v>LS-3</v>
          </cell>
          <cell r="G6133" t="str">
            <v>Distribution</v>
          </cell>
          <cell r="I6133" t="str">
            <v>Customer</v>
          </cell>
          <cell r="J6133" t="str">
            <v>Winter</v>
          </cell>
          <cell r="K6133" t="str">
            <v>N/A</v>
          </cell>
          <cell r="O6133" t="str">
            <v>C</v>
          </cell>
          <cell r="T6133">
            <v>0</v>
          </cell>
        </row>
        <row r="6134">
          <cell r="F6134" t="str">
            <v>LS-3</v>
          </cell>
          <cell r="G6134" t="str">
            <v>PPP</v>
          </cell>
          <cell r="I6134" t="str">
            <v>DL</v>
          </cell>
          <cell r="J6134" t="str">
            <v>N/A</v>
          </cell>
          <cell r="K6134" t="str">
            <v>N/A</v>
          </cell>
          <cell r="O6134" t="str">
            <v>N/A</v>
          </cell>
          <cell r="T6134">
            <v>0</v>
          </cell>
        </row>
        <row r="6135">
          <cell r="F6135" t="str">
            <v>LS-3</v>
          </cell>
          <cell r="G6135" t="str">
            <v>CTC</v>
          </cell>
          <cell r="I6135" t="str">
            <v>DL</v>
          </cell>
          <cell r="J6135" t="str">
            <v>N/A</v>
          </cell>
          <cell r="K6135" t="str">
            <v>N/A</v>
          </cell>
          <cell r="O6135" t="str">
            <v>N/A</v>
          </cell>
          <cell r="T6135">
            <v>0</v>
          </cell>
        </row>
        <row r="6136">
          <cell r="F6136" t="str">
            <v>LS-3</v>
          </cell>
          <cell r="G6136" t="str">
            <v>WFC</v>
          </cell>
          <cell r="I6136" t="str">
            <v>DL</v>
          </cell>
          <cell r="J6136" t="str">
            <v>N/A</v>
          </cell>
          <cell r="K6136" t="str">
            <v>N/A</v>
          </cell>
          <cell r="O6136" t="str">
            <v>N/A</v>
          </cell>
          <cell r="T6136">
            <v>0</v>
          </cell>
        </row>
        <row r="6137">
          <cell r="F6137" t="str">
            <v>LS-3</v>
          </cell>
          <cell r="G6137" t="str">
            <v>ECRA</v>
          </cell>
          <cell r="I6137" t="str">
            <v>DL</v>
          </cell>
          <cell r="J6137" t="str">
            <v>N/A</v>
          </cell>
          <cell r="K6137" t="str">
            <v>N/A</v>
          </cell>
          <cell r="O6137" t="str">
            <v>N/A</v>
          </cell>
          <cell r="T6137">
            <v>0</v>
          </cell>
        </row>
        <row r="6138">
          <cell r="F6138" t="str">
            <v>LS-3</v>
          </cell>
          <cell r="G6138" t="str">
            <v>ND</v>
          </cell>
          <cell r="I6138" t="str">
            <v>DL</v>
          </cell>
          <cell r="J6138" t="str">
            <v>N/A</v>
          </cell>
          <cell r="K6138" t="str">
            <v>N/A</v>
          </cell>
          <cell r="O6138" t="str">
            <v>N/A</v>
          </cell>
          <cell r="T6138">
            <v>0</v>
          </cell>
        </row>
        <row r="6139">
          <cell r="F6139" t="str">
            <v>LS-3</v>
          </cell>
          <cell r="G6139" t="str">
            <v>PPP</v>
          </cell>
          <cell r="I6139" t="str">
            <v>DL</v>
          </cell>
          <cell r="J6139" t="str">
            <v>N/A</v>
          </cell>
          <cell r="K6139" t="str">
            <v>N/A</v>
          </cell>
          <cell r="O6139" t="str">
            <v>N/A</v>
          </cell>
          <cell r="T6139">
            <v>0</v>
          </cell>
        </row>
        <row r="6140">
          <cell r="F6140" t="str">
            <v>LS-3</v>
          </cell>
          <cell r="G6140" t="str">
            <v>RB</v>
          </cell>
          <cell r="I6140" t="str">
            <v>DL</v>
          </cell>
          <cell r="J6140" t="str">
            <v>N/A</v>
          </cell>
          <cell r="K6140" t="str">
            <v>N/A</v>
          </cell>
          <cell r="O6140" t="str">
            <v>N/A</v>
          </cell>
          <cell r="T6140">
            <v>0</v>
          </cell>
        </row>
        <row r="6141">
          <cell r="F6141" t="str">
            <v>LS-3</v>
          </cell>
          <cell r="G6141" t="str">
            <v>RBC</v>
          </cell>
          <cell r="I6141" t="str">
            <v>DL</v>
          </cell>
          <cell r="J6141" t="str">
            <v>N/A</v>
          </cell>
          <cell r="K6141" t="str">
            <v>N/A</v>
          </cell>
          <cell r="O6141" t="str">
            <v>N/A</v>
          </cell>
          <cell r="T6141">
            <v>0</v>
          </cell>
        </row>
        <row r="6142">
          <cell r="F6142" t="str">
            <v>LS-3</v>
          </cell>
          <cell r="G6142" t="str">
            <v>WH</v>
          </cell>
          <cell r="I6142" t="str">
            <v>DL</v>
          </cell>
          <cell r="J6142" t="str">
            <v>N/A</v>
          </cell>
          <cell r="K6142" t="str">
            <v>N/A</v>
          </cell>
          <cell r="O6142" t="str">
            <v>N/A</v>
          </cell>
          <cell r="T6142">
            <v>0</v>
          </cell>
        </row>
        <row r="6143">
          <cell r="F6143" t="str">
            <v>LS-3</v>
          </cell>
          <cell r="G6143" t="str">
            <v>PPP</v>
          </cell>
          <cell r="I6143" t="str">
            <v>Energy</v>
          </cell>
          <cell r="J6143" t="str">
            <v>Summer</v>
          </cell>
          <cell r="K6143" t="str">
            <v>N/A</v>
          </cell>
          <cell r="O6143" t="str">
            <v>N/A</v>
          </cell>
          <cell r="T6143">
            <v>1281992.7774730001</v>
          </cell>
        </row>
        <row r="6144">
          <cell r="F6144" t="str">
            <v>LS-3</v>
          </cell>
          <cell r="G6144" t="str">
            <v>PPP</v>
          </cell>
          <cell r="I6144" t="str">
            <v>Energy</v>
          </cell>
          <cell r="J6144" t="str">
            <v>Winter</v>
          </cell>
          <cell r="K6144" t="str">
            <v>N/A</v>
          </cell>
          <cell r="O6144" t="str">
            <v>N/A</v>
          </cell>
          <cell r="T6144">
            <v>1563278.3539100001</v>
          </cell>
        </row>
        <row r="6145">
          <cell r="F6145" t="str">
            <v>LS-3</v>
          </cell>
          <cell r="G6145" t="str">
            <v>AB32 Credit</v>
          </cell>
          <cell r="I6145" t="str">
            <v>Energy</v>
          </cell>
          <cell r="J6145" t="str">
            <v>Summer</v>
          </cell>
          <cell r="K6145" t="str">
            <v>N/A</v>
          </cell>
          <cell r="O6145" t="str">
            <v>N/A</v>
          </cell>
          <cell r="T6145">
            <v>0</v>
          </cell>
        </row>
        <row r="6146">
          <cell r="F6146" t="str">
            <v>LS-3</v>
          </cell>
          <cell r="G6146" t="str">
            <v>AB32 Credit</v>
          </cell>
          <cell r="I6146" t="str">
            <v>Energy</v>
          </cell>
          <cell r="J6146" t="str">
            <v>Winter</v>
          </cell>
          <cell r="K6146" t="str">
            <v>N/A</v>
          </cell>
          <cell r="O6146" t="str">
            <v>N/A</v>
          </cell>
          <cell r="T6146">
            <v>0</v>
          </cell>
        </row>
        <row r="6147">
          <cell r="F6147" t="str">
            <v>LS-3</v>
          </cell>
          <cell r="G6147" t="str">
            <v>TRA</v>
          </cell>
          <cell r="I6147" t="str">
            <v>Energy</v>
          </cell>
          <cell r="J6147" t="str">
            <v>Summer</v>
          </cell>
          <cell r="K6147" t="str">
            <v>N/A</v>
          </cell>
          <cell r="O6147" t="str">
            <v>N/A</v>
          </cell>
          <cell r="T6147">
            <v>1281992.7774730001</v>
          </cell>
        </row>
        <row r="6148">
          <cell r="F6148" t="str">
            <v>LS-3</v>
          </cell>
          <cell r="G6148" t="str">
            <v>TRA</v>
          </cell>
          <cell r="I6148" t="str">
            <v>Energy</v>
          </cell>
          <cell r="J6148" t="str">
            <v>Winter</v>
          </cell>
          <cell r="K6148" t="str">
            <v>N/A</v>
          </cell>
          <cell r="O6148" t="str">
            <v>N/A</v>
          </cell>
          <cell r="T6148">
            <v>1563278.3539100001</v>
          </cell>
        </row>
        <row r="6149">
          <cell r="F6149" t="str">
            <v>LS-3</v>
          </cell>
          <cell r="G6149" t="str">
            <v>CTC</v>
          </cell>
          <cell r="I6149" t="str">
            <v>Energy</v>
          </cell>
          <cell r="J6149" t="str">
            <v>Summer</v>
          </cell>
          <cell r="K6149" t="str">
            <v>N/A</v>
          </cell>
          <cell r="O6149" t="str">
            <v>N/A</v>
          </cell>
          <cell r="T6149">
            <v>1281992.7774730001</v>
          </cell>
        </row>
        <row r="6150">
          <cell r="F6150" t="str">
            <v>LS-3</v>
          </cell>
          <cell r="G6150" t="str">
            <v>CTC</v>
          </cell>
          <cell r="I6150" t="str">
            <v>Energy</v>
          </cell>
          <cell r="J6150" t="str">
            <v>Winter</v>
          </cell>
          <cell r="K6150" t="str">
            <v>N/A</v>
          </cell>
          <cell r="O6150" t="str">
            <v>N/A</v>
          </cell>
          <cell r="T6150">
            <v>1563278.3539100001</v>
          </cell>
        </row>
        <row r="6151">
          <cell r="F6151" t="str">
            <v>LS-3</v>
          </cell>
          <cell r="G6151" t="str">
            <v>Distribution</v>
          </cell>
          <cell r="I6151" t="str">
            <v>Energy</v>
          </cell>
          <cell r="J6151" t="str">
            <v>Summer</v>
          </cell>
          <cell r="K6151" t="str">
            <v>N/A</v>
          </cell>
          <cell r="O6151" t="str">
            <v>N/A</v>
          </cell>
          <cell r="T6151">
            <v>1281992.7774730001</v>
          </cell>
        </row>
        <row r="6152">
          <cell r="F6152" t="str">
            <v>LS-3</v>
          </cell>
          <cell r="G6152" t="str">
            <v>Distribution</v>
          </cell>
          <cell r="I6152" t="str">
            <v>Energy</v>
          </cell>
          <cell r="J6152" t="str">
            <v>Winter</v>
          </cell>
          <cell r="K6152" t="str">
            <v>N/A</v>
          </cell>
          <cell r="O6152" t="str">
            <v>N/A</v>
          </cell>
          <cell r="T6152">
            <v>1563278.3539100001</v>
          </cell>
        </row>
        <row r="6153">
          <cell r="F6153" t="str">
            <v>LS-3</v>
          </cell>
          <cell r="G6153" t="str">
            <v>WFC</v>
          </cell>
          <cell r="I6153" t="str">
            <v>Energy</v>
          </cell>
          <cell r="J6153" t="str">
            <v>Summer</v>
          </cell>
          <cell r="K6153" t="str">
            <v>N/A</v>
          </cell>
          <cell r="O6153" t="str">
            <v>N/A</v>
          </cell>
          <cell r="T6153">
            <v>1281992.7774730001</v>
          </cell>
        </row>
        <row r="6154">
          <cell r="F6154" t="str">
            <v>LS-3</v>
          </cell>
          <cell r="G6154" t="str">
            <v>WFC</v>
          </cell>
          <cell r="I6154" t="str">
            <v>Energy</v>
          </cell>
          <cell r="J6154" t="str">
            <v>Winter</v>
          </cell>
          <cell r="K6154" t="str">
            <v>N/A</v>
          </cell>
          <cell r="O6154" t="str">
            <v>N/A</v>
          </cell>
          <cell r="T6154">
            <v>1563278.3539100001</v>
          </cell>
        </row>
        <row r="6155">
          <cell r="F6155" t="str">
            <v>LS-3</v>
          </cell>
          <cell r="G6155" t="str">
            <v>ECRA</v>
          </cell>
          <cell r="I6155" t="str">
            <v>Energy</v>
          </cell>
          <cell r="J6155" t="str">
            <v>Summer</v>
          </cell>
          <cell r="K6155" t="str">
            <v>N/A</v>
          </cell>
          <cell r="O6155" t="str">
            <v>N/A</v>
          </cell>
          <cell r="T6155">
            <v>1281992.7774730001</v>
          </cell>
        </row>
        <row r="6156">
          <cell r="F6156" t="str">
            <v>LS-3</v>
          </cell>
          <cell r="G6156" t="str">
            <v>ECRA</v>
          </cell>
          <cell r="I6156" t="str">
            <v>Energy</v>
          </cell>
          <cell r="J6156" t="str">
            <v>Winter</v>
          </cell>
          <cell r="K6156" t="str">
            <v>N/A</v>
          </cell>
          <cell r="O6156" t="str">
            <v>N/A</v>
          </cell>
          <cell r="T6156">
            <v>1563278.3539100001</v>
          </cell>
        </row>
        <row r="6157">
          <cell r="F6157" t="str">
            <v>LS-3</v>
          </cell>
          <cell r="G6157" t="str">
            <v>Generation</v>
          </cell>
          <cell r="I6157" t="str">
            <v>Energy</v>
          </cell>
          <cell r="J6157" t="str">
            <v>Summer</v>
          </cell>
          <cell r="K6157" t="str">
            <v>N/A</v>
          </cell>
          <cell r="O6157" t="str">
            <v>N/A</v>
          </cell>
          <cell r="T6157">
            <v>1281992.7774730001</v>
          </cell>
        </row>
        <row r="6158">
          <cell r="F6158" t="str">
            <v>LS-3</v>
          </cell>
          <cell r="G6158" t="str">
            <v>Generation</v>
          </cell>
          <cell r="I6158" t="str">
            <v>Energy</v>
          </cell>
          <cell r="J6158" t="str">
            <v>Winter</v>
          </cell>
          <cell r="K6158" t="str">
            <v>N/A</v>
          </cell>
          <cell r="O6158" t="str">
            <v>N/A</v>
          </cell>
          <cell r="T6158">
            <v>1563278.3539100001</v>
          </cell>
        </row>
        <row r="6159">
          <cell r="F6159" t="str">
            <v>LS-3</v>
          </cell>
          <cell r="G6159" t="str">
            <v>ND</v>
          </cell>
          <cell r="I6159" t="str">
            <v>Energy</v>
          </cell>
          <cell r="J6159" t="str">
            <v>Summer</v>
          </cell>
          <cell r="K6159" t="str">
            <v>N/A</v>
          </cell>
          <cell r="O6159" t="str">
            <v>N/A</v>
          </cell>
          <cell r="T6159">
            <v>1281992.7774730001</v>
          </cell>
        </row>
        <row r="6160">
          <cell r="F6160" t="str">
            <v>LS-3</v>
          </cell>
          <cell r="G6160" t="str">
            <v>ND</v>
          </cell>
          <cell r="I6160" t="str">
            <v>Energy</v>
          </cell>
          <cell r="J6160" t="str">
            <v>Winter</v>
          </cell>
          <cell r="K6160" t="str">
            <v>N/A</v>
          </cell>
          <cell r="O6160" t="str">
            <v>N/A</v>
          </cell>
          <cell r="T6160">
            <v>1563278.3539100001</v>
          </cell>
        </row>
        <row r="6161">
          <cell r="F6161" t="str">
            <v>LS-3</v>
          </cell>
          <cell r="G6161" t="str">
            <v>NSGC</v>
          </cell>
          <cell r="I6161" t="str">
            <v>Energy</v>
          </cell>
          <cell r="J6161" t="str">
            <v>Summer</v>
          </cell>
          <cell r="K6161" t="str">
            <v>N/A</v>
          </cell>
          <cell r="O6161" t="str">
            <v>N/A</v>
          </cell>
          <cell r="T6161">
            <v>1281992.7774730001</v>
          </cell>
        </row>
        <row r="6162">
          <cell r="F6162" t="str">
            <v>LS-3</v>
          </cell>
          <cell r="G6162" t="str">
            <v>NSGC</v>
          </cell>
          <cell r="I6162" t="str">
            <v>Energy</v>
          </cell>
          <cell r="J6162" t="str">
            <v>Winter</v>
          </cell>
          <cell r="K6162" t="str">
            <v>N/A</v>
          </cell>
          <cell r="O6162" t="str">
            <v>N/A</v>
          </cell>
          <cell r="T6162">
            <v>1563278.3539100001</v>
          </cell>
        </row>
        <row r="6163">
          <cell r="F6163" t="str">
            <v>LS-3</v>
          </cell>
          <cell r="G6163" t="str">
            <v>RS</v>
          </cell>
          <cell r="I6163" t="str">
            <v>Energy</v>
          </cell>
          <cell r="J6163" t="str">
            <v>Summer</v>
          </cell>
          <cell r="K6163" t="str">
            <v>N/A</v>
          </cell>
          <cell r="O6163" t="str">
            <v>N/A</v>
          </cell>
          <cell r="T6163">
            <v>1281992.7774730001</v>
          </cell>
        </row>
        <row r="6164">
          <cell r="F6164" t="str">
            <v>LS-3</v>
          </cell>
          <cell r="G6164" t="str">
            <v>RS</v>
          </cell>
          <cell r="I6164" t="str">
            <v>Energy</v>
          </cell>
          <cell r="J6164" t="str">
            <v>Winter</v>
          </cell>
          <cell r="K6164" t="str">
            <v>N/A</v>
          </cell>
          <cell r="O6164" t="str">
            <v>N/A</v>
          </cell>
          <cell r="T6164">
            <v>1563278.3539100001</v>
          </cell>
        </row>
        <row r="6165">
          <cell r="F6165" t="str">
            <v>LS-3</v>
          </cell>
          <cell r="G6165" t="str">
            <v>Trans</v>
          </cell>
          <cell r="I6165" t="str">
            <v>Energy</v>
          </cell>
          <cell r="J6165" t="str">
            <v>Summer</v>
          </cell>
          <cell r="K6165" t="str">
            <v>N/A</v>
          </cell>
          <cell r="O6165" t="str">
            <v>N/A</v>
          </cell>
          <cell r="T6165">
            <v>1281992.7774730001</v>
          </cell>
        </row>
        <row r="6166">
          <cell r="F6166" t="str">
            <v>LS-3</v>
          </cell>
          <cell r="G6166" t="str">
            <v>Trans</v>
          </cell>
          <cell r="I6166" t="str">
            <v>Energy</v>
          </cell>
          <cell r="J6166" t="str">
            <v>Winter</v>
          </cell>
          <cell r="K6166" t="str">
            <v>N/A</v>
          </cell>
          <cell r="O6166" t="str">
            <v>N/A</v>
          </cell>
          <cell r="T6166">
            <v>1563278.3539100001</v>
          </cell>
        </row>
        <row r="6167">
          <cell r="F6167" t="str">
            <v>LS-3</v>
          </cell>
          <cell r="G6167" t="str">
            <v>PPP</v>
          </cell>
          <cell r="I6167" t="str">
            <v>Energy</v>
          </cell>
          <cell r="J6167" t="str">
            <v>Summer</v>
          </cell>
          <cell r="K6167" t="str">
            <v>N/A</v>
          </cell>
          <cell r="O6167" t="str">
            <v>N/A</v>
          </cell>
          <cell r="T6167">
            <v>1281992.7774730001</v>
          </cell>
        </row>
        <row r="6168">
          <cell r="F6168" t="str">
            <v>LS-3</v>
          </cell>
          <cell r="G6168" t="str">
            <v>PPP</v>
          </cell>
          <cell r="I6168" t="str">
            <v>Energy</v>
          </cell>
          <cell r="J6168" t="str">
            <v>Winter</v>
          </cell>
          <cell r="K6168" t="str">
            <v>N/A</v>
          </cell>
          <cell r="O6168" t="str">
            <v>N/A</v>
          </cell>
          <cell r="T6168">
            <v>1563278.3539100001</v>
          </cell>
        </row>
        <row r="6169">
          <cell r="F6169" t="str">
            <v>LS-3</v>
          </cell>
          <cell r="G6169" t="str">
            <v>AB32 Credit</v>
          </cell>
          <cell r="I6169" t="str">
            <v>Energy</v>
          </cell>
          <cell r="J6169" t="str">
            <v>Summer</v>
          </cell>
          <cell r="K6169" t="str">
            <v>N/A</v>
          </cell>
          <cell r="O6169" t="str">
            <v>N/A</v>
          </cell>
          <cell r="T6169">
            <v>0</v>
          </cell>
        </row>
        <row r="6170">
          <cell r="F6170" t="str">
            <v>LS-3</v>
          </cell>
          <cell r="G6170" t="str">
            <v>AB32 Credit</v>
          </cell>
          <cell r="I6170" t="str">
            <v>Energy</v>
          </cell>
          <cell r="J6170" t="str">
            <v>Winter</v>
          </cell>
          <cell r="K6170" t="str">
            <v>N/A</v>
          </cell>
          <cell r="O6170" t="str">
            <v>N/A</v>
          </cell>
          <cell r="T6170">
            <v>0</v>
          </cell>
        </row>
        <row r="6171">
          <cell r="F6171" t="str">
            <v>LS-3</v>
          </cell>
          <cell r="G6171" t="str">
            <v>TRA</v>
          </cell>
          <cell r="I6171" t="str">
            <v>Energy</v>
          </cell>
          <cell r="J6171" t="str">
            <v>Summer</v>
          </cell>
          <cell r="K6171" t="str">
            <v>N/A</v>
          </cell>
          <cell r="O6171" t="str">
            <v>N/A</v>
          </cell>
          <cell r="T6171">
            <v>1281992.7774730001</v>
          </cell>
        </row>
        <row r="6172">
          <cell r="F6172" t="str">
            <v>LS-3</v>
          </cell>
          <cell r="G6172" t="str">
            <v>TRA</v>
          </cell>
          <cell r="I6172" t="str">
            <v>Energy</v>
          </cell>
          <cell r="J6172" t="str">
            <v>Winter</v>
          </cell>
          <cell r="K6172" t="str">
            <v>N/A</v>
          </cell>
          <cell r="O6172" t="str">
            <v>N/A</v>
          </cell>
          <cell r="T6172">
            <v>1563278.3539100001</v>
          </cell>
        </row>
        <row r="6173">
          <cell r="F6173" t="str">
            <v>LS-3</v>
          </cell>
          <cell r="G6173" t="str">
            <v>TRA</v>
          </cell>
          <cell r="I6173" t="str">
            <v>Energy</v>
          </cell>
          <cell r="J6173" t="str">
            <v>Summer</v>
          </cell>
          <cell r="K6173" t="str">
            <v>N/A</v>
          </cell>
          <cell r="O6173" t="str">
            <v>N/A</v>
          </cell>
          <cell r="T6173">
            <v>1281992.7774730001</v>
          </cell>
        </row>
        <row r="6174">
          <cell r="F6174" t="str">
            <v>LS-3</v>
          </cell>
          <cell r="G6174" t="str">
            <v>TRA</v>
          </cell>
          <cell r="I6174" t="str">
            <v>Energy</v>
          </cell>
          <cell r="J6174" t="str">
            <v>Winter</v>
          </cell>
          <cell r="K6174" t="str">
            <v>N/A</v>
          </cell>
          <cell r="O6174" t="str">
            <v>N/A</v>
          </cell>
          <cell r="T6174">
            <v>1563278.3539100001</v>
          </cell>
        </row>
        <row r="6175">
          <cell r="F6175" t="str">
            <v>LS-3</v>
          </cell>
          <cell r="G6175" t="str">
            <v>RB</v>
          </cell>
          <cell r="I6175" t="str">
            <v>Energy</v>
          </cell>
          <cell r="J6175" t="str">
            <v>Summer</v>
          </cell>
          <cell r="K6175" t="str">
            <v>N/A</v>
          </cell>
          <cell r="O6175" t="str">
            <v>N/A</v>
          </cell>
          <cell r="T6175">
            <v>1281992.7774730001</v>
          </cell>
        </row>
        <row r="6176">
          <cell r="F6176" t="str">
            <v>LS-3</v>
          </cell>
          <cell r="G6176" t="str">
            <v>RB</v>
          </cell>
          <cell r="I6176" t="str">
            <v>Energy</v>
          </cell>
          <cell r="J6176" t="str">
            <v>Winter</v>
          </cell>
          <cell r="K6176" t="str">
            <v>N/A</v>
          </cell>
          <cell r="O6176" t="str">
            <v>N/A</v>
          </cell>
          <cell r="T6176">
            <v>1563278.3539100001</v>
          </cell>
        </row>
        <row r="6177">
          <cell r="F6177" t="str">
            <v>LS-3</v>
          </cell>
          <cell r="G6177" t="str">
            <v>RBC</v>
          </cell>
          <cell r="I6177" t="str">
            <v>Energy</v>
          </cell>
          <cell r="J6177" t="str">
            <v>Summer</v>
          </cell>
          <cell r="K6177" t="str">
            <v>N/A</v>
          </cell>
          <cell r="O6177" t="str">
            <v>N/A</v>
          </cell>
          <cell r="T6177">
            <v>1281992.7774730001</v>
          </cell>
        </row>
        <row r="6178">
          <cell r="F6178" t="str">
            <v>LS-3</v>
          </cell>
          <cell r="G6178" t="str">
            <v>RBC</v>
          </cell>
          <cell r="I6178" t="str">
            <v>Energy</v>
          </cell>
          <cell r="J6178" t="str">
            <v>Winter</v>
          </cell>
          <cell r="K6178" t="str">
            <v>N/A</v>
          </cell>
          <cell r="O6178" t="str">
            <v>N/A</v>
          </cell>
          <cell r="T6178">
            <v>1563278.3539100001</v>
          </cell>
        </row>
        <row r="6179">
          <cell r="F6179" t="str">
            <v>LS-3</v>
          </cell>
          <cell r="G6179" t="str">
            <v>WH</v>
          </cell>
          <cell r="I6179" t="str">
            <v>Energy</v>
          </cell>
          <cell r="J6179" t="str">
            <v>Summer</v>
          </cell>
          <cell r="K6179" t="str">
            <v>N/A</v>
          </cell>
          <cell r="O6179" t="str">
            <v>N/A</v>
          </cell>
          <cell r="T6179">
            <v>1281992.7774730001</v>
          </cell>
        </row>
        <row r="6180">
          <cell r="F6180" t="str">
            <v>LS-3</v>
          </cell>
          <cell r="G6180" t="str">
            <v>WH</v>
          </cell>
          <cell r="I6180" t="str">
            <v>Energy</v>
          </cell>
          <cell r="J6180" t="str">
            <v>Winter</v>
          </cell>
          <cell r="K6180" t="str">
            <v>N/A</v>
          </cell>
          <cell r="O6180" t="str">
            <v>N/A</v>
          </cell>
          <cell r="T6180">
            <v>1563278.3539100001</v>
          </cell>
        </row>
        <row r="6181">
          <cell r="F6181" t="str">
            <v>LS-3</v>
          </cell>
          <cell r="G6181" t="str">
            <v>Distribution</v>
          </cell>
          <cell r="I6181" t="str">
            <v>Facility</v>
          </cell>
          <cell r="J6181" t="str">
            <v>N/A</v>
          </cell>
          <cell r="K6181" t="str">
            <v>N/A</v>
          </cell>
          <cell r="O6181" t="str">
            <v>N/A</v>
          </cell>
          <cell r="T6181">
            <v>0</v>
          </cell>
        </row>
        <row r="6182">
          <cell r="F6182" t="str">
            <v>LS-3</v>
          </cell>
          <cell r="G6182" t="str">
            <v>PCIA</v>
          </cell>
          <cell r="I6182" t="str">
            <v>Pre-09</v>
          </cell>
          <cell r="J6182" t="str">
            <v>N/A</v>
          </cell>
          <cell r="K6182" t="str">
            <v>N/A</v>
          </cell>
          <cell r="O6182" t="str">
            <v>N/A</v>
          </cell>
          <cell r="T6182">
            <v>0</v>
          </cell>
        </row>
        <row r="6183">
          <cell r="F6183" t="str">
            <v>LS-3</v>
          </cell>
          <cell r="G6183" t="str">
            <v>PCIA</v>
          </cell>
          <cell r="I6183" t="str">
            <v>Vin 09</v>
          </cell>
          <cell r="J6183" t="str">
            <v>N/A</v>
          </cell>
          <cell r="K6183" t="str">
            <v>N/A</v>
          </cell>
          <cell r="O6183" t="str">
            <v>N/A</v>
          </cell>
          <cell r="T6183">
            <v>0</v>
          </cell>
        </row>
        <row r="6184">
          <cell r="F6184" t="str">
            <v>LS-3</v>
          </cell>
          <cell r="G6184" t="str">
            <v>PCIA</v>
          </cell>
          <cell r="I6184" t="str">
            <v>Vin 10</v>
          </cell>
          <cell r="J6184" t="str">
            <v>N/A</v>
          </cell>
          <cell r="K6184" t="str">
            <v>N/A</v>
          </cell>
          <cell r="O6184" t="str">
            <v>N/A</v>
          </cell>
          <cell r="T6184">
            <v>0</v>
          </cell>
        </row>
        <row r="6185">
          <cell r="F6185" t="str">
            <v>LS-3</v>
          </cell>
          <cell r="G6185" t="str">
            <v>PCIA</v>
          </cell>
          <cell r="I6185" t="str">
            <v>Vin 11</v>
          </cell>
          <cell r="J6185" t="str">
            <v>N/A</v>
          </cell>
          <cell r="K6185" t="str">
            <v>N/A</v>
          </cell>
          <cell r="O6185" t="str">
            <v>N/A</v>
          </cell>
          <cell r="T6185">
            <v>0</v>
          </cell>
        </row>
        <row r="6186">
          <cell r="F6186" t="str">
            <v>LS-3</v>
          </cell>
          <cell r="G6186" t="str">
            <v>PCIA</v>
          </cell>
          <cell r="I6186" t="str">
            <v>Vin 12</v>
          </cell>
          <cell r="J6186" t="str">
            <v>N/A</v>
          </cell>
          <cell r="K6186" t="str">
            <v>N/A</v>
          </cell>
          <cell r="O6186" t="str">
            <v>N/A</v>
          </cell>
          <cell r="T6186">
            <v>0</v>
          </cell>
        </row>
        <row r="6187">
          <cell r="F6187" t="str">
            <v>LS-3</v>
          </cell>
          <cell r="G6187" t="str">
            <v>PCIA</v>
          </cell>
          <cell r="I6187" t="str">
            <v>Vin 13</v>
          </cell>
          <cell r="J6187" t="str">
            <v>N/A</v>
          </cell>
          <cell r="K6187" t="str">
            <v>N/A</v>
          </cell>
          <cell r="O6187" t="str">
            <v>N/A</v>
          </cell>
          <cell r="T6187">
            <v>0</v>
          </cell>
        </row>
        <row r="6188">
          <cell r="F6188" t="str">
            <v>LS-3</v>
          </cell>
          <cell r="G6188" t="str">
            <v>PCIA</v>
          </cell>
          <cell r="I6188" t="str">
            <v>Vin 14</v>
          </cell>
          <cell r="J6188" t="str">
            <v>N/A</v>
          </cell>
          <cell r="K6188" t="str">
            <v>N/A</v>
          </cell>
          <cell r="O6188" t="str">
            <v>N/A</v>
          </cell>
          <cell r="T6188">
            <v>0</v>
          </cell>
        </row>
        <row r="6189">
          <cell r="F6189" t="str">
            <v>LS-3</v>
          </cell>
          <cell r="G6189" t="str">
            <v>PCIA</v>
          </cell>
          <cell r="I6189" t="str">
            <v>Vin 15</v>
          </cell>
          <cell r="J6189" t="str">
            <v>N/A</v>
          </cell>
          <cell r="K6189" t="str">
            <v>N/A</v>
          </cell>
          <cell r="O6189" t="str">
            <v>N/A</v>
          </cell>
          <cell r="T6189">
            <v>0</v>
          </cell>
        </row>
        <row r="6190">
          <cell r="F6190" t="str">
            <v>LS-3</v>
          </cell>
          <cell r="G6190" t="str">
            <v>PCIA</v>
          </cell>
          <cell r="I6190" t="str">
            <v>Vin 16</v>
          </cell>
          <cell r="J6190" t="str">
            <v>N/A</v>
          </cell>
          <cell r="K6190" t="str">
            <v>N/A</v>
          </cell>
          <cell r="O6190" t="str">
            <v>N/A</v>
          </cell>
          <cell r="T6190">
            <v>0</v>
          </cell>
        </row>
        <row r="6191">
          <cell r="F6191" t="str">
            <v>LS-3</v>
          </cell>
          <cell r="G6191" t="str">
            <v>PCIA</v>
          </cell>
          <cell r="I6191" t="str">
            <v>Vin 17</v>
          </cell>
          <cell r="J6191" t="str">
            <v>N/A</v>
          </cell>
          <cell r="K6191" t="str">
            <v>N/A</v>
          </cell>
          <cell r="O6191" t="str">
            <v>N/A</v>
          </cell>
          <cell r="T6191">
            <v>0</v>
          </cell>
        </row>
        <row r="6192">
          <cell r="F6192" t="str">
            <v>LS-3</v>
          </cell>
          <cell r="G6192" t="str">
            <v>PCIA</v>
          </cell>
          <cell r="I6192" t="str">
            <v>Vin 18</v>
          </cell>
          <cell r="J6192" t="str">
            <v>N/A</v>
          </cell>
          <cell r="K6192" t="str">
            <v>N/A</v>
          </cell>
          <cell r="O6192" t="str">
            <v>N/A</v>
          </cell>
          <cell r="T6192">
            <v>0</v>
          </cell>
        </row>
        <row r="6193">
          <cell r="F6193" t="str">
            <v>LS-3</v>
          </cell>
          <cell r="G6193" t="str">
            <v>PCIA</v>
          </cell>
          <cell r="I6193" t="str">
            <v>Vin 19</v>
          </cell>
          <cell r="J6193" t="str">
            <v>N/A</v>
          </cell>
          <cell r="K6193" t="str">
            <v>N/A</v>
          </cell>
          <cell r="O6193" t="str">
            <v>N/A</v>
          </cell>
          <cell r="T6193">
            <v>0</v>
          </cell>
        </row>
        <row r="6194">
          <cell r="F6194" t="str">
            <v>LS-3</v>
          </cell>
          <cell r="G6194" t="str">
            <v>PCIA</v>
          </cell>
          <cell r="I6194" t="str">
            <v>Vin 20</v>
          </cell>
          <cell r="J6194" t="str">
            <v>N/A</v>
          </cell>
          <cell r="K6194" t="str">
            <v>N/A</v>
          </cell>
          <cell r="O6194" t="str">
            <v>N/A</v>
          </cell>
          <cell r="T6194">
            <v>0</v>
          </cell>
        </row>
        <row r="6195">
          <cell r="F6195" t="str">
            <v>LS-3</v>
          </cell>
          <cell r="G6195" t="str">
            <v>PCIA</v>
          </cell>
          <cell r="I6195" t="str">
            <v>Vin 21</v>
          </cell>
          <cell r="J6195" t="str">
            <v>N/A</v>
          </cell>
          <cell r="K6195" t="str">
            <v>N/A</v>
          </cell>
          <cell r="O6195" t="str">
            <v>N/A</v>
          </cell>
          <cell r="T6195">
            <v>0</v>
          </cell>
        </row>
        <row r="6196">
          <cell r="F6196" t="str">
            <v>LS-3</v>
          </cell>
          <cell r="G6196" t="str">
            <v>PCIA</v>
          </cell>
          <cell r="I6196" t="str">
            <v>Vin Bund</v>
          </cell>
          <cell r="J6196" t="str">
            <v>N/A</v>
          </cell>
          <cell r="K6196" t="str">
            <v>N/A</v>
          </cell>
          <cell r="O6196" t="str">
            <v>N/A</v>
          </cell>
          <cell r="T6196">
            <v>0</v>
          </cell>
        </row>
        <row r="6197">
          <cell r="F6197" t="str">
            <v>LS-3</v>
          </cell>
          <cell r="G6197" t="str">
            <v>WH</v>
          </cell>
          <cell r="I6197" t="str">
            <v>DL</v>
          </cell>
          <cell r="J6197" t="str">
            <v>N/A</v>
          </cell>
          <cell r="K6197" t="str">
            <v>N/A</v>
          </cell>
          <cell r="O6197" t="str">
            <v>N/A</v>
          </cell>
          <cell r="T6197">
            <v>0</v>
          </cell>
        </row>
        <row r="6198">
          <cell r="F6198" t="str">
            <v>LS-3</v>
          </cell>
          <cell r="G6198" t="str">
            <v>WH</v>
          </cell>
          <cell r="I6198" t="str">
            <v>Energy</v>
          </cell>
          <cell r="J6198" t="str">
            <v>Summer</v>
          </cell>
          <cell r="K6198" t="str">
            <v>N/A</v>
          </cell>
          <cell r="O6198" t="str">
            <v>N/A</v>
          </cell>
          <cell r="T6198">
            <v>1281992.7774730001</v>
          </cell>
        </row>
        <row r="6199">
          <cell r="F6199" t="str">
            <v>LS-3</v>
          </cell>
          <cell r="G6199" t="str">
            <v>WH</v>
          </cell>
          <cell r="I6199" t="str">
            <v>Energy</v>
          </cell>
          <cell r="J6199" t="str">
            <v>Winter</v>
          </cell>
          <cell r="K6199" t="str">
            <v>N/A</v>
          </cell>
          <cell r="O6199" t="str">
            <v>N/A</v>
          </cell>
          <cell r="T6199">
            <v>1563278.3539100001</v>
          </cell>
        </row>
        <row r="6200">
          <cell r="F6200" t="str">
            <v>LS-3</v>
          </cell>
          <cell r="G6200" t="str">
            <v>WH</v>
          </cell>
          <cell r="I6200" t="str">
            <v>DL</v>
          </cell>
          <cell r="J6200" t="str">
            <v>N/A</v>
          </cell>
          <cell r="K6200" t="str">
            <v>N/A</v>
          </cell>
          <cell r="O6200" t="str">
            <v>N/A</v>
          </cell>
          <cell r="T6200">
            <v>0</v>
          </cell>
        </row>
        <row r="6201">
          <cell r="F6201" t="str">
            <v>LS-3</v>
          </cell>
          <cell r="G6201" t="str">
            <v>WH</v>
          </cell>
          <cell r="I6201" t="str">
            <v>Energy</v>
          </cell>
          <cell r="J6201" t="str">
            <v>Summer</v>
          </cell>
          <cell r="K6201" t="str">
            <v>N/A</v>
          </cell>
          <cell r="O6201" t="str">
            <v>N/A</v>
          </cell>
          <cell r="T6201">
            <v>1281992.7774730001</v>
          </cell>
        </row>
        <row r="6202">
          <cell r="F6202" t="str">
            <v>LS-3</v>
          </cell>
          <cell r="G6202" t="str">
            <v>WH</v>
          </cell>
          <cell r="I6202" t="str">
            <v>Energy</v>
          </cell>
          <cell r="J6202" t="str">
            <v>Winter</v>
          </cell>
          <cell r="K6202" t="str">
            <v>N/A</v>
          </cell>
          <cell r="O6202" t="str">
            <v>N/A</v>
          </cell>
          <cell r="T6202">
            <v>1563278.3539100001</v>
          </cell>
        </row>
        <row r="6203">
          <cell r="F6203" t="str">
            <v>LS-3</v>
          </cell>
          <cell r="G6203" t="str">
            <v>PCIA</v>
          </cell>
          <cell r="I6203" t="str">
            <v>Vin 22</v>
          </cell>
          <cell r="J6203" t="str">
            <v>N/A</v>
          </cell>
          <cell r="K6203" t="str">
            <v>N/A</v>
          </cell>
          <cell r="O6203" t="str">
            <v>N/A</v>
          </cell>
          <cell r="T6203">
            <v>0</v>
          </cell>
        </row>
        <row r="6204">
          <cell r="F6204" t="str">
            <v>LS-3</v>
          </cell>
          <cell r="G6204" t="str">
            <v>PCIA</v>
          </cell>
          <cell r="I6204" t="str">
            <v>Vin 23</v>
          </cell>
          <cell r="J6204" t="str">
            <v>N/A</v>
          </cell>
          <cell r="K6204" t="str">
            <v>N/A</v>
          </cell>
          <cell r="O6204" t="str">
            <v>N/A</v>
          </cell>
          <cell r="T6204">
            <v>0</v>
          </cell>
        </row>
        <row r="6205">
          <cell r="F6205" t="str">
            <v>OL-1</v>
          </cell>
          <cell r="G6205" t="str">
            <v>Distribution</v>
          </cell>
          <cell r="I6205" t="str">
            <v>Base</v>
          </cell>
          <cell r="J6205" t="str">
            <v>N/A</v>
          </cell>
          <cell r="K6205" t="str">
            <v>HPSV 100</v>
          </cell>
          <cell r="O6205" t="str">
            <v>N/A</v>
          </cell>
          <cell r="T6205">
            <v>0</v>
          </cell>
        </row>
        <row r="6206">
          <cell r="F6206" t="str">
            <v>OL-1</v>
          </cell>
          <cell r="G6206" t="str">
            <v>Distribution</v>
          </cell>
          <cell r="I6206" t="str">
            <v>Base</v>
          </cell>
          <cell r="J6206" t="str">
            <v>N/A</v>
          </cell>
          <cell r="K6206" t="str">
            <v>HPSV 200</v>
          </cell>
          <cell r="O6206" t="str">
            <v>N/A</v>
          </cell>
          <cell r="T6206">
            <v>0</v>
          </cell>
        </row>
        <row r="6207">
          <cell r="F6207" t="str">
            <v>OL-1</v>
          </cell>
          <cell r="G6207" t="str">
            <v>Distribution</v>
          </cell>
          <cell r="I6207" t="str">
            <v>Base</v>
          </cell>
          <cell r="J6207" t="str">
            <v>N/A</v>
          </cell>
          <cell r="K6207" t="str">
            <v>HPSV 70</v>
          </cell>
          <cell r="O6207" t="str">
            <v>N/A</v>
          </cell>
          <cell r="T6207">
            <v>0</v>
          </cell>
        </row>
        <row r="6208">
          <cell r="F6208" t="str">
            <v>OL-1</v>
          </cell>
          <cell r="G6208" t="str">
            <v>Distribution</v>
          </cell>
          <cell r="I6208" t="str">
            <v>Base</v>
          </cell>
          <cell r="J6208" t="str">
            <v>N/A</v>
          </cell>
          <cell r="K6208" t="str">
            <v>MV 175</v>
          </cell>
          <cell r="O6208" t="str">
            <v>N/A</v>
          </cell>
          <cell r="T6208">
            <v>0</v>
          </cell>
        </row>
        <row r="6209">
          <cell r="F6209" t="str">
            <v>OL-1</v>
          </cell>
          <cell r="G6209" t="str">
            <v>Distribution</v>
          </cell>
          <cell r="I6209" t="str">
            <v>Base</v>
          </cell>
          <cell r="J6209" t="str">
            <v>N/A</v>
          </cell>
          <cell r="K6209" t="str">
            <v>MV 400</v>
          </cell>
          <cell r="O6209" t="str">
            <v>N/A</v>
          </cell>
          <cell r="T6209">
            <v>0</v>
          </cell>
        </row>
        <row r="6210">
          <cell r="F6210" t="str">
            <v>OL-1</v>
          </cell>
          <cell r="G6210" t="str">
            <v>PPP</v>
          </cell>
          <cell r="I6210" t="str">
            <v>DL</v>
          </cell>
          <cell r="J6210" t="str">
            <v>N/A</v>
          </cell>
          <cell r="K6210" t="str">
            <v>N/A</v>
          </cell>
          <cell r="O6210" t="str">
            <v>N/A</v>
          </cell>
          <cell r="T6210">
            <v>0</v>
          </cell>
        </row>
        <row r="6211">
          <cell r="F6211" t="str">
            <v>OL-1</v>
          </cell>
          <cell r="G6211" t="str">
            <v>CTC</v>
          </cell>
          <cell r="I6211" t="str">
            <v>DL</v>
          </cell>
          <cell r="J6211" t="str">
            <v>N/A</v>
          </cell>
          <cell r="K6211" t="str">
            <v>N/A</v>
          </cell>
          <cell r="O6211" t="str">
            <v>N/A</v>
          </cell>
          <cell r="T6211">
            <v>0</v>
          </cell>
        </row>
        <row r="6212">
          <cell r="F6212" t="str">
            <v>OL-1</v>
          </cell>
          <cell r="G6212" t="str">
            <v>WFC</v>
          </cell>
          <cell r="I6212" t="str">
            <v>DL</v>
          </cell>
          <cell r="J6212" t="str">
            <v>N/A</v>
          </cell>
          <cell r="K6212" t="str">
            <v>N/A</v>
          </cell>
          <cell r="O6212" t="str">
            <v>N/A</v>
          </cell>
          <cell r="T6212">
            <v>0</v>
          </cell>
        </row>
        <row r="6213">
          <cell r="F6213" t="str">
            <v>OL-1</v>
          </cell>
          <cell r="G6213" t="str">
            <v>ECRA</v>
          </cell>
          <cell r="I6213" t="str">
            <v>DL</v>
          </cell>
          <cell r="J6213" t="str">
            <v>N/A</v>
          </cell>
          <cell r="K6213" t="str">
            <v>N/A</v>
          </cell>
          <cell r="O6213" t="str">
            <v>N/A</v>
          </cell>
          <cell r="T6213">
            <v>0</v>
          </cell>
        </row>
        <row r="6214">
          <cell r="F6214" t="str">
            <v>OL-1</v>
          </cell>
          <cell r="G6214" t="str">
            <v>ND</v>
          </cell>
          <cell r="I6214" t="str">
            <v>DL</v>
          </cell>
          <cell r="J6214" t="str">
            <v>N/A</v>
          </cell>
          <cell r="K6214" t="str">
            <v>N/A</v>
          </cell>
          <cell r="O6214" t="str">
            <v>N/A</v>
          </cell>
          <cell r="T6214">
            <v>0</v>
          </cell>
        </row>
        <row r="6215">
          <cell r="F6215" t="str">
            <v>OL-1</v>
          </cell>
          <cell r="G6215" t="str">
            <v>PPP</v>
          </cell>
          <cell r="I6215" t="str">
            <v>DL</v>
          </cell>
          <cell r="J6215" t="str">
            <v>N/A</v>
          </cell>
          <cell r="K6215" t="str">
            <v>N/A</v>
          </cell>
          <cell r="O6215" t="str">
            <v>N/A</v>
          </cell>
          <cell r="T6215">
            <v>0</v>
          </cell>
        </row>
        <row r="6216">
          <cell r="F6216" t="str">
            <v>OL-1</v>
          </cell>
          <cell r="G6216" t="str">
            <v>RB</v>
          </cell>
          <cell r="I6216" t="str">
            <v>DL</v>
          </cell>
          <cell r="J6216" t="str">
            <v>N/A</v>
          </cell>
          <cell r="K6216" t="str">
            <v>N/A</v>
          </cell>
          <cell r="O6216" t="str">
            <v>N/A</v>
          </cell>
          <cell r="T6216">
            <v>0</v>
          </cell>
        </row>
        <row r="6217">
          <cell r="F6217" t="str">
            <v>OL-1</v>
          </cell>
          <cell r="G6217" t="str">
            <v>RBC</v>
          </cell>
          <cell r="I6217" t="str">
            <v>DL</v>
          </cell>
          <cell r="J6217" t="str">
            <v>N/A</v>
          </cell>
          <cell r="K6217" t="str">
            <v>N/A</v>
          </cell>
          <cell r="O6217" t="str">
            <v>N/A</v>
          </cell>
          <cell r="T6217">
            <v>0</v>
          </cell>
        </row>
        <row r="6218">
          <cell r="F6218" t="str">
            <v>OL-1</v>
          </cell>
          <cell r="G6218" t="str">
            <v>WH</v>
          </cell>
          <cell r="I6218" t="str">
            <v>DL</v>
          </cell>
          <cell r="J6218" t="str">
            <v>N/A</v>
          </cell>
          <cell r="K6218" t="str">
            <v>N/A</v>
          </cell>
          <cell r="O6218" t="str">
            <v>N/A</v>
          </cell>
          <cell r="T6218">
            <v>0</v>
          </cell>
        </row>
        <row r="6219">
          <cell r="F6219" t="str">
            <v>OL-1</v>
          </cell>
          <cell r="G6219" t="str">
            <v>PPP</v>
          </cell>
          <cell r="I6219" t="str">
            <v>Energy</v>
          </cell>
          <cell r="J6219" t="str">
            <v>Summer</v>
          </cell>
          <cell r="K6219" t="str">
            <v>N/A</v>
          </cell>
          <cell r="O6219" t="str">
            <v>N/A</v>
          </cell>
          <cell r="T6219">
            <v>1119865.8</v>
          </cell>
        </row>
        <row r="6220">
          <cell r="F6220" t="str">
            <v>OL-1</v>
          </cell>
          <cell r="G6220" t="str">
            <v>PPP</v>
          </cell>
          <cell r="I6220" t="str">
            <v>Energy</v>
          </cell>
          <cell r="J6220" t="str">
            <v>Winter</v>
          </cell>
          <cell r="K6220" t="str">
            <v>N/A</v>
          </cell>
          <cell r="O6220" t="str">
            <v>N/A</v>
          </cell>
          <cell r="T6220">
            <v>1119744.8</v>
          </cell>
        </row>
        <row r="6221">
          <cell r="F6221" t="str">
            <v>OL-1</v>
          </cell>
          <cell r="G6221" t="str">
            <v>AB32 Credit</v>
          </cell>
          <cell r="I6221" t="str">
            <v>Energy</v>
          </cell>
          <cell r="J6221" t="str">
            <v>Summer</v>
          </cell>
          <cell r="K6221" t="str">
            <v>N/A</v>
          </cell>
          <cell r="O6221" t="str">
            <v>N/A</v>
          </cell>
          <cell r="T6221">
            <v>0</v>
          </cell>
        </row>
        <row r="6222">
          <cell r="F6222" t="str">
            <v>OL-1</v>
          </cell>
          <cell r="G6222" t="str">
            <v>AB32 Credit</v>
          </cell>
          <cell r="I6222" t="str">
            <v>Energy</v>
          </cell>
          <cell r="J6222" t="str">
            <v>Winter</v>
          </cell>
          <cell r="K6222" t="str">
            <v>N/A</v>
          </cell>
          <cell r="O6222" t="str">
            <v>N/A</v>
          </cell>
          <cell r="T6222">
            <v>0</v>
          </cell>
        </row>
        <row r="6223">
          <cell r="F6223" t="str">
            <v>OL-1</v>
          </cell>
          <cell r="G6223" t="str">
            <v>TRA</v>
          </cell>
          <cell r="I6223" t="str">
            <v>Energy</v>
          </cell>
          <cell r="J6223" t="str">
            <v>Summer</v>
          </cell>
          <cell r="K6223" t="str">
            <v>N/A</v>
          </cell>
          <cell r="O6223" t="str">
            <v>N/A</v>
          </cell>
          <cell r="T6223">
            <v>1119865.8</v>
          </cell>
        </row>
        <row r="6224">
          <cell r="F6224" t="str">
            <v>OL-1</v>
          </cell>
          <cell r="G6224" t="str">
            <v>TRA</v>
          </cell>
          <cell r="I6224" t="str">
            <v>Energy</v>
          </cell>
          <cell r="J6224" t="str">
            <v>Winter</v>
          </cell>
          <cell r="K6224" t="str">
            <v>N/A</v>
          </cell>
          <cell r="O6224" t="str">
            <v>N/A</v>
          </cell>
          <cell r="T6224">
            <v>1119744.8</v>
          </cell>
        </row>
        <row r="6225">
          <cell r="F6225" t="str">
            <v>OL-1</v>
          </cell>
          <cell r="G6225" t="str">
            <v>CTC</v>
          </cell>
          <cell r="I6225" t="str">
            <v>Energy</v>
          </cell>
          <cell r="J6225" t="str">
            <v>Summer</v>
          </cell>
          <cell r="K6225" t="str">
            <v>N/A</v>
          </cell>
          <cell r="O6225" t="str">
            <v>N/A</v>
          </cell>
          <cell r="T6225">
            <v>1119865.8</v>
          </cell>
        </row>
        <row r="6226">
          <cell r="F6226" t="str">
            <v>OL-1</v>
          </cell>
          <cell r="G6226" t="str">
            <v>CTC</v>
          </cell>
          <cell r="I6226" t="str">
            <v>Energy</v>
          </cell>
          <cell r="J6226" t="str">
            <v>Winter</v>
          </cell>
          <cell r="K6226" t="str">
            <v>N/A</v>
          </cell>
          <cell r="O6226" t="str">
            <v>N/A</v>
          </cell>
          <cell r="T6226">
            <v>1119744.8</v>
          </cell>
        </row>
        <row r="6227">
          <cell r="F6227" t="str">
            <v>OL-1</v>
          </cell>
          <cell r="G6227" t="str">
            <v>Distribution</v>
          </cell>
          <cell r="I6227" t="str">
            <v>Energy</v>
          </cell>
          <cell r="J6227" t="str">
            <v>Summer</v>
          </cell>
          <cell r="K6227" t="str">
            <v>N/A</v>
          </cell>
          <cell r="O6227" t="str">
            <v>N/A</v>
          </cell>
          <cell r="T6227">
            <v>1119865.8</v>
          </cell>
        </row>
        <row r="6228">
          <cell r="F6228" t="str">
            <v>OL-1</v>
          </cell>
          <cell r="G6228" t="str">
            <v>Distribution</v>
          </cell>
          <cell r="I6228" t="str">
            <v>Energy</v>
          </cell>
          <cell r="J6228" t="str">
            <v>Winter</v>
          </cell>
          <cell r="K6228" t="str">
            <v>N/A</v>
          </cell>
          <cell r="O6228" t="str">
            <v>N/A</v>
          </cell>
          <cell r="T6228">
            <v>1119744.8</v>
          </cell>
        </row>
        <row r="6229">
          <cell r="F6229" t="str">
            <v>OL-1</v>
          </cell>
          <cell r="G6229" t="str">
            <v>WFC</v>
          </cell>
          <cell r="I6229" t="str">
            <v>Energy</v>
          </cell>
          <cell r="J6229" t="str">
            <v>Summer</v>
          </cell>
          <cell r="K6229" t="str">
            <v>N/A</v>
          </cell>
          <cell r="O6229" t="str">
            <v>N/A</v>
          </cell>
          <cell r="T6229">
            <v>1119865.8</v>
          </cell>
        </row>
        <row r="6230">
          <cell r="F6230" t="str">
            <v>OL-1</v>
          </cell>
          <cell r="G6230" t="str">
            <v>WFC</v>
          </cell>
          <cell r="I6230" t="str">
            <v>Energy</v>
          </cell>
          <cell r="J6230" t="str">
            <v>Winter</v>
          </cell>
          <cell r="K6230" t="str">
            <v>N/A</v>
          </cell>
          <cell r="O6230" t="str">
            <v>N/A</v>
          </cell>
          <cell r="T6230">
            <v>1119744.8</v>
          </cell>
        </row>
        <row r="6231">
          <cell r="F6231" t="str">
            <v>OL-1</v>
          </cell>
          <cell r="G6231" t="str">
            <v>ECRA</v>
          </cell>
          <cell r="I6231" t="str">
            <v>Energy</v>
          </cell>
          <cell r="J6231" t="str">
            <v>Summer</v>
          </cell>
          <cell r="K6231" t="str">
            <v>N/A</v>
          </cell>
          <cell r="O6231" t="str">
            <v>N/A</v>
          </cell>
          <cell r="T6231">
            <v>1119865.8</v>
          </cell>
        </row>
        <row r="6232">
          <cell r="F6232" t="str">
            <v>OL-1</v>
          </cell>
          <cell r="G6232" t="str">
            <v>ECRA</v>
          </cell>
          <cell r="I6232" t="str">
            <v>Energy</v>
          </cell>
          <cell r="J6232" t="str">
            <v>Winter</v>
          </cell>
          <cell r="K6232" t="str">
            <v>N/A</v>
          </cell>
          <cell r="O6232" t="str">
            <v>N/A</v>
          </cell>
          <cell r="T6232">
            <v>1119744.8</v>
          </cell>
        </row>
        <row r="6233">
          <cell r="F6233" t="str">
            <v>OL-1</v>
          </cell>
          <cell r="G6233" t="str">
            <v>Generation</v>
          </cell>
          <cell r="I6233" t="str">
            <v>Energy</v>
          </cell>
          <cell r="J6233" t="str">
            <v>Summer</v>
          </cell>
          <cell r="K6233" t="str">
            <v>N/A</v>
          </cell>
          <cell r="O6233" t="str">
            <v>N/A</v>
          </cell>
          <cell r="T6233">
            <v>1119865.8</v>
          </cell>
        </row>
        <row r="6234">
          <cell r="F6234" t="str">
            <v>OL-1</v>
          </cell>
          <cell r="G6234" t="str">
            <v>Generation</v>
          </cell>
          <cell r="I6234" t="str">
            <v>Energy</v>
          </cell>
          <cell r="J6234" t="str">
            <v>Winter</v>
          </cell>
          <cell r="K6234" t="str">
            <v>N/A</v>
          </cell>
          <cell r="O6234" t="str">
            <v>N/A</v>
          </cell>
          <cell r="T6234">
            <v>1119744.8</v>
          </cell>
        </row>
        <row r="6235">
          <cell r="F6235" t="str">
            <v>OL-1</v>
          </cell>
          <cell r="G6235" t="str">
            <v>ND</v>
          </cell>
          <cell r="I6235" t="str">
            <v>Energy</v>
          </cell>
          <cell r="J6235" t="str">
            <v>Summer</v>
          </cell>
          <cell r="K6235" t="str">
            <v>N/A</v>
          </cell>
          <cell r="O6235" t="str">
            <v>N/A</v>
          </cell>
          <cell r="T6235">
            <v>1119865.8</v>
          </cell>
        </row>
        <row r="6236">
          <cell r="F6236" t="str">
            <v>OL-1</v>
          </cell>
          <cell r="G6236" t="str">
            <v>ND</v>
          </cell>
          <cell r="I6236" t="str">
            <v>Energy</v>
          </cell>
          <cell r="J6236" t="str">
            <v>Winter</v>
          </cell>
          <cell r="K6236" t="str">
            <v>N/A</v>
          </cell>
          <cell r="O6236" t="str">
            <v>N/A</v>
          </cell>
          <cell r="T6236">
            <v>1119744.8</v>
          </cell>
        </row>
        <row r="6237">
          <cell r="F6237" t="str">
            <v>OL-1</v>
          </cell>
          <cell r="G6237" t="str">
            <v>NSGC</v>
          </cell>
          <cell r="I6237" t="str">
            <v>Energy</v>
          </cell>
          <cell r="J6237" t="str">
            <v>Summer</v>
          </cell>
          <cell r="K6237" t="str">
            <v>N/A</v>
          </cell>
          <cell r="O6237" t="str">
            <v>N/A</v>
          </cell>
          <cell r="T6237">
            <v>1119865.8</v>
          </cell>
        </row>
        <row r="6238">
          <cell r="F6238" t="str">
            <v>OL-1</v>
          </cell>
          <cell r="G6238" t="str">
            <v>NSGC</v>
          </cell>
          <cell r="I6238" t="str">
            <v>Energy</v>
          </cell>
          <cell r="J6238" t="str">
            <v>Winter</v>
          </cell>
          <cell r="K6238" t="str">
            <v>N/A</v>
          </cell>
          <cell r="O6238" t="str">
            <v>N/A</v>
          </cell>
          <cell r="T6238">
            <v>1119744.8</v>
          </cell>
        </row>
        <row r="6239">
          <cell r="F6239" t="str">
            <v>OL-1</v>
          </cell>
          <cell r="G6239" t="str">
            <v>RS</v>
          </cell>
          <cell r="I6239" t="str">
            <v>Energy</v>
          </cell>
          <cell r="J6239" t="str">
            <v>Summer</v>
          </cell>
          <cell r="K6239" t="str">
            <v>N/A</v>
          </cell>
          <cell r="O6239" t="str">
            <v>N/A</v>
          </cell>
          <cell r="T6239">
            <v>1119865.8</v>
          </cell>
        </row>
        <row r="6240">
          <cell r="F6240" t="str">
            <v>OL-1</v>
          </cell>
          <cell r="G6240" t="str">
            <v>RS</v>
          </cell>
          <cell r="I6240" t="str">
            <v>Energy</v>
          </cell>
          <cell r="J6240" t="str">
            <v>Winter</v>
          </cell>
          <cell r="K6240" t="str">
            <v>N/A</v>
          </cell>
          <cell r="O6240" t="str">
            <v>N/A</v>
          </cell>
          <cell r="T6240">
            <v>1119744.8</v>
          </cell>
        </row>
        <row r="6241">
          <cell r="F6241" t="str">
            <v>OL-1</v>
          </cell>
          <cell r="G6241" t="str">
            <v>Trans</v>
          </cell>
          <cell r="I6241" t="str">
            <v>Energy</v>
          </cell>
          <cell r="J6241" t="str">
            <v>Summer</v>
          </cell>
          <cell r="K6241" t="str">
            <v>N/A</v>
          </cell>
          <cell r="O6241" t="str">
            <v>N/A</v>
          </cell>
          <cell r="T6241">
            <v>1119865.8</v>
          </cell>
        </row>
        <row r="6242">
          <cell r="F6242" t="str">
            <v>OL-1</v>
          </cell>
          <cell r="G6242" t="str">
            <v>Trans</v>
          </cell>
          <cell r="I6242" t="str">
            <v>Energy</v>
          </cell>
          <cell r="J6242" t="str">
            <v>Winter</v>
          </cell>
          <cell r="K6242" t="str">
            <v>N/A</v>
          </cell>
          <cell r="O6242" t="str">
            <v>N/A</v>
          </cell>
          <cell r="T6242">
            <v>1119744.8</v>
          </cell>
        </row>
        <row r="6243">
          <cell r="F6243" t="str">
            <v>OL-1</v>
          </cell>
          <cell r="G6243" t="str">
            <v>PPP</v>
          </cell>
          <cell r="I6243" t="str">
            <v>Energy</v>
          </cell>
          <cell r="J6243" t="str">
            <v>Summer</v>
          </cell>
          <cell r="K6243" t="str">
            <v>N/A</v>
          </cell>
          <cell r="O6243" t="str">
            <v>N/A</v>
          </cell>
          <cell r="T6243">
            <v>1119865.8</v>
          </cell>
        </row>
        <row r="6244">
          <cell r="F6244" t="str">
            <v>OL-1</v>
          </cell>
          <cell r="G6244" t="str">
            <v>PPP</v>
          </cell>
          <cell r="I6244" t="str">
            <v>Energy</v>
          </cell>
          <cell r="J6244" t="str">
            <v>Winter</v>
          </cell>
          <cell r="K6244" t="str">
            <v>N/A</v>
          </cell>
          <cell r="O6244" t="str">
            <v>N/A</v>
          </cell>
          <cell r="T6244">
            <v>1119744.8</v>
          </cell>
        </row>
        <row r="6245">
          <cell r="F6245" t="str">
            <v>OL-1</v>
          </cell>
          <cell r="G6245" t="str">
            <v>AB32 Credit</v>
          </cell>
          <cell r="I6245" t="str">
            <v>Energy</v>
          </cell>
          <cell r="J6245" t="str">
            <v>Summer</v>
          </cell>
          <cell r="K6245" t="str">
            <v>N/A</v>
          </cell>
          <cell r="O6245" t="str">
            <v>N/A</v>
          </cell>
          <cell r="T6245">
            <v>0</v>
          </cell>
        </row>
        <row r="6246">
          <cell r="F6246" t="str">
            <v>OL-1</v>
          </cell>
          <cell r="G6246" t="str">
            <v>AB32 Credit</v>
          </cell>
          <cell r="I6246" t="str">
            <v>Energy</v>
          </cell>
          <cell r="J6246" t="str">
            <v>Winter</v>
          </cell>
          <cell r="K6246" t="str">
            <v>N/A</v>
          </cell>
          <cell r="O6246" t="str">
            <v>N/A</v>
          </cell>
          <cell r="T6246">
            <v>0</v>
          </cell>
        </row>
        <row r="6247">
          <cell r="F6247" t="str">
            <v>OL-1</v>
          </cell>
          <cell r="G6247" t="str">
            <v>TRA</v>
          </cell>
          <cell r="I6247" t="str">
            <v>Energy</v>
          </cell>
          <cell r="J6247" t="str">
            <v>Summer</v>
          </cell>
          <cell r="K6247" t="str">
            <v>N/A</v>
          </cell>
          <cell r="O6247" t="str">
            <v>N/A</v>
          </cell>
          <cell r="T6247">
            <v>1119865.8</v>
          </cell>
        </row>
        <row r="6248">
          <cell r="F6248" t="str">
            <v>OL-1</v>
          </cell>
          <cell r="G6248" t="str">
            <v>TRA</v>
          </cell>
          <cell r="I6248" t="str">
            <v>Energy</v>
          </cell>
          <cell r="J6248" t="str">
            <v>Winter</v>
          </cell>
          <cell r="K6248" t="str">
            <v>N/A</v>
          </cell>
          <cell r="O6248" t="str">
            <v>N/A</v>
          </cell>
          <cell r="T6248">
            <v>1119744.8</v>
          </cell>
        </row>
        <row r="6249">
          <cell r="F6249" t="str">
            <v>OL-1</v>
          </cell>
          <cell r="G6249" t="str">
            <v>TRA</v>
          </cell>
          <cell r="I6249" t="str">
            <v>Energy</v>
          </cell>
          <cell r="J6249" t="str">
            <v>Summer</v>
          </cell>
          <cell r="K6249" t="str">
            <v>N/A</v>
          </cell>
          <cell r="O6249" t="str">
            <v>N/A</v>
          </cell>
          <cell r="T6249">
            <v>1119865.8</v>
          </cell>
        </row>
        <row r="6250">
          <cell r="F6250" t="str">
            <v>OL-1</v>
          </cell>
          <cell r="G6250" t="str">
            <v>TRA</v>
          </cell>
          <cell r="I6250" t="str">
            <v>Energy</v>
          </cell>
          <cell r="J6250" t="str">
            <v>Winter</v>
          </cell>
          <cell r="K6250" t="str">
            <v>N/A</v>
          </cell>
          <cell r="O6250" t="str">
            <v>N/A</v>
          </cell>
          <cell r="T6250">
            <v>1119744.8</v>
          </cell>
        </row>
        <row r="6251">
          <cell r="F6251" t="str">
            <v>OL-1</v>
          </cell>
          <cell r="G6251" t="str">
            <v>RB</v>
          </cell>
          <cell r="I6251" t="str">
            <v>Energy</v>
          </cell>
          <cell r="J6251" t="str">
            <v>Summer</v>
          </cell>
          <cell r="K6251" t="str">
            <v>N/A</v>
          </cell>
          <cell r="O6251" t="str">
            <v>N/A</v>
          </cell>
          <cell r="T6251">
            <v>1119865.8</v>
          </cell>
        </row>
        <row r="6252">
          <cell r="F6252" t="str">
            <v>OL-1</v>
          </cell>
          <cell r="G6252" t="str">
            <v>RB</v>
          </cell>
          <cell r="I6252" t="str">
            <v>Energy</v>
          </cell>
          <cell r="J6252" t="str">
            <v>Winter</v>
          </cell>
          <cell r="K6252" t="str">
            <v>N/A</v>
          </cell>
          <cell r="O6252" t="str">
            <v>N/A</v>
          </cell>
          <cell r="T6252">
            <v>1119744.8</v>
          </cell>
        </row>
        <row r="6253">
          <cell r="F6253" t="str">
            <v>OL-1</v>
          </cell>
          <cell r="G6253" t="str">
            <v>RBC</v>
          </cell>
          <cell r="I6253" t="str">
            <v>Energy</v>
          </cell>
          <cell r="J6253" t="str">
            <v>Summer</v>
          </cell>
          <cell r="K6253" t="str">
            <v>N/A</v>
          </cell>
          <cell r="O6253" t="str">
            <v>N/A</v>
          </cell>
          <cell r="T6253">
            <v>1119865.8</v>
          </cell>
        </row>
        <row r="6254">
          <cell r="F6254" t="str">
            <v>OL-1</v>
          </cell>
          <cell r="G6254" t="str">
            <v>RBC</v>
          </cell>
          <cell r="I6254" t="str">
            <v>Energy</v>
          </cell>
          <cell r="J6254" t="str">
            <v>Winter</v>
          </cell>
          <cell r="K6254" t="str">
            <v>N/A</v>
          </cell>
          <cell r="O6254" t="str">
            <v>N/A</v>
          </cell>
          <cell r="T6254">
            <v>1119744.8</v>
          </cell>
        </row>
        <row r="6255">
          <cell r="F6255" t="str">
            <v>OL-1</v>
          </cell>
          <cell r="G6255" t="str">
            <v>WH</v>
          </cell>
          <cell r="I6255" t="str">
            <v>Energy</v>
          </cell>
          <cell r="J6255" t="str">
            <v>Summer</v>
          </cell>
          <cell r="K6255" t="str">
            <v>N/A</v>
          </cell>
          <cell r="O6255" t="str">
            <v>N/A</v>
          </cell>
          <cell r="T6255">
            <v>1119865.8</v>
          </cell>
        </row>
        <row r="6256">
          <cell r="F6256" t="str">
            <v>OL-1</v>
          </cell>
          <cell r="G6256" t="str">
            <v>WH</v>
          </cell>
          <cell r="I6256" t="str">
            <v>Energy</v>
          </cell>
          <cell r="J6256" t="str">
            <v>Winter</v>
          </cell>
          <cell r="K6256" t="str">
            <v>N/A</v>
          </cell>
          <cell r="O6256" t="str">
            <v>N/A</v>
          </cell>
          <cell r="T6256">
            <v>1119744.8</v>
          </cell>
        </row>
        <row r="6257">
          <cell r="F6257" t="str">
            <v>OL-1</v>
          </cell>
          <cell r="G6257" t="str">
            <v>Distribution</v>
          </cell>
          <cell r="I6257" t="str">
            <v>Facility</v>
          </cell>
          <cell r="J6257" t="str">
            <v>N/A</v>
          </cell>
          <cell r="K6257" t="str">
            <v>N/A</v>
          </cell>
          <cell r="O6257" t="str">
            <v>N/A</v>
          </cell>
          <cell r="T6257">
            <v>118445</v>
          </cell>
        </row>
        <row r="6258">
          <cell r="F6258" t="str">
            <v>OL-1</v>
          </cell>
          <cell r="G6258" t="str">
            <v>PCIA</v>
          </cell>
          <cell r="I6258" t="str">
            <v>Pre-09</v>
          </cell>
          <cell r="J6258" t="str">
            <v>N/A</v>
          </cell>
          <cell r="K6258" t="str">
            <v>N/A</v>
          </cell>
          <cell r="O6258" t="str">
            <v>N/A</v>
          </cell>
          <cell r="T6258">
            <v>0</v>
          </cell>
        </row>
        <row r="6259">
          <cell r="F6259" t="str">
            <v>OL-1</v>
          </cell>
          <cell r="G6259" t="str">
            <v>PCIA</v>
          </cell>
          <cell r="I6259" t="str">
            <v>Vin 09</v>
          </cell>
          <cell r="J6259" t="str">
            <v>N/A</v>
          </cell>
          <cell r="K6259" t="str">
            <v>N/A</v>
          </cell>
          <cell r="O6259" t="str">
            <v>N/A</v>
          </cell>
          <cell r="T6259">
            <v>0</v>
          </cell>
        </row>
        <row r="6260">
          <cell r="F6260" t="str">
            <v>OL-1</v>
          </cell>
          <cell r="G6260" t="str">
            <v>PCIA</v>
          </cell>
          <cell r="I6260" t="str">
            <v>Vin 10</v>
          </cell>
          <cell r="J6260" t="str">
            <v>N/A</v>
          </cell>
          <cell r="K6260" t="str">
            <v>N/A</v>
          </cell>
          <cell r="O6260" t="str">
            <v>N/A</v>
          </cell>
          <cell r="T6260">
            <v>0</v>
          </cell>
        </row>
        <row r="6261">
          <cell r="F6261" t="str">
            <v>OL-1</v>
          </cell>
          <cell r="G6261" t="str">
            <v>PCIA</v>
          </cell>
          <cell r="I6261" t="str">
            <v>Vin 11</v>
          </cell>
          <cell r="J6261" t="str">
            <v>N/A</v>
          </cell>
          <cell r="K6261" t="str">
            <v>N/A</v>
          </cell>
          <cell r="O6261" t="str">
            <v>N/A</v>
          </cell>
          <cell r="T6261">
            <v>0</v>
          </cell>
        </row>
        <row r="6262">
          <cell r="F6262" t="str">
            <v>OL-1</v>
          </cell>
          <cell r="G6262" t="str">
            <v>PCIA</v>
          </cell>
          <cell r="I6262" t="str">
            <v>Vin 12</v>
          </cell>
          <cell r="J6262" t="str">
            <v>N/A</v>
          </cell>
          <cell r="K6262" t="str">
            <v>N/A</v>
          </cell>
          <cell r="O6262" t="str">
            <v>N/A</v>
          </cell>
          <cell r="T6262">
            <v>0</v>
          </cell>
        </row>
        <row r="6263">
          <cell r="F6263" t="str">
            <v>OL-1</v>
          </cell>
          <cell r="G6263" t="str">
            <v>PCIA</v>
          </cell>
          <cell r="I6263" t="str">
            <v>Vin 13</v>
          </cell>
          <cell r="J6263" t="str">
            <v>N/A</v>
          </cell>
          <cell r="K6263" t="str">
            <v>N/A</v>
          </cell>
          <cell r="O6263" t="str">
            <v>N/A</v>
          </cell>
          <cell r="T6263">
            <v>0</v>
          </cell>
        </row>
        <row r="6264">
          <cell r="F6264" t="str">
            <v>OL-1</v>
          </cell>
          <cell r="G6264" t="str">
            <v>PCIA</v>
          </cell>
          <cell r="I6264" t="str">
            <v>Vin 14</v>
          </cell>
          <cell r="J6264" t="str">
            <v>N/A</v>
          </cell>
          <cell r="K6264" t="str">
            <v>N/A</v>
          </cell>
          <cell r="O6264" t="str">
            <v>N/A</v>
          </cell>
          <cell r="T6264">
            <v>0</v>
          </cell>
        </row>
        <row r="6265">
          <cell r="F6265" t="str">
            <v>OL-1</v>
          </cell>
          <cell r="G6265" t="str">
            <v>PCIA</v>
          </cell>
          <cell r="I6265" t="str">
            <v>Vin 15</v>
          </cell>
          <cell r="J6265" t="str">
            <v>N/A</v>
          </cell>
          <cell r="K6265" t="str">
            <v>N/A</v>
          </cell>
          <cell r="O6265" t="str">
            <v>N/A</v>
          </cell>
          <cell r="T6265">
            <v>0</v>
          </cell>
        </row>
        <row r="6266">
          <cell r="F6266" t="str">
            <v>OL-1</v>
          </cell>
          <cell r="G6266" t="str">
            <v>PCIA</v>
          </cell>
          <cell r="I6266" t="str">
            <v>Vin 16</v>
          </cell>
          <cell r="J6266" t="str">
            <v>N/A</v>
          </cell>
          <cell r="K6266" t="str">
            <v>N/A</v>
          </cell>
          <cell r="O6266" t="str">
            <v>N/A</v>
          </cell>
          <cell r="T6266">
            <v>0</v>
          </cell>
        </row>
        <row r="6267">
          <cell r="F6267" t="str">
            <v>OL-1</v>
          </cell>
          <cell r="G6267" t="str">
            <v>PCIA</v>
          </cell>
          <cell r="I6267" t="str">
            <v>Vin 17</v>
          </cell>
          <cell r="J6267" t="str">
            <v>N/A</v>
          </cell>
          <cell r="K6267" t="str">
            <v>N/A</v>
          </cell>
          <cell r="O6267" t="str">
            <v>N/A</v>
          </cell>
          <cell r="T6267">
            <v>0</v>
          </cell>
        </row>
        <row r="6268">
          <cell r="F6268" t="str">
            <v>OL-1</v>
          </cell>
          <cell r="G6268" t="str">
            <v>PCIA</v>
          </cell>
          <cell r="I6268" t="str">
            <v>Vin 18</v>
          </cell>
          <cell r="J6268" t="str">
            <v>N/A</v>
          </cell>
          <cell r="K6268" t="str">
            <v>N/A</v>
          </cell>
          <cell r="O6268" t="str">
            <v>N/A</v>
          </cell>
          <cell r="T6268">
            <v>0</v>
          </cell>
        </row>
        <row r="6269">
          <cell r="F6269" t="str">
            <v>OL-1</v>
          </cell>
          <cell r="G6269" t="str">
            <v>PCIA</v>
          </cell>
          <cell r="I6269" t="str">
            <v>Vin 19</v>
          </cell>
          <cell r="J6269" t="str">
            <v>N/A</v>
          </cell>
          <cell r="K6269" t="str">
            <v>N/A</v>
          </cell>
          <cell r="O6269" t="str">
            <v>N/A</v>
          </cell>
          <cell r="T6269">
            <v>0</v>
          </cell>
        </row>
        <row r="6270">
          <cell r="F6270" t="str">
            <v>OL-1</v>
          </cell>
          <cell r="G6270" t="str">
            <v>PCIA</v>
          </cell>
          <cell r="I6270" t="str">
            <v>Vin 20</v>
          </cell>
          <cell r="J6270" t="str">
            <v>N/A</v>
          </cell>
          <cell r="K6270" t="str">
            <v>N/A</v>
          </cell>
          <cell r="O6270" t="str">
            <v>N/A</v>
          </cell>
          <cell r="T6270">
            <v>0</v>
          </cell>
        </row>
        <row r="6271">
          <cell r="F6271" t="str">
            <v>OL-1</v>
          </cell>
          <cell r="G6271" t="str">
            <v>PCIA</v>
          </cell>
          <cell r="I6271" t="str">
            <v>Vin 21</v>
          </cell>
          <cell r="J6271" t="str">
            <v>N/A</v>
          </cell>
          <cell r="K6271" t="str">
            <v>N/A</v>
          </cell>
          <cell r="O6271" t="str">
            <v>N/A</v>
          </cell>
          <cell r="T6271">
            <v>0</v>
          </cell>
        </row>
        <row r="6272">
          <cell r="F6272" t="str">
            <v>OL-1</v>
          </cell>
          <cell r="G6272" t="str">
            <v>PCIA</v>
          </cell>
          <cell r="I6272" t="str">
            <v>Vin Bund</v>
          </cell>
          <cell r="J6272" t="str">
            <v>N/A</v>
          </cell>
          <cell r="K6272" t="str">
            <v>N/A</v>
          </cell>
          <cell r="O6272" t="str">
            <v>N/A</v>
          </cell>
          <cell r="T6272">
            <v>0</v>
          </cell>
        </row>
        <row r="6273">
          <cell r="F6273" t="str">
            <v>OL-1</v>
          </cell>
          <cell r="G6273" t="str">
            <v>WH</v>
          </cell>
          <cell r="I6273" t="str">
            <v>DL</v>
          </cell>
          <cell r="J6273" t="str">
            <v>N/A</v>
          </cell>
          <cell r="K6273" t="str">
            <v>N/A</v>
          </cell>
          <cell r="O6273" t="str">
            <v>N/A</v>
          </cell>
          <cell r="T6273">
            <v>0</v>
          </cell>
        </row>
        <row r="6274">
          <cell r="F6274" t="str">
            <v>OL-1</v>
          </cell>
          <cell r="G6274" t="str">
            <v>WH</v>
          </cell>
          <cell r="I6274" t="str">
            <v>Energy</v>
          </cell>
          <cell r="J6274" t="str">
            <v>Summer</v>
          </cell>
          <cell r="K6274" t="str">
            <v>N/A</v>
          </cell>
          <cell r="O6274" t="str">
            <v>N/A</v>
          </cell>
          <cell r="T6274">
            <v>1119865.8</v>
          </cell>
        </row>
        <row r="6275">
          <cell r="F6275" t="str">
            <v>OL-1</v>
          </cell>
          <cell r="G6275" t="str">
            <v>WH</v>
          </cell>
          <cell r="I6275" t="str">
            <v>Energy</v>
          </cell>
          <cell r="J6275" t="str">
            <v>Winter</v>
          </cell>
          <cell r="K6275" t="str">
            <v>N/A</v>
          </cell>
          <cell r="O6275" t="str">
            <v>N/A</v>
          </cell>
          <cell r="T6275">
            <v>1119744.8</v>
          </cell>
        </row>
        <row r="6276">
          <cell r="F6276" t="str">
            <v>OL-1</v>
          </cell>
          <cell r="G6276" t="str">
            <v>WH</v>
          </cell>
          <cell r="I6276" t="str">
            <v>DL</v>
          </cell>
          <cell r="J6276" t="str">
            <v>N/A</v>
          </cell>
          <cell r="K6276" t="str">
            <v>N/A</v>
          </cell>
          <cell r="O6276" t="str">
            <v>N/A</v>
          </cell>
          <cell r="T6276">
            <v>0</v>
          </cell>
        </row>
        <row r="6277">
          <cell r="F6277" t="str">
            <v>OL-1</v>
          </cell>
          <cell r="G6277" t="str">
            <v>WH</v>
          </cell>
          <cell r="I6277" t="str">
            <v>Energy</v>
          </cell>
          <cell r="J6277" t="str">
            <v>Summer</v>
          </cell>
          <cell r="K6277" t="str">
            <v>N/A</v>
          </cell>
          <cell r="O6277" t="str">
            <v>N/A</v>
          </cell>
          <cell r="T6277">
            <v>1119865.8</v>
          </cell>
        </row>
        <row r="6278">
          <cell r="F6278" t="str">
            <v>OL-1</v>
          </cell>
          <cell r="G6278" t="str">
            <v>WH</v>
          </cell>
          <cell r="I6278" t="str">
            <v>Energy</v>
          </cell>
          <cell r="J6278" t="str">
            <v>Winter</v>
          </cell>
          <cell r="K6278" t="str">
            <v>N/A</v>
          </cell>
          <cell r="O6278" t="str">
            <v>N/A</v>
          </cell>
          <cell r="T6278">
            <v>1119744.8</v>
          </cell>
        </row>
        <row r="6279">
          <cell r="F6279" t="str">
            <v>OL-1</v>
          </cell>
          <cell r="G6279" t="str">
            <v>PCIA</v>
          </cell>
          <cell r="I6279" t="str">
            <v>Vin 22</v>
          </cell>
          <cell r="J6279" t="str">
            <v>N/A</v>
          </cell>
          <cell r="K6279" t="str">
            <v>N/A</v>
          </cell>
          <cell r="O6279" t="str">
            <v>N/A</v>
          </cell>
          <cell r="T6279">
            <v>0</v>
          </cell>
        </row>
        <row r="6280">
          <cell r="F6280" t="str">
            <v>OL-1</v>
          </cell>
          <cell r="G6280" t="str">
            <v>PCIA</v>
          </cell>
          <cell r="I6280" t="str">
            <v>Vin 23</v>
          </cell>
          <cell r="J6280" t="str">
            <v>N/A</v>
          </cell>
          <cell r="K6280" t="str">
            <v>N/A</v>
          </cell>
          <cell r="O6280" t="str">
            <v>N/A</v>
          </cell>
          <cell r="T6280">
            <v>0</v>
          </cell>
        </row>
        <row r="6281">
          <cell r="F6281" t="str">
            <v>TC-1</v>
          </cell>
          <cell r="G6281" t="str">
            <v>Distribution</v>
          </cell>
          <cell r="I6281" t="str">
            <v>Customer</v>
          </cell>
          <cell r="J6281" t="str">
            <v>Summer</v>
          </cell>
          <cell r="K6281" t="str">
            <v>N/A</v>
          </cell>
          <cell r="O6281" t="str">
            <v>N/A</v>
          </cell>
          <cell r="T6281">
            <v>13671.563294</v>
          </cell>
        </row>
        <row r="6282">
          <cell r="F6282" t="str">
            <v>TC-1</v>
          </cell>
          <cell r="G6282" t="str">
            <v>Distribution</v>
          </cell>
          <cell r="I6282" t="str">
            <v>Customer</v>
          </cell>
          <cell r="J6282" t="str">
            <v>Winter</v>
          </cell>
          <cell r="K6282" t="str">
            <v>N/A</v>
          </cell>
          <cell r="O6282" t="str">
            <v>N/A</v>
          </cell>
          <cell r="T6282">
            <v>27867.126594000001</v>
          </cell>
        </row>
        <row r="6283">
          <cell r="F6283" t="str">
            <v>TC-1</v>
          </cell>
          <cell r="G6283" t="str">
            <v>Distribution</v>
          </cell>
          <cell r="I6283" t="str">
            <v>Customer</v>
          </cell>
          <cell r="J6283" t="str">
            <v>Summer</v>
          </cell>
          <cell r="K6283" t="str">
            <v>N/A</v>
          </cell>
          <cell r="O6283" t="str">
            <v>C</v>
          </cell>
          <cell r="T6283">
            <v>0</v>
          </cell>
        </row>
        <row r="6284">
          <cell r="F6284" t="str">
            <v>TC-1</v>
          </cell>
          <cell r="G6284" t="str">
            <v>Distribution</v>
          </cell>
          <cell r="I6284" t="str">
            <v>Customer</v>
          </cell>
          <cell r="J6284" t="str">
            <v>Winter</v>
          </cell>
          <cell r="K6284" t="str">
            <v>N/A</v>
          </cell>
          <cell r="O6284" t="str">
            <v>C</v>
          </cell>
          <cell r="T6284">
            <v>0</v>
          </cell>
        </row>
        <row r="6285">
          <cell r="F6285" t="str">
            <v>TC-1</v>
          </cell>
          <cell r="G6285" t="str">
            <v>PPP</v>
          </cell>
          <cell r="I6285" t="str">
            <v>DL</v>
          </cell>
          <cell r="J6285" t="str">
            <v>N/A</v>
          </cell>
          <cell r="K6285" t="str">
            <v>N/A</v>
          </cell>
          <cell r="O6285" t="str">
            <v>N/A</v>
          </cell>
          <cell r="T6285">
            <v>0</v>
          </cell>
        </row>
        <row r="6286">
          <cell r="F6286" t="str">
            <v>TC-1</v>
          </cell>
          <cell r="G6286" t="str">
            <v>CTC</v>
          </cell>
          <cell r="I6286" t="str">
            <v>DL</v>
          </cell>
          <cell r="J6286" t="str">
            <v>N/A</v>
          </cell>
          <cell r="K6286" t="str">
            <v>N/A</v>
          </cell>
          <cell r="O6286" t="str">
            <v>N/A</v>
          </cell>
          <cell r="T6286">
            <v>0</v>
          </cell>
        </row>
        <row r="6287">
          <cell r="F6287" t="str">
            <v>TC-1</v>
          </cell>
          <cell r="G6287" t="str">
            <v>WFC</v>
          </cell>
          <cell r="I6287" t="str">
            <v>DL</v>
          </cell>
          <cell r="J6287" t="str">
            <v>N/A</v>
          </cell>
          <cell r="K6287" t="str">
            <v>N/A</v>
          </cell>
          <cell r="O6287" t="str">
            <v>N/A</v>
          </cell>
          <cell r="T6287">
            <v>0</v>
          </cell>
        </row>
        <row r="6288">
          <cell r="F6288" t="str">
            <v>TC-1</v>
          </cell>
          <cell r="G6288" t="str">
            <v>ECRA</v>
          </cell>
          <cell r="I6288" t="str">
            <v>DL</v>
          </cell>
          <cell r="J6288" t="str">
            <v>N/A</v>
          </cell>
          <cell r="K6288" t="str">
            <v>N/A</v>
          </cell>
          <cell r="O6288" t="str">
            <v>N/A</v>
          </cell>
          <cell r="T6288">
            <v>0</v>
          </cell>
        </row>
        <row r="6289">
          <cell r="F6289" t="str">
            <v>TC-1</v>
          </cell>
          <cell r="G6289" t="str">
            <v>ND</v>
          </cell>
          <cell r="I6289" t="str">
            <v>DL</v>
          </cell>
          <cell r="J6289" t="str">
            <v>N/A</v>
          </cell>
          <cell r="K6289" t="str">
            <v>N/A</v>
          </cell>
          <cell r="O6289" t="str">
            <v>N/A</v>
          </cell>
          <cell r="T6289">
            <v>0</v>
          </cell>
        </row>
        <row r="6290">
          <cell r="F6290" t="str">
            <v>TC-1</v>
          </cell>
          <cell r="G6290" t="str">
            <v>PPP</v>
          </cell>
          <cell r="I6290" t="str">
            <v>DL</v>
          </cell>
          <cell r="J6290" t="str">
            <v>N/A</v>
          </cell>
          <cell r="K6290" t="str">
            <v>N/A</v>
          </cell>
          <cell r="O6290" t="str">
            <v>N/A</v>
          </cell>
          <cell r="T6290">
            <v>0</v>
          </cell>
        </row>
        <row r="6291">
          <cell r="F6291" t="str">
            <v>TC-1</v>
          </cell>
          <cell r="G6291" t="str">
            <v>RB</v>
          </cell>
          <cell r="I6291" t="str">
            <v>DL</v>
          </cell>
          <cell r="J6291" t="str">
            <v>N/A</v>
          </cell>
          <cell r="K6291" t="str">
            <v>N/A</v>
          </cell>
          <cell r="O6291" t="str">
            <v>N/A</v>
          </cell>
          <cell r="T6291">
            <v>0</v>
          </cell>
        </row>
        <row r="6292">
          <cell r="F6292" t="str">
            <v>TC-1</v>
          </cell>
          <cell r="G6292" t="str">
            <v>RBC</v>
          </cell>
          <cell r="I6292" t="str">
            <v>DL</v>
          </cell>
          <cell r="J6292" t="str">
            <v>N/A</v>
          </cell>
          <cell r="K6292" t="str">
            <v>N/A</v>
          </cell>
          <cell r="O6292" t="str">
            <v>N/A</v>
          </cell>
          <cell r="T6292">
            <v>0</v>
          </cell>
        </row>
        <row r="6293">
          <cell r="F6293" t="str">
            <v>TC-1</v>
          </cell>
          <cell r="G6293" t="str">
            <v>WH</v>
          </cell>
          <cell r="I6293" t="str">
            <v>DL</v>
          </cell>
          <cell r="J6293" t="str">
            <v>N/A</v>
          </cell>
          <cell r="K6293" t="str">
            <v>N/A</v>
          </cell>
          <cell r="O6293" t="str">
            <v>N/A</v>
          </cell>
          <cell r="T6293">
            <v>0</v>
          </cell>
        </row>
        <row r="6294">
          <cell r="F6294" t="str">
            <v>TC-1</v>
          </cell>
          <cell r="G6294" t="str">
            <v>PPP</v>
          </cell>
          <cell r="I6294" t="str">
            <v>Energy</v>
          </cell>
          <cell r="J6294" t="str">
            <v>Summer</v>
          </cell>
          <cell r="K6294" t="str">
            <v>N/A</v>
          </cell>
          <cell r="O6294" t="str">
            <v>N/A</v>
          </cell>
          <cell r="T6294">
            <v>3336955.6000450002</v>
          </cell>
        </row>
        <row r="6295">
          <cell r="F6295" t="str">
            <v>TC-1</v>
          </cell>
          <cell r="G6295" t="str">
            <v>PPP</v>
          </cell>
          <cell r="I6295" t="str">
            <v>Energy</v>
          </cell>
          <cell r="J6295" t="str">
            <v>Winter</v>
          </cell>
          <cell r="K6295" t="str">
            <v>N/A</v>
          </cell>
          <cell r="O6295" t="str">
            <v>N/A</v>
          </cell>
          <cell r="T6295">
            <v>6797428.4623360001</v>
          </cell>
        </row>
        <row r="6296">
          <cell r="F6296" t="str">
            <v>TC-1</v>
          </cell>
          <cell r="G6296" t="str">
            <v>AB32 Credit</v>
          </cell>
          <cell r="I6296" t="str">
            <v>Energy</v>
          </cell>
          <cell r="J6296" t="str">
            <v>Summer</v>
          </cell>
          <cell r="K6296" t="str">
            <v>N/A</v>
          </cell>
          <cell r="O6296" t="str">
            <v>N/A</v>
          </cell>
          <cell r="T6296">
            <v>0</v>
          </cell>
        </row>
        <row r="6297">
          <cell r="F6297" t="str">
            <v>TC-1</v>
          </cell>
          <cell r="G6297" t="str">
            <v>AB32 Credit</v>
          </cell>
          <cell r="I6297" t="str">
            <v>Energy</v>
          </cell>
          <cell r="J6297" t="str">
            <v>Winter</v>
          </cell>
          <cell r="K6297" t="str">
            <v>N/A</v>
          </cell>
          <cell r="O6297" t="str">
            <v>N/A</v>
          </cell>
          <cell r="T6297">
            <v>0</v>
          </cell>
        </row>
        <row r="6298">
          <cell r="F6298" t="str">
            <v>TC-1</v>
          </cell>
          <cell r="G6298" t="str">
            <v>TRA</v>
          </cell>
          <cell r="I6298" t="str">
            <v>Energy</v>
          </cell>
          <cell r="J6298" t="str">
            <v>Summer</v>
          </cell>
          <cell r="K6298" t="str">
            <v>N/A</v>
          </cell>
          <cell r="O6298" t="str">
            <v>N/A</v>
          </cell>
          <cell r="T6298">
            <v>3336955.6000450002</v>
          </cell>
        </row>
        <row r="6299">
          <cell r="F6299" t="str">
            <v>TC-1</v>
          </cell>
          <cell r="G6299" t="str">
            <v>TRA</v>
          </cell>
          <cell r="I6299" t="str">
            <v>Energy</v>
          </cell>
          <cell r="J6299" t="str">
            <v>Winter</v>
          </cell>
          <cell r="K6299" t="str">
            <v>N/A</v>
          </cell>
          <cell r="O6299" t="str">
            <v>N/A</v>
          </cell>
          <cell r="T6299">
            <v>6797428.4623360001</v>
          </cell>
        </row>
        <row r="6300">
          <cell r="F6300" t="str">
            <v>TC-1</v>
          </cell>
          <cell r="G6300" t="str">
            <v>CTC</v>
          </cell>
          <cell r="I6300" t="str">
            <v>Energy</v>
          </cell>
          <cell r="J6300" t="str">
            <v>Summer</v>
          </cell>
          <cell r="K6300" t="str">
            <v>N/A</v>
          </cell>
          <cell r="O6300" t="str">
            <v>N/A</v>
          </cell>
          <cell r="T6300">
            <v>3336955.6000450002</v>
          </cell>
        </row>
        <row r="6301">
          <cell r="F6301" t="str">
            <v>TC-1</v>
          </cell>
          <cell r="G6301" t="str">
            <v>CTC</v>
          </cell>
          <cell r="I6301" t="str">
            <v>Energy</v>
          </cell>
          <cell r="J6301" t="str">
            <v>Winter</v>
          </cell>
          <cell r="K6301" t="str">
            <v>N/A</v>
          </cell>
          <cell r="O6301" t="str">
            <v>N/A</v>
          </cell>
          <cell r="T6301">
            <v>6797428.4623360001</v>
          </cell>
        </row>
        <row r="6302">
          <cell r="F6302" t="str">
            <v>TC-1</v>
          </cell>
          <cell r="G6302" t="str">
            <v>Distribution</v>
          </cell>
          <cell r="I6302" t="str">
            <v>Energy</v>
          </cell>
          <cell r="J6302" t="str">
            <v>Summer</v>
          </cell>
          <cell r="K6302" t="str">
            <v>N/A</v>
          </cell>
          <cell r="O6302" t="str">
            <v>N/A</v>
          </cell>
          <cell r="T6302">
            <v>3336955.6000450002</v>
          </cell>
        </row>
        <row r="6303">
          <cell r="F6303" t="str">
            <v>TC-1</v>
          </cell>
          <cell r="G6303" t="str">
            <v>Distribution</v>
          </cell>
          <cell r="I6303" t="str">
            <v>Energy</v>
          </cell>
          <cell r="J6303" t="str">
            <v>Winter</v>
          </cell>
          <cell r="K6303" t="str">
            <v>N/A</v>
          </cell>
          <cell r="O6303" t="str">
            <v>N/A</v>
          </cell>
          <cell r="T6303">
            <v>6797428.4623360001</v>
          </cell>
        </row>
        <row r="6304">
          <cell r="F6304" t="str">
            <v>TC-1</v>
          </cell>
          <cell r="G6304" t="str">
            <v>WFC</v>
          </cell>
          <cell r="I6304" t="str">
            <v>Energy</v>
          </cell>
          <cell r="J6304" t="str">
            <v>Summer</v>
          </cell>
          <cell r="K6304" t="str">
            <v>N/A</v>
          </cell>
          <cell r="O6304" t="str">
            <v>N/A</v>
          </cell>
          <cell r="T6304">
            <v>3336955.6000450002</v>
          </cell>
        </row>
        <row r="6305">
          <cell r="F6305" t="str">
            <v>TC-1</v>
          </cell>
          <cell r="G6305" t="str">
            <v>WFC</v>
          </cell>
          <cell r="I6305" t="str">
            <v>Energy</v>
          </cell>
          <cell r="J6305" t="str">
            <v>Winter</v>
          </cell>
          <cell r="K6305" t="str">
            <v>N/A</v>
          </cell>
          <cell r="O6305" t="str">
            <v>N/A</v>
          </cell>
          <cell r="T6305">
            <v>6797428.4623360001</v>
          </cell>
        </row>
        <row r="6306">
          <cell r="F6306" t="str">
            <v>TC-1</v>
          </cell>
          <cell r="G6306" t="str">
            <v>ECRA</v>
          </cell>
          <cell r="I6306" t="str">
            <v>Energy</v>
          </cell>
          <cell r="J6306" t="str">
            <v>Summer</v>
          </cell>
          <cell r="K6306" t="str">
            <v>N/A</v>
          </cell>
          <cell r="O6306" t="str">
            <v>N/A</v>
          </cell>
          <cell r="T6306">
            <v>3336955.6000450002</v>
          </cell>
        </row>
        <row r="6307">
          <cell r="F6307" t="str">
            <v>TC-1</v>
          </cell>
          <cell r="G6307" t="str">
            <v>ECRA</v>
          </cell>
          <cell r="I6307" t="str">
            <v>Energy</v>
          </cell>
          <cell r="J6307" t="str">
            <v>Winter</v>
          </cell>
          <cell r="K6307" t="str">
            <v>N/A</v>
          </cell>
          <cell r="O6307" t="str">
            <v>N/A</v>
          </cell>
          <cell r="T6307">
            <v>6797428.4623360001</v>
          </cell>
        </row>
        <row r="6308">
          <cell r="F6308" t="str">
            <v>TC-1</v>
          </cell>
          <cell r="G6308" t="str">
            <v>Generation</v>
          </cell>
          <cell r="I6308" t="str">
            <v>Energy</v>
          </cell>
          <cell r="J6308" t="str">
            <v>Summer</v>
          </cell>
          <cell r="K6308" t="str">
            <v>N/A</v>
          </cell>
          <cell r="O6308" t="str">
            <v>N/A</v>
          </cell>
          <cell r="T6308">
            <v>3336955.6000450002</v>
          </cell>
        </row>
        <row r="6309">
          <cell r="F6309" t="str">
            <v>TC-1</v>
          </cell>
          <cell r="G6309" t="str">
            <v>Generation</v>
          </cell>
          <cell r="I6309" t="str">
            <v>Energy</v>
          </cell>
          <cell r="J6309" t="str">
            <v>Winter</v>
          </cell>
          <cell r="K6309" t="str">
            <v>N/A</v>
          </cell>
          <cell r="O6309" t="str">
            <v>N/A</v>
          </cell>
          <cell r="T6309">
            <v>6797428.4623360001</v>
          </cell>
        </row>
        <row r="6310">
          <cell r="F6310" t="str">
            <v>TC-1</v>
          </cell>
          <cell r="G6310" t="str">
            <v>ND</v>
          </cell>
          <cell r="I6310" t="str">
            <v>Energy</v>
          </cell>
          <cell r="J6310" t="str">
            <v>Summer</v>
          </cell>
          <cell r="K6310" t="str">
            <v>N/A</v>
          </cell>
          <cell r="O6310" t="str">
            <v>N/A</v>
          </cell>
          <cell r="T6310">
            <v>3336955.6000450002</v>
          </cell>
        </row>
        <row r="6311">
          <cell r="F6311" t="str">
            <v>TC-1</v>
          </cell>
          <cell r="G6311" t="str">
            <v>ND</v>
          </cell>
          <cell r="I6311" t="str">
            <v>Energy</v>
          </cell>
          <cell r="J6311" t="str">
            <v>Winter</v>
          </cell>
          <cell r="K6311" t="str">
            <v>N/A</v>
          </cell>
          <cell r="O6311" t="str">
            <v>N/A</v>
          </cell>
          <cell r="T6311">
            <v>6797428.4623360001</v>
          </cell>
        </row>
        <row r="6312">
          <cell r="F6312" t="str">
            <v>TC-1</v>
          </cell>
          <cell r="G6312" t="str">
            <v>NSGC</v>
          </cell>
          <cell r="I6312" t="str">
            <v>Energy</v>
          </cell>
          <cell r="J6312" t="str">
            <v>Summer</v>
          </cell>
          <cell r="K6312" t="str">
            <v>N/A</v>
          </cell>
          <cell r="O6312" t="str">
            <v>N/A</v>
          </cell>
          <cell r="T6312">
            <v>3336955.6000450002</v>
          </cell>
        </row>
        <row r="6313">
          <cell r="F6313" t="str">
            <v>TC-1</v>
          </cell>
          <cell r="G6313" t="str">
            <v>NSGC</v>
          </cell>
          <cell r="I6313" t="str">
            <v>Energy</v>
          </cell>
          <cell r="J6313" t="str">
            <v>Winter</v>
          </cell>
          <cell r="K6313" t="str">
            <v>N/A</v>
          </cell>
          <cell r="O6313" t="str">
            <v>N/A</v>
          </cell>
          <cell r="T6313">
            <v>6797428.4623360001</v>
          </cell>
        </row>
        <row r="6314">
          <cell r="F6314" t="str">
            <v>TC-1</v>
          </cell>
          <cell r="G6314" t="str">
            <v>RS</v>
          </cell>
          <cell r="I6314" t="str">
            <v>Energy</v>
          </cell>
          <cell r="J6314" t="str">
            <v>Summer</v>
          </cell>
          <cell r="K6314" t="str">
            <v>N/A</v>
          </cell>
          <cell r="O6314" t="str">
            <v>N/A</v>
          </cell>
          <cell r="T6314">
            <v>3336955.6000450002</v>
          </cell>
        </row>
        <row r="6315">
          <cell r="F6315" t="str">
            <v>TC-1</v>
          </cell>
          <cell r="G6315" t="str">
            <v>RS</v>
          </cell>
          <cell r="I6315" t="str">
            <v>Energy</v>
          </cell>
          <cell r="J6315" t="str">
            <v>Winter</v>
          </cell>
          <cell r="K6315" t="str">
            <v>N/A</v>
          </cell>
          <cell r="O6315" t="str">
            <v>N/A</v>
          </cell>
          <cell r="T6315">
            <v>6797428.4623360001</v>
          </cell>
        </row>
        <row r="6316">
          <cell r="F6316" t="str">
            <v>TC-1</v>
          </cell>
          <cell r="G6316" t="str">
            <v>Trans</v>
          </cell>
          <cell r="I6316" t="str">
            <v>Energy</v>
          </cell>
          <cell r="J6316" t="str">
            <v>Summer</v>
          </cell>
          <cell r="K6316" t="str">
            <v>N/A</v>
          </cell>
          <cell r="O6316" t="str">
            <v>N/A</v>
          </cell>
          <cell r="T6316">
            <v>3336955.6000450002</v>
          </cell>
        </row>
        <row r="6317">
          <cell r="F6317" t="str">
            <v>TC-1</v>
          </cell>
          <cell r="G6317" t="str">
            <v>Trans</v>
          </cell>
          <cell r="I6317" t="str">
            <v>Energy</v>
          </cell>
          <cell r="J6317" t="str">
            <v>Winter</v>
          </cell>
          <cell r="K6317" t="str">
            <v>N/A</v>
          </cell>
          <cell r="O6317" t="str">
            <v>N/A</v>
          </cell>
          <cell r="T6317">
            <v>6797428.4623360001</v>
          </cell>
        </row>
        <row r="6318">
          <cell r="F6318" t="str">
            <v>TC-1</v>
          </cell>
          <cell r="G6318" t="str">
            <v>PPP</v>
          </cell>
          <cell r="I6318" t="str">
            <v>Energy</v>
          </cell>
          <cell r="J6318" t="str">
            <v>Summer</v>
          </cell>
          <cell r="K6318" t="str">
            <v>N/A</v>
          </cell>
          <cell r="O6318" t="str">
            <v>N/A</v>
          </cell>
          <cell r="T6318">
            <v>3336955.6000450002</v>
          </cell>
        </row>
        <row r="6319">
          <cell r="F6319" t="str">
            <v>TC-1</v>
          </cell>
          <cell r="G6319" t="str">
            <v>PPP</v>
          </cell>
          <cell r="I6319" t="str">
            <v>Energy</v>
          </cell>
          <cell r="J6319" t="str">
            <v>Winter</v>
          </cell>
          <cell r="K6319" t="str">
            <v>N/A</v>
          </cell>
          <cell r="O6319" t="str">
            <v>N/A</v>
          </cell>
          <cell r="T6319">
            <v>6797428.4623360001</v>
          </cell>
        </row>
        <row r="6320">
          <cell r="F6320" t="str">
            <v>TC-1</v>
          </cell>
          <cell r="G6320" t="str">
            <v>AB32 Credit</v>
          </cell>
          <cell r="I6320" t="str">
            <v>Energy</v>
          </cell>
          <cell r="J6320" t="str">
            <v>Summer</v>
          </cell>
          <cell r="K6320" t="str">
            <v>N/A</v>
          </cell>
          <cell r="O6320" t="str">
            <v>N/A</v>
          </cell>
          <cell r="T6320">
            <v>0</v>
          </cell>
        </row>
        <row r="6321">
          <cell r="F6321" t="str">
            <v>TC-1</v>
          </cell>
          <cell r="G6321" t="str">
            <v>AB32 Credit</v>
          </cell>
          <cell r="I6321" t="str">
            <v>Energy</v>
          </cell>
          <cell r="J6321" t="str">
            <v>Winter</v>
          </cell>
          <cell r="K6321" t="str">
            <v>N/A</v>
          </cell>
          <cell r="O6321" t="str">
            <v>N/A</v>
          </cell>
          <cell r="T6321">
            <v>0</v>
          </cell>
        </row>
        <row r="6322">
          <cell r="F6322" t="str">
            <v>TC-1</v>
          </cell>
          <cell r="G6322" t="str">
            <v>TRA</v>
          </cell>
          <cell r="I6322" t="str">
            <v>Energy</v>
          </cell>
          <cell r="J6322" t="str">
            <v>Summer</v>
          </cell>
          <cell r="K6322" t="str">
            <v>N/A</v>
          </cell>
          <cell r="O6322" t="str">
            <v>N/A</v>
          </cell>
          <cell r="T6322">
            <v>3336955.6000450002</v>
          </cell>
        </row>
        <row r="6323">
          <cell r="F6323" t="str">
            <v>TC-1</v>
          </cell>
          <cell r="G6323" t="str">
            <v>TRA</v>
          </cell>
          <cell r="I6323" t="str">
            <v>Energy</v>
          </cell>
          <cell r="J6323" t="str">
            <v>Winter</v>
          </cell>
          <cell r="K6323" t="str">
            <v>N/A</v>
          </cell>
          <cell r="O6323" t="str">
            <v>N/A</v>
          </cell>
          <cell r="T6323">
            <v>6797428.4623360001</v>
          </cell>
        </row>
        <row r="6324">
          <cell r="F6324" t="str">
            <v>TC-1</v>
          </cell>
          <cell r="G6324" t="str">
            <v>TRA</v>
          </cell>
          <cell r="I6324" t="str">
            <v>Energy</v>
          </cell>
          <cell r="J6324" t="str">
            <v>Summer</v>
          </cell>
          <cell r="K6324" t="str">
            <v>N/A</v>
          </cell>
          <cell r="O6324" t="str">
            <v>N/A</v>
          </cell>
          <cell r="T6324">
            <v>3336955.6000450002</v>
          </cell>
        </row>
        <row r="6325">
          <cell r="F6325" t="str">
            <v>TC-1</v>
          </cell>
          <cell r="G6325" t="str">
            <v>TRA</v>
          </cell>
          <cell r="I6325" t="str">
            <v>Energy</v>
          </cell>
          <cell r="J6325" t="str">
            <v>Winter</v>
          </cell>
          <cell r="K6325" t="str">
            <v>N/A</v>
          </cell>
          <cell r="O6325" t="str">
            <v>N/A</v>
          </cell>
          <cell r="T6325">
            <v>6797428.4623360001</v>
          </cell>
        </row>
        <row r="6326">
          <cell r="F6326" t="str">
            <v>TC-1</v>
          </cell>
          <cell r="G6326" t="str">
            <v>RB</v>
          </cell>
          <cell r="I6326" t="str">
            <v>Energy</v>
          </cell>
          <cell r="J6326" t="str">
            <v>Summer</v>
          </cell>
          <cell r="K6326" t="str">
            <v>N/A</v>
          </cell>
          <cell r="O6326" t="str">
            <v>N/A</v>
          </cell>
          <cell r="T6326">
            <v>3336955.6000450002</v>
          </cell>
        </row>
        <row r="6327">
          <cell r="F6327" t="str">
            <v>TC-1</v>
          </cell>
          <cell r="G6327" t="str">
            <v>RB</v>
          </cell>
          <cell r="I6327" t="str">
            <v>Energy</v>
          </cell>
          <cell r="J6327" t="str">
            <v>Winter</v>
          </cell>
          <cell r="K6327" t="str">
            <v>N/A</v>
          </cell>
          <cell r="O6327" t="str">
            <v>N/A</v>
          </cell>
          <cell r="T6327">
            <v>6797428.4623360001</v>
          </cell>
        </row>
        <row r="6328">
          <cell r="F6328" t="str">
            <v>TC-1</v>
          </cell>
          <cell r="G6328" t="str">
            <v>RBC</v>
          </cell>
          <cell r="I6328" t="str">
            <v>Energy</v>
          </cell>
          <cell r="J6328" t="str">
            <v>Summer</v>
          </cell>
          <cell r="K6328" t="str">
            <v>N/A</v>
          </cell>
          <cell r="O6328" t="str">
            <v>N/A</v>
          </cell>
          <cell r="T6328">
            <v>3336955.6000450002</v>
          </cell>
        </row>
        <row r="6329">
          <cell r="F6329" t="str">
            <v>TC-1</v>
          </cell>
          <cell r="G6329" t="str">
            <v>RBC</v>
          </cell>
          <cell r="I6329" t="str">
            <v>Energy</v>
          </cell>
          <cell r="J6329" t="str">
            <v>Winter</v>
          </cell>
          <cell r="K6329" t="str">
            <v>N/A</v>
          </cell>
          <cell r="O6329" t="str">
            <v>N/A</v>
          </cell>
          <cell r="T6329">
            <v>6797428.4623360001</v>
          </cell>
        </row>
        <row r="6330">
          <cell r="F6330" t="str">
            <v>TC-1</v>
          </cell>
          <cell r="G6330" t="str">
            <v>WH</v>
          </cell>
          <cell r="I6330" t="str">
            <v>Energy</v>
          </cell>
          <cell r="J6330" t="str">
            <v>Summer</v>
          </cell>
          <cell r="K6330" t="str">
            <v>N/A</v>
          </cell>
          <cell r="O6330" t="str">
            <v>N/A</v>
          </cell>
          <cell r="T6330">
            <v>3336955.6000450002</v>
          </cell>
        </row>
        <row r="6331">
          <cell r="F6331" t="str">
            <v>TC-1</v>
          </cell>
          <cell r="G6331" t="str">
            <v>WH</v>
          </cell>
          <cell r="I6331" t="str">
            <v>Energy</v>
          </cell>
          <cell r="J6331" t="str">
            <v>Winter</v>
          </cell>
          <cell r="K6331" t="str">
            <v>N/A</v>
          </cell>
          <cell r="O6331" t="str">
            <v>N/A</v>
          </cell>
          <cell r="T6331">
            <v>6797428.4623360001</v>
          </cell>
        </row>
        <row r="6332">
          <cell r="F6332" t="str">
            <v>TC-1</v>
          </cell>
          <cell r="G6332" t="str">
            <v>PCIA</v>
          </cell>
          <cell r="I6332" t="str">
            <v>Pre-09</v>
          </cell>
          <cell r="J6332" t="str">
            <v>N/A</v>
          </cell>
          <cell r="K6332" t="str">
            <v>N/A</v>
          </cell>
          <cell r="O6332" t="str">
            <v>N/A</v>
          </cell>
          <cell r="T6332">
            <v>0</v>
          </cell>
        </row>
        <row r="6333">
          <cell r="F6333" t="str">
            <v>TC-1</v>
          </cell>
          <cell r="G6333" t="str">
            <v>PCIA</v>
          </cell>
          <cell r="I6333" t="str">
            <v>Vin 09</v>
          </cell>
          <cell r="J6333" t="str">
            <v>N/A</v>
          </cell>
          <cell r="K6333" t="str">
            <v>N/A</v>
          </cell>
          <cell r="O6333" t="str">
            <v>N/A</v>
          </cell>
          <cell r="T6333">
            <v>0</v>
          </cell>
        </row>
        <row r="6334">
          <cell r="F6334" t="str">
            <v>TC-1</v>
          </cell>
          <cell r="G6334" t="str">
            <v>PCIA</v>
          </cell>
          <cell r="I6334" t="str">
            <v>Vin 10</v>
          </cell>
          <cell r="J6334" t="str">
            <v>N/A</v>
          </cell>
          <cell r="K6334" t="str">
            <v>N/A</v>
          </cell>
          <cell r="O6334" t="str">
            <v>N/A</v>
          </cell>
          <cell r="T6334">
            <v>0</v>
          </cell>
        </row>
        <row r="6335">
          <cell r="F6335" t="str">
            <v>TC-1</v>
          </cell>
          <cell r="G6335" t="str">
            <v>PCIA</v>
          </cell>
          <cell r="I6335" t="str">
            <v>Vin 11</v>
          </cell>
          <cell r="J6335" t="str">
            <v>N/A</v>
          </cell>
          <cell r="K6335" t="str">
            <v>N/A</v>
          </cell>
          <cell r="O6335" t="str">
            <v>N/A</v>
          </cell>
          <cell r="T6335">
            <v>0</v>
          </cell>
        </row>
        <row r="6336">
          <cell r="F6336" t="str">
            <v>TC-1</v>
          </cell>
          <cell r="G6336" t="str">
            <v>PCIA</v>
          </cell>
          <cell r="I6336" t="str">
            <v>Vin 12</v>
          </cell>
          <cell r="J6336" t="str">
            <v>N/A</v>
          </cell>
          <cell r="K6336" t="str">
            <v>N/A</v>
          </cell>
          <cell r="O6336" t="str">
            <v>N/A</v>
          </cell>
          <cell r="T6336">
            <v>0</v>
          </cell>
        </row>
        <row r="6337">
          <cell r="F6337" t="str">
            <v>TC-1</v>
          </cell>
          <cell r="G6337" t="str">
            <v>PCIA</v>
          </cell>
          <cell r="I6337" t="str">
            <v>Vin 13</v>
          </cell>
          <cell r="J6337" t="str">
            <v>N/A</v>
          </cell>
          <cell r="K6337" t="str">
            <v>N/A</v>
          </cell>
          <cell r="O6337" t="str">
            <v>N/A</v>
          </cell>
          <cell r="T6337">
            <v>0</v>
          </cell>
        </row>
        <row r="6338">
          <cell r="F6338" t="str">
            <v>TC-1</v>
          </cell>
          <cell r="G6338" t="str">
            <v>PCIA</v>
          </cell>
          <cell r="I6338" t="str">
            <v>Vin 14</v>
          </cell>
          <cell r="J6338" t="str">
            <v>N/A</v>
          </cell>
          <cell r="K6338" t="str">
            <v>N/A</v>
          </cell>
          <cell r="O6338" t="str">
            <v>N/A</v>
          </cell>
          <cell r="T6338">
            <v>0</v>
          </cell>
        </row>
        <row r="6339">
          <cell r="F6339" t="str">
            <v>TC-1</v>
          </cell>
          <cell r="G6339" t="str">
            <v>PCIA</v>
          </cell>
          <cell r="I6339" t="str">
            <v>Vin 15</v>
          </cell>
          <cell r="J6339" t="str">
            <v>N/A</v>
          </cell>
          <cell r="K6339" t="str">
            <v>N/A</v>
          </cell>
          <cell r="O6339" t="str">
            <v>N/A</v>
          </cell>
          <cell r="T6339">
            <v>0</v>
          </cell>
        </row>
        <row r="6340">
          <cell r="F6340" t="str">
            <v>TC-1</v>
          </cell>
          <cell r="G6340" t="str">
            <v>PCIA</v>
          </cell>
          <cell r="I6340" t="str">
            <v>Vin 16</v>
          </cell>
          <cell r="J6340" t="str">
            <v>N/A</v>
          </cell>
          <cell r="K6340" t="str">
            <v>N/A</v>
          </cell>
          <cell r="O6340" t="str">
            <v>N/A</v>
          </cell>
          <cell r="T6340">
            <v>0</v>
          </cell>
        </row>
        <row r="6341">
          <cell r="F6341" t="str">
            <v>TC-1</v>
          </cell>
          <cell r="G6341" t="str">
            <v>PCIA</v>
          </cell>
          <cell r="I6341" t="str">
            <v>Vin 17</v>
          </cell>
          <cell r="J6341" t="str">
            <v>N/A</v>
          </cell>
          <cell r="K6341" t="str">
            <v>N/A</v>
          </cell>
          <cell r="O6341" t="str">
            <v>N/A</v>
          </cell>
          <cell r="T6341">
            <v>0</v>
          </cell>
        </row>
        <row r="6342">
          <cell r="F6342" t="str">
            <v>TC-1</v>
          </cell>
          <cell r="G6342" t="str">
            <v>PCIA</v>
          </cell>
          <cell r="I6342" t="str">
            <v>Vin 18</v>
          </cell>
          <cell r="J6342" t="str">
            <v>N/A</v>
          </cell>
          <cell r="K6342" t="str">
            <v>N/A</v>
          </cell>
          <cell r="O6342" t="str">
            <v>N/A</v>
          </cell>
          <cell r="T6342">
            <v>0</v>
          </cell>
        </row>
        <row r="6343">
          <cell r="F6343" t="str">
            <v>TC-1</v>
          </cell>
          <cell r="G6343" t="str">
            <v>PCIA</v>
          </cell>
          <cell r="I6343" t="str">
            <v>Vin 19</v>
          </cell>
          <cell r="J6343" t="str">
            <v>N/A</v>
          </cell>
          <cell r="K6343" t="str">
            <v>N/A</v>
          </cell>
          <cell r="O6343" t="str">
            <v>N/A</v>
          </cell>
          <cell r="T6343">
            <v>0</v>
          </cell>
        </row>
        <row r="6344">
          <cell r="F6344" t="str">
            <v>TC-1</v>
          </cell>
          <cell r="G6344" t="str">
            <v>PCIA</v>
          </cell>
          <cell r="I6344" t="str">
            <v>Vin 20</v>
          </cell>
          <cell r="J6344" t="str">
            <v>N/A</v>
          </cell>
          <cell r="K6344" t="str">
            <v>N/A</v>
          </cell>
          <cell r="O6344" t="str">
            <v>N/A</v>
          </cell>
          <cell r="T6344">
            <v>0</v>
          </cell>
        </row>
        <row r="6345">
          <cell r="F6345" t="str">
            <v>TC-1</v>
          </cell>
          <cell r="G6345" t="str">
            <v>PCIA</v>
          </cell>
          <cell r="I6345" t="str">
            <v>Vin 21</v>
          </cell>
          <cell r="J6345" t="str">
            <v>N/A</v>
          </cell>
          <cell r="K6345" t="str">
            <v>N/A</v>
          </cell>
          <cell r="O6345" t="str">
            <v>N/A</v>
          </cell>
          <cell r="T6345">
            <v>0</v>
          </cell>
        </row>
        <row r="6346">
          <cell r="F6346" t="str">
            <v>TC-1</v>
          </cell>
          <cell r="G6346" t="str">
            <v>PCIA</v>
          </cell>
          <cell r="I6346" t="str">
            <v>Vin Bund</v>
          </cell>
          <cell r="J6346" t="str">
            <v>N/A</v>
          </cell>
          <cell r="K6346" t="str">
            <v>N/A</v>
          </cell>
          <cell r="O6346" t="str">
            <v>N/A</v>
          </cell>
          <cell r="T6346">
            <v>0</v>
          </cell>
        </row>
        <row r="6347">
          <cell r="F6347" t="str">
            <v>TC-1</v>
          </cell>
          <cell r="G6347" t="str">
            <v>WH</v>
          </cell>
          <cell r="I6347" t="str">
            <v>DL</v>
          </cell>
          <cell r="J6347" t="str">
            <v>N/A</v>
          </cell>
          <cell r="K6347" t="str">
            <v>N/A</v>
          </cell>
          <cell r="O6347" t="str">
            <v>N/A</v>
          </cell>
          <cell r="T6347">
            <v>0</v>
          </cell>
        </row>
        <row r="6348">
          <cell r="F6348" t="str">
            <v>TC-1</v>
          </cell>
          <cell r="G6348" t="str">
            <v>WH</v>
          </cell>
          <cell r="I6348" t="str">
            <v>Energy</v>
          </cell>
          <cell r="J6348" t="str">
            <v>Summer</v>
          </cell>
          <cell r="K6348" t="str">
            <v>N/A</v>
          </cell>
          <cell r="O6348" t="str">
            <v>N/A</v>
          </cell>
          <cell r="T6348">
            <v>3336955.6000450002</v>
          </cell>
        </row>
        <row r="6349">
          <cell r="F6349" t="str">
            <v>TC-1</v>
          </cell>
          <cell r="G6349" t="str">
            <v>WH</v>
          </cell>
          <cell r="I6349" t="str">
            <v>Energy</v>
          </cell>
          <cell r="J6349" t="str">
            <v>Winter</v>
          </cell>
          <cell r="K6349" t="str">
            <v>N/A</v>
          </cell>
          <cell r="O6349" t="str">
            <v>N/A</v>
          </cell>
          <cell r="T6349">
            <v>6797428.4623360001</v>
          </cell>
        </row>
        <row r="6350">
          <cell r="F6350" t="str">
            <v>TC-1</v>
          </cell>
          <cell r="G6350" t="str">
            <v>WH</v>
          </cell>
          <cell r="I6350" t="str">
            <v>DL</v>
          </cell>
          <cell r="J6350" t="str">
            <v>N/A</v>
          </cell>
          <cell r="K6350" t="str">
            <v>N/A</v>
          </cell>
          <cell r="O6350" t="str">
            <v>N/A</v>
          </cell>
          <cell r="T6350">
            <v>0</v>
          </cell>
        </row>
        <row r="6351">
          <cell r="F6351" t="str">
            <v>TC-1</v>
          </cell>
          <cell r="G6351" t="str">
            <v>WH</v>
          </cell>
          <cell r="I6351" t="str">
            <v>Energy</v>
          </cell>
          <cell r="J6351" t="str">
            <v>Summer</v>
          </cell>
          <cell r="K6351" t="str">
            <v>N/A</v>
          </cell>
          <cell r="O6351" t="str">
            <v>N/A</v>
          </cell>
          <cell r="T6351">
            <v>3336955.6000450002</v>
          </cell>
        </row>
        <row r="6352">
          <cell r="F6352" t="str">
            <v>TC-1</v>
          </cell>
          <cell r="G6352" t="str">
            <v>WH</v>
          </cell>
          <cell r="I6352" t="str">
            <v>Energy</v>
          </cell>
          <cell r="J6352" t="str">
            <v>Winter</v>
          </cell>
          <cell r="K6352" t="str">
            <v>N/A</v>
          </cell>
          <cell r="O6352" t="str">
            <v>N/A</v>
          </cell>
          <cell r="T6352">
            <v>6797428.4623360001</v>
          </cell>
        </row>
        <row r="6353">
          <cell r="F6353" t="str">
            <v>TC-1</v>
          </cell>
          <cell r="G6353" t="str">
            <v>PCIA</v>
          </cell>
          <cell r="I6353" t="str">
            <v>Vin 22</v>
          </cell>
          <cell r="J6353" t="str">
            <v>N/A</v>
          </cell>
          <cell r="K6353" t="str">
            <v>N/A</v>
          </cell>
          <cell r="O6353" t="str">
            <v>N/A</v>
          </cell>
          <cell r="T6353">
            <v>0</v>
          </cell>
        </row>
        <row r="6354">
          <cell r="F6354" t="str">
            <v>TC-1</v>
          </cell>
          <cell r="G6354" t="str">
            <v>PCIA</v>
          </cell>
          <cell r="I6354" t="str">
            <v>Vin 23</v>
          </cell>
          <cell r="J6354" t="str">
            <v>N/A</v>
          </cell>
          <cell r="K6354" t="str">
            <v>N/A</v>
          </cell>
          <cell r="O6354" t="str">
            <v>N/A</v>
          </cell>
          <cell r="T6354">
            <v>0</v>
          </cell>
        </row>
        <row r="6355">
          <cell r="F6355" t="str">
            <v>AG-A1</v>
          </cell>
          <cell r="G6355" t="str">
            <v>PCIA</v>
          </cell>
          <cell r="I6355" t="str">
            <v>Vin 24</v>
          </cell>
          <cell r="J6355" t="str">
            <v>N/A</v>
          </cell>
          <cell r="K6355" t="str">
            <v>N/A</v>
          </cell>
          <cell r="O6355" t="str">
            <v>N/A</v>
          </cell>
          <cell r="T6355">
            <v>0</v>
          </cell>
        </row>
        <row r="6356">
          <cell r="F6356" t="str">
            <v>AG-A2</v>
          </cell>
          <cell r="G6356" t="str">
            <v>PCIA</v>
          </cell>
          <cell r="I6356" t="str">
            <v>Vin 24</v>
          </cell>
          <cell r="J6356" t="str">
            <v>N/A</v>
          </cell>
          <cell r="K6356" t="str">
            <v>N/A</v>
          </cell>
          <cell r="O6356" t="str">
            <v>N/A</v>
          </cell>
          <cell r="T6356">
            <v>0</v>
          </cell>
        </row>
        <row r="6357">
          <cell r="F6357" t="str">
            <v>AG-B</v>
          </cell>
          <cell r="G6357" t="str">
            <v>PCIA</v>
          </cell>
          <cell r="I6357" t="str">
            <v>Vin 24</v>
          </cell>
          <cell r="J6357" t="str">
            <v>N/A</v>
          </cell>
          <cell r="K6357" t="str">
            <v>N/A</v>
          </cell>
          <cell r="O6357" t="str">
            <v>N/A</v>
          </cell>
          <cell r="T6357">
            <v>0</v>
          </cell>
        </row>
        <row r="6358">
          <cell r="F6358" t="str">
            <v>AG-B</v>
          </cell>
          <cell r="G6358" t="str">
            <v>PCIA</v>
          </cell>
          <cell r="I6358" t="str">
            <v>Vin 24</v>
          </cell>
          <cell r="J6358" t="str">
            <v>N/A</v>
          </cell>
          <cell r="K6358" t="str">
            <v>N/A</v>
          </cell>
          <cell r="O6358" t="str">
            <v>N/A</v>
          </cell>
          <cell r="T6358">
            <v>0</v>
          </cell>
        </row>
        <row r="6359">
          <cell r="F6359" t="str">
            <v>AG-B</v>
          </cell>
          <cell r="G6359" t="str">
            <v>PCIA</v>
          </cell>
          <cell r="I6359" t="str">
            <v>Vin 24</v>
          </cell>
          <cell r="J6359" t="str">
            <v>N/A</v>
          </cell>
          <cell r="K6359" t="str">
            <v>N/A</v>
          </cell>
          <cell r="O6359" t="str">
            <v>N/A</v>
          </cell>
          <cell r="T6359">
            <v>0</v>
          </cell>
        </row>
        <row r="6360">
          <cell r="F6360" t="str">
            <v>AG-C</v>
          </cell>
          <cell r="G6360" t="str">
            <v>PCIA</v>
          </cell>
          <cell r="I6360" t="str">
            <v>Vin 24</v>
          </cell>
          <cell r="J6360" t="str">
            <v>N/A</v>
          </cell>
          <cell r="K6360" t="str">
            <v>N/A</v>
          </cell>
          <cell r="O6360" t="str">
            <v>N/A</v>
          </cell>
          <cell r="T6360">
            <v>0</v>
          </cell>
        </row>
        <row r="6361">
          <cell r="F6361" t="str">
            <v>AG-C</v>
          </cell>
          <cell r="G6361" t="str">
            <v>PCIA</v>
          </cell>
          <cell r="I6361" t="str">
            <v>Vin 24</v>
          </cell>
          <cell r="J6361" t="str">
            <v>N/A</v>
          </cell>
          <cell r="K6361" t="str">
            <v>N/A</v>
          </cell>
          <cell r="O6361" t="str">
            <v>N/A</v>
          </cell>
          <cell r="T6361">
            <v>0</v>
          </cell>
        </row>
        <row r="6362">
          <cell r="F6362" t="str">
            <v>AG-C</v>
          </cell>
          <cell r="G6362" t="str">
            <v>PCIA</v>
          </cell>
          <cell r="I6362" t="str">
            <v>Vin 24</v>
          </cell>
          <cell r="J6362" t="str">
            <v>N/A</v>
          </cell>
          <cell r="K6362" t="str">
            <v>N/A</v>
          </cell>
          <cell r="O6362" t="str">
            <v>N/A</v>
          </cell>
          <cell r="T6362">
            <v>0</v>
          </cell>
        </row>
        <row r="6363">
          <cell r="F6363" t="str">
            <v>B-10</v>
          </cell>
          <cell r="G6363" t="str">
            <v>PCIA</v>
          </cell>
          <cell r="I6363" t="str">
            <v>Vin 24</v>
          </cell>
          <cell r="J6363" t="str">
            <v>N/A</v>
          </cell>
          <cell r="K6363" t="str">
            <v>N/A</v>
          </cell>
          <cell r="O6363" t="str">
            <v>N/A</v>
          </cell>
          <cell r="T6363">
            <v>0</v>
          </cell>
        </row>
        <row r="6364">
          <cell r="F6364" t="str">
            <v>B-10</v>
          </cell>
          <cell r="G6364" t="str">
            <v>PCIA</v>
          </cell>
          <cell r="I6364" t="str">
            <v>Vin 24</v>
          </cell>
          <cell r="J6364" t="str">
            <v>N/A</v>
          </cell>
          <cell r="K6364" t="str">
            <v>N/A</v>
          </cell>
          <cell r="O6364" t="str">
            <v>N/A</v>
          </cell>
          <cell r="T6364">
            <v>0</v>
          </cell>
        </row>
        <row r="6365">
          <cell r="F6365" t="str">
            <v>B-10</v>
          </cell>
          <cell r="G6365" t="str">
            <v>PCIA</v>
          </cell>
          <cell r="I6365" t="str">
            <v>Vin 24</v>
          </cell>
          <cell r="J6365" t="str">
            <v>N/A</v>
          </cell>
          <cell r="K6365" t="str">
            <v>N/A</v>
          </cell>
          <cell r="O6365" t="str">
            <v>N/A</v>
          </cell>
          <cell r="T6365">
            <v>0</v>
          </cell>
        </row>
        <row r="6366">
          <cell r="F6366" t="str">
            <v>B-19</v>
          </cell>
          <cell r="G6366" t="str">
            <v>PCIA</v>
          </cell>
          <cell r="I6366" t="str">
            <v>Vin 24</v>
          </cell>
          <cell r="J6366" t="str">
            <v>N/A</v>
          </cell>
          <cell r="K6366" t="str">
            <v>N/A</v>
          </cell>
          <cell r="O6366" t="str">
            <v>N/A</v>
          </cell>
          <cell r="T6366">
            <v>0</v>
          </cell>
        </row>
        <row r="6367">
          <cell r="F6367" t="str">
            <v>B-19</v>
          </cell>
          <cell r="G6367" t="str">
            <v>PCIA</v>
          </cell>
          <cell r="I6367" t="str">
            <v>Vin 24</v>
          </cell>
          <cell r="J6367" t="str">
            <v>N/A</v>
          </cell>
          <cell r="K6367" t="str">
            <v>N/A</v>
          </cell>
          <cell r="O6367" t="str">
            <v>N/A</v>
          </cell>
          <cell r="T6367">
            <v>0</v>
          </cell>
        </row>
        <row r="6368">
          <cell r="F6368" t="str">
            <v>B-19</v>
          </cell>
          <cell r="G6368" t="str">
            <v>PCIA</v>
          </cell>
          <cell r="I6368" t="str">
            <v>Vin 24</v>
          </cell>
          <cell r="J6368" t="str">
            <v>N/A</v>
          </cell>
          <cell r="K6368" t="str">
            <v>N/A</v>
          </cell>
          <cell r="O6368" t="str">
            <v>N/A</v>
          </cell>
          <cell r="T6368">
            <v>0</v>
          </cell>
        </row>
        <row r="6369">
          <cell r="F6369" t="str">
            <v>B-19</v>
          </cell>
          <cell r="G6369" t="str">
            <v>PCIA</v>
          </cell>
          <cell r="I6369" t="str">
            <v>Vin 24</v>
          </cell>
          <cell r="J6369" t="str">
            <v>N/A</v>
          </cell>
          <cell r="K6369" t="str">
            <v>N/A</v>
          </cell>
          <cell r="O6369" t="str">
            <v>N/A</v>
          </cell>
          <cell r="T6369">
            <v>0</v>
          </cell>
        </row>
        <row r="6370">
          <cell r="F6370" t="str">
            <v>B-19</v>
          </cell>
          <cell r="G6370" t="str">
            <v>PCIA</v>
          </cell>
          <cell r="I6370" t="str">
            <v>Vin 24</v>
          </cell>
          <cell r="J6370" t="str">
            <v>N/A</v>
          </cell>
          <cell r="K6370" t="str">
            <v>N/A</v>
          </cell>
          <cell r="O6370" t="str">
            <v>N/A</v>
          </cell>
          <cell r="T6370">
            <v>0</v>
          </cell>
        </row>
        <row r="6371">
          <cell r="F6371" t="str">
            <v>B-19</v>
          </cell>
          <cell r="G6371" t="str">
            <v>PCIA</v>
          </cell>
          <cell r="I6371" t="str">
            <v>Vin 24</v>
          </cell>
          <cell r="J6371" t="str">
            <v>N/A</v>
          </cell>
          <cell r="K6371" t="str">
            <v>N/A</v>
          </cell>
          <cell r="O6371" t="str">
            <v>N/A</v>
          </cell>
          <cell r="T6371">
            <v>0</v>
          </cell>
        </row>
        <row r="6372">
          <cell r="F6372" t="str">
            <v>B-20</v>
          </cell>
          <cell r="G6372" t="str">
            <v>PCIA</v>
          </cell>
          <cell r="I6372" t="str">
            <v>Vin 24</v>
          </cell>
          <cell r="J6372" t="str">
            <v>N/A</v>
          </cell>
          <cell r="K6372" t="str">
            <v>N/A</v>
          </cell>
          <cell r="O6372" t="str">
            <v>N/A</v>
          </cell>
          <cell r="T6372">
            <v>0</v>
          </cell>
        </row>
        <row r="6373">
          <cell r="F6373" t="str">
            <v>B-20</v>
          </cell>
          <cell r="G6373" t="str">
            <v>PCIA</v>
          </cell>
          <cell r="I6373" t="str">
            <v>Vin 24</v>
          </cell>
          <cell r="J6373" t="str">
            <v>N/A</v>
          </cell>
          <cell r="K6373" t="str">
            <v>N/A</v>
          </cell>
          <cell r="O6373" t="str">
            <v>N/A</v>
          </cell>
          <cell r="T6373">
            <v>0</v>
          </cell>
        </row>
        <row r="6374">
          <cell r="F6374" t="str">
            <v>B-20</v>
          </cell>
          <cell r="G6374" t="str">
            <v>PCIA</v>
          </cell>
          <cell r="I6374" t="str">
            <v>Vin 24</v>
          </cell>
          <cell r="J6374" t="str">
            <v>N/A</v>
          </cell>
          <cell r="K6374" t="str">
            <v>N/A</v>
          </cell>
          <cell r="O6374" t="str">
            <v>N/A</v>
          </cell>
          <cell r="T6374">
            <v>0</v>
          </cell>
        </row>
        <row r="6375">
          <cell r="F6375" t="str">
            <v>B-1</v>
          </cell>
          <cell r="G6375" t="str">
            <v>PCIA</v>
          </cell>
          <cell r="I6375" t="str">
            <v>Vin 24</v>
          </cell>
          <cell r="J6375" t="str">
            <v>N/A</v>
          </cell>
          <cell r="K6375" t="str">
            <v>N/A</v>
          </cell>
          <cell r="O6375" t="str">
            <v>N/A</v>
          </cell>
          <cell r="T6375">
            <v>0</v>
          </cell>
        </row>
        <row r="6376">
          <cell r="F6376" t="str">
            <v>B-6</v>
          </cell>
          <cell r="G6376" t="str">
            <v>PCIA</v>
          </cell>
          <cell r="I6376" t="str">
            <v>Vin 24</v>
          </cell>
          <cell r="J6376" t="str">
            <v>N/A</v>
          </cell>
          <cell r="K6376" t="str">
            <v>N/A</v>
          </cell>
          <cell r="O6376" t="str">
            <v>N/A</v>
          </cell>
          <cell r="T6376">
            <v>0</v>
          </cell>
        </row>
        <row r="6377">
          <cell r="F6377" t="str">
            <v>A-15</v>
          </cell>
          <cell r="G6377" t="str">
            <v>PCIA</v>
          </cell>
          <cell r="I6377" t="str">
            <v>Vin 24</v>
          </cell>
          <cell r="J6377" t="str">
            <v>N/A</v>
          </cell>
          <cell r="K6377" t="str">
            <v>N/A</v>
          </cell>
          <cell r="O6377" t="str">
            <v>N/A</v>
          </cell>
          <cell r="T6377">
            <v>0</v>
          </cell>
        </row>
        <row r="6378">
          <cell r="F6378" t="str">
            <v>SB</v>
          </cell>
          <cell r="G6378" t="str">
            <v>PCIA</v>
          </cell>
          <cell r="I6378" t="str">
            <v>Vin 24</v>
          </cell>
          <cell r="J6378" t="str">
            <v>N/A</v>
          </cell>
          <cell r="K6378" t="str">
            <v>N/A</v>
          </cell>
          <cell r="O6378" t="str">
            <v>N/A</v>
          </cell>
          <cell r="T6378">
            <v>0</v>
          </cell>
        </row>
        <row r="6379">
          <cell r="F6379" t="str">
            <v>SB</v>
          </cell>
          <cell r="G6379" t="str">
            <v>PCIA</v>
          </cell>
          <cell r="I6379" t="str">
            <v>Vin 24</v>
          </cell>
          <cell r="J6379" t="str">
            <v>N/A</v>
          </cell>
          <cell r="K6379" t="str">
            <v>N/A</v>
          </cell>
          <cell r="O6379" t="str">
            <v>N/A</v>
          </cell>
          <cell r="T6379">
            <v>0</v>
          </cell>
        </row>
        <row r="6380">
          <cell r="F6380" t="str">
            <v>SB</v>
          </cell>
          <cell r="G6380" t="str">
            <v>PCIA</v>
          </cell>
          <cell r="I6380" t="str">
            <v>Vin 24</v>
          </cell>
          <cell r="J6380" t="str">
            <v>N/A</v>
          </cell>
          <cell r="K6380" t="str">
            <v>N/A</v>
          </cell>
          <cell r="O6380" t="str">
            <v>N/A</v>
          </cell>
          <cell r="T6380">
            <v>0</v>
          </cell>
        </row>
        <row r="6381">
          <cell r="F6381" t="str">
            <v>LS-1</v>
          </cell>
          <cell r="G6381" t="str">
            <v>PCIA</v>
          </cell>
          <cell r="I6381" t="str">
            <v>Vin 24</v>
          </cell>
          <cell r="J6381" t="str">
            <v>N/A</v>
          </cell>
          <cell r="K6381" t="str">
            <v>N/A</v>
          </cell>
          <cell r="O6381" t="str">
            <v>N/A</v>
          </cell>
          <cell r="T6381">
            <v>0</v>
          </cell>
        </row>
        <row r="6382">
          <cell r="F6382" t="str">
            <v>LS-2</v>
          </cell>
          <cell r="G6382" t="str">
            <v>PCIA</v>
          </cell>
          <cell r="I6382" t="str">
            <v>Vin 24</v>
          </cell>
          <cell r="J6382" t="str">
            <v>N/A</v>
          </cell>
          <cell r="K6382" t="str">
            <v>N/A</v>
          </cell>
          <cell r="O6382" t="str">
            <v>N/A</v>
          </cell>
          <cell r="T6382">
            <v>0</v>
          </cell>
        </row>
        <row r="6383">
          <cell r="F6383" t="str">
            <v>LS-3</v>
          </cell>
          <cell r="G6383" t="str">
            <v>PCIA</v>
          </cell>
          <cell r="I6383" t="str">
            <v>Vin 24</v>
          </cell>
          <cell r="J6383" t="str">
            <v>N/A</v>
          </cell>
          <cell r="K6383" t="str">
            <v>N/A</v>
          </cell>
          <cell r="O6383" t="str">
            <v>N/A</v>
          </cell>
          <cell r="T6383">
            <v>0</v>
          </cell>
        </row>
        <row r="6384">
          <cell r="F6384" t="str">
            <v>OL-1</v>
          </cell>
          <cell r="G6384" t="str">
            <v>PCIA</v>
          </cell>
          <cell r="I6384" t="str">
            <v>Vin 24</v>
          </cell>
          <cell r="J6384" t="str">
            <v>N/A</v>
          </cell>
          <cell r="K6384" t="str">
            <v>N/A</v>
          </cell>
          <cell r="O6384" t="str">
            <v>N/A</v>
          </cell>
          <cell r="T6384">
            <v>0</v>
          </cell>
        </row>
        <row r="6385">
          <cell r="F6385" t="str">
            <v>TC-1</v>
          </cell>
          <cell r="G6385" t="str">
            <v>PCIA</v>
          </cell>
          <cell r="I6385" t="str">
            <v>Vin 24</v>
          </cell>
          <cell r="J6385" t="str">
            <v>N/A</v>
          </cell>
          <cell r="K6385" t="str">
            <v>N/A</v>
          </cell>
          <cell r="O6385" t="str">
            <v>N/A</v>
          </cell>
          <cell r="T6385">
            <v>0</v>
          </cell>
        </row>
      </sheetData>
      <sheetData sheetId="47" refreshError="1"/>
      <sheetData sheetId="48" refreshError="1"/>
      <sheetData sheetId="4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IN.xls"/>
      <sheetName val="DSM.XLS"/>
      <sheetName val="SUMMARY.XLS"/>
      <sheetName val="songs2&amp;3 fuel"/>
      <sheetName val="Flex Pric Opt Revs"/>
      <sheetName val="salsrevs.xls"/>
      <sheetName val="OSSREVs"/>
      <sheetName val="ECAC.XLS"/>
      <sheetName val="ERAM.XLS"/>
      <sheetName val="Interim Transition BA"/>
      <sheetName val="ALBRR.XLS"/>
      <sheetName val="GALBRR.xls"/>
      <sheetName val="PVDDA.XLS"/>
      <sheetName val="CARE.xls"/>
      <sheetName val="RDD.xls"/>
      <sheetName val="ECONDEV"/>
      <sheetName val="HAZWASTE.XLS"/>
      <sheetName val="FUELOIL"/>
      <sheetName val="OPTIONAL  PRICING"/>
      <sheetName val="EnVEST"/>
      <sheetName val="Palo Verde BA"/>
      <sheetName val="SONGS  ICIP"/>
      <sheetName val="Palo Verde Sunk"/>
      <sheetName val="SONGS Sunk"/>
      <sheetName val="ELECVEH"/>
      <sheetName val="GCAC.XLS"/>
      <sheetName val="PPUs FERC"/>
      <sheetName val="Billing Table_Round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le 2 for AL"/>
      <sheetName val="Table 1"/>
      <sheetName val="09-23"/>
      <sheetName val="08-23"/>
      <sheetName val="10-23"/>
      <sheetName val="11-23"/>
      <sheetName val="Old Table 2"/>
      <sheetName val="Table 2- November 24"/>
    </sheetNames>
    <sheetDataSet>
      <sheetData sheetId="0">
        <row r="7">
          <cell r="E7">
            <v>7332745483.9107141</v>
          </cell>
          <cell r="G7">
            <v>882975707.7047534</v>
          </cell>
        </row>
        <row r="8">
          <cell r="E8">
            <v>872096710.3777113</v>
          </cell>
        </row>
        <row r="9">
          <cell r="E9">
            <v>66013951.671243645</v>
          </cell>
          <cell r="G9">
            <v>-59.481430899999999</v>
          </cell>
        </row>
        <row r="11">
          <cell r="G11">
            <v>-277612.16137696971</v>
          </cell>
        </row>
        <row r="12">
          <cell r="G12">
            <v>-13674582.966657573</v>
          </cell>
        </row>
        <row r="13">
          <cell r="G13">
            <v>75377013.55928646</v>
          </cell>
        </row>
        <row r="14">
          <cell r="E14">
            <v>404008126.29373187</v>
          </cell>
        </row>
        <row r="15">
          <cell r="E15">
            <v>8928685.0254772436</v>
          </cell>
        </row>
        <row r="18">
          <cell r="E18">
            <v>-38657658.748985536</v>
          </cell>
        </row>
        <row r="19">
          <cell r="G19">
            <v>21093030.379826989</v>
          </cell>
        </row>
        <row r="21">
          <cell r="E21">
            <v>197658958.94499999</v>
          </cell>
        </row>
        <row r="22">
          <cell r="G22">
            <v>-16960322.445315123</v>
          </cell>
        </row>
        <row r="23">
          <cell r="G23">
            <v>-7006294.7171473242</v>
          </cell>
        </row>
        <row r="24">
          <cell r="G24">
            <v>-515876.5849747</v>
          </cell>
        </row>
        <row r="25">
          <cell r="E25">
            <v>1324730.95</v>
          </cell>
        </row>
        <row r="26">
          <cell r="E26">
            <v>79240989</v>
          </cell>
        </row>
        <row r="27">
          <cell r="G27">
            <v>45960392.363315992</v>
          </cell>
        </row>
        <row r="28">
          <cell r="G28">
            <v>-486583.2760475906</v>
          </cell>
        </row>
        <row r="29">
          <cell r="G29">
            <v>725778.02834094234</v>
          </cell>
        </row>
        <row r="30">
          <cell r="G30">
            <v>17475578.426639702</v>
          </cell>
        </row>
        <row r="31">
          <cell r="G31">
            <v>4352281.1917450102</v>
          </cell>
        </row>
        <row r="32">
          <cell r="G32">
            <v>1403786.522239265</v>
          </cell>
        </row>
        <row r="33">
          <cell r="E33">
            <v>47917910</v>
          </cell>
          <cell r="G33">
            <v>-29079797.719368577</v>
          </cell>
        </row>
        <row r="34">
          <cell r="E34">
            <v>319987211.90710288</v>
          </cell>
        </row>
        <row r="35">
          <cell r="E35">
            <v>363635228.87804991</v>
          </cell>
        </row>
        <row r="37">
          <cell r="E37">
            <v>1104107000</v>
          </cell>
        </row>
        <row r="39">
          <cell r="G39">
            <v>864770.92471394991</v>
          </cell>
        </row>
        <row r="42">
          <cell r="E42">
            <v>22478598.400784288</v>
          </cell>
        </row>
        <row r="43">
          <cell r="E43">
            <v>123775133.25821608</v>
          </cell>
        </row>
        <row r="44">
          <cell r="E44">
            <v>-689321083.87833405</v>
          </cell>
        </row>
        <row r="50">
          <cell r="E50">
            <v>904683.82282581786</v>
          </cell>
        </row>
        <row r="51">
          <cell r="E51">
            <v>2821728</v>
          </cell>
        </row>
        <row r="53">
          <cell r="E53">
            <v>14630403.030328112</v>
          </cell>
          <cell r="G53">
            <v>60966130.677301504</v>
          </cell>
        </row>
        <row r="54">
          <cell r="E54">
            <v>378526517.55633801</v>
          </cell>
          <cell r="G54">
            <v>64270123.85947527</v>
          </cell>
        </row>
        <row r="57">
          <cell r="G57">
            <v>-220833707.77226734</v>
          </cell>
        </row>
        <row r="58">
          <cell r="H58">
            <v>11760785.984999998</v>
          </cell>
        </row>
        <row r="60">
          <cell r="E60">
            <v>120736873.85986045</v>
          </cell>
        </row>
        <row r="61">
          <cell r="E61">
            <v>91031310</v>
          </cell>
        </row>
        <row r="62">
          <cell r="E62">
            <v>-26000000</v>
          </cell>
        </row>
        <row r="63">
          <cell r="G63">
            <v>-72626597.55988197</v>
          </cell>
        </row>
        <row r="64">
          <cell r="E64">
            <v>93732733.949070066</v>
          </cell>
          <cell r="G64">
            <v>5947954.2270593755</v>
          </cell>
        </row>
        <row r="65">
          <cell r="E65">
            <v>59877176.383845784</v>
          </cell>
        </row>
        <row r="66">
          <cell r="G66">
            <v>-46218.309490625608</v>
          </cell>
        </row>
        <row r="68">
          <cell r="E68">
            <v>23165271.583381906</v>
          </cell>
          <cell r="G68">
            <v>-2834545.6409490393</v>
          </cell>
        </row>
        <row r="69">
          <cell r="E69">
            <v>14061230.70965209</v>
          </cell>
          <cell r="G69">
            <v>-7066937.4676668663</v>
          </cell>
        </row>
        <row r="71">
          <cell r="E71">
            <v>-475832.81547354296</v>
          </cell>
          <cell r="G71">
            <v>2664833.9139312566</v>
          </cell>
        </row>
        <row r="72">
          <cell r="E72">
            <v>13908018</v>
          </cell>
        </row>
        <row r="73">
          <cell r="G73">
            <v>282433596.91895676</v>
          </cell>
        </row>
        <row r="74">
          <cell r="G74">
            <v>23844558.56936343</v>
          </cell>
        </row>
        <row r="76">
          <cell r="G76">
            <v>-54219768.369999997</v>
          </cell>
        </row>
        <row r="77">
          <cell r="G77">
            <v>2820116.4937631059</v>
          </cell>
        </row>
        <row r="78">
          <cell r="G78">
            <v>2856617.2149592731</v>
          </cell>
        </row>
        <row r="79">
          <cell r="E79">
            <v>11256480</v>
          </cell>
          <cell r="G79">
            <v>-23400689.924411904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le 2 for AL 2024"/>
      <sheetName val="Table 1"/>
      <sheetName val="7-24"/>
      <sheetName val="8-24"/>
      <sheetName val="9-24"/>
      <sheetName val="10-24"/>
      <sheetName val="11-24"/>
    </sheetNames>
    <sheetDataSet>
      <sheetData sheetId="0">
        <row r="7">
          <cell r="E7">
            <v>7862850581.7464085</v>
          </cell>
          <cell r="G7">
            <v>1523645792.1620212</v>
          </cell>
        </row>
        <row r="8">
          <cell r="E8">
            <v>872096710.3777113</v>
          </cell>
        </row>
        <row r="9">
          <cell r="E9">
            <v>-76060257.264391288</v>
          </cell>
        </row>
        <row r="10">
          <cell r="E10">
            <v>12431124.207946839</v>
          </cell>
        </row>
        <row r="11">
          <cell r="E11">
            <v>71556301.611580417</v>
          </cell>
          <cell r="G11">
            <v>-0.13162760000000001</v>
          </cell>
        </row>
        <row r="12">
          <cell r="E12">
            <v>127793287.40318523</v>
          </cell>
        </row>
        <row r="13">
          <cell r="G13">
            <v>694730.49344599992</v>
          </cell>
        </row>
        <row r="14">
          <cell r="G14">
            <v>-6788351.1865014993</v>
          </cell>
        </row>
        <row r="15">
          <cell r="G15">
            <v>-57785417.038923748</v>
          </cell>
        </row>
        <row r="16">
          <cell r="E16">
            <v>8940069.0988847259</v>
          </cell>
        </row>
        <row r="17">
          <cell r="E17">
            <v>-39916957.755412452</v>
          </cell>
        </row>
        <row r="18">
          <cell r="G18">
            <v>24656102.156482048</v>
          </cell>
        </row>
        <row r="19">
          <cell r="E19">
            <v>199909923.75999999</v>
          </cell>
        </row>
        <row r="20">
          <cell r="G20">
            <v>-41423026.909992218</v>
          </cell>
        </row>
        <row r="21">
          <cell r="G21">
            <v>-69060186.191494465</v>
          </cell>
        </row>
        <row r="22">
          <cell r="G22">
            <v>-25000000</v>
          </cell>
        </row>
        <row r="23">
          <cell r="G23">
            <v>-179800000</v>
          </cell>
        </row>
        <row r="24">
          <cell r="E24">
            <v>61836066.753452793</v>
          </cell>
        </row>
        <row r="25">
          <cell r="G25">
            <v>41390127.807307355</v>
          </cell>
        </row>
        <row r="26">
          <cell r="G26">
            <v>-221019.64491517228</v>
          </cell>
        </row>
        <row r="27">
          <cell r="G27">
            <v>0</v>
          </cell>
        </row>
        <row r="28">
          <cell r="G28">
            <v>21076828.734005231</v>
          </cell>
        </row>
        <row r="29">
          <cell r="G29">
            <v>156914378.71788791</v>
          </cell>
        </row>
        <row r="30">
          <cell r="G30">
            <v>2934034.8173068194</v>
          </cell>
        </row>
        <row r="31">
          <cell r="G31">
            <v>5485.0873107244524</v>
          </cell>
        </row>
        <row r="32">
          <cell r="G32">
            <v>-200072086.03701723</v>
          </cell>
        </row>
        <row r="33">
          <cell r="E33">
            <v>34990183</v>
          </cell>
          <cell r="G33">
            <v>-33471164.51084733</v>
          </cell>
        </row>
        <row r="34">
          <cell r="G34">
            <v>121317721.1845625</v>
          </cell>
        </row>
        <row r="35">
          <cell r="G35">
            <v>4478240.6019150438</v>
          </cell>
        </row>
        <row r="37">
          <cell r="E37">
            <v>320389172.30000001</v>
          </cell>
        </row>
        <row r="43">
          <cell r="G43">
            <v>1360394.331456</v>
          </cell>
        </row>
        <row r="44">
          <cell r="E44">
            <v>141576851.88405538</v>
          </cell>
        </row>
        <row r="45">
          <cell r="E45">
            <v>482262.26348000002</v>
          </cell>
        </row>
        <row r="49">
          <cell r="E49">
            <v>65206364.080501691</v>
          </cell>
        </row>
        <row r="50">
          <cell r="E50">
            <v>54553097.813054711</v>
          </cell>
        </row>
        <row r="51">
          <cell r="E51">
            <v>173452080.98940375</v>
          </cell>
        </row>
        <row r="52">
          <cell r="E52">
            <v>-721064798</v>
          </cell>
        </row>
        <row r="57">
          <cell r="G57">
            <v>636063.65912849887</v>
          </cell>
        </row>
        <row r="58">
          <cell r="E58">
            <v>2958066.3528062808</v>
          </cell>
        </row>
        <row r="59">
          <cell r="E59">
            <v>-28147512.925982207</v>
          </cell>
          <cell r="G59">
            <v>-23567041.61404302</v>
          </cell>
        </row>
        <row r="60">
          <cell r="E60">
            <v>373939222.44951451</v>
          </cell>
          <cell r="G60">
            <v>-48400206.227758162</v>
          </cell>
        </row>
        <row r="61">
          <cell r="G61">
            <v>699276.97046948422</v>
          </cell>
        </row>
        <row r="63">
          <cell r="G63">
            <v>-22022575.667378392</v>
          </cell>
        </row>
        <row r="64">
          <cell r="E64">
            <v>11760785.984999998</v>
          </cell>
        </row>
        <row r="66">
          <cell r="E66">
            <v>120736873.85986045</v>
          </cell>
        </row>
        <row r="67">
          <cell r="E67">
            <v>90694046</v>
          </cell>
        </row>
        <row r="68">
          <cell r="E68">
            <v>-8000000</v>
          </cell>
        </row>
        <row r="69">
          <cell r="E69">
            <v>7223722.6880000019</v>
          </cell>
        </row>
        <row r="70">
          <cell r="G70">
            <v>-81304271.410274729</v>
          </cell>
        </row>
        <row r="71">
          <cell r="E71">
            <v>-22374489</v>
          </cell>
        </row>
        <row r="72">
          <cell r="E72">
            <v>93845416.200000003</v>
          </cell>
          <cell r="G72">
            <v>3938112.1905905446</v>
          </cell>
        </row>
        <row r="73">
          <cell r="E73">
            <v>-30507544.526242889</v>
          </cell>
        </row>
        <row r="74">
          <cell r="G74">
            <v>-36373.772596829556</v>
          </cell>
        </row>
        <row r="75">
          <cell r="E75">
            <v>35334052.496252857</v>
          </cell>
          <cell r="G75">
            <v>11673648.148556434</v>
          </cell>
        </row>
        <row r="76">
          <cell r="E76">
            <v>3567343.2714293557</v>
          </cell>
          <cell r="G76">
            <v>-7539097.4332761895</v>
          </cell>
        </row>
        <row r="77">
          <cell r="H77">
            <v>0</v>
          </cell>
        </row>
        <row r="78">
          <cell r="E78">
            <v>-1476326.6710935603</v>
          </cell>
          <cell r="G78">
            <v>-552317.04325409129</v>
          </cell>
        </row>
        <row r="79">
          <cell r="E79">
            <v>16260336.609999999</v>
          </cell>
        </row>
        <row r="80">
          <cell r="G80">
            <v>182850995.19907761</v>
          </cell>
        </row>
        <row r="81">
          <cell r="E81">
            <v>80748492.843931705</v>
          </cell>
          <cell r="G81">
            <v>-9535083.096802637</v>
          </cell>
        </row>
        <row r="82">
          <cell r="G82">
            <v>1665963.1875911125</v>
          </cell>
        </row>
        <row r="83">
          <cell r="G83">
            <v>3954635.4430379313</v>
          </cell>
        </row>
        <row r="84">
          <cell r="E84">
            <v>11555360</v>
          </cell>
          <cell r="G84">
            <v>-245541442.09077328</v>
          </cell>
        </row>
        <row r="85">
          <cell r="E85">
            <v>365364520.39999056</v>
          </cell>
        </row>
        <row r="86">
          <cell r="G86">
            <v>104441.20369330369</v>
          </cell>
        </row>
        <row r="87">
          <cell r="G87">
            <v>-9318.1304332</v>
          </cell>
        </row>
        <row r="88">
          <cell r="E88">
            <v>412561555.48204756</v>
          </cell>
        </row>
        <row r="107">
          <cell r="H107">
            <v>2903023384.5576458</v>
          </cell>
        </row>
        <row r="108">
          <cell r="H108">
            <v>360149101.74242747</v>
          </cell>
        </row>
        <row r="109">
          <cell r="H109">
            <v>-362428526.4369998</v>
          </cell>
        </row>
        <row r="110">
          <cell r="H110">
            <v>18138177.452851731</v>
          </cell>
        </row>
        <row r="111">
          <cell r="H111">
            <v>-852305914.85261393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"/>
      <sheetName val="IN_RRQ_TABLE"/>
      <sheetName val="2025_Table 2 for AL"/>
      <sheetName val="2025_Wildfire Mitigation"/>
    </sheetNames>
    <sheetDataSet>
      <sheetData sheetId="0"/>
      <sheetData sheetId="1">
        <row r="22">
          <cell r="G22">
            <v>348275324.28074592</v>
          </cell>
        </row>
        <row r="23">
          <cell r="G23">
            <v>15823539.51412344</v>
          </cell>
        </row>
        <row r="29">
          <cell r="G29">
            <v>154644368.11786866</v>
          </cell>
        </row>
        <row r="30">
          <cell r="G30">
            <v>153156256.13358527</v>
          </cell>
        </row>
        <row r="31">
          <cell r="G31">
            <v>2304119.2653263807</v>
          </cell>
        </row>
      </sheetData>
      <sheetData sheetId="2">
        <row r="99">
          <cell r="H99">
            <v>19285921735.167538</v>
          </cell>
        </row>
      </sheetData>
      <sheetData sheetId="3">
        <row r="3">
          <cell r="D3">
            <v>978572414.28428793</v>
          </cell>
        </row>
        <row r="18">
          <cell r="D18">
            <v>597531237.77689338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le B"/>
      <sheetName val="Revenue in Rates"/>
      <sheetName val="RRQ Table 18-1"/>
      <sheetName val="Vintaged PCIA"/>
      <sheetName val="BA Table 14-1 and 14-2"/>
      <sheetName val="PUBA Table 14-5"/>
      <sheetName val="GRC Table 9-1"/>
      <sheetName val="VAMO Table 7-2"/>
      <sheetName val="Balancing Accounts &gt;&gt;&gt;"/>
      <sheetName val="CONF_Consolidated Fcst"/>
      <sheetName val="CONF_VinPABA"/>
      <sheetName val="CONF_VinPUBA"/>
      <sheetName val="Minimum Retained RPS"/>
      <sheetName val="November PABA"/>
      <sheetName val="November PUBA"/>
      <sheetName val="November ERRA"/>
      <sheetName val="2023 Forecast &gt;&gt;&gt;"/>
      <sheetName val="Forecast in Rates"/>
      <sheetName val="Bundled Share of PABA"/>
      <sheetName val="CONF_PABA Cost"/>
      <sheetName val="CONF_Revenue"/>
      <sheetName val="CONF_Retained RA"/>
      <sheetName val=" Retained RPS and Non_PGE Alloc"/>
      <sheetName val="2023 UOG RRQ"/>
      <sheetName val="RTBA"/>
      <sheetName val="2023 GRCFD"/>
      <sheetName val="RUBA"/>
      <sheetName val="2023 Benchmark"/>
    </sheetNames>
    <sheetDataSet>
      <sheetData sheetId="0"/>
      <sheetData sheetId="1"/>
      <sheetData sheetId="2">
        <row r="13">
          <cell r="L13">
            <v>904.68382282581786</v>
          </cell>
        </row>
        <row r="14">
          <cell r="L14">
            <v>572139.10356647463</v>
          </cell>
        </row>
        <row r="16">
          <cell r="L16">
            <v>4421013.2718403628</v>
          </cell>
        </row>
        <row r="18">
          <cell r="I18">
            <v>11483.85945862339</v>
          </cell>
          <cell r="L18">
            <v>11483.85945862339</v>
          </cell>
        </row>
      </sheetData>
      <sheetData sheetId="3"/>
      <sheetData sheetId="4"/>
      <sheetData sheetId="5"/>
      <sheetData sheetId="6">
        <row r="9">
          <cell r="D9">
            <v>2264591.3655145746</v>
          </cell>
        </row>
        <row r="10">
          <cell r="D10">
            <v>-1828</v>
          </cell>
        </row>
        <row r="12">
          <cell r="D12">
            <v>-993.7272371893788</v>
          </cell>
        </row>
        <row r="13">
          <cell r="D13">
            <v>40840.810625489292</v>
          </cell>
        </row>
        <row r="14">
          <cell r="D14">
            <v>53191.926780000002</v>
          </cell>
        </row>
        <row r="15">
          <cell r="D15">
            <v>-22825.983971086276</v>
          </cell>
        </row>
        <row r="16">
          <cell r="D16">
            <v>16259.919378115224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venue in Rates"/>
      <sheetName val="Table 10-9 Vintage PCIA"/>
      <sheetName val="Table 15-1 BalAcct"/>
      <sheetName val="Table 15-2 PABA"/>
      <sheetName val="Table 19-1 RRQ"/>
      <sheetName val="Table 1-1"/>
      <sheetName val="PCIA Cost Adjustments"/>
      <sheetName val="13-ERRA"/>
      <sheetName val="12-BioMat"/>
      <sheetName val="BioMatCapacity Split"/>
      <sheetName val="11-TMNBC"/>
      <sheetName val="10-UOG Cost"/>
      <sheetName val="9-CAM"/>
      <sheetName val="8-VAMO"/>
      <sheetName val="Table 6-6"/>
      <sheetName val="Table 6-4"/>
      <sheetName val="Table 5-3"/>
      <sheetName val="Table 6-1 Hedging"/>
      <sheetName val="Collateral Cost Table"/>
      <sheetName val="Table 5-5"/>
      <sheetName val="2024 PCIA"/>
      <sheetName val="Results File Pivot"/>
      <sheetName val="Results File"/>
    </sheetNames>
    <sheetDataSet>
      <sheetData sheetId="0"/>
      <sheetData sheetId="1"/>
      <sheetData sheetId="2"/>
      <sheetData sheetId="3"/>
      <sheetData sheetId="4">
        <row r="65">
          <cell r="G65">
            <v>636.0636591284989</v>
          </cell>
        </row>
        <row r="66">
          <cell r="G66">
            <v>-310882.37871507206</v>
          </cell>
        </row>
        <row r="68">
          <cell r="G68">
            <v>4499559.0665874425</v>
          </cell>
        </row>
        <row r="70">
          <cell r="G70">
            <v>0</v>
          </cell>
        </row>
        <row r="88">
          <cell r="G88">
            <v>-38485.892894236385</v>
          </cell>
        </row>
        <row r="89">
          <cell r="G89">
            <v>-29940.319159426792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0">
          <cell r="D40">
            <v>1850084.3723644684</v>
          </cell>
        </row>
        <row r="41">
          <cell r="D41">
            <v>-1939</v>
          </cell>
        </row>
        <row r="43">
          <cell r="D43">
            <v>-993.7272371893788</v>
          </cell>
        </row>
        <row r="46">
          <cell r="D46">
            <v>39491.613222698499</v>
          </cell>
        </row>
        <row r="47">
          <cell r="D47">
            <v>2359.1716000000001</v>
          </cell>
        </row>
        <row r="48">
          <cell r="D48">
            <v>-21650.502093028372</v>
          </cell>
        </row>
        <row r="49">
          <cell r="D49">
            <v>68189.673891719649</v>
          </cell>
        </row>
        <row r="58">
          <cell r="I58">
            <v>16480.830059694865</v>
          </cell>
        </row>
        <row r="59">
          <cell r="I59">
            <v>0.14518709895141907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"/>
      <sheetName val="IN_RRQ_TABLE"/>
      <sheetName val="Table 2 for AL"/>
      <sheetName val="Wildfire Mitigation"/>
      <sheetName val="2021 WMCE RRQ with Interest"/>
      <sheetName val="Est. ED CEMA Int by event"/>
      <sheetName val="Table 21-1"/>
      <sheetName val="Table 21-1 Nov Recorded Final"/>
      <sheetName val="Table 21-1 October Recorded"/>
      <sheetName val="Rev Summary"/>
      <sheetName val="GTSR Premium_2"/>
    </sheetNames>
    <sheetDataSet>
      <sheetData sheetId="0"/>
      <sheetData sheetId="1"/>
      <sheetData sheetId="2">
        <row r="9">
          <cell r="H9">
            <v>71556242.130149513</v>
          </cell>
        </row>
        <row r="47">
          <cell r="H47">
            <v>-256000000</v>
          </cell>
        </row>
        <row r="91">
          <cell r="H91">
            <v>19414653118.817348</v>
          </cell>
        </row>
        <row r="103">
          <cell r="H103">
            <v>-7636477.632965982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"/>
      <sheetName val="IN_RRQ_TABLE"/>
      <sheetName val="Table 2 for AL"/>
      <sheetName val="Wildfire Mitigation"/>
      <sheetName val="2021 WMCE RRQ with Interest"/>
      <sheetName val="Est. ED CEMA Int by event"/>
      <sheetName val="Table 21-1"/>
      <sheetName val="Table 21-1 Nov Recorded Final"/>
      <sheetName val="Table 21-1 October Recorded"/>
      <sheetName val="Rev Summary"/>
      <sheetName val="Table 2 June 2022"/>
      <sheetName val="GTSR Premium_2"/>
    </sheetNames>
    <sheetDataSet>
      <sheetData sheetId="0"/>
      <sheetData sheetId="1"/>
      <sheetData sheetId="2">
        <row r="47">
          <cell r="E47">
            <v>315549554.12115455</v>
          </cell>
        </row>
        <row r="55">
          <cell r="G55">
            <v>-2005964.495046041</v>
          </cell>
        </row>
        <row r="91">
          <cell r="H91">
            <v>20710613355.091145</v>
          </cell>
        </row>
        <row r="99">
          <cell r="H99">
            <v>2830225686.6610117</v>
          </cell>
        </row>
        <row r="100">
          <cell r="H100">
            <v>482469045</v>
          </cell>
        </row>
        <row r="101">
          <cell r="H101">
            <v>-494836599</v>
          </cell>
        </row>
        <row r="102">
          <cell r="H102">
            <v>6868193.8929258427</v>
          </cell>
        </row>
        <row r="103">
          <cell r="H103">
            <v>0</v>
          </cell>
        </row>
      </sheetData>
      <sheetData sheetId="3">
        <row r="13">
          <cell r="D13">
            <v>347680945.15622276</v>
          </cell>
        </row>
        <row r="15">
          <cell r="D15">
            <v>761676989.07229221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"/>
      <sheetName val="IN_RRQ_TABLE"/>
      <sheetName val="Table 2 for AL"/>
      <sheetName val="Wildfire Mitigation"/>
      <sheetName val="2021 WMCE RRQ with Interest"/>
      <sheetName val="Est. ED CEMA Int by event"/>
      <sheetName val="Table 21-1"/>
      <sheetName val="Table 21-1 Nov Recorded Final"/>
      <sheetName val="Table 21-1 October Recorded"/>
      <sheetName val="Rev Summary"/>
      <sheetName val="GTSR Premium_2"/>
    </sheetNames>
    <sheetDataSet>
      <sheetData sheetId="0"/>
      <sheetData sheetId="1"/>
      <sheetData sheetId="2">
        <row r="10">
          <cell r="E10">
            <v>168344382.55275568</v>
          </cell>
        </row>
        <row r="42">
          <cell r="E42">
            <v>65887478.872894287</v>
          </cell>
        </row>
        <row r="43">
          <cell r="E43">
            <v>55096692.03695187</v>
          </cell>
        </row>
        <row r="54">
          <cell r="E54">
            <v>380080174.07251364</v>
          </cell>
        </row>
        <row r="91">
          <cell r="H91">
            <v>20734135470.387192</v>
          </cell>
        </row>
        <row r="99">
          <cell r="H99">
            <v>2788799641.2609735</v>
          </cell>
        </row>
        <row r="100">
          <cell r="H100">
            <v>370049073.4666965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le B"/>
      <sheetName val="Revenue in Rates"/>
      <sheetName val="RRQ Table 18-1"/>
      <sheetName val="Vintaged PCIA"/>
      <sheetName val="BA Table 14-1 and 14-2"/>
      <sheetName val="PUBA Table 14-5"/>
      <sheetName val="GRC Table 9-1"/>
      <sheetName val="2023 ACCAM"/>
      <sheetName val="VAMO Table 7-2"/>
      <sheetName val="Balancing Accounts &gt;&gt;&gt;"/>
      <sheetName val="CONF_Consolidated Fcst"/>
      <sheetName val="CONF_VinPABA"/>
      <sheetName val="CONF_VinPUBA"/>
      <sheetName val="Minimum Retained RPS"/>
      <sheetName val="November PABA"/>
      <sheetName val="November PUBA"/>
      <sheetName val="November ERRA"/>
      <sheetName val="2023 Forecast &gt;&gt;&gt;"/>
      <sheetName val="Forecast in Rates"/>
      <sheetName val="Bundled Share of PABA"/>
      <sheetName val="CONF_PABA Cost"/>
      <sheetName val="CONF_Revenue"/>
      <sheetName val="CONF_Retained RA"/>
      <sheetName val=" Retained RPS and Non_PGE Alloc"/>
      <sheetName val="2023 UOG RRQ"/>
      <sheetName val="RTBA"/>
      <sheetName val="2023 GRCFD"/>
      <sheetName val="RUBA"/>
      <sheetName val="2023 Benchmark"/>
    </sheetNames>
    <sheetDataSet>
      <sheetData sheetId="0"/>
      <sheetData sheetId="1"/>
      <sheetData sheetId="2">
        <row r="14">
          <cell r="D14">
            <v>31649.30943173822</v>
          </cell>
        </row>
        <row r="16">
          <cell r="D16">
            <v>1090.3444778743578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"/>
      <sheetName val="IN_RRQ_TABLE"/>
      <sheetName val="2025_Table 2 for AL"/>
      <sheetName val="2025_Wildfire Mitigation"/>
    </sheetNames>
    <sheetDataSet>
      <sheetData sheetId="0"/>
      <sheetData sheetId="1">
        <row r="24">
          <cell r="G24">
            <v>142061937.552423</v>
          </cell>
        </row>
        <row r="25">
          <cell r="G25">
            <v>360737044.00514954</v>
          </cell>
        </row>
      </sheetData>
      <sheetData sheetId="2">
        <row r="49">
          <cell r="E49">
            <v>39502880.411345877</v>
          </cell>
        </row>
        <row r="50">
          <cell r="E50">
            <v>66437360.080157883</v>
          </cell>
        </row>
        <row r="51">
          <cell r="E51">
            <v>173400625.07910314</v>
          </cell>
        </row>
        <row r="64">
          <cell r="E64">
            <v>3003624.2956951987</v>
          </cell>
        </row>
        <row r="99">
          <cell r="H99">
            <v>19670606941.95459</v>
          </cell>
        </row>
        <row r="108">
          <cell r="H108">
            <v>585052338.27356362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ET REV GL 101"/>
      <sheetName val="#REF"/>
    </sheetNames>
    <sheetDataSet>
      <sheetData sheetId="0" refreshError="1"/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"/>
      <sheetName val="IN_RRQ_TABLE"/>
      <sheetName val="Table 2 for AL"/>
      <sheetName val="Wildfire Mitigation"/>
      <sheetName val="2021 WMCE RRQ with Interest"/>
      <sheetName val="Est. ED CEMA Int by event"/>
      <sheetName val="Table 21-1"/>
      <sheetName val="Table 21-1 Nov Recorded Final"/>
      <sheetName val="Table 21-1 October Recorded"/>
      <sheetName val="Rev Summary"/>
      <sheetName val="GTSR Premium_2"/>
    </sheetNames>
    <sheetDataSet>
      <sheetData sheetId="0"/>
      <sheetData sheetId="1">
        <row r="31">
          <cell r="G31">
            <v>6144318.0408703107</v>
          </cell>
        </row>
        <row r="32">
          <cell r="G32">
            <v>408416683.02289414</v>
          </cell>
        </row>
      </sheetData>
      <sheetData sheetId="2">
        <row r="74">
          <cell r="E74">
            <v>38268101</v>
          </cell>
        </row>
        <row r="76">
          <cell r="E76">
            <v>7213371.5</v>
          </cell>
        </row>
        <row r="91">
          <cell r="H91">
            <v>21092403800.631126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"/>
      <sheetName val="IN_RRQ_TABLE"/>
      <sheetName val="Table 2 for AL"/>
      <sheetName val="Wildfire Mitigation"/>
      <sheetName val="2021 WMCE RRQ with Interest"/>
      <sheetName val="Est. ED CEMA Int by event"/>
      <sheetName val="Table 21-1"/>
      <sheetName val="Table 21-1 Nov Recorded Final"/>
      <sheetName val="Table 21-1 October Recorded"/>
      <sheetName val="Rev Summary"/>
      <sheetName val="GTSR Premium_2"/>
    </sheetNames>
    <sheetDataSet>
      <sheetData sheetId="0" refreshError="1"/>
      <sheetData sheetId="1">
        <row r="69">
          <cell r="G69">
            <v>175353618.02688476</v>
          </cell>
        </row>
      </sheetData>
      <sheetData sheetId="2">
        <row r="47">
          <cell r="H47">
            <v>-256000000</v>
          </cell>
        </row>
        <row r="91">
          <cell r="H91">
            <v>19414653118.817348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le Changes"/>
      <sheetName val="ERRA Trigger Balance"/>
      <sheetName val="Revenue in Rates"/>
      <sheetName val="2024 Sales Forecast"/>
      <sheetName val="Vintage PCIA"/>
      <sheetName val="Table 18-1"/>
      <sheetName val="Table 14-1 BalAcct"/>
      <sheetName val="Table 14-2 PABA"/>
      <sheetName val="Table 14-5 PUBA"/>
      <sheetName val="Table 1-1"/>
      <sheetName val="12-ERRA"/>
      <sheetName val="11-BioMat"/>
      <sheetName val="BioMatCapacity Split"/>
      <sheetName val="10-TMNBC"/>
      <sheetName val="9-UOG Cost"/>
      <sheetName val="8-CAM"/>
      <sheetName val="7-VAMO"/>
      <sheetName val="Table 5-6"/>
      <sheetName val="Table 5-4"/>
      <sheetName val="Table 5-2"/>
      <sheetName val="Table 5-1"/>
      <sheetName val="Table 4-5"/>
      <sheetName val="Table 4-3"/>
    </sheetNames>
    <sheetDataSet>
      <sheetData sheetId="0"/>
      <sheetData sheetId="1"/>
      <sheetData sheetId="2"/>
      <sheetData sheetId="3"/>
      <sheetData sheetId="4"/>
      <sheetData sheetId="5">
        <row r="35">
          <cell r="G35">
            <v>-76163.624360518428</v>
          </cell>
        </row>
        <row r="36">
          <cell r="G36">
            <v>-41793.584705409317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"/>
      <sheetName val="IN_RRQ_TABLE"/>
      <sheetName val="Table 2 for AL"/>
      <sheetName val="Wildfire Mitigation"/>
      <sheetName val="2021 WMCE RRQ with Interest"/>
      <sheetName val="Est. ED CEMA Int by event"/>
      <sheetName val="Table 21-1"/>
      <sheetName val="Table 21-1 Nov Recorded Final"/>
      <sheetName val="Table 21-1 October Recorded"/>
      <sheetName val="Rev Summary"/>
      <sheetName val="GTSR Premium_2"/>
    </sheetNames>
    <sheetDataSet>
      <sheetData sheetId="0"/>
      <sheetData sheetId="1"/>
      <sheetData sheetId="2">
        <row r="37">
          <cell r="H37">
            <v>154449634.61201161</v>
          </cell>
        </row>
        <row r="91">
          <cell r="H91">
            <v>20165881559.325237</v>
          </cell>
        </row>
      </sheetData>
      <sheetData sheetId="3">
        <row r="15">
          <cell r="D15">
            <v>596778805.89587808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3 GRC Rolling RRQ - APD"/>
      <sheetName val="Undercollection"/>
      <sheetName val="Pension"/>
      <sheetName val="2023 GRC APD11-10"/>
      <sheetName val="Self Insurance"/>
      <sheetName val="2022-2023 GT&amp;S-APD 24m"/>
    </sheetNames>
    <sheetDataSet>
      <sheetData sheetId="0"/>
      <sheetData sheetId="1"/>
      <sheetData sheetId="2"/>
      <sheetData sheetId="3">
        <row r="10">
          <cell r="V10">
            <v>8443.8568323038326</v>
          </cell>
        </row>
        <row r="12">
          <cell r="V12">
            <v>1205.6771825411695</v>
          </cell>
        </row>
      </sheetData>
      <sheetData sheetId="4"/>
      <sheetData sheetId="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3 GRC Rolling RRQ"/>
      <sheetName val="Butte"/>
      <sheetName val="Undercollection"/>
      <sheetName val="2024-2025 Pension"/>
      <sheetName val="2023 Pension"/>
      <sheetName val="2023 GRC APD11-10"/>
      <sheetName val=" RFU"/>
      <sheetName val="AB 1054 Adjustment"/>
      <sheetName val="Self Insurance"/>
      <sheetName val="COC-update"/>
      <sheetName val="ACCAM"/>
      <sheetName val="Tule"/>
      <sheetName val="Deer Creek"/>
      <sheetName val="Chili Bar"/>
    </sheetNames>
    <sheetDataSet>
      <sheetData sheetId="0">
        <row r="56">
          <cell r="B56">
            <v>81329.474154799551</v>
          </cell>
          <cell r="D56">
            <v>30252.388441054864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3 GRC Rolling RRQ"/>
      <sheetName val="Butte"/>
      <sheetName val="Undercollection"/>
      <sheetName val="2024 Pension"/>
      <sheetName val="2023 Pension"/>
      <sheetName val="2023 GRC APD11-10"/>
      <sheetName val=" RFU"/>
      <sheetName val="AB 1054 Adjustment"/>
      <sheetName val="Self Insurance"/>
      <sheetName val="COC-update"/>
      <sheetName val="ACCAM"/>
      <sheetName val="Tule"/>
      <sheetName val="Deer Creek"/>
      <sheetName val="Chili Bar"/>
    </sheetNames>
    <sheetDataSet>
      <sheetData sheetId="0">
        <row r="50">
          <cell r="B50">
            <v>188427.01510275601</v>
          </cell>
          <cell r="D50">
            <v>29808.439482922447</v>
          </cell>
        </row>
        <row r="51">
          <cell r="B51">
            <v>-80184.209399827683</v>
          </cell>
          <cell r="D51">
            <v>-12942.280661680597</v>
          </cell>
        </row>
        <row r="52">
          <cell r="B52">
            <v>20219.716931179162</v>
          </cell>
          <cell r="D52">
            <v>3026.768037411759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9-1 and 9-3 and AppA"/>
      <sheetName val="Table 9-7 and AppA"/>
      <sheetName val="Table 9-8 and AppA"/>
      <sheetName val="Table 9-9"/>
      <sheetName val="Table 9-10"/>
      <sheetName val="Table 9-10 AppA"/>
      <sheetName val="Workpapers&gt;&gt;&gt;"/>
      <sheetName val="CAL_Chp9 Tables"/>
      <sheetName val="CONF_CTC and PCIA"/>
      <sheetName val="VAMO and Unsold"/>
      <sheetName val="Table 9-6"/>
      <sheetName val="GRC"/>
      <sheetName val="2023GRCPD"/>
    </sheetNames>
    <sheetDataSet>
      <sheetData sheetId="0">
        <row r="47">
          <cell r="D47">
            <v>-22823.387058155302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inal RO"/>
      <sheetName val="Final Decision"/>
      <sheetName val="OGO PFM RO Assumption"/>
      <sheetName val="Federal Tax Dep"/>
      <sheetName val="State Tax Dep"/>
      <sheetName val="Plant &amp; Dep"/>
      <sheetName val="Depr%_2023 GRC APD adopted"/>
      <sheetName val="Inputs"/>
      <sheetName val="Annual RO"/>
      <sheetName val="RO"/>
      <sheetName val="Annual Plant"/>
      <sheetName val="Dep Chart"/>
      <sheetName val="Summary Check"/>
    </sheetNames>
    <sheetDataSet>
      <sheetData sheetId="0">
        <row r="26">
          <cell r="B26">
            <v>2489637.1066660178</v>
          </cell>
          <cell r="G26">
            <v>48302851.389135957</v>
          </cell>
        </row>
        <row r="28">
          <cell r="G28">
            <v>9285962.8682988193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st Recovery Tables"/>
    </sheetNames>
    <sheetDataSet>
      <sheetData sheetId="0">
        <row r="16">
          <cell r="F16">
            <v>143431429.72482544</v>
          </cell>
        </row>
        <row r="53">
          <cell r="G53">
            <v>48212576.567614242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Model Inputs"/>
      <sheetName val="Gen Rate Structure"/>
      <sheetName val="ProSym Inputs"/>
      <sheetName val="SCE Financials"/>
      <sheetName val="SDG&amp;E Financials"/>
      <sheetName val="Power Supply Cost Table 24"/>
      <sheetName val="Revenue Requirement Table 18"/>
      <sheetName val="DWR Proforma - Accrued"/>
      <sheetName val="Cash Flows"/>
      <sheetName val="DWR Summary $MWh"/>
      <sheetName val="DS Coverage"/>
      <sheetName val="JP Morgan Input"/>
      <sheetName val="Common Rate Base Detail"/>
      <sheetName val="ProSym Processor"/>
      <sheetName val="ProSym Spot Summary"/>
      <sheetName val="Volume Analysis"/>
      <sheetName val="JPM Output"/>
      <sheetName val="Navigant v CAPUC Filed"/>
      <sheetName val="Presentation Graphics"/>
      <sheetName val="DWR Financials"/>
      <sheetName val="DWR Energy Requirements &amp; Sales"/>
      <sheetName val="DWR Revenue Requirement"/>
      <sheetName val="Revenue Requirement Tables"/>
      <sheetName val="Rate Increase Breakdown"/>
      <sheetName val="Per Unit Revenue Requirement"/>
      <sheetName val="BLTables"/>
      <sheetName val="BLCapIFd"/>
      <sheetName val="BLTaxable"/>
      <sheetName val="BLTaxExempt"/>
      <sheetName val="BLComb"/>
      <sheetName val="BLMonthly"/>
    </sheetNames>
    <sheetDataSet>
      <sheetData sheetId="0" refreshError="1"/>
      <sheetData sheetId="1" refreshError="1">
        <row r="108">
          <cell r="H108">
            <v>0</v>
          </cell>
        </row>
        <row r="109">
          <cell r="H109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ample Template"/>
      <sheetName val="Schedule"/>
      <sheetName val="Factors"/>
      <sheetName val="Gas Sign-off"/>
      <sheetName val="Electric Sign-off"/>
      <sheetName val="AB32 Cap and Trade Electric"/>
      <sheetName val="AB32 Cap and Trade Gas"/>
      <sheetName val="AB32 Cost of Implementation"/>
      <sheetName val="Alternative Fuel Vehicle"/>
      <sheetName val="CoC"/>
      <sheetName val="CASBA"/>
      <sheetName val="CARE Admin"/>
      <sheetName val="CEV DAHTRP Pilot"/>
      <sheetName val="CSU Electrification Pilot"/>
      <sheetName val="Dairy Biometh"/>
      <sheetName val="DCRP"/>
      <sheetName val="Demand Response"/>
      <sheetName val="Electric Vehicle"/>
      <sheetName val="EVC 2"/>
      <sheetName val="Emergency Reliability"/>
      <sheetName val="Energy Efficiency"/>
      <sheetName val="EE Summer Reliability 2022-2023"/>
      <sheetName val="EE Market Transformation"/>
      <sheetName val="Energy Efficiency Shareholder"/>
      <sheetName val="EPIC"/>
      <sheetName val="EV Pilot Schools and Parks"/>
      <sheetName val="EV Empower"/>
      <sheetName val="ESA"/>
      <sheetName val="Energy Storage"/>
      <sheetName val="ERRA Compliance"/>
      <sheetName val="GO Complex"/>
      <sheetName val="GRC"/>
      <sheetName val="GRC 1 - Track 2"/>
      <sheetName val="Gas - Capital Expenditure"/>
      <sheetName val="HSM"/>
      <sheetName val="IDER"/>
      <sheetName val="Mobilehome Park OIR"/>
      <sheetName val="NDCTP"/>
      <sheetName val="Pension"/>
      <sheetName val="RNG Incentives"/>
      <sheetName val="San Joaquin Pilot"/>
      <sheetName val="Santa Nella"/>
      <sheetName val="Section 851"/>
      <sheetName val="SGIP"/>
      <sheetName val="Solar Water - CSI Thermal"/>
      <sheetName val="TO"/>
      <sheetName val="TO TACBA"/>
      <sheetName val="TO TRBA"/>
      <sheetName val="TO ERCBA"/>
      <sheetName val="TO RSBA"/>
      <sheetName val="WGSC"/>
      <sheetName val="2020 WMCE A.20-09-019"/>
      <sheetName val="2021 WMCE A.21-09-008"/>
      <sheetName val="2022 WMCE A.22-12-009"/>
      <sheetName val="2023 WM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H4">
            <v>24.7</v>
          </cell>
          <cell r="I4">
            <v>23.9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3 GRC Rolling RRQ"/>
      <sheetName val="Self Insurance Adjustment"/>
      <sheetName val="Butte"/>
      <sheetName val="Undercollection"/>
      <sheetName val="2024-2025 Pension"/>
      <sheetName val="2023 Pension"/>
      <sheetName val="2023 GRC APD11-10"/>
      <sheetName val=" RFU"/>
      <sheetName val="AB 1054 Adjustment"/>
      <sheetName val="Self Insurance"/>
      <sheetName val="COC-update"/>
      <sheetName val="ACCAM"/>
      <sheetName val="Tule"/>
      <sheetName val="Deer Creek"/>
      <sheetName val="Chili Bar"/>
    </sheetNames>
    <sheetDataSet>
      <sheetData sheetId="0">
        <row r="58">
          <cell r="B58">
            <v>15.366399999999999</v>
          </cell>
          <cell r="D58">
            <v>-8.3496000000000006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Slide"/>
      <sheetName val="Previous Month Summary"/>
      <sheetName val="Summary Change"/>
      <sheetName val="January Summary change"/>
      <sheetName val="18 month Bill graph"/>
      <sheetName val="Waterfall Slide"/>
      <sheetName val="Rate Calculations"/>
      <sheetName val="Inputs for Rates"/>
      <sheetName val="Inputs Current"/>
      <sheetName val="Revenue Forecast"/>
      <sheetName val="2023 Revenue Allocation"/>
      <sheetName val="Oct 2021 ALF"/>
      <sheetName val="2021 Covid Sale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4">
          <cell r="W94">
            <v>92710000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ample Template"/>
      <sheetName val="Schedule"/>
      <sheetName val="Factors"/>
      <sheetName val="Gas Sign-off"/>
      <sheetName val="Electric Sign-off"/>
      <sheetName val="AB32 Cap and Trade Electric"/>
      <sheetName val="AB32 Cap and Trade Gas"/>
      <sheetName val="AB32 Cost of Implementation"/>
      <sheetName val="Alternative Fuel Vehicle"/>
      <sheetName val="CoC"/>
      <sheetName val="CASBA"/>
      <sheetName val="CARE Admin"/>
      <sheetName val="CEV DAHTRP Pilot"/>
      <sheetName val="CSU Electrification Pilot"/>
      <sheetName val="Dairy Biometh"/>
      <sheetName val="DCRP"/>
      <sheetName val="Demand Response"/>
      <sheetName val="Electric Vehicle"/>
      <sheetName val="EVC 2"/>
      <sheetName val="Emergency Reliability"/>
      <sheetName val="Energy Efficiency"/>
      <sheetName val="EE Summer Reliability 2022-2023"/>
      <sheetName val="EE Market Transformation"/>
      <sheetName val="Energy Efficiency Shareholder"/>
      <sheetName val="EPIC"/>
      <sheetName val="EV Pilot Schools and Parks"/>
      <sheetName val="EV Empower"/>
      <sheetName val="ESA"/>
      <sheetName val="Energy Storage"/>
      <sheetName val="ERRA Compliance"/>
      <sheetName val="GO Complex"/>
      <sheetName val="GRC"/>
      <sheetName val="GRC 1 - Track 2"/>
      <sheetName val="Gas - Capital Expenditure"/>
      <sheetName val="HSM"/>
      <sheetName val="IDER"/>
      <sheetName val="Mobilehome Park OIR"/>
      <sheetName val="NDCTP"/>
      <sheetName val="Pension"/>
      <sheetName val="RNG Incentives"/>
      <sheetName val="San Joaquin Pilot"/>
      <sheetName val="Santa Nella"/>
      <sheetName val="Section 851"/>
      <sheetName val="SGIP"/>
      <sheetName val="Solar Water - CSI Thermal"/>
      <sheetName val="TO"/>
      <sheetName val="TO TACBA"/>
      <sheetName val="TO TRBA"/>
      <sheetName val="TO ERCBA"/>
      <sheetName val="TO RSBA"/>
      <sheetName val="WGSC"/>
      <sheetName val="2020 WMCE A.20-09-019"/>
      <sheetName val="2021 WMCE A.21-09-008"/>
      <sheetName val="2022 WMCE A.22-12-009"/>
      <sheetName val="2023 WM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G4">
            <v>11.55536</v>
          </cell>
          <cell r="H4">
            <v>11.830159999999999</v>
          </cell>
          <cell r="I4">
            <v>11.830159999999999</v>
          </cell>
        </row>
      </sheetData>
      <sheetData sheetId="12"/>
      <sheetData sheetId="13"/>
      <sheetData sheetId="14"/>
      <sheetData sheetId="15"/>
      <sheetData sheetId="16">
        <row r="10">
          <cell r="F10">
            <v>6.6177919999999997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>
        <row r="4">
          <cell r="H4">
            <v>74.990000000000009</v>
          </cell>
          <cell r="I4">
            <v>74.990000000000009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le 13-2_Summary RRQs"/>
    </sheetNames>
    <sheetDataSet>
      <sheetData sheetId="0">
        <row r="26">
          <cell r="F26">
            <v>1309614.4060288393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 Slide"/>
      <sheetName val="Previous Month Summary"/>
      <sheetName val="Summary Change"/>
      <sheetName val="Waterfall Slide"/>
      <sheetName val="Inputs Current"/>
      <sheetName val="RF&amp;U"/>
      <sheetName val="AET Drivers"/>
      <sheetName val="Pending Proceedings"/>
      <sheetName val="Revenue Forecast"/>
      <sheetName val="Scenario Options"/>
      <sheetName val="Change"/>
      <sheetName val="Rate Calculations"/>
      <sheetName val="2024 Revenue Allocation"/>
      <sheetName val="Inputs for Rates"/>
      <sheetName val="FAM Monthly Forecast"/>
      <sheetName val="WMCEs Allocation"/>
      <sheetName val="Oct 2021 ALF"/>
      <sheetName val="2021 Covid Sales "/>
      <sheetName val="RTB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W2">
            <v>990065759.47434187</v>
          </cell>
        </row>
        <row r="23">
          <cell r="F23">
            <v>1104107000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le 13-1a_summary"/>
      <sheetName val="Table 13-2_Summary RRQs"/>
      <sheetName val="Table 13-3_ExpRRQ"/>
      <sheetName val="Table 13-4_CapRRQ"/>
      <sheetName val="Table 13-5_Total RRQ"/>
    </sheetNames>
    <sheetDataSet>
      <sheetData sheetId="0"/>
      <sheetData sheetId="1"/>
      <sheetData sheetId="2"/>
      <sheetData sheetId="3"/>
      <sheetData sheetId="4">
        <row r="30">
          <cell r="C30">
            <v>14709.341783517455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le 13-1a_summary"/>
      <sheetName val="Table 13-2_Summary RRQs"/>
      <sheetName val="Table 13-3_ExpRRQ"/>
      <sheetName val="Table 13-4_CapRRQ"/>
      <sheetName val="Table 13-5_Total RRQ"/>
    </sheetNames>
    <sheetDataSet>
      <sheetData sheetId="0"/>
      <sheetData sheetId="1"/>
      <sheetData sheetId="2"/>
      <sheetData sheetId="3"/>
      <sheetData sheetId="4">
        <row r="27">
          <cell r="C27">
            <v>1116043.8168838522</v>
          </cell>
        </row>
        <row r="30">
          <cell r="C30">
            <v>14709.341783517455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ample Template"/>
      <sheetName val="Schedule"/>
      <sheetName val="Factors"/>
      <sheetName val="Gas Sign-off"/>
      <sheetName val="Electric Sign-off"/>
      <sheetName val="AB32 Cap and Trade Electric"/>
      <sheetName val="AB32 Cap and Trade Gas"/>
      <sheetName val="AB32 Cost of Implementation"/>
      <sheetName val="CoC"/>
      <sheetName val="CASBA"/>
      <sheetName val="CARE Admin"/>
      <sheetName val="CEV DAHTRP Pilot"/>
      <sheetName val="CSU Electrification Pilot"/>
      <sheetName val="Dairy Biometh"/>
      <sheetName val="DCRP"/>
      <sheetName val="Demand Response"/>
      <sheetName val="Alternative Fuel Vehicle"/>
      <sheetName val="Electric Vehicle"/>
      <sheetName val="EV Pilot Schools and Parks"/>
      <sheetName val="Emergency Reliability"/>
      <sheetName val="Energy Efficiency"/>
      <sheetName val="EE Market Transformation"/>
      <sheetName val="EPIC"/>
      <sheetName val="ESA"/>
      <sheetName val="Energy Storage"/>
      <sheetName val="ERRA Compliance"/>
      <sheetName val="Gas AMI"/>
      <sheetName val="GO Complex"/>
      <sheetName val="OGO Purchase"/>
      <sheetName val="GRC"/>
      <sheetName val="GRC 1 - Track 2"/>
      <sheetName val="Gas - Capital Expenditure"/>
      <sheetName val="HSM"/>
      <sheetName val="Hydrogen Demo"/>
      <sheetName val="IDER"/>
      <sheetName val="Mobilehome Park OIR"/>
      <sheetName val="NDCTP"/>
      <sheetName val="Pension"/>
      <sheetName val="Biomethane Procurement"/>
      <sheetName val="San Joaquin Pilot"/>
      <sheetName val="Santa Nella"/>
      <sheetName val="Section 851"/>
      <sheetName val="SGIP"/>
      <sheetName val="Solar Water - CSI Thermal"/>
      <sheetName val="TO"/>
      <sheetName val="TO TACBA"/>
      <sheetName val="TO TRBA"/>
      <sheetName val="TO ERCBA"/>
      <sheetName val="TO RSBA"/>
      <sheetName val="WGSC"/>
      <sheetName val="2020 WMCE A.20-09-019"/>
      <sheetName val="2021 WMCE A.21-09-008"/>
      <sheetName val="2022 WMCE A.22-12-009"/>
      <sheetName val="2023 WM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8">
          <cell r="D8">
            <v>176.1</v>
          </cell>
        </row>
        <row r="9">
          <cell r="D9">
            <v>4.4000000000000004</v>
          </cell>
        </row>
      </sheetData>
      <sheetData sheetId="5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 Slide"/>
      <sheetName val="Waterfall Slide"/>
      <sheetName val="Inputs Current"/>
      <sheetName val="Pending Proceedings"/>
      <sheetName val="Revenue Forecast"/>
      <sheetName val="Generation"/>
      <sheetName val="RF&amp;U"/>
      <sheetName val="AET Drivers"/>
      <sheetName val="Scenario Options"/>
      <sheetName val="Change"/>
      <sheetName val="Rate Calculations"/>
      <sheetName val="2025 Revenue Allocation"/>
      <sheetName val="Inputs for Rates"/>
      <sheetName val="FAM Monthly Forecast"/>
      <sheetName val="WMCEs Allocation"/>
      <sheetName val="Oct 2021 ALF"/>
      <sheetName val="2021 Covid Sales "/>
      <sheetName val="RTBA"/>
    </sheetNames>
    <sheetDataSet>
      <sheetData sheetId="0"/>
      <sheetData sheetId="1"/>
      <sheetData sheetId="2"/>
      <sheetData sheetId="3">
        <row r="2">
          <cell r="W2">
            <v>866039490.2626462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Data Definitions"/>
      <sheetName val="Project Information"/>
      <sheetName val="Annex-Interconnection"/>
      <sheetName val="Attestation"/>
      <sheetName val="Choices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Alberta Electric System Operator (AESO)</v>
          </cell>
          <cell r="B2" t="str">
            <v>Bundled</v>
          </cell>
          <cell r="E2" t="str">
            <v>Not yet submitted for approval</v>
          </cell>
          <cell r="F2" t="str">
            <v>Barstow</v>
          </cell>
          <cell r="G2" t="str">
            <v>Not Yet Begun</v>
          </cell>
          <cell r="I2" t="str">
            <v>PPA - Solicitation</v>
          </cell>
          <cell r="J2" t="str">
            <v>PG&amp;E</v>
          </cell>
          <cell r="K2" t="str">
            <v>Yes</v>
          </cell>
          <cell r="N2" t="str">
            <v>In Development</v>
          </cell>
          <cell r="O2" t="str">
            <v>Not Yet Seeking Financing</v>
          </cell>
          <cell r="Q2" t="str">
            <v>Not started</v>
          </cell>
          <cell r="T2" t="str">
            <v>Under Negotiation</v>
          </cell>
          <cell r="U2" t="str">
            <v>Category 0</v>
          </cell>
          <cell r="AA2" t="str">
            <v>Not Yet Filed</v>
          </cell>
          <cell r="AB2" t="str">
            <v>Not Yet Filed</v>
          </cell>
          <cell r="AC2" t="str">
            <v>Not Yet Filed</v>
          </cell>
          <cell r="AD2" t="str">
            <v>Biodiesel</v>
          </cell>
          <cell r="AG2" t="str">
            <v>Yes</v>
          </cell>
          <cell r="AO2" t="str">
            <v>USA</v>
          </cell>
          <cell r="AV2" t="str">
            <v>Solar: Fixed Tilt</v>
          </cell>
          <cell r="AW2" t="str">
            <v>Not Started</v>
          </cell>
          <cell r="AX2" t="str">
            <v>RAM 1</v>
          </cell>
          <cell r="AY2" t="str">
            <v>Utility</v>
          </cell>
        </row>
        <row r="3">
          <cell r="A3" t="str">
            <v>Arizona Public Service Company (AZPS)</v>
          </cell>
          <cell r="B3" t="str">
            <v>REC Only</v>
          </cell>
          <cell r="E3" t="str">
            <v>Pending approval</v>
          </cell>
          <cell r="F3" t="str">
            <v>Baja</v>
          </cell>
          <cell r="G3" t="str">
            <v>Under Construction</v>
          </cell>
          <cell r="I3" t="str">
            <v>PPA - Bilateral</v>
          </cell>
          <cell r="J3" t="str">
            <v>SCE</v>
          </cell>
          <cell r="K3" t="str">
            <v>No</v>
          </cell>
          <cell r="N3" t="str">
            <v>Online-Test Energy</v>
          </cell>
          <cell r="O3" t="str">
            <v>Seeking Financing</v>
          </cell>
          <cell r="Q3" t="str">
            <v>Developer has submitted its Interconnection Request Application</v>
          </cell>
          <cell r="T3" t="str">
            <v>In Development</v>
          </cell>
          <cell r="U3" t="str">
            <v>Category 1</v>
          </cell>
          <cell r="AA3" t="str">
            <v>Filed - Study Tendered</v>
          </cell>
          <cell r="AB3" t="str">
            <v>Filed - Study Tendered</v>
          </cell>
          <cell r="AC3" t="str">
            <v>Filed - Study Tendered</v>
          </cell>
          <cell r="AD3" t="str">
            <v>Biogas</v>
          </cell>
          <cell r="AG3" t="str">
            <v>No</v>
          </cell>
          <cell r="AO3" t="str">
            <v>Canada</v>
          </cell>
          <cell r="AV3" t="str">
            <v>Solar: Tracking (1 Axis)</v>
          </cell>
          <cell r="AW3" t="str">
            <v>Under Negotiation</v>
          </cell>
          <cell r="AX3" t="str">
            <v>RAM 2</v>
          </cell>
          <cell r="AY3" t="str">
            <v>Counterparty</v>
          </cell>
        </row>
        <row r="4">
          <cell r="A4" t="str">
            <v>Arlington Valley LLC (DEAA)</v>
          </cell>
          <cell r="E4" t="str">
            <v>Approved</v>
          </cell>
          <cell r="F4" t="str">
            <v>Carrizo North</v>
          </cell>
          <cell r="G4" t="str">
            <v>Complete</v>
          </cell>
          <cell r="I4" t="str">
            <v>PSA - Bilateral</v>
          </cell>
          <cell r="J4" t="str">
            <v>SDG&amp;E</v>
          </cell>
          <cell r="K4" t="str">
            <v>Prime</v>
          </cell>
          <cell r="N4" t="str">
            <v>Online-Partially Delivering</v>
          </cell>
          <cell r="O4" t="str">
            <v>Partial Financing Secured</v>
          </cell>
          <cell r="Q4" t="str">
            <v>Developer has submitted requirements for maintaining queue position</v>
          </cell>
          <cell r="T4" t="str">
            <v>Online</v>
          </cell>
          <cell r="U4" t="str">
            <v>Category 2</v>
          </cell>
          <cell r="AA4" t="str">
            <v>Filed - Study in Progress</v>
          </cell>
          <cell r="AB4" t="str">
            <v>Filed - Study in Progress</v>
          </cell>
          <cell r="AC4" t="str">
            <v>Filed - Study in Progress</v>
          </cell>
          <cell r="AD4" t="str">
            <v>Biomass</v>
          </cell>
          <cell r="AO4" t="str">
            <v>Multiple</v>
          </cell>
          <cell r="AV4" t="str">
            <v>Solar: Tracking (2 Axis)</v>
          </cell>
          <cell r="AW4" t="str">
            <v>Signed</v>
          </cell>
          <cell r="AX4" t="str">
            <v>RAM 3</v>
          </cell>
          <cell r="AY4" t="str">
            <v>Mutual</v>
          </cell>
        </row>
        <row r="5">
          <cell r="A5" t="str">
            <v>Avista Corporation (AVA)</v>
          </cell>
          <cell r="E5" t="str">
            <v>No approval needed</v>
          </cell>
          <cell r="F5" t="str">
            <v>Carrizo South</v>
          </cell>
          <cell r="G5" t="str">
            <v>Unknown</v>
          </cell>
          <cell r="I5" t="str">
            <v>FIT - 1969</v>
          </cell>
          <cell r="J5" t="str">
            <v>Other</v>
          </cell>
          <cell r="N5" t="str">
            <v>Online-Fully Delivering</v>
          </cell>
          <cell r="O5" t="str">
            <v>All Financing Secured</v>
          </cell>
          <cell r="Q5" t="str">
            <v>Project accepted through Fast Track Process</v>
          </cell>
          <cell r="T5" t="str">
            <v>Expired</v>
          </cell>
          <cell r="U5" t="str">
            <v>Category 3</v>
          </cell>
          <cell r="AA5" t="str">
            <v>Filed - Re-Study Required</v>
          </cell>
          <cell r="AB5" t="str">
            <v>Filed - Re-Study Required</v>
          </cell>
          <cell r="AC5" t="str">
            <v>Filed - Re-Study Required</v>
          </cell>
          <cell r="AD5" t="str">
            <v>Conduit hydro</v>
          </cell>
          <cell r="AO5" t="str">
            <v>TBD</v>
          </cell>
          <cell r="AV5" t="str">
            <v>Hydro: Run-of-River</v>
          </cell>
          <cell r="AW5" t="str">
            <v>Self-Perform</v>
          </cell>
          <cell r="AX5" t="str">
            <v>RAM 4</v>
          </cell>
        </row>
        <row r="6">
          <cell r="A6" t="str">
            <v>Balancing Authority of Northern (BANC)</v>
          </cell>
          <cell r="E6" t="str">
            <v>Approved-Amendment pending approval</v>
          </cell>
          <cell r="F6" t="str">
            <v>Cuyama</v>
          </cell>
          <cell r="I6" t="str">
            <v>FIT - ReMAT</v>
          </cell>
          <cell r="N6" t="str">
            <v>Expired</v>
          </cell>
          <cell r="O6" t="str">
            <v>N/A-No Financing Required</v>
          </cell>
          <cell r="Q6" t="str">
            <v>Project has technical scoping meeting</v>
          </cell>
          <cell r="T6" t="str">
            <v>Terminated</v>
          </cell>
          <cell r="AA6" t="str">
            <v>Complete</v>
          </cell>
          <cell r="AB6" t="str">
            <v>Complete</v>
          </cell>
          <cell r="AC6" t="str">
            <v>Complete</v>
          </cell>
          <cell r="AD6" t="str">
            <v>Digester gas</v>
          </cell>
          <cell r="AV6" t="str">
            <v>Hydro: Reservoir</v>
          </cell>
          <cell r="AW6" t="str">
            <v>N/A</v>
          </cell>
          <cell r="AX6" t="str">
            <v>RAM 5</v>
          </cell>
        </row>
        <row r="7">
          <cell r="A7" t="str">
            <v>Bonneville Power Administration (BPAT)</v>
          </cell>
          <cell r="E7" t="str">
            <v>Advice letter withdrawn</v>
          </cell>
          <cell r="F7" t="str">
            <v>Fairmont</v>
          </cell>
          <cell r="I7" t="str">
            <v>FIT - SB1122</v>
          </cell>
          <cell r="N7" t="str">
            <v>Terminated</v>
          </cell>
          <cell r="O7" t="str">
            <v>Unknown</v>
          </cell>
          <cell r="Q7" t="str">
            <v>Project is undergoing Phase I Study</v>
          </cell>
          <cell r="AA7" t="str">
            <v>Waived</v>
          </cell>
          <cell r="AB7" t="str">
            <v>Waived</v>
          </cell>
          <cell r="AC7" t="str">
            <v>Waived</v>
          </cell>
          <cell r="AD7" t="str">
            <v>Geothermal</v>
          </cell>
          <cell r="AV7" t="str">
            <v>Hydro: Unknown</v>
          </cell>
          <cell r="AW7" t="str">
            <v>Unknown</v>
          </cell>
        </row>
        <row r="8">
          <cell r="A8" t="str">
            <v>British Columbia Hydro Authority (BCHA)</v>
          </cell>
          <cell r="E8" t="str">
            <v>Rejected</v>
          </cell>
          <cell r="F8" t="str">
            <v>Imperial East</v>
          </cell>
          <cell r="I8" t="str">
            <v>PV PPA Programs</v>
          </cell>
          <cell r="Q8" t="str">
            <v>Developer has received results of Phase I Interconnection Study</v>
          </cell>
          <cell r="AA8" t="str">
            <v>Withdrawn</v>
          </cell>
          <cell r="AB8" t="str">
            <v>Withdrawn</v>
          </cell>
          <cell r="AC8" t="str">
            <v>Withdrawn</v>
          </cell>
          <cell r="AD8" t="str">
            <v>Hybrid</v>
          </cell>
          <cell r="AV8" t="str">
            <v>N/A</v>
          </cell>
        </row>
        <row r="9">
          <cell r="A9" t="str">
            <v>California Independent System Operator (CAISO)</v>
          </cell>
          <cell r="F9" t="str">
            <v>Imperial North</v>
          </cell>
          <cell r="I9" t="str">
            <v>Renewable Standard Contract (RSC)</v>
          </cell>
          <cell r="Q9" t="str">
            <v>Developer filed application for Phase II Interconnection study</v>
          </cell>
          <cell r="AA9" t="str">
            <v>Unknown</v>
          </cell>
          <cell r="AB9" t="str">
            <v>Unknown</v>
          </cell>
          <cell r="AC9" t="str">
            <v>Unknown</v>
          </cell>
          <cell r="AD9" t="str">
            <v>Landfill gas</v>
          </cell>
        </row>
        <row r="10">
          <cell r="A10" t="str">
            <v>Comision Federal de Electricidad (CFE)</v>
          </cell>
          <cell r="F10" t="str">
            <v>Imperial South</v>
          </cell>
          <cell r="I10" t="str">
            <v>Utility-Owned Generation (UOG)</v>
          </cell>
          <cell r="Q10" t="str">
            <v>(GIDAP) ISO performs reassesment study based on developer decisions from phase I results</v>
          </cell>
          <cell r="AA10" t="str">
            <v>N/A</v>
          </cell>
          <cell r="AB10" t="str">
            <v>N/A</v>
          </cell>
          <cell r="AC10" t="str">
            <v>N/A</v>
          </cell>
          <cell r="AD10" t="str">
            <v>Muni solid waste</v>
          </cell>
        </row>
        <row r="11">
          <cell r="A11" t="str">
            <v>El Paso Electric Company (EPE)</v>
          </cell>
          <cell r="F11" t="str">
            <v>Inyokern</v>
          </cell>
          <cell r="I11" t="str">
            <v>Renewable Auction Mechanism (RAM)</v>
          </cell>
          <cell r="Q11" t="str">
            <v>Project is undergoing Phase II Interconnection Study</v>
          </cell>
          <cell r="AD11" t="str">
            <v>Ocean/tidal</v>
          </cell>
        </row>
        <row r="12">
          <cell r="A12" t="str">
            <v>Gila River Power LP (GRMA)</v>
          </cell>
          <cell r="F12" t="str">
            <v>Iron Mountain</v>
          </cell>
          <cell r="I12" t="str">
            <v>QF Standard Contract</v>
          </cell>
          <cell r="Q12" t="str">
            <v>Developer has received results of Phase II interconnection study</v>
          </cell>
          <cell r="AD12" t="str">
            <v>Small hydro</v>
          </cell>
        </row>
        <row r="13">
          <cell r="A13" t="str">
            <v>Griffith Energy LLC (GRIF)</v>
          </cell>
          <cell r="F13" t="str">
            <v>Kramer</v>
          </cell>
          <cell r="I13" t="str">
            <v>QF CHP</v>
          </cell>
          <cell r="Q13" t="str">
            <v>(GIDAP) Developer has received results and  submitted affidavits attesting to progress on specified milestones</v>
          </cell>
          <cell r="AD13" t="str">
            <v>Solar PV - Rooftop</v>
          </cell>
        </row>
        <row r="14">
          <cell r="A14" t="str">
            <v>Idaho Power Company (IPCO)</v>
          </cell>
          <cell r="F14" t="str">
            <v>Lassen North</v>
          </cell>
          <cell r="Q14" t="str">
            <v>(GIDAP) CAISO provides TP Deliverability allocation results to customers for eligible projects</v>
          </cell>
          <cell r="AD14" t="str">
            <v>Solar PV - Ground mount</v>
          </cell>
        </row>
        <row r="15">
          <cell r="A15" t="str">
            <v>Imperial Irrigation District (IID)</v>
          </cell>
          <cell r="F15" t="str">
            <v>Lassen South</v>
          </cell>
          <cell r="Q15" t="str">
            <v>Project is negotiating its GIA</v>
          </cell>
          <cell r="AD15" t="str">
            <v>Solar Thermal - No Storage</v>
          </cell>
        </row>
        <row r="16">
          <cell r="A16" t="str">
            <v>Lassen Municipal Utility District (LMUD)</v>
          </cell>
          <cell r="F16" t="str">
            <v>Mountain Pass</v>
          </cell>
          <cell r="Q16" t="str">
            <v>GIA executed and developer has posted 2nd IFS</v>
          </cell>
          <cell r="AD16" t="str">
            <v>Solar Thermal - With Storage (molten salt)</v>
          </cell>
        </row>
        <row r="17">
          <cell r="A17" t="str">
            <v>Los Angeles Department of Water and Power (LDWP)</v>
          </cell>
          <cell r="F17" t="str">
            <v>N/A</v>
          </cell>
          <cell r="Q17" t="str">
            <v>Project makes third financial posting at start of construction activities</v>
          </cell>
          <cell r="AD17" t="str">
            <v>Space solar</v>
          </cell>
        </row>
        <row r="18">
          <cell r="A18" t="str">
            <v>Missouri Region (Colorado)</v>
          </cell>
          <cell r="F18" t="str">
            <v>Needles</v>
          </cell>
          <cell r="Q18" t="str">
            <v>Self Perform</v>
          </cell>
          <cell r="AD18" t="str">
            <v>Wind</v>
          </cell>
        </row>
        <row r="19">
          <cell r="A19" t="str">
            <v>NaturEner Power Watch LLC (GWA)</v>
          </cell>
          <cell r="F19" t="str">
            <v>Nevada N</v>
          </cell>
          <cell r="Q19" t="str">
            <v>Complete</v>
          </cell>
          <cell r="AD19" t="str">
            <v>Various</v>
          </cell>
        </row>
        <row r="20">
          <cell r="A20" t="str">
            <v>Nevada Power Company (NEVP)</v>
          </cell>
          <cell r="F20" t="str">
            <v>Nevada C</v>
          </cell>
          <cell r="Q20" t="str">
            <v>Withdrawn</v>
          </cell>
        </row>
        <row r="21">
          <cell r="A21" t="str">
            <v>New Harquahala Generating Company (HGMA)</v>
          </cell>
          <cell r="F21" t="str">
            <v>NonCREZ</v>
          </cell>
          <cell r="Q21" t="str">
            <v>Unknown</v>
          </cell>
        </row>
        <row r="22">
          <cell r="A22" t="str">
            <v>NorthWestern Energy (NWMT)</v>
          </cell>
          <cell r="F22" t="str">
            <v>Owens Valley</v>
          </cell>
          <cell r="Q22" t="str">
            <v>N/A</v>
          </cell>
        </row>
        <row r="23">
          <cell r="A23" t="str">
            <v>PacifiCorp East (PACE)</v>
          </cell>
          <cell r="F23" t="str">
            <v>Palm Springs</v>
          </cell>
        </row>
        <row r="24">
          <cell r="A24" t="str">
            <v>PacifiCorp West (PACW)</v>
          </cell>
          <cell r="F24" t="str">
            <v>Pisgah</v>
          </cell>
        </row>
        <row r="25">
          <cell r="A25" t="str">
            <v>Portland General Electric Company (PGE)</v>
          </cell>
          <cell r="F25" t="str">
            <v>Riverside East</v>
          </cell>
        </row>
        <row r="26">
          <cell r="A26" t="str">
            <v>Public Service Company of Colorado (PSCO)</v>
          </cell>
          <cell r="F26" t="str">
            <v>Round Mountain</v>
          </cell>
        </row>
        <row r="27">
          <cell r="A27" t="str">
            <v>Public Service Company of New Mexico (PNM)</v>
          </cell>
          <cell r="F27" t="str">
            <v>San Bernardino - Bakersfield</v>
          </cell>
        </row>
        <row r="28">
          <cell r="A28" t="str">
            <v>PUD No. 1 of Chelan County (CHPD)</v>
          </cell>
          <cell r="F28" t="str">
            <v>San Bernardino - Lucerne</v>
          </cell>
        </row>
        <row r="29">
          <cell r="A29" t="str">
            <v>PUD No. 1 of Douglas County (DOPD)</v>
          </cell>
          <cell r="F29" t="str">
            <v>San Diego North Central</v>
          </cell>
        </row>
        <row r="30">
          <cell r="A30" t="str">
            <v>PUD No. 2 of Grant County (GCPD)</v>
          </cell>
          <cell r="F30" t="str">
            <v>San Diego South</v>
          </cell>
        </row>
        <row r="31">
          <cell r="A31" t="str">
            <v>Puget Sound Energy (PSEI)</v>
          </cell>
          <cell r="F31" t="str">
            <v>Santa Barbara</v>
          </cell>
        </row>
        <row r="32">
          <cell r="A32" t="str">
            <v>Salt River Project (SRP)</v>
          </cell>
          <cell r="F32" t="str">
            <v>Solano</v>
          </cell>
        </row>
        <row r="33">
          <cell r="A33" t="str">
            <v>Seattle City Light (SCL)</v>
          </cell>
          <cell r="F33" t="str">
            <v>TBD</v>
          </cell>
        </row>
        <row r="34">
          <cell r="A34" t="str">
            <v>Sierra Pacific Power Company (SPPC)</v>
          </cell>
          <cell r="F34" t="str">
            <v>Tehachapi</v>
          </cell>
        </row>
        <row r="35">
          <cell r="A35" t="str">
            <v>City of Tacoma Department of Public Utilities (TPWR)</v>
          </cell>
          <cell r="F35" t="str">
            <v>Twenty-nine Palms</v>
          </cell>
        </row>
        <row r="36">
          <cell r="A36" t="str">
            <v>Tucson Electric Power Company (TEPC)</v>
          </cell>
          <cell r="F36" t="str">
            <v>Unidentified</v>
          </cell>
        </row>
        <row r="37">
          <cell r="A37" t="str">
            <v>Turlock Irrigation District (TIDC)</v>
          </cell>
          <cell r="F37" t="str">
            <v>Unknown</v>
          </cell>
        </row>
        <row r="38">
          <cell r="A38" t="str">
            <v>Western Area Power Administration (WACM)</v>
          </cell>
          <cell r="F38" t="str">
            <v>Victorville</v>
          </cell>
        </row>
        <row r="39">
          <cell r="A39" t="str">
            <v>Unknown</v>
          </cell>
          <cell r="F39" t="str">
            <v>Westlands</v>
          </cell>
        </row>
        <row r="40">
          <cell r="A40" t="str">
            <v>Western Area Power Administration (WALC)</v>
          </cell>
        </row>
        <row r="41">
          <cell r="A41" t="str">
            <v>Western Area Power Administration (WAUW)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elected Data"/>
      <sheetName val="Caveats"/>
      <sheetName val="Summary"/>
      <sheetName val="Authorized Rev Req"/>
      <sheetName val="Incremental Rev Req"/>
      <sheetName val="SAR and RAR"/>
      <sheetName val="Res Bill Impact"/>
      <sheetName val="2025 Report Tables Module Data"/>
      <sheetName val="SAR and AR (B-1)"/>
      <sheetName val="Bill Impact (B-1)"/>
      <sheetName val="Hypothetical Summary"/>
      <sheetName val="Hypothetical SAR and RAR"/>
      <sheetName val="Hypothetical Res Bill Impact"/>
      <sheetName val="Hypothetical SAR and RAR (B-1)"/>
      <sheetName val="Hypo. Bill Impact (B-1)"/>
    </sheetNames>
    <sheetDataSet>
      <sheetData sheetId="0"/>
      <sheetData sheetId="1"/>
      <sheetData sheetId="2"/>
      <sheetData sheetId="3">
        <row r="8">
          <cell r="B8" t="str">
            <v>2022 WMCE</v>
          </cell>
          <cell r="D8" t="str">
            <v>Y</v>
          </cell>
          <cell r="E8" t="str">
            <v>2024 - 2025</v>
          </cell>
        </row>
        <row r="9">
          <cell r="B9" t="str">
            <v>Wildfire Gas and Safety Costs</v>
          </cell>
          <cell r="D9" t="str">
            <v>Y</v>
          </cell>
          <cell r="E9" t="str">
            <v>2024-2025</v>
          </cell>
        </row>
        <row r="10">
          <cell r="B10" t="str">
            <v>2023 WMCE</v>
          </cell>
          <cell r="D10" t="str">
            <v>Y</v>
          </cell>
          <cell r="E10" t="str">
            <v>2024-2026</v>
          </cell>
        </row>
        <row r="11">
          <cell r="B11" t="str">
            <v>2021 WMCE (VMBA)</v>
          </cell>
          <cell r="D11" t="str">
            <v>Y</v>
          </cell>
          <cell r="E11" t="str">
            <v>2024-2025</v>
          </cell>
        </row>
        <row r="12">
          <cell r="B12" t="str">
            <v>2025 ERRA Forecast</v>
          </cell>
          <cell r="D12" t="str">
            <v>Y</v>
          </cell>
          <cell r="E12">
            <v>2025</v>
          </cell>
        </row>
        <row r="13">
          <cell r="B13" t="str">
            <v>Gas AMI</v>
          </cell>
          <cell r="D13" t="str">
            <v>Y</v>
          </cell>
          <cell r="E13" t="str">
            <v>2024-2026</v>
          </cell>
        </row>
        <row r="14">
          <cell r="B14" t="str">
            <v>DCPP Extended Operations 2025 Forecast</v>
          </cell>
          <cell r="D14" t="str">
            <v>Y</v>
          </cell>
          <cell r="E14">
            <v>2025</v>
          </cell>
        </row>
        <row r="15">
          <cell r="B15" t="str">
            <v>2023 Cost of Capital Phase 2</v>
          </cell>
          <cell r="D15" t="str">
            <v>Y</v>
          </cell>
          <cell r="E15">
            <v>2025</v>
          </cell>
        </row>
        <row r="16">
          <cell r="B16" t="str">
            <v>Vegetation Management Securitization</v>
          </cell>
          <cell r="C16"/>
          <cell r="D16" t="str">
            <v>Y</v>
          </cell>
          <cell r="E16" t="str">
            <v>2025-2026</v>
          </cell>
        </row>
        <row r="17">
          <cell r="D17"/>
          <cell r="E17"/>
        </row>
        <row r="18">
          <cell r="B18"/>
          <cell r="C18"/>
          <cell r="D18"/>
          <cell r="E18"/>
        </row>
        <row r="19">
          <cell r="B19"/>
          <cell r="C19"/>
          <cell r="D19"/>
          <cell r="E19"/>
        </row>
        <row r="20">
          <cell r="B20"/>
          <cell r="C20"/>
          <cell r="D20"/>
          <cell r="E20"/>
        </row>
        <row r="21">
          <cell r="D21"/>
        </row>
        <row r="25">
          <cell r="D25"/>
        </row>
        <row r="26">
          <cell r="D26"/>
          <cell r="E26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ttlement Tables"/>
      <sheetName val="Attachment A"/>
      <sheetName val=" TURN New Table"/>
      <sheetName val="RRQ breakout by Account by Year"/>
    </sheetNames>
    <sheetDataSet>
      <sheetData sheetId="0" refreshError="1"/>
      <sheetData sheetId="1" refreshError="1"/>
      <sheetData sheetId="2" refreshError="1"/>
      <sheetData sheetId="3">
        <row r="26">
          <cell r="Q26">
            <v>855330.74928163993</v>
          </cell>
        </row>
        <row r="27">
          <cell r="Q27">
            <v>7429.6140248375004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7">
          <cell r="D7">
            <v>4.3135491910398622</v>
          </cell>
          <cell r="E7">
            <v>10.54211486163562</v>
          </cell>
          <cell r="F7">
            <v>16.685366106345143</v>
          </cell>
        </row>
        <row r="8">
          <cell r="D8">
            <v>2.3806291330470541</v>
          </cell>
          <cell r="E8">
            <v>3.9213846775572341</v>
          </cell>
          <cell r="F8">
            <v>3.2044382060931293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elected Data"/>
      <sheetName val="Summary"/>
      <sheetName val="Authorized Rev Req"/>
      <sheetName val="Incremental Rev Req"/>
      <sheetName val="SAR and RAR"/>
      <sheetName val="Res Bill Impact"/>
      <sheetName val="2025 Report Tables Module Data"/>
      <sheetName val="SAR and AR (B-1)"/>
      <sheetName val="Bill Impact (B-1)"/>
      <sheetName val="Hypothetical Summary"/>
      <sheetName val="Hypothetical SAR and RAR"/>
      <sheetName val="Hypothetical Res Bill Impact"/>
      <sheetName val="Hypothetical SAR and RAR (B-1)"/>
      <sheetName val="Hypo. Bill Impact (B-1)"/>
    </sheetNames>
    <sheetDataSet>
      <sheetData sheetId="0"/>
      <sheetData sheetId="1"/>
      <sheetData sheetId="2"/>
      <sheetData sheetId="3"/>
      <sheetData sheetId="4">
        <row r="139">
          <cell r="G139">
            <v>168801.86719146292</v>
          </cell>
        </row>
        <row r="140">
          <cell r="G140">
            <v>36505.533525554318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ample Template"/>
      <sheetName val="Schedule"/>
      <sheetName val="Factors"/>
      <sheetName val="Gas Sign-off"/>
      <sheetName val="Electric Sign-off"/>
      <sheetName val="AB32 Cap and Trade Electric"/>
      <sheetName val="AB32 Cap and Trade Gas"/>
      <sheetName val="AB32 Cost of Implementation"/>
      <sheetName val="CoC"/>
      <sheetName val="CASBA"/>
      <sheetName val="CARE Admin"/>
      <sheetName val="CEV DAHTRP Pilot"/>
      <sheetName val="CSU Electrification Pilot"/>
      <sheetName val="Dairy Biometh"/>
      <sheetName val="DCRP"/>
      <sheetName val="Demand Response"/>
      <sheetName val="Alternative Fuel Vehicle"/>
      <sheetName val="Electric Vehicle"/>
      <sheetName val="EV Pilot Schools and Parks"/>
      <sheetName val="Emergency Reliability"/>
      <sheetName val="Energy Efficiency"/>
      <sheetName val="EE Market Transformation"/>
      <sheetName val="EPIC"/>
      <sheetName val="ESA"/>
      <sheetName val="Energy Storage"/>
      <sheetName val="ERRA Compliance"/>
      <sheetName val="Gas AMI"/>
      <sheetName val="GO Complex"/>
      <sheetName val="OGO Purchase"/>
      <sheetName val="GRC"/>
      <sheetName val="GRC 1 - Track 2"/>
      <sheetName val="Gas - Capital Expenditure"/>
      <sheetName val="HSM"/>
      <sheetName val="Hydrogen Demo"/>
      <sheetName val="IDER"/>
      <sheetName val="Mobilehome Park OIR"/>
      <sheetName val="NDCTP"/>
      <sheetName val="Pension"/>
      <sheetName val="Biomethane Procurement"/>
      <sheetName val="San Joaquin Pilot"/>
      <sheetName val="Santa Nella"/>
      <sheetName val="Section 851"/>
      <sheetName val="SGIP"/>
      <sheetName val="Solar Water - CSI Thermal"/>
      <sheetName val="TO"/>
      <sheetName val="TO TACBA"/>
      <sheetName val="TO TRBA"/>
      <sheetName val="TO ERCBA"/>
      <sheetName val="TO RSBA"/>
      <sheetName val="WGSC"/>
      <sheetName val="2020 WMCE A.20-09-019"/>
      <sheetName val="2021 WMCE A.21-09-008"/>
      <sheetName val="2022 WMCE A.22-12-009"/>
      <sheetName val="2023 WM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8">
          <cell r="H8">
            <v>166996.46837189439</v>
          </cell>
          <cell r="I8">
            <v>397.84339270559923</v>
          </cell>
        </row>
      </sheetData>
      <sheetData sheetId="50"/>
      <sheetData sheetId="51"/>
      <sheetData sheetId="52">
        <row r="8">
          <cell r="C8">
            <v>1104</v>
          </cell>
        </row>
      </sheetData>
      <sheetData sheetId="5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Workpaper_View"/>
      <sheetName val="Print ready 4.D"/>
      <sheetName val="Print ready 4.C"/>
      <sheetName val="Print ready 4.B"/>
      <sheetName val="Print ready 4.A"/>
      <sheetName val="Print ready 3.C"/>
      <sheetName val="LDS"/>
      <sheetName val="Scenario_Analysis"/>
      <sheetName val="Securitization_to_RRQ"/>
      <sheetName val="Capital_Details"/>
      <sheetName val="Expense_Details"/>
      <sheetName val="Securitization_Details"/>
      <sheetName val="FRTA"/>
      <sheetName val="Rates_Bills_Details"/>
      <sheetName val="Sheet2"/>
    </sheetNames>
    <sheetDataSet>
      <sheetData sheetId="0"/>
      <sheetData sheetId="1"/>
      <sheetData sheetId="2">
        <row r="7">
          <cell r="E7">
            <v>319.02497450755163</v>
          </cell>
        </row>
        <row r="8">
          <cell r="D8">
            <v>-2382.1987199999999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26">
          <cell r="O26">
            <v>193458.94522716978</v>
          </cell>
        </row>
        <row r="29">
          <cell r="O29">
            <v>106244.36487084391</v>
          </cell>
        </row>
        <row r="31">
          <cell r="O31">
            <v>-45598.549556510072</v>
          </cell>
        </row>
        <row r="32">
          <cell r="O32">
            <v>8593.0086357717701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A Breakout"/>
    </sheetNames>
    <sheetDataSet>
      <sheetData sheetId="0">
        <row r="5">
          <cell r="E5">
            <v>190.36535057859328</v>
          </cell>
          <cell r="F5">
            <v>929.893501729013</v>
          </cell>
          <cell r="G5">
            <v>1209.0889917421161</v>
          </cell>
          <cell r="H5">
            <v>1172.6302306460027</v>
          </cell>
          <cell r="I5">
            <v>691.92852183567163</v>
          </cell>
          <cell r="J5">
            <v>797.6525623401119</v>
          </cell>
        </row>
        <row r="6">
          <cell r="E6">
            <v>344.92995678805732</v>
          </cell>
          <cell r="F6">
            <v>1684.9081221661781</v>
          </cell>
          <cell r="G6">
            <v>3250.4730030272708</v>
          </cell>
          <cell r="H6">
            <v>6105.8330500781285</v>
          </cell>
          <cell r="I6">
            <v>3602.8407988326421</v>
          </cell>
          <cell r="J6">
            <v>4153.3411388624108</v>
          </cell>
        </row>
        <row r="10">
          <cell r="E10">
            <v>-6.6525181671415595E-7</v>
          </cell>
          <cell r="F10">
            <v>408.09817241824493</v>
          </cell>
          <cell r="G10">
            <v>1724.3649036608522</v>
          </cell>
          <cell r="H10">
            <v>3582.8618402408865</v>
          </cell>
          <cell r="I10">
            <v>5760.6946015370931</v>
          </cell>
          <cell r="J10">
            <v>5230.5878199523959</v>
          </cell>
        </row>
        <row r="11">
          <cell r="E11">
            <v>-1.2053941523231906E-6</v>
          </cell>
          <cell r="F11">
            <v>739.44803794215034</v>
          </cell>
          <cell r="G11">
            <v>4635.7229327192472</v>
          </cell>
          <cell r="H11">
            <v>18655.801007240665</v>
          </cell>
          <cell r="I11">
            <v>29995.678578143557</v>
          </cell>
          <cell r="J11">
            <v>27235.436327449352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le 12-3_Summary RRQs"/>
      <sheetName val="Table 12-4_CapRRQ"/>
      <sheetName val="Table 12-4_ExpRRQ"/>
    </sheetNames>
    <sheetDataSet>
      <sheetData sheetId="0"/>
      <sheetData sheetId="1">
        <row r="31">
          <cell r="C31">
            <v>31095.376396148487</v>
          </cell>
          <cell r="D31">
            <v>473.14423595502808</v>
          </cell>
        </row>
        <row r="32">
          <cell r="C32">
            <v>30004.554574031994</v>
          </cell>
          <cell r="D32">
            <v>313.01799212374129</v>
          </cell>
        </row>
        <row r="38">
          <cell r="C38">
            <v>8351.0913413177768</v>
          </cell>
          <cell r="D38">
            <v>156458.90106895272</v>
          </cell>
          <cell r="E38">
            <v>5262.4030377508752</v>
          </cell>
        </row>
        <row r="42">
          <cell r="C42">
            <v>0.94932897441965192</v>
          </cell>
        </row>
      </sheetData>
      <sheetData sheetId="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COC Base"/>
      <sheetName val="Separately Funded"/>
      <sheetName val="Cost of Debt Allocation"/>
      <sheetName val="COC Debt"/>
      <sheetName val="2023 GRC"/>
      <sheetName val="Attch2 RF&amp;U"/>
      <sheetName val="GTS"/>
    </sheetNames>
    <sheetDataSet>
      <sheetData sheetId="0">
        <row r="4">
          <cell r="F4">
            <v>311457083.2187674</v>
          </cell>
        </row>
        <row r="5">
          <cell r="F5">
            <v>39795503.386586398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ion"/>
      <sheetName val="Request Type 1-2"/>
      <sheetName val="Request Type 3-5"/>
      <sheetName val="Lists"/>
      <sheetName val="Sheet1"/>
    </sheetNames>
    <sheetDataSet>
      <sheetData sheetId="0" refreshError="1"/>
      <sheetData sheetId="1" refreshError="1"/>
      <sheetData sheetId="2" refreshError="1"/>
      <sheetData sheetId="3">
        <row r="11">
          <cell r="B11" t="str">
            <v>CAISO System</v>
          </cell>
        </row>
        <row r="12">
          <cell r="B12" t="str">
            <v>Big Creek-Ventura</v>
          </cell>
        </row>
        <row r="13">
          <cell r="B13" t="str">
            <v>Bay Area</v>
          </cell>
        </row>
        <row r="14">
          <cell r="B14" t="str">
            <v>Fresno</v>
          </cell>
        </row>
        <row r="15">
          <cell r="B15" t="str">
            <v>Humboldt</v>
          </cell>
        </row>
        <row r="16">
          <cell r="B16" t="str">
            <v>Kern</v>
          </cell>
        </row>
        <row r="17">
          <cell r="B17" t="str">
            <v>LA Basin</v>
          </cell>
        </row>
        <row r="18">
          <cell r="B18" t="str">
            <v>NCNB</v>
          </cell>
        </row>
        <row r="19">
          <cell r="B19" t="str">
            <v>San Diego-IV</v>
          </cell>
        </row>
        <row r="20">
          <cell r="B20" t="str">
            <v>Sierra</v>
          </cell>
        </row>
        <row r="21">
          <cell r="B21" t="str">
            <v>Stockton</v>
          </cell>
        </row>
        <row r="28">
          <cell r="B28" t="str">
            <v>North</v>
          </cell>
        </row>
        <row r="29">
          <cell r="B29" t="str">
            <v>South</v>
          </cell>
        </row>
        <row r="36">
          <cell r="B36" t="str">
            <v>Yes</v>
          </cell>
        </row>
        <row r="37">
          <cell r="B37" t="str">
            <v>No</v>
          </cell>
        </row>
      </sheetData>
      <sheetData sheetId="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ates"/>
      <sheetName val="Table 8-9 PCIA"/>
      <sheetName val="Table 1-1"/>
      <sheetName val="CONF_Table 7-1"/>
      <sheetName val="CONF_Table 9-1"/>
      <sheetName val="CONF_Table 10-1"/>
      <sheetName val="CONF_Table 11-1"/>
      <sheetName val="Table 13-1"/>
      <sheetName val="Workpapers&gt;&gt;&gt;"/>
      <sheetName val="Table 12-1 BA"/>
      <sheetName val="Table 12-2 PABA"/>
      <sheetName val="UOG Related Cost"/>
      <sheetName val="BioMat RA"/>
      <sheetName val="VAMOMA"/>
      <sheetName val="CAISO and Other"/>
      <sheetName val="Residual RA"/>
      <sheetName val="Collateral Cost"/>
      <sheetName val="Hedging Cost"/>
      <sheetName val="Procurement Cost"/>
      <sheetName val="Energy Suppl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G10">
            <v>217427.28551459411</v>
          </cell>
        </row>
        <row r="11">
          <cell r="G11">
            <v>-26940.73186498219</v>
          </cell>
        </row>
        <row r="13">
          <cell r="G13">
            <v>319.66876432000004</v>
          </cell>
        </row>
        <row r="14">
          <cell r="G14">
            <v>2958889.087340177</v>
          </cell>
        </row>
        <row r="19">
          <cell r="G19">
            <v>-2546.1538854437654</v>
          </cell>
        </row>
        <row r="20">
          <cell r="G20">
            <v>41412.43254781804</v>
          </cell>
        </row>
        <row r="21">
          <cell r="G21">
            <v>10873.367210845507</v>
          </cell>
        </row>
        <row r="31">
          <cell r="G31">
            <v>2705126.6048445469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le 17-1"/>
      <sheetName val="Table 17-2"/>
      <sheetName val="2026"/>
      <sheetName val="2025"/>
      <sheetName val="2024"/>
      <sheetName val="CEE Budget Line 14"/>
      <sheetName val="GHG A and O Expenses"/>
      <sheetName val="GHG Expenses Summary"/>
      <sheetName val="GHG Expense Recorded"/>
      <sheetName val="2026 Allocation"/>
      <sheetName val="Rate Calculation"/>
    </sheetNames>
    <sheetDataSet>
      <sheetData sheetId="0">
        <row r="33">
          <cell r="H33">
            <v>-586402.24430384289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stribution by UCC"/>
      <sheetName val="Test Year Incremental RRQ"/>
      <sheetName val="Generation Allocation"/>
      <sheetName val="GRC_TestYr"/>
      <sheetName val="Elec Dept By UCC"/>
      <sheetName val="Gas Dept By UCC"/>
      <sheetName val="Summary of Present Rate Revs"/>
      <sheetName val="UCC Present Revenues_2023-2026"/>
    </sheetNames>
    <sheetDataSet>
      <sheetData sheetId="0"/>
      <sheetData sheetId="1">
        <row r="24">
          <cell r="J24">
            <v>852024.11268866132</v>
          </cell>
          <cell r="K24">
            <v>139367.78094133854</v>
          </cell>
          <cell r="M24">
            <v>303909.28730642342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TYR-RRQ_FiledApplication"/>
    </sheetNames>
    <sheetDataSet>
      <sheetData sheetId="0">
        <row r="16">
          <cell r="K16">
            <v>1502.9909269288319</v>
          </cell>
        </row>
        <row r="17">
          <cell r="K17">
            <v>245.84810117642621</v>
          </cell>
        </row>
        <row r="18">
          <cell r="K18">
            <v>318.07750002852299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ample Template"/>
      <sheetName val="Schedule"/>
      <sheetName val="Factors"/>
      <sheetName val="Gas Sign-off"/>
      <sheetName val="Electric Sign-off"/>
      <sheetName val="AB32 Cap and Trade Electric"/>
      <sheetName val="AB32 Cap and Trade Gas"/>
      <sheetName val="AB32 Cost of Implementation"/>
      <sheetName val="Billing Modernization"/>
      <sheetName val="CoC"/>
      <sheetName val="CASBA"/>
      <sheetName val="CARE Admin"/>
      <sheetName val="CEV DAHTRP Pilot"/>
      <sheetName val="Dairy Biometh"/>
      <sheetName val="DCRP"/>
      <sheetName val="Demand Response"/>
      <sheetName val="DCPP EO 2026"/>
      <sheetName val="Alternative Fuel Vehicle"/>
      <sheetName val="Electric Vehicle"/>
      <sheetName val="EV Pilot Schools and Parks"/>
      <sheetName val="Energy Efficiency"/>
      <sheetName val="EE Market Transformation"/>
      <sheetName val="EPIC"/>
      <sheetName val="ESA"/>
      <sheetName val="Energy Storage"/>
      <sheetName val="ERRA Compliance"/>
      <sheetName val="Gas AMI"/>
      <sheetName val="GO Complex"/>
      <sheetName val="OGO Purchase"/>
      <sheetName val="GRC"/>
      <sheetName val="GRC 1 - Track 2"/>
      <sheetName val="Gas - Capital Expenditure"/>
      <sheetName val="HSM"/>
      <sheetName val="Hydrogen Demo"/>
      <sheetName val="IDER"/>
      <sheetName val="Mobilehome Park OIR"/>
      <sheetName val="NDCTP"/>
      <sheetName val="Pension"/>
      <sheetName val="Biomethane Incentive"/>
      <sheetName val="San Joaquin Pilot"/>
      <sheetName val="Santa Nella"/>
      <sheetName val="SB 410"/>
      <sheetName val="Section 851"/>
      <sheetName val="TO"/>
      <sheetName val="TO TACBA"/>
      <sheetName val="TO TRBA"/>
      <sheetName val="TO ERCBA"/>
      <sheetName val="TO RSBA"/>
      <sheetName val="VM Securitization"/>
      <sheetName val="WGSC"/>
      <sheetName val="2020 WMCE A.20-09-019"/>
      <sheetName val="2021 WMCE A.21-09-008"/>
      <sheetName val="2022 WMCE A.22-12-009"/>
      <sheetName val="2023 WMC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9">
          <cell r="D9">
            <v>221</v>
          </cell>
          <cell r="E9">
            <v>463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le 9-4 "/>
      <sheetName val="Table 10-3 and Table 10-4"/>
      <sheetName val="Chapters 2, 3, 5, 6 RRQ RO"/>
      <sheetName val="Chapter 3 RA Substitution"/>
      <sheetName val="Chapter 5 - Statutory Fees"/>
      <sheetName val="Chapter 6 - CAISO Mkt Rev"/>
      <sheetName val="RF&amp;U Factors"/>
    </sheetNames>
    <sheetDataSet>
      <sheetData sheetId="0"/>
      <sheetData sheetId="1">
        <row r="36">
          <cell r="H36">
            <v>257326.98916120577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"/>
      <sheetName val="Checks &gt;&gt;"/>
      <sheetName val="VALIDATION_ALLOCATED_REVENUE"/>
      <sheetName val="Outputs &gt;&gt;"/>
      <sheetName val="OUT_REVENUE_ALLOCATION"/>
      <sheetName val="OUT_FERABA_ALLOCATION"/>
      <sheetName val="OUT_RS_TRANS_ALLOCATION_SPLIT"/>
      <sheetName val="OUT_PROP_RATES_FOR_REV_ALLOC"/>
      <sheetName val="OUT_AB32_COSTS"/>
      <sheetName val="Calculations &gt;&gt;"/>
      <sheetName val="CALC_FERABA_ALLOC"/>
      <sheetName val="CALC_FIXED_AB32_ALLOC"/>
      <sheetName val="CALC_PROP_RATES_FOR_REV_ALLOC"/>
      <sheetName val="CALC_PPP_ALLOC"/>
      <sheetName val="CALC_GEN_ALLOC"/>
      <sheetName val="CALC_DIST_ALLOC"/>
      <sheetName val="CALC_EPT_FACTOR"/>
      <sheetName val="CALC_WHFRC_ALLOC"/>
      <sheetName val="CALC_PRELIM_I_WH-BA_RATES"/>
      <sheetName val="CALC_PRELIM_I_RBFRCBA_RATES"/>
      <sheetName val="CALC_CARE_AET_PRR"/>
      <sheetName val="CALC_NSGC_ALLOC"/>
      <sheetName val="CALC_NSGC_12CP"/>
      <sheetName val="CALC_NSGC_STANDBY"/>
      <sheetName val="CALC_CTC_ALLOC"/>
      <sheetName val="CALC_CTC_TOP100"/>
      <sheetName val="CALC_TRA_ALLOC"/>
      <sheetName val="CALC_WFC_ALLOC"/>
      <sheetName val="CALC_RB_ALLOC"/>
      <sheetName val="CALC_RB_CREDIT_ALLOC"/>
      <sheetName val="CALC_ND_ALLOC"/>
      <sheetName val="CALC_ECRA_ALLOC"/>
      <sheetName val="CALC_TRANS_ALLOC"/>
      <sheetName val="CALC_RS_ALLOC"/>
      <sheetName val="CALC_PCIA_ALLOC"/>
      <sheetName val="Inputs &gt;&gt;"/>
      <sheetName val="OUT_REVENUE_CHANGES"/>
      <sheetName val="OUT_RES_ALLOCATION_UPDATE"/>
      <sheetName val="OUT_RES_BD_PR_PRR"/>
      <sheetName val="OUT_AG_AND_C&amp;I_BD_PR_PRR"/>
      <sheetName val="OUT_FERABA_PRESENT_REV"/>
      <sheetName val="OUT_PCIA_ALLOC"/>
      <sheetName val="IN_SGIP_FACTORS"/>
      <sheetName val="IN_RES_AET_BDS"/>
      <sheetName val="IN_RES_PRESENT_BDS"/>
      <sheetName val="IN_AG_AND_C&amp;I_PRESENT_BDS"/>
      <sheetName val="IN_RES_PRESENT_AET_TOTAL_RATES"/>
      <sheetName val="IN_ALLOC_TAB_MAPPING"/>
      <sheetName val="IN_CLASS_DEFINITIONS"/>
      <sheetName val="IN_CTC_TOP_100_FACTORS"/>
      <sheetName val="IN_NSGC_12CP_FACTORS"/>
      <sheetName val="IN_AB32_ELIGIBLE_BD_FACTORS"/>
      <sheetName val="IN_PRES_RATES_FOR_REV_ALLOC"/>
      <sheetName val="IN_AB32_RATES"/>
      <sheetName val="IN_FIXED_RATES"/>
      <sheetName val="IN_MISC_ALLOCATIONS"/>
      <sheetName val="IN_RATE_FACTORS"/>
      <sheetName val="IN_RRQ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AA31">
            <v>0.12359803046585584</v>
          </cell>
        </row>
        <row r="32">
          <cell r="AA32">
            <v>7.2694459217733265E-2</v>
          </cell>
        </row>
        <row r="33">
          <cell r="AA33">
            <v>0.23009177266135114</v>
          </cell>
        </row>
        <row r="34">
          <cell r="AA34">
            <v>4.8775941260465486E-2</v>
          </cell>
        </row>
        <row r="35">
          <cell r="AA35">
            <v>0.11186927258139906</v>
          </cell>
        </row>
        <row r="36">
          <cell r="AA36">
            <v>3.0084578804625329E-2</v>
          </cell>
        </row>
        <row r="37">
          <cell r="AA37">
            <v>1.7827222831252264E-5</v>
          </cell>
        </row>
        <row r="38">
          <cell r="AA38">
            <v>8.0111554029021494E-4</v>
          </cell>
        </row>
        <row r="39">
          <cell r="AA39">
            <v>8.527110372587087E-6</v>
          </cell>
        </row>
        <row r="40">
          <cell r="AA40">
            <v>8.2981814838023428E-4</v>
          </cell>
        </row>
        <row r="41">
          <cell r="AA41">
            <v>9.0022627630055391E-2</v>
          </cell>
        </row>
        <row r="42">
          <cell r="AA42">
            <v>5.4545536189224538E-5</v>
          </cell>
        </row>
        <row r="43">
          <cell r="AA43">
            <v>2.1227909365924828E-5</v>
          </cell>
        </row>
        <row r="44">
          <cell r="AA44">
            <v>6.2526576906018951E-3</v>
          </cell>
        </row>
        <row r="45">
          <cell r="AA45">
            <v>2.9778762932021791E-3</v>
          </cell>
        </row>
        <row r="46">
          <cell r="AA46">
            <v>4.7507080356165118E-2</v>
          </cell>
        </row>
        <row r="47">
          <cell r="AA47">
            <v>8.5143953502216874E-2</v>
          </cell>
        </row>
        <row r="48">
          <cell r="AA48">
            <v>3.4542583531650232E-3</v>
          </cell>
        </row>
        <row r="49">
          <cell r="AA49">
            <v>1.0732853352765402E-3</v>
          </cell>
        </row>
        <row r="50">
          <cell r="AA50">
            <v>7.8196809756945172E-4</v>
          </cell>
        </row>
        <row r="51">
          <cell r="AA51">
            <v>1.3828223575519536E-4</v>
          </cell>
        </row>
        <row r="52">
          <cell r="AA52">
            <v>7.8614465958797928E-3</v>
          </cell>
        </row>
        <row r="53">
          <cell r="AA53">
            <v>2.9152859203386179E-3</v>
          </cell>
        </row>
        <row r="54">
          <cell r="AA54">
            <v>2.6200022969025231E-2</v>
          </cell>
        </row>
        <row r="55">
          <cell r="AA55">
            <v>1.6510089665094124E-4</v>
          </cell>
        </row>
        <row r="56">
          <cell r="AA56">
            <v>5.1295540706448838E-2</v>
          </cell>
        </row>
        <row r="57">
          <cell r="AA57">
            <v>2.4584897450421013E-3</v>
          </cell>
        </row>
        <row r="58">
          <cell r="AA58">
            <v>2.4291703708123066E-4</v>
          </cell>
        </row>
        <row r="59">
          <cell r="AA59">
            <v>1.0415058784647964E-3</v>
          </cell>
        </row>
        <row r="60">
          <cell r="AA60">
            <v>3.7260054553022157E-2</v>
          </cell>
        </row>
        <row r="61">
          <cell r="AA61">
            <v>1.3712727495240584E-2</v>
          </cell>
        </row>
        <row r="62">
          <cell r="AA62">
            <v>1.3573555013514626E-4</v>
          </cell>
        </row>
        <row r="63">
          <cell r="AA63">
            <v>1.8715815798010319E-4</v>
          </cell>
        </row>
        <row r="64">
          <cell r="AA64">
            <v>3.2490854182309041E-4</v>
          </cell>
        </row>
      </sheetData>
      <sheetData sheetId="16">
        <row r="11">
          <cell r="S11">
            <v>0.10157546832804669</v>
          </cell>
        </row>
        <row r="12">
          <cell r="S12">
            <v>5.8853645419205319E-2</v>
          </cell>
        </row>
        <row r="13">
          <cell r="S13">
            <v>0.18031236344036736</v>
          </cell>
        </row>
        <row r="14">
          <cell r="S14">
            <v>3.8039947785965804E-2</v>
          </cell>
        </row>
        <row r="15">
          <cell r="S15">
            <v>9.3265023573323128E-2</v>
          </cell>
        </row>
        <row r="16">
          <cell r="S16">
            <v>2.5692011355036657E-2</v>
          </cell>
        </row>
        <row r="17">
          <cell r="S17">
            <v>1.7043501969463001E-5</v>
          </cell>
        </row>
        <row r="18">
          <cell r="S18">
            <v>6.0603345021980725E-4</v>
          </cell>
        </row>
        <row r="19">
          <cell r="S19">
            <v>3.1108988701337673E-5</v>
          </cell>
        </row>
        <row r="20">
          <cell r="S20">
            <v>9.9384192610828433E-4</v>
          </cell>
        </row>
        <row r="21">
          <cell r="S21">
            <v>0.10219629605192876</v>
          </cell>
        </row>
        <row r="22">
          <cell r="S22">
            <v>2.4619840076226679E-4</v>
          </cell>
        </row>
        <row r="23">
          <cell r="S23">
            <v>1.2375866527935406E-4</v>
          </cell>
        </row>
        <row r="24">
          <cell r="S24">
            <v>9.2156007492078286E-3</v>
          </cell>
        </row>
        <row r="25">
          <cell r="S25">
            <v>4.83930945859435E-3</v>
          </cell>
        </row>
        <row r="26">
          <cell r="S26">
            <v>5.2617944198013057E-2</v>
          </cell>
        </row>
        <row r="27">
          <cell r="S27">
            <v>0.11104551182657314</v>
          </cell>
        </row>
        <row r="28">
          <cell r="S28">
            <v>3.8884974138957825E-3</v>
          </cell>
        </row>
        <row r="29">
          <cell r="S29">
            <v>3.8997330178579558E-3</v>
          </cell>
        </row>
        <row r="30">
          <cell r="S30">
            <v>3.8553636507799997E-4</v>
          </cell>
        </row>
        <row r="31">
          <cell r="S31">
            <v>9.9906534974745129E-5</v>
          </cell>
        </row>
        <row r="32">
          <cell r="S32">
            <v>5.1368452174403645E-3</v>
          </cell>
        </row>
        <row r="33">
          <cell r="S33">
            <v>2.4819096500236452E-3</v>
          </cell>
        </row>
        <row r="34">
          <cell r="S34">
            <v>1.8792385746046483E-2</v>
          </cell>
        </row>
        <row r="35">
          <cell r="S35">
            <v>1.3061478420432309E-4</v>
          </cell>
        </row>
        <row r="36">
          <cell r="S36">
            <v>5.2411721964253109E-2</v>
          </cell>
        </row>
        <row r="37">
          <cell r="S37">
            <v>3.7240083981438998E-3</v>
          </cell>
        </row>
        <row r="38">
          <cell r="S38">
            <v>8.7051171441371994E-4</v>
          </cell>
        </row>
        <row r="39">
          <cell r="S39">
            <v>4.1858079408078279E-2</v>
          </cell>
        </row>
        <row r="40">
          <cell r="S40">
            <v>6.4311362999513455E-2</v>
          </cell>
        </row>
        <row r="41">
          <cell r="S41">
            <v>2.0221153242092161E-2</v>
          </cell>
        </row>
        <row r="42">
          <cell r="S42">
            <v>1.702829669266112E-3</v>
          </cell>
        </row>
        <row r="43">
          <cell r="S43">
            <v>1.1155327945532827E-4</v>
          </cell>
        </row>
        <row r="44">
          <cell r="S44">
            <v>3.0224347596006379E-4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"/>
      <sheetName val="Checks &gt;&gt;"/>
      <sheetName val="VALIDATION_ALLOCATED_REVENUE"/>
      <sheetName val="Outputs &gt;&gt;"/>
      <sheetName val="OUT_REVENUE_ALLOCATION"/>
      <sheetName val="OUT_FERABA_ALLOCATION"/>
      <sheetName val="OUT_RS_TRANS_ALLOCATION_SPLIT"/>
      <sheetName val="OUT_PROP_RATES_FOR_REV_ALLOC"/>
      <sheetName val="OUT_AB32_COSTS"/>
      <sheetName val="Calculations &gt;&gt;"/>
      <sheetName val="CALC_FERABA_ALLOC"/>
      <sheetName val="CALC_FIXED_AB32_ALLOC"/>
      <sheetName val="CALC_PROP_RATES_FOR_REV_ALLOC"/>
      <sheetName val="CALC_PPP_ALLOC"/>
      <sheetName val="CALC_GEN_ALLOC"/>
      <sheetName val="CALC_DIST_ALLOC"/>
      <sheetName val="CALC_EPT_FACTOR"/>
      <sheetName val="CALC_WHFRC_ALLOC"/>
      <sheetName val="CALC_PRELIM_I_WH-BA_RATES"/>
      <sheetName val="CALC_PRELIM_I_RBFRCBA_RATES"/>
      <sheetName val="CALC_CARE_AET_PRR"/>
      <sheetName val="CALC_NSGC_ALLOC"/>
      <sheetName val="CALC_NSGC_12CP"/>
      <sheetName val="CALC_NSGC_STANDBY"/>
      <sheetName val="CALC_CTC_ALLOC"/>
      <sheetName val="CALC_CTC_TOP100"/>
      <sheetName val="CALC_TRA_ALLOC"/>
      <sheetName val="CALC_WFC_ALLOC"/>
      <sheetName val="CALC_RB_ALLOC"/>
      <sheetName val="CALC_RB_CREDIT_ALLOC"/>
      <sheetName val="CALC_ND_ALLOC"/>
      <sheetName val="CALC_ECRA_ALLOC"/>
      <sheetName val="CALC_TRANS_ALLOC"/>
      <sheetName val="CALC_RS_ALLOC"/>
      <sheetName val="CALC_PCIA_ALLOC"/>
      <sheetName val="Inputs &gt;&gt;"/>
      <sheetName val="OUT_REVENUE_CHANGES"/>
      <sheetName val="OUT_RES_ALLOCATION_UPDATE"/>
      <sheetName val="OUT_RES_BD_PR_PRR"/>
      <sheetName val="OUT_AG_AND_C&amp;I_BD_PR_PRR"/>
      <sheetName val="OUT_FERABA_PRESENT_REV"/>
      <sheetName val="OUT_PCIA_ALLOC"/>
      <sheetName val="IN_SGIP_FACTORS"/>
      <sheetName val="IN_RES_AET_BDS"/>
      <sheetName val="IN_RES_PRESENT_BDS"/>
      <sheetName val="IN_AG_AND_C&amp;I_PRESENT_BDS"/>
      <sheetName val="IN_RES_PRESENT_AET_TOTAL_RATES"/>
      <sheetName val="IN_ALLOC_TAB_MAPPING"/>
      <sheetName val="IN_CLASS_DEFINITIONS"/>
      <sheetName val="IN_CTC_TOP_100_FACTORS"/>
      <sheetName val="IN_NSGC_12CP_FACTORS"/>
      <sheetName val="IN_AB32_ELIGIBLE_BD_FACTORS"/>
      <sheetName val="IN_PRES_RATES_FOR_REV_ALLOC"/>
      <sheetName val="IN_AB32_RATES"/>
      <sheetName val="IN_FIXED_RATES"/>
      <sheetName val="IN_MISC_ALLOCATIONS"/>
      <sheetName val="IN_RATE_FACTORS"/>
      <sheetName val="IN_RRQ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AA31">
            <v>0.11785441192655327</v>
          </cell>
        </row>
        <row r="32">
          <cell r="AA32">
            <v>6.7738767240165934E-2</v>
          </cell>
        </row>
        <row r="33">
          <cell r="AA33">
            <v>0.23143257677533915</v>
          </cell>
        </row>
        <row r="34">
          <cell r="AA34">
            <v>4.6171065567207868E-2</v>
          </cell>
        </row>
        <row r="35">
          <cell r="AA35">
            <v>0.10697513272670844</v>
          </cell>
        </row>
        <row r="36">
          <cell r="AA36">
            <v>3.2689194269749498E-2</v>
          </cell>
        </row>
        <row r="37">
          <cell r="AA37">
            <v>2.7500244803219106E-5</v>
          </cell>
        </row>
        <row r="38">
          <cell r="AA38">
            <v>8.0160091778946397E-4</v>
          </cell>
        </row>
        <row r="39">
          <cell r="AA39">
            <v>1.0090388154703032E-5</v>
          </cell>
        </row>
        <row r="40">
          <cell r="AA40">
            <v>7.6036252179603118E-4</v>
          </cell>
        </row>
        <row r="41">
          <cell r="AA41">
            <v>8.7602039831128672E-2</v>
          </cell>
        </row>
        <row r="42">
          <cell r="AA42">
            <v>6.195504655619145E-5</v>
          </cell>
        </row>
        <row r="43">
          <cell r="AA43">
            <v>4.3864541867317494E-5</v>
          </cell>
        </row>
        <row r="44">
          <cell r="AA44">
            <v>6.3606472490215548E-3</v>
          </cell>
        </row>
        <row r="45">
          <cell r="AA45">
            <v>2.9359934439703037E-3</v>
          </cell>
        </row>
        <row r="46">
          <cell r="AA46">
            <v>4.6909563592884326E-2</v>
          </cell>
        </row>
        <row r="47">
          <cell r="AA47">
            <v>9.102825053759811E-2</v>
          </cell>
        </row>
        <row r="48">
          <cell r="AA48">
            <v>3.428713267154018E-3</v>
          </cell>
        </row>
        <row r="49">
          <cell r="AA49">
            <v>1.1752422854133142E-3</v>
          </cell>
        </row>
        <row r="50">
          <cell r="AA50">
            <v>9.4066018636877421E-4</v>
          </cell>
        </row>
        <row r="51">
          <cell r="AA51">
            <v>6.2069613648440769E-5</v>
          </cell>
        </row>
        <row r="52">
          <cell r="AA52">
            <v>7.3735049874618054E-3</v>
          </cell>
        </row>
        <row r="53">
          <cell r="AA53">
            <v>3.0691736500832252E-3</v>
          </cell>
        </row>
        <row r="54">
          <cell r="AA54">
            <v>2.3030851529556775E-2</v>
          </cell>
        </row>
        <row r="55">
          <cell r="AA55">
            <v>1.9563302149137017E-4</v>
          </cell>
        </row>
        <row r="56">
          <cell r="AA56">
            <v>5.383632799907017E-2</v>
          </cell>
        </row>
        <row r="57">
          <cell r="AA57">
            <v>2.7137031116970609E-3</v>
          </cell>
        </row>
        <row r="58">
          <cell r="AA58">
            <v>3.1614278396831518E-4</v>
          </cell>
        </row>
        <row r="59">
          <cell r="AA59">
            <v>1.6977023341636557E-3</v>
          </cell>
        </row>
        <row r="60">
          <cell r="AA60">
            <v>4.4507990154952819E-2</v>
          </cell>
        </row>
        <row r="61">
          <cell r="AA61">
            <v>1.7602870835046518E-2</v>
          </cell>
        </row>
        <row r="62">
          <cell r="AA62">
            <v>4.4779858569002419E-5</v>
          </cell>
        </row>
        <row r="63">
          <cell r="AA63">
            <v>1.7123315565781746E-4</v>
          </cell>
        </row>
        <row r="64">
          <cell r="AA64">
            <v>4.3038440440275723E-4</v>
          </cell>
        </row>
      </sheetData>
      <sheetData sheetId="16">
        <row r="11">
          <cell r="S11">
            <v>0.10157546832804669</v>
          </cell>
        </row>
        <row r="12">
          <cell r="S12">
            <v>5.8853645419205319E-2</v>
          </cell>
        </row>
        <row r="13">
          <cell r="S13">
            <v>0.18031236344036736</v>
          </cell>
        </row>
        <row r="14">
          <cell r="S14">
            <v>3.8039947785965804E-2</v>
          </cell>
        </row>
        <row r="15">
          <cell r="S15">
            <v>9.3265023573323128E-2</v>
          </cell>
        </row>
        <row r="16">
          <cell r="S16">
            <v>2.5692011355036657E-2</v>
          </cell>
        </row>
        <row r="17">
          <cell r="S17">
            <v>1.7043501969463001E-5</v>
          </cell>
        </row>
        <row r="18">
          <cell r="S18">
            <v>6.0603345021980725E-4</v>
          </cell>
        </row>
        <row r="19">
          <cell r="S19">
            <v>3.1108988701337673E-5</v>
          </cell>
        </row>
        <row r="20">
          <cell r="S20">
            <v>9.9384192610828433E-4</v>
          </cell>
        </row>
        <row r="21">
          <cell r="S21">
            <v>0.10219629605192876</v>
          </cell>
        </row>
        <row r="22">
          <cell r="S22">
            <v>2.4619840076226679E-4</v>
          </cell>
        </row>
        <row r="23">
          <cell r="S23">
            <v>1.2375866527935406E-4</v>
          </cell>
        </row>
        <row r="24">
          <cell r="S24">
            <v>9.2156007492078286E-3</v>
          </cell>
        </row>
        <row r="25">
          <cell r="S25">
            <v>4.83930945859435E-3</v>
          </cell>
        </row>
        <row r="26">
          <cell r="S26">
            <v>5.2617944198013057E-2</v>
          </cell>
        </row>
        <row r="27">
          <cell r="S27">
            <v>0.11104551182657314</v>
          </cell>
        </row>
        <row r="28">
          <cell r="S28">
            <v>3.8884974138957825E-3</v>
          </cell>
        </row>
        <row r="29">
          <cell r="S29">
            <v>3.8997330178579558E-3</v>
          </cell>
        </row>
        <row r="30">
          <cell r="S30">
            <v>3.8553636507799997E-4</v>
          </cell>
        </row>
        <row r="31">
          <cell r="S31">
            <v>9.9906534974745129E-5</v>
          </cell>
        </row>
        <row r="32">
          <cell r="S32">
            <v>5.1368452174403645E-3</v>
          </cell>
        </row>
        <row r="33">
          <cell r="S33">
            <v>2.4819096500236452E-3</v>
          </cell>
        </row>
        <row r="34">
          <cell r="S34">
            <v>1.8792385746046483E-2</v>
          </cell>
        </row>
        <row r="35">
          <cell r="S35">
            <v>1.3061478420432309E-4</v>
          </cell>
        </row>
        <row r="36">
          <cell r="S36">
            <v>5.2411721964253109E-2</v>
          </cell>
        </row>
        <row r="37">
          <cell r="S37">
            <v>3.7240083981438998E-3</v>
          </cell>
        </row>
        <row r="38">
          <cell r="S38">
            <v>8.7051171441371994E-4</v>
          </cell>
        </row>
        <row r="39">
          <cell r="S39">
            <v>4.1858079408078279E-2</v>
          </cell>
        </row>
        <row r="40">
          <cell r="S40">
            <v>6.4311362999513455E-2</v>
          </cell>
        </row>
        <row r="41">
          <cell r="S41">
            <v>2.0221153242092161E-2</v>
          </cell>
        </row>
        <row r="42">
          <cell r="S42">
            <v>1.702829669266112E-3</v>
          </cell>
        </row>
        <row r="43">
          <cell r="S43">
            <v>1.1155327945532827E-4</v>
          </cell>
        </row>
        <row r="44">
          <cell r="S44">
            <v>3.0224347596006379E-4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"/>
      <sheetName val="Outputs &gt;&gt;"/>
      <sheetName val="REVbyCOMP-Bdld+DA-CCA+DL"/>
      <sheetName val="REVbyCOMP-Residential"/>
      <sheetName val="T Results"/>
      <sheetName val="B Results"/>
      <sheetName val="DA,CCA Results"/>
      <sheetName val="DL Results"/>
      <sheetName val="Rate Comparison"/>
      <sheetName val="Bill Comp"/>
      <sheetName val="App Table_Rates_Legal"/>
      <sheetName val="Prelim I PCIA Rates PABA_PUBA"/>
      <sheetName val="Prelim Stmt I GEN Rates PABA"/>
      <sheetName val="LED Rates"/>
      <sheetName val="Stlgt. Rates"/>
      <sheetName val="Billing Table_Rounded"/>
      <sheetName val="Billing Table"/>
      <sheetName val="Comparison Table"/>
      <sheetName val="Comparison Table_I-R-Check"/>
      <sheetName val="Comparison Table_Delta"/>
      <sheetName val="Comparison Table_%"/>
      <sheetName val="Dans Checks Res"/>
      <sheetName val="Dans Checks Rev Neutral"/>
      <sheetName val="Dans Checks NonRes"/>
      <sheetName val="Calculations &gt;&gt;"/>
      <sheetName val="Min Bill kWh Conversion"/>
      <sheetName val="Inputs &gt;&gt;"/>
      <sheetName val="OUT_REV_NEUTRAL_PROP_RR"/>
      <sheetName val="OUT_PROPOSED_RATES_REVENUES"/>
      <sheetName val="OUT_PROPOSED_RES_RATES_REVENUES"/>
      <sheetName val="OUT_REVENUE_ALLOCATION"/>
      <sheetName val="OUT_AG_AND_C&amp;I_PROP_BD_PR_PRR"/>
      <sheetName val="OUT_PRELIM_I_RATES"/>
      <sheetName val="OUT_FFS_RATES"/>
      <sheetName val="OUT_PROP_RATES_FOR_REV_ALLOC"/>
      <sheetName val="OUT_PROP_PDP_RATES"/>
      <sheetName val="OUT_FERA_EXEMPT_FACTORS"/>
      <sheetName val="OUT_RES_PROP_BD_PR_PRR"/>
      <sheetName val="IN_PDP_RATES"/>
      <sheetName val="IN_PCIA_RATES_NO_DWR_FF"/>
      <sheetName val="IN_RES_PROPOSED_BDS"/>
      <sheetName val="IN_MIN_BILL_CM_RATES"/>
      <sheetName val="IN_BQS"/>
      <sheetName val="IN_RATE_FACTORS"/>
      <sheetName val="IN_RRQ_TABLE"/>
      <sheetName val="OUT_VALIDATION_EXPL_VARIANCE"/>
      <sheetName val="OUT_AG_AND_C&amp;I_BD_PR_PRR"/>
      <sheetName val="OUT_RES_BD_PR_PRR"/>
      <sheetName val="OUT_REV_NEUT_PROP_BD_PR_PRR"/>
      <sheetName val="OUT_CARE_DISCOUNT_PERCENTAG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2">
          <cell r="AC22">
            <v>19830169112.524658</v>
          </cell>
        </row>
        <row r="24">
          <cell r="I24">
            <v>1383340412.9277017</v>
          </cell>
          <cell r="J24">
            <v>207949054.18687055</v>
          </cell>
          <cell r="K24">
            <v>-128820388.11316532</v>
          </cell>
          <cell r="L24">
            <v>-406715942.34471053</v>
          </cell>
          <cell r="M24">
            <v>8643152.5219033584</v>
          </cell>
          <cell r="N24">
            <v>4680017291.3321352</v>
          </cell>
          <cell r="O24">
            <v>600228338.06421125</v>
          </cell>
          <cell r="P24">
            <v>-6554032.4113776786</v>
          </cell>
          <cell r="Q24">
            <v>112896971.30220824</v>
          </cell>
          <cell r="T24">
            <v>93994603.115786865</v>
          </cell>
          <cell r="U24">
            <v>-9662761.093570523</v>
          </cell>
          <cell r="V24">
            <v>246281.42971135222</v>
          </cell>
          <cell r="W24">
            <v>101516636.87108234</v>
          </cell>
          <cell r="X24">
            <v>0</v>
          </cell>
          <cell r="Y24">
            <v>-500472129.18382931</v>
          </cell>
          <cell r="AA24">
            <v>309569418.67557985</v>
          </cell>
          <cell r="AC24">
            <v>27006490013.61956</v>
          </cell>
        </row>
        <row r="27">
          <cell r="I27">
            <v>198879313.6232799</v>
          </cell>
          <cell r="J27">
            <v>42911615.445300065</v>
          </cell>
          <cell r="K27">
            <v>-26582909.827802762</v>
          </cell>
          <cell r="L27">
            <v>-58515839.243591025</v>
          </cell>
          <cell r="M27">
            <v>1242603.9353968459</v>
          </cell>
          <cell r="O27">
            <v>137625446.65281805</v>
          </cell>
          <cell r="P27">
            <v>-1354481.3220512874</v>
          </cell>
          <cell r="Q27">
            <v>33233529.052440368</v>
          </cell>
          <cell r="T27">
            <v>27574499.129765663</v>
          </cell>
          <cell r="U27">
            <v>-1941522.7079514009</v>
          </cell>
          <cell r="V27">
            <v>50875.520181261549</v>
          </cell>
          <cell r="W27">
            <v>14394150.408189392</v>
          </cell>
          <cell r="X27">
            <v>-25622182.736342739</v>
          </cell>
          <cell r="Y27">
            <v>-225848.25200000009</v>
          </cell>
          <cell r="AA27">
            <v>63834596.358479097</v>
          </cell>
          <cell r="AC27">
            <v>5572937070.8181906</v>
          </cell>
        </row>
        <row r="90">
          <cell r="I90">
            <v>2993769989.772296</v>
          </cell>
          <cell r="J90">
            <v>598625982.45738041</v>
          </cell>
          <cell r="K90">
            <v>-370837134.58723444</v>
          </cell>
          <cell r="L90">
            <v>-869232855.95397866</v>
          </cell>
          <cell r="M90">
            <v>18705156.871784121</v>
          </cell>
          <cell r="N90">
            <v>11447132048.263832</v>
          </cell>
          <cell r="O90">
            <v>1723095218.503902</v>
          </cell>
          <cell r="P90">
            <v>-19445059.725887306</v>
          </cell>
          <cell r="Q90">
            <v>420862872.22005081</v>
          </cell>
          <cell r="T90">
            <v>282537860.04365689</v>
          </cell>
          <cell r="U90">
            <v>-26940731.864982188</v>
          </cell>
          <cell r="V90">
            <v>715350.76486515952</v>
          </cell>
          <cell r="W90">
            <v>217427285.51459414</v>
          </cell>
          <cell r="X90">
            <v>-34560214.091676019</v>
          </cell>
          <cell r="Y90">
            <v>-548472426.7476753</v>
          </cell>
          <cell r="AA90">
            <v>818625203.84442854</v>
          </cell>
          <cell r="AC90">
            <v>78103753425.3741</v>
          </cell>
        </row>
      </sheetData>
      <sheetData sheetId="5">
        <row r="24">
          <cell r="H24">
            <v>1240851241.5633578</v>
          </cell>
          <cell r="AA24">
            <v>84860392.376816064</v>
          </cell>
          <cell r="AC24">
            <v>10059394157.951086</v>
          </cell>
        </row>
        <row r="27">
          <cell r="H27">
            <v>179233934.60890368</v>
          </cell>
          <cell r="AA27">
            <v>12274314.772486702</v>
          </cell>
          <cell r="AC27">
            <v>1496240595.9195359</v>
          </cell>
        </row>
        <row r="90">
          <cell r="H90">
            <v>2958814393.4850502</v>
          </cell>
          <cell r="AA90">
            <v>202394416.06810394</v>
          </cell>
          <cell r="AC90">
            <v>25055466304.582878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16">
          <cell r="F16" t="str">
            <v>Schedule</v>
          </cell>
          <cell r="H16" t="str">
            <v>Sub-Rate</v>
          </cell>
          <cell r="O16" t="str">
            <v>CARE</v>
          </cell>
          <cell r="V16" t="str">
            <v>Total Billing Determinants for PRR</v>
          </cell>
        </row>
        <row r="17">
          <cell r="F17" t="str">
            <v>AG-A1</v>
          </cell>
          <cell r="H17" t="str">
            <v>N/A</v>
          </cell>
          <cell r="O17" t="str">
            <v>N/A</v>
          </cell>
          <cell r="V17">
            <v>1162143.4354580001</v>
          </cell>
        </row>
        <row r="18">
          <cell r="F18" t="str">
            <v>AG-A1</v>
          </cell>
          <cell r="H18" t="str">
            <v>N/A</v>
          </cell>
          <cell r="O18" t="str">
            <v>N/A</v>
          </cell>
          <cell r="V18">
            <v>1598326.075896</v>
          </cell>
        </row>
        <row r="19">
          <cell r="F19" t="str">
            <v>AG-A1</v>
          </cell>
          <cell r="H19" t="str">
            <v>N/A</v>
          </cell>
          <cell r="O19" t="str">
            <v>N/A</v>
          </cell>
          <cell r="V19">
            <v>154838.52882399998</v>
          </cell>
        </row>
        <row r="20">
          <cell r="F20" t="str">
            <v>AG-A1</v>
          </cell>
          <cell r="H20" t="str">
            <v>N/A</v>
          </cell>
          <cell r="O20" t="str">
            <v>N/A</v>
          </cell>
          <cell r="V20">
            <v>308060.27772199997</v>
          </cell>
        </row>
        <row r="21">
          <cell r="F21" t="str">
            <v>AG-A1</v>
          </cell>
          <cell r="H21" t="str">
            <v>CARE Surcharge</v>
          </cell>
          <cell r="O21" t="str">
            <v>N/A</v>
          </cell>
          <cell r="V21">
            <v>0</v>
          </cell>
        </row>
        <row r="22">
          <cell r="F22" t="str">
            <v>AG-A1</v>
          </cell>
          <cell r="H22" t="str">
            <v>N/A</v>
          </cell>
          <cell r="O22" t="str">
            <v>N/A</v>
          </cell>
          <cell r="V22">
            <v>0</v>
          </cell>
        </row>
        <row r="23">
          <cell r="F23" t="str">
            <v>AG-A1</v>
          </cell>
          <cell r="H23" t="str">
            <v>N/A</v>
          </cell>
          <cell r="O23" t="str">
            <v>N/A</v>
          </cell>
          <cell r="V23">
            <v>0</v>
          </cell>
        </row>
        <row r="24">
          <cell r="F24" t="str">
            <v>AG-A1</v>
          </cell>
          <cell r="H24" t="str">
            <v>N/A</v>
          </cell>
          <cell r="O24" t="str">
            <v>N/A</v>
          </cell>
          <cell r="V24">
            <v>0</v>
          </cell>
        </row>
        <row r="25">
          <cell r="F25" t="str">
            <v>AG-A1</v>
          </cell>
          <cell r="H25" t="str">
            <v>N/A</v>
          </cell>
          <cell r="O25" t="str">
            <v>N/A</v>
          </cell>
          <cell r="V25">
            <v>0</v>
          </cell>
        </row>
        <row r="26">
          <cell r="F26" t="str">
            <v>AG-A1</v>
          </cell>
          <cell r="H26" t="str">
            <v>Non-Surcharge</v>
          </cell>
          <cell r="O26" t="str">
            <v>N/A</v>
          </cell>
          <cell r="V26">
            <v>0</v>
          </cell>
        </row>
        <row r="27">
          <cell r="F27" t="str">
            <v>AG-A1</v>
          </cell>
          <cell r="H27" t="str">
            <v>N/A</v>
          </cell>
          <cell r="O27" t="str">
            <v>N/A</v>
          </cell>
          <cell r="V27">
            <v>0</v>
          </cell>
        </row>
        <row r="28">
          <cell r="F28" t="str">
            <v>AG-A1</v>
          </cell>
          <cell r="H28" t="str">
            <v>N/A</v>
          </cell>
          <cell r="O28" t="str">
            <v>N/A</v>
          </cell>
          <cell r="V28">
            <v>0</v>
          </cell>
        </row>
        <row r="29">
          <cell r="F29" t="str">
            <v>AG-A1</v>
          </cell>
          <cell r="H29" t="str">
            <v>FO1</v>
          </cell>
          <cell r="O29" t="str">
            <v>N/A</v>
          </cell>
          <cell r="V29">
            <v>0</v>
          </cell>
        </row>
        <row r="30">
          <cell r="F30" t="str">
            <v>AG-A1</v>
          </cell>
          <cell r="H30" t="str">
            <v>N/A</v>
          </cell>
          <cell r="O30" t="str">
            <v>N/A</v>
          </cell>
          <cell r="V30">
            <v>0</v>
          </cell>
        </row>
        <row r="31">
          <cell r="F31" t="str">
            <v>AG-A1</v>
          </cell>
          <cell r="H31" t="str">
            <v>N/A</v>
          </cell>
          <cell r="O31" t="str">
            <v>N/A</v>
          </cell>
          <cell r="V31">
            <v>0</v>
          </cell>
        </row>
        <row r="32">
          <cell r="F32" t="str">
            <v>AG-A1</v>
          </cell>
          <cell r="H32" t="str">
            <v>N/A</v>
          </cell>
          <cell r="O32" t="str">
            <v>N/A</v>
          </cell>
          <cell r="V32">
            <v>0</v>
          </cell>
        </row>
        <row r="33">
          <cell r="F33" t="str">
            <v>AG-A1</v>
          </cell>
          <cell r="H33" t="str">
            <v>N/A</v>
          </cell>
          <cell r="O33" t="str">
            <v>N/A</v>
          </cell>
          <cell r="V33">
            <v>0</v>
          </cell>
        </row>
        <row r="34">
          <cell r="F34" t="str">
            <v>AG-A1</v>
          </cell>
          <cell r="H34" t="str">
            <v>CARE Surcharge</v>
          </cell>
          <cell r="O34" t="str">
            <v>N/A</v>
          </cell>
          <cell r="V34">
            <v>126081146.06777701</v>
          </cell>
        </row>
        <row r="35">
          <cell r="F35" t="str">
            <v>AG-A1</v>
          </cell>
          <cell r="H35" t="str">
            <v>CARE Surcharge</v>
          </cell>
          <cell r="O35" t="str">
            <v>N/A</v>
          </cell>
          <cell r="V35">
            <v>15733917.127265001</v>
          </cell>
        </row>
        <row r="36">
          <cell r="F36" t="str">
            <v>AG-A1</v>
          </cell>
          <cell r="H36" t="str">
            <v>CARE Surcharge</v>
          </cell>
          <cell r="O36" t="str">
            <v>N/A</v>
          </cell>
          <cell r="V36">
            <v>84943621.594038993</v>
          </cell>
        </row>
        <row r="37">
          <cell r="F37" t="str">
            <v>AG-A1</v>
          </cell>
          <cell r="H37" t="str">
            <v>CARE Surcharge</v>
          </cell>
          <cell r="O37" t="str">
            <v>N/A</v>
          </cell>
          <cell r="V37">
            <v>13178947.534187002</v>
          </cell>
        </row>
        <row r="38">
          <cell r="F38" t="str">
            <v>AG-A1</v>
          </cell>
          <cell r="H38" t="str">
            <v>EITE</v>
          </cell>
          <cell r="O38" t="str">
            <v>N/A</v>
          </cell>
          <cell r="V38">
            <v>611415.94117506698</v>
          </cell>
        </row>
        <row r="39">
          <cell r="F39" t="str">
            <v>AG-A1</v>
          </cell>
          <cell r="H39" t="str">
            <v>EITE</v>
          </cell>
          <cell r="O39" t="str">
            <v>N/A</v>
          </cell>
          <cell r="V39">
            <v>76299.812055688817</v>
          </cell>
        </row>
        <row r="40">
          <cell r="F40" t="str">
            <v>AG-A1</v>
          </cell>
          <cell r="H40" t="str">
            <v>EITE</v>
          </cell>
          <cell r="O40" t="str">
            <v>N/A</v>
          </cell>
          <cell r="V40">
            <v>411924.27229221968</v>
          </cell>
        </row>
        <row r="41">
          <cell r="F41" t="str">
            <v>AG-A1</v>
          </cell>
          <cell r="H41" t="str">
            <v>EITE</v>
          </cell>
          <cell r="O41" t="str">
            <v>N/A</v>
          </cell>
          <cell r="V41">
            <v>63909.782402999168</v>
          </cell>
        </row>
        <row r="42">
          <cell r="F42" t="str">
            <v>AG-A1</v>
          </cell>
          <cell r="H42" t="str">
            <v>EUCRA</v>
          </cell>
          <cell r="O42" t="str">
            <v>N/A</v>
          </cell>
          <cell r="V42">
            <v>126081146.06777701</v>
          </cell>
        </row>
        <row r="43">
          <cell r="F43" t="str">
            <v>AG-A1</v>
          </cell>
          <cell r="H43" t="str">
            <v>EUCRA</v>
          </cell>
          <cell r="O43" t="str">
            <v>N/A</v>
          </cell>
          <cell r="V43">
            <v>15733917.127265001</v>
          </cell>
        </row>
        <row r="44">
          <cell r="F44" t="str">
            <v>AG-A1</v>
          </cell>
          <cell r="H44" t="str">
            <v>EUCRA</v>
          </cell>
          <cell r="O44" t="str">
            <v>N/A</v>
          </cell>
          <cell r="V44">
            <v>84943621.594038993</v>
          </cell>
        </row>
        <row r="45">
          <cell r="F45" t="str">
            <v>AG-A1</v>
          </cell>
          <cell r="H45" t="str">
            <v>EUCRA</v>
          </cell>
          <cell r="O45" t="str">
            <v>N/A</v>
          </cell>
          <cell r="V45">
            <v>13178947.534187002</v>
          </cell>
        </row>
        <row r="46">
          <cell r="F46" t="str">
            <v>AG-A1</v>
          </cell>
          <cell r="H46" t="str">
            <v>N/A</v>
          </cell>
          <cell r="O46" t="str">
            <v>N/A</v>
          </cell>
          <cell r="V46">
            <v>126081146.06777701</v>
          </cell>
        </row>
        <row r="47">
          <cell r="F47" t="str">
            <v>AG-A1</v>
          </cell>
          <cell r="H47" t="str">
            <v>N/A</v>
          </cell>
          <cell r="O47" t="str">
            <v>N/A</v>
          </cell>
          <cell r="V47">
            <v>15733917.127265001</v>
          </cell>
        </row>
        <row r="48">
          <cell r="F48" t="str">
            <v>AG-A1</v>
          </cell>
          <cell r="H48" t="str">
            <v>N/A</v>
          </cell>
          <cell r="O48" t="str">
            <v>N/A</v>
          </cell>
          <cell r="V48">
            <v>84943621.594038993</v>
          </cell>
        </row>
        <row r="49">
          <cell r="F49" t="str">
            <v>AG-A1</v>
          </cell>
          <cell r="H49" t="str">
            <v>N/A</v>
          </cell>
          <cell r="O49" t="str">
            <v>N/A</v>
          </cell>
          <cell r="V49">
            <v>13178947.534187002</v>
          </cell>
        </row>
        <row r="50">
          <cell r="F50" t="str">
            <v>AG-A1</v>
          </cell>
          <cell r="H50" t="str">
            <v>N/A</v>
          </cell>
          <cell r="O50" t="str">
            <v>N/A</v>
          </cell>
          <cell r="V50">
            <v>126081146.06777701</v>
          </cell>
        </row>
        <row r="51">
          <cell r="F51" t="str">
            <v>AG-A1</v>
          </cell>
          <cell r="H51" t="str">
            <v>N/A</v>
          </cell>
          <cell r="O51" t="str">
            <v>N/A</v>
          </cell>
          <cell r="V51">
            <v>15733917.127265001</v>
          </cell>
        </row>
        <row r="52">
          <cell r="F52" t="str">
            <v>AG-A1</v>
          </cell>
          <cell r="H52" t="str">
            <v>N/A</v>
          </cell>
          <cell r="O52" t="str">
            <v>N/A</v>
          </cell>
          <cell r="V52">
            <v>84943621.594038993</v>
          </cell>
        </row>
        <row r="53">
          <cell r="F53" t="str">
            <v>AG-A1</v>
          </cell>
          <cell r="H53" t="str">
            <v>N/A</v>
          </cell>
          <cell r="O53" t="str">
            <v>N/A</v>
          </cell>
          <cell r="V53">
            <v>13178947.534187002</v>
          </cell>
        </row>
        <row r="54">
          <cell r="F54" t="str">
            <v>AG-A1</v>
          </cell>
          <cell r="H54" t="str">
            <v>N/A</v>
          </cell>
          <cell r="O54" t="str">
            <v>N/A</v>
          </cell>
          <cell r="V54">
            <v>126081146.06777701</v>
          </cell>
        </row>
        <row r="55">
          <cell r="F55" t="str">
            <v>AG-A1</v>
          </cell>
          <cell r="H55" t="str">
            <v>N/A</v>
          </cell>
          <cell r="O55" t="str">
            <v>N/A</v>
          </cell>
          <cell r="V55">
            <v>15733917.127265001</v>
          </cell>
        </row>
        <row r="56">
          <cell r="F56" t="str">
            <v>AG-A1</v>
          </cell>
          <cell r="H56" t="str">
            <v>N/A</v>
          </cell>
          <cell r="O56" t="str">
            <v>N/A</v>
          </cell>
          <cell r="V56">
            <v>84943621.594038993</v>
          </cell>
        </row>
        <row r="57">
          <cell r="F57" t="str">
            <v>AG-A1</v>
          </cell>
          <cell r="H57" t="str">
            <v>N/A</v>
          </cell>
          <cell r="O57" t="str">
            <v>N/A</v>
          </cell>
          <cell r="V57">
            <v>13178947.534187002</v>
          </cell>
        </row>
        <row r="58">
          <cell r="F58" t="str">
            <v>AG-A1</v>
          </cell>
          <cell r="H58" t="str">
            <v>N/A</v>
          </cell>
          <cell r="O58" t="str">
            <v>N/A</v>
          </cell>
          <cell r="V58">
            <v>126081146.06777701</v>
          </cell>
        </row>
        <row r="59">
          <cell r="F59" t="str">
            <v>AG-A1</v>
          </cell>
          <cell r="H59" t="str">
            <v>N/A</v>
          </cell>
          <cell r="O59" t="str">
            <v>N/A</v>
          </cell>
          <cell r="V59">
            <v>15733917.127265001</v>
          </cell>
        </row>
        <row r="60">
          <cell r="F60" t="str">
            <v>AG-A1</v>
          </cell>
          <cell r="H60" t="str">
            <v>N/A</v>
          </cell>
          <cell r="O60" t="str">
            <v>N/A</v>
          </cell>
          <cell r="V60">
            <v>84943621.594038993</v>
          </cell>
        </row>
        <row r="61">
          <cell r="F61" t="str">
            <v>AG-A1</v>
          </cell>
          <cell r="H61" t="str">
            <v>N/A</v>
          </cell>
          <cell r="O61" t="str">
            <v>N/A</v>
          </cell>
          <cell r="V61">
            <v>13178947.534187002</v>
          </cell>
        </row>
        <row r="62">
          <cell r="F62" t="str">
            <v>AG-A1</v>
          </cell>
          <cell r="H62" t="str">
            <v>N/A</v>
          </cell>
          <cell r="O62" t="str">
            <v>N/A</v>
          </cell>
          <cell r="V62">
            <v>90368624.057641</v>
          </cell>
        </row>
        <row r="63">
          <cell r="F63" t="str">
            <v>AG-A1</v>
          </cell>
          <cell r="H63" t="str">
            <v>N/A</v>
          </cell>
          <cell r="O63" t="str">
            <v>N/A</v>
          </cell>
          <cell r="V63">
            <v>11001430.039147001</v>
          </cell>
        </row>
        <row r="64">
          <cell r="F64" t="str">
            <v>AG-A1</v>
          </cell>
          <cell r="H64" t="str">
            <v>N/A</v>
          </cell>
          <cell r="O64" t="str">
            <v>N/A</v>
          </cell>
          <cell r="V64">
            <v>56808470.379133999</v>
          </cell>
        </row>
        <row r="65">
          <cell r="F65" t="str">
            <v>AG-A1</v>
          </cell>
          <cell r="H65" t="str">
            <v>N/A</v>
          </cell>
          <cell r="O65" t="str">
            <v>N/A</v>
          </cell>
          <cell r="V65">
            <v>9076118.3010090012</v>
          </cell>
        </row>
        <row r="66">
          <cell r="F66" t="str">
            <v>AG-A1</v>
          </cell>
          <cell r="H66" t="str">
            <v>N/A</v>
          </cell>
          <cell r="O66" t="str">
            <v>N/A</v>
          </cell>
          <cell r="V66">
            <v>126081146.06777701</v>
          </cell>
        </row>
        <row r="67">
          <cell r="F67" t="str">
            <v>AG-A1</v>
          </cell>
          <cell r="H67" t="str">
            <v>N/A</v>
          </cell>
          <cell r="O67" t="str">
            <v>N/A</v>
          </cell>
          <cell r="V67">
            <v>15733917.127265001</v>
          </cell>
        </row>
        <row r="68">
          <cell r="F68" t="str">
            <v>AG-A1</v>
          </cell>
          <cell r="H68" t="str">
            <v>N/A</v>
          </cell>
          <cell r="O68" t="str">
            <v>N/A</v>
          </cell>
          <cell r="V68">
            <v>84943621.594038993</v>
          </cell>
        </row>
        <row r="69">
          <cell r="F69" t="str">
            <v>AG-A1</v>
          </cell>
          <cell r="H69" t="str">
            <v>N/A</v>
          </cell>
          <cell r="O69" t="str">
            <v>N/A</v>
          </cell>
          <cell r="V69">
            <v>13178947.534187002</v>
          </cell>
        </row>
        <row r="70">
          <cell r="F70" t="str">
            <v>AG-A1</v>
          </cell>
          <cell r="H70" t="str">
            <v>N/A</v>
          </cell>
          <cell r="O70" t="str">
            <v>N/A</v>
          </cell>
          <cell r="V70">
            <v>126081146.06777701</v>
          </cell>
        </row>
        <row r="71">
          <cell r="F71" t="str">
            <v>AG-A1</v>
          </cell>
          <cell r="H71" t="str">
            <v>N/A</v>
          </cell>
          <cell r="O71" t="str">
            <v>N/A</v>
          </cell>
          <cell r="V71">
            <v>15733917.127265001</v>
          </cell>
        </row>
        <row r="72">
          <cell r="F72" t="str">
            <v>AG-A1</v>
          </cell>
          <cell r="H72" t="str">
            <v>N/A</v>
          </cell>
          <cell r="O72" t="str">
            <v>N/A</v>
          </cell>
          <cell r="V72">
            <v>84943621.594038993</v>
          </cell>
        </row>
        <row r="73">
          <cell r="F73" t="str">
            <v>AG-A1</v>
          </cell>
          <cell r="H73" t="str">
            <v>N/A</v>
          </cell>
          <cell r="O73" t="str">
            <v>N/A</v>
          </cell>
          <cell r="V73">
            <v>13178947.534187002</v>
          </cell>
        </row>
        <row r="74">
          <cell r="F74" t="str">
            <v>AG-A1</v>
          </cell>
          <cell r="H74" t="str">
            <v>N/A</v>
          </cell>
          <cell r="O74" t="str">
            <v>N/A</v>
          </cell>
          <cell r="V74">
            <v>15733917.127265001</v>
          </cell>
        </row>
        <row r="75">
          <cell r="F75" t="str">
            <v>AG-A1</v>
          </cell>
          <cell r="H75" t="str">
            <v>N/A</v>
          </cell>
          <cell r="O75" t="str">
            <v>N/A</v>
          </cell>
          <cell r="V75">
            <v>126081146.06777701</v>
          </cell>
        </row>
        <row r="76">
          <cell r="F76" t="str">
            <v>AG-A1</v>
          </cell>
          <cell r="H76" t="str">
            <v>N/A</v>
          </cell>
          <cell r="O76" t="str">
            <v>N/A</v>
          </cell>
          <cell r="V76">
            <v>13178947.534187002</v>
          </cell>
        </row>
        <row r="77">
          <cell r="F77" t="str">
            <v>AG-A1</v>
          </cell>
          <cell r="H77" t="str">
            <v>N/A</v>
          </cell>
          <cell r="O77" t="str">
            <v>N/A</v>
          </cell>
          <cell r="V77">
            <v>84943621.594038993</v>
          </cell>
        </row>
        <row r="78">
          <cell r="F78" t="str">
            <v>AG-A1</v>
          </cell>
          <cell r="H78" t="str">
            <v>N/A</v>
          </cell>
          <cell r="O78" t="str">
            <v>N/A</v>
          </cell>
          <cell r="V78">
            <v>126081146.06777701</v>
          </cell>
        </row>
        <row r="79">
          <cell r="F79" t="str">
            <v>AG-A1</v>
          </cell>
          <cell r="H79" t="str">
            <v>N/A</v>
          </cell>
          <cell r="O79" t="str">
            <v>N/A</v>
          </cell>
          <cell r="V79">
            <v>15733917.127265001</v>
          </cell>
        </row>
        <row r="80">
          <cell r="F80" t="str">
            <v>AG-A1</v>
          </cell>
          <cell r="H80" t="str">
            <v>N/A</v>
          </cell>
          <cell r="O80" t="str">
            <v>N/A</v>
          </cell>
          <cell r="V80">
            <v>84943621.594038993</v>
          </cell>
        </row>
        <row r="81">
          <cell r="F81" t="str">
            <v>AG-A1</v>
          </cell>
          <cell r="H81" t="str">
            <v>N/A</v>
          </cell>
          <cell r="O81" t="str">
            <v>N/A</v>
          </cell>
          <cell r="V81">
            <v>13178947.534187002</v>
          </cell>
        </row>
        <row r="82">
          <cell r="F82" t="str">
            <v>AG-A1</v>
          </cell>
          <cell r="H82" t="str">
            <v>Non-Surcharge</v>
          </cell>
          <cell r="O82" t="str">
            <v>N/A</v>
          </cell>
          <cell r="V82">
            <v>126081146.06777701</v>
          </cell>
        </row>
        <row r="83">
          <cell r="F83" t="str">
            <v>AG-A1</v>
          </cell>
          <cell r="H83" t="str">
            <v>Non-Surcharge</v>
          </cell>
          <cell r="O83" t="str">
            <v>N/A</v>
          </cell>
          <cell r="V83">
            <v>15733917.127265001</v>
          </cell>
        </row>
        <row r="84">
          <cell r="F84" t="str">
            <v>AG-A1</v>
          </cell>
          <cell r="H84" t="str">
            <v>Non-Surcharge</v>
          </cell>
          <cell r="O84" t="str">
            <v>N/A</v>
          </cell>
          <cell r="V84">
            <v>84943621.594038993</v>
          </cell>
        </row>
        <row r="85">
          <cell r="F85" t="str">
            <v>AG-A1</v>
          </cell>
          <cell r="H85" t="str">
            <v>Non-Surcharge</v>
          </cell>
          <cell r="O85" t="str">
            <v>N/A</v>
          </cell>
          <cell r="V85">
            <v>13178947.534187002</v>
          </cell>
        </row>
        <row r="86">
          <cell r="F86" t="str">
            <v>AG-A1</v>
          </cell>
          <cell r="H86" t="str">
            <v>Small Business</v>
          </cell>
          <cell r="O86" t="str">
            <v>N/A</v>
          </cell>
          <cell r="V86">
            <v>109273287.9697043</v>
          </cell>
        </row>
        <row r="87">
          <cell r="F87" t="str">
            <v>AG-A1</v>
          </cell>
          <cell r="H87" t="str">
            <v>Small Business</v>
          </cell>
          <cell r="O87" t="str">
            <v>N/A</v>
          </cell>
          <cell r="V87">
            <v>13636431.066504221</v>
          </cell>
        </row>
        <row r="88">
          <cell r="F88" t="str">
            <v>AG-A1</v>
          </cell>
          <cell r="H88" t="str">
            <v>Small Business</v>
          </cell>
          <cell r="O88" t="str">
            <v>N/A</v>
          </cell>
          <cell r="V88">
            <v>73619800.526283979</v>
          </cell>
        </row>
        <row r="89">
          <cell r="F89" t="str">
            <v>AG-A1</v>
          </cell>
          <cell r="H89" t="str">
            <v>Small Business</v>
          </cell>
          <cell r="O89" t="str">
            <v>N/A</v>
          </cell>
          <cell r="V89">
            <v>11422064.075042563</v>
          </cell>
        </row>
        <row r="90">
          <cell r="F90" t="str">
            <v>AG-A1</v>
          </cell>
          <cell r="H90" t="str">
            <v>TAC</v>
          </cell>
          <cell r="O90" t="str">
            <v>N/A</v>
          </cell>
          <cell r="V90">
            <v>126081146.06777701</v>
          </cell>
        </row>
        <row r="91">
          <cell r="F91" t="str">
            <v>AG-A1</v>
          </cell>
          <cell r="H91" t="str">
            <v>TAC</v>
          </cell>
          <cell r="O91" t="str">
            <v>N/A</v>
          </cell>
          <cell r="V91">
            <v>15733917.127265001</v>
          </cell>
        </row>
        <row r="92">
          <cell r="F92" t="str">
            <v>AG-A1</v>
          </cell>
          <cell r="H92" t="str">
            <v>TAC</v>
          </cell>
          <cell r="O92" t="str">
            <v>N/A</v>
          </cell>
          <cell r="V92">
            <v>84943621.594038993</v>
          </cell>
        </row>
        <row r="93">
          <cell r="F93" t="str">
            <v>AG-A1</v>
          </cell>
          <cell r="H93" t="str">
            <v>TAC</v>
          </cell>
          <cell r="O93" t="str">
            <v>N/A</v>
          </cell>
          <cell r="V93">
            <v>13178947.534187002</v>
          </cell>
        </row>
        <row r="94">
          <cell r="F94" t="str">
            <v>AG-A1</v>
          </cell>
          <cell r="H94" t="str">
            <v>TRBAA</v>
          </cell>
          <cell r="O94" t="str">
            <v>N/A</v>
          </cell>
          <cell r="V94">
            <v>126081146.06777701</v>
          </cell>
        </row>
        <row r="95">
          <cell r="F95" t="str">
            <v>AG-A1</v>
          </cell>
          <cell r="H95" t="str">
            <v>TRBAA</v>
          </cell>
          <cell r="O95" t="str">
            <v>N/A</v>
          </cell>
          <cell r="V95">
            <v>15733917.127265001</v>
          </cell>
        </row>
        <row r="96">
          <cell r="F96" t="str">
            <v>AG-A1</v>
          </cell>
          <cell r="H96" t="str">
            <v>TRBAA</v>
          </cell>
          <cell r="O96" t="str">
            <v>N/A</v>
          </cell>
          <cell r="V96">
            <v>84943621.594038993</v>
          </cell>
        </row>
        <row r="97">
          <cell r="F97" t="str">
            <v>AG-A1</v>
          </cell>
          <cell r="H97" t="str">
            <v>TRBAA</v>
          </cell>
          <cell r="O97" t="str">
            <v>N/A</v>
          </cell>
          <cell r="V97">
            <v>13178947.534187002</v>
          </cell>
        </row>
        <row r="98">
          <cell r="F98" t="str">
            <v>AG-A1</v>
          </cell>
          <cell r="H98" t="str">
            <v>N/A</v>
          </cell>
          <cell r="O98" t="str">
            <v>N/A</v>
          </cell>
          <cell r="V98">
            <v>126081146.06777701</v>
          </cell>
        </row>
        <row r="99">
          <cell r="F99" t="str">
            <v>AG-A1</v>
          </cell>
          <cell r="H99" t="str">
            <v>N/A</v>
          </cell>
          <cell r="O99" t="str">
            <v>N/A</v>
          </cell>
          <cell r="V99">
            <v>15733917.127265001</v>
          </cell>
        </row>
        <row r="100">
          <cell r="F100" t="str">
            <v>AG-A1</v>
          </cell>
          <cell r="H100" t="str">
            <v>N/A</v>
          </cell>
          <cell r="O100" t="str">
            <v>N/A</v>
          </cell>
          <cell r="V100">
            <v>84943621.594038993</v>
          </cell>
        </row>
        <row r="101">
          <cell r="F101" t="str">
            <v>AG-A1</v>
          </cell>
          <cell r="H101" t="str">
            <v>N/A</v>
          </cell>
          <cell r="O101" t="str">
            <v>N/A</v>
          </cell>
          <cell r="V101">
            <v>13178947.534187002</v>
          </cell>
        </row>
        <row r="102">
          <cell r="F102" t="str">
            <v>AG-A1</v>
          </cell>
          <cell r="H102" t="str">
            <v>N/A</v>
          </cell>
          <cell r="O102" t="str">
            <v>N/A</v>
          </cell>
          <cell r="V102">
            <v>126081146.06777701</v>
          </cell>
        </row>
        <row r="103">
          <cell r="F103" t="str">
            <v>AG-A1</v>
          </cell>
          <cell r="H103" t="str">
            <v>N/A</v>
          </cell>
          <cell r="O103" t="str">
            <v>N/A</v>
          </cell>
          <cell r="V103">
            <v>15733917.127265001</v>
          </cell>
        </row>
        <row r="104">
          <cell r="F104" t="str">
            <v>AG-A1</v>
          </cell>
          <cell r="H104" t="str">
            <v>N/A</v>
          </cell>
          <cell r="O104" t="str">
            <v>N/A</v>
          </cell>
          <cell r="V104">
            <v>84943621.594038993</v>
          </cell>
        </row>
        <row r="105">
          <cell r="F105" t="str">
            <v>AG-A1</v>
          </cell>
          <cell r="H105" t="str">
            <v>N/A</v>
          </cell>
          <cell r="O105" t="str">
            <v>N/A</v>
          </cell>
          <cell r="V105">
            <v>13178947.534187002</v>
          </cell>
        </row>
        <row r="106">
          <cell r="F106" t="str">
            <v>AG-A1</v>
          </cell>
          <cell r="H106" t="str">
            <v>FO1</v>
          </cell>
          <cell r="O106" t="str">
            <v>N/A</v>
          </cell>
          <cell r="V106">
            <v>126081146.06777701</v>
          </cell>
        </row>
        <row r="107">
          <cell r="F107" t="str">
            <v>AG-A1</v>
          </cell>
          <cell r="H107" t="str">
            <v>FO1</v>
          </cell>
          <cell r="O107" t="str">
            <v>N/A</v>
          </cell>
          <cell r="V107">
            <v>15733917.127265001</v>
          </cell>
        </row>
        <row r="108">
          <cell r="F108" t="str">
            <v>AG-A1</v>
          </cell>
          <cell r="H108" t="str">
            <v>FO1</v>
          </cell>
          <cell r="O108" t="str">
            <v>N/A</v>
          </cell>
          <cell r="V108">
            <v>84943621.594038993</v>
          </cell>
        </row>
        <row r="109">
          <cell r="F109" t="str">
            <v>AG-A1</v>
          </cell>
          <cell r="H109" t="str">
            <v>FO1</v>
          </cell>
          <cell r="O109" t="str">
            <v>N/A</v>
          </cell>
          <cell r="V109">
            <v>13178947.534187002</v>
          </cell>
        </row>
        <row r="110">
          <cell r="F110" t="str">
            <v>AG-A1</v>
          </cell>
          <cell r="H110" t="str">
            <v>N/A</v>
          </cell>
          <cell r="O110" t="str">
            <v>N/A</v>
          </cell>
          <cell r="V110">
            <v>0</v>
          </cell>
        </row>
        <row r="111">
          <cell r="F111" t="str">
            <v>AG-A1</v>
          </cell>
          <cell r="H111" t="str">
            <v>N/A</v>
          </cell>
          <cell r="O111" t="str">
            <v>N/A</v>
          </cell>
          <cell r="V111">
            <v>9688.2895680000001</v>
          </cell>
        </row>
        <row r="112">
          <cell r="F112" t="str">
            <v>AG-A1</v>
          </cell>
          <cell r="H112" t="str">
            <v>N/A</v>
          </cell>
          <cell r="O112" t="str">
            <v>N/A</v>
          </cell>
          <cell r="V112">
            <v>31153.761074000002</v>
          </cell>
        </row>
        <row r="113">
          <cell r="F113" t="str">
            <v>AG-A1</v>
          </cell>
          <cell r="H113" t="str">
            <v>N/A</v>
          </cell>
          <cell r="O113" t="str">
            <v>N/A</v>
          </cell>
          <cell r="V113">
            <v>670824.92424099997</v>
          </cell>
        </row>
        <row r="114">
          <cell r="F114" t="str">
            <v>AG-A1</v>
          </cell>
          <cell r="H114" t="str">
            <v>N/A</v>
          </cell>
          <cell r="O114" t="str">
            <v>N/A</v>
          </cell>
          <cell r="V114">
            <v>0</v>
          </cell>
        </row>
        <row r="115">
          <cell r="F115" t="str">
            <v>AG-A1</v>
          </cell>
          <cell r="H115" t="str">
            <v>N/A</v>
          </cell>
          <cell r="O115" t="str">
            <v>N/A</v>
          </cell>
          <cell r="V115">
            <v>61049.690942000001</v>
          </cell>
        </row>
        <row r="116">
          <cell r="F116" t="str">
            <v>AG-A1</v>
          </cell>
          <cell r="H116" t="str">
            <v>N/A</v>
          </cell>
          <cell r="O116" t="str">
            <v>N/A</v>
          </cell>
          <cell r="V116">
            <v>17322472.647256996</v>
          </cell>
        </row>
        <row r="117">
          <cell r="F117" t="str">
            <v>AG-A1</v>
          </cell>
          <cell r="H117" t="str">
            <v>N/A</v>
          </cell>
          <cell r="O117" t="str">
            <v>N/A</v>
          </cell>
          <cell r="V117">
            <v>64736.017244000002</v>
          </cell>
        </row>
        <row r="118">
          <cell r="F118" t="str">
            <v>AG-A1</v>
          </cell>
          <cell r="H118" t="str">
            <v>N/A</v>
          </cell>
          <cell r="O118" t="str">
            <v>N/A</v>
          </cell>
          <cell r="V118">
            <v>5580811.2253069999</v>
          </cell>
        </row>
        <row r="119">
          <cell r="F119" t="str">
            <v>AG-A1</v>
          </cell>
          <cell r="H119" t="str">
            <v>N/A</v>
          </cell>
          <cell r="O119" t="str">
            <v>N/A</v>
          </cell>
          <cell r="V119">
            <v>20150754.296226002</v>
          </cell>
        </row>
        <row r="120">
          <cell r="F120" t="str">
            <v>AG-A1</v>
          </cell>
          <cell r="H120" t="str">
            <v>N/A</v>
          </cell>
          <cell r="O120" t="str">
            <v>N/A</v>
          </cell>
          <cell r="V120">
            <v>1127970.7702649999</v>
          </cell>
        </row>
        <row r="121">
          <cell r="F121" t="str">
            <v>AG-A1</v>
          </cell>
          <cell r="H121" t="str">
            <v>N/A</v>
          </cell>
          <cell r="O121" t="str">
            <v>N/A</v>
          </cell>
          <cell r="V121">
            <v>4459602.3427140005</v>
          </cell>
        </row>
        <row r="122">
          <cell r="F122" t="str">
            <v>AG-A1</v>
          </cell>
          <cell r="H122" t="str">
            <v>N/A</v>
          </cell>
          <cell r="O122" t="str">
            <v>N/A</v>
          </cell>
          <cell r="V122">
            <v>5468015.7943560006</v>
          </cell>
        </row>
        <row r="123">
          <cell r="F123" t="str">
            <v>AG-A1</v>
          </cell>
          <cell r="H123" t="str">
            <v>N/A</v>
          </cell>
          <cell r="O123" t="str">
            <v>N/A</v>
          </cell>
          <cell r="V123">
            <v>845716.15812200005</v>
          </cell>
        </row>
        <row r="124">
          <cell r="F124" t="str">
            <v>AG-A1</v>
          </cell>
          <cell r="H124" t="str">
            <v>N/A</v>
          </cell>
          <cell r="O124" t="str">
            <v>N/A</v>
          </cell>
          <cell r="V124">
            <v>167254642.77693099</v>
          </cell>
        </row>
        <row r="125">
          <cell r="F125" t="str">
            <v>AG-A1</v>
          </cell>
          <cell r="H125" t="str">
            <v>FO2</v>
          </cell>
          <cell r="O125" t="str">
            <v>N/A</v>
          </cell>
          <cell r="V125">
            <v>0</v>
          </cell>
        </row>
        <row r="126">
          <cell r="F126" t="str">
            <v>AG-A1</v>
          </cell>
          <cell r="H126" t="str">
            <v>FO2</v>
          </cell>
          <cell r="O126" t="str">
            <v>N/A</v>
          </cell>
          <cell r="V126">
            <v>126081146.06777701</v>
          </cell>
        </row>
        <row r="127">
          <cell r="F127" t="str">
            <v>AG-A1</v>
          </cell>
          <cell r="H127" t="str">
            <v>FO2</v>
          </cell>
          <cell r="O127" t="str">
            <v>N/A</v>
          </cell>
          <cell r="V127">
            <v>15733917.127265001</v>
          </cell>
        </row>
        <row r="128">
          <cell r="F128" t="str">
            <v>AG-A1</v>
          </cell>
          <cell r="H128" t="str">
            <v>FO2</v>
          </cell>
          <cell r="O128" t="str">
            <v>N/A</v>
          </cell>
          <cell r="V128">
            <v>84943621.594038993</v>
          </cell>
        </row>
        <row r="129">
          <cell r="F129" t="str">
            <v>AG-A1</v>
          </cell>
          <cell r="H129" t="str">
            <v>FO2</v>
          </cell>
          <cell r="O129" t="str">
            <v>N/A</v>
          </cell>
          <cell r="V129">
            <v>13178947.534187002</v>
          </cell>
        </row>
        <row r="130">
          <cell r="F130" t="str">
            <v>AG-A1</v>
          </cell>
          <cell r="H130" t="str">
            <v>FO3</v>
          </cell>
          <cell r="O130" t="str">
            <v>N/A</v>
          </cell>
          <cell r="V130">
            <v>0</v>
          </cell>
        </row>
        <row r="131">
          <cell r="F131" t="str">
            <v>AG-A1</v>
          </cell>
          <cell r="H131" t="str">
            <v>FO3</v>
          </cell>
          <cell r="O131" t="str">
            <v>N/A</v>
          </cell>
          <cell r="V131">
            <v>126081146.06777701</v>
          </cell>
        </row>
        <row r="132">
          <cell r="F132" t="str">
            <v>AG-A1</v>
          </cell>
          <cell r="H132" t="str">
            <v>FO3</v>
          </cell>
          <cell r="O132" t="str">
            <v>N/A</v>
          </cell>
          <cell r="V132">
            <v>15733917.127265001</v>
          </cell>
        </row>
        <row r="133">
          <cell r="F133" t="str">
            <v>AG-A1</v>
          </cell>
          <cell r="H133" t="str">
            <v>FO3</v>
          </cell>
          <cell r="O133" t="str">
            <v>N/A</v>
          </cell>
          <cell r="V133">
            <v>84943621.594038993</v>
          </cell>
        </row>
        <row r="134">
          <cell r="F134" t="str">
            <v>AG-A1</v>
          </cell>
          <cell r="H134" t="str">
            <v>FO3</v>
          </cell>
          <cell r="O134" t="str">
            <v>N/A</v>
          </cell>
          <cell r="V134">
            <v>13178947.534187002</v>
          </cell>
        </row>
        <row r="135">
          <cell r="F135" t="str">
            <v>AG-A2</v>
          </cell>
          <cell r="H135" t="str">
            <v>N/A</v>
          </cell>
          <cell r="O135" t="str">
            <v>N/A</v>
          </cell>
          <cell r="V135">
            <v>449943.60839000001</v>
          </cell>
        </row>
        <row r="136">
          <cell r="F136" t="str">
            <v>AG-A2</v>
          </cell>
          <cell r="H136" t="str">
            <v>N/A</v>
          </cell>
          <cell r="O136" t="str">
            <v>N/A</v>
          </cell>
          <cell r="V136">
            <v>613617.13172199996</v>
          </cell>
        </row>
        <row r="137">
          <cell r="F137" t="str">
            <v>AG-A2</v>
          </cell>
          <cell r="H137" t="str">
            <v>N/A</v>
          </cell>
          <cell r="O137" t="str">
            <v>N/A</v>
          </cell>
          <cell r="V137">
            <v>39834.029280999996</v>
          </cell>
        </row>
        <row r="138">
          <cell r="F138" t="str">
            <v>AG-A2</v>
          </cell>
          <cell r="H138" t="str">
            <v>N/A</v>
          </cell>
          <cell r="O138" t="str">
            <v>N/A</v>
          </cell>
          <cell r="V138">
            <v>78148.282334000003</v>
          </cell>
        </row>
        <row r="139">
          <cell r="F139" t="str">
            <v>AG-A2</v>
          </cell>
          <cell r="H139" t="str">
            <v>CARE Surcharge</v>
          </cell>
          <cell r="O139" t="str">
            <v>N/A</v>
          </cell>
          <cell r="V139">
            <v>0</v>
          </cell>
        </row>
        <row r="140">
          <cell r="F140" t="str">
            <v>AG-A2</v>
          </cell>
          <cell r="H140" t="str">
            <v>N/A</v>
          </cell>
          <cell r="O140" t="str">
            <v>N/A</v>
          </cell>
          <cell r="V140">
            <v>0</v>
          </cell>
        </row>
        <row r="141">
          <cell r="F141" t="str">
            <v>AG-A2</v>
          </cell>
          <cell r="H141" t="str">
            <v>N/A</v>
          </cell>
          <cell r="O141" t="str">
            <v>N/A</v>
          </cell>
          <cell r="V141">
            <v>0</v>
          </cell>
        </row>
        <row r="142">
          <cell r="F142" t="str">
            <v>AG-A2</v>
          </cell>
          <cell r="H142" t="str">
            <v>N/A</v>
          </cell>
          <cell r="O142" t="str">
            <v>N/A</v>
          </cell>
          <cell r="V142">
            <v>0</v>
          </cell>
        </row>
        <row r="143">
          <cell r="F143" t="str">
            <v>AG-A2</v>
          </cell>
          <cell r="H143" t="str">
            <v>N/A</v>
          </cell>
          <cell r="O143" t="str">
            <v>N/A</v>
          </cell>
          <cell r="V143">
            <v>0</v>
          </cell>
        </row>
        <row r="144">
          <cell r="F144" t="str">
            <v>AG-A2</v>
          </cell>
          <cell r="H144" t="str">
            <v>Non-Surcharge</v>
          </cell>
          <cell r="O144" t="str">
            <v>N/A</v>
          </cell>
          <cell r="V144">
            <v>0</v>
          </cell>
        </row>
        <row r="145">
          <cell r="F145" t="str">
            <v>AG-A2</v>
          </cell>
          <cell r="H145" t="str">
            <v>N/A</v>
          </cell>
          <cell r="O145" t="str">
            <v>N/A</v>
          </cell>
          <cell r="V145">
            <v>0</v>
          </cell>
        </row>
        <row r="146">
          <cell r="F146" t="str">
            <v>AG-A2</v>
          </cell>
          <cell r="H146" t="str">
            <v>N/A</v>
          </cell>
          <cell r="O146" t="str">
            <v>N/A</v>
          </cell>
          <cell r="V146">
            <v>0</v>
          </cell>
        </row>
        <row r="147">
          <cell r="F147" t="str">
            <v>AG-A2</v>
          </cell>
          <cell r="H147" t="str">
            <v>FO1</v>
          </cell>
          <cell r="O147" t="str">
            <v>N/A</v>
          </cell>
          <cell r="V147">
            <v>0</v>
          </cell>
        </row>
        <row r="148">
          <cell r="F148" t="str">
            <v>AG-A2</v>
          </cell>
          <cell r="H148" t="str">
            <v>N/A</v>
          </cell>
          <cell r="O148" t="str">
            <v>N/A</v>
          </cell>
          <cell r="V148">
            <v>0</v>
          </cell>
        </row>
        <row r="149">
          <cell r="F149" t="str">
            <v>AG-A2</v>
          </cell>
          <cell r="H149" t="str">
            <v>N/A</v>
          </cell>
          <cell r="O149" t="str">
            <v>N/A</v>
          </cell>
          <cell r="V149">
            <v>0</v>
          </cell>
        </row>
        <row r="150">
          <cell r="F150" t="str">
            <v>AG-A2</v>
          </cell>
          <cell r="H150" t="str">
            <v>N/A</v>
          </cell>
          <cell r="O150" t="str">
            <v>N/A</v>
          </cell>
          <cell r="V150">
            <v>0</v>
          </cell>
        </row>
        <row r="151">
          <cell r="F151" t="str">
            <v>AG-A2</v>
          </cell>
          <cell r="H151" t="str">
            <v>N/A</v>
          </cell>
          <cell r="O151" t="str">
            <v>N/A</v>
          </cell>
          <cell r="V151">
            <v>0</v>
          </cell>
        </row>
        <row r="152">
          <cell r="F152" t="str">
            <v>AG-A2</v>
          </cell>
          <cell r="H152" t="str">
            <v>CARE Surcharge</v>
          </cell>
          <cell r="O152" t="str">
            <v>N/A</v>
          </cell>
          <cell r="V152">
            <v>80482382.019139007</v>
          </cell>
        </row>
        <row r="153">
          <cell r="F153" t="str">
            <v>AG-A2</v>
          </cell>
          <cell r="H153" t="str">
            <v>CARE Surcharge</v>
          </cell>
          <cell r="O153" t="str">
            <v>N/A</v>
          </cell>
          <cell r="V153">
            <v>10250008.996000001</v>
          </cell>
        </row>
        <row r="154">
          <cell r="F154" t="str">
            <v>AG-A2</v>
          </cell>
          <cell r="H154" t="str">
            <v>CARE Surcharge</v>
          </cell>
          <cell r="O154" t="str">
            <v>N/A</v>
          </cell>
          <cell r="V154">
            <v>61328803.473901004</v>
          </cell>
        </row>
        <row r="155">
          <cell r="F155" t="str">
            <v>AG-A2</v>
          </cell>
          <cell r="H155" t="str">
            <v>CARE Surcharge</v>
          </cell>
          <cell r="O155" t="str">
            <v>N/A</v>
          </cell>
          <cell r="V155">
            <v>8800366.6936010011</v>
          </cell>
        </row>
        <row r="156">
          <cell r="F156" t="str">
            <v>AG-A2</v>
          </cell>
          <cell r="H156" t="str">
            <v>EITE</v>
          </cell>
          <cell r="O156" t="str">
            <v>N/A</v>
          </cell>
          <cell r="V156">
            <v>1446366.0738321571</v>
          </cell>
        </row>
        <row r="157">
          <cell r="F157" t="str">
            <v>AG-A2</v>
          </cell>
          <cell r="H157" t="str">
            <v>EITE</v>
          </cell>
          <cell r="O157" t="str">
            <v>N/A</v>
          </cell>
          <cell r="V157">
            <v>184205.10049969392</v>
          </cell>
        </row>
        <row r="158">
          <cell r="F158" t="str">
            <v>AG-A2</v>
          </cell>
          <cell r="H158" t="str">
            <v>EITE</v>
          </cell>
          <cell r="O158" t="str">
            <v>N/A</v>
          </cell>
          <cell r="V158">
            <v>1102153.02365524</v>
          </cell>
        </row>
        <row r="159">
          <cell r="F159" t="str">
            <v>AG-A2</v>
          </cell>
          <cell r="H159" t="str">
            <v>EITE</v>
          </cell>
          <cell r="O159" t="str">
            <v>N/A</v>
          </cell>
          <cell r="V159">
            <v>158153.26912017367</v>
          </cell>
        </row>
        <row r="160">
          <cell r="F160" t="str">
            <v>AG-A2</v>
          </cell>
          <cell r="H160" t="str">
            <v>EUCRA</v>
          </cell>
          <cell r="O160" t="str">
            <v>N/A</v>
          </cell>
          <cell r="V160">
            <v>80482382.019139007</v>
          </cell>
        </row>
        <row r="161">
          <cell r="F161" t="str">
            <v>AG-A2</v>
          </cell>
          <cell r="H161" t="str">
            <v>EUCRA</v>
          </cell>
          <cell r="O161" t="str">
            <v>N/A</v>
          </cell>
          <cell r="V161">
            <v>10250008.996000001</v>
          </cell>
        </row>
        <row r="162">
          <cell r="F162" t="str">
            <v>AG-A2</v>
          </cell>
          <cell r="H162" t="str">
            <v>EUCRA</v>
          </cell>
          <cell r="O162" t="str">
            <v>N/A</v>
          </cell>
          <cell r="V162">
            <v>61328803.473901004</v>
          </cell>
        </row>
        <row r="163">
          <cell r="F163" t="str">
            <v>AG-A2</v>
          </cell>
          <cell r="H163" t="str">
            <v>EUCRA</v>
          </cell>
          <cell r="O163" t="str">
            <v>N/A</v>
          </cell>
          <cell r="V163">
            <v>8800366.6936010011</v>
          </cell>
        </row>
        <row r="164">
          <cell r="F164" t="str">
            <v>AG-A2</v>
          </cell>
          <cell r="H164" t="str">
            <v>N/A</v>
          </cell>
          <cell r="O164" t="str">
            <v>N/A</v>
          </cell>
          <cell r="V164">
            <v>80482382.019139007</v>
          </cell>
        </row>
        <row r="165">
          <cell r="F165" t="str">
            <v>AG-A2</v>
          </cell>
          <cell r="H165" t="str">
            <v>N/A</v>
          </cell>
          <cell r="O165" t="str">
            <v>N/A</v>
          </cell>
          <cell r="V165">
            <v>10250008.996000001</v>
          </cell>
        </row>
        <row r="166">
          <cell r="F166" t="str">
            <v>AG-A2</v>
          </cell>
          <cell r="H166" t="str">
            <v>N/A</v>
          </cell>
          <cell r="O166" t="str">
            <v>N/A</v>
          </cell>
          <cell r="V166">
            <v>61328803.473901004</v>
          </cell>
        </row>
        <row r="167">
          <cell r="F167" t="str">
            <v>AG-A2</v>
          </cell>
          <cell r="H167" t="str">
            <v>N/A</v>
          </cell>
          <cell r="O167" t="str">
            <v>N/A</v>
          </cell>
          <cell r="V167">
            <v>8800366.6936010011</v>
          </cell>
        </row>
        <row r="168">
          <cell r="F168" t="str">
            <v>AG-A2</v>
          </cell>
          <cell r="H168" t="str">
            <v>N/A</v>
          </cell>
          <cell r="O168" t="str">
            <v>N/A</v>
          </cell>
          <cell r="V168">
            <v>80482382.019139007</v>
          </cell>
        </row>
        <row r="169">
          <cell r="F169" t="str">
            <v>AG-A2</v>
          </cell>
          <cell r="H169" t="str">
            <v>N/A</v>
          </cell>
          <cell r="O169" t="str">
            <v>N/A</v>
          </cell>
          <cell r="V169">
            <v>10250008.996000001</v>
          </cell>
        </row>
        <row r="170">
          <cell r="F170" t="str">
            <v>AG-A2</v>
          </cell>
          <cell r="H170" t="str">
            <v>N/A</v>
          </cell>
          <cell r="O170" t="str">
            <v>N/A</v>
          </cell>
          <cell r="V170">
            <v>61328803.473901004</v>
          </cell>
        </row>
        <row r="171">
          <cell r="F171" t="str">
            <v>AG-A2</v>
          </cell>
          <cell r="H171" t="str">
            <v>N/A</v>
          </cell>
          <cell r="O171" t="str">
            <v>N/A</v>
          </cell>
          <cell r="V171">
            <v>8800366.6936010011</v>
          </cell>
        </row>
        <row r="172">
          <cell r="F172" t="str">
            <v>AG-A2</v>
          </cell>
          <cell r="H172" t="str">
            <v>N/A</v>
          </cell>
          <cell r="O172" t="str">
            <v>N/A</v>
          </cell>
          <cell r="V172">
            <v>80482382.019139007</v>
          </cell>
        </row>
        <row r="173">
          <cell r="F173" t="str">
            <v>AG-A2</v>
          </cell>
          <cell r="H173" t="str">
            <v>N/A</v>
          </cell>
          <cell r="O173" t="str">
            <v>N/A</v>
          </cell>
          <cell r="V173">
            <v>10250008.996000001</v>
          </cell>
        </row>
        <row r="174">
          <cell r="F174" t="str">
            <v>AG-A2</v>
          </cell>
          <cell r="H174" t="str">
            <v>N/A</v>
          </cell>
          <cell r="O174" t="str">
            <v>N/A</v>
          </cell>
          <cell r="V174">
            <v>61328803.473901004</v>
          </cell>
        </row>
        <row r="175">
          <cell r="F175" t="str">
            <v>AG-A2</v>
          </cell>
          <cell r="H175" t="str">
            <v>N/A</v>
          </cell>
          <cell r="O175" t="str">
            <v>N/A</v>
          </cell>
          <cell r="V175">
            <v>8800366.6936010011</v>
          </cell>
        </row>
        <row r="176">
          <cell r="F176" t="str">
            <v>AG-A2</v>
          </cell>
          <cell r="H176" t="str">
            <v>N/A</v>
          </cell>
          <cell r="O176" t="str">
            <v>N/A</v>
          </cell>
          <cell r="V176">
            <v>80482382.019139007</v>
          </cell>
        </row>
        <row r="177">
          <cell r="F177" t="str">
            <v>AG-A2</v>
          </cell>
          <cell r="H177" t="str">
            <v>N/A</v>
          </cell>
          <cell r="O177" t="str">
            <v>N/A</v>
          </cell>
          <cell r="V177">
            <v>10250008.996000001</v>
          </cell>
        </row>
        <row r="178">
          <cell r="F178" t="str">
            <v>AG-A2</v>
          </cell>
          <cell r="H178" t="str">
            <v>N/A</v>
          </cell>
          <cell r="O178" t="str">
            <v>N/A</v>
          </cell>
          <cell r="V178">
            <v>61328803.473901004</v>
          </cell>
        </row>
        <row r="179">
          <cell r="F179" t="str">
            <v>AG-A2</v>
          </cell>
          <cell r="H179" t="str">
            <v>N/A</v>
          </cell>
          <cell r="O179" t="str">
            <v>N/A</v>
          </cell>
          <cell r="V179">
            <v>8800366.6936010011</v>
          </cell>
        </row>
        <row r="180">
          <cell r="F180" t="str">
            <v>AG-A2</v>
          </cell>
          <cell r="H180" t="str">
            <v>N/A</v>
          </cell>
          <cell r="O180" t="str">
            <v>N/A</v>
          </cell>
          <cell r="V180">
            <v>57992793.567895003</v>
          </cell>
        </row>
        <row r="181">
          <cell r="F181" t="str">
            <v>AG-A2</v>
          </cell>
          <cell r="H181" t="str">
            <v>N/A</v>
          </cell>
          <cell r="O181" t="str">
            <v>N/A</v>
          </cell>
          <cell r="V181">
            <v>7177929.5601480007</v>
          </cell>
        </row>
        <row r="182">
          <cell r="F182" t="str">
            <v>AG-A2</v>
          </cell>
          <cell r="H182" t="str">
            <v>N/A</v>
          </cell>
          <cell r="O182" t="str">
            <v>N/A</v>
          </cell>
          <cell r="V182">
            <v>42651219.130112</v>
          </cell>
        </row>
        <row r="183">
          <cell r="F183" t="str">
            <v>AG-A2</v>
          </cell>
          <cell r="H183" t="str">
            <v>N/A</v>
          </cell>
          <cell r="O183" t="str">
            <v>N/A</v>
          </cell>
          <cell r="V183">
            <v>6136230.0353880003</v>
          </cell>
        </row>
        <row r="184">
          <cell r="F184" t="str">
            <v>AG-A2</v>
          </cell>
          <cell r="H184" t="str">
            <v>N/A</v>
          </cell>
          <cell r="O184" t="str">
            <v>N/A</v>
          </cell>
          <cell r="V184">
            <v>80482382.019139007</v>
          </cell>
        </row>
        <row r="185">
          <cell r="F185" t="str">
            <v>AG-A2</v>
          </cell>
          <cell r="H185" t="str">
            <v>N/A</v>
          </cell>
          <cell r="O185" t="str">
            <v>N/A</v>
          </cell>
          <cell r="V185">
            <v>10250008.996000001</v>
          </cell>
        </row>
        <row r="186">
          <cell r="F186" t="str">
            <v>AG-A2</v>
          </cell>
          <cell r="H186" t="str">
            <v>N/A</v>
          </cell>
          <cell r="O186" t="str">
            <v>N/A</v>
          </cell>
          <cell r="V186">
            <v>61328803.473901004</v>
          </cell>
        </row>
        <row r="187">
          <cell r="F187" t="str">
            <v>AG-A2</v>
          </cell>
          <cell r="H187" t="str">
            <v>N/A</v>
          </cell>
          <cell r="O187" t="str">
            <v>N/A</v>
          </cell>
          <cell r="V187">
            <v>8800366.6936010011</v>
          </cell>
        </row>
        <row r="188">
          <cell r="F188" t="str">
            <v>AG-A2</v>
          </cell>
          <cell r="H188" t="str">
            <v>N/A</v>
          </cell>
          <cell r="O188" t="str">
            <v>N/A</v>
          </cell>
          <cell r="V188">
            <v>80482382.019139007</v>
          </cell>
        </row>
        <row r="189">
          <cell r="F189" t="str">
            <v>AG-A2</v>
          </cell>
          <cell r="H189" t="str">
            <v>N/A</v>
          </cell>
          <cell r="O189" t="str">
            <v>N/A</v>
          </cell>
          <cell r="V189">
            <v>10250008.996000001</v>
          </cell>
        </row>
        <row r="190">
          <cell r="F190" t="str">
            <v>AG-A2</v>
          </cell>
          <cell r="H190" t="str">
            <v>N/A</v>
          </cell>
          <cell r="O190" t="str">
            <v>N/A</v>
          </cell>
          <cell r="V190">
            <v>61328803.473901004</v>
          </cell>
        </row>
        <row r="191">
          <cell r="F191" t="str">
            <v>AG-A2</v>
          </cell>
          <cell r="H191" t="str">
            <v>N/A</v>
          </cell>
          <cell r="O191" t="str">
            <v>N/A</v>
          </cell>
          <cell r="V191">
            <v>8800366.6936010011</v>
          </cell>
        </row>
        <row r="192">
          <cell r="F192" t="str">
            <v>AG-A2</v>
          </cell>
          <cell r="H192" t="str">
            <v>N/A</v>
          </cell>
          <cell r="O192" t="str">
            <v>N/A</v>
          </cell>
          <cell r="V192">
            <v>10250008.996000001</v>
          </cell>
        </row>
        <row r="193">
          <cell r="F193" t="str">
            <v>AG-A2</v>
          </cell>
          <cell r="H193" t="str">
            <v>N/A</v>
          </cell>
          <cell r="O193" t="str">
            <v>N/A</v>
          </cell>
          <cell r="V193">
            <v>80482382.019139007</v>
          </cell>
        </row>
        <row r="194">
          <cell r="F194" t="str">
            <v>AG-A2</v>
          </cell>
          <cell r="H194" t="str">
            <v>N/A</v>
          </cell>
          <cell r="O194" t="str">
            <v>N/A</v>
          </cell>
          <cell r="V194">
            <v>8800366.6936010011</v>
          </cell>
        </row>
        <row r="195">
          <cell r="F195" t="str">
            <v>AG-A2</v>
          </cell>
          <cell r="H195" t="str">
            <v>N/A</v>
          </cell>
          <cell r="O195" t="str">
            <v>N/A</v>
          </cell>
          <cell r="V195">
            <v>61328803.473901004</v>
          </cell>
        </row>
        <row r="196">
          <cell r="F196" t="str">
            <v>AG-A2</v>
          </cell>
          <cell r="H196" t="str">
            <v>N/A</v>
          </cell>
          <cell r="O196" t="str">
            <v>N/A</v>
          </cell>
          <cell r="V196">
            <v>80482382.019139007</v>
          </cell>
        </row>
        <row r="197">
          <cell r="F197" t="str">
            <v>AG-A2</v>
          </cell>
          <cell r="H197" t="str">
            <v>N/A</v>
          </cell>
          <cell r="O197" t="str">
            <v>N/A</v>
          </cell>
          <cell r="V197">
            <v>10250008.996000001</v>
          </cell>
        </row>
        <row r="198">
          <cell r="F198" t="str">
            <v>AG-A2</v>
          </cell>
          <cell r="H198" t="str">
            <v>N/A</v>
          </cell>
          <cell r="O198" t="str">
            <v>N/A</v>
          </cell>
          <cell r="V198">
            <v>61328803.473901004</v>
          </cell>
        </row>
        <row r="199">
          <cell r="F199" t="str">
            <v>AG-A2</v>
          </cell>
          <cell r="H199" t="str">
            <v>N/A</v>
          </cell>
          <cell r="O199" t="str">
            <v>N/A</v>
          </cell>
          <cell r="V199">
            <v>8800366.6936010011</v>
          </cell>
        </row>
        <row r="200">
          <cell r="F200" t="str">
            <v>AG-A2</v>
          </cell>
          <cell r="H200" t="str">
            <v>Non-Surcharge</v>
          </cell>
          <cell r="O200" t="str">
            <v>N/A</v>
          </cell>
          <cell r="V200">
            <v>80482382.019139007</v>
          </cell>
        </row>
        <row r="201">
          <cell r="F201" t="str">
            <v>AG-A2</v>
          </cell>
          <cell r="H201" t="str">
            <v>Non-Surcharge</v>
          </cell>
          <cell r="O201" t="str">
            <v>N/A</v>
          </cell>
          <cell r="V201">
            <v>10250008.996000001</v>
          </cell>
        </row>
        <row r="202">
          <cell r="F202" t="str">
            <v>AG-A2</v>
          </cell>
          <cell r="H202" t="str">
            <v>Non-Surcharge</v>
          </cell>
          <cell r="O202" t="str">
            <v>N/A</v>
          </cell>
          <cell r="V202">
            <v>61328803.473901004</v>
          </cell>
        </row>
        <row r="203">
          <cell r="F203" t="str">
            <v>AG-A2</v>
          </cell>
          <cell r="H203" t="str">
            <v>Non-Surcharge</v>
          </cell>
          <cell r="O203" t="str">
            <v>N/A</v>
          </cell>
          <cell r="V203">
            <v>8800366.6936010011</v>
          </cell>
        </row>
        <row r="204">
          <cell r="F204" t="str">
            <v>AG-A2</v>
          </cell>
          <cell r="H204" t="str">
            <v>Small Business</v>
          </cell>
          <cell r="O204" t="str">
            <v>N/A</v>
          </cell>
          <cell r="V204">
            <v>61519461.343781821</v>
          </cell>
        </row>
        <row r="205">
          <cell r="F205" t="str">
            <v>AG-A2</v>
          </cell>
          <cell r="H205" t="str">
            <v>Small Business</v>
          </cell>
          <cell r="O205" t="str">
            <v>N/A</v>
          </cell>
          <cell r="V205">
            <v>7834944.9455030598</v>
          </cell>
        </row>
        <row r="206">
          <cell r="F206" t="str">
            <v>AG-A2</v>
          </cell>
          <cell r="H206" t="str">
            <v>Small Business</v>
          </cell>
          <cell r="O206" t="str">
            <v>N/A</v>
          </cell>
          <cell r="V206">
            <v>46878768.494648091</v>
          </cell>
        </row>
        <row r="207">
          <cell r="F207" t="str">
            <v>AG-A2</v>
          </cell>
          <cell r="H207" t="str">
            <v>Small Business</v>
          </cell>
          <cell r="O207" t="str">
            <v>N/A</v>
          </cell>
          <cell r="V207">
            <v>6726861.2711945446</v>
          </cell>
        </row>
        <row r="208">
          <cell r="F208" t="str">
            <v>AG-A2</v>
          </cell>
          <cell r="H208" t="str">
            <v>TAC</v>
          </cell>
          <cell r="O208" t="str">
            <v>N/A</v>
          </cell>
          <cell r="V208">
            <v>80482382.019139007</v>
          </cell>
        </row>
        <row r="209">
          <cell r="F209" t="str">
            <v>AG-A2</v>
          </cell>
          <cell r="H209" t="str">
            <v>TAC</v>
          </cell>
          <cell r="O209" t="str">
            <v>N/A</v>
          </cell>
          <cell r="V209">
            <v>10250008.996000001</v>
          </cell>
        </row>
        <row r="210">
          <cell r="F210" t="str">
            <v>AG-A2</v>
          </cell>
          <cell r="H210" t="str">
            <v>TAC</v>
          </cell>
          <cell r="O210" t="str">
            <v>N/A</v>
          </cell>
          <cell r="V210">
            <v>61328803.473901004</v>
          </cell>
        </row>
        <row r="211">
          <cell r="F211" t="str">
            <v>AG-A2</v>
          </cell>
          <cell r="H211" t="str">
            <v>TAC</v>
          </cell>
          <cell r="O211" t="str">
            <v>N/A</v>
          </cell>
          <cell r="V211">
            <v>8800366.6936010011</v>
          </cell>
        </row>
        <row r="212">
          <cell r="F212" t="str">
            <v>AG-A2</v>
          </cell>
          <cell r="H212" t="str">
            <v>TRBAA</v>
          </cell>
          <cell r="O212" t="str">
            <v>N/A</v>
          </cell>
          <cell r="V212">
            <v>80482382.019139007</v>
          </cell>
        </row>
        <row r="213">
          <cell r="F213" t="str">
            <v>AG-A2</v>
          </cell>
          <cell r="H213" t="str">
            <v>TRBAA</v>
          </cell>
          <cell r="O213" t="str">
            <v>N/A</v>
          </cell>
          <cell r="V213">
            <v>10250008.996000001</v>
          </cell>
        </row>
        <row r="214">
          <cell r="F214" t="str">
            <v>AG-A2</v>
          </cell>
          <cell r="H214" t="str">
            <v>TRBAA</v>
          </cell>
          <cell r="O214" t="str">
            <v>N/A</v>
          </cell>
          <cell r="V214">
            <v>61328803.473901004</v>
          </cell>
        </row>
        <row r="215">
          <cell r="F215" t="str">
            <v>AG-A2</v>
          </cell>
          <cell r="H215" t="str">
            <v>TRBAA</v>
          </cell>
          <cell r="O215" t="str">
            <v>N/A</v>
          </cell>
          <cell r="V215">
            <v>8800366.6936010011</v>
          </cell>
        </row>
        <row r="216">
          <cell r="F216" t="str">
            <v>AG-A2</v>
          </cell>
          <cell r="H216" t="str">
            <v>N/A</v>
          </cell>
          <cell r="O216" t="str">
            <v>N/A</v>
          </cell>
          <cell r="V216">
            <v>80482382.019139007</v>
          </cell>
        </row>
        <row r="217">
          <cell r="F217" t="str">
            <v>AG-A2</v>
          </cell>
          <cell r="H217" t="str">
            <v>N/A</v>
          </cell>
          <cell r="O217" t="str">
            <v>N/A</v>
          </cell>
          <cell r="V217">
            <v>10250008.996000001</v>
          </cell>
        </row>
        <row r="218">
          <cell r="F218" t="str">
            <v>AG-A2</v>
          </cell>
          <cell r="H218" t="str">
            <v>N/A</v>
          </cell>
          <cell r="O218" t="str">
            <v>N/A</v>
          </cell>
          <cell r="V218">
            <v>61328803.473901004</v>
          </cell>
        </row>
        <row r="219">
          <cell r="F219" t="str">
            <v>AG-A2</v>
          </cell>
          <cell r="H219" t="str">
            <v>N/A</v>
          </cell>
          <cell r="O219" t="str">
            <v>N/A</v>
          </cell>
          <cell r="V219">
            <v>8800366.6936010011</v>
          </cell>
        </row>
        <row r="220">
          <cell r="F220" t="str">
            <v>AG-A2</v>
          </cell>
          <cell r="H220" t="str">
            <v>N/A</v>
          </cell>
          <cell r="O220" t="str">
            <v>N/A</v>
          </cell>
          <cell r="V220">
            <v>80482382.019139007</v>
          </cell>
        </row>
        <row r="221">
          <cell r="F221" t="str">
            <v>AG-A2</v>
          </cell>
          <cell r="H221" t="str">
            <v>N/A</v>
          </cell>
          <cell r="O221" t="str">
            <v>N/A</v>
          </cell>
          <cell r="V221">
            <v>10250008.996000001</v>
          </cell>
        </row>
        <row r="222">
          <cell r="F222" t="str">
            <v>AG-A2</v>
          </cell>
          <cell r="H222" t="str">
            <v>N/A</v>
          </cell>
          <cell r="O222" t="str">
            <v>N/A</v>
          </cell>
          <cell r="V222">
            <v>61328803.473901004</v>
          </cell>
        </row>
        <row r="223">
          <cell r="F223" t="str">
            <v>AG-A2</v>
          </cell>
          <cell r="H223" t="str">
            <v>N/A</v>
          </cell>
          <cell r="O223" t="str">
            <v>N/A</v>
          </cell>
          <cell r="V223">
            <v>8800366.6936010011</v>
          </cell>
        </row>
        <row r="224">
          <cell r="F224" t="str">
            <v>AG-A2</v>
          </cell>
          <cell r="H224" t="str">
            <v>FO1</v>
          </cell>
          <cell r="O224" t="str">
            <v>N/A</v>
          </cell>
          <cell r="V224">
            <v>80482382.019139007</v>
          </cell>
        </row>
        <row r="225">
          <cell r="F225" t="str">
            <v>AG-A2</v>
          </cell>
          <cell r="H225" t="str">
            <v>FO1</v>
          </cell>
          <cell r="O225" t="str">
            <v>N/A</v>
          </cell>
          <cell r="V225">
            <v>10250008.996000001</v>
          </cell>
        </row>
        <row r="226">
          <cell r="F226" t="str">
            <v>AG-A2</v>
          </cell>
          <cell r="H226" t="str">
            <v>FO1</v>
          </cell>
          <cell r="O226" t="str">
            <v>N/A</v>
          </cell>
          <cell r="V226">
            <v>61328803.473901004</v>
          </cell>
        </row>
        <row r="227">
          <cell r="F227" t="str">
            <v>AG-A2</v>
          </cell>
          <cell r="H227" t="str">
            <v>FO1</v>
          </cell>
          <cell r="O227" t="str">
            <v>N/A</v>
          </cell>
          <cell r="V227">
            <v>8800366.6936010011</v>
          </cell>
        </row>
        <row r="228">
          <cell r="F228" t="str">
            <v>AG-A2</v>
          </cell>
          <cell r="H228" t="str">
            <v>N/A</v>
          </cell>
          <cell r="O228" t="str">
            <v>N/A</v>
          </cell>
          <cell r="V228">
            <v>0</v>
          </cell>
        </row>
        <row r="229">
          <cell r="F229" t="str">
            <v>AG-A2</v>
          </cell>
          <cell r="H229" t="str">
            <v>N/A</v>
          </cell>
          <cell r="O229" t="str">
            <v>N/A</v>
          </cell>
          <cell r="V229">
            <v>0</v>
          </cell>
        </row>
        <row r="230">
          <cell r="F230" t="str">
            <v>AG-A2</v>
          </cell>
          <cell r="H230" t="str">
            <v>N/A</v>
          </cell>
          <cell r="O230" t="str">
            <v>N/A</v>
          </cell>
          <cell r="V230">
            <v>14074.331542</v>
          </cell>
        </row>
        <row r="231">
          <cell r="F231" t="str">
            <v>AG-A2</v>
          </cell>
          <cell r="H231" t="str">
            <v>N/A</v>
          </cell>
          <cell r="O231" t="str">
            <v>N/A</v>
          </cell>
          <cell r="V231">
            <v>506922.89182700001</v>
          </cell>
        </row>
        <row r="232">
          <cell r="F232" t="str">
            <v>AG-A2</v>
          </cell>
          <cell r="H232" t="str">
            <v>N/A</v>
          </cell>
          <cell r="O232" t="str">
            <v>N/A</v>
          </cell>
          <cell r="V232">
            <v>6468.8303729999998</v>
          </cell>
        </row>
        <row r="233">
          <cell r="F233" t="str">
            <v>AG-A2</v>
          </cell>
          <cell r="H233" t="str">
            <v>N/A</v>
          </cell>
          <cell r="O233" t="str">
            <v>N/A</v>
          </cell>
          <cell r="V233">
            <v>15188.339328000002</v>
          </cell>
        </row>
        <row r="234">
          <cell r="F234" t="str">
            <v>AG-A2</v>
          </cell>
          <cell r="H234" t="str">
            <v>N/A</v>
          </cell>
          <cell r="O234" t="str">
            <v>N/A</v>
          </cell>
          <cell r="V234">
            <v>7295720.4957809998</v>
          </cell>
        </row>
        <row r="235">
          <cell r="F235" t="str">
            <v>AG-A2</v>
          </cell>
          <cell r="H235" t="str">
            <v>N/A</v>
          </cell>
          <cell r="O235" t="str">
            <v>N/A</v>
          </cell>
          <cell r="V235">
            <v>5832.4343600000002</v>
          </cell>
        </row>
        <row r="236">
          <cell r="F236" t="str">
            <v>AG-A2</v>
          </cell>
          <cell r="H236" t="str">
            <v>N/A</v>
          </cell>
          <cell r="O236" t="str">
            <v>N/A</v>
          </cell>
          <cell r="V236">
            <v>4775697.5852310006</v>
          </cell>
        </row>
        <row r="237">
          <cell r="F237" t="str">
            <v>AG-A2</v>
          </cell>
          <cell r="H237" t="str">
            <v>N/A</v>
          </cell>
          <cell r="O237" t="str">
            <v>N/A</v>
          </cell>
          <cell r="V237">
            <v>13076093.920319002</v>
          </cell>
        </row>
        <row r="238">
          <cell r="F238" t="str">
            <v>AG-A2</v>
          </cell>
          <cell r="H238" t="str">
            <v>N/A</v>
          </cell>
          <cell r="O238" t="str">
            <v>N/A</v>
          </cell>
          <cell r="V238">
            <v>1368567.4647110002</v>
          </cell>
        </row>
        <row r="239">
          <cell r="F239" t="str">
            <v>AG-A2</v>
          </cell>
          <cell r="H239" t="str">
            <v>N/A</v>
          </cell>
          <cell r="O239" t="str">
            <v>N/A</v>
          </cell>
          <cell r="V239">
            <v>3783985.1552330004</v>
          </cell>
        </row>
        <row r="240">
          <cell r="F240" t="str">
            <v>AG-A2</v>
          </cell>
          <cell r="H240" t="str">
            <v>N/A</v>
          </cell>
          <cell r="O240" t="str">
            <v>N/A</v>
          </cell>
          <cell r="V240">
            <v>4841618.3775560008</v>
          </cell>
        </row>
        <row r="241">
          <cell r="F241" t="str">
            <v>AG-A2</v>
          </cell>
          <cell r="H241" t="str">
            <v>N/A</v>
          </cell>
          <cell r="O241" t="str">
            <v>N/A</v>
          </cell>
          <cell r="V241">
            <v>618023.94776799995</v>
          </cell>
        </row>
        <row r="242">
          <cell r="F242" t="str">
            <v>AG-A2</v>
          </cell>
          <cell r="H242" t="str">
            <v>N/A</v>
          </cell>
          <cell r="O242" t="str">
            <v>N/A</v>
          </cell>
          <cell r="V242">
            <v>113958172.29354301</v>
          </cell>
        </row>
        <row r="243">
          <cell r="F243" t="str">
            <v>AG-A2</v>
          </cell>
          <cell r="H243" t="str">
            <v>FO2</v>
          </cell>
          <cell r="O243" t="str">
            <v>N/A</v>
          </cell>
          <cell r="V243">
            <v>0</v>
          </cell>
        </row>
        <row r="244">
          <cell r="F244" t="str">
            <v>AG-A2</v>
          </cell>
          <cell r="H244" t="str">
            <v>FO2</v>
          </cell>
          <cell r="O244" t="str">
            <v>N/A</v>
          </cell>
          <cell r="V244">
            <v>80482382.019139007</v>
          </cell>
        </row>
        <row r="245">
          <cell r="F245" t="str">
            <v>AG-A2</v>
          </cell>
          <cell r="H245" t="str">
            <v>FO2</v>
          </cell>
          <cell r="O245" t="str">
            <v>N/A</v>
          </cell>
          <cell r="V245">
            <v>10250008.996000001</v>
          </cell>
        </row>
        <row r="246">
          <cell r="F246" t="str">
            <v>AG-A2</v>
          </cell>
          <cell r="H246" t="str">
            <v>FO2</v>
          </cell>
          <cell r="O246" t="str">
            <v>N/A</v>
          </cell>
          <cell r="V246">
            <v>61328803.473901004</v>
          </cell>
        </row>
        <row r="247">
          <cell r="F247" t="str">
            <v>AG-A2</v>
          </cell>
          <cell r="H247" t="str">
            <v>FO2</v>
          </cell>
          <cell r="O247" t="str">
            <v>N/A</v>
          </cell>
          <cell r="V247">
            <v>8800366.6936010011</v>
          </cell>
        </row>
        <row r="248">
          <cell r="F248" t="str">
            <v>AG-A2</v>
          </cell>
          <cell r="H248" t="str">
            <v>FO3</v>
          </cell>
          <cell r="O248" t="str">
            <v>N/A</v>
          </cell>
          <cell r="V248">
            <v>0</v>
          </cell>
        </row>
        <row r="249">
          <cell r="F249" t="str">
            <v>AG-A2</v>
          </cell>
          <cell r="H249" t="str">
            <v>FO3</v>
          </cell>
          <cell r="O249" t="str">
            <v>N/A</v>
          </cell>
          <cell r="V249">
            <v>80482382.019139007</v>
          </cell>
        </row>
        <row r="250">
          <cell r="F250" t="str">
            <v>AG-A2</v>
          </cell>
          <cell r="H250" t="str">
            <v>FO3</v>
          </cell>
          <cell r="O250" t="str">
            <v>N/A</v>
          </cell>
          <cell r="V250">
            <v>10250008.996000001</v>
          </cell>
        </row>
        <row r="251">
          <cell r="F251" t="str">
            <v>AG-A2</v>
          </cell>
          <cell r="H251" t="str">
            <v>FO3</v>
          </cell>
          <cell r="O251" t="str">
            <v>N/A</v>
          </cell>
          <cell r="V251">
            <v>61328803.473901004</v>
          </cell>
        </row>
        <row r="252">
          <cell r="F252" t="str">
            <v>AG-A2</v>
          </cell>
          <cell r="H252" t="str">
            <v>FO3</v>
          </cell>
          <cell r="O252" t="str">
            <v>N/A</v>
          </cell>
          <cell r="V252">
            <v>8800366.6936010011</v>
          </cell>
        </row>
        <row r="253">
          <cell r="F253" t="str">
            <v>AG-B</v>
          </cell>
          <cell r="H253" t="str">
            <v>N/A</v>
          </cell>
          <cell r="O253" t="str">
            <v>N/A</v>
          </cell>
          <cell r="V253">
            <v>82892.392254999999</v>
          </cell>
        </row>
        <row r="254">
          <cell r="F254" t="str">
            <v>AG-B</v>
          </cell>
          <cell r="H254" t="str">
            <v>N/A</v>
          </cell>
          <cell r="O254" t="str">
            <v>N/A</v>
          </cell>
          <cell r="V254">
            <v>169497.30632599999</v>
          </cell>
        </row>
        <row r="255">
          <cell r="F255" t="str">
            <v>AG-B</v>
          </cell>
          <cell r="H255" t="str">
            <v>N/A</v>
          </cell>
          <cell r="O255" t="str">
            <v>N/A</v>
          </cell>
          <cell r="V255">
            <v>4280034.7443940006</v>
          </cell>
        </row>
        <row r="256">
          <cell r="F256" t="str">
            <v>AG-B</v>
          </cell>
          <cell r="H256" t="str">
            <v>N/A</v>
          </cell>
          <cell r="O256" t="str">
            <v>N/A</v>
          </cell>
          <cell r="V256">
            <v>5670296.9396320004</v>
          </cell>
        </row>
        <row r="257">
          <cell r="F257" t="str">
            <v>AG-B</v>
          </cell>
          <cell r="H257" t="str">
            <v>N/A</v>
          </cell>
          <cell r="O257" t="str">
            <v>N/A</v>
          </cell>
          <cell r="V257">
            <v>3603614.3683520001</v>
          </cell>
        </row>
        <row r="258">
          <cell r="F258" t="str">
            <v>AG-B</v>
          </cell>
          <cell r="H258" t="str">
            <v>CARE Surcharge</v>
          </cell>
          <cell r="O258" t="str">
            <v>N/A</v>
          </cell>
          <cell r="V258">
            <v>269320</v>
          </cell>
        </row>
        <row r="259">
          <cell r="F259" t="str">
            <v>AG-B</v>
          </cell>
          <cell r="H259" t="str">
            <v>N/A</v>
          </cell>
          <cell r="O259" t="str">
            <v>N/A</v>
          </cell>
          <cell r="V259">
            <v>269320</v>
          </cell>
        </row>
        <row r="260">
          <cell r="F260" t="str">
            <v>AG-B</v>
          </cell>
          <cell r="H260" t="str">
            <v>N/A</v>
          </cell>
          <cell r="O260" t="str">
            <v>N/A</v>
          </cell>
          <cell r="V260">
            <v>269320</v>
          </cell>
        </row>
        <row r="261">
          <cell r="F261" t="str">
            <v>AG-B</v>
          </cell>
          <cell r="H261" t="str">
            <v>N/A</v>
          </cell>
          <cell r="O261" t="str">
            <v>N/A</v>
          </cell>
          <cell r="V261">
            <v>269320</v>
          </cell>
        </row>
        <row r="262">
          <cell r="F262" t="str">
            <v>AG-B</v>
          </cell>
          <cell r="H262" t="str">
            <v>N/A</v>
          </cell>
          <cell r="O262" t="str">
            <v>N/A</v>
          </cell>
          <cell r="V262">
            <v>269320</v>
          </cell>
        </row>
        <row r="263">
          <cell r="F263" t="str">
            <v>AG-B</v>
          </cell>
          <cell r="H263" t="str">
            <v>Non-Surcharge</v>
          </cell>
          <cell r="O263" t="str">
            <v>N/A</v>
          </cell>
          <cell r="V263">
            <v>269320</v>
          </cell>
        </row>
        <row r="264">
          <cell r="F264" t="str">
            <v>AG-B</v>
          </cell>
          <cell r="H264" t="str">
            <v>N/A</v>
          </cell>
          <cell r="O264" t="str">
            <v>N/A</v>
          </cell>
          <cell r="V264">
            <v>0</v>
          </cell>
        </row>
        <row r="265">
          <cell r="F265" t="str">
            <v>AG-B</v>
          </cell>
          <cell r="H265" t="str">
            <v>N/A</v>
          </cell>
          <cell r="O265" t="str">
            <v>N/A</v>
          </cell>
          <cell r="V265">
            <v>0</v>
          </cell>
        </row>
        <row r="266">
          <cell r="F266" t="str">
            <v>AG-B</v>
          </cell>
          <cell r="H266" t="str">
            <v>FO1</v>
          </cell>
          <cell r="O266" t="str">
            <v>N/A</v>
          </cell>
          <cell r="V266">
            <v>0</v>
          </cell>
        </row>
        <row r="267">
          <cell r="F267" t="str">
            <v>AG-B</v>
          </cell>
          <cell r="H267" t="str">
            <v>N/A</v>
          </cell>
          <cell r="O267" t="str">
            <v>N/A</v>
          </cell>
          <cell r="V267">
            <v>2307.8004290000003</v>
          </cell>
        </row>
        <row r="268">
          <cell r="F268" t="str">
            <v>AG-B</v>
          </cell>
          <cell r="H268" t="str">
            <v>N/A</v>
          </cell>
          <cell r="O268" t="str">
            <v>N/A</v>
          </cell>
          <cell r="V268">
            <v>0</v>
          </cell>
        </row>
        <row r="269">
          <cell r="F269" t="str">
            <v>AG-B</v>
          </cell>
          <cell r="H269" t="str">
            <v>N/A</v>
          </cell>
          <cell r="O269" t="str">
            <v>N/A</v>
          </cell>
          <cell r="V269">
            <v>2747.196762</v>
          </cell>
        </row>
        <row r="270">
          <cell r="F270" t="str">
            <v>AG-B</v>
          </cell>
          <cell r="H270" t="str">
            <v>N/A</v>
          </cell>
          <cell r="O270" t="str">
            <v>N/A</v>
          </cell>
          <cell r="V270">
            <v>0</v>
          </cell>
        </row>
        <row r="271">
          <cell r="F271" t="str">
            <v>AG-B</v>
          </cell>
          <cell r="H271" t="str">
            <v>CARE Surcharge</v>
          </cell>
          <cell r="O271" t="str">
            <v>N/A</v>
          </cell>
          <cell r="V271">
            <v>444943426.92239803</v>
          </cell>
        </row>
        <row r="272">
          <cell r="F272" t="str">
            <v>AG-B</v>
          </cell>
          <cell r="H272" t="str">
            <v>CARE Surcharge</v>
          </cell>
          <cell r="O272" t="str">
            <v>N/A</v>
          </cell>
          <cell r="V272">
            <v>58975233.458315</v>
          </cell>
        </row>
        <row r="273">
          <cell r="F273" t="str">
            <v>AG-B</v>
          </cell>
          <cell r="H273" t="str">
            <v>CARE Surcharge</v>
          </cell>
          <cell r="O273" t="str">
            <v>N/A</v>
          </cell>
          <cell r="V273">
            <v>210800004.72699198</v>
          </cell>
        </row>
        <row r="274">
          <cell r="F274" t="str">
            <v>AG-B</v>
          </cell>
          <cell r="H274" t="str">
            <v>CARE Surcharge</v>
          </cell>
          <cell r="O274" t="str">
            <v>N/A</v>
          </cell>
          <cell r="V274">
            <v>53796078.693705998</v>
          </cell>
        </row>
        <row r="275">
          <cell r="F275" t="str">
            <v>AG-B</v>
          </cell>
          <cell r="H275" t="str">
            <v>EITE</v>
          </cell>
          <cell r="O275" t="str">
            <v>N/A</v>
          </cell>
          <cell r="V275">
            <v>7406652.6733190101</v>
          </cell>
        </row>
        <row r="276">
          <cell r="F276" t="str">
            <v>AG-B</v>
          </cell>
          <cell r="H276" t="str">
            <v>EITE</v>
          </cell>
          <cell r="O276" t="str">
            <v>N/A</v>
          </cell>
          <cell r="V276">
            <v>981718.22331431985</v>
          </cell>
        </row>
        <row r="277">
          <cell r="F277" t="str">
            <v>AG-B</v>
          </cell>
          <cell r="H277" t="str">
            <v>EITE</v>
          </cell>
          <cell r="O277" t="str">
            <v>N/A</v>
          </cell>
          <cell r="V277">
            <v>3509035.8101169197</v>
          </cell>
        </row>
        <row r="278">
          <cell r="F278" t="str">
            <v>AG-B</v>
          </cell>
          <cell r="H278" t="str">
            <v>EITE</v>
          </cell>
          <cell r="O278" t="str">
            <v>N/A</v>
          </cell>
          <cell r="V278">
            <v>895504.56521365873</v>
          </cell>
        </row>
        <row r="279">
          <cell r="F279" t="str">
            <v>AG-B</v>
          </cell>
          <cell r="H279" t="str">
            <v>EUCRA</v>
          </cell>
          <cell r="O279" t="str">
            <v>N/A</v>
          </cell>
          <cell r="V279">
            <v>444943426.92239803</v>
          </cell>
        </row>
        <row r="280">
          <cell r="F280" t="str">
            <v>AG-B</v>
          </cell>
          <cell r="H280" t="str">
            <v>EUCRA</v>
          </cell>
          <cell r="O280" t="str">
            <v>N/A</v>
          </cell>
          <cell r="V280">
            <v>58975233.458315</v>
          </cell>
        </row>
        <row r="281">
          <cell r="F281" t="str">
            <v>AG-B</v>
          </cell>
          <cell r="H281" t="str">
            <v>EUCRA</v>
          </cell>
          <cell r="O281" t="str">
            <v>N/A</v>
          </cell>
          <cell r="V281">
            <v>210800004.72699198</v>
          </cell>
        </row>
        <row r="282">
          <cell r="F282" t="str">
            <v>AG-B</v>
          </cell>
          <cell r="H282" t="str">
            <v>EUCRA</v>
          </cell>
          <cell r="O282" t="str">
            <v>N/A</v>
          </cell>
          <cell r="V282">
            <v>53796078.693705998</v>
          </cell>
        </row>
        <row r="283">
          <cell r="F283" t="str">
            <v>AG-B</v>
          </cell>
          <cell r="H283" t="str">
            <v>N/A</v>
          </cell>
          <cell r="O283" t="str">
            <v>N/A</v>
          </cell>
          <cell r="V283">
            <v>444943426.92239803</v>
          </cell>
        </row>
        <row r="284">
          <cell r="F284" t="str">
            <v>AG-B</v>
          </cell>
          <cell r="H284" t="str">
            <v>N/A</v>
          </cell>
          <cell r="O284" t="str">
            <v>N/A</v>
          </cell>
          <cell r="V284">
            <v>58975233.458315</v>
          </cell>
        </row>
        <row r="285">
          <cell r="F285" t="str">
            <v>AG-B</v>
          </cell>
          <cell r="H285" t="str">
            <v>N/A</v>
          </cell>
          <cell r="O285" t="str">
            <v>N/A</v>
          </cell>
          <cell r="V285">
            <v>210800004.72699198</v>
          </cell>
        </row>
        <row r="286">
          <cell r="F286" t="str">
            <v>AG-B</v>
          </cell>
          <cell r="H286" t="str">
            <v>N/A</v>
          </cell>
          <cell r="O286" t="str">
            <v>N/A</v>
          </cell>
          <cell r="V286">
            <v>53796078.693705998</v>
          </cell>
        </row>
        <row r="287">
          <cell r="F287" t="str">
            <v>AG-B</v>
          </cell>
          <cell r="H287" t="str">
            <v>N/A</v>
          </cell>
          <cell r="O287" t="str">
            <v>N/A</v>
          </cell>
          <cell r="V287">
            <v>444943426.92239803</v>
          </cell>
        </row>
        <row r="288">
          <cell r="F288" t="str">
            <v>AG-B</v>
          </cell>
          <cell r="H288" t="str">
            <v>N/A</v>
          </cell>
          <cell r="O288" t="str">
            <v>N/A</v>
          </cell>
          <cell r="V288">
            <v>58975233.458315</v>
          </cell>
        </row>
        <row r="289">
          <cell r="F289" t="str">
            <v>AG-B</v>
          </cell>
          <cell r="H289" t="str">
            <v>N/A</v>
          </cell>
          <cell r="O289" t="str">
            <v>N/A</v>
          </cell>
          <cell r="V289">
            <v>210800004.72699198</v>
          </cell>
        </row>
        <row r="290">
          <cell r="F290" t="str">
            <v>AG-B</v>
          </cell>
          <cell r="H290" t="str">
            <v>N/A</v>
          </cell>
          <cell r="O290" t="str">
            <v>N/A</v>
          </cell>
          <cell r="V290">
            <v>53796078.693705998</v>
          </cell>
        </row>
        <row r="291">
          <cell r="F291" t="str">
            <v>AG-B</v>
          </cell>
          <cell r="H291" t="str">
            <v>N/A</v>
          </cell>
          <cell r="O291" t="str">
            <v>N/A</v>
          </cell>
          <cell r="V291">
            <v>444943426.92239803</v>
          </cell>
        </row>
        <row r="292">
          <cell r="F292" t="str">
            <v>AG-B</v>
          </cell>
          <cell r="H292" t="str">
            <v>N/A</v>
          </cell>
          <cell r="O292" t="str">
            <v>N/A</v>
          </cell>
          <cell r="V292">
            <v>58975233.458315</v>
          </cell>
        </row>
        <row r="293">
          <cell r="F293" t="str">
            <v>AG-B</v>
          </cell>
          <cell r="H293" t="str">
            <v>N/A</v>
          </cell>
          <cell r="O293" t="str">
            <v>N/A</v>
          </cell>
          <cell r="V293">
            <v>210800004.72699198</v>
          </cell>
        </row>
        <row r="294">
          <cell r="F294" t="str">
            <v>AG-B</v>
          </cell>
          <cell r="H294" t="str">
            <v>N/A</v>
          </cell>
          <cell r="O294" t="str">
            <v>N/A</v>
          </cell>
          <cell r="V294">
            <v>53796078.693705998</v>
          </cell>
        </row>
        <row r="295">
          <cell r="F295" t="str">
            <v>AG-B</v>
          </cell>
          <cell r="H295" t="str">
            <v>N/A</v>
          </cell>
          <cell r="O295" t="str">
            <v>N/A</v>
          </cell>
          <cell r="V295">
            <v>444943426.92239803</v>
          </cell>
        </row>
        <row r="296">
          <cell r="F296" t="str">
            <v>AG-B</v>
          </cell>
          <cell r="H296" t="str">
            <v>N/A</v>
          </cell>
          <cell r="O296" t="str">
            <v>N/A</v>
          </cell>
          <cell r="V296">
            <v>58975233.458315</v>
          </cell>
        </row>
        <row r="297">
          <cell r="F297" t="str">
            <v>AG-B</v>
          </cell>
          <cell r="H297" t="str">
            <v>N/A</v>
          </cell>
          <cell r="O297" t="str">
            <v>N/A</v>
          </cell>
          <cell r="V297">
            <v>210800004.72699198</v>
          </cell>
        </row>
        <row r="298">
          <cell r="F298" t="str">
            <v>AG-B</v>
          </cell>
          <cell r="H298" t="str">
            <v>N/A</v>
          </cell>
          <cell r="O298" t="str">
            <v>N/A</v>
          </cell>
          <cell r="V298">
            <v>53796078.693705998</v>
          </cell>
        </row>
        <row r="299">
          <cell r="F299" t="str">
            <v>AG-B</v>
          </cell>
          <cell r="H299" t="str">
            <v>N/A</v>
          </cell>
          <cell r="O299" t="str">
            <v>N/A</v>
          </cell>
          <cell r="V299">
            <v>325960349.39555001</v>
          </cell>
        </row>
        <row r="300">
          <cell r="F300" t="str">
            <v>AG-B</v>
          </cell>
          <cell r="H300" t="str">
            <v>N/A</v>
          </cell>
          <cell r="O300" t="str">
            <v>N/A</v>
          </cell>
          <cell r="V300">
            <v>43660031.826206997</v>
          </cell>
        </row>
        <row r="301">
          <cell r="F301" t="str">
            <v>AG-B</v>
          </cell>
          <cell r="H301" t="str">
            <v>N/A</v>
          </cell>
          <cell r="O301" t="str">
            <v>N/A</v>
          </cell>
          <cell r="V301">
            <v>132150342.74073699</v>
          </cell>
        </row>
        <row r="302">
          <cell r="F302" t="str">
            <v>AG-B</v>
          </cell>
          <cell r="H302" t="str">
            <v>N/A</v>
          </cell>
          <cell r="O302" t="str">
            <v>N/A</v>
          </cell>
          <cell r="V302">
            <v>42167181.054242998</v>
          </cell>
        </row>
        <row r="303">
          <cell r="F303" t="str">
            <v>AG-B</v>
          </cell>
          <cell r="H303" t="str">
            <v>N/A</v>
          </cell>
          <cell r="O303" t="str">
            <v>N/A</v>
          </cell>
          <cell r="V303">
            <v>444943426.92239803</v>
          </cell>
        </row>
        <row r="304">
          <cell r="F304" t="str">
            <v>AG-B</v>
          </cell>
          <cell r="H304" t="str">
            <v>N/A</v>
          </cell>
          <cell r="O304" t="str">
            <v>N/A</v>
          </cell>
          <cell r="V304">
            <v>58975233.458315</v>
          </cell>
        </row>
        <row r="305">
          <cell r="F305" t="str">
            <v>AG-B</v>
          </cell>
          <cell r="H305" t="str">
            <v>N/A</v>
          </cell>
          <cell r="O305" t="str">
            <v>N/A</v>
          </cell>
          <cell r="V305">
            <v>210800004.72699198</v>
          </cell>
        </row>
        <row r="306">
          <cell r="F306" t="str">
            <v>AG-B</v>
          </cell>
          <cell r="H306" t="str">
            <v>N/A</v>
          </cell>
          <cell r="O306" t="str">
            <v>N/A</v>
          </cell>
          <cell r="V306">
            <v>53796078.693705998</v>
          </cell>
        </row>
        <row r="307">
          <cell r="F307" t="str">
            <v>AG-B</v>
          </cell>
          <cell r="H307" t="str">
            <v>N/A</v>
          </cell>
          <cell r="O307" t="str">
            <v>N/A</v>
          </cell>
          <cell r="V307">
            <v>444943426.92239803</v>
          </cell>
        </row>
        <row r="308">
          <cell r="F308" t="str">
            <v>AG-B</v>
          </cell>
          <cell r="H308" t="str">
            <v>N/A</v>
          </cell>
          <cell r="O308" t="str">
            <v>N/A</v>
          </cell>
          <cell r="V308">
            <v>58975233.458315</v>
          </cell>
        </row>
        <row r="309">
          <cell r="F309" t="str">
            <v>AG-B</v>
          </cell>
          <cell r="H309" t="str">
            <v>N/A</v>
          </cell>
          <cell r="O309" t="str">
            <v>N/A</v>
          </cell>
          <cell r="V309">
            <v>210800004.72699198</v>
          </cell>
        </row>
        <row r="310">
          <cell r="F310" t="str">
            <v>AG-B</v>
          </cell>
          <cell r="H310" t="str">
            <v>N/A</v>
          </cell>
          <cell r="O310" t="str">
            <v>N/A</v>
          </cell>
          <cell r="V310">
            <v>53796078.693705998</v>
          </cell>
        </row>
        <row r="311">
          <cell r="F311" t="str">
            <v>AG-B</v>
          </cell>
          <cell r="H311" t="str">
            <v>N/A</v>
          </cell>
          <cell r="O311" t="str">
            <v>N/A</v>
          </cell>
          <cell r="V311">
            <v>58975233.458315</v>
          </cell>
        </row>
        <row r="312">
          <cell r="F312" t="str">
            <v>AG-B</v>
          </cell>
          <cell r="H312" t="str">
            <v>N/A</v>
          </cell>
          <cell r="O312" t="str">
            <v>N/A</v>
          </cell>
          <cell r="V312">
            <v>444943426.92239803</v>
          </cell>
        </row>
        <row r="313">
          <cell r="F313" t="str">
            <v>AG-B</v>
          </cell>
          <cell r="H313" t="str">
            <v>N/A</v>
          </cell>
          <cell r="O313" t="str">
            <v>N/A</v>
          </cell>
          <cell r="V313">
            <v>53796078.693705998</v>
          </cell>
        </row>
        <row r="314">
          <cell r="F314" t="str">
            <v>AG-B</v>
          </cell>
          <cell r="H314" t="str">
            <v>N/A</v>
          </cell>
          <cell r="O314" t="str">
            <v>N/A</v>
          </cell>
          <cell r="V314">
            <v>210800004.72699198</v>
          </cell>
        </row>
        <row r="315">
          <cell r="F315" t="str">
            <v>AG-B</v>
          </cell>
          <cell r="H315" t="str">
            <v>N/A</v>
          </cell>
          <cell r="O315" t="str">
            <v>N/A</v>
          </cell>
          <cell r="V315">
            <v>444943426.92239803</v>
          </cell>
        </row>
        <row r="316">
          <cell r="F316" t="str">
            <v>AG-B</v>
          </cell>
          <cell r="H316" t="str">
            <v>N/A</v>
          </cell>
          <cell r="O316" t="str">
            <v>N/A</v>
          </cell>
          <cell r="V316">
            <v>58975233.458315</v>
          </cell>
        </row>
        <row r="317">
          <cell r="F317" t="str">
            <v>AG-B</v>
          </cell>
          <cell r="H317" t="str">
            <v>N/A</v>
          </cell>
          <cell r="O317" t="str">
            <v>N/A</v>
          </cell>
          <cell r="V317">
            <v>210800004.72699198</v>
          </cell>
        </row>
        <row r="318">
          <cell r="F318" t="str">
            <v>AG-B</v>
          </cell>
          <cell r="H318" t="str">
            <v>N/A</v>
          </cell>
          <cell r="O318" t="str">
            <v>N/A</v>
          </cell>
          <cell r="V318">
            <v>53796078.693705998</v>
          </cell>
        </row>
        <row r="319">
          <cell r="F319" t="str">
            <v>AG-B</v>
          </cell>
          <cell r="H319" t="str">
            <v>Non-Surcharge</v>
          </cell>
          <cell r="O319" t="str">
            <v>N/A</v>
          </cell>
          <cell r="V319">
            <v>444943426.92239803</v>
          </cell>
        </row>
        <row r="320">
          <cell r="F320" t="str">
            <v>AG-B</v>
          </cell>
          <cell r="H320" t="str">
            <v>Non-Surcharge</v>
          </cell>
          <cell r="O320" t="str">
            <v>N/A</v>
          </cell>
          <cell r="V320">
            <v>58975233.458315</v>
          </cell>
        </row>
        <row r="321">
          <cell r="F321" t="str">
            <v>AG-B</v>
          </cell>
          <cell r="H321" t="str">
            <v>Non-Surcharge</v>
          </cell>
          <cell r="O321" t="str">
            <v>N/A</v>
          </cell>
          <cell r="V321">
            <v>210800004.72699198</v>
          </cell>
        </row>
        <row r="322">
          <cell r="F322" t="str">
            <v>AG-B</v>
          </cell>
          <cell r="H322" t="str">
            <v>Non-Surcharge</v>
          </cell>
          <cell r="O322" t="str">
            <v>N/A</v>
          </cell>
          <cell r="V322">
            <v>53796078.693705998</v>
          </cell>
        </row>
        <row r="323">
          <cell r="F323" t="str">
            <v>AG-B</v>
          </cell>
          <cell r="H323" t="str">
            <v>Small Business</v>
          </cell>
          <cell r="O323" t="str">
            <v>N/A</v>
          </cell>
          <cell r="V323">
            <v>155573876.70597252</v>
          </cell>
        </row>
        <row r="324">
          <cell r="F324" t="str">
            <v>AG-B</v>
          </cell>
          <cell r="H324" t="str">
            <v>Small Business</v>
          </cell>
          <cell r="O324" t="str">
            <v>N/A</v>
          </cell>
          <cell r="V324">
            <v>20620611.843199663</v>
          </cell>
        </row>
        <row r="325">
          <cell r="F325" t="str">
            <v>AG-B</v>
          </cell>
          <cell r="H325" t="str">
            <v>Small Business</v>
          </cell>
          <cell r="O325" t="str">
            <v>N/A</v>
          </cell>
          <cell r="V325">
            <v>73705940.936925471</v>
          </cell>
        </row>
        <row r="326">
          <cell r="F326" t="str">
            <v>AG-B</v>
          </cell>
          <cell r="H326" t="str">
            <v>Small Business</v>
          </cell>
          <cell r="O326" t="str">
            <v>N/A</v>
          </cell>
          <cell r="V326">
            <v>18809727.276674848</v>
          </cell>
        </row>
        <row r="327">
          <cell r="F327" t="str">
            <v>AG-B</v>
          </cell>
          <cell r="H327" t="str">
            <v>TAC</v>
          </cell>
          <cell r="O327" t="str">
            <v>N/A</v>
          </cell>
          <cell r="V327">
            <v>444943426.92239803</v>
          </cell>
        </row>
        <row r="328">
          <cell r="F328" t="str">
            <v>AG-B</v>
          </cell>
          <cell r="H328" t="str">
            <v>TAC</v>
          </cell>
          <cell r="O328" t="str">
            <v>N/A</v>
          </cell>
          <cell r="V328">
            <v>58975233.458315</v>
          </cell>
        </row>
        <row r="329">
          <cell r="F329" t="str">
            <v>AG-B</v>
          </cell>
          <cell r="H329" t="str">
            <v>TAC</v>
          </cell>
          <cell r="O329" t="str">
            <v>N/A</v>
          </cell>
          <cell r="V329">
            <v>210800004.72699198</v>
          </cell>
        </row>
        <row r="330">
          <cell r="F330" t="str">
            <v>AG-B</v>
          </cell>
          <cell r="H330" t="str">
            <v>TAC</v>
          </cell>
          <cell r="O330" t="str">
            <v>N/A</v>
          </cell>
          <cell r="V330">
            <v>53796078.693705998</v>
          </cell>
        </row>
        <row r="331">
          <cell r="F331" t="str">
            <v>AG-B</v>
          </cell>
          <cell r="H331" t="str">
            <v>TRBAA</v>
          </cell>
          <cell r="O331" t="str">
            <v>N/A</v>
          </cell>
          <cell r="V331">
            <v>444943426.92239803</v>
          </cell>
        </row>
        <row r="332">
          <cell r="F332" t="str">
            <v>AG-B</v>
          </cell>
          <cell r="H332" t="str">
            <v>TRBAA</v>
          </cell>
          <cell r="O332" t="str">
            <v>N/A</v>
          </cell>
          <cell r="V332">
            <v>58975233.458315</v>
          </cell>
        </row>
        <row r="333">
          <cell r="F333" t="str">
            <v>AG-B</v>
          </cell>
          <cell r="H333" t="str">
            <v>TRBAA</v>
          </cell>
          <cell r="O333" t="str">
            <v>N/A</v>
          </cell>
          <cell r="V333">
            <v>210800004.72699198</v>
          </cell>
        </row>
        <row r="334">
          <cell r="F334" t="str">
            <v>AG-B</v>
          </cell>
          <cell r="H334" t="str">
            <v>TRBAA</v>
          </cell>
          <cell r="O334" t="str">
            <v>N/A</v>
          </cell>
          <cell r="V334">
            <v>53796078.693705998</v>
          </cell>
        </row>
        <row r="335">
          <cell r="F335" t="str">
            <v>AG-B</v>
          </cell>
          <cell r="H335" t="str">
            <v>N/A</v>
          </cell>
          <cell r="O335" t="str">
            <v>N/A</v>
          </cell>
          <cell r="V335">
            <v>444943426.92239803</v>
          </cell>
        </row>
        <row r="336">
          <cell r="F336" t="str">
            <v>AG-B</v>
          </cell>
          <cell r="H336" t="str">
            <v>N/A</v>
          </cell>
          <cell r="O336" t="str">
            <v>N/A</v>
          </cell>
          <cell r="V336">
            <v>58975233.458315</v>
          </cell>
        </row>
        <row r="337">
          <cell r="F337" t="str">
            <v>AG-B</v>
          </cell>
          <cell r="H337" t="str">
            <v>N/A</v>
          </cell>
          <cell r="O337" t="str">
            <v>N/A</v>
          </cell>
          <cell r="V337">
            <v>210800004.72699198</v>
          </cell>
        </row>
        <row r="338">
          <cell r="F338" t="str">
            <v>AG-B</v>
          </cell>
          <cell r="H338" t="str">
            <v>N/A</v>
          </cell>
          <cell r="O338" t="str">
            <v>N/A</v>
          </cell>
          <cell r="V338">
            <v>53796078.693705998</v>
          </cell>
        </row>
        <row r="339">
          <cell r="F339" t="str">
            <v>AG-B</v>
          </cell>
          <cell r="H339" t="str">
            <v>N/A</v>
          </cell>
          <cell r="O339" t="str">
            <v>N/A</v>
          </cell>
          <cell r="V339">
            <v>444943426.92239803</v>
          </cell>
        </row>
        <row r="340">
          <cell r="F340" t="str">
            <v>AG-B</v>
          </cell>
          <cell r="H340" t="str">
            <v>N/A</v>
          </cell>
          <cell r="O340" t="str">
            <v>N/A</v>
          </cell>
          <cell r="V340">
            <v>58975233.458315</v>
          </cell>
        </row>
        <row r="341">
          <cell r="F341" t="str">
            <v>AG-B</v>
          </cell>
          <cell r="H341" t="str">
            <v>N/A</v>
          </cell>
          <cell r="O341" t="str">
            <v>N/A</v>
          </cell>
          <cell r="V341">
            <v>210800004.72699198</v>
          </cell>
        </row>
        <row r="342">
          <cell r="F342" t="str">
            <v>AG-B</v>
          </cell>
          <cell r="H342" t="str">
            <v>N/A</v>
          </cell>
          <cell r="O342" t="str">
            <v>N/A</v>
          </cell>
          <cell r="V342">
            <v>53796078.693705998</v>
          </cell>
        </row>
        <row r="343">
          <cell r="F343" t="str">
            <v>AG-B</v>
          </cell>
          <cell r="H343" t="str">
            <v>FO1</v>
          </cell>
          <cell r="O343" t="str">
            <v>N/A</v>
          </cell>
          <cell r="V343">
            <v>444943426.92239803</v>
          </cell>
        </row>
        <row r="344">
          <cell r="F344" t="str">
            <v>AG-B</v>
          </cell>
          <cell r="H344" t="str">
            <v>FO1</v>
          </cell>
          <cell r="O344" t="str">
            <v>N/A</v>
          </cell>
          <cell r="V344">
            <v>58975233.458315</v>
          </cell>
        </row>
        <row r="345">
          <cell r="F345" t="str">
            <v>AG-B</v>
          </cell>
          <cell r="H345" t="str">
            <v>FO1</v>
          </cell>
          <cell r="O345" t="str">
            <v>N/A</v>
          </cell>
          <cell r="V345">
            <v>210800004.72699198</v>
          </cell>
        </row>
        <row r="346">
          <cell r="F346" t="str">
            <v>AG-B</v>
          </cell>
          <cell r="H346" t="str">
            <v>FO1</v>
          </cell>
          <cell r="O346" t="str">
            <v>N/A</v>
          </cell>
          <cell r="V346">
            <v>53796078.693705998</v>
          </cell>
        </row>
        <row r="347">
          <cell r="F347" t="str">
            <v>AG-B</v>
          </cell>
          <cell r="H347" t="str">
            <v>N/A</v>
          </cell>
          <cell r="O347" t="str">
            <v>N/A</v>
          </cell>
          <cell r="V347">
            <v>0</v>
          </cell>
        </row>
        <row r="348">
          <cell r="F348" t="str">
            <v>AG-B</v>
          </cell>
          <cell r="H348" t="str">
            <v>N/A</v>
          </cell>
          <cell r="O348" t="str">
            <v>N/A</v>
          </cell>
          <cell r="V348">
            <v>0</v>
          </cell>
        </row>
        <row r="349">
          <cell r="F349" t="str">
            <v>AG-B</v>
          </cell>
          <cell r="H349" t="str">
            <v>N/A</v>
          </cell>
          <cell r="O349" t="str">
            <v>N/A</v>
          </cell>
          <cell r="V349">
            <v>68052.380615000002</v>
          </cell>
        </row>
        <row r="350">
          <cell r="F350" t="str">
            <v>AG-B</v>
          </cell>
          <cell r="H350" t="str">
            <v>N/A</v>
          </cell>
          <cell r="O350" t="str">
            <v>N/A</v>
          </cell>
          <cell r="V350">
            <v>1371155.673135</v>
          </cell>
        </row>
        <row r="351">
          <cell r="F351" t="str">
            <v>AG-B</v>
          </cell>
          <cell r="H351" t="str">
            <v>N/A</v>
          </cell>
          <cell r="O351" t="str">
            <v>N/A</v>
          </cell>
          <cell r="V351">
            <v>84479.315736999997</v>
          </cell>
        </row>
        <row r="352">
          <cell r="F352" t="str">
            <v>AG-B</v>
          </cell>
          <cell r="H352" t="str">
            <v>N/A</v>
          </cell>
          <cell r="O352" t="str">
            <v>N/A</v>
          </cell>
          <cell r="V352">
            <v>0</v>
          </cell>
        </row>
        <row r="353">
          <cell r="F353" t="str">
            <v>AG-B</v>
          </cell>
          <cell r="H353" t="str">
            <v>N/A</v>
          </cell>
          <cell r="O353" t="str">
            <v>N/A</v>
          </cell>
          <cell r="V353">
            <v>13070208.021600001</v>
          </cell>
        </row>
        <row r="354">
          <cell r="F354" t="str">
            <v>AG-B</v>
          </cell>
          <cell r="H354" t="str">
            <v>N/A</v>
          </cell>
          <cell r="O354" t="str">
            <v>N/A</v>
          </cell>
          <cell r="V354">
            <v>0</v>
          </cell>
        </row>
        <row r="355">
          <cell r="F355" t="str">
            <v>AG-B</v>
          </cell>
          <cell r="H355" t="str">
            <v>N/A</v>
          </cell>
          <cell r="O355" t="str">
            <v>N/A</v>
          </cell>
          <cell r="V355">
            <v>5499942.3521579998</v>
          </cell>
        </row>
        <row r="356">
          <cell r="F356" t="str">
            <v>AG-B</v>
          </cell>
          <cell r="H356" t="str">
            <v>N/A</v>
          </cell>
          <cell r="O356" t="str">
            <v>N/A</v>
          </cell>
          <cell r="V356">
            <v>103712908.92797698</v>
          </cell>
        </row>
        <row r="357">
          <cell r="F357" t="str">
            <v>AG-B</v>
          </cell>
          <cell r="H357" t="str">
            <v>N/A</v>
          </cell>
          <cell r="O357" t="str">
            <v>N/A</v>
          </cell>
          <cell r="V357">
            <v>10471120.475205999</v>
          </cell>
        </row>
        <row r="358">
          <cell r="F358" t="str">
            <v>AG-B</v>
          </cell>
          <cell r="H358" t="str">
            <v>N/A</v>
          </cell>
          <cell r="O358" t="str">
            <v>N/A</v>
          </cell>
          <cell r="V358">
            <v>12145599.553548999</v>
          </cell>
        </row>
        <row r="359">
          <cell r="F359" t="str">
            <v>AG-B</v>
          </cell>
          <cell r="H359" t="str">
            <v>N/A</v>
          </cell>
          <cell r="O359" t="str">
            <v>N/A</v>
          </cell>
          <cell r="V359">
            <v>20759817.265850998</v>
          </cell>
        </row>
        <row r="360">
          <cell r="F360" t="str">
            <v>AG-B</v>
          </cell>
          <cell r="H360" t="str">
            <v>N/A</v>
          </cell>
          <cell r="O360" t="str">
            <v>N/A</v>
          </cell>
          <cell r="V360">
            <v>2164881.2594939996</v>
          </cell>
        </row>
        <row r="361">
          <cell r="F361" t="str">
            <v>AG-B</v>
          </cell>
          <cell r="H361" t="str">
            <v>N/A</v>
          </cell>
          <cell r="O361" t="str">
            <v>N/A</v>
          </cell>
          <cell r="V361">
            <v>551710063.19579494</v>
          </cell>
        </row>
        <row r="362">
          <cell r="F362" t="str">
            <v>AG-B</v>
          </cell>
          <cell r="H362" t="str">
            <v>FO2</v>
          </cell>
          <cell r="O362" t="str">
            <v>N/A</v>
          </cell>
          <cell r="V362">
            <v>0</v>
          </cell>
        </row>
        <row r="363">
          <cell r="F363" t="str">
            <v>AG-B</v>
          </cell>
          <cell r="H363" t="str">
            <v>FO2</v>
          </cell>
          <cell r="O363" t="str">
            <v>N/A</v>
          </cell>
          <cell r="V363">
            <v>444943426.92239803</v>
          </cell>
        </row>
        <row r="364">
          <cell r="F364" t="str">
            <v>AG-B</v>
          </cell>
          <cell r="H364" t="str">
            <v>FO2</v>
          </cell>
          <cell r="O364" t="str">
            <v>N/A</v>
          </cell>
          <cell r="V364">
            <v>58975233.458315</v>
          </cell>
        </row>
        <row r="365">
          <cell r="F365" t="str">
            <v>AG-B</v>
          </cell>
          <cell r="H365" t="str">
            <v>FO2</v>
          </cell>
          <cell r="O365" t="str">
            <v>N/A</v>
          </cell>
          <cell r="V365">
            <v>210800004.72699198</v>
          </cell>
        </row>
        <row r="366">
          <cell r="F366" t="str">
            <v>AG-B</v>
          </cell>
          <cell r="H366" t="str">
            <v>FO2</v>
          </cell>
          <cell r="O366" t="str">
            <v>N/A</v>
          </cell>
          <cell r="V366">
            <v>53796078.693705998</v>
          </cell>
        </row>
        <row r="367">
          <cell r="F367" t="str">
            <v>AG-B</v>
          </cell>
          <cell r="H367" t="str">
            <v>FO3</v>
          </cell>
          <cell r="O367" t="str">
            <v>N/A</v>
          </cell>
          <cell r="V367">
            <v>0</v>
          </cell>
        </row>
        <row r="368">
          <cell r="F368" t="str">
            <v>AG-B</v>
          </cell>
          <cell r="H368" t="str">
            <v>FO3</v>
          </cell>
          <cell r="O368" t="str">
            <v>N/A</v>
          </cell>
          <cell r="V368">
            <v>444943426.92239803</v>
          </cell>
        </row>
        <row r="369">
          <cell r="F369" t="str">
            <v>AG-B</v>
          </cell>
          <cell r="H369" t="str">
            <v>FO3</v>
          </cell>
          <cell r="O369" t="str">
            <v>N/A</v>
          </cell>
          <cell r="V369">
            <v>58975233.458315</v>
          </cell>
        </row>
        <row r="370">
          <cell r="F370" t="str">
            <v>AG-B</v>
          </cell>
          <cell r="H370" t="str">
            <v>FO3</v>
          </cell>
          <cell r="O370" t="str">
            <v>N/A</v>
          </cell>
          <cell r="V370">
            <v>210800004.72699198</v>
          </cell>
        </row>
        <row r="371">
          <cell r="F371" t="str">
            <v>AG-B</v>
          </cell>
          <cell r="H371" t="str">
            <v>FO3</v>
          </cell>
          <cell r="O371" t="str">
            <v>N/A</v>
          </cell>
          <cell r="V371">
            <v>53796078.693705998</v>
          </cell>
        </row>
        <row r="372">
          <cell r="F372" t="str">
            <v>AG-B</v>
          </cell>
          <cell r="H372" t="str">
            <v>N/A</v>
          </cell>
          <cell r="O372" t="str">
            <v>N/A</v>
          </cell>
          <cell r="V372">
            <v>87.316097999999997</v>
          </cell>
        </row>
        <row r="373">
          <cell r="F373" t="str">
            <v>AG-B</v>
          </cell>
          <cell r="H373" t="str">
            <v>N/A</v>
          </cell>
          <cell r="O373" t="str">
            <v>N/A</v>
          </cell>
          <cell r="V373">
            <v>172.108563</v>
          </cell>
        </row>
        <row r="374">
          <cell r="F374" t="str">
            <v>AG-B</v>
          </cell>
          <cell r="H374" t="str">
            <v>N/A</v>
          </cell>
          <cell r="O374" t="str">
            <v>N/A</v>
          </cell>
          <cell r="V374">
            <v>36282.670223000001</v>
          </cell>
        </row>
        <row r="375">
          <cell r="F375" t="str">
            <v>AG-B</v>
          </cell>
          <cell r="H375" t="str">
            <v>N/A</v>
          </cell>
          <cell r="O375" t="str">
            <v>N/A</v>
          </cell>
          <cell r="V375">
            <v>46614.625226999997</v>
          </cell>
        </row>
        <row r="376">
          <cell r="F376" t="str">
            <v>AG-B</v>
          </cell>
          <cell r="H376" t="str">
            <v>N/A</v>
          </cell>
          <cell r="O376" t="str">
            <v>N/A</v>
          </cell>
          <cell r="V376">
            <v>35916.310148999997</v>
          </cell>
        </row>
        <row r="377">
          <cell r="F377" t="str">
            <v>AG-B</v>
          </cell>
          <cell r="H377" t="str">
            <v>CARE Surcharge</v>
          </cell>
          <cell r="O377" t="str">
            <v>N/A</v>
          </cell>
          <cell r="V377">
            <v>0</v>
          </cell>
        </row>
        <row r="378">
          <cell r="F378" t="str">
            <v>AG-B</v>
          </cell>
          <cell r="H378" t="str">
            <v>N/A</v>
          </cell>
          <cell r="O378" t="str">
            <v>N/A</v>
          </cell>
          <cell r="V378">
            <v>0</v>
          </cell>
        </row>
        <row r="379">
          <cell r="F379" t="str">
            <v>AG-B</v>
          </cell>
          <cell r="H379" t="str">
            <v>N/A</v>
          </cell>
          <cell r="O379" t="str">
            <v>N/A</v>
          </cell>
          <cell r="V379">
            <v>0</v>
          </cell>
        </row>
        <row r="380">
          <cell r="F380" t="str">
            <v>AG-B</v>
          </cell>
          <cell r="H380" t="str">
            <v>N/A</v>
          </cell>
          <cell r="O380" t="str">
            <v>N/A</v>
          </cell>
          <cell r="V380">
            <v>0</v>
          </cell>
        </row>
        <row r="381">
          <cell r="F381" t="str">
            <v>AG-B</v>
          </cell>
          <cell r="H381" t="str">
            <v>N/A</v>
          </cell>
          <cell r="O381" t="str">
            <v>N/A</v>
          </cell>
          <cell r="V381">
            <v>0</v>
          </cell>
        </row>
        <row r="382">
          <cell r="F382" t="str">
            <v>AG-B</v>
          </cell>
          <cell r="H382" t="str">
            <v>Non-Surcharge</v>
          </cell>
          <cell r="O382" t="str">
            <v>N/A</v>
          </cell>
          <cell r="V382">
            <v>0</v>
          </cell>
        </row>
        <row r="383">
          <cell r="F383" t="str">
            <v>AG-B</v>
          </cell>
          <cell r="H383" t="str">
            <v>N/A</v>
          </cell>
          <cell r="O383" t="str">
            <v>N/A</v>
          </cell>
          <cell r="V383">
            <v>0</v>
          </cell>
        </row>
        <row r="384">
          <cell r="F384" t="str">
            <v>AG-B</v>
          </cell>
          <cell r="H384" t="str">
            <v>N/A</v>
          </cell>
          <cell r="O384" t="str">
            <v>N/A</v>
          </cell>
          <cell r="V384">
            <v>0</v>
          </cell>
        </row>
        <row r="385">
          <cell r="F385" t="str">
            <v>AG-B</v>
          </cell>
          <cell r="H385" t="str">
            <v>FO1</v>
          </cell>
          <cell r="O385" t="str">
            <v>N/A</v>
          </cell>
          <cell r="V385">
            <v>0</v>
          </cell>
        </row>
        <row r="386">
          <cell r="F386" t="str">
            <v>AG-B</v>
          </cell>
          <cell r="H386" t="str">
            <v>N/A</v>
          </cell>
          <cell r="O386" t="str">
            <v>N/A</v>
          </cell>
          <cell r="V386">
            <v>0</v>
          </cell>
        </row>
        <row r="387">
          <cell r="F387" t="str">
            <v>AG-B</v>
          </cell>
          <cell r="H387" t="str">
            <v>N/A</v>
          </cell>
          <cell r="O387" t="str">
            <v>N/A</v>
          </cell>
          <cell r="V387">
            <v>0</v>
          </cell>
        </row>
        <row r="388">
          <cell r="F388" t="str">
            <v>AG-B</v>
          </cell>
          <cell r="H388" t="str">
            <v>N/A</v>
          </cell>
          <cell r="O388" t="str">
            <v>N/A</v>
          </cell>
          <cell r="V388">
            <v>0</v>
          </cell>
        </row>
        <row r="389">
          <cell r="F389" t="str">
            <v>AG-B</v>
          </cell>
          <cell r="H389" t="str">
            <v>N/A</v>
          </cell>
          <cell r="O389" t="str">
            <v>N/A</v>
          </cell>
          <cell r="V389">
            <v>0</v>
          </cell>
        </row>
        <row r="390">
          <cell r="F390" t="str">
            <v>AG-B</v>
          </cell>
          <cell r="H390" t="str">
            <v>CARE Surcharge</v>
          </cell>
          <cell r="O390" t="str">
            <v>N/A</v>
          </cell>
          <cell r="V390">
            <v>4387325.6289090002</v>
          </cell>
        </row>
        <row r="391">
          <cell r="F391" t="str">
            <v>AG-B</v>
          </cell>
          <cell r="H391" t="str">
            <v>CARE Surcharge</v>
          </cell>
          <cell r="O391" t="str">
            <v>N/A</v>
          </cell>
          <cell r="V391">
            <v>684660.52860399999</v>
          </cell>
        </row>
        <row r="392">
          <cell r="F392" t="str">
            <v>AG-B</v>
          </cell>
          <cell r="H392" t="str">
            <v>CARE Surcharge</v>
          </cell>
          <cell r="O392" t="str">
            <v>N/A</v>
          </cell>
          <cell r="V392">
            <v>2576196.9959010002</v>
          </cell>
        </row>
        <row r="393">
          <cell r="F393" t="str">
            <v>AG-B</v>
          </cell>
          <cell r="H393" t="str">
            <v>CARE Surcharge</v>
          </cell>
          <cell r="O393" t="str">
            <v>N/A</v>
          </cell>
          <cell r="V393">
            <v>871392.90444900002</v>
          </cell>
        </row>
        <row r="394">
          <cell r="F394" t="str">
            <v>AG-B</v>
          </cell>
          <cell r="H394" t="str">
            <v>EITE</v>
          </cell>
          <cell r="O394" t="str">
            <v>N/A</v>
          </cell>
          <cell r="V394">
            <v>73032.648943361797</v>
          </cell>
        </row>
        <row r="395">
          <cell r="F395" t="str">
            <v>AG-B</v>
          </cell>
          <cell r="H395" t="str">
            <v>EITE</v>
          </cell>
          <cell r="O395" t="str">
            <v>N/A</v>
          </cell>
          <cell r="V395">
            <v>11397.05056343097</v>
          </cell>
        </row>
        <row r="396">
          <cell r="F396" t="str">
            <v>AG-B</v>
          </cell>
          <cell r="H396" t="str">
            <v>EITE</v>
          </cell>
          <cell r="O396" t="str">
            <v>N/A</v>
          </cell>
          <cell r="V396">
            <v>42884.095397608893</v>
          </cell>
        </row>
        <row r="397">
          <cell r="F397" t="str">
            <v>AG-B</v>
          </cell>
          <cell r="H397" t="str">
            <v>EITE</v>
          </cell>
          <cell r="O397" t="str">
            <v>N/A</v>
          </cell>
          <cell r="V397">
            <v>14505.449894827778</v>
          </cell>
        </row>
        <row r="398">
          <cell r="F398" t="str">
            <v>AG-B</v>
          </cell>
          <cell r="H398" t="str">
            <v>EUCRA</v>
          </cell>
          <cell r="O398" t="str">
            <v>N/A</v>
          </cell>
          <cell r="V398">
            <v>4387325.6289090002</v>
          </cell>
        </row>
        <row r="399">
          <cell r="F399" t="str">
            <v>AG-B</v>
          </cell>
          <cell r="H399" t="str">
            <v>EUCRA</v>
          </cell>
          <cell r="O399" t="str">
            <v>N/A</v>
          </cell>
          <cell r="V399">
            <v>684660.52860399999</v>
          </cell>
        </row>
        <row r="400">
          <cell r="F400" t="str">
            <v>AG-B</v>
          </cell>
          <cell r="H400" t="str">
            <v>EUCRA</v>
          </cell>
          <cell r="O400" t="str">
            <v>N/A</v>
          </cell>
          <cell r="V400">
            <v>2576196.9959010002</v>
          </cell>
        </row>
        <row r="401">
          <cell r="F401" t="str">
            <v>AG-B</v>
          </cell>
          <cell r="H401" t="str">
            <v>EUCRA</v>
          </cell>
          <cell r="O401" t="str">
            <v>N/A</v>
          </cell>
          <cell r="V401">
            <v>871392.90444900002</v>
          </cell>
        </row>
        <row r="402">
          <cell r="F402" t="str">
            <v>AG-B</v>
          </cell>
          <cell r="H402" t="str">
            <v>N/A</v>
          </cell>
          <cell r="O402" t="str">
            <v>N/A</v>
          </cell>
          <cell r="V402">
            <v>4387325.6289090002</v>
          </cell>
        </row>
        <row r="403">
          <cell r="F403" t="str">
            <v>AG-B</v>
          </cell>
          <cell r="H403" t="str">
            <v>N/A</v>
          </cell>
          <cell r="O403" t="str">
            <v>N/A</v>
          </cell>
          <cell r="V403">
            <v>684660.52860399999</v>
          </cell>
        </row>
        <row r="404">
          <cell r="F404" t="str">
            <v>AG-B</v>
          </cell>
          <cell r="H404" t="str">
            <v>N/A</v>
          </cell>
          <cell r="O404" t="str">
            <v>N/A</v>
          </cell>
          <cell r="V404">
            <v>2576196.9959010002</v>
          </cell>
        </row>
        <row r="405">
          <cell r="F405" t="str">
            <v>AG-B</v>
          </cell>
          <cell r="H405" t="str">
            <v>N/A</v>
          </cell>
          <cell r="O405" t="str">
            <v>N/A</v>
          </cell>
          <cell r="V405">
            <v>871392.90444900002</v>
          </cell>
        </row>
        <row r="406">
          <cell r="F406" t="str">
            <v>AG-B</v>
          </cell>
          <cell r="H406" t="str">
            <v>N/A</v>
          </cell>
          <cell r="O406" t="str">
            <v>N/A</v>
          </cell>
          <cell r="V406">
            <v>4387325.6289090002</v>
          </cell>
        </row>
        <row r="407">
          <cell r="F407" t="str">
            <v>AG-B</v>
          </cell>
          <cell r="H407" t="str">
            <v>N/A</v>
          </cell>
          <cell r="O407" t="str">
            <v>N/A</v>
          </cell>
          <cell r="V407">
            <v>684660.52860399999</v>
          </cell>
        </row>
        <row r="408">
          <cell r="F408" t="str">
            <v>AG-B</v>
          </cell>
          <cell r="H408" t="str">
            <v>N/A</v>
          </cell>
          <cell r="O408" t="str">
            <v>N/A</v>
          </cell>
          <cell r="V408">
            <v>2576196.9959010002</v>
          </cell>
        </row>
        <row r="409">
          <cell r="F409" t="str">
            <v>AG-B</v>
          </cell>
          <cell r="H409" t="str">
            <v>N/A</v>
          </cell>
          <cell r="O409" t="str">
            <v>N/A</v>
          </cell>
          <cell r="V409">
            <v>871392.90444900002</v>
          </cell>
        </row>
        <row r="410">
          <cell r="F410" t="str">
            <v>AG-B</v>
          </cell>
          <cell r="H410" t="str">
            <v>N/A</v>
          </cell>
          <cell r="O410" t="str">
            <v>N/A</v>
          </cell>
          <cell r="V410">
            <v>4387325.6289090002</v>
          </cell>
        </row>
        <row r="411">
          <cell r="F411" t="str">
            <v>AG-B</v>
          </cell>
          <cell r="H411" t="str">
            <v>N/A</v>
          </cell>
          <cell r="O411" t="str">
            <v>N/A</v>
          </cell>
          <cell r="V411">
            <v>684660.52860399999</v>
          </cell>
        </row>
        <row r="412">
          <cell r="F412" t="str">
            <v>AG-B</v>
          </cell>
          <cell r="H412" t="str">
            <v>N/A</v>
          </cell>
          <cell r="O412" t="str">
            <v>N/A</v>
          </cell>
          <cell r="V412">
            <v>2576196.9959010002</v>
          </cell>
        </row>
        <row r="413">
          <cell r="F413" t="str">
            <v>AG-B</v>
          </cell>
          <cell r="H413" t="str">
            <v>N/A</v>
          </cell>
          <cell r="O413" t="str">
            <v>N/A</v>
          </cell>
          <cell r="V413">
            <v>871392.90444900002</v>
          </cell>
        </row>
        <row r="414">
          <cell r="F414" t="str">
            <v>AG-B</v>
          </cell>
          <cell r="H414" t="str">
            <v>N/A</v>
          </cell>
          <cell r="O414" t="str">
            <v>N/A</v>
          </cell>
          <cell r="V414">
            <v>4387325.6289090002</v>
          </cell>
        </row>
        <row r="415">
          <cell r="F415" t="str">
            <v>AG-B</v>
          </cell>
          <cell r="H415" t="str">
            <v>N/A</v>
          </cell>
          <cell r="O415" t="str">
            <v>N/A</v>
          </cell>
          <cell r="V415">
            <v>684660.52860399999</v>
          </cell>
        </row>
        <row r="416">
          <cell r="F416" t="str">
            <v>AG-B</v>
          </cell>
          <cell r="H416" t="str">
            <v>N/A</v>
          </cell>
          <cell r="O416" t="str">
            <v>N/A</v>
          </cell>
          <cell r="V416">
            <v>2576196.9959010002</v>
          </cell>
        </row>
        <row r="417">
          <cell r="F417" t="str">
            <v>AG-B</v>
          </cell>
          <cell r="H417" t="str">
            <v>N/A</v>
          </cell>
          <cell r="O417" t="str">
            <v>N/A</v>
          </cell>
          <cell r="V417">
            <v>871392.90444900002</v>
          </cell>
        </row>
        <row r="418">
          <cell r="F418" t="str">
            <v>AG-B</v>
          </cell>
          <cell r="H418" t="str">
            <v>N/A</v>
          </cell>
          <cell r="O418" t="str">
            <v>N/A</v>
          </cell>
          <cell r="V418">
            <v>4008101.8263160004</v>
          </cell>
        </row>
        <row r="419">
          <cell r="F419" t="str">
            <v>AG-B</v>
          </cell>
          <cell r="H419" t="str">
            <v>N/A</v>
          </cell>
          <cell r="O419" t="str">
            <v>N/A</v>
          </cell>
          <cell r="V419">
            <v>628343.01865800004</v>
          </cell>
        </row>
        <row r="420">
          <cell r="F420" t="str">
            <v>AG-B</v>
          </cell>
          <cell r="H420" t="str">
            <v>N/A</v>
          </cell>
          <cell r="O420" t="str">
            <v>N/A</v>
          </cell>
          <cell r="V420">
            <v>2333223.4353140001</v>
          </cell>
        </row>
        <row r="421">
          <cell r="F421" t="str">
            <v>AG-B</v>
          </cell>
          <cell r="H421" t="str">
            <v>N/A</v>
          </cell>
          <cell r="O421" t="str">
            <v>N/A</v>
          </cell>
          <cell r="V421">
            <v>802489.89876999997</v>
          </cell>
        </row>
        <row r="422">
          <cell r="F422" t="str">
            <v>AG-B</v>
          </cell>
          <cell r="H422" t="str">
            <v>N/A</v>
          </cell>
          <cell r="O422" t="str">
            <v>N/A</v>
          </cell>
          <cell r="V422">
            <v>4387325.6289090002</v>
          </cell>
        </row>
        <row r="423">
          <cell r="F423" t="str">
            <v>AG-B</v>
          </cell>
          <cell r="H423" t="str">
            <v>N/A</v>
          </cell>
          <cell r="O423" t="str">
            <v>N/A</v>
          </cell>
          <cell r="V423">
            <v>684660.52860399999</v>
          </cell>
        </row>
        <row r="424">
          <cell r="F424" t="str">
            <v>AG-B</v>
          </cell>
          <cell r="H424" t="str">
            <v>N/A</v>
          </cell>
          <cell r="O424" t="str">
            <v>N/A</v>
          </cell>
          <cell r="V424">
            <v>2576196.9959010002</v>
          </cell>
        </row>
        <row r="425">
          <cell r="F425" t="str">
            <v>AG-B</v>
          </cell>
          <cell r="H425" t="str">
            <v>N/A</v>
          </cell>
          <cell r="O425" t="str">
            <v>N/A</v>
          </cell>
          <cell r="V425">
            <v>871392.90444900002</v>
          </cell>
        </row>
        <row r="426">
          <cell r="F426" t="str">
            <v>AG-B</v>
          </cell>
          <cell r="H426" t="str">
            <v>N/A</v>
          </cell>
          <cell r="O426" t="str">
            <v>N/A</v>
          </cell>
          <cell r="V426">
            <v>4387325.6289090002</v>
          </cell>
        </row>
        <row r="427">
          <cell r="F427" t="str">
            <v>AG-B</v>
          </cell>
          <cell r="H427" t="str">
            <v>N/A</v>
          </cell>
          <cell r="O427" t="str">
            <v>N/A</v>
          </cell>
          <cell r="V427">
            <v>684660.52860399999</v>
          </cell>
        </row>
        <row r="428">
          <cell r="F428" t="str">
            <v>AG-B</v>
          </cell>
          <cell r="H428" t="str">
            <v>N/A</v>
          </cell>
          <cell r="O428" t="str">
            <v>N/A</v>
          </cell>
          <cell r="V428">
            <v>2576196.9959010002</v>
          </cell>
        </row>
        <row r="429">
          <cell r="F429" t="str">
            <v>AG-B</v>
          </cell>
          <cell r="H429" t="str">
            <v>N/A</v>
          </cell>
          <cell r="O429" t="str">
            <v>N/A</v>
          </cell>
          <cell r="V429">
            <v>871392.90444900002</v>
          </cell>
        </row>
        <row r="430">
          <cell r="F430" t="str">
            <v>AG-B</v>
          </cell>
          <cell r="H430" t="str">
            <v>N/A</v>
          </cell>
          <cell r="O430" t="str">
            <v>N/A</v>
          </cell>
          <cell r="V430">
            <v>684660.52860399999</v>
          </cell>
        </row>
        <row r="431">
          <cell r="F431" t="str">
            <v>AG-B</v>
          </cell>
          <cell r="H431" t="str">
            <v>N/A</v>
          </cell>
          <cell r="O431" t="str">
            <v>N/A</v>
          </cell>
          <cell r="V431">
            <v>4387325.6289090002</v>
          </cell>
        </row>
        <row r="432">
          <cell r="F432" t="str">
            <v>AG-B</v>
          </cell>
          <cell r="H432" t="str">
            <v>N/A</v>
          </cell>
          <cell r="O432" t="str">
            <v>N/A</v>
          </cell>
          <cell r="V432">
            <v>871392.90444900002</v>
          </cell>
        </row>
        <row r="433">
          <cell r="F433" t="str">
            <v>AG-B</v>
          </cell>
          <cell r="H433" t="str">
            <v>N/A</v>
          </cell>
          <cell r="O433" t="str">
            <v>N/A</v>
          </cell>
          <cell r="V433">
            <v>2576196.9959010002</v>
          </cell>
        </row>
        <row r="434">
          <cell r="F434" t="str">
            <v>AG-B</v>
          </cell>
          <cell r="H434" t="str">
            <v>N/A</v>
          </cell>
          <cell r="O434" t="str">
            <v>N/A</v>
          </cell>
          <cell r="V434">
            <v>4387325.6289090002</v>
          </cell>
        </row>
        <row r="435">
          <cell r="F435" t="str">
            <v>AG-B</v>
          </cell>
          <cell r="H435" t="str">
            <v>N/A</v>
          </cell>
          <cell r="O435" t="str">
            <v>N/A</v>
          </cell>
          <cell r="V435">
            <v>684660.52860399999</v>
          </cell>
        </row>
        <row r="436">
          <cell r="F436" t="str">
            <v>AG-B</v>
          </cell>
          <cell r="H436" t="str">
            <v>N/A</v>
          </cell>
          <cell r="O436" t="str">
            <v>N/A</v>
          </cell>
          <cell r="V436">
            <v>2576196.9959010002</v>
          </cell>
        </row>
        <row r="437">
          <cell r="F437" t="str">
            <v>AG-B</v>
          </cell>
          <cell r="H437" t="str">
            <v>N/A</v>
          </cell>
          <cell r="O437" t="str">
            <v>N/A</v>
          </cell>
          <cell r="V437">
            <v>871392.90444900002</v>
          </cell>
        </row>
        <row r="438">
          <cell r="F438" t="str">
            <v>AG-B</v>
          </cell>
          <cell r="H438" t="str">
            <v>Non-Surcharge</v>
          </cell>
          <cell r="O438" t="str">
            <v>N/A</v>
          </cell>
          <cell r="V438">
            <v>4387325.6289090002</v>
          </cell>
        </row>
        <row r="439">
          <cell r="F439" t="str">
            <v>AG-B</v>
          </cell>
          <cell r="H439" t="str">
            <v>Non-Surcharge</v>
          </cell>
          <cell r="O439" t="str">
            <v>N/A</v>
          </cell>
          <cell r="V439">
            <v>684660.52860399999</v>
          </cell>
        </row>
        <row r="440">
          <cell r="F440" t="str">
            <v>AG-B</v>
          </cell>
          <cell r="H440" t="str">
            <v>Non-Surcharge</v>
          </cell>
          <cell r="O440" t="str">
            <v>N/A</v>
          </cell>
          <cell r="V440">
            <v>2576196.9959010002</v>
          </cell>
        </row>
        <row r="441">
          <cell r="F441" t="str">
            <v>AG-B</v>
          </cell>
          <cell r="H441" t="str">
            <v>Non-Surcharge</v>
          </cell>
          <cell r="O441" t="str">
            <v>N/A</v>
          </cell>
          <cell r="V441">
            <v>871392.90444900002</v>
          </cell>
        </row>
        <row r="442">
          <cell r="F442" t="str">
            <v>AG-B</v>
          </cell>
          <cell r="H442" t="str">
            <v>Small Business</v>
          </cell>
          <cell r="O442" t="str">
            <v>N/A</v>
          </cell>
          <cell r="V442">
            <v>1534022.5636817536</v>
          </cell>
        </row>
        <row r="443">
          <cell r="F443" t="str">
            <v>AG-B</v>
          </cell>
          <cell r="H443" t="str">
            <v>Small Business</v>
          </cell>
          <cell r="O443" t="str">
            <v>N/A</v>
          </cell>
          <cell r="V443">
            <v>239390.64208507087</v>
          </cell>
        </row>
        <row r="444">
          <cell r="F444" t="str">
            <v>AG-B</v>
          </cell>
          <cell r="H444" t="str">
            <v>Small Business</v>
          </cell>
          <cell r="O444" t="str">
            <v>N/A</v>
          </cell>
          <cell r="V444">
            <v>900763.84897432022</v>
          </cell>
        </row>
        <row r="445">
          <cell r="F445" t="str">
            <v>AG-B</v>
          </cell>
          <cell r="H445" t="str">
            <v>Small Business</v>
          </cell>
          <cell r="O445" t="str">
            <v>N/A</v>
          </cell>
          <cell r="V445">
            <v>304681.36863387685</v>
          </cell>
        </row>
        <row r="446">
          <cell r="F446" t="str">
            <v>AG-B</v>
          </cell>
          <cell r="H446" t="str">
            <v>TAC</v>
          </cell>
          <cell r="O446" t="str">
            <v>N/A</v>
          </cell>
          <cell r="V446">
            <v>4387325.6289090002</v>
          </cell>
        </row>
        <row r="447">
          <cell r="F447" t="str">
            <v>AG-B</v>
          </cell>
          <cell r="H447" t="str">
            <v>TAC</v>
          </cell>
          <cell r="O447" t="str">
            <v>N/A</v>
          </cell>
          <cell r="V447">
            <v>684660.52860399999</v>
          </cell>
        </row>
        <row r="448">
          <cell r="F448" t="str">
            <v>AG-B</v>
          </cell>
          <cell r="H448" t="str">
            <v>TAC</v>
          </cell>
          <cell r="O448" t="str">
            <v>N/A</v>
          </cell>
          <cell r="V448">
            <v>2576196.9959010002</v>
          </cell>
        </row>
        <row r="449">
          <cell r="F449" t="str">
            <v>AG-B</v>
          </cell>
          <cell r="H449" t="str">
            <v>TAC</v>
          </cell>
          <cell r="O449" t="str">
            <v>N/A</v>
          </cell>
          <cell r="V449">
            <v>871392.90444900002</v>
          </cell>
        </row>
        <row r="450">
          <cell r="F450" t="str">
            <v>AG-B</v>
          </cell>
          <cell r="H450" t="str">
            <v>TRBAA</v>
          </cell>
          <cell r="O450" t="str">
            <v>N/A</v>
          </cell>
          <cell r="V450">
            <v>4387325.6289090002</v>
          </cell>
        </row>
        <row r="451">
          <cell r="F451" t="str">
            <v>AG-B</v>
          </cell>
          <cell r="H451" t="str">
            <v>TRBAA</v>
          </cell>
          <cell r="O451" t="str">
            <v>N/A</v>
          </cell>
          <cell r="V451">
            <v>684660.52860399999</v>
          </cell>
        </row>
        <row r="452">
          <cell r="F452" t="str">
            <v>AG-B</v>
          </cell>
          <cell r="H452" t="str">
            <v>TRBAA</v>
          </cell>
          <cell r="O452" t="str">
            <v>N/A</v>
          </cell>
          <cell r="V452">
            <v>2576196.9959010002</v>
          </cell>
        </row>
        <row r="453">
          <cell r="F453" t="str">
            <v>AG-B</v>
          </cell>
          <cell r="H453" t="str">
            <v>TRBAA</v>
          </cell>
          <cell r="O453" t="str">
            <v>N/A</v>
          </cell>
          <cell r="V453">
            <v>871392.90444900002</v>
          </cell>
        </row>
        <row r="454">
          <cell r="F454" t="str">
            <v>AG-B</v>
          </cell>
          <cell r="H454" t="str">
            <v>N/A</v>
          </cell>
          <cell r="O454" t="str">
            <v>N/A</v>
          </cell>
          <cell r="V454">
            <v>4387325.6289090002</v>
          </cell>
        </row>
        <row r="455">
          <cell r="F455" t="str">
            <v>AG-B</v>
          </cell>
          <cell r="H455" t="str">
            <v>N/A</v>
          </cell>
          <cell r="O455" t="str">
            <v>N/A</v>
          </cell>
          <cell r="V455">
            <v>684660.52860399999</v>
          </cell>
        </row>
        <row r="456">
          <cell r="F456" t="str">
            <v>AG-B</v>
          </cell>
          <cell r="H456" t="str">
            <v>N/A</v>
          </cell>
          <cell r="O456" t="str">
            <v>N/A</v>
          </cell>
          <cell r="V456">
            <v>2576196.9959010002</v>
          </cell>
        </row>
        <row r="457">
          <cell r="F457" t="str">
            <v>AG-B</v>
          </cell>
          <cell r="H457" t="str">
            <v>N/A</v>
          </cell>
          <cell r="O457" t="str">
            <v>N/A</v>
          </cell>
          <cell r="V457">
            <v>871392.90444900002</v>
          </cell>
        </row>
        <row r="458">
          <cell r="F458" t="str">
            <v>AG-B</v>
          </cell>
          <cell r="H458" t="str">
            <v>N/A</v>
          </cell>
          <cell r="O458" t="str">
            <v>N/A</v>
          </cell>
          <cell r="V458">
            <v>4387325.6289090002</v>
          </cell>
        </row>
        <row r="459">
          <cell r="F459" t="str">
            <v>AG-B</v>
          </cell>
          <cell r="H459" t="str">
            <v>N/A</v>
          </cell>
          <cell r="O459" t="str">
            <v>N/A</v>
          </cell>
          <cell r="V459">
            <v>684660.52860399999</v>
          </cell>
        </row>
        <row r="460">
          <cell r="F460" t="str">
            <v>AG-B</v>
          </cell>
          <cell r="H460" t="str">
            <v>N/A</v>
          </cell>
          <cell r="O460" t="str">
            <v>N/A</v>
          </cell>
          <cell r="V460">
            <v>2576196.9959010002</v>
          </cell>
        </row>
        <row r="461">
          <cell r="F461" t="str">
            <v>AG-B</v>
          </cell>
          <cell r="H461" t="str">
            <v>N/A</v>
          </cell>
          <cell r="O461" t="str">
            <v>N/A</v>
          </cell>
          <cell r="V461">
            <v>871392.90444900002</v>
          </cell>
        </row>
        <row r="462">
          <cell r="F462" t="str">
            <v>AG-B</v>
          </cell>
          <cell r="H462" t="str">
            <v>FO1</v>
          </cell>
          <cell r="O462" t="str">
            <v>N/A</v>
          </cell>
          <cell r="V462">
            <v>4387325.6289090002</v>
          </cell>
        </row>
        <row r="463">
          <cell r="F463" t="str">
            <v>AG-B</v>
          </cell>
          <cell r="H463" t="str">
            <v>FO1</v>
          </cell>
          <cell r="O463" t="str">
            <v>N/A</v>
          </cell>
          <cell r="V463">
            <v>684660.52860399999</v>
          </cell>
        </row>
        <row r="464">
          <cell r="F464" t="str">
            <v>AG-B</v>
          </cell>
          <cell r="H464" t="str">
            <v>FO1</v>
          </cell>
          <cell r="O464" t="str">
            <v>N/A</v>
          </cell>
          <cell r="V464">
            <v>2576196.9959010002</v>
          </cell>
        </row>
        <row r="465">
          <cell r="F465" t="str">
            <v>AG-B</v>
          </cell>
          <cell r="H465" t="str">
            <v>FO1</v>
          </cell>
          <cell r="O465" t="str">
            <v>N/A</v>
          </cell>
          <cell r="V465">
            <v>871392.90444900002</v>
          </cell>
        </row>
        <row r="466">
          <cell r="F466" t="str">
            <v>AG-B</v>
          </cell>
          <cell r="H466" t="str">
            <v>N/A</v>
          </cell>
          <cell r="O466" t="str">
            <v>N/A</v>
          </cell>
          <cell r="V466">
            <v>0</v>
          </cell>
        </row>
        <row r="467">
          <cell r="F467" t="str">
            <v>AG-B</v>
          </cell>
          <cell r="H467" t="str">
            <v>N/A</v>
          </cell>
          <cell r="O467" t="str">
            <v>N/A</v>
          </cell>
          <cell r="V467">
            <v>0</v>
          </cell>
        </row>
        <row r="468">
          <cell r="F468" t="str">
            <v>AG-B</v>
          </cell>
          <cell r="H468" t="str">
            <v>N/A</v>
          </cell>
          <cell r="O468" t="str">
            <v>N/A</v>
          </cell>
          <cell r="V468">
            <v>0</v>
          </cell>
        </row>
        <row r="469">
          <cell r="F469" t="str">
            <v>AG-B</v>
          </cell>
          <cell r="H469" t="str">
            <v>N/A</v>
          </cell>
          <cell r="O469" t="str">
            <v>N/A</v>
          </cell>
          <cell r="V469">
            <v>0</v>
          </cell>
        </row>
        <row r="470">
          <cell r="F470" t="str">
            <v>AG-B</v>
          </cell>
          <cell r="H470" t="str">
            <v>N/A</v>
          </cell>
          <cell r="O470" t="str">
            <v>N/A</v>
          </cell>
          <cell r="V470">
            <v>0</v>
          </cell>
        </row>
        <row r="471">
          <cell r="F471" t="str">
            <v>AG-B</v>
          </cell>
          <cell r="H471" t="str">
            <v>N/A</v>
          </cell>
          <cell r="O471" t="str">
            <v>N/A</v>
          </cell>
          <cell r="V471">
            <v>0</v>
          </cell>
        </row>
        <row r="472">
          <cell r="F472" t="str">
            <v>AG-B</v>
          </cell>
          <cell r="H472" t="str">
            <v>N/A</v>
          </cell>
          <cell r="O472" t="str">
            <v>N/A</v>
          </cell>
          <cell r="V472">
            <v>0</v>
          </cell>
        </row>
        <row r="473">
          <cell r="F473" t="str">
            <v>AG-B</v>
          </cell>
          <cell r="H473" t="str">
            <v>N/A</v>
          </cell>
          <cell r="O473" t="str">
            <v>N/A</v>
          </cell>
          <cell r="V473">
            <v>0</v>
          </cell>
        </row>
        <row r="474">
          <cell r="F474" t="str">
            <v>AG-B</v>
          </cell>
          <cell r="H474" t="str">
            <v>N/A</v>
          </cell>
          <cell r="O474" t="str">
            <v>N/A</v>
          </cell>
          <cell r="V474">
            <v>0</v>
          </cell>
        </row>
        <row r="475">
          <cell r="F475" t="str">
            <v>AG-B</v>
          </cell>
          <cell r="H475" t="str">
            <v>N/A</v>
          </cell>
          <cell r="O475" t="str">
            <v>N/A</v>
          </cell>
          <cell r="V475">
            <v>0</v>
          </cell>
        </row>
        <row r="476">
          <cell r="F476" t="str">
            <v>AG-B</v>
          </cell>
          <cell r="H476" t="str">
            <v>N/A</v>
          </cell>
          <cell r="O476" t="str">
            <v>N/A</v>
          </cell>
          <cell r="V476">
            <v>0</v>
          </cell>
        </row>
        <row r="477">
          <cell r="F477" t="str">
            <v>AG-B</v>
          </cell>
          <cell r="H477" t="str">
            <v>N/A</v>
          </cell>
          <cell r="O477" t="str">
            <v>N/A</v>
          </cell>
          <cell r="V477">
            <v>0</v>
          </cell>
        </row>
        <row r="478">
          <cell r="F478" t="str">
            <v>AG-B</v>
          </cell>
          <cell r="H478" t="str">
            <v>N/A</v>
          </cell>
          <cell r="O478" t="str">
            <v>N/A</v>
          </cell>
          <cell r="V478">
            <v>0</v>
          </cell>
        </row>
        <row r="479">
          <cell r="F479" t="str">
            <v>AG-B</v>
          </cell>
          <cell r="H479" t="str">
            <v>N/A</v>
          </cell>
          <cell r="O479" t="str">
            <v>N/A</v>
          </cell>
          <cell r="V479">
            <v>0</v>
          </cell>
        </row>
        <row r="480">
          <cell r="F480" t="str">
            <v>AG-B</v>
          </cell>
          <cell r="H480" t="str">
            <v>N/A</v>
          </cell>
          <cell r="O480" t="str">
            <v>N/A</v>
          </cell>
          <cell r="V480">
            <v>0</v>
          </cell>
        </row>
        <row r="481">
          <cell r="F481" t="str">
            <v>AG-B</v>
          </cell>
          <cell r="H481" t="str">
            <v>FO2</v>
          </cell>
          <cell r="O481" t="str">
            <v>N/A</v>
          </cell>
          <cell r="V481">
            <v>0</v>
          </cell>
        </row>
        <row r="482">
          <cell r="F482" t="str">
            <v>AG-B</v>
          </cell>
          <cell r="H482" t="str">
            <v>FO2</v>
          </cell>
          <cell r="O482" t="str">
            <v>N/A</v>
          </cell>
          <cell r="V482">
            <v>4387325.6289090002</v>
          </cell>
        </row>
        <row r="483">
          <cell r="F483" t="str">
            <v>AG-B</v>
          </cell>
          <cell r="H483" t="str">
            <v>FO2</v>
          </cell>
          <cell r="O483" t="str">
            <v>N/A</v>
          </cell>
          <cell r="V483">
            <v>684660.52860399999</v>
          </cell>
        </row>
        <row r="484">
          <cell r="F484" t="str">
            <v>AG-B</v>
          </cell>
          <cell r="H484" t="str">
            <v>FO2</v>
          </cell>
          <cell r="O484" t="str">
            <v>N/A</v>
          </cell>
          <cell r="V484">
            <v>2576196.9959010002</v>
          </cell>
        </row>
        <row r="485">
          <cell r="F485" t="str">
            <v>AG-B</v>
          </cell>
          <cell r="H485" t="str">
            <v>FO2</v>
          </cell>
          <cell r="O485" t="str">
            <v>N/A</v>
          </cell>
          <cell r="V485">
            <v>871392.90444900002</v>
          </cell>
        </row>
        <row r="486">
          <cell r="F486" t="str">
            <v>AG-B</v>
          </cell>
          <cell r="H486" t="str">
            <v>FO3</v>
          </cell>
          <cell r="O486" t="str">
            <v>N/A</v>
          </cell>
          <cell r="V486">
            <v>0</v>
          </cell>
        </row>
        <row r="487">
          <cell r="F487" t="str">
            <v>AG-B</v>
          </cell>
          <cell r="H487" t="str">
            <v>FO3</v>
          </cell>
          <cell r="O487" t="str">
            <v>N/A</v>
          </cell>
          <cell r="V487">
            <v>4387325.6289090002</v>
          </cell>
        </row>
        <row r="488">
          <cell r="F488" t="str">
            <v>AG-B</v>
          </cell>
          <cell r="H488" t="str">
            <v>FO3</v>
          </cell>
          <cell r="O488" t="str">
            <v>N/A</v>
          </cell>
          <cell r="V488">
            <v>684660.52860399999</v>
          </cell>
        </row>
        <row r="489">
          <cell r="F489" t="str">
            <v>AG-B</v>
          </cell>
          <cell r="H489" t="str">
            <v>FO3</v>
          </cell>
          <cell r="O489" t="str">
            <v>N/A</v>
          </cell>
          <cell r="V489">
            <v>2576196.9959010002</v>
          </cell>
        </row>
        <row r="490">
          <cell r="F490" t="str">
            <v>AG-B</v>
          </cell>
          <cell r="H490" t="str">
            <v>FO3</v>
          </cell>
          <cell r="O490" t="str">
            <v>N/A</v>
          </cell>
          <cell r="V490">
            <v>871392.90444900002</v>
          </cell>
        </row>
        <row r="491">
          <cell r="F491" t="str">
            <v>AG-B</v>
          </cell>
          <cell r="H491" t="str">
            <v>N/A</v>
          </cell>
          <cell r="O491" t="str">
            <v>N/A</v>
          </cell>
          <cell r="V491">
            <v>0</v>
          </cell>
        </row>
        <row r="492">
          <cell r="F492" t="str">
            <v>AG-B</v>
          </cell>
          <cell r="H492" t="str">
            <v>N/A</v>
          </cell>
          <cell r="O492" t="str">
            <v>N/A</v>
          </cell>
          <cell r="V492">
            <v>0</v>
          </cell>
        </row>
        <row r="493">
          <cell r="F493" t="str">
            <v>AG-B</v>
          </cell>
          <cell r="H493" t="str">
            <v>N/A</v>
          </cell>
          <cell r="O493" t="str">
            <v>N/A</v>
          </cell>
          <cell r="V493">
            <v>0</v>
          </cell>
        </row>
        <row r="494">
          <cell r="F494" t="str">
            <v>AG-B</v>
          </cell>
          <cell r="H494" t="str">
            <v>N/A</v>
          </cell>
          <cell r="O494" t="str">
            <v>N/A</v>
          </cell>
          <cell r="V494">
            <v>0</v>
          </cell>
        </row>
        <row r="495">
          <cell r="F495" t="str">
            <v>AG-B</v>
          </cell>
          <cell r="H495" t="str">
            <v>N/A</v>
          </cell>
          <cell r="O495" t="str">
            <v>N/A</v>
          </cell>
          <cell r="V495">
            <v>0</v>
          </cell>
        </row>
        <row r="496">
          <cell r="F496" t="str">
            <v>AG-B</v>
          </cell>
          <cell r="H496" t="str">
            <v>CARE Surcharge</v>
          </cell>
          <cell r="O496" t="str">
            <v>N/A</v>
          </cell>
          <cell r="V496">
            <v>0</v>
          </cell>
        </row>
        <row r="497">
          <cell r="F497" t="str">
            <v>AG-B</v>
          </cell>
          <cell r="H497" t="str">
            <v>N/A</v>
          </cell>
          <cell r="O497" t="str">
            <v>N/A</v>
          </cell>
          <cell r="V497">
            <v>0</v>
          </cell>
        </row>
        <row r="498">
          <cell r="F498" t="str">
            <v>AG-B</v>
          </cell>
          <cell r="H498" t="str">
            <v>N/A</v>
          </cell>
          <cell r="O498" t="str">
            <v>N/A</v>
          </cell>
          <cell r="V498">
            <v>0</v>
          </cell>
        </row>
        <row r="499">
          <cell r="F499" t="str">
            <v>AG-B</v>
          </cell>
          <cell r="H499" t="str">
            <v>N/A</v>
          </cell>
          <cell r="O499" t="str">
            <v>N/A</v>
          </cell>
          <cell r="V499">
            <v>0</v>
          </cell>
        </row>
        <row r="500">
          <cell r="F500" t="str">
            <v>AG-B</v>
          </cell>
          <cell r="H500" t="str">
            <v>N/A</v>
          </cell>
          <cell r="O500" t="str">
            <v>N/A</v>
          </cell>
          <cell r="V500">
            <v>0</v>
          </cell>
        </row>
        <row r="501">
          <cell r="F501" t="str">
            <v>AG-B</v>
          </cell>
          <cell r="H501" t="str">
            <v>Non-Surcharge</v>
          </cell>
          <cell r="O501" t="str">
            <v>N/A</v>
          </cell>
          <cell r="V501">
            <v>0</v>
          </cell>
        </row>
        <row r="502">
          <cell r="F502" t="str">
            <v>AG-B</v>
          </cell>
          <cell r="H502" t="str">
            <v>N/A</v>
          </cell>
          <cell r="O502" t="str">
            <v>N/A</v>
          </cell>
          <cell r="V502">
            <v>0</v>
          </cell>
        </row>
        <row r="503">
          <cell r="F503" t="str">
            <v>AG-B</v>
          </cell>
          <cell r="H503" t="str">
            <v>N/A</v>
          </cell>
          <cell r="O503" t="str">
            <v>N/A</v>
          </cell>
          <cell r="V503">
            <v>0</v>
          </cell>
        </row>
        <row r="504">
          <cell r="F504" t="str">
            <v>AG-B</v>
          </cell>
          <cell r="H504" t="str">
            <v>FO1</v>
          </cell>
          <cell r="O504" t="str">
            <v>N/A</v>
          </cell>
          <cell r="V504">
            <v>0</v>
          </cell>
        </row>
        <row r="505">
          <cell r="F505" t="str">
            <v>AG-B</v>
          </cell>
          <cell r="H505" t="str">
            <v>N/A</v>
          </cell>
          <cell r="O505" t="str">
            <v>N/A</v>
          </cell>
          <cell r="V505">
            <v>0</v>
          </cell>
        </row>
        <row r="506">
          <cell r="F506" t="str">
            <v>AG-B</v>
          </cell>
          <cell r="H506" t="str">
            <v>N/A</v>
          </cell>
          <cell r="O506" t="str">
            <v>N/A</v>
          </cell>
          <cell r="V506">
            <v>0</v>
          </cell>
        </row>
        <row r="507">
          <cell r="F507" t="str">
            <v>AG-B</v>
          </cell>
          <cell r="H507" t="str">
            <v>N/A</v>
          </cell>
          <cell r="O507" t="str">
            <v>N/A</v>
          </cell>
          <cell r="V507">
            <v>0</v>
          </cell>
        </row>
        <row r="508">
          <cell r="F508" t="str">
            <v>AG-B</v>
          </cell>
          <cell r="H508" t="str">
            <v>N/A</v>
          </cell>
          <cell r="O508" t="str">
            <v>N/A</v>
          </cell>
          <cell r="V508">
            <v>0</v>
          </cell>
        </row>
        <row r="509">
          <cell r="F509" t="str">
            <v>AG-B</v>
          </cell>
          <cell r="H509" t="str">
            <v>CARE Surcharge</v>
          </cell>
          <cell r="O509" t="str">
            <v>N/A</v>
          </cell>
          <cell r="V509">
            <v>0</v>
          </cell>
        </row>
        <row r="510">
          <cell r="F510" t="str">
            <v>AG-B</v>
          </cell>
          <cell r="H510" t="str">
            <v>CARE Surcharge</v>
          </cell>
          <cell r="O510" t="str">
            <v>N/A</v>
          </cell>
          <cell r="V510">
            <v>0</v>
          </cell>
        </row>
        <row r="511">
          <cell r="F511" t="str">
            <v>AG-B</v>
          </cell>
          <cell r="H511" t="str">
            <v>CARE Surcharge</v>
          </cell>
          <cell r="O511" t="str">
            <v>N/A</v>
          </cell>
          <cell r="V511">
            <v>0</v>
          </cell>
        </row>
        <row r="512">
          <cell r="F512" t="str">
            <v>AG-B</v>
          </cell>
          <cell r="H512" t="str">
            <v>CARE Surcharge</v>
          </cell>
          <cell r="O512" t="str">
            <v>N/A</v>
          </cell>
          <cell r="V512">
            <v>0</v>
          </cell>
        </row>
        <row r="513">
          <cell r="F513" t="str">
            <v>AG-B</v>
          </cell>
          <cell r="H513" t="str">
            <v>EITE</v>
          </cell>
          <cell r="O513" t="str">
            <v>N/A</v>
          </cell>
          <cell r="V513">
            <v>0</v>
          </cell>
        </row>
        <row r="514">
          <cell r="F514" t="str">
            <v>AG-B</v>
          </cell>
          <cell r="H514" t="str">
            <v>EITE</v>
          </cell>
          <cell r="O514" t="str">
            <v>N/A</v>
          </cell>
          <cell r="V514">
            <v>0</v>
          </cell>
        </row>
        <row r="515">
          <cell r="F515" t="str">
            <v>AG-B</v>
          </cell>
          <cell r="H515" t="str">
            <v>EITE</v>
          </cell>
          <cell r="O515" t="str">
            <v>N/A</v>
          </cell>
          <cell r="V515">
            <v>0</v>
          </cell>
        </row>
        <row r="516">
          <cell r="F516" t="str">
            <v>AG-B</v>
          </cell>
          <cell r="H516" t="str">
            <v>EITE</v>
          </cell>
          <cell r="O516" t="str">
            <v>N/A</v>
          </cell>
          <cell r="V516">
            <v>0</v>
          </cell>
        </row>
        <row r="517">
          <cell r="F517" t="str">
            <v>AG-B</v>
          </cell>
          <cell r="H517" t="str">
            <v>EUCRA</v>
          </cell>
          <cell r="O517" t="str">
            <v>N/A</v>
          </cell>
          <cell r="V517">
            <v>0</v>
          </cell>
        </row>
        <row r="518">
          <cell r="F518" t="str">
            <v>AG-B</v>
          </cell>
          <cell r="H518" t="str">
            <v>EUCRA</v>
          </cell>
          <cell r="O518" t="str">
            <v>N/A</v>
          </cell>
          <cell r="V518">
            <v>0</v>
          </cell>
        </row>
        <row r="519">
          <cell r="F519" t="str">
            <v>AG-B</v>
          </cell>
          <cell r="H519" t="str">
            <v>EUCRA</v>
          </cell>
          <cell r="O519" t="str">
            <v>N/A</v>
          </cell>
          <cell r="V519">
            <v>0</v>
          </cell>
        </row>
        <row r="520">
          <cell r="F520" t="str">
            <v>AG-B</v>
          </cell>
          <cell r="H520" t="str">
            <v>EUCRA</v>
          </cell>
          <cell r="O520" t="str">
            <v>N/A</v>
          </cell>
          <cell r="V520">
            <v>0</v>
          </cell>
        </row>
        <row r="521">
          <cell r="F521" t="str">
            <v>AG-B</v>
          </cell>
          <cell r="H521" t="str">
            <v>N/A</v>
          </cell>
          <cell r="O521" t="str">
            <v>N/A</v>
          </cell>
          <cell r="V521">
            <v>0</v>
          </cell>
        </row>
        <row r="522">
          <cell r="F522" t="str">
            <v>AG-B</v>
          </cell>
          <cell r="H522" t="str">
            <v>N/A</v>
          </cell>
          <cell r="O522" t="str">
            <v>N/A</v>
          </cell>
          <cell r="V522">
            <v>0</v>
          </cell>
        </row>
        <row r="523">
          <cell r="F523" t="str">
            <v>AG-B</v>
          </cell>
          <cell r="H523" t="str">
            <v>N/A</v>
          </cell>
          <cell r="O523" t="str">
            <v>N/A</v>
          </cell>
          <cell r="V523">
            <v>0</v>
          </cell>
        </row>
        <row r="524">
          <cell r="F524" t="str">
            <v>AG-B</v>
          </cell>
          <cell r="H524" t="str">
            <v>N/A</v>
          </cell>
          <cell r="O524" t="str">
            <v>N/A</v>
          </cell>
          <cell r="V524">
            <v>0</v>
          </cell>
        </row>
        <row r="525">
          <cell r="F525" t="str">
            <v>AG-B</v>
          </cell>
          <cell r="H525" t="str">
            <v>N/A</v>
          </cell>
          <cell r="O525" t="str">
            <v>N/A</v>
          </cell>
          <cell r="V525">
            <v>0</v>
          </cell>
        </row>
        <row r="526">
          <cell r="F526" t="str">
            <v>AG-B</v>
          </cell>
          <cell r="H526" t="str">
            <v>N/A</v>
          </cell>
          <cell r="O526" t="str">
            <v>N/A</v>
          </cell>
          <cell r="V526">
            <v>0</v>
          </cell>
        </row>
        <row r="527">
          <cell r="F527" t="str">
            <v>AG-B</v>
          </cell>
          <cell r="H527" t="str">
            <v>N/A</v>
          </cell>
          <cell r="O527" t="str">
            <v>N/A</v>
          </cell>
          <cell r="V527">
            <v>0</v>
          </cell>
        </row>
        <row r="528">
          <cell r="F528" t="str">
            <v>AG-B</v>
          </cell>
          <cell r="H528" t="str">
            <v>N/A</v>
          </cell>
          <cell r="O528" t="str">
            <v>N/A</v>
          </cell>
          <cell r="V528">
            <v>0</v>
          </cell>
        </row>
        <row r="529">
          <cell r="F529" t="str">
            <v>AG-B</v>
          </cell>
          <cell r="H529" t="str">
            <v>N/A</v>
          </cell>
          <cell r="O529" t="str">
            <v>N/A</v>
          </cell>
          <cell r="V529">
            <v>0</v>
          </cell>
        </row>
        <row r="530">
          <cell r="F530" t="str">
            <v>AG-B</v>
          </cell>
          <cell r="H530" t="str">
            <v>N/A</v>
          </cell>
          <cell r="O530" t="str">
            <v>N/A</v>
          </cell>
          <cell r="V530">
            <v>0</v>
          </cell>
        </row>
        <row r="531">
          <cell r="F531" t="str">
            <v>AG-B</v>
          </cell>
          <cell r="H531" t="str">
            <v>N/A</v>
          </cell>
          <cell r="O531" t="str">
            <v>N/A</v>
          </cell>
          <cell r="V531">
            <v>0</v>
          </cell>
        </row>
        <row r="532">
          <cell r="F532" t="str">
            <v>AG-B</v>
          </cell>
          <cell r="H532" t="str">
            <v>N/A</v>
          </cell>
          <cell r="O532" t="str">
            <v>N/A</v>
          </cell>
          <cell r="V532">
            <v>0</v>
          </cell>
        </row>
        <row r="533">
          <cell r="F533" t="str">
            <v>AG-B</v>
          </cell>
          <cell r="H533" t="str">
            <v>N/A</v>
          </cell>
          <cell r="O533" t="str">
            <v>N/A</v>
          </cell>
          <cell r="V533">
            <v>0</v>
          </cell>
        </row>
        <row r="534">
          <cell r="F534" t="str">
            <v>AG-B</v>
          </cell>
          <cell r="H534" t="str">
            <v>N/A</v>
          </cell>
          <cell r="O534" t="str">
            <v>N/A</v>
          </cell>
          <cell r="V534">
            <v>0</v>
          </cell>
        </row>
        <row r="535">
          <cell r="F535" t="str">
            <v>AG-B</v>
          </cell>
          <cell r="H535" t="str">
            <v>N/A</v>
          </cell>
          <cell r="O535" t="str">
            <v>N/A</v>
          </cell>
          <cell r="V535">
            <v>0</v>
          </cell>
        </row>
        <row r="536">
          <cell r="F536" t="str">
            <v>AG-B</v>
          </cell>
          <cell r="H536" t="str">
            <v>N/A</v>
          </cell>
          <cell r="O536" t="str">
            <v>N/A</v>
          </cell>
          <cell r="V536">
            <v>0</v>
          </cell>
        </row>
        <row r="537">
          <cell r="F537" t="str">
            <v>AG-B</v>
          </cell>
          <cell r="H537" t="str">
            <v>N/A</v>
          </cell>
          <cell r="O537" t="str">
            <v>N/A</v>
          </cell>
          <cell r="V537">
            <v>0</v>
          </cell>
        </row>
        <row r="538">
          <cell r="F538" t="str">
            <v>AG-B</v>
          </cell>
          <cell r="H538" t="str">
            <v>N/A</v>
          </cell>
          <cell r="O538" t="str">
            <v>N/A</v>
          </cell>
          <cell r="V538">
            <v>0</v>
          </cell>
        </row>
        <row r="539">
          <cell r="F539" t="str">
            <v>AG-B</v>
          </cell>
          <cell r="H539" t="str">
            <v>N/A</v>
          </cell>
          <cell r="O539" t="str">
            <v>N/A</v>
          </cell>
          <cell r="V539">
            <v>0</v>
          </cell>
        </row>
        <row r="540">
          <cell r="F540" t="str">
            <v>AG-B</v>
          </cell>
          <cell r="H540" t="str">
            <v>N/A</v>
          </cell>
          <cell r="O540" t="str">
            <v>N/A</v>
          </cell>
          <cell r="V540">
            <v>0</v>
          </cell>
        </row>
        <row r="541">
          <cell r="F541" t="str">
            <v>AG-B</v>
          </cell>
          <cell r="H541" t="str">
            <v>N/A</v>
          </cell>
          <cell r="O541" t="str">
            <v>N/A</v>
          </cell>
          <cell r="V541">
            <v>0</v>
          </cell>
        </row>
        <row r="542">
          <cell r="F542" t="str">
            <v>AG-B</v>
          </cell>
          <cell r="H542" t="str">
            <v>N/A</v>
          </cell>
          <cell r="O542" t="str">
            <v>N/A</v>
          </cell>
          <cell r="V542">
            <v>0</v>
          </cell>
        </row>
        <row r="543">
          <cell r="F543" t="str">
            <v>AG-B</v>
          </cell>
          <cell r="H543" t="str">
            <v>N/A</v>
          </cell>
          <cell r="O543" t="str">
            <v>N/A</v>
          </cell>
          <cell r="V543">
            <v>0</v>
          </cell>
        </row>
        <row r="544">
          <cell r="F544" t="str">
            <v>AG-B</v>
          </cell>
          <cell r="H544" t="str">
            <v>N/A</v>
          </cell>
          <cell r="O544" t="str">
            <v>N/A</v>
          </cell>
          <cell r="V544">
            <v>0</v>
          </cell>
        </row>
        <row r="545">
          <cell r="F545" t="str">
            <v>AG-B</v>
          </cell>
          <cell r="H545" t="str">
            <v>N/A</v>
          </cell>
          <cell r="O545" t="str">
            <v>N/A</v>
          </cell>
          <cell r="V545">
            <v>0</v>
          </cell>
        </row>
        <row r="546">
          <cell r="F546" t="str">
            <v>AG-B</v>
          </cell>
          <cell r="H546" t="str">
            <v>N/A</v>
          </cell>
          <cell r="O546" t="str">
            <v>N/A</v>
          </cell>
          <cell r="V546">
            <v>0</v>
          </cell>
        </row>
        <row r="547">
          <cell r="F547" t="str">
            <v>AG-B</v>
          </cell>
          <cell r="H547" t="str">
            <v>N/A</v>
          </cell>
          <cell r="O547" t="str">
            <v>N/A</v>
          </cell>
          <cell r="V547">
            <v>0</v>
          </cell>
        </row>
        <row r="548">
          <cell r="F548" t="str">
            <v>AG-B</v>
          </cell>
          <cell r="H548" t="str">
            <v>N/A</v>
          </cell>
          <cell r="O548" t="str">
            <v>N/A</v>
          </cell>
          <cell r="V548">
            <v>0</v>
          </cell>
        </row>
        <row r="549">
          <cell r="F549" t="str">
            <v>AG-B</v>
          </cell>
          <cell r="H549" t="str">
            <v>N/A</v>
          </cell>
          <cell r="O549" t="str">
            <v>N/A</v>
          </cell>
          <cell r="V549">
            <v>0</v>
          </cell>
        </row>
        <row r="550">
          <cell r="F550" t="str">
            <v>AG-B</v>
          </cell>
          <cell r="H550" t="str">
            <v>N/A</v>
          </cell>
          <cell r="O550" t="str">
            <v>N/A</v>
          </cell>
          <cell r="V550">
            <v>0</v>
          </cell>
        </row>
        <row r="551">
          <cell r="F551" t="str">
            <v>AG-B</v>
          </cell>
          <cell r="H551" t="str">
            <v>N/A</v>
          </cell>
          <cell r="O551" t="str">
            <v>N/A</v>
          </cell>
          <cell r="V551">
            <v>0</v>
          </cell>
        </row>
        <row r="552">
          <cell r="F552" t="str">
            <v>AG-B</v>
          </cell>
          <cell r="H552" t="str">
            <v>N/A</v>
          </cell>
          <cell r="O552" t="str">
            <v>N/A</v>
          </cell>
          <cell r="V552">
            <v>0</v>
          </cell>
        </row>
        <row r="553">
          <cell r="F553" t="str">
            <v>AG-B</v>
          </cell>
          <cell r="H553" t="str">
            <v>N/A</v>
          </cell>
          <cell r="O553" t="str">
            <v>N/A</v>
          </cell>
          <cell r="V553">
            <v>0</v>
          </cell>
        </row>
        <row r="554">
          <cell r="F554" t="str">
            <v>AG-B</v>
          </cell>
          <cell r="H554" t="str">
            <v>N/A</v>
          </cell>
          <cell r="O554" t="str">
            <v>N/A</v>
          </cell>
          <cell r="V554">
            <v>0</v>
          </cell>
        </row>
        <row r="555">
          <cell r="F555" t="str">
            <v>AG-B</v>
          </cell>
          <cell r="H555" t="str">
            <v>N/A</v>
          </cell>
          <cell r="O555" t="str">
            <v>N/A</v>
          </cell>
          <cell r="V555">
            <v>0</v>
          </cell>
        </row>
        <row r="556">
          <cell r="F556" t="str">
            <v>AG-B</v>
          </cell>
          <cell r="H556" t="str">
            <v>N/A</v>
          </cell>
          <cell r="O556" t="str">
            <v>N/A</v>
          </cell>
          <cell r="V556">
            <v>0</v>
          </cell>
        </row>
        <row r="557">
          <cell r="F557" t="str">
            <v>AG-B</v>
          </cell>
          <cell r="H557" t="str">
            <v>Non-Surcharge</v>
          </cell>
          <cell r="O557" t="str">
            <v>N/A</v>
          </cell>
          <cell r="V557">
            <v>0</v>
          </cell>
        </row>
        <row r="558">
          <cell r="F558" t="str">
            <v>AG-B</v>
          </cell>
          <cell r="H558" t="str">
            <v>Non-Surcharge</v>
          </cell>
          <cell r="O558" t="str">
            <v>N/A</v>
          </cell>
          <cell r="V558">
            <v>0</v>
          </cell>
        </row>
        <row r="559">
          <cell r="F559" t="str">
            <v>AG-B</v>
          </cell>
          <cell r="H559" t="str">
            <v>Non-Surcharge</v>
          </cell>
          <cell r="O559" t="str">
            <v>N/A</v>
          </cell>
          <cell r="V559">
            <v>0</v>
          </cell>
        </row>
        <row r="560">
          <cell r="F560" t="str">
            <v>AG-B</v>
          </cell>
          <cell r="H560" t="str">
            <v>Non-Surcharge</v>
          </cell>
          <cell r="O560" t="str">
            <v>N/A</v>
          </cell>
          <cell r="V560">
            <v>0</v>
          </cell>
        </row>
        <row r="561">
          <cell r="F561" t="str">
            <v>AG-B</v>
          </cell>
          <cell r="H561" t="str">
            <v>Small Business</v>
          </cell>
          <cell r="O561" t="str">
            <v>N/A</v>
          </cell>
          <cell r="V561">
            <v>0</v>
          </cell>
        </row>
        <row r="562">
          <cell r="F562" t="str">
            <v>AG-B</v>
          </cell>
          <cell r="H562" t="str">
            <v>Small Business</v>
          </cell>
          <cell r="O562" t="str">
            <v>N/A</v>
          </cell>
          <cell r="V562">
            <v>0</v>
          </cell>
        </row>
        <row r="563">
          <cell r="F563" t="str">
            <v>AG-B</v>
          </cell>
          <cell r="H563" t="str">
            <v>Small Business</v>
          </cell>
          <cell r="O563" t="str">
            <v>N/A</v>
          </cell>
          <cell r="V563">
            <v>0</v>
          </cell>
        </row>
        <row r="564">
          <cell r="F564" t="str">
            <v>AG-B</v>
          </cell>
          <cell r="H564" t="str">
            <v>Small Business</v>
          </cell>
          <cell r="O564" t="str">
            <v>N/A</v>
          </cell>
          <cell r="V564">
            <v>0</v>
          </cell>
        </row>
        <row r="565">
          <cell r="F565" t="str">
            <v>AG-B</v>
          </cell>
          <cell r="H565" t="str">
            <v>TAC</v>
          </cell>
          <cell r="O565" t="str">
            <v>N/A</v>
          </cell>
          <cell r="V565">
            <v>0</v>
          </cell>
        </row>
        <row r="566">
          <cell r="F566" t="str">
            <v>AG-B</v>
          </cell>
          <cell r="H566" t="str">
            <v>TAC</v>
          </cell>
          <cell r="O566" t="str">
            <v>N/A</v>
          </cell>
          <cell r="V566">
            <v>0</v>
          </cell>
        </row>
        <row r="567">
          <cell r="F567" t="str">
            <v>AG-B</v>
          </cell>
          <cell r="H567" t="str">
            <v>TAC</v>
          </cell>
          <cell r="O567" t="str">
            <v>N/A</v>
          </cell>
          <cell r="V567">
            <v>0</v>
          </cell>
        </row>
        <row r="568">
          <cell r="F568" t="str">
            <v>AG-B</v>
          </cell>
          <cell r="H568" t="str">
            <v>TAC</v>
          </cell>
          <cell r="O568" t="str">
            <v>N/A</v>
          </cell>
          <cell r="V568">
            <v>0</v>
          </cell>
        </row>
        <row r="569">
          <cell r="F569" t="str">
            <v>AG-B</v>
          </cell>
          <cell r="H569" t="str">
            <v>TRBAA</v>
          </cell>
          <cell r="O569" t="str">
            <v>N/A</v>
          </cell>
          <cell r="V569">
            <v>0</v>
          </cell>
        </row>
        <row r="570">
          <cell r="F570" t="str">
            <v>AG-B</v>
          </cell>
          <cell r="H570" t="str">
            <v>TRBAA</v>
          </cell>
          <cell r="O570" t="str">
            <v>N/A</v>
          </cell>
          <cell r="V570">
            <v>0</v>
          </cell>
        </row>
        <row r="571">
          <cell r="F571" t="str">
            <v>AG-B</v>
          </cell>
          <cell r="H571" t="str">
            <v>TRBAA</v>
          </cell>
          <cell r="O571" t="str">
            <v>N/A</v>
          </cell>
          <cell r="V571">
            <v>0</v>
          </cell>
        </row>
        <row r="572">
          <cell r="F572" t="str">
            <v>AG-B</v>
          </cell>
          <cell r="H572" t="str">
            <v>TRBAA</v>
          </cell>
          <cell r="O572" t="str">
            <v>N/A</v>
          </cell>
          <cell r="V572">
            <v>0</v>
          </cell>
        </row>
        <row r="573">
          <cell r="F573" t="str">
            <v>AG-B</v>
          </cell>
          <cell r="H573" t="str">
            <v>N/A</v>
          </cell>
          <cell r="O573" t="str">
            <v>N/A</v>
          </cell>
          <cell r="V573">
            <v>0</v>
          </cell>
        </row>
        <row r="574">
          <cell r="F574" t="str">
            <v>AG-B</v>
          </cell>
          <cell r="H574" t="str">
            <v>N/A</v>
          </cell>
          <cell r="O574" t="str">
            <v>N/A</v>
          </cell>
          <cell r="V574">
            <v>0</v>
          </cell>
        </row>
        <row r="575">
          <cell r="F575" t="str">
            <v>AG-B</v>
          </cell>
          <cell r="H575" t="str">
            <v>N/A</v>
          </cell>
          <cell r="O575" t="str">
            <v>N/A</v>
          </cell>
          <cell r="V575">
            <v>0</v>
          </cell>
        </row>
        <row r="576">
          <cell r="F576" t="str">
            <v>AG-B</v>
          </cell>
          <cell r="H576" t="str">
            <v>N/A</v>
          </cell>
          <cell r="O576" t="str">
            <v>N/A</v>
          </cell>
          <cell r="V576">
            <v>0</v>
          </cell>
        </row>
        <row r="577">
          <cell r="F577" t="str">
            <v>AG-B</v>
          </cell>
          <cell r="H577" t="str">
            <v>N/A</v>
          </cell>
          <cell r="O577" t="str">
            <v>N/A</v>
          </cell>
          <cell r="V577">
            <v>0</v>
          </cell>
        </row>
        <row r="578">
          <cell r="F578" t="str">
            <v>AG-B</v>
          </cell>
          <cell r="H578" t="str">
            <v>N/A</v>
          </cell>
          <cell r="O578" t="str">
            <v>N/A</v>
          </cell>
          <cell r="V578">
            <v>0</v>
          </cell>
        </row>
        <row r="579">
          <cell r="F579" t="str">
            <v>AG-B</v>
          </cell>
          <cell r="H579" t="str">
            <v>N/A</v>
          </cell>
          <cell r="O579" t="str">
            <v>N/A</v>
          </cell>
          <cell r="V579">
            <v>0</v>
          </cell>
        </row>
        <row r="580">
          <cell r="F580" t="str">
            <v>AG-B</v>
          </cell>
          <cell r="H580" t="str">
            <v>N/A</v>
          </cell>
          <cell r="O580" t="str">
            <v>N/A</v>
          </cell>
          <cell r="V580">
            <v>0</v>
          </cell>
        </row>
        <row r="581">
          <cell r="F581" t="str">
            <v>AG-B</v>
          </cell>
          <cell r="H581" t="str">
            <v>FO1</v>
          </cell>
          <cell r="O581" t="str">
            <v>N/A</v>
          </cell>
          <cell r="V581">
            <v>0</v>
          </cell>
        </row>
        <row r="582">
          <cell r="F582" t="str">
            <v>AG-B</v>
          </cell>
          <cell r="H582" t="str">
            <v>FO1</v>
          </cell>
          <cell r="O582" t="str">
            <v>N/A</v>
          </cell>
          <cell r="V582">
            <v>0</v>
          </cell>
        </row>
        <row r="583">
          <cell r="F583" t="str">
            <v>AG-B</v>
          </cell>
          <cell r="H583" t="str">
            <v>FO1</v>
          </cell>
          <cell r="O583" t="str">
            <v>N/A</v>
          </cell>
          <cell r="V583">
            <v>0</v>
          </cell>
        </row>
        <row r="584">
          <cell r="F584" t="str">
            <v>AG-B</v>
          </cell>
          <cell r="H584" t="str">
            <v>FO1</v>
          </cell>
          <cell r="O584" t="str">
            <v>N/A</v>
          </cell>
          <cell r="V584">
            <v>0</v>
          </cell>
        </row>
        <row r="585">
          <cell r="F585" t="str">
            <v>AG-B</v>
          </cell>
          <cell r="H585" t="str">
            <v>N/A</v>
          </cell>
          <cell r="O585" t="str">
            <v>N/A</v>
          </cell>
          <cell r="V585">
            <v>0</v>
          </cell>
        </row>
        <row r="586">
          <cell r="F586" t="str">
            <v>AG-B</v>
          </cell>
          <cell r="H586" t="str">
            <v>N/A</v>
          </cell>
          <cell r="O586" t="str">
            <v>N/A</v>
          </cell>
          <cell r="V586">
            <v>0</v>
          </cell>
        </row>
        <row r="587">
          <cell r="F587" t="str">
            <v>AG-B</v>
          </cell>
          <cell r="H587" t="str">
            <v>N/A</v>
          </cell>
          <cell r="O587" t="str">
            <v>N/A</v>
          </cell>
          <cell r="V587">
            <v>0</v>
          </cell>
        </row>
        <row r="588">
          <cell r="F588" t="str">
            <v>AG-B</v>
          </cell>
          <cell r="H588" t="str">
            <v>N/A</v>
          </cell>
          <cell r="O588" t="str">
            <v>N/A</v>
          </cell>
          <cell r="V588">
            <v>0</v>
          </cell>
        </row>
        <row r="589">
          <cell r="F589" t="str">
            <v>AG-B</v>
          </cell>
          <cell r="H589" t="str">
            <v>N/A</v>
          </cell>
          <cell r="O589" t="str">
            <v>N/A</v>
          </cell>
          <cell r="V589">
            <v>0</v>
          </cell>
        </row>
        <row r="590">
          <cell r="F590" t="str">
            <v>AG-B</v>
          </cell>
          <cell r="H590" t="str">
            <v>N/A</v>
          </cell>
          <cell r="O590" t="str">
            <v>N/A</v>
          </cell>
          <cell r="V590">
            <v>0</v>
          </cell>
        </row>
        <row r="591">
          <cell r="F591" t="str">
            <v>AG-B</v>
          </cell>
          <cell r="H591" t="str">
            <v>N/A</v>
          </cell>
          <cell r="O591" t="str">
            <v>N/A</v>
          </cell>
          <cell r="V591">
            <v>0</v>
          </cell>
        </row>
        <row r="592">
          <cell r="F592" t="str">
            <v>AG-B</v>
          </cell>
          <cell r="H592" t="str">
            <v>N/A</v>
          </cell>
          <cell r="O592" t="str">
            <v>N/A</v>
          </cell>
          <cell r="V592">
            <v>0</v>
          </cell>
        </row>
        <row r="593">
          <cell r="F593" t="str">
            <v>AG-B</v>
          </cell>
          <cell r="H593" t="str">
            <v>N/A</v>
          </cell>
          <cell r="O593" t="str">
            <v>N/A</v>
          </cell>
          <cell r="V593">
            <v>0</v>
          </cell>
        </row>
        <row r="594">
          <cell r="F594" t="str">
            <v>AG-B</v>
          </cell>
          <cell r="H594" t="str">
            <v>N/A</v>
          </cell>
          <cell r="O594" t="str">
            <v>N/A</v>
          </cell>
          <cell r="V594">
            <v>0</v>
          </cell>
        </row>
        <row r="595">
          <cell r="F595" t="str">
            <v>AG-B</v>
          </cell>
          <cell r="H595" t="str">
            <v>N/A</v>
          </cell>
          <cell r="O595" t="str">
            <v>N/A</v>
          </cell>
          <cell r="V595">
            <v>0</v>
          </cell>
        </row>
        <row r="596">
          <cell r="F596" t="str">
            <v>AG-B</v>
          </cell>
          <cell r="H596" t="str">
            <v>N/A</v>
          </cell>
          <cell r="O596" t="str">
            <v>N/A</v>
          </cell>
          <cell r="V596">
            <v>0</v>
          </cell>
        </row>
        <row r="597">
          <cell r="F597" t="str">
            <v>AG-B</v>
          </cell>
          <cell r="H597" t="str">
            <v>N/A</v>
          </cell>
          <cell r="O597" t="str">
            <v>N/A</v>
          </cell>
          <cell r="V597">
            <v>0</v>
          </cell>
        </row>
        <row r="598">
          <cell r="F598" t="str">
            <v>AG-B</v>
          </cell>
          <cell r="H598" t="str">
            <v>N/A</v>
          </cell>
          <cell r="O598" t="str">
            <v>N/A</v>
          </cell>
          <cell r="V598">
            <v>0</v>
          </cell>
        </row>
        <row r="599">
          <cell r="F599" t="str">
            <v>AG-B</v>
          </cell>
          <cell r="H599" t="str">
            <v>N/A</v>
          </cell>
          <cell r="O599" t="str">
            <v>N/A</v>
          </cell>
          <cell r="V599">
            <v>0</v>
          </cell>
        </row>
        <row r="600">
          <cell r="F600" t="str">
            <v>AG-B</v>
          </cell>
          <cell r="H600" t="str">
            <v>FO2</v>
          </cell>
          <cell r="O600" t="str">
            <v>N/A</v>
          </cell>
          <cell r="V600">
            <v>0</v>
          </cell>
        </row>
        <row r="601">
          <cell r="F601" t="str">
            <v>AG-B</v>
          </cell>
          <cell r="H601" t="str">
            <v>FO2</v>
          </cell>
          <cell r="O601" t="str">
            <v>N/A</v>
          </cell>
          <cell r="V601">
            <v>0</v>
          </cell>
        </row>
        <row r="602">
          <cell r="F602" t="str">
            <v>AG-B</v>
          </cell>
          <cell r="H602" t="str">
            <v>FO2</v>
          </cell>
          <cell r="O602" t="str">
            <v>N/A</v>
          </cell>
          <cell r="V602">
            <v>0</v>
          </cell>
        </row>
        <row r="603">
          <cell r="F603" t="str">
            <v>AG-B</v>
          </cell>
          <cell r="H603" t="str">
            <v>FO2</v>
          </cell>
          <cell r="O603" t="str">
            <v>N/A</v>
          </cell>
          <cell r="V603">
            <v>0</v>
          </cell>
        </row>
        <row r="604">
          <cell r="F604" t="str">
            <v>AG-B</v>
          </cell>
          <cell r="H604" t="str">
            <v>FO2</v>
          </cell>
          <cell r="O604" t="str">
            <v>N/A</v>
          </cell>
          <cell r="V604">
            <v>0</v>
          </cell>
        </row>
        <row r="605">
          <cell r="F605" t="str">
            <v>AG-B</v>
          </cell>
          <cell r="H605" t="str">
            <v>FO3</v>
          </cell>
          <cell r="O605" t="str">
            <v>N/A</v>
          </cell>
          <cell r="V605">
            <v>0</v>
          </cell>
        </row>
        <row r="606">
          <cell r="F606" t="str">
            <v>AG-B</v>
          </cell>
          <cell r="H606" t="str">
            <v>FO3</v>
          </cell>
          <cell r="O606" t="str">
            <v>N/A</v>
          </cell>
          <cell r="V606">
            <v>0</v>
          </cell>
        </row>
        <row r="607">
          <cell r="F607" t="str">
            <v>AG-B</v>
          </cell>
          <cell r="H607" t="str">
            <v>FO3</v>
          </cell>
          <cell r="O607" t="str">
            <v>N/A</v>
          </cell>
          <cell r="V607">
            <v>0</v>
          </cell>
        </row>
        <row r="608">
          <cell r="F608" t="str">
            <v>AG-B</v>
          </cell>
          <cell r="H608" t="str">
            <v>FO3</v>
          </cell>
          <cell r="O608" t="str">
            <v>N/A</v>
          </cell>
          <cell r="V608">
            <v>0</v>
          </cell>
        </row>
        <row r="609">
          <cell r="F609" t="str">
            <v>AG-B</v>
          </cell>
          <cell r="H609" t="str">
            <v>FO3</v>
          </cell>
          <cell r="O609" t="str">
            <v>N/A</v>
          </cell>
          <cell r="V609">
            <v>0</v>
          </cell>
        </row>
        <row r="610">
          <cell r="F610" t="str">
            <v>AG-C</v>
          </cell>
          <cell r="H610" t="str">
            <v>N/A</v>
          </cell>
          <cell r="O610" t="str">
            <v>N/A</v>
          </cell>
          <cell r="V610">
            <v>94323.207194000002</v>
          </cell>
        </row>
        <row r="611">
          <cell r="F611" t="str">
            <v>AG-C</v>
          </cell>
          <cell r="H611" t="str">
            <v>N/A</v>
          </cell>
          <cell r="O611" t="str">
            <v>N/A</v>
          </cell>
          <cell r="V611">
            <v>182905.01147900001</v>
          </cell>
        </row>
        <row r="612">
          <cell r="F612" t="str">
            <v>AG-C</v>
          </cell>
          <cell r="H612" t="str">
            <v>N/A</v>
          </cell>
          <cell r="O612" t="str">
            <v>N/A</v>
          </cell>
          <cell r="V612">
            <v>7216668.9098729994</v>
          </cell>
        </row>
        <row r="613">
          <cell r="F613" t="str">
            <v>AG-C</v>
          </cell>
          <cell r="H613" t="str">
            <v>N/A</v>
          </cell>
          <cell r="O613" t="str">
            <v>N/A</v>
          </cell>
          <cell r="V613">
            <v>6775618.7856399994</v>
          </cell>
        </row>
        <row r="614">
          <cell r="F614" t="str">
            <v>AG-C</v>
          </cell>
          <cell r="H614" t="str">
            <v>N/A</v>
          </cell>
          <cell r="O614" t="str">
            <v>N/A</v>
          </cell>
          <cell r="V614">
            <v>10697684.327853</v>
          </cell>
        </row>
        <row r="615">
          <cell r="F615" t="str">
            <v>AG-C</v>
          </cell>
          <cell r="H615" t="str">
            <v>N/A</v>
          </cell>
          <cell r="O615" t="str">
            <v>N/A</v>
          </cell>
          <cell r="V615">
            <v>4625036.4972319994</v>
          </cell>
        </row>
        <row r="616">
          <cell r="F616" t="str">
            <v>AG-C</v>
          </cell>
          <cell r="H616" t="str">
            <v>CARE Surcharge</v>
          </cell>
          <cell r="O616" t="str">
            <v>N/A</v>
          </cell>
          <cell r="V616">
            <v>28924782.390000001</v>
          </cell>
        </row>
        <row r="617">
          <cell r="F617" t="str">
            <v>AG-C</v>
          </cell>
          <cell r="H617" t="str">
            <v>N/A</v>
          </cell>
          <cell r="O617" t="str">
            <v>N/A</v>
          </cell>
          <cell r="V617">
            <v>3345582.3870000001</v>
          </cell>
        </row>
        <row r="618">
          <cell r="F618" t="str">
            <v>AG-C</v>
          </cell>
          <cell r="H618" t="str">
            <v>N/A</v>
          </cell>
          <cell r="O618" t="str">
            <v>N/A</v>
          </cell>
          <cell r="V618">
            <v>28924782.390000001</v>
          </cell>
        </row>
        <row r="619">
          <cell r="F619" t="str">
            <v>AG-C</v>
          </cell>
          <cell r="H619" t="str">
            <v>N/A</v>
          </cell>
          <cell r="O619" t="str">
            <v>N/A</v>
          </cell>
          <cell r="V619">
            <v>28924782.390000001</v>
          </cell>
        </row>
        <row r="620">
          <cell r="F620" t="str">
            <v>AG-C</v>
          </cell>
          <cell r="H620" t="str">
            <v>N/A</v>
          </cell>
          <cell r="O620" t="str">
            <v>N/A</v>
          </cell>
          <cell r="V620">
            <v>28924782.390000001</v>
          </cell>
        </row>
        <row r="621">
          <cell r="F621" t="str">
            <v>AG-C</v>
          </cell>
          <cell r="H621" t="str">
            <v>Non-Surcharge</v>
          </cell>
          <cell r="O621" t="str">
            <v>N/A</v>
          </cell>
          <cell r="V621">
            <v>28924782.390000001</v>
          </cell>
        </row>
        <row r="622">
          <cell r="F622" t="str">
            <v>AG-C</v>
          </cell>
          <cell r="H622" t="str">
            <v>N/A</v>
          </cell>
          <cell r="O622" t="str">
            <v>N/A</v>
          </cell>
          <cell r="V622">
            <v>0</v>
          </cell>
        </row>
        <row r="623">
          <cell r="F623" t="str">
            <v>AG-C</v>
          </cell>
          <cell r="H623" t="str">
            <v>N/A</v>
          </cell>
          <cell r="O623" t="str">
            <v>N/A</v>
          </cell>
          <cell r="V623">
            <v>0</v>
          </cell>
        </row>
        <row r="624">
          <cell r="F624" t="str">
            <v>AG-C</v>
          </cell>
          <cell r="H624" t="str">
            <v>FO1</v>
          </cell>
          <cell r="O624" t="str">
            <v>N/A</v>
          </cell>
          <cell r="V624">
            <v>0</v>
          </cell>
        </row>
        <row r="625">
          <cell r="F625" t="str">
            <v>AG-C</v>
          </cell>
          <cell r="H625" t="str">
            <v>N/A</v>
          </cell>
          <cell r="O625" t="str">
            <v>N/A</v>
          </cell>
          <cell r="V625">
            <v>20569.447951999999</v>
          </cell>
        </row>
        <row r="626">
          <cell r="F626" t="str">
            <v>AG-C</v>
          </cell>
          <cell r="H626" t="str">
            <v>N/A</v>
          </cell>
          <cell r="O626" t="str">
            <v>N/A</v>
          </cell>
          <cell r="V626">
            <v>0</v>
          </cell>
        </row>
        <row r="627">
          <cell r="F627" t="str">
            <v>AG-C</v>
          </cell>
          <cell r="H627" t="str">
            <v>N/A</v>
          </cell>
          <cell r="O627" t="str">
            <v>N/A</v>
          </cell>
          <cell r="V627">
            <v>29262.700146000003</v>
          </cell>
        </row>
        <row r="628">
          <cell r="F628" t="str">
            <v>AG-C</v>
          </cell>
          <cell r="H628" t="str">
            <v>N/A</v>
          </cell>
          <cell r="O628" t="str">
            <v>N/A</v>
          </cell>
          <cell r="V628">
            <v>0</v>
          </cell>
        </row>
        <row r="629">
          <cell r="F629" t="str">
            <v>AG-C</v>
          </cell>
          <cell r="H629" t="str">
            <v>CARE Surcharge</v>
          </cell>
          <cell r="O629" t="str">
            <v>N/A</v>
          </cell>
          <cell r="V629">
            <v>1653816610.224288</v>
          </cell>
        </row>
        <row r="630">
          <cell r="F630" t="str">
            <v>AG-C</v>
          </cell>
          <cell r="H630" t="str">
            <v>CARE Surcharge</v>
          </cell>
          <cell r="O630" t="str">
            <v>N/A</v>
          </cell>
          <cell r="V630">
            <v>223513837.67748702</v>
          </cell>
        </row>
        <row r="631">
          <cell r="F631" t="str">
            <v>AG-C</v>
          </cell>
          <cell r="H631" t="str">
            <v>CARE Surcharge</v>
          </cell>
          <cell r="O631" t="str">
            <v>N/A</v>
          </cell>
          <cell r="V631">
            <v>1629607016.083569</v>
          </cell>
        </row>
        <row r="632">
          <cell r="F632" t="str">
            <v>AG-C</v>
          </cell>
          <cell r="H632" t="str">
            <v>CARE Surcharge</v>
          </cell>
          <cell r="O632" t="str">
            <v>N/A</v>
          </cell>
          <cell r="V632">
            <v>240354563.55711097</v>
          </cell>
        </row>
        <row r="633">
          <cell r="F633" t="str">
            <v>AG-C</v>
          </cell>
          <cell r="H633" t="str">
            <v>EITE</v>
          </cell>
          <cell r="O633" t="str">
            <v>N/A</v>
          </cell>
          <cell r="V633">
            <v>250075428.96197551</v>
          </cell>
        </row>
        <row r="634">
          <cell r="F634" t="str">
            <v>AG-C</v>
          </cell>
          <cell r="H634" t="str">
            <v>EITE</v>
          </cell>
          <cell r="O634" t="str">
            <v>N/A</v>
          </cell>
          <cell r="V634">
            <v>33797773.278232157</v>
          </cell>
        </row>
        <row r="635">
          <cell r="F635" t="str">
            <v>AG-C</v>
          </cell>
          <cell r="H635" t="str">
            <v>EITE</v>
          </cell>
          <cell r="O635" t="str">
            <v>N/A</v>
          </cell>
          <cell r="V635">
            <v>246414669.59947622</v>
          </cell>
        </row>
        <row r="636">
          <cell r="F636" t="str">
            <v>AG-C</v>
          </cell>
          <cell r="H636" t="str">
            <v>EITE</v>
          </cell>
          <cell r="O636" t="str">
            <v>N/A</v>
          </cell>
          <cell r="V636">
            <v>36344277.964629404</v>
          </cell>
        </row>
        <row r="637">
          <cell r="F637" t="str">
            <v>AG-C</v>
          </cell>
          <cell r="H637" t="str">
            <v>EUCRA</v>
          </cell>
          <cell r="O637" t="str">
            <v>N/A</v>
          </cell>
          <cell r="V637">
            <v>1653816610.224288</v>
          </cell>
        </row>
        <row r="638">
          <cell r="F638" t="str">
            <v>AG-C</v>
          </cell>
          <cell r="H638" t="str">
            <v>EUCRA</v>
          </cell>
          <cell r="O638" t="str">
            <v>N/A</v>
          </cell>
          <cell r="V638">
            <v>223513837.67748702</v>
          </cell>
        </row>
        <row r="639">
          <cell r="F639" t="str">
            <v>AG-C</v>
          </cell>
          <cell r="H639" t="str">
            <v>EUCRA</v>
          </cell>
          <cell r="O639" t="str">
            <v>N/A</v>
          </cell>
          <cell r="V639">
            <v>1629607016.083569</v>
          </cell>
        </row>
        <row r="640">
          <cell r="F640" t="str">
            <v>AG-C</v>
          </cell>
          <cell r="H640" t="str">
            <v>EUCRA</v>
          </cell>
          <cell r="O640" t="str">
            <v>N/A</v>
          </cell>
          <cell r="V640">
            <v>240354563.55711097</v>
          </cell>
        </row>
        <row r="641">
          <cell r="F641" t="str">
            <v>AG-C</v>
          </cell>
          <cell r="H641" t="str">
            <v>N/A</v>
          </cell>
          <cell r="O641" t="str">
            <v>N/A</v>
          </cell>
          <cell r="V641">
            <v>1653816610.224288</v>
          </cell>
        </row>
        <row r="642">
          <cell r="F642" t="str">
            <v>AG-C</v>
          </cell>
          <cell r="H642" t="str">
            <v>N/A</v>
          </cell>
          <cell r="O642" t="str">
            <v>N/A</v>
          </cell>
          <cell r="V642">
            <v>223513837.67748702</v>
          </cell>
        </row>
        <row r="643">
          <cell r="F643" t="str">
            <v>AG-C</v>
          </cell>
          <cell r="H643" t="str">
            <v>N/A</v>
          </cell>
          <cell r="O643" t="str">
            <v>N/A</v>
          </cell>
          <cell r="V643">
            <v>1629607016.083569</v>
          </cell>
        </row>
        <row r="644">
          <cell r="F644" t="str">
            <v>AG-C</v>
          </cell>
          <cell r="H644" t="str">
            <v>N/A</v>
          </cell>
          <cell r="O644" t="str">
            <v>N/A</v>
          </cell>
          <cell r="V644">
            <v>240354563.55711097</v>
          </cell>
        </row>
        <row r="645">
          <cell r="F645" t="str">
            <v>AG-C</v>
          </cell>
          <cell r="H645" t="str">
            <v>N/A</v>
          </cell>
          <cell r="O645" t="str">
            <v>N/A</v>
          </cell>
          <cell r="V645">
            <v>1653816610.224288</v>
          </cell>
        </row>
        <row r="646">
          <cell r="F646" t="str">
            <v>AG-C</v>
          </cell>
          <cell r="H646" t="str">
            <v>N/A</v>
          </cell>
          <cell r="O646" t="str">
            <v>N/A</v>
          </cell>
          <cell r="V646">
            <v>223513837.67748702</v>
          </cell>
        </row>
        <row r="647">
          <cell r="F647" t="str">
            <v>AG-C</v>
          </cell>
          <cell r="H647" t="str">
            <v>N/A</v>
          </cell>
          <cell r="O647" t="str">
            <v>N/A</v>
          </cell>
          <cell r="V647">
            <v>1629607016.083569</v>
          </cell>
        </row>
        <row r="648">
          <cell r="F648" t="str">
            <v>AG-C</v>
          </cell>
          <cell r="H648" t="str">
            <v>N/A</v>
          </cell>
          <cell r="O648" t="str">
            <v>N/A</v>
          </cell>
          <cell r="V648">
            <v>240354563.55711097</v>
          </cell>
        </row>
        <row r="649">
          <cell r="F649" t="str">
            <v>AG-C</v>
          </cell>
          <cell r="H649" t="str">
            <v>N/A</v>
          </cell>
          <cell r="O649" t="str">
            <v>N/A</v>
          </cell>
          <cell r="V649">
            <v>1653816610.224288</v>
          </cell>
        </row>
        <row r="650">
          <cell r="F650" t="str">
            <v>AG-C</v>
          </cell>
          <cell r="H650" t="str">
            <v>N/A</v>
          </cell>
          <cell r="O650" t="str">
            <v>N/A</v>
          </cell>
          <cell r="V650">
            <v>223513837.67748702</v>
          </cell>
        </row>
        <row r="651">
          <cell r="F651" t="str">
            <v>AG-C</v>
          </cell>
          <cell r="H651" t="str">
            <v>N/A</v>
          </cell>
          <cell r="O651" t="str">
            <v>N/A</v>
          </cell>
          <cell r="V651">
            <v>1629607016.083569</v>
          </cell>
        </row>
        <row r="652">
          <cell r="F652" t="str">
            <v>AG-C</v>
          </cell>
          <cell r="H652" t="str">
            <v>N/A</v>
          </cell>
          <cell r="O652" t="str">
            <v>N/A</v>
          </cell>
          <cell r="V652">
            <v>240354563.55711097</v>
          </cell>
        </row>
        <row r="653">
          <cell r="F653" t="str">
            <v>AG-C</v>
          </cell>
          <cell r="H653" t="str">
            <v>N/A</v>
          </cell>
          <cell r="O653" t="str">
            <v>N/A</v>
          </cell>
          <cell r="V653">
            <v>1653816610.224288</v>
          </cell>
        </row>
        <row r="654">
          <cell r="F654" t="str">
            <v>AG-C</v>
          </cell>
          <cell r="H654" t="str">
            <v>N/A</v>
          </cell>
          <cell r="O654" t="str">
            <v>N/A</v>
          </cell>
          <cell r="V654">
            <v>223513837.67748702</v>
          </cell>
        </row>
        <row r="655">
          <cell r="F655" t="str">
            <v>AG-C</v>
          </cell>
          <cell r="H655" t="str">
            <v>N/A</v>
          </cell>
          <cell r="O655" t="str">
            <v>N/A</v>
          </cell>
          <cell r="V655">
            <v>1629607016.083569</v>
          </cell>
        </row>
        <row r="656">
          <cell r="F656" t="str">
            <v>AG-C</v>
          </cell>
          <cell r="H656" t="str">
            <v>N/A</v>
          </cell>
          <cell r="O656" t="str">
            <v>N/A</v>
          </cell>
          <cell r="V656">
            <v>240354563.55711097</v>
          </cell>
        </row>
        <row r="657">
          <cell r="F657" t="str">
            <v>AG-C</v>
          </cell>
          <cell r="H657" t="str">
            <v>N/A</v>
          </cell>
          <cell r="O657" t="str">
            <v>N/A</v>
          </cell>
          <cell r="V657">
            <v>1132630481.3701921</v>
          </cell>
        </row>
        <row r="658">
          <cell r="F658" t="str">
            <v>AG-C</v>
          </cell>
          <cell r="H658" t="str">
            <v>N/A</v>
          </cell>
          <cell r="O658" t="str">
            <v>N/A</v>
          </cell>
          <cell r="V658">
            <v>148574354.349204</v>
          </cell>
        </row>
        <row r="659">
          <cell r="F659" t="str">
            <v>AG-C</v>
          </cell>
          <cell r="H659" t="str">
            <v>N/A</v>
          </cell>
          <cell r="O659" t="str">
            <v>N/A</v>
          </cell>
          <cell r="V659">
            <v>1077765439.5542419</v>
          </cell>
        </row>
        <row r="660">
          <cell r="F660" t="str">
            <v>AG-C</v>
          </cell>
          <cell r="H660" t="str">
            <v>N/A</v>
          </cell>
          <cell r="O660" t="str">
            <v>N/A</v>
          </cell>
          <cell r="V660">
            <v>162669043.08720699</v>
          </cell>
        </row>
        <row r="661">
          <cell r="F661" t="str">
            <v>AG-C</v>
          </cell>
          <cell r="H661" t="str">
            <v>N/A</v>
          </cell>
          <cell r="O661" t="str">
            <v>N/A</v>
          </cell>
          <cell r="V661">
            <v>1653816610.224288</v>
          </cell>
        </row>
        <row r="662">
          <cell r="F662" t="str">
            <v>AG-C</v>
          </cell>
          <cell r="H662" t="str">
            <v>N/A</v>
          </cell>
          <cell r="O662" t="str">
            <v>N/A</v>
          </cell>
          <cell r="V662">
            <v>223513837.67748702</v>
          </cell>
        </row>
        <row r="663">
          <cell r="F663" t="str">
            <v>AG-C</v>
          </cell>
          <cell r="H663" t="str">
            <v>N/A</v>
          </cell>
          <cell r="O663" t="str">
            <v>N/A</v>
          </cell>
          <cell r="V663">
            <v>1629607016.083569</v>
          </cell>
        </row>
        <row r="664">
          <cell r="F664" t="str">
            <v>AG-C</v>
          </cell>
          <cell r="H664" t="str">
            <v>N/A</v>
          </cell>
          <cell r="O664" t="str">
            <v>N/A</v>
          </cell>
          <cell r="V664">
            <v>240354563.55711097</v>
          </cell>
        </row>
        <row r="665">
          <cell r="F665" t="str">
            <v>AG-C</v>
          </cell>
          <cell r="H665" t="str">
            <v>N/A</v>
          </cell>
          <cell r="O665" t="str">
            <v>N/A</v>
          </cell>
          <cell r="V665">
            <v>1653816610.224288</v>
          </cell>
        </row>
        <row r="666">
          <cell r="F666" t="str">
            <v>AG-C</v>
          </cell>
          <cell r="H666" t="str">
            <v>N/A</v>
          </cell>
          <cell r="O666" t="str">
            <v>N/A</v>
          </cell>
          <cell r="V666">
            <v>223513837.67748702</v>
          </cell>
        </row>
        <row r="667">
          <cell r="F667" t="str">
            <v>AG-C</v>
          </cell>
          <cell r="H667" t="str">
            <v>N/A</v>
          </cell>
          <cell r="O667" t="str">
            <v>N/A</v>
          </cell>
          <cell r="V667">
            <v>1629607016.083569</v>
          </cell>
        </row>
        <row r="668">
          <cell r="F668" t="str">
            <v>AG-C</v>
          </cell>
          <cell r="H668" t="str">
            <v>N/A</v>
          </cell>
          <cell r="O668" t="str">
            <v>N/A</v>
          </cell>
          <cell r="V668">
            <v>240354563.55711097</v>
          </cell>
        </row>
        <row r="669">
          <cell r="F669" t="str">
            <v>AG-C</v>
          </cell>
          <cell r="H669" t="str">
            <v>N/A</v>
          </cell>
          <cell r="O669" t="str">
            <v>N/A</v>
          </cell>
          <cell r="V669">
            <v>223513837.67748702</v>
          </cell>
        </row>
        <row r="670">
          <cell r="F670" t="str">
            <v>AG-C</v>
          </cell>
          <cell r="H670" t="str">
            <v>N/A</v>
          </cell>
          <cell r="O670" t="str">
            <v>N/A</v>
          </cell>
          <cell r="V670">
            <v>1653816610.224288</v>
          </cell>
        </row>
        <row r="671">
          <cell r="F671" t="str">
            <v>AG-C</v>
          </cell>
          <cell r="H671" t="str">
            <v>N/A</v>
          </cell>
          <cell r="O671" t="str">
            <v>N/A</v>
          </cell>
          <cell r="V671">
            <v>240354563.55711097</v>
          </cell>
        </row>
        <row r="672">
          <cell r="F672" t="str">
            <v>AG-C</v>
          </cell>
          <cell r="H672" t="str">
            <v>N/A</v>
          </cell>
          <cell r="O672" t="str">
            <v>N/A</v>
          </cell>
          <cell r="V672">
            <v>1629607016.083569</v>
          </cell>
        </row>
        <row r="673">
          <cell r="F673" t="str">
            <v>AG-C</v>
          </cell>
          <cell r="H673" t="str">
            <v>N/A</v>
          </cell>
          <cell r="O673" t="str">
            <v>N/A</v>
          </cell>
          <cell r="V673">
            <v>1653816610.224288</v>
          </cell>
        </row>
        <row r="674">
          <cell r="F674" t="str">
            <v>AG-C</v>
          </cell>
          <cell r="H674" t="str">
            <v>N/A</v>
          </cell>
          <cell r="O674" t="str">
            <v>N/A</v>
          </cell>
          <cell r="V674">
            <v>223513837.67748702</v>
          </cell>
        </row>
        <row r="675">
          <cell r="F675" t="str">
            <v>AG-C</v>
          </cell>
          <cell r="H675" t="str">
            <v>N/A</v>
          </cell>
          <cell r="O675" t="str">
            <v>N/A</v>
          </cell>
          <cell r="V675">
            <v>1629607016.083569</v>
          </cell>
        </row>
        <row r="676">
          <cell r="F676" t="str">
            <v>AG-C</v>
          </cell>
          <cell r="H676" t="str">
            <v>N/A</v>
          </cell>
          <cell r="O676" t="str">
            <v>N/A</v>
          </cell>
          <cell r="V676">
            <v>240354563.55711097</v>
          </cell>
        </row>
        <row r="677">
          <cell r="F677" t="str">
            <v>AG-C</v>
          </cell>
          <cell r="H677" t="str">
            <v>Non-Surcharge</v>
          </cell>
          <cell r="O677" t="str">
            <v>N/A</v>
          </cell>
          <cell r="V677">
            <v>1653816610.224288</v>
          </cell>
        </row>
        <row r="678">
          <cell r="F678" t="str">
            <v>AG-C</v>
          </cell>
          <cell r="H678" t="str">
            <v>Non-Surcharge</v>
          </cell>
          <cell r="O678" t="str">
            <v>N/A</v>
          </cell>
          <cell r="V678">
            <v>223513837.67748702</v>
          </cell>
        </row>
        <row r="679">
          <cell r="F679" t="str">
            <v>AG-C</v>
          </cell>
          <cell r="H679" t="str">
            <v>Non-Surcharge</v>
          </cell>
          <cell r="O679" t="str">
            <v>N/A</v>
          </cell>
          <cell r="V679">
            <v>1629607016.083569</v>
          </cell>
        </row>
        <row r="680">
          <cell r="F680" t="str">
            <v>AG-C</v>
          </cell>
          <cell r="H680" t="str">
            <v>Non-Surcharge</v>
          </cell>
          <cell r="O680" t="str">
            <v>N/A</v>
          </cell>
          <cell r="V680">
            <v>240354563.55711097</v>
          </cell>
        </row>
        <row r="681">
          <cell r="F681" t="str">
            <v>AG-C</v>
          </cell>
          <cell r="H681" t="str">
            <v>Small Business</v>
          </cell>
          <cell r="O681" t="str">
            <v>N/A</v>
          </cell>
          <cell r="V681">
            <v>313970281.55517697</v>
          </cell>
        </row>
        <row r="682">
          <cell r="F682" t="str">
            <v>AG-C</v>
          </cell>
          <cell r="H682" t="str">
            <v>Small Business</v>
          </cell>
          <cell r="O682" t="str">
            <v>N/A</v>
          </cell>
          <cell r="V682">
            <v>42433182.804689251</v>
          </cell>
        </row>
        <row r="683">
          <cell r="F683" t="str">
            <v>AG-C</v>
          </cell>
          <cell r="H683" t="str">
            <v>Small Business</v>
          </cell>
          <cell r="O683" t="str">
            <v>N/A</v>
          </cell>
          <cell r="V683">
            <v>309374189.67793614</v>
          </cell>
        </row>
        <row r="684">
          <cell r="F684" t="str">
            <v>AG-C</v>
          </cell>
          <cell r="H684" t="str">
            <v>Small Business</v>
          </cell>
          <cell r="O684" t="str">
            <v>N/A</v>
          </cell>
          <cell r="V684">
            <v>45630325.34959434</v>
          </cell>
        </row>
        <row r="685">
          <cell r="F685" t="str">
            <v>AG-C</v>
          </cell>
          <cell r="H685" t="str">
            <v>TAC</v>
          </cell>
          <cell r="O685" t="str">
            <v>N/A</v>
          </cell>
          <cell r="V685">
            <v>1653816610.224288</v>
          </cell>
        </row>
        <row r="686">
          <cell r="F686" t="str">
            <v>AG-C</v>
          </cell>
          <cell r="H686" t="str">
            <v>TAC</v>
          </cell>
          <cell r="O686" t="str">
            <v>N/A</v>
          </cell>
          <cell r="V686">
            <v>223513837.67748702</v>
          </cell>
        </row>
        <row r="687">
          <cell r="F687" t="str">
            <v>AG-C</v>
          </cell>
          <cell r="H687" t="str">
            <v>TAC</v>
          </cell>
          <cell r="O687" t="str">
            <v>N/A</v>
          </cell>
          <cell r="V687">
            <v>1629607016.083569</v>
          </cell>
        </row>
        <row r="688">
          <cell r="F688" t="str">
            <v>AG-C</v>
          </cell>
          <cell r="H688" t="str">
            <v>TAC</v>
          </cell>
          <cell r="O688" t="str">
            <v>N/A</v>
          </cell>
          <cell r="V688">
            <v>240354563.55711097</v>
          </cell>
        </row>
        <row r="689">
          <cell r="F689" t="str">
            <v>AG-C</v>
          </cell>
          <cell r="H689" t="str">
            <v>TRBAA</v>
          </cell>
          <cell r="O689" t="str">
            <v>N/A</v>
          </cell>
          <cell r="V689">
            <v>1653816610.224288</v>
          </cell>
        </row>
        <row r="690">
          <cell r="F690" t="str">
            <v>AG-C</v>
          </cell>
          <cell r="H690" t="str">
            <v>TRBAA</v>
          </cell>
          <cell r="O690" t="str">
            <v>N/A</v>
          </cell>
          <cell r="V690">
            <v>223513837.67748702</v>
          </cell>
        </row>
        <row r="691">
          <cell r="F691" t="str">
            <v>AG-C</v>
          </cell>
          <cell r="H691" t="str">
            <v>TRBAA</v>
          </cell>
          <cell r="O691" t="str">
            <v>N/A</v>
          </cell>
          <cell r="V691">
            <v>1629607016.083569</v>
          </cell>
        </row>
        <row r="692">
          <cell r="F692" t="str">
            <v>AG-C</v>
          </cell>
          <cell r="H692" t="str">
            <v>TRBAA</v>
          </cell>
          <cell r="O692" t="str">
            <v>N/A</v>
          </cell>
          <cell r="V692">
            <v>240354563.55711097</v>
          </cell>
        </row>
        <row r="693">
          <cell r="F693" t="str">
            <v>AG-C</v>
          </cell>
          <cell r="H693" t="str">
            <v>N/A</v>
          </cell>
          <cell r="O693" t="str">
            <v>N/A</v>
          </cell>
          <cell r="V693">
            <v>1653816610.224288</v>
          </cell>
        </row>
        <row r="694">
          <cell r="F694" t="str">
            <v>AG-C</v>
          </cell>
          <cell r="H694" t="str">
            <v>N/A</v>
          </cell>
          <cell r="O694" t="str">
            <v>N/A</v>
          </cell>
          <cell r="V694">
            <v>223513837.67748702</v>
          </cell>
        </row>
        <row r="695">
          <cell r="F695" t="str">
            <v>AG-C</v>
          </cell>
          <cell r="H695" t="str">
            <v>N/A</v>
          </cell>
          <cell r="O695" t="str">
            <v>N/A</v>
          </cell>
          <cell r="V695">
            <v>1629607016.083569</v>
          </cell>
        </row>
        <row r="696">
          <cell r="F696" t="str">
            <v>AG-C</v>
          </cell>
          <cell r="H696" t="str">
            <v>N/A</v>
          </cell>
          <cell r="O696" t="str">
            <v>N/A</v>
          </cell>
          <cell r="V696">
            <v>240354563.55711097</v>
          </cell>
        </row>
        <row r="697">
          <cell r="F697" t="str">
            <v>AG-C</v>
          </cell>
          <cell r="H697" t="str">
            <v>N/A</v>
          </cell>
          <cell r="O697" t="str">
            <v>N/A</v>
          </cell>
          <cell r="V697">
            <v>1653816610.224288</v>
          </cell>
        </row>
        <row r="698">
          <cell r="F698" t="str">
            <v>AG-C</v>
          </cell>
          <cell r="H698" t="str">
            <v>N/A</v>
          </cell>
          <cell r="O698" t="str">
            <v>N/A</v>
          </cell>
          <cell r="V698">
            <v>223513837.67748702</v>
          </cell>
        </row>
        <row r="699">
          <cell r="F699" t="str">
            <v>AG-C</v>
          </cell>
          <cell r="H699" t="str">
            <v>N/A</v>
          </cell>
          <cell r="O699" t="str">
            <v>N/A</v>
          </cell>
          <cell r="V699">
            <v>1629607016.083569</v>
          </cell>
        </row>
        <row r="700">
          <cell r="F700" t="str">
            <v>AG-C</v>
          </cell>
          <cell r="H700" t="str">
            <v>N/A</v>
          </cell>
          <cell r="O700" t="str">
            <v>N/A</v>
          </cell>
          <cell r="V700">
            <v>240354563.55711097</v>
          </cell>
        </row>
        <row r="701">
          <cell r="F701" t="str">
            <v>AG-C</v>
          </cell>
          <cell r="H701" t="str">
            <v>FO1</v>
          </cell>
          <cell r="O701" t="str">
            <v>N/A</v>
          </cell>
          <cell r="V701">
            <v>1653816610.224288</v>
          </cell>
        </row>
        <row r="702">
          <cell r="F702" t="str">
            <v>AG-C</v>
          </cell>
          <cell r="H702" t="str">
            <v>FO1</v>
          </cell>
          <cell r="O702" t="str">
            <v>N/A</v>
          </cell>
          <cell r="V702">
            <v>223513837.67748702</v>
          </cell>
        </row>
        <row r="703">
          <cell r="F703" t="str">
            <v>AG-C</v>
          </cell>
          <cell r="H703" t="str">
            <v>FO1</v>
          </cell>
          <cell r="O703" t="str">
            <v>N/A</v>
          </cell>
          <cell r="V703">
            <v>1629607016.083569</v>
          </cell>
        </row>
        <row r="704">
          <cell r="F704" t="str">
            <v>AG-C</v>
          </cell>
          <cell r="H704" t="str">
            <v>FO1</v>
          </cell>
          <cell r="O704" t="str">
            <v>N/A</v>
          </cell>
          <cell r="V704">
            <v>240354563.55711097</v>
          </cell>
        </row>
        <row r="705">
          <cell r="F705" t="str">
            <v>AG-C</v>
          </cell>
          <cell r="H705" t="str">
            <v>N/A</v>
          </cell>
          <cell r="O705" t="str">
            <v>N/A</v>
          </cell>
          <cell r="V705">
            <v>0</v>
          </cell>
        </row>
        <row r="706">
          <cell r="F706" t="str">
            <v>AG-C</v>
          </cell>
          <cell r="H706" t="str">
            <v>N/A</v>
          </cell>
          <cell r="O706" t="str">
            <v>N/A</v>
          </cell>
          <cell r="V706">
            <v>0</v>
          </cell>
        </row>
        <row r="707">
          <cell r="F707" t="str">
            <v>AG-C</v>
          </cell>
          <cell r="H707" t="str">
            <v>N/A</v>
          </cell>
          <cell r="O707" t="str">
            <v>N/A</v>
          </cell>
          <cell r="V707">
            <v>1690606.7704449999</v>
          </cell>
        </row>
        <row r="708">
          <cell r="F708" t="str">
            <v>AG-C</v>
          </cell>
          <cell r="H708" t="str">
            <v>N/A</v>
          </cell>
          <cell r="O708" t="str">
            <v>N/A</v>
          </cell>
          <cell r="V708">
            <v>1198150.9692850001</v>
          </cell>
        </row>
        <row r="709">
          <cell r="F709" t="str">
            <v>AG-C</v>
          </cell>
          <cell r="H709" t="str">
            <v>N/A</v>
          </cell>
          <cell r="O709" t="str">
            <v>N/A</v>
          </cell>
          <cell r="V709">
            <v>26924861.452055</v>
          </cell>
        </row>
        <row r="710">
          <cell r="F710" t="str">
            <v>AG-C</v>
          </cell>
          <cell r="H710" t="str">
            <v>N/A</v>
          </cell>
          <cell r="O710" t="str">
            <v>N/A</v>
          </cell>
          <cell r="V710">
            <v>5355546.9320839997</v>
          </cell>
        </row>
        <row r="711">
          <cell r="F711" t="str">
            <v>AG-C</v>
          </cell>
          <cell r="H711" t="str">
            <v>N/A</v>
          </cell>
          <cell r="O711" t="str">
            <v>N/A</v>
          </cell>
          <cell r="V711">
            <v>38104315.397207998</v>
          </cell>
        </row>
        <row r="712">
          <cell r="F712" t="str">
            <v>AG-C</v>
          </cell>
          <cell r="H712" t="str">
            <v>N/A</v>
          </cell>
          <cell r="O712" t="str">
            <v>N/A</v>
          </cell>
          <cell r="V712">
            <v>2169877.1852830001</v>
          </cell>
        </row>
        <row r="713">
          <cell r="F713" t="str">
            <v>AG-C</v>
          </cell>
          <cell r="H713" t="str">
            <v>N/A</v>
          </cell>
          <cell r="O713" t="str">
            <v>N/A</v>
          </cell>
          <cell r="V713">
            <v>32457260.872664001</v>
          </cell>
        </row>
        <row r="714">
          <cell r="F714" t="str">
            <v>AG-C</v>
          </cell>
          <cell r="H714" t="str">
            <v>N/A</v>
          </cell>
          <cell r="O714" t="str">
            <v>N/A</v>
          </cell>
          <cell r="V714">
            <v>526458578.72446698</v>
          </cell>
        </row>
        <row r="715">
          <cell r="F715" t="str">
            <v>AG-C</v>
          </cell>
          <cell r="H715" t="str">
            <v>N/A</v>
          </cell>
          <cell r="O715" t="str">
            <v>N/A</v>
          </cell>
          <cell r="V715">
            <v>73875670.229775995</v>
          </cell>
        </row>
        <row r="716">
          <cell r="F716" t="str">
            <v>AG-C</v>
          </cell>
          <cell r="H716" t="str">
            <v>N/A</v>
          </cell>
          <cell r="O716" t="str">
            <v>N/A</v>
          </cell>
          <cell r="V716">
            <v>101905235.61836</v>
          </cell>
        </row>
        <row r="717">
          <cell r="F717" t="str">
            <v>AG-C</v>
          </cell>
          <cell r="H717" t="str">
            <v>N/A</v>
          </cell>
          <cell r="O717" t="str">
            <v>N/A</v>
          </cell>
          <cell r="V717">
            <v>129462740.432494</v>
          </cell>
        </row>
        <row r="718">
          <cell r="F718" t="str">
            <v>AG-C</v>
          </cell>
          <cell r="H718" t="str">
            <v>N/A</v>
          </cell>
          <cell r="O718" t="str">
            <v>N/A</v>
          </cell>
          <cell r="V718">
            <v>7130546.7453810005</v>
          </cell>
        </row>
        <row r="719">
          <cell r="F719" t="str">
            <v>AG-C</v>
          </cell>
          <cell r="H719" t="str">
            <v>N/A</v>
          </cell>
          <cell r="O719" t="str">
            <v>N/A</v>
          </cell>
          <cell r="V719">
            <v>2521639318.3608446</v>
          </cell>
        </row>
        <row r="720">
          <cell r="F720" t="str">
            <v>AG-C</v>
          </cell>
          <cell r="H720" t="str">
            <v>FO2</v>
          </cell>
          <cell r="O720" t="str">
            <v>N/A</v>
          </cell>
          <cell r="V720">
            <v>0</v>
          </cell>
        </row>
        <row r="721">
          <cell r="F721" t="str">
            <v>AG-C</v>
          </cell>
          <cell r="H721" t="str">
            <v>FO2</v>
          </cell>
          <cell r="O721" t="str">
            <v>N/A</v>
          </cell>
          <cell r="V721">
            <v>1653816610.224288</v>
          </cell>
        </row>
        <row r="722">
          <cell r="F722" t="str">
            <v>AG-C</v>
          </cell>
          <cell r="H722" t="str">
            <v>FO2</v>
          </cell>
          <cell r="O722" t="str">
            <v>N/A</v>
          </cell>
          <cell r="V722">
            <v>223513837.67748702</v>
          </cell>
        </row>
        <row r="723">
          <cell r="F723" t="str">
            <v>AG-C</v>
          </cell>
          <cell r="H723" t="str">
            <v>FO2</v>
          </cell>
          <cell r="O723" t="str">
            <v>N/A</v>
          </cell>
          <cell r="V723">
            <v>1629607016.083569</v>
          </cell>
        </row>
        <row r="724">
          <cell r="F724" t="str">
            <v>AG-C</v>
          </cell>
          <cell r="H724" t="str">
            <v>FO2</v>
          </cell>
          <cell r="O724" t="str">
            <v>N/A</v>
          </cell>
          <cell r="V724">
            <v>240354563.55711097</v>
          </cell>
        </row>
        <row r="725">
          <cell r="F725" t="str">
            <v>AG-C</v>
          </cell>
          <cell r="H725" t="str">
            <v>FO3</v>
          </cell>
          <cell r="O725" t="str">
            <v>N/A</v>
          </cell>
          <cell r="V725">
            <v>0</v>
          </cell>
        </row>
        <row r="726">
          <cell r="F726" t="str">
            <v>AG-C</v>
          </cell>
          <cell r="H726" t="str">
            <v>FO3</v>
          </cell>
          <cell r="O726" t="str">
            <v>N/A</v>
          </cell>
          <cell r="V726">
            <v>1653816610.224288</v>
          </cell>
        </row>
        <row r="727">
          <cell r="F727" t="str">
            <v>AG-C</v>
          </cell>
          <cell r="H727" t="str">
            <v>FO3</v>
          </cell>
          <cell r="O727" t="str">
            <v>N/A</v>
          </cell>
          <cell r="V727">
            <v>223513837.67748702</v>
          </cell>
        </row>
        <row r="728">
          <cell r="F728" t="str">
            <v>AG-C</v>
          </cell>
          <cell r="H728" t="str">
            <v>FO3</v>
          </cell>
          <cell r="O728" t="str">
            <v>N/A</v>
          </cell>
          <cell r="V728">
            <v>1629607016.083569</v>
          </cell>
        </row>
        <row r="729">
          <cell r="F729" t="str">
            <v>AG-C</v>
          </cell>
          <cell r="H729" t="str">
            <v>FO3</v>
          </cell>
          <cell r="O729" t="str">
            <v>N/A</v>
          </cell>
          <cell r="V729">
            <v>240354563.55711097</v>
          </cell>
        </row>
        <row r="730">
          <cell r="F730" t="str">
            <v>AG-C</v>
          </cell>
          <cell r="H730" t="str">
            <v>N/A</v>
          </cell>
          <cell r="O730" t="str">
            <v>N/A</v>
          </cell>
          <cell r="V730">
            <v>345.81268499999999</v>
          </cell>
        </row>
        <row r="731">
          <cell r="F731" t="str">
            <v>AG-C</v>
          </cell>
          <cell r="H731" t="str">
            <v>N/A</v>
          </cell>
          <cell r="O731" t="str">
            <v>N/A</v>
          </cell>
          <cell r="V731">
            <v>686.47114699999997</v>
          </cell>
        </row>
        <row r="732">
          <cell r="F732" t="str">
            <v>AG-C</v>
          </cell>
          <cell r="H732" t="str">
            <v>N/A</v>
          </cell>
          <cell r="O732" t="str">
            <v>N/A</v>
          </cell>
          <cell r="V732">
            <v>388220.685084</v>
          </cell>
        </row>
        <row r="733">
          <cell r="F733" t="str">
            <v>AG-C</v>
          </cell>
          <cell r="H733" t="str">
            <v>N/A</v>
          </cell>
          <cell r="O733" t="str">
            <v>N/A</v>
          </cell>
          <cell r="V733">
            <v>400501.59082899999</v>
          </cell>
        </row>
        <row r="734">
          <cell r="F734" t="str">
            <v>AG-C</v>
          </cell>
          <cell r="H734" t="str">
            <v>N/A</v>
          </cell>
          <cell r="O734" t="str">
            <v>N/A</v>
          </cell>
          <cell r="V734">
            <v>583933.82389100001</v>
          </cell>
        </row>
        <row r="735">
          <cell r="F735" t="str">
            <v>AG-C</v>
          </cell>
          <cell r="H735" t="str">
            <v>N/A</v>
          </cell>
          <cell r="O735" t="str">
            <v>N/A</v>
          </cell>
          <cell r="V735">
            <v>143375.620646</v>
          </cell>
        </row>
        <row r="736">
          <cell r="F736" t="str">
            <v>AG-C</v>
          </cell>
          <cell r="H736" t="str">
            <v>CARE Surcharge</v>
          </cell>
          <cell r="O736" t="str">
            <v>N/A</v>
          </cell>
          <cell r="V736">
            <v>0</v>
          </cell>
        </row>
        <row r="737">
          <cell r="F737" t="str">
            <v>AG-C</v>
          </cell>
          <cell r="H737" t="str">
            <v>N/A</v>
          </cell>
          <cell r="O737" t="str">
            <v>N/A</v>
          </cell>
          <cell r="V737">
            <v>0</v>
          </cell>
        </row>
        <row r="738">
          <cell r="F738" t="str">
            <v>AG-C</v>
          </cell>
          <cell r="H738" t="str">
            <v>N/A</v>
          </cell>
          <cell r="O738" t="str">
            <v>N/A</v>
          </cell>
          <cell r="V738">
            <v>0</v>
          </cell>
        </row>
        <row r="739">
          <cell r="F739" t="str">
            <v>AG-C</v>
          </cell>
          <cell r="H739" t="str">
            <v>N/A</v>
          </cell>
          <cell r="O739" t="str">
            <v>N/A</v>
          </cell>
          <cell r="V739">
            <v>0</v>
          </cell>
        </row>
        <row r="740">
          <cell r="F740" t="str">
            <v>AG-C</v>
          </cell>
          <cell r="H740" t="str">
            <v>N/A</v>
          </cell>
          <cell r="O740" t="str">
            <v>N/A</v>
          </cell>
          <cell r="V740">
            <v>0</v>
          </cell>
        </row>
        <row r="741">
          <cell r="F741" t="str">
            <v>AG-C</v>
          </cell>
          <cell r="H741" t="str">
            <v>Non-Surcharge</v>
          </cell>
          <cell r="O741" t="str">
            <v>N/A</v>
          </cell>
          <cell r="V741">
            <v>0</v>
          </cell>
        </row>
        <row r="742">
          <cell r="F742" t="str">
            <v>AG-C</v>
          </cell>
          <cell r="H742" t="str">
            <v>N/A</v>
          </cell>
          <cell r="O742" t="str">
            <v>N/A</v>
          </cell>
          <cell r="V742">
            <v>0</v>
          </cell>
        </row>
        <row r="743">
          <cell r="F743" t="str">
            <v>AG-C</v>
          </cell>
          <cell r="H743" t="str">
            <v>N/A</v>
          </cell>
          <cell r="O743" t="str">
            <v>N/A</v>
          </cell>
          <cell r="V743">
            <v>0</v>
          </cell>
        </row>
        <row r="744">
          <cell r="F744" t="str">
            <v>AG-C</v>
          </cell>
          <cell r="H744" t="str">
            <v>FO1</v>
          </cell>
          <cell r="O744" t="str">
            <v>N/A</v>
          </cell>
          <cell r="V744">
            <v>0</v>
          </cell>
        </row>
        <row r="745">
          <cell r="F745" t="str">
            <v>AG-C</v>
          </cell>
          <cell r="H745" t="str">
            <v>N/A</v>
          </cell>
          <cell r="O745" t="str">
            <v>N/A</v>
          </cell>
          <cell r="V745">
            <v>8860.7034409999997</v>
          </cell>
        </row>
        <row r="746">
          <cell r="F746" t="str">
            <v>AG-C</v>
          </cell>
          <cell r="H746" t="str">
            <v>N/A</v>
          </cell>
          <cell r="O746" t="str">
            <v>N/A</v>
          </cell>
          <cell r="V746">
            <v>0</v>
          </cell>
        </row>
        <row r="747">
          <cell r="F747" t="str">
            <v>AG-C</v>
          </cell>
          <cell r="H747" t="str">
            <v>N/A</v>
          </cell>
          <cell r="O747" t="str">
            <v>N/A</v>
          </cell>
          <cell r="V747">
            <v>11518.899745999999</v>
          </cell>
        </row>
        <row r="748">
          <cell r="F748" t="str">
            <v>AG-C</v>
          </cell>
          <cell r="H748" t="str">
            <v>N/A</v>
          </cell>
          <cell r="O748" t="str">
            <v>N/A</v>
          </cell>
          <cell r="V748">
            <v>0</v>
          </cell>
        </row>
        <row r="749">
          <cell r="F749" t="str">
            <v>AG-C</v>
          </cell>
          <cell r="H749" t="str">
            <v>CARE Surcharge</v>
          </cell>
          <cell r="O749" t="str">
            <v>N/A</v>
          </cell>
          <cell r="V749">
            <v>125795844.35114101</v>
          </cell>
        </row>
        <row r="750">
          <cell r="F750" t="str">
            <v>AG-C</v>
          </cell>
          <cell r="H750" t="str">
            <v>CARE Surcharge</v>
          </cell>
          <cell r="O750" t="str">
            <v>N/A</v>
          </cell>
          <cell r="V750">
            <v>18253756.274356999</v>
          </cell>
        </row>
        <row r="751">
          <cell r="F751" t="str">
            <v>AG-C</v>
          </cell>
          <cell r="H751" t="str">
            <v>CARE Surcharge</v>
          </cell>
          <cell r="O751" t="str">
            <v>N/A</v>
          </cell>
          <cell r="V751">
            <v>181039760.45996898</v>
          </cell>
        </row>
        <row r="752">
          <cell r="F752" t="str">
            <v>AG-C</v>
          </cell>
          <cell r="H752" t="str">
            <v>CARE Surcharge</v>
          </cell>
          <cell r="O752" t="str">
            <v>N/A</v>
          </cell>
          <cell r="V752">
            <v>25966940.854626998</v>
          </cell>
        </row>
        <row r="753">
          <cell r="F753" t="str">
            <v>AG-C</v>
          </cell>
          <cell r="H753" t="str">
            <v>EITE</v>
          </cell>
          <cell r="O753" t="str">
            <v>N/A</v>
          </cell>
          <cell r="V753">
            <v>19021728.009781655</v>
          </cell>
        </row>
        <row r="754">
          <cell r="F754" t="str">
            <v>AG-C</v>
          </cell>
          <cell r="H754" t="str">
            <v>EITE</v>
          </cell>
          <cell r="O754" t="str">
            <v>N/A</v>
          </cell>
          <cell r="V754">
            <v>2760170.5668309289</v>
          </cell>
        </row>
        <row r="755">
          <cell r="F755" t="str">
            <v>AG-C</v>
          </cell>
          <cell r="H755" t="str">
            <v>EITE</v>
          </cell>
          <cell r="O755" t="str">
            <v>N/A</v>
          </cell>
          <cell r="V755">
            <v>27375221.337304201</v>
          </cell>
        </row>
        <row r="756">
          <cell r="F756" t="str">
            <v>AG-C</v>
          </cell>
          <cell r="H756" t="str">
            <v>EITE</v>
          </cell>
          <cell r="O756" t="str">
            <v>N/A</v>
          </cell>
          <cell r="V756">
            <v>3926489.6923307772</v>
          </cell>
        </row>
        <row r="757">
          <cell r="F757" t="str">
            <v>AG-C</v>
          </cell>
          <cell r="H757" t="str">
            <v>EUCRA</v>
          </cell>
          <cell r="O757" t="str">
            <v>N/A</v>
          </cell>
          <cell r="V757">
            <v>125795844.35114101</v>
          </cell>
        </row>
        <row r="758">
          <cell r="F758" t="str">
            <v>AG-C</v>
          </cell>
          <cell r="H758" t="str">
            <v>EUCRA</v>
          </cell>
          <cell r="O758" t="str">
            <v>N/A</v>
          </cell>
          <cell r="V758">
            <v>18253756.274356999</v>
          </cell>
        </row>
        <row r="759">
          <cell r="F759" t="str">
            <v>AG-C</v>
          </cell>
          <cell r="H759" t="str">
            <v>EUCRA</v>
          </cell>
          <cell r="O759" t="str">
            <v>N/A</v>
          </cell>
          <cell r="V759">
            <v>181039760.45996898</v>
          </cell>
        </row>
        <row r="760">
          <cell r="F760" t="str">
            <v>AG-C</v>
          </cell>
          <cell r="H760" t="str">
            <v>EUCRA</v>
          </cell>
          <cell r="O760" t="str">
            <v>N/A</v>
          </cell>
          <cell r="V760">
            <v>25966940.854626998</v>
          </cell>
        </row>
        <row r="761">
          <cell r="F761" t="str">
            <v>AG-C</v>
          </cell>
          <cell r="H761" t="str">
            <v>N/A</v>
          </cell>
          <cell r="O761" t="str">
            <v>N/A</v>
          </cell>
          <cell r="V761">
            <v>125795844.35114101</v>
          </cell>
        </row>
        <row r="762">
          <cell r="F762" t="str">
            <v>AG-C</v>
          </cell>
          <cell r="H762" t="str">
            <v>N/A</v>
          </cell>
          <cell r="O762" t="str">
            <v>N/A</v>
          </cell>
          <cell r="V762">
            <v>18253756.274356999</v>
          </cell>
        </row>
        <row r="763">
          <cell r="F763" t="str">
            <v>AG-C</v>
          </cell>
          <cell r="H763" t="str">
            <v>N/A</v>
          </cell>
          <cell r="O763" t="str">
            <v>N/A</v>
          </cell>
          <cell r="V763">
            <v>181039760.45996898</v>
          </cell>
        </row>
        <row r="764">
          <cell r="F764" t="str">
            <v>AG-C</v>
          </cell>
          <cell r="H764" t="str">
            <v>N/A</v>
          </cell>
          <cell r="O764" t="str">
            <v>N/A</v>
          </cell>
          <cell r="V764">
            <v>25966940.854626998</v>
          </cell>
        </row>
        <row r="765">
          <cell r="F765" t="str">
            <v>AG-C</v>
          </cell>
          <cell r="H765" t="str">
            <v>N/A</v>
          </cell>
          <cell r="O765" t="str">
            <v>N/A</v>
          </cell>
          <cell r="V765">
            <v>125795844.35114101</v>
          </cell>
        </row>
        <row r="766">
          <cell r="F766" t="str">
            <v>AG-C</v>
          </cell>
          <cell r="H766" t="str">
            <v>N/A</v>
          </cell>
          <cell r="O766" t="str">
            <v>N/A</v>
          </cell>
          <cell r="V766">
            <v>18253756.274356999</v>
          </cell>
        </row>
        <row r="767">
          <cell r="F767" t="str">
            <v>AG-C</v>
          </cell>
          <cell r="H767" t="str">
            <v>N/A</v>
          </cell>
          <cell r="O767" t="str">
            <v>N/A</v>
          </cell>
          <cell r="V767">
            <v>181039760.45996898</v>
          </cell>
        </row>
        <row r="768">
          <cell r="F768" t="str">
            <v>AG-C</v>
          </cell>
          <cell r="H768" t="str">
            <v>N/A</v>
          </cell>
          <cell r="O768" t="str">
            <v>N/A</v>
          </cell>
          <cell r="V768">
            <v>25966940.854626998</v>
          </cell>
        </row>
        <row r="769">
          <cell r="F769" t="str">
            <v>AG-C</v>
          </cell>
          <cell r="H769" t="str">
            <v>N/A</v>
          </cell>
          <cell r="O769" t="str">
            <v>N/A</v>
          </cell>
          <cell r="V769">
            <v>125795844.35114101</v>
          </cell>
        </row>
        <row r="770">
          <cell r="F770" t="str">
            <v>AG-C</v>
          </cell>
          <cell r="H770" t="str">
            <v>N/A</v>
          </cell>
          <cell r="O770" t="str">
            <v>N/A</v>
          </cell>
          <cell r="V770">
            <v>18253756.274356999</v>
          </cell>
        </row>
        <row r="771">
          <cell r="F771" t="str">
            <v>AG-C</v>
          </cell>
          <cell r="H771" t="str">
            <v>N/A</v>
          </cell>
          <cell r="O771" t="str">
            <v>N/A</v>
          </cell>
          <cell r="V771">
            <v>181039760.45996898</v>
          </cell>
        </row>
        <row r="772">
          <cell r="F772" t="str">
            <v>AG-C</v>
          </cell>
          <cell r="H772" t="str">
            <v>N/A</v>
          </cell>
          <cell r="O772" t="str">
            <v>N/A</v>
          </cell>
          <cell r="V772">
            <v>25966940.854626998</v>
          </cell>
        </row>
        <row r="773">
          <cell r="F773" t="str">
            <v>AG-C</v>
          </cell>
          <cell r="H773" t="str">
            <v>N/A</v>
          </cell>
          <cell r="O773" t="str">
            <v>N/A</v>
          </cell>
          <cell r="V773">
            <v>125795844.35114101</v>
          </cell>
        </row>
        <row r="774">
          <cell r="F774" t="str">
            <v>AG-C</v>
          </cell>
          <cell r="H774" t="str">
            <v>N/A</v>
          </cell>
          <cell r="O774" t="str">
            <v>N/A</v>
          </cell>
          <cell r="V774">
            <v>18253756.274356999</v>
          </cell>
        </row>
        <row r="775">
          <cell r="F775" t="str">
            <v>AG-C</v>
          </cell>
          <cell r="H775" t="str">
            <v>N/A</v>
          </cell>
          <cell r="O775" t="str">
            <v>N/A</v>
          </cell>
          <cell r="V775">
            <v>181039760.45996898</v>
          </cell>
        </row>
        <row r="776">
          <cell r="F776" t="str">
            <v>AG-C</v>
          </cell>
          <cell r="H776" t="str">
            <v>N/A</v>
          </cell>
          <cell r="O776" t="str">
            <v>N/A</v>
          </cell>
          <cell r="V776">
            <v>25966940.854626998</v>
          </cell>
        </row>
        <row r="777">
          <cell r="F777" t="str">
            <v>AG-C</v>
          </cell>
          <cell r="H777" t="str">
            <v>N/A</v>
          </cell>
          <cell r="O777" t="str">
            <v>N/A</v>
          </cell>
          <cell r="V777">
            <v>42085872.176266</v>
          </cell>
        </row>
        <row r="778">
          <cell r="F778" t="str">
            <v>AG-C</v>
          </cell>
          <cell r="H778" t="str">
            <v>N/A</v>
          </cell>
          <cell r="O778" t="str">
            <v>N/A</v>
          </cell>
          <cell r="V778">
            <v>6218452.3698890004</v>
          </cell>
        </row>
        <row r="779">
          <cell r="F779" t="str">
            <v>AG-C</v>
          </cell>
          <cell r="H779" t="str">
            <v>N/A</v>
          </cell>
          <cell r="O779" t="str">
            <v>N/A</v>
          </cell>
          <cell r="V779">
            <v>56304511.784471005</v>
          </cell>
        </row>
        <row r="780">
          <cell r="F780" t="str">
            <v>AG-C</v>
          </cell>
          <cell r="H780" t="str">
            <v>N/A</v>
          </cell>
          <cell r="O780" t="str">
            <v>N/A</v>
          </cell>
          <cell r="V780">
            <v>8176387.4413259998</v>
          </cell>
        </row>
        <row r="781">
          <cell r="F781" t="str">
            <v>AG-C</v>
          </cell>
          <cell r="H781" t="str">
            <v>N/A</v>
          </cell>
          <cell r="O781" t="str">
            <v>N/A</v>
          </cell>
          <cell r="V781">
            <v>125795844.35114101</v>
          </cell>
        </row>
        <row r="782">
          <cell r="F782" t="str">
            <v>AG-C</v>
          </cell>
          <cell r="H782" t="str">
            <v>N/A</v>
          </cell>
          <cell r="O782" t="str">
            <v>N/A</v>
          </cell>
          <cell r="V782">
            <v>18253756.274356999</v>
          </cell>
        </row>
        <row r="783">
          <cell r="F783" t="str">
            <v>AG-C</v>
          </cell>
          <cell r="H783" t="str">
            <v>N/A</v>
          </cell>
          <cell r="O783" t="str">
            <v>N/A</v>
          </cell>
          <cell r="V783">
            <v>181039760.45996898</v>
          </cell>
        </row>
        <row r="784">
          <cell r="F784" t="str">
            <v>AG-C</v>
          </cell>
          <cell r="H784" t="str">
            <v>N/A</v>
          </cell>
          <cell r="O784" t="str">
            <v>N/A</v>
          </cell>
          <cell r="V784">
            <v>25966940.854626998</v>
          </cell>
        </row>
        <row r="785">
          <cell r="F785" t="str">
            <v>AG-C</v>
          </cell>
          <cell r="H785" t="str">
            <v>N/A</v>
          </cell>
          <cell r="O785" t="str">
            <v>N/A</v>
          </cell>
          <cell r="V785">
            <v>125795844.35114101</v>
          </cell>
        </row>
        <row r="786">
          <cell r="F786" t="str">
            <v>AG-C</v>
          </cell>
          <cell r="H786" t="str">
            <v>N/A</v>
          </cell>
          <cell r="O786" t="str">
            <v>N/A</v>
          </cell>
          <cell r="V786">
            <v>18253756.274356999</v>
          </cell>
        </row>
        <row r="787">
          <cell r="F787" t="str">
            <v>AG-C</v>
          </cell>
          <cell r="H787" t="str">
            <v>N/A</v>
          </cell>
          <cell r="O787" t="str">
            <v>N/A</v>
          </cell>
          <cell r="V787">
            <v>181039760.45996898</v>
          </cell>
        </row>
        <row r="788">
          <cell r="F788" t="str">
            <v>AG-C</v>
          </cell>
          <cell r="H788" t="str">
            <v>N/A</v>
          </cell>
          <cell r="O788" t="str">
            <v>N/A</v>
          </cell>
          <cell r="V788">
            <v>25966940.854626998</v>
          </cell>
        </row>
        <row r="789">
          <cell r="F789" t="str">
            <v>AG-C</v>
          </cell>
          <cell r="H789" t="str">
            <v>N/A</v>
          </cell>
          <cell r="O789" t="str">
            <v>N/A</v>
          </cell>
          <cell r="V789">
            <v>18253756.274356999</v>
          </cell>
        </row>
        <row r="790">
          <cell r="F790" t="str">
            <v>AG-C</v>
          </cell>
          <cell r="H790" t="str">
            <v>N/A</v>
          </cell>
          <cell r="O790" t="str">
            <v>N/A</v>
          </cell>
          <cell r="V790">
            <v>125795844.35114101</v>
          </cell>
        </row>
        <row r="791">
          <cell r="F791" t="str">
            <v>AG-C</v>
          </cell>
          <cell r="H791" t="str">
            <v>N/A</v>
          </cell>
          <cell r="O791" t="str">
            <v>N/A</v>
          </cell>
          <cell r="V791">
            <v>25966940.854626998</v>
          </cell>
        </row>
        <row r="792">
          <cell r="F792" t="str">
            <v>AG-C</v>
          </cell>
          <cell r="H792" t="str">
            <v>N/A</v>
          </cell>
          <cell r="O792" t="str">
            <v>N/A</v>
          </cell>
          <cell r="V792">
            <v>181039760.45996898</v>
          </cell>
        </row>
        <row r="793">
          <cell r="F793" t="str">
            <v>AG-C</v>
          </cell>
          <cell r="H793" t="str">
            <v>N/A</v>
          </cell>
          <cell r="O793" t="str">
            <v>N/A</v>
          </cell>
          <cell r="V793">
            <v>125795844.35114101</v>
          </cell>
        </row>
        <row r="794">
          <cell r="F794" t="str">
            <v>AG-C</v>
          </cell>
          <cell r="H794" t="str">
            <v>N/A</v>
          </cell>
          <cell r="O794" t="str">
            <v>N/A</v>
          </cell>
          <cell r="V794">
            <v>18253756.274356999</v>
          </cell>
        </row>
        <row r="795">
          <cell r="F795" t="str">
            <v>AG-C</v>
          </cell>
          <cell r="H795" t="str">
            <v>N/A</v>
          </cell>
          <cell r="O795" t="str">
            <v>N/A</v>
          </cell>
          <cell r="V795">
            <v>181039760.45996898</v>
          </cell>
        </row>
        <row r="796">
          <cell r="F796" t="str">
            <v>AG-C</v>
          </cell>
          <cell r="H796" t="str">
            <v>N/A</v>
          </cell>
          <cell r="O796" t="str">
            <v>N/A</v>
          </cell>
          <cell r="V796">
            <v>25966940.854626998</v>
          </cell>
        </row>
        <row r="797">
          <cell r="F797" t="str">
            <v>AG-C</v>
          </cell>
          <cell r="H797" t="str">
            <v>Non-Surcharge</v>
          </cell>
          <cell r="O797" t="str">
            <v>N/A</v>
          </cell>
          <cell r="V797">
            <v>125795844.35114101</v>
          </cell>
        </row>
        <row r="798">
          <cell r="F798" t="str">
            <v>AG-C</v>
          </cell>
          <cell r="H798" t="str">
            <v>Non-Surcharge</v>
          </cell>
          <cell r="O798" t="str">
            <v>N/A</v>
          </cell>
          <cell r="V798">
            <v>18253756.274356999</v>
          </cell>
        </row>
        <row r="799">
          <cell r="F799" t="str">
            <v>AG-C</v>
          </cell>
          <cell r="H799" t="str">
            <v>Non-Surcharge</v>
          </cell>
          <cell r="O799" t="str">
            <v>N/A</v>
          </cell>
          <cell r="V799">
            <v>181039760.45996898</v>
          </cell>
        </row>
        <row r="800">
          <cell r="F800" t="str">
            <v>AG-C</v>
          </cell>
          <cell r="H800" t="str">
            <v>Non-Surcharge</v>
          </cell>
          <cell r="O800" t="str">
            <v>N/A</v>
          </cell>
          <cell r="V800">
            <v>25966940.854626998</v>
          </cell>
        </row>
        <row r="801">
          <cell r="F801" t="str">
            <v>AG-C</v>
          </cell>
          <cell r="H801" t="str">
            <v>Small Business</v>
          </cell>
          <cell r="O801" t="str">
            <v>N/A</v>
          </cell>
          <cell r="V801">
            <v>23881823.670910254</v>
          </cell>
        </row>
        <row r="802">
          <cell r="F802" t="str">
            <v>AG-C</v>
          </cell>
          <cell r="H802" t="str">
            <v>Small Business</v>
          </cell>
          <cell r="O802" t="str">
            <v>N/A</v>
          </cell>
          <cell r="V802">
            <v>3465400.5537664769</v>
          </cell>
        </row>
        <row r="803">
          <cell r="F803" t="str">
            <v>AG-C</v>
          </cell>
          <cell r="H803" t="str">
            <v>Small Business</v>
          </cell>
          <cell r="O803" t="str">
            <v>N/A</v>
          </cell>
          <cell r="V803">
            <v>34369653.934355848</v>
          </cell>
        </row>
        <row r="804">
          <cell r="F804" t="str">
            <v>AG-C</v>
          </cell>
          <cell r="H804" t="str">
            <v>Small Business</v>
          </cell>
          <cell r="O804" t="str">
            <v>N/A</v>
          </cell>
          <cell r="V804">
            <v>4929716.9231769843</v>
          </cell>
        </row>
        <row r="805">
          <cell r="F805" t="str">
            <v>AG-C</v>
          </cell>
          <cell r="H805" t="str">
            <v>TAC</v>
          </cell>
          <cell r="O805" t="str">
            <v>N/A</v>
          </cell>
          <cell r="V805">
            <v>125795844.35114101</v>
          </cell>
        </row>
        <row r="806">
          <cell r="F806" t="str">
            <v>AG-C</v>
          </cell>
          <cell r="H806" t="str">
            <v>TAC</v>
          </cell>
          <cell r="O806" t="str">
            <v>N/A</v>
          </cell>
          <cell r="V806">
            <v>18253756.274356999</v>
          </cell>
        </row>
        <row r="807">
          <cell r="F807" t="str">
            <v>AG-C</v>
          </cell>
          <cell r="H807" t="str">
            <v>TAC</v>
          </cell>
          <cell r="O807" t="str">
            <v>N/A</v>
          </cell>
          <cell r="V807">
            <v>181039760.45996898</v>
          </cell>
        </row>
        <row r="808">
          <cell r="F808" t="str">
            <v>AG-C</v>
          </cell>
          <cell r="H808" t="str">
            <v>TAC</v>
          </cell>
          <cell r="O808" t="str">
            <v>N/A</v>
          </cell>
          <cell r="V808">
            <v>25966940.854626998</v>
          </cell>
        </row>
        <row r="809">
          <cell r="F809" t="str">
            <v>AG-C</v>
          </cell>
          <cell r="H809" t="str">
            <v>TRBAA</v>
          </cell>
          <cell r="O809" t="str">
            <v>N/A</v>
          </cell>
          <cell r="V809">
            <v>125795844.35114101</v>
          </cell>
        </row>
        <row r="810">
          <cell r="F810" t="str">
            <v>AG-C</v>
          </cell>
          <cell r="H810" t="str">
            <v>TRBAA</v>
          </cell>
          <cell r="O810" t="str">
            <v>N/A</v>
          </cell>
          <cell r="V810">
            <v>18253756.274356999</v>
          </cell>
        </row>
        <row r="811">
          <cell r="F811" t="str">
            <v>AG-C</v>
          </cell>
          <cell r="H811" t="str">
            <v>TRBAA</v>
          </cell>
          <cell r="O811" t="str">
            <v>N/A</v>
          </cell>
          <cell r="V811">
            <v>181039760.45996898</v>
          </cell>
        </row>
        <row r="812">
          <cell r="F812" t="str">
            <v>AG-C</v>
          </cell>
          <cell r="H812" t="str">
            <v>TRBAA</v>
          </cell>
          <cell r="O812" t="str">
            <v>N/A</v>
          </cell>
          <cell r="V812">
            <v>25966940.854626998</v>
          </cell>
        </row>
        <row r="813">
          <cell r="F813" t="str">
            <v>AG-C</v>
          </cell>
          <cell r="H813" t="str">
            <v>N/A</v>
          </cell>
          <cell r="O813" t="str">
            <v>N/A</v>
          </cell>
          <cell r="V813">
            <v>125795844.35114101</v>
          </cell>
        </row>
        <row r="814">
          <cell r="F814" t="str">
            <v>AG-C</v>
          </cell>
          <cell r="H814" t="str">
            <v>N/A</v>
          </cell>
          <cell r="O814" t="str">
            <v>N/A</v>
          </cell>
          <cell r="V814">
            <v>18253756.274356999</v>
          </cell>
        </row>
        <row r="815">
          <cell r="F815" t="str">
            <v>AG-C</v>
          </cell>
          <cell r="H815" t="str">
            <v>N/A</v>
          </cell>
          <cell r="O815" t="str">
            <v>N/A</v>
          </cell>
          <cell r="V815">
            <v>181039760.45996898</v>
          </cell>
        </row>
        <row r="816">
          <cell r="F816" t="str">
            <v>AG-C</v>
          </cell>
          <cell r="H816" t="str">
            <v>N/A</v>
          </cell>
          <cell r="O816" t="str">
            <v>N/A</v>
          </cell>
          <cell r="V816">
            <v>25966940.854626998</v>
          </cell>
        </row>
        <row r="817">
          <cell r="F817" t="str">
            <v>AG-C</v>
          </cell>
          <cell r="H817" t="str">
            <v>N/A</v>
          </cell>
          <cell r="O817" t="str">
            <v>N/A</v>
          </cell>
          <cell r="V817">
            <v>125795844.35114101</v>
          </cell>
        </row>
        <row r="818">
          <cell r="F818" t="str">
            <v>AG-C</v>
          </cell>
          <cell r="H818" t="str">
            <v>N/A</v>
          </cell>
          <cell r="O818" t="str">
            <v>N/A</v>
          </cell>
          <cell r="V818">
            <v>18253756.274356999</v>
          </cell>
        </row>
        <row r="819">
          <cell r="F819" t="str">
            <v>AG-C</v>
          </cell>
          <cell r="H819" t="str">
            <v>N/A</v>
          </cell>
          <cell r="O819" t="str">
            <v>N/A</v>
          </cell>
          <cell r="V819">
            <v>181039760.45996898</v>
          </cell>
        </row>
        <row r="820">
          <cell r="F820" t="str">
            <v>AG-C</v>
          </cell>
          <cell r="H820" t="str">
            <v>N/A</v>
          </cell>
          <cell r="O820" t="str">
            <v>N/A</v>
          </cell>
          <cell r="V820">
            <v>25966940.854626998</v>
          </cell>
        </row>
        <row r="821">
          <cell r="F821" t="str">
            <v>AG-C</v>
          </cell>
          <cell r="H821" t="str">
            <v>FO1</v>
          </cell>
          <cell r="O821" t="str">
            <v>N/A</v>
          </cell>
          <cell r="V821">
            <v>125795844.35114101</v>
          </cell>
        </row>
        <row r="822">
          <cell r="F822" t="str">
            <v>AG-C</v>
          </cell>
          <cell r="H822" t="str">
            <v>FO1</v>
          </cell>
          <cell r="O822" t="str">
            <v>N/A</v>
          </cell>
          <cell r="V822">
            <v>18253756.274356999</v>
          </cell>
        </row>
        <row r="823">
          <cell r="F823" t="str">
            <v>AG-C</v>
          </cell>
          <cell r="H823" t="str">
            <v>FO1</v>
          </cell>
          <cell r="O823" t="str">
            <v>N/A</v>
          </cell>
          <cell r="V823">
            <v>181039760.45996898</v>
          </cell>
        </row>
        <row r="824">
          <cell r="F824" t="str">
            <v>AG-C</v>
          </cell>
          <cell r="H824" t="str">
            <v>FO1</v>
          </cell>
          <cell r="O824" t="str">
            <v>N/A</v>
          </cell>
          <cell r="V824">
            <v>25966940.854626998</v>
          </cell>
        </row>
        <row r="825">
          <cell r="F825" t="str">
            <v>AG-C</v>
          </cell>
          <cell r="H825" t="str">
            <v>N/A</v>
          </cell>
          <cell r="O825" t="str">
            <v>N/A</v>
          </cell>
          <cell r="V825">
            <v>0</v>
          </cell>
        </row>
        <row r="826">
          <cell r="F826" t="str">
            <v>AG-C</v>
          </cell>
          <cell r="H826" t="str">
            <v>N/A</v>
          </cell>
          <cell r="O826" t="str">
            <v>N/A</v>
          </cell>
          <cell r="V826">
            <v>0</v>
          </cell>
        </row>
        <row r="827">
          <cell r="F827" t="str">
            <v>AG-C</v>
          </cell>
          <cell r="H827" t="str">
            <v>N/A</v>
          </cell>
          <cell r="O827" t="str">
            <v>N/A</v>
          </cell>
          <cell r="V827">
            <v>0</v>
          </cell>
        </row>
        <row r="828">
          <cell r="F828" t="str">
            <v>AG-C</v>
          </cell>
          <cell r="H828" t="str">
            <v>N/A</v>
          </cell>
          <cell r="O828" t="str">
            <v>N/A</v>
          </cell>
          <cell r="V828">
            <v>0</v>
          </cell>
        </row>
        <row r="829">
          <cell r="F829" t="str">
            <v>AG-C</v>
          </cell>
          <cell r="H829" t="str">
            <v>N/A</v>
          </cell>
          <cell r="O829" t="str">
            <v>N/A</v>
          </cell>
          <cell r="V829">
            <v>0</v>
          </cell>
        </row>
        <row r="830">
          <cell r="F830" t="str">
            <v>AG-C</v>
          </cell>
          <cell r="H830" t="str">
            <v>N/A</v>
          </cell>
          <cell r="O830" t="str">
            <v>N/A</v>
          </cell>
          <cell r="V830">
            <v>0</v>
          </cell>
        </row>
        <row r="831">
          <cell r="F831" t="str">
            <v>AG-C</v>
          </cell>
          <cell r="H831" t="str">
            <v>N/A</v>
          </cell>
          <cell r="O831" t="str">
            <v>N/A</v>
          </cell>
          <cell r="V831">
            <v>0</v>
          </cell>
        </row>
        <row r="832">
          <cell r="F832" t="str">
            <v>AG-C</v>
          </cell>
          <cell r="H832" t="str">
            <v>N/A</v>
          </cell>
          <cell r="O832" t="str">
            <v>N/A</v>
          </cell>
          <cell r="V832">
            <v>0</v>
          </cell>
        </row>
        <row r="833">
          <cell r="F833" t="str">
            <v>AG-C</v>
          </cell>
          <cell r="H833" t="str">
            <v>N/A</v>
          </cell>
          <cell r="O833" t="str">
            <v>N/A</v>
          </cell>
          <cell r="V833">
            <v>1141382.85296</v>
          </cell>
        </row>
        <row r="834">
          <cell r="F834" t="str">
            <v>AG-C</v>
          </cell>
          <cell r="H834" t="str">
            <v>N/A</v>
          </cell>
          <cell r="O834" t="str">
            <v>N/A</v>
          </cell>
          <cell r="V834">
            <v>123442220.774316</v>
          </cell>
        </row>
        <row r="835">
          <cell r="F835" t="str">
            <v>AG-C</v>
          </cell>
          <cell r="H835" t="str">
            <v>N/A</v>
          </cell>
          <cell r="O835" t="str">
            <v>N/A</v>
          </cell>
          <cell r="V835">
            <v>9344891.8198000006</v>
          </cell>
        </row>
        <row r="836">
          <cell r="F836" t="str">
            <v>AG-C</v>
          </cell>
          <cell r="H836" t="str">
            <v>N/A</v>
          </cell>
          <cell r="O836" t="str">
            <v>N/A</v>
          </cell>
          <cell r="V836">
            <v>667673.62530399999</v>
          </cell>
        </row>
        <row r="837">
          <cell r="F837" t="str">
            <v>AG-C</v>
          </cell>
          <cell r="H837" t="str">
            <v>N/A</v>
          </cell>
          <cell r="O837" t="str">
            <v>N/A</v>
          </cell>
          <cell r="V837">
            <v>2068688.228716</v>
          </cell>
        </row>
        <row r="838">
          <cell r="F838" t="str">
            <v>AG-C</v>
          </cell>
          <cell r="H838" t="str">
            <v>N/A</v>
          </cell>
          <cell r="O838" t="str">
            <v>N/A</v>
          </cell>
          <cell r="V838">
            <v>25432062.274377</v>
          </cell>
        </row>
        <row r="839">
          <cell r="F839" t="str">
            <v>AG-C</v>
          </cell>
          <cell r="H839" t="str">
            <v>N/A</v>
          </cell>
          <cell r="O839" t="str">
            <v>N/A</v>
          </cell>
          <cell r="V839">
            <v>112785223.771952</v>
          </cell>
        </row>
        <row r="840">
          <cell r="F840" t="str">
            <v>AG-C</v>
          </cell>
          <cell r="H840" t="str">
            <v>FO2</v>
          </cell>
          <cell r="O840" t="str">
            <v>N/A</v>
          </cell>
          <cell r="V840">
            <v>0</v>
          </cell>
        </row>
        <row r="841">
          <cell r="F841" t="str">
            <v>AG-C</v>
          </cell>
          <cell r="H841" t="str">
            <v>FO2</v>
          </cell>
          <cell r="O841" t="str">
            <v>N/A</v>
          </cell>
          <cell r="V841">
            <v>125795844.35114101</v>
          </cell>
        </row>
        <row r="842">
          <cell r="F842" t="str">
            <v>AG-C</v>
          </cell>
          <cell r="H842" t="str">
            <v>FO2</v>
          </cell>
          <cell r="O842" t="str">
            <v>N/A</v>
          </cell>
          <cell r="V842">
            <v>18253756.274356999</v>
          </cell>
        </row>
        <row r="843">
          <cell r="F843" t="str">
            <v>AG-C</v>
          </cell>
          <cell r="H843" t="str">
            <v>FO2</v>
          </cell>
          <cell r="O843" t="str">
            <v>N/A</v>
          </cell>
          <cell r="V843">
            <v>181039760.45996898</v>
          </cell>
        </row>
        <row r="844">
          <cell r="F844" t="str">
            <v>AG-C</v>
          </cell>
          <cell r="H844" t="str">
            <v>FO2</v>
          </cell>
          <cell r="O844" t="str">
            <v>N/A</v>
          </cell>
          <cell r="V844">
            <v>25966940.854626998</v>
          </cell>
        </row>
        <row r="845">
          <cell r="F845" t="str">
            <v>AG-C</v>
          </cell>
          <cell r="H845" t="str">
            <v>FO3</v>
          </cell>
          <cell r="O845" t="str">
            <v>N/A</v>
          </cell>
          <cell r="V845">
            <v>0</v>
          </cell>
        </row>
        <row r="846">
          <cell r="F846" t="str">
            <v>AG-C</v>
          </cell>
          <cell r="H846" t="str">
            <v>FO3</v>
          </cell>
          <cell r="O846" t="str">
            <v>N/A</v>
          </cell>
          <cell r="V846">
            <v>125795844.35114101</v>
          </cell>
        </row>
        <row r="847">
          <cell r="F847" t="str">
            <v>AG-C</v>
          </cell>
          <cell r="H847" t="str">
            <v>FO3</v>
          </cell>
          <cell r="O847" t="str">
            <v>N/A</v>
          </cell>
          <cell r="V847">
            <v>18253756.274356999</v>
          </cell>
        </row>
        <row r="848">
          <cell r="F848" t="str">
            <v>AG-C</v>
          </cell>
          <cell r="H848" t="str">
            <v>FO3</v>
          </cell>
          <cell r="O848" t="str">
            <v>N/A</v>
          </cell>
          <cell r="V848">
            <v>181039760.45996898</v>
          </cell>
        </row>
        <row r="849">
          <cell r="F849" t="str">
            <v>AG-C</v>
          </cell>
          <cell r="H849" t="str">
            <v>FO3</v>
          </cell>
          <cell r="O849" t="str">
            <v>N/A</v>
          </cell>
          <cell r="V849">
            <v>25966940.854626998</v>
          </cell>
        </row>
        <row r="850">
          <cell r="F850" t="str">
            <v>AG-C</v>
          </cell>
          <cell r="H850" t="str">
            <v>N/A</v>
          </cell>
          <cell r="O850" t="str">
            <v>N/A</v>
          </cell>
          <cell r="V850">
            <v>32.457949999999997</v>
          </cell>
        </row>
        <row r="851">
          <cell r="F851" t="str">
            <v>AG-C</v>
          </cell>
          <cell r="H851" t="str">
            <v>N/A</v>
          </cell>
          <cell r="O851" t="str">
            <v>N/A</v>
          </cell>
          <cell r="V851">
            <v>64.691746999999992</v>
          </cell>
        </row>
        <row r="852">
          <cell r="F852" t="str">
            <v>AG-C</v>
          </cell>
          <cell r="H852" t="str">
            <v>N/A</v>
          </cell>
          <cell r="O852" t="str">
            <v>N/A</v>
          </cell>
          <cell r="V852">
            <v>100597.544757</v>
          </cell>
        </row>
        <row r="853">
          <cell r="F853" t="str">
            <v>AG-C</v>
          </cell>
          <cell r="H853" t="str">
            <v>N/A</v>
          </cell>
          <cell r="O853" t="str">
            <v>N/A</v>
          </cell>
          <cell r="V853">
            <v>101672.573928</v>
          </cell>
        </row>
        <row r="854">
          <cell r="F854" t="str">
            <v>AG-C</v>
          </cell>
          <cell r="H854" t="str">
            <v>N/A</v>
          </cell>
          <cell r="O854" t="str">
            <v>N/A</v>
          </cell>
          <cell r="V854">
            <v>131757.08623799999</v>
          </cell>
        </row>
        <row r="855">
          <cell r="F855" t="str">
            <v>AG-C</v>
          </cell>
          <cell r="H855" t="str">
            <v>N/A</v>
          </cell>
          <cell r="O855" t="str">
            <v>N/A</v>
          </cell>
          <cell r="V855">
            <v>99637.563418000005</v>
          </cell>
        </row>
        <row r="856">
          <cell r="F856" t="str">
            <v>AG-C</v>
          </cell>
          <cell r="H856" t="str">
            <v>CARE Surcharge</v>
          </cell>
          <cell r="O856" t="str">
            <v>N/A</v>
          </cell>
          <cell r="V856">
            <v>0</v>
          </cell>
        </row>
        <row r="857">
          <cell r="F857" t="str">
            <v>AG-C</v>
          </cell>
          <cell r="H857" t="str">
            <v>N/A</v>
          </cell>
          <cell r="O857" t="str">
            <v>N/A</v>
          </cell>
          <cell r="V857">
            <v>0</v>
          </cell>
        </row>
        <row r="858">
          <cell r="F858" t="str">
            <v>AG-C</v>
          </cell>
          <cell r="H858" t="str">
            <v>N/A</v>
          </cell>
          <cell r="O858" t="str">
            <v>N/A</v>
          </cell>
          <cell r="V858">
            <v>0</v>
          </cell>
        </row>
        <row r="859">
          <cell r="F859" t="str">
            <v>AG-C</v>
          </cell>
          <cell r="H859" t="str">
            <v>N/A</v>
          </cell>
          <cell r="O859" t="str">
            <v>N/A</v>
          </cell>
          <cell r="V859">
            <v>0</v>
          </cell>
        </row>
        <row r="860">
          <cell r="F860" t="str">
            <v>AG-C</v>
          </cell>
          <cell r="H860" t="str">
            <v>N/A</v>
          </cell>
          <cell r="O860" t="str">
            <v>N/A</v>
          </cell>
          <cell r="V860">
            <v>0</v>
          </cell>
        </row>
        <row r="861">
          <cell r="F861" t="str">
            <v>AG-C</v>
          </cell>
          <cell r="H861" t="str">
            <v>Non-Surcharge</v>
          </cell>
          <cell r="O861" t="str">
            <v>N/A</v>
          </cell>
          <cell r="V861">
            <v>0</v>
          </cell>
        </row>
        <row r="862">
          <cell r="F862" t="str">
            <v>AG-C</v>
          </cell>
          <cell r="H862" t="str">
            <v>N/A</v>
          </cell>
          <cell r="O862" t="str">
            <v>N/A</v>
          </cell>
          <cell r="V862">
            <v>0</v>
          </cell>
        </row>
        <row r="863">
          <cell r="F863" t="str">
            <v>AG-C</v>
          </cell>
          <cell r="H863" t="str">
            <v>N/A</v>
          </cell>
          <cell r="O863" t="str">
            <v>N/A</v>
          </cell>
          <cell r="V863">
            <v>0</v>
          </cell>
        </row>
        <row r="864">
          <cell r="F864" t="str">
            <v>AG-C</v>
          </cell>
          <cell r="H864" t="str">
            <v>FO1</v>
          </cell>
          <cell r="O864" t="str">
            <v>N/A</v>
          </cell>
          <cell r="V864">
            <v>0</v>
          </cell>
        </row>
        <row r="865">
          <cell r="F865" t="str">
            <v>AG-C</v>
          </cell>
          <cell r="H865" t="str">
            <v>N/A</v>
          </cell>
          <cell r="O865" t="str">
            <v>N/A</v>
          </cell>
          <cell r="V865">
            <v>0</v>
          </cell>
        </row>
        <row r="866">
          <cell r="F866" t="str">
            <v>AG-C</v>
          </cell>
          <cell r="H866" t="str">
            <v>N/A</v>
          </cell>
          <cell r="O866" t="str">
            <v>N/A</v>
          </cell>
          <cell r="V866">
            <v>0</v>
          </cell>
        </row>
        <row r="867">
          <cell r="F867" t="str">
            <v>AG-C</v>
          </cell>
          <cell r="H867" t="str">
            <v>N/A</v>
          </cell>
          <cell r="O867" t="str">
            <v>N/A</v>
          </cell>
          <cell r="V867">
            <v>0</v>
          </cell>
        </row>
        <row r="868">
          <cell r="F868" t="str">
            <v>AG-C</v>
          </cell>
          <cell r="H868" t="str">
            <v>N/A</v>
          </cell>
          <cell r="O868" t="str">
            <v>N/A</v>
          </cell>
          <cell r="V868">
            <v>0</v>
          </cell>
        </row>
        <row r="869">
          <cell r="F869" t="str">
            <v>AG-C</v>
          </cell>
          <cell r="H869" t="str">
            <v>CARE Surcharge</v>
          </cell>
          <cell r="O869" t="str">
            <v>N/A</v>
          </cell>
          <cell r="V869">
            <v>36094544.812706999</v>
          </cell>
        </row>
        <row r="870">
          <cell r="F870" t="str">
            <v>AG-C</v>
          </cell>
          <cell r="H870" t="str">
            <v>CARE Surcharge</v>
          </cell>
          <cell r="O870" t="str">
            <v>N/A</v>
          </cell>
          <cell r="V870">
            <v>4825688.6697199997</v>
          </cell>
        </row>
        <row r="871">
          <cell r="F871" t="str">
            <v>AG-C</v>
          </cell>
          <cell r="H871" t="str">
            <v>CARE Surcharge</v>
          </cell>
          <cell r="O871" t="str">
            <v>N/A</v>
          </cell>
          <cell r="V871">
            <v>49392140.285164997</v>
          </cell>
        </row>
        <row r="872">
          <cell r="F872" t="str">
            <v>AG-C</v>
          </cell>
          <cell r="H872" t="str">
            <v>CARE Surcharge</v>
          </cell>
          <cell r="O872" t="str">
            <v>N/A</v>
          </cell>
          <cell r="V872">
            <v>6699978.3128830008</v>
          </cell>
        </row>
        <row r="873">
          <cell r="F873" t="str">
            <v>AG-C</v>
          </cell>
          <cell r="H873" t="str">
            <v>EITE</v>
          </cell>
          <cell r="O873" t="str">
            <v>N/A</v>
          </cell>
          <cell r="V873">
            <v>5457895.8280028459</v>
          </cell>
        </row>
        <row r="874">
          <cell r="F874" t="str">
            <v>AG-C</v>
          </cell>
          <cell r="H874" t="str">
            <v>EITE</v>
          </cell>
          <cell r="O874" t="str">
            <v>N/A</v>
          </cell>
          <cell r="V874">
            <v>729697.69239000522</v>
          </cell>
        </row>
        <row r="875">
          <cell r="F875" t="str">
            <v>AG-C</v>
          </cell>
          <cell r="H875" t="str">
            <v>EITE</v>
          </cell>
          <cell r="O875" t="str">
            <v>N/A</v>
          </cell>
          <cell r="V875">
            <v>7468639.8678070968</v>
          </cell>
        </row>
        <row r="876">
          <cell r="F876" t="str">
            <v>AG-C</v>
          </cell>
          <cell r="H876" t="str">
            <v>EITE</v>
          </cell>
          <cell r="O876" t="str">
            <v>N/A</v>
          </cell>
          <cell r="V876">
            <v>1013111.0912006866</v>
          </cell>
        </row>
        <row r="877">
          <cell r="F877" t="str">
            <v>AG-C</v>
          </cell>
          <cell r="H877" t="str">
            <v>EUCRA</v>
          </cell>
          <cell r="O877" t="str">
            <v>N/A</v>
          </cell>
          <cell r="V877">
            <v>36094544.812706999</v>
          </cell>
        </row>
        <row r="878">
          <cell r="F878" t="str">
            <v>AG-C</v>
          </cell>
          <cell r="H878" t="str">
            <v>EUCRA</v>
          </cell>
          <cell r="O878" t="str">
            <v>N/A</v>
          </cell>
          <cell r="V878">
            <v>4825688.6697199997</v>
          </cell>
        </row>
        <row r="879">
          <cell r="F879" t="str">
            <v>AG-C</v>
          </cell>
          <cell r="H879" t="str">
            <v>EUCRA</v>
          </cell>
          <cell r="O879" t="str">
            <v>N/A</v>
          </cell>
          <cell r="V879">
            <v>49392140.285164997</v>
          </cell>
        </row>
        <row r="880">
          <cell r="F880" t="str">
            <v>AG-C</v>
          </cell>
          <cell r="H880" t="str">
            <v>EUCRA</v>
          </cell>
          <cell r="O880" t="str">
            <v>N/A</v>
          </cell>
          <cell r="V880">
            <v>6699978.3128830008</v>
          </cell>
        </row>
        <row r="881">
          <cell r="F881" t="str">
            <v>AG-C</v>
          </cell>
          <cell r="H881" t="str">
            <v>N/A</v>
          </cell>
          <cell r="O881" t="str">
            <v>N/A</v>
          </cell>
          <cell r="V881">
            <v>36094544.812706999</v>
          </cell>
        </row>
        <row r="882">
          <cell r="F882" t="str">
            <v>AG-C</v>
          </cell>
          <cell r="H882" t="str">
            <v>N/A</v>
          </cell>
          <cell r="O882" t="str">
            <v>N/A</v>
          </cell>
          <cell r="V882">
            <v>4825688.6697199997</v>
          </cell>
        </row>
        <row r="883">
          <cell r="F883" t="str">
            <v>AG-C</v>
          </cell>
          <cell r="H883" t="str">
            <v>N/A</v>
          </cell>
          <cell r="O883" t="str">
            <v>N/A</v>
          </cell>
          <cell r="V883">
            <v>49392140.285164997</v>
          </cell>
        </row>
        <row r="884">
          <cell r="F884" t="str">
            <v>AG-C</v>
          </cell>
          <cell r="H884" t="str">
            <v>N/A</v>
          </cell>
          <cell r="O884" t="str">
            <v>N/A</v>
          </cell>
          <cell r="V884">
            <v>6699978.3128830008</v>
          </cell>
        </row>
        <row r="885">
          <cell r="F885" t="str">
            <v>AG-C</v>
          </cell>
          <cell r="H885" t="str">
            <v>N/A</v>
          </cell>
          <cell r="O885" t="str">
            <v>N/A</v>
          </cell>
          <cell r="V885">
            <v>36094544.812706999</v>
          </cell>
        </row>
        <row r="886">
          <cell r="F886" t="str">
            <v>AG-C</v>
          </cell>
          <cell r="H886" t="str">
            <v>N/A</v>
          </cell>
          <cell r="O886" t="str">
            <v>N/A</v>
          </cell>
          <cell r="V886">
            <v>4825688.6697199997</v>
          </cell>
        </row>
        <row r="887">
          <cell r="F887" t="str">
            <v>AG-C</v>
          </cell>
          <cell r="H887" t="str">
            <v>N/A</v>
          </cell>
          <cell r="O887" t="str">
            <v>N/A</v>
          </cell>
          <cell r="V887">
            <v>49392140.285164997</v>
          </cell>
        </row>
        <row r="888">
          <cell r="F888" t="str">
            <v>AG-C</v>
          </cell>
          <cell r="H888" t="str">
            <v>N/A</v>
          </cell>
          <cell r="O888" t="str">
            <v>N/A</v>
          </cell>
          <cell r="V888">
            <v>6699978.3128830008</v>
          </cell>
        </row>
        <row r="889">
          <cell r="F889" t="str">
            <v>AG-C</v>
          </cell>
          <cell r="H889" t="str">
            <v>N/A</v>
          </cell>
          <cell r="O889" t="str">
            <v>N/A</v>
          </cell>
          <cell r="V889">
            <v>36094544.812706999</v>
          </cell>
        </row>
        <row r="890">
          <cell r="F890" t="str">
            <v>AG-C</v>
          </cell>
          <cell r="H890" t="str">
            <v>N/A</v>
          </cell>
          <cell r="O890" t="str">
            <v>N/A</v>
          </cell>
          <cell r="V890">
            <v>4825688.6697199997</v>
          </cell>
        </row>
        <row r="891">
          <cell r="F891" t="str">
            <v>AG-C</v>
          </cell>
          <cell r="H891" t="str">
            <v>N/A</v>
          </cell>
          <cell r="O891" t="str">
            <v>N/A</v>
          </cell>
          <cell r="V891">
            <v>49392140.285164997</v>
          </cell>
        </row>
        <row r="892">
          <cell r="F892" t="str">
            <v>AG-C</v>
          </cell>
          <cell r="H892" t="str">
            <v>N/A</v>
          </cell>
          <cell r="O892" t="str">
            <v>N/A</v>
          </cell>
          <cell r="V892">
            <v>6699978.3128830008</v>
          </cell>
        </row>
        <row r="893">
          <cell r="F893" t="str">
            <v>AG-C</v>
          </cell>
          <cell r="H893" t="str">
            <v>N/A</v>
          </cell>
          <cell r="O893" t="str">
            <v>N/A</v>
          </cell>
          <cell r="V893">
            <v>36094544.812706999</v>
          </cell>
        </row>
        <row r="894">
          <cell r="F894" t="str">
            <v>AG-C</v>
          </cell>
          <cell r="H894" t="str">
            <v>N/A</v>
          </cell>
          <cell r="O894" t="str">
            <v>N/A</v>
          </cell>
          <cell r="V894">
            <v>4825688.6697199997</v>
          </cell>
        </row>
        <row r="895">
          <cell r="F895" t="str">
            <v>AG-C</v>
          </cell>
          <cell r="H895" t="str">
            <v>N/A</v>
          </cell>
          <cell r="O895" t="str">
            <v>N/A</v>
          </cell>
          <cell r="V895">
            <v>49392140.285164997</v>
          </cell>
        </row>
        <row r="896">
          <cell r="F896" t="str">
            <v>AG-C</v>
          </cell>
          <cell r="H896" t="str">
            <v>N/A</v>
          </cell>
          <cell r="O896" t="str">
            <v>N/A</v>
          </cell>
          <cell r="V896">
            <v>6699978.3128830008</v>
          </cell>
        </row>
        <row r="897">
          <cell r="F897" t="str">
            <v>AG-C</v>
          </cell>
          <cell r="H897" t="str">
            <v>N/A</v>
          </cell>
          <cell r="O897" t="str">
            <v>N/A</v>
          </cell>
          <cell r="V897">
            <v>35087278.837292001</v>
          </cell>
        </row>
        <row r="898">
          <cell r="F898" t="str">
            <v>AG-C</v>
          </cell>
          <cell r="H898" t="str">
            <v>N/A</v>
          </cell>
          <cell r="O898" t="str">
            <v>N/A</v>
          </cell>
          <cell r="V898">
            <v>4685255.0608369997</v>
          </cell>
        </row>
        <row r="899">
          <cell r="F899" t="str">
            <v>AG-C</v>
          </cell>
          <cell r="H899" t="str">
            <v>N/A</v>
          </cell>
          <cell r="O899" t="str">
            <v>N/A</v>
          </cell>
          <cell r="V899">
            <v>47716834.904837996</v>
          </cell>
        </row>
        <row r="900">
          <cell r="F900" t="str">
            <v>AG-C</v>
          </cell>
          <cell r="H900" t="str">
            <v>N/A</v>
          </cell>
          <cell r="O900" t="str">
            <v>N/A</v>
          </cell>
          <cell r="V900">
            <v>6465627.1634910004</v>
          </cell>
        </row>
        <row r="901">
          <cell r="F901" t="str">
            <v>AG-C</v>
          </cell>
          <cell r="H901" t="str">
            <v>N/A</v>
          </cell>
          <cell r="O901" t="str">
            <v>N/A</v>
          </cell>
          <cell r="V901">
            <v>36094544.812706999</v>
          </cell>
        </row>
        <row r="902">
          <cell r="F902" t="str">
            <v>AG-C</v>
          </cell>
          <cell r="H902" t="str">
            <v>N/A</v>
          </cell>
          <cell r="O902" t="str">
            <v>N/A</v>
          </cell>
          <cell r="V902">
            <v>4825688.6697199997</v>
          </cell>
        </row>
        <row r="903">
          <cell r="F903" t="str">
            <v>AG-C</v>
          </cell>
          <cell r="H903" t="str">
            <v>N/A</v>
          </cell>
          <cell r="O903" t="str">
            <v>N/A</v>
          </cell>
          <cell r="V903">
            <v>49392140.285164997</v>
          </cell>
        </row>
        <row r="904">
          <cell r="F904" t="str">
            <v>AG-C</v>
          </cell>
          <cell r="H904" t="str">
            <v>N/A</v>
          </cell>
          <cell r="O904" t="str">
            <v>N/A</v>
          </cell>
          <cell r="V904">
            <v>6699978.3128830008</v>
          </cell>
        </row>
        <row r="905">
          <cell r="F905" t="str">
            <v>AG-C</v>
          </cell>
          <cell r="H905" t="str">
            <v>N/A</v>
          </cell>
          <cell r="O905" t="str">
            <v>N/A</v>
          </cell>
          <cell r="V905">
            <v>36094544.812706999</v>
          </cell>
        </row>
        <row r="906">
          <cell r="F906" t="str">
            <v>AG-C</v>
          </cell>
          <cell r="H906" t="str">
            <v>N/A</v>
          </cell>
          <cell r="O906" t="str">
            <v>N/A</v>
          </cell>
          <cell r="V906">
            <v>4825688.6697199997</v>
          </cell>
        </row>
        <row r="907">
          <cell r="F907" t="str">
            <v>AG-C</v>
          </cell>
          <cell r="H907" t="str">
            <v>N/A</v>
          </cell>
          <cell r="O907" t="str">
            <v>N/A</v>
          </cell>
          <cell r="V907">
            <v>49392140.285164997</v>
          </cell>
        </row>
        <row r="908">
          <cell r="F908" t="str">
            <v>AG-C</v>
          </cell>
          <cell r="H908" t="str">
            <v>N/A</v>
          </cell>
          <cell r="O908" t="str">
            <v>N/A</v>
          </cell>
          <cell r="V908">
            <v>6699978.3128830008</v>
          </cell>
        </row>
        <row r="909">
          <cell r="F909" t="str">
            <v>AG-C</v>
          </cell>
          <cell r="H909" t="str">
            <v>N/A</v>
          </cell>
          <cell r="O909" t="str">
            <v>N/A</v>
          </cell>
          <cell r="V909">
            <v>4825688.6697199997</v>
          </cell>
        </row>
        <row r="910">
          <cell r="F910" t="str">
            <v>AG-C</v>
          </cell>
          <cell r="H910" t="str">
            <v>N/A</v>
          </cell>
          <cell r="O910" t="str">
            <v>N/A</v>
          </cell>
          <cell r="V910">
            <v>36094544.812706999</v>
          </cell>
        </row>
        <row r="911">
          <cell r="F911" t="str">
            <v>AG-C</v>
          </cell>
          <cell r="H911" t="str">
            <v>N/A</v>
          </cell>
          <cell r="O911" t="str">
            <v>N/A</v>
          </cell>
          <cell r="V911">
            <v>6699978.3128830008</v>
          </cell>
        </row>
        <row r="912">
          <cell r="F912" t="str">
            <v>AG-C</v>
          </cell>
          <cell r="H912" t="str">
            <v>N/A</v>
          </cell>
          <cell r="O912" t="str">
            <v>N/A</v>
          </cell>
          <cell r="V912">
            <v>49392140.285164997</v>
          </cell>
        </row>
        <row r="913">
          <cell r="F913" t="str">
            <v>AG-C</v>
          </cell>
          <cell r="H913" t="str">
            <v>N/A</v>
          </cell>
          <cell r="O913" t="str">
            <v>N/A</v>
          </cell>
          <cell r="V913">
            <v>36094544.812706999</v>
          </cell>
        </row>
        <row r="914">
          <cell r="F914" t="str">
            <v>AG-C</v>
          </cell>
          <cell r="H914" t="str">
            <v>N/A</v>
          </cell>
          <cell r="O914" t="str">
            <v>N/A</v>
          </cell>
          <cell r="V914">
            <v>4825688.6697199997</v>
          </cell>
        </row>
        <row r="915">
          <cell r="F915" t="str">
            <v>AG-C</v>
          </cell>
          <cell r="H915" t="str">
            <v>N/A</v>
          </cell>
          <cell r="O915" t="str">
            <v>N/A</v>
          </cell>
          <cell r="V915">
            <v>49392140.285164997</v>
          </cell>
        </row>
        <row r="916">
          <cell r="F916" t="str">
            <v>AG-C</v>
          </cell>
          <cell r="H916" t="str">
            <v>N/A</v>
          </cell>
          <cell r="O916" t="str">
            <v>N/A</v>
          </cell>
          <cell r="V916">
            <v>6699978.3128830008</v>
          </cell>
        </row>
        <row r="917">
          <cell r="F917" t="str">
            <v>AG-C</v>
          </cell>
          <cell r="H917" t="str">
            <v>Non-Surcharge</v>
          </cell>
          <cell r="O917" t="str">
            <v>N/A</v>
          </cell>
          <cell r="V917">
            <v>36094544.812706999</v>
          </cell>
        </row>
        <row r="918">
          <cell r="F918" t="str">
            <v>AG-C</v>
          </cell>
          <cell r="H918" t="str">
            <v>Non-Surcharge</v>
          </cell>
          <cell r="O918" t="str">
            <v>N/A</v>
          </cell>
          <cell r="V918">
            <v>4825688.6697199997</v>
          </cell>
        </row>
        <row r="919">
          <cell r="F919" t="str">
            <v>AG-C</v>
          </cell>
          <cell r="H919" t="str">
            <v>Non-Surcharge</v>
          </cell>
          <cell r="O919" t="str">
            <v>N/A</v>
          </cell>
          <cell r="V919">
            <v>49392140.285164997</v>
          </cell>
        </row>
        <row r="920">
          <cell r="F920" t="str">
            <v>AG-C</v>
          </cell>
          <cell r="H920" t="str">
            <v>Non-Surcharge</v>
          </cell>
          <cell r="O920" t="str">
            <v>N/A</v>
          </cell>
          <cell r="V920">
            <v>6699978.3128830008</v>
          </cell>
        </row>
        <row r="921">
          <cell r="F921" t="str">
            <v>AG-C</v>
          </cell>
          <cell r="H921" t="str">
            <v>Small Business</v>
          </cell>
          <cell r="O921" t="str">
            <v>N/A</v>
          </cell>
          <cell r="V921">
            <v>6852400.8813254442</v>
          </cell>
        </row>
        <row r="922">
          <cell r="F922" t="str">
            <v>AG-C</v>
          </cell>
          <cell r="H922" t="str">
            <v>Small Business</v>
          </cell>
          <cell r="O922" t="str">
            <v>N/A</v>
          </cell>
          <cell r="V922">
            <v>916137.14662342344</v>
          </cell>
        </row>
        <row r="923">
          <cell r="F923" t="str">
            <v>AG-C</v>
          </cell>
          <cell r="H923" t="str">
            <v>Small Business</v>
          </cell>
          <cell r="O923" t="str">
            <v>N/A</v>
          </cell>
          <cell r="V923">
            <v>9376894.6907861382</v>
          </cell>
        </row>
        <row r="924">
          <cell r="F924" t="str">
            <v>AG-C</v>
          </cell>
          <cell r="H924" t="str">
            <v>Small Business</v>
          </cell>
          <cell r="O924" t="str">
            <v>N/A</v>
          </cell>
          <cell r="V924">
            <v>1271963.3267101899</v>
          </cell>
        </row>
        <row r="925">
          <cell r="F925" t="str">
            <v>AG-C</v>
          </cell>
          <cell r="H925" t="str">
            <v>TAC</v>
          </cell>
          <cell r="O925" t="str">
            <v>N/A</v>
          </cell>
          <cell r="V925">
            <v>36094544.812706999</v>
          </cell>
        </row>
        <row r="926">
          <cell r="F926" t="str">
            <v>AG-C</v>
          </cell>
          <cell r="H926" t="str">
            <v>TAC</v>
          </cell>
          <cell r="O926" t="str">
            <v>N/A</v>
          </cell>
          <cell r="V926">
            <v>4825688.6697199997</v>
          </cell>
        </row>
        <row r="927">
          <cell r="F927" t="str">
            <v>AG-C</v>
          </cell>
          <cell r="H927" t="str">
            <v>TAC</v>
          </cell>
          <cell r="O927" t="str">
            <v>N/A</v>
          </cell>
          <cell r="V927">
            <v>49392140.285164997</v>
          </cell>
        </row>
        <row r="928">
          <cell r="F928" t="str">
            <v>AG-C</v>
          </cell>
          <cell r="H928" t="str">
            <v>TAC</v>
          </cell>
          <cell r="O928" t="str">
            <v>N/A</v>
          </cell>
          <cell r="V928">
            <v>6699978.3128830008</v>
          </cell>
        </row>
        <row r="929">
          <cell r="F929" t="str">
            <v>AG-C</v>
          </cell>
          <cell r="H929" t="str">
            <v>TRBAA</v>
          </cell>
          <cell r="O929" t="str">
            <v>N/A</v>
          </cell>
          <cell r="V929">
            <v>36094544.812706999</v>
          </cell>
        </row>
        <row r="930">
          <cell r="F930" t="str">
            <v>AG-C</v>
          </cell>
          <cell r="H930" t="str">
            <v>TRBAA</v>
          </cell>
          <cell r="O930" t="str">
            <v>N/A</v>
          </cell>
          <cell r="V930">
            <v>4825688.6697199997</v>
          </cell>
        </row>
        <row r="931">
          <cell r="F931" t="str">
            <v>AG-C</v>
          </cell>
          <cell r="H931" t="str">
            <v>TRBAA</v>
          </cell>
          <cell r="O931" t="str">
            <v>N/A</v>
          </cell>
          <cell r="V931">
            <v>49392140.285164997</v>
          </cell>
        </row>
        <row r="932">
          <cell r="F932" t="str">
            <v>AG-C</v>
          </cell>
          <cell r="H932" t="str">
            <v>TRBAA</v>
          </cell>
          <cell r="O932" t="str">
            <v>N/A</v>
          </cell>
          <cell r="V932">
            <v>6699978.3128830008</v>
          </cell>
        </row>
        <row r="933">
          <cell r="F933" t="str">
            <v>AG-C</v>
          </cell>
          <cell r="H933" t="str">
            <v>N/A</v>
          </cell>
          <cell r="O933" t="str">
            <v>N/A</v>
          </cell>
          <cell r="V933">
            <v>36094544.812706999</v>
          </cell>
        </row>
        <row r="934">
          <cell r="F934" t="str">
            <v>AG-C</v>
          </cell>
          <cell r="H934" t="str">
            <v>N/A</v>
          </cell>
          <cell r="O934" t="str">
            <v>N/A</v>
          </cell>
          <cell r="V934">
            <v>4825688.6697199997</v>
          </cell>
        </row>
        <row r="935">
          <cell r="F935" t="str">
            <v>AG-C</v>
          </cell>
          <cell r="H935" t="str">
            <v>N/A</v>
          </cell>
          <cell r="O935" t="str">
            <v>N/A</v>
          </cell>
          <cell r="V935">
            <v>49392140.285164997</v>
          </cell>
        </row>
        <row r="936">
          <cell r="F936" t="str">
            <v>AG-C</v>
          </cell>
          <cell r="H936" t="str">
            <v>N/A</v>
          </cell>
          <cell r="O936" t="str">
            <v>N/A</v>
          </cell>
          <cell r="V936">
            <v>6699978.3128830008</v>
          </cell>
        </row>
        <row r="937">
          <cell r="F937" t="str">
            <v>AG-C</v>
          </cell>
          <cell r="H937" t="str">
            <v>N/A</v>
          </cell>
          <cell r="O937" t="str">
            <v>N/A</v>
          </cell>
          <cell r="V937">
            <v>36094544.812706999</v>
          </cell>
        </row>
        <row r="938">
          <cell r="F938" t="str">
            <v>AG-C</v>
          </cell>
          <cell r="H938" t="str">
            <v>N/A</v>
          </cell>
          <cell r="O938" t="str">
            <v>N/A</v>
          </cell>
          <cell r="V938">
            <v>4825688.6697199997</v>
          </cell>
        </row>
        <row r="939">
          <cell r="F939" t="str">
            <v>AG-C</v>
          </cell>
          <cell r="H939" t="str">
            <v>N/A</v>
          </cell>
          <cell r="O939" t="str">
            <v>N/A</v>
          </cell>
          <cell r="V939">
            <v>49392140.285164997</v>
          </cell>
        </row>
        <row r="940">
          <cell r="F940" t="str">
            <v>AG-C</v>
          </cell>
          <cell r="H940" t="str">
            <v>N/A</v>
          </cell>
          <cell r="O940" t="str">
            <v>N/A</v>
          </cell>
          <cell r="V940">
            <v>6699978.3128830008</v>
          </cell>
        </row>
        <row r="941">
          <cell r="F941" t="str">
            <v>AG-C</v>
          </cell>
          <cell r="H941" t="str">
            <v>FO1</v>
          </cell>
          <cell r="O941" t="str">
            <v>N/A</v>
          </cell>
          <cell r="V941">
            <v>36094544.812706999</v>
          </cell>
        </row>
        <row r="942">
          <cell r="F942" t="str">
            <v>AG-C</v>
          </cell>
          <cell r="H942" t="str">
            <v>FO1</v>
          </cell>
          <cell r="O942" t="str">
            <v>N/A</v>
          </cell>
          <cell r="V942">
            <v>4825688.6697199997</v>
          </cell>
        </row>
        <row r="943">
          <cell r="F943" t="str">
            <v>AG-C</v>
          </cell>
          <cell r="H943" t="str">
            <v>FO1</v>
          </cell>
          <cell r="O943" t="str">
            <v>N/A</v>
          </cell>
          <cell r="V943">
            <v>49392140.285164997</v>
          </cell>
        </row>
        <row r="944">
          <cell r="F944" t="str">
            <v>AG-C</v>
          </cell>
          <cell r="H944" t="str">
            <v>FO1</v>
          </cell>
          <cell r="O944" t="str">
            <v>N/A</v>
          </cell>
          <cell r="V944">
            <v>6699978.3128830008</v>
          </cell>
        </row>
        <row r="945">
          <cell r="F945" t="str">
            <v>AG-C</v>
          </cell>
          <cell r="H945" t="str">
            <v>N/A</v>
          </cell>
          <cell r="O945" t="str">
            <v>N/A</v>
          </cell>
          <cell r="V945">
            <v>0</v>
          </cell>
        </row>
        <row r="946">
          <cell r="F946" t="str">
            <v>AG-C</v>
          </cell>
          <cell r="H946" t="str">
            <v>N/A</v>
          </cell>
          <cell r="O946" t="str">
            <v>N/A</v>
          </cell>
          <cell r="V946">
            <v>0</v>
          </cell>
        </row>
        <row r="947">
          <cell r="F947" t="str">
            <v>AG-C</v>
          </cell>
          <cell r="H947" t="str">
            <v>N/A</v>
          </cell>
          <cell r="O947" t="str">
            <v>N/A</v>
          </cell>
          <cell r="V947">
            <v>0</v>
          </cell>
        </row>
        <row r="948">
          <cell r="F948" t="str">
            <v>AG-C</v>
          </cell>
          <cell r="H948" t="str">
            <v>N/A</v>
          </cell>
          <cell r="O948" t="str">
            <v>N/A</v>
          </cell>
          <cell r="V948">
            <v>0</v>
          </cell>
        </row>
        <row r="949">
          <cell r="F949" t="str">
            <v>AG-C</v>
          </cell>
          <cell r="H949" t="str">
            <v>N/A</v>
          </cell>
          <cell r="O949" t="str">
            <v>N/A</v>
          </cell>
          <cell r="V949">
            <v>0</v>
          </cell>
        </row>
        <row r="950">
          <cell r="F950" t="str">
            <v>AG-C</v>
          </cell>
          <cell r="H950" t="str">
            <v>N/A</v>
          </cell>
          <cell r="O950" t="str">
            <v>N/A</v>
          </cell>
          <cell r="V950">
            <v>0</v>
          </cell>
        </row>
        <row r="951">
          <cell r="F951" t="str">
            <v>AG-C</v>
          </cell>
          <cell r="H951" t="str">
            <v>N/A</v>
          </cell>
          <cell r="O951" t="str">
            <v>N/A</v>
          </cell>
          <cell r="V951">
            <v>0</v>
          </cell>
        </row>
        <row r="952">
          <cell r="F952" t="str">
            <v>AG-C</v>
          </cell>
          <cell r="H952" t="str">
            <v>N/A</v>
          </cell>
          <cell r="O952" t="str">
            <v>N/A</v>
          </cell>
          <cell r="V952">
            <v>0</v>
          </cell>
        </row>
        <row r="953">
          <cell r="F953" t="str">
            <v>AG-C</v>
          </cell>
          <cell r="H953" t="str">
            <v>N/A</v>
          </cell>
          <cell r="O953" t="str">
            <v>N/A</v>
          </cell>
          <cell r="V953">
            <v>0</v>
          </cell>
        </row>
        <row r="954">
          <cell r="F954" t="str">
            <v>AG-C</v>
          </cell>
          <cell r="H954" t="str">
            <v>N/A</v>
          </cell>
          <cell r="O954" t="str">
            <v>N/A</v>
          </cell>
          <cell r="V954">
            <v>0</v>
          </cell>
        </row>
        <row r="955">
          <cell r="F955" t="str">
            <v>AG-C</v>
          </cell>
          <cell r="H955" t="str">
            <v>N/A</v>
          </cell>
          <cell r="O955" t="str">
            <v>N/A</v>
          </cell>
          <cell r="V955">
            <v>2421589.210856</v>
          </cell>
        </row>
        <row r="956">
          <cell r="F956" t="str">
            <v>AG-C</v>
          </cell>
          <cell r="H956" t="str">
            <v>N/A</v>
          </cell>
          <cell r="O956" t="str">
            <v>N/A</v>
          </cell>
          <cell r="V956">
            <v>0</v>
          </cell>
        </row>
        <row r="957">
          <cell r="F957" t="str">
            <v>AG-C</v>
          </cell>
          <cell r="H957" t="str">
            <v>N/A</v>
          </cell>
          <cell r="O957" t="str">
            <v>N/A</v>
          </cell>
          <cell r="V957">
            <v>0</v>
          </cell>
        </row>
        <row r="958">
          <cell r="F958" t="str">
            <v>AG-C</v>
          </cell>
          <cell r="H958" t="str">
            <v>N/A</v>
          </cell>
          <cell r="O958" t="str">
            <v>N/A</v>
          </cell>
          <cell r="V958">
            <v>0</v>
          </cell>
        </row>
        <row r="959">
          <cell r="F959" t="str">
            <v>AG-C</v>
          </cell>
          <cell r="H959" t="str">
            <v>N/A</v>
          </cell>
          <cell r="O959" t="str">
            <v>N/A</v>
          </cell>
          <cell r="V959">
            <v>93954995.966457993</v>
          </cell>
        </row>
        <row r="960">
          <cell r="F960" t="str">
            <v>AG-C</v>
          </cell>
          <cell r="H960" t="str">
            <v>FO2</v>
          </cell>
          <cell r="O960" t="str">
            <v>N/A</v>
          </cell>
          <cell r="V960">
            <v>0</v>
          </cell>
        </row>
        <row r="961">
          <cell r="F961" t="str">
            <v>AG-C</v>
          </cell>
          <cell r="H961" t="str">
            <v>FO2</v>
          </cell>
          <cell r="O961" t="str">
            <v>N/A</v>
          </cell>
          <cell r="V961">
            <v>36094544.812706999</v>
          </cell>
        </row>
        <row r="962">
          <cell r="F962" t="str">
            <v>AG-C</v>
          </cell>
          <cell r="H962" t="str">
            <v>FO2</v>
          </cell>
          <cell r="O962" t="str">
            <v>N/A</v>
          </cell>
          <cell r="V962">
            <v>4825688.6697199997</v>
          </cell>
        </row>
        <row r="963">
          <cell r="F963" t="str">
            <v>AG-C</v>
          </cell>
          <cell r="H963" t="str">
            <v>FO2</v>
          </cell>
          <cell r="O963" t="str">
            <v>N/A</v>
          </cell>
          <cell r="V963">
            <v>49392140.285164997</v>
          </cell>
        </row>
        <row r="964">
          <cell r="F964" t="str">
            <v>AG-C</v>
          </cell>
          <cell r="H964" t="str">
            <v>FO2</v>
          </cell>
          <cell r="O964" t="str">
            <v>N/A</v>
          </cell>
          <cell r="V964">
            <v>6699978.3128830008</v>
          </cell>
        </row>
        <row r="965">
          <cell r="F965" t="str">
            <v>AG-C</v>
          </cell>
          <cell r="H965" t="str">
            <v>FO3</v>
          </cell>
          <cell r="O965" t="str">
            <v>N/A</v>
          </cell>
          <cell r="V965">
            <v>0</v>
          </cell>
        </row>
        <row r="966">
          <cell r="F966" t="str">
            <v>AG-C</v>
          </cell>
          <cell r="H966" t="str">
            <v>FO3</v>
          </cell>
          <cell r="O966" t="str">
            <v>N/A</v>
          </cell>
          <cell r="V966">
            <v>36094544.812706999</v>
          </cell>
        </row>
        <row r="967">
          <cell r="F967" t="str">
            <v>AG-C</v>
          </cell>
          <cell r="H967" t="str">
            <v>FO3</v>
          </cell>
          <cell r="O967" t="str">
            <v>N/A</v>
          </cell>
          <cell r="V967">
            <v>4825688.6697199997</v>
          </cell>
        </row>
        <row r="968">
          <cell r="F968" t="str">
            <v>AG-C</v>
          </cell>
          <cell r="H968" t="str">
            <v>FO3</v>
          </cell>
          <cell r="O968" t="str">
            <v>N/A</v>
          </cell>
          <cell r="V968">
            <v>49392140.285164997</v>
          </cell>
        </row>
        <row r="969">
          <cell r="F969" t="str">
            <v>AG-C</v>
          </cell>
          <cell r="H969" t="str">
            <v>FO3</v>
          </cell>
          <cell r="O969" t="str">
            <v>N/A</v>
          </cell>
          <cell r="V969">
            <v>6699978.3128830008</v>
          </cell>
        </row>
        <row r="970">
          <cell r="F970" t="str">
            <v>AG-A1</v>
          </cell>
          <cell r="H970" t="str">
            <v>N/A</v>
          </cell>
          <cell r="O970" t="str">
            <v>N/A</v>
          </cell>
          <cell r="V970">
            <v>43008.530826000002</v>
          </cell>
        </row>
        <row r="971">
          <cell r="F971" t="str">
            <v>AG-A2</v>
          </cell>
          <cell r="H971" t="str">
            <v>N/A</v>
          </cell>
          <cell r="O971" t="str">
            <v>N/A</v>
          </cell>
          <cell r="V971">
            <v>16994.235622</v>
          </cell>
        </row>
        <row r="972">
          <cell r="F972" t="str">
            <v>AG-B</v>
          </cell>
          <cell r="H972" t="str">
            <v>N/A</v>
          </cell>
          <cell r="O972" t="str">
            <v>N/A</v>
          </cell>
          <cell r="V972">
            <v>337675.18820199999</v>
          </cell>
        </row>
        <row r="973">
          <cell r="F973" t="str">
            <v>AG-B</v>
          </cell>
          <cell r="H973" t="str">
            <v>N/A</v>
          </cell>
          <cell r="O973" t="str">
            <v>N/A</v>
          </cell>
          <cell r="V973">
            <v>0</v>
          </cell>
        </row>
        <row r="974">
          <cell r="F974" t="str">
            <v>AG-B</v>
          </cell>
          <cell r="H974" t="str">
            <v>N/A</v>
          </cell>
          <cell r="O974" t="str">
            <v>N/A</v>
          </cell>
          <cell r="V974">
            <v>0</v>
          </cell>
        </row>
        <row r="975">
          <cell r="F975" t="str">
            <v>AG-C</v>
          </cell>
          <cell r="H975" t="str">
            <v>N/A</v>
          </cell>
          <cell r="O975" t="str">
            <v>N/A</v>
          </cell>
          <cell r="V975">
            <v>6114136.7135339994</v>
          </cell>
        </row>
        <row r="976">
          <cell r="F976" t="str">
            <v>AG-C</v>
          </cell>
          <cell r="H976" t="str">
            <v>N/A</v>
          </cell>
          <cell r="O976" t="str">
            <v>N/A</v>
          </cell>
          <cell r="V976">
            <v>0</v>
          </cell>
        </row>
        <row r="977">
          <cell r="F977" t="str">
            <v>AG-C</v>
          </cell>
          <cell r="H977" t="str">
            <v>N/A</v>
          </cell>
          <cell r="O977" t="str">
            <v>N/A</v>
          </cell>
          <cell r="V977">
            <v>0</v>
          </cell>
        </row>
        <row r="978">
          <cell r="F978" t="str">
            <v>AG-A1</v>
          </cell>
          <cell r="H978" t="str">
            <v>N/A</v>
          </cell>
          <cell r="O978" t="str">
            <v>N/A</v>
          </cell>
          <cell r="V978">
            <v>36772.273389000002</v>
          </cell>
        </row>
        <row r="979">
          <cell r="F979" t="str">
            <v>AG-A2</v>
          </cell>
          <cell r="H979" t="str">
            <v>N/A</v>
          </cell>
          <cell r="O979" t="str">
            <v>N/A</v>
          </cell>
          <cell r="V979">
            <v>11939.609893000001</v>
          </cell>
        </row>
        <row r="980">
          <cell r="F980" t="str">
            <v>AG-B</v>
          </cell>
          <cell r="H980" t="str">
            <v>N/A</v>
          </cell>
          <cell r="O980" t="str">
            <v>N/A</v>
          </cell>
          <cell r="V980">
            <v>384111.54955699999</v>
          </cell>
        </row>
        <row r="981">
          <cell r="F981" t="str">
            <v>AG-B</v>
          </cell>
          <cell r="H981" t="str">
            <v>N/A</v>
          </cell>
          <cell r="O981" t="str">
            <v>N/A</v>
          </cell>
          <cell r="V981">
            <v>0</v>
          </cell>
        </row>
        <row r="982">
          <cell r="F982" t="str">
            <v>AG-B</v>
          </cell>
          <cell r="H982" t="str">
            <v>N/A</v>
          </cell>
          <cell r="O982" t="str">
            <v>N/A</v>
          </cell>
          <cell r="V982">
            <v>0</v>
          </cell>
        </row>
        <row r="983">
          <cell r="F983" t="str">
            <v>AG-C</v>
          </cell>
          <cell r="H983" t="str">
            <v>N/A</v>
          </cell>
          <cell r="O983" t="str">
            <v>N/A</v>
          </cell>
          <cell r="V983">
            <v>7220554.1065180004</v>
          </cell>
        </row>
        <row r="984">
          <cell r="F984" t="str">
            <v>AG-C</v>
          </cell>
          <cell r="H984" t="str">
            <v>N/A</v>
          </cell>
          <cell r="O984" t="str">
            <v>N/A</v>
          </cell>
          <cell r="V984">
            <v>0</v>
          </cell>
        </row>
        <row r="985">
          <cell r="F985" t="str">
            <v>AG-C</v>
          </cell>
          <cell r="H985" t="str">
            <v>N/A</v>
          </cell>
          <cell r="O985" t="str">
            <v>N/A</v>
          </cell>
          <cell r="V985">
            <v>0</v>
          </cell>
        </row>
        <row r="986">
          <cell r="F986" t="str">
            <v>AG-B</v>
          </cell>
          <cell r="H986" t="str">
            <v>N/A</v>
          </cell>
          <cell r="O986" t="str">
            <v>N/A</v>
          </cell>
          <cell r="V986">
            <v>2781521.2492420003</v>
          </cell>
        </row>
        <row r="987">
          <cell r="F987" t="str">
            <v>AG-B</v>
          </cell>
          <cell r="H987" t="str">
            <v>N/A</v>
          </cell>
          <cell r="O987" t="str">
            <v>N/A</v>
          </cell>
          <cell r="V987">
            <v>34882.215988999997</v>
          </cell>
        </row>
        <row r="988">
          <cell r="F988" t="str">
            <v>AG-B</v>
          </cell>
          <cell r="H988" t="str">
            <v>N/A</v>
          </cell>
          <cell r="O988" t="str">
            <v>N/A</v>
          </cell>
          <cell r="V988">
            <v>0</v>
          </cell>
        </row>
        <row r="989">
          <cell r="F989" t="str">
            <v>AG-A1</v>
          </cell>
          <cell r="H989" t="str">
            <v>N/A</v>
          </cell>
          <cell r="O989" t="str">
            <v>N/A</v>
          </cell>
          <cell r="V989">
            <v>2416.365284</v>
          </cell>
        </row>
        <row r="990">
          <cell r="F990" t="str">
            <v>AG-A2</v>
          </cell>
          <cell r="H990" t="str">
            <v>N/A</v>
          </cell>
          <cell r="O990" t="str">
            <v>N/A</v>
          </cell>
          <cell r="V990">
            <v>0</v>
          </cell>
        </row>
        <row r="991">
          <cell r="F991" t="str">
            <v>AG-B</v>
          </cell>
          <cell r="H991" t="str">
            <v>N/A</v>
          </cell>
          <cell r="O991" t="str">
            <v>N/A</v>
          </cell>
          <cell r="V991">
            <v>0</v>
          </cell>
        </row>
        <row r="992">
          <cell r="F992" t="str">
            <v>AG-B</v>
          </cell>
          <cell r="H992" t="str">
            <v>N/A</v>
          </cell>
          <cell r="O992" t="str">
            <v>N/A</v>
          </cell>
          <cell r="V992">
            <v>0</v>
          </cell>
        </row>
        <row r="993">
          <cell r="F993" t="str">
            <v>AG-B</v>
          </cell>
          <cell r="H993" t="str">
            <v>N/A</v>
          </cell>
          <cell r="O993" t="str">
            <v>N/A</v>
          </cell>
          <cell r="V993">
            <v>0</v>
          </cell>
        </row>
        <row r="994">
          <cell r="F994" t="str">
            <v>AG-C</v>
          </cell>
          <cell r="H994" t="str">
            <v>N/A</v>
          </cell>
          <cell r="O994" t="str">
            <v>N/A</v>
          </cell>
          <cell r="V994">
            <v>420055.01220100001</v>
          </cell>
        </row>
        <row r="995">
          <cell r="F995" t="str">
            <v>AG-C</v>
          </cell>
          <cell r="H995" t="str">
            <v>N/A</v>
          </cell>
          <cell r="O995" t="str">
            <v>N/A</v>
          </cell>
          <cell r="V995">
            <v>0</v>
          </cell>
        </row>
        <row r="996">
          <cell r="F996" t="str">
            <v>AG-C</v>
          </cell>
          <cell r="H996" t="str">
            <v>N/A</v>
          </cell>
          <cell r="O996" t="str">
            <v>N/A</v>
          </cell>
          <cell r="V996">
            <v>0</v>
          </cell>
        </row>
        <row r="997">
          <cell r="F997" t="str">
            <v>B-10</v>
          </cell>
          <cell r="H997" t="str">
            <v>EITE</v>
          </cell>
          <cell r="O997" t="str">
            <v>N/A</v>
          </cell>
          <cell r="V997">
            <v>3147332.3374609672</v>
          </cell>
        </row>
        <row r="998">
          <cell r="F998" t="str">
            <v>B-10</v>
          </cell>
          <cell r="H998" t="str">
            <v>EITE</v>
          </cell>
          <cell r="O998" t="str">
            <v>N/A</v>
          </cell>
          <cell r="V998">
            <v>814737.0364518502</v>
          </cell>
        </row>
        <row r="999">
          <cell r="F999" t="str">
            <v>B-10</v>
          </cell>
          <cell r="H999" t="str">
            <v>EITE</v>
          </cell>
          <cell r="O999" t="str">
            <v>N/A</v>
          </cell>
          <cell r="V999">
            <v>1109832.7643660172</v>
          </cell>
        </row>
        <row r="1000">
          <cell r="F1000" t="str">
            <v>B-10</v>
          </cell>
          <cell r="H1000" t="str">
            <v>EITE</v>
          </cell>
          <cell r="O1000" t="str">
            <v>N/A</v>
          </cell>
          <cell r="V1000">
            <v>7562439.7338279281</v>
          </cell>
        </row>
        <row r="1001">
          <cell r="F1001" t="str">
            <v>B-10</v>
          </cell>
          <cell r="H1001" t="str">
            <v>EITE</v>
          </cell>
          <cell r="O1001" t="str">
            <v>N/A</v>
          </cell>
          <cell r="V1001">
            <v>2304332.8446601899</v>
          </cell>
        </row>
        <row r="1002">
          <cell r="F1002" t="str">
            <v>B-10</v>
          </cell>
          <cell r="H1002" t="str">
            <v>EITE</v>
          </cell>
          <cell r="O1002" t="str">
            <v>N/A</v>
          </cell>
          <cell r="V1002">
            <v>641056.85704643757</v>
          </cell>
        </row>
        <row r="1003">
          <cell r="F1003" t="str">
            <v>B-10</v>
          </cell>
          <cell r="H1003" t="str">
            <v>Small Business</v>
          </cell>
          <cell r="O1003" t="str">
            <v>N/A</v>
          </cell>
          <cell r="V1003">
            <v>0</v>
          </cell>
        </row>
        <row r="1004">
          <cell r="F1004" t="str">
            <v>B-10</v>
          </cell>
          <cell r="H1004" t="str">
            <v>Small Business</v>
          </cell>
          <cell r="O1004" t="str">
            <v>N/A</v>
          </cell>
          <cell r="V1004">
            <v>0</v>
          </cell>
        </row>
        <row r="1005">
          <cell r="F1005" t="str">
            <v>B-10</v>
          </cell>
          <cell r="H1005" t="str">
            <v>Small Business</v>
          </cell>
          <cell r="O1005" t="str">
            <v>N/A</v>
          </cell>
          <cell r="V1005">
            <v>0</v>
          </cell>
        </row>
        <row r="1006">
          <cell r="F1006" t="str">
            <v>B-10</v>
          </cell>
          <cell r="H1006" t="str">
            <v>Small Business</v>
          </cell>
          <cell r="O1006" t="str">
            <v>N/A</v>
          </cell>
          <cell r="V1006">
            <v>0</v>
          </cell>
        </row>
        <row r="1007">
          <cell r="F1007" t="str">
            <v>B-10</v>
          </cell>
          <cell r="H1007" t="str">
            <v>Small Business</v>
          </cell>
          <cell r="O1007" t="str">
            <v>N/A</v>
          </cell>
          <cell r="V1007">
            <v>0</v>
          </cell>
        </row>
        <row r="1008">
          <cell r="F1008" t="str">
            <v>B-10</v>
          </cell>
          <cell r="H1008" t="str">
            <v>Small Business</v>
          </cell>
          <cell r="O1008" t="str">
            <v>N/A</v>
          </cell>
          <cell r="V1008">
            <v>0</v>
          </cell>
        </row>
        <row r="1009">
          <cell r="F1009" t="str">
            <v>B-10</v>
          </cell>
          <cell r="H1009" t="str">
            <v>EITE</v>
          </cell>
          <cell r="O1009" t="str">
            <v>N/A</v>
          </cell>
          <cell r="V1009">
            <v>45056659.26974199</v>
          </cell>
        </row>
        <row r="1010">
          <cell r="F1010" t="str">
            <v>B-10</v>
          </cell>
          <cell r="H1010" t="str">
            <v>EITE</v>
          </cell>
          <cell r="O1010" t="str">
            <v>N/A</v>
          </cell>
          <cell r="V1010">
            <v>12876150.064133158</v>
          </cell>
        </row>
        <row r="1011">
          <cell r="F1011" t="str">
            <v>B-10</v>
          </cell>
          <cell r="H1011" t="str">
            <v>EITE</v>
          </cell>
          <cell r="O1011" t="str">
            <v>N/A</v>
          </cell>
          <cell r="V1011">
            <v>18039901.29137262</v>
          </cell>
        </row>
        <row r="1012">
          <cell r="F1012" t="str">
            <v>B-10</v>
          </cell>
          <cell r="H1012" t="str">
            <v>EITE</v>
          </cell>
          <cell r="O1012" t="str">
            <v>N/A</v>
          </cell>
          <cell r="V1012">
            <v>94909472.03964375</v>
          </cell>
        </row>
        <row r="1013">
          <cell r="F1013" t="str">
            <v>B-10</v>
          </cell>
          <cell r="H1013" t="str">
            <v>EITE</v>
          </cell>
          <cell r="O1013" t="str">
            <v>N/A</v>
          </cell>
          <cell r="V1013">
            <v>30614791.480803356</v>
          </cell>
        </row>
        <row r="1014">
          <cell r="F1014" t="str">
            <v>B-10</v>
          </cell>
          <cell r="H1014" t="str">
            <v>EITE</v>
          </cell>
          <cell r="O1014" t="str">
            <v>N/A</v>
          </cell>
          <cell r="V1014">
            <v>10563960.065962115</v>
          </cell>
        </row>
        <row r="1015">
          <cell r="F1015" t="str">
            <v>B-10</v>
          </cell>
          <cell r="H1015" t="str">
            <v>Small Business</v>
          </cell>
          <cell r="O1015" t="str">
            <v>N/A</v>
          </cell>
          <cell r="V1015">
            <v>350256521.05569285</v>
          </cell>
        </row>
        <row r="1016">
          <cell r="F1016" t="str">
            <v>B-10</v>
          </cell>
          <cell r="H1016" t="str">
            <v>Small Business</v>
          </cell>
          <cell r="O1016" t="str">
            <v>N/A</v>
          </cell>
          <cell r="V1016">
            <v>100095204.55243777</v>
          </cell>
        </row>
        <row r="1017">
          <cell r="F1017" t="str">
            <v>B-10</v>
          </cell>
          <cell r="H1017" t="str">
            <v>Small Business</v>
          </cell>
          <cell r="O1017" t="str">
            <v>N/A</v>
          </cell>
          <cell r="V1017">
            <v>140236608.06001112</v>
          </cell>
        </row>
        <row r="1018">
          <cell r="F1018" t="str">
            <v>B-10</v>
          </cell>
          <cell r="H1018" t="str">
            <v>Small Business</v>
          </cell>
          <cell r="O1018" t="str">
            <v>N/A</v>
          </cell>
          <cell r="V1018">
            <v>737796854.68519497</v>
          </cell>
        </row>
        <row r="1019">
          <cell r="F1019" t="str">
            <v>B-10</v>
          </cell>
          <cell r="H1019" t="str">
            <v>Small Business</v>
          </cell>
          <cell r="O1019" t="str">
            <v>N/A</v>
          </cell>
          <cell r="V1019">
            <v>237989911.60697851</v>
          </cell>
        </row>
        <row r="1020">
          <cell r="F1020" t="str">
            <v>B-10</v>
          </cell>
          <cell r="H1020" t="str">
            <v>Small Business</v>
          </cell>
          <cell r="O1020" t="str">
            <v>N/A</v>
          </cell>
          <cell r="V1020">
            <v>82120955.287068397</v>
          </cell>
        </row>
        <row r="1021">
          <cell r="F1021" t="str">
            <v>B-10</v>
          </cell>
          <cell r="H1021" t="str">
            <v>EITE</v>
          </cell>
          <cell r="O1021" t="str">
            <v>N/A</v>
          </cell>
          <cell r="V1021">
            <v>49003.682911105287</v>
          </cell>
        </row>
        <row r="1022">
          <cell r="F1022" t="str">
            <v>B-10</v>
          </cell>
          <cell r="H1022" t="str">
            <v>EITE</v>
          </cell>
          <cell r="O1022" t="str">
            <v>N/A</v>
          </cell>
          <cell r="V1022">
            <v>12831.691615581563</v>
          </cell>
        </row>
        <row r="1023">
          <cell r="F1023" t="str">
            <v>B-10</v>
          </cell>
          <cell r="H1023" t="str">
            <v>EITE</v>
          </cell>
          <cell r="O1023" t="str">
            <v>N/A</v>
          </cell>
          <cell r="V1023">
            <v>16802.899341772885</v>
          </cell>
        </row>
        <row r="1024">
          <cell r="F1024" t="str">
            <v>B-10</v>
          </cell>
          <cell r="H1024" t="str">
            <v>EITE</v>
          </cell>
          <cell r="O1024" t="str">
            <v>N/A</v>
          </cell>
          <cell r="V1024">
            <v>85667.42870507612</v>
          </cell>
        </row>
        <row r="1025">
          <cell r="F1025" t="str">
            <v>B-10</v>
          </cell>
          <cell r="H1025" t="str">
            <v>EITE</v>
          </cell>
          <cell r="O1025" t="str">
            <v>N/A</v>
          </cell>
          <cell r="V1025">
            <v>23551.451748900006</v>
          </cell>
        </row>
        <row r="1026">
          <cell r="F1026" t="str">
            <v>B-10</v>
          </cell>
          <cell r="H1026" t="str">
            <v>EITE</v>
          </cell>
          <cell r="O1026" t="str">
            <v>N/A</v>
          </cell>
          <cell r="V1026">
            <v>10811.060651765591</v>
          </cell>
        </row>
        <row r="1027">
          <cell r="F1027" t="str">
            <v>B-10</v>
          </cell>
          <cell r="H1027" t="str">
            <v>Small Business</v>
          </cell>
          <cell r="O1027" t="str">
            <v>N/A</v>
          </cell>
          <cell r="V1027">
            <v>0</v>
          </cell>
        </row>
        <row r="1028">
          <cell r="F1028" t="str">
            <v>B-10</v>
          </cell>
          <cell r="H1028" t="str">
            <v>Small Business</v>
          </cell>
          <cell r="O1028" t="str">
            <v>N/A</v>
          </cell>
          <cell r="V1028">
            <v>0</v>
          </cell>
        </row>
        <row r="1029">
          <cell r="F1029" t="str">
            <v>B-10</v>
          </cell>
          <cell r="H1029" t="str">
            <v>Small Business</v>
          </cell>
          <cell r="O1029" t="str">
            <v>N/A</v>
          </cell>
          <cell r="V1029">
            <v>0</v>
          </cell>
        </row>
        <row r="1030">
          <cell r="F1030" t="str">
            <v>B-10</v>
          </cell>
          <cell r="H1030" t="str">
            <v>Small Business</v>
          </cell>
          <cell r="O1030" t="str">
            <v>N/A</v>
          </cell>
          <cell r="V1030">
            <v>0</v>
          </cell>
        </row>
        <row r="1031">
          <cell r="F1031" t="str">
            <v>B-10</v>
          </cell>
          <cell r="H1031" t="str">
            <v>Small Business</v>
          </cell>
          <cell r="O1031" t="str">
            <v>N/A</v>
          </cell>
          <cell r="V1031">
            <v>0</v>
          </cell>
        </row>
        <row r="1032">
          <cell r="F1032" t="str">
            <v>B-10</v>
          </cell>
          <cell r="H1032" t="str">
            <v>Small Business</v>
          </cell>
          <cell r="O1032" t="str">
            <v>N/A</v>
          </cell>
          <cell r="V1032">
            <v>0</v>
          </cell>
        </row>
        <row r="1033">
          <cell r="F1033" t="str">
            <v>B-10</v>
          </cell>
          <cell r="H1033" t="str">
            <v>N/A</v>
          </cell>
          <cell r="O1033" t="str">
            <v>N/A</v>
          </cell>
          <cell r="V1033">
            <v>0</v>
          </cell>
        </row>
        <row r="1034">
          <cell r="F1034" t="str">
            <v>B-10</v>
          </cell>
          <cell r="H1034" t="str">
            <v>N/A</v>
          </cell>
          <cell r="O1034" t="str">
            <v>N/A</v>
          </cell>
          <cell r="V1034">
            <v>48024033.670666672</v>
          </cell>
        </row>
        <row r="1035">
          <cell r="F1035" t="str">
            <v>B-10</v>
          </cell>
          <cell r="H1035" t="str">
            <v>N/A</v>
          </cell>
          <cell r="O1035" t="str">
            <v>N/A</v>
          </cell>
          <cell r="V1035">
            <v>0</v>
          </cell>
        </row>
        <row r="1036">
          <cell r="F1036" t="str">
            <v>B-10</v>
          </cell>
          <cell r="H1036" t="str">
            <v>N/A</v>
          </cell>
          <cell r="O1036" t="str">
            <v>N/A</v>
          </cell>
          <cell r="V1036">
            <v>13304189.331506999</v>
          </cell>
        </row>
        <row r="1037">
          <cell r="F1037" t="str">
            <v>B-10</v>
          </cell>
          <cell r="H1037" t="str">
            <v>N/A</v>
          </cell>
          <cell r="O1037" t="str">
            <v>N/A</v>
          </cell>
          <cell r="V1037">
            <v>3444001.0224949997</v>
          </cell>
        </row>
        <row r="1038">
          <cell r="F1038" t="str">
            <v>B-10</v>
          </cell>
          <cell r="H1038" t="str">
            <v>N/A</v>
          </cell>
          <cell r="O1038" t="str">
            <v>N/A</v>
          </cell>
          <cell r="V1038">
            <v>4691409.625763</v>
          </cell>
        </row>
        <row r="1039">
          <cell r="F1039" t="str">
            <v>B-10</v>
          </cell>
          <cell r="H1039" t="str">
            <v>N/A</v>
          </cell>
          <cell r="O1039" t="str">
            <v>N/A</v>
          </cell>
          <cell r="V1039">
            <v>31967431.220857002</v>
          </cell>
        </row>
        <row r="1040">
          <cell r="F1040" t="str">
            <v>B-10</v>
          </cell>
          <cell r="H1040" t="str">
            <v>N/A</v>
          </cell>
          <cell r="O1040" t="str">
            <v>N/A</v>
          </cell>
          <cell r="V1040">
            <v>9740719.1745449994</v>
          </cell>
        </row>
        <row r="1041">
          <cell r="F1041" t="str">
            <v>B-10</v>
          </cell>
          <cell r="H1041" t="str">
            <v>N/A</v>
          </cell>
          <cell r="O1041" t="str">
            <v>N/A</v>
          </cell>
          <cell r="V1041">
            <v>2709831.9732209998</v>
          </cell>
        </row>
        <row r="1042">
          <cell r="F1042" t="str">
            <v>B-10</v>
          </cell>
          <cell r="H1042" t="str">
            <v>N/A</v>
          </cell>
          <cell r="O1042" t="str">
            <v>N/A</v>
          </cell>
          <cell r="V1042">
            <v>1462867962.2808971</v>
          </cell>
        </row>
        <row r="1043">
          <cell r="F1043" t="str">
            <v>B-10</v>
          </cell>
          <cell r="H1043" t="str">
            <v>N/A</v>
          </cell>
          <cell r="O1043" t="str">
            <v>N/A</v>
          </cell>
          <cell r="V1043">
            <v>418053795.19095802</v>
          </cell>
        </row>
        <row r="1044">
          <cell r="F1044" t="str">
            <v>B-10</v>
          </cell>
          <cell r="H1044" t="str">
            <v>N/A</v>
          </cell>
          <cell r="O1044" t="str">
            <v>N/A</v>
          </cell>
          <cell r="V1044">
            <v>585706842.66378796</v>
          </cell>
        </row>
        <row r="1045">
          <cell r="F1045" t="str">
            <v>B-10</v>
          </cell>
          <cell r="H1045" t="str">
            <v>N/A</v>
          </cell>
          <cell r="O1045" t="str">
            <v>N/A</v>
          </cell>
          <cell r="V1045">
            <v>3081454067.2576652</v>
          </cell>
        </row>
        <row r="1046">
          <cell r="F1046" t="str">
            <v>B-10</v>
          </cell>
          <cell r="H1046" t="str">
            <v>N/A</v>
          </cell>
          <cell r="O1046" t="str">
            <v>N/A</v>
          </cell>
          <cell r="V1046">
            <v>993979543.86851597</v>
          </cell>
        </row>
        <row r="1047">
          <cell r="F1047" t="str">
            <v>B-10</v>
          </cell>
          <cell r="H1047" t="str">
            <v>N/A</v>
          </cell>
          <cell r="O1047" t="str">
            <v>N/A</v>
          </cell>
          <cell r="V1047">
            <v>342983234.57124901</v>
          </cell>
        </row>
        <row r="1048">
          <cell r="F1048" t="str">
            <v>B-10</v>
          </cell>
          <cell r="H1048" t="str">
            <v>N/A</v>
          </cell>
          <cell r="O1048" t="str">
            <v>N/A</v>
          </cell>
          <cell r="V1048">
            <v>1110642.325004</v>
          </cell>
        </row>
        <row r="1049">
          <cell r="F1049" t="str">
            <v>B-10</v>
          </cell>
          <cell r="H1049" t="str">
            <v>N/A</v>
          </cell>
          <cell r="O1049" t="str">
            <v>N/A</v>
          </cell>
          <cell r="V1049">
            <v>290823.44352600002</v>
          </cell>
        </row>
        <row r="1050">
          <cell r="F1050" t="str">
            <v>B-10</v>
          </cell>
          <cell r="H1050" t="str">
            <v>N/A</v>
          </cell>
          <cell r="O1050" t="str">
            <v>N/A</v>
          </cell>
          <cell r="V1050">
            <v>380828.74761800002</v>
          </cell>
        </row>
        <row r="1051">
          <cell r="F1051" t="str">
            <v>B-10</v>
          </cell>
          <cell r="H1051" t="str">
            <v>N/A</v>
          </cell>
          <cell r="O1051" t="str">
            <v>N/A</v>
          </cell>
          <cell r="V1051">
            <v>1941606.5597910001</v>
          </cell>
        </row>
        <row r="1052">
          <cell r="F1052" t="str">
            <v>B-10</v>
          </cell>
          <cell r="H1052" t="str">
            <v>N/A</v>
          </cell>
          <cell r="O1052" t="str">
            <v>N/A</v>
          </cell>
          <cell r="V1052">
            <v>533781.08692499995</v>
          </cell>
        </row>
        <row r="1053">
          <cell r="F1053" t="str">
            <v>B-10</v>
          </cell>
          <cell r="H1053" t="str">
            <v>N/A</v>
          </cell>
          <cell r="O1053" t="str">
            <v>N/A</v>
          </cell>
          <cell r="V1053">
            <v>245026.92093200001</v>
          </cell>
        </row>
        <row r="1054">
          <cell r="F1054" t="str">
            <v>B-10</v>
          </cell>
          <cell r="H1054" t="str">
            <v>N/A</v>
          </cell>
          <cell r="O1054" t="str">
            <v>N/A</v>
          </cell>
          <cell r="V1054">
            <v>719.96648400000004</v>
          </cell>
        </row>
        <row r="1055">
          <cell r="F1055" t="str">
            <v>B-10</v>
          </cell>
          <cell r="H1055" t="str">
            <v>N/A</v>
          </cell>
          <cell r="O1055" t="str">
            <v>N/A</v>
          </cell>
          <cell r="V1055">
            <v>1415.3606600000001</v>
          </cell>
        </row>
        <row r="1056">
          <cell r="F1056" t="str">
            <v>B-10</v>
          </cell>
          <cell r="H1056" t="str">
            <v>N/A</v>
          </cell>
          <cell r="O1056" t="str">
            <v>N/A</v>
          </cell>
          <cell r="V1056">
            <v>150289.59766</v>
          </cell>
        </row>
        <row r="1057">
          <cell r="F1057" t="str">
            <v>B-10</v>
          </cell>
          <cell r="H1057" t="str">
            <v>N/A</v>
          </cell>
          <cell r="O1057" t="str">
            <v>N/A</v>
          </cell>
          <cell r="V1057">
            <v>301409.11652799998</v>
          </cell>
        </row>
        <row r="1058">
          <cell r="F1058" t="str">
            <v>B-10</v>
          </cell>
          <cell r="H1058" t="str">
            <v>N/A</v>
          </cell>
          <cell r="O1058" t="str">
            <v>N/A</v>
          </cell>
          <cell r="V1058">
            <v>29.603000999999999</v>
          </cell>
        </row>
        <row r="1059">
          <cell r="F1059" t="str">
            <v>B-10</v>
          </cell>
          <cell r="H1059" t="str">
            <v>N/A</v>
          </cell>
          <cell r="O1059" t="str">
            <v>N/A</v>
          </cell>
          <cell r="V1059">
            <v>57.174160000000001</v>
          </cell>
        </row>
        <row r="1060">
          <cell r="F1060" t="str">
            <v>B-10</v>
          </cell>
          <cell r="H1060" t="str">
            <v>N/A</v>
          </cell>
          <cell r="O1060" t="str">
            <v>N/A</v>
          </cell>
          <cell r="V1060">
            <v>90857.17723999999</v>
          </cell>
        </row>
        <row r="1061">
          <cell r="F1061" t="str">
            <v>B-10</v>
          </cell>
          <cell r="H1061" t="str">
            <v>N/A</v>
          </cell>
          <cell r="O1061" t="str">
            <v>N/A</v>
          </cell>
          <cell r="V1061">
            <v>183311.83478100001</v>
          </cell>
        </row>
        <row r="1062">
          <cell r="F1062" t="str">
            <v>B-10</v>
          </cell>
          <cell r="H1062" t="str">
            <v>N/A</v>
          </cell>
          <cell r="O1062" t="str">
            <v>N/A</v>
          </cell>
          <cell r="V1062">
            <v>9564335.5253400002</v>
          </cell>
        </row>
        <row r="1063">
          <cell r="F1063" t="str">
            <v>B-10</v>
          </cell>
          <cell r="H1063" t="str">
            <v>N/A</v>
          </cell>
          <cell r="O1063" t="str">
            <v>N/A</v>
          </cell>
          <cell r="V1063">
            <v>17217487.133050002</v>
          </cell>
        </row>
        <row r="1064">
          <cell r="F1064" t="str">
            <v>B-10</v>
          </cell>
          <cell r="H1064" t="str">
            <v>N/A</v>
          </cell>
          <cell r="O1064" t="str">
            <v>N/A</v>
          </cell>
          <cell r="V1064">
            <v>6153.3459029999995</v>
          </cell>
        </row>
        <row r="1065">
          <cell r="F1065" t="str">
            <v>B-10</v>
          </cell>
          <cell r="H1065" t="str">
            <v>N/A</v>
          </cell>
          <cell r="O1065" t="str">
            <v>N/A</v>
          </cell>
          <cell r="V1065">
            <v>8997.5468930000006</v>
          </cell>
        </row>
        <row r="1066">
          <cell r="F1066" t="str">
            <v>B-10</v>
          </cell>
          <cell r="H1066" t="str">
            <v>N/A</v>
          </cell>
          <cell r="O1066" t="str">
            <v>N/A</v>
          </cell>
          <cell r="V1066">
            <v>404.115995</v>
          </cell>
        </row>
        <row r="1067">
          <cell r="F1067" t="str">
            <v>B-10</v>
          </cell>
          <cell r="H1067" t="str">
            <v>N/A</v>
          </cell>
          <cell r="O1067" t="str">
            <v>N/A</v>
          </cell>
          <cell r="V1067">
            <v>0</v>
          </cell>
        </row>
        <row r="1068">
          <cell r="F1068" t="str">
            <v>B-10</v>
          </cell>
          <cell r="H1068" t="str">
            <v>N/A</v>
          </cell>
          <cell r="O1068" t="str">
            <v>N/A</v>
          </cell>
          <cell r="V1068">
            <v>642.84820000000002</v>
          </cell>
        </row>
        <row r="1069">
          <cell r="F1069" t="str">
            <v>B-10</v>
          </cell>
          <cell r="H1069" t="str">
            <v>N/A</v>
          </cell>
          <cell r="O1069" t="str">
            <v>N/A</v>
          </cell>
          <cell r="V1069">
            <v>0</v>
          </cell>
        </row>
        <row r="1070">
          <cell r="F1070" t="str">
            <v>B-10</v>
          </cell>
          <cell r="H1070" t="str">
            <v>N/A</v>
          </cell>
          <cell r="O1070" t="str">
            <v>N/A</v>
          </cell>
          <cell r="V1070">
            <v>1756.155759</v>
          </cell>
        </row>
        <row r="1071">
          <cell r="F1071" t="str">
            <v>B-10</v>
          </cell>
          <cell r="H1071" t="str">
            <v>N/A</v>
          </cell>
          <cell r="O1071" t="str">
            <v>N/A</v>
          </cell>
          <cell r="V1071">
            <v>0</v>
          </cell>
        </row>
        <row r="1072">
          <cell r="F1072" t="str">
            <v>B-10</v>
          </cell>
          <cell r="H1072" t="str">
            <v>N/A</v>
          </cell>
          <cell r="O1072" t="str">
            <v>N/A</v>
          </cell>
          <cell r="V1072">
            <v>2447.5056770000001</v>
          </cell>
        </row>
        <row r="1073">
          <cell r="F1073" t="str">
            <v>B-10</v>
          </cell>
          <cell r="H1073" t="str">
            <v>N/A</v>
          </cell>
          <cell r="O1073" t="str">
            <v>N/A</v>
          </cell>
          <cell r="V1073">
            <v>0</v>
          </cell>
        </row>
        <row r="1074">
          <cell r="F1074" t="str">
            <v>B-10</v>
          </cell>
          <cell r="H1074" t="str">
            <v>N/A</v>
          </cell>
          <cell r="O1074" t="str">
            <v>N/A</v>
          </cell>
          <cell r="V1074">
            <v>0</v>
          </cell>
        </row>
        <row r="1075">
          <cell r="F1075" t="str">
            <v>B-10</v>
          </cell>
          <cell r="H1075" t="str">
            <v>N/A</v>
          </cell>
          <cell r="O1075" t="str">
            <v>N/A</v>
          </cell>
          <cell r="V1075">
            <v>0</v>
          </cell>
        </row>
        <row r="1076">
          <cell r="F1076" t="str">
            <v>B-10</v>
          </cell>
          <cell r="H1076" t="str">
            <v>N/A</v>
          </cell>
          <cell r="O1076" t="str">
            <v>N/A</v>
          </cell>
          <cell r="V1076">
            <v>0</v>
          </cell>
        </row>
        <row r="1077">
          <cell r="F1077" t="str">
            <v>B-10</v>
          </cell>
          <cell r="H1077" t="str">
            <v>N/A</v>
          </cell>
          <cell r="O1077" t="str">
            <v>N/A</v>
          </cell>
          <cell r="V1077">
            <v>0</v>
          </cell>
        </row>
        <row r="1078">
          <cell r="F1078" t="str">
            <v>B-10</v>
          </cell>
          <cell r="H1078" t="str">
            <v>CARE Surcharge</v>
          </cell>
          <cell r="O1078" t="str">
            <v>N/A</v>
          </cell>
          <cell r="V1078">
            <v>0</v>
          </cell>
        </row>
        <row r="1079">
          <cell r="F1079" t="str">
            <v>B-10</v>
          </cell>
          <cell r="H1079" t="str">
            <v>CARE Surcharge</v>
          </cell>
          <cell r="O1079" t="str">
            <v>N/A</v>
          </cell>
          <cell r="V1079">
            <v>71664174.810000017</v>
          </cell>
        </row>
        <row r="1080">
          <cell r="F1080" t="str">
            <v>B-10</v>
          </cell>
          <cell r="H1080" t="str">
            <v>CARE Surcharge</v>
          </cell>
          <cell r="O1080" t="str">
            <v>N/A</v>
          </cell>
          <cell r="V1080">
            <v>0</v>
          </cell>
        </row>
        <row r="1081">
          <cell r="F1081" t="str">
            <v>B-10</v>
          </cell>
          <cell r="H1081" t="str">
            <v>N/A</v>
          </cell>
          <cell r="O1081" t="str">
            <v>N/A</v>
          </cell>
          <cell r="V1081">
            <v>13304189.331506999</v>
          </cell>
        </row>
        <row r="1082">
          <cell r="F1082" t="str">
            <v>B-10</v>
          </cell>
          <cell r="H1082" t="str">
            <v>N/A</v>
          </cell>
          <cell r="O1082" t="str">
            <v>N/A</v>
          </cell>
          <cell r="V1082">
            <v>3444001.0224949997</v>
          </cell>
        </row>
        <row r="1083">
          <cell r="F1083" t="str">
            <v>B-10</v>
          </cell>
          <cell r="H1083" t="str">
            <v>N/A</v>
          </cell>
          <cell r="O1083" t="str">
            <v>N/A</v>
          </cell>
          <cell r="V1083">
            <v>4691409.625763</v>
          </cell>
        </row>
        <row r="1084">
          <cell r="F1084" t="str">
            <v>B-10</v>
          </cell>
          <cell r="H1084" t="str">
            <v>N/A</v>
          </cell>
          <cell r="O1084" t="str">
            <v>N/A</v>
          </cell>
          <cell r="V1084">
            <v>31967431.220857002</v>
          </cell>
        </row>
        <row r="1085">
          <cell r="F1085" t="str">
            <v>B-10</v>
          </cell>
          <cell r="H1085" t="str">
            <v>N/A</v>
          </cell>
          <cell r="O1085" t="str">
            <v>N/A</v>
          </cell>
          <cell r="V1085">
            <v>9740719.1745449994</v>
          </cell>
        </row>
        <row r="1086">
          <cell r="F1086" t="str">
            <v>B-10</v>
          </cell>
          <cell r="H1086" t="str">
            <v>N/A</v>
          </cell>
          <cell r="O1086" t="str">
            <v>N/A</v>
          </cell>
          <cell r="V1086">
            <v>2709831.9732209998</v>
          </cell>
        </row>
        <row r="1087">
          <cell r="F1087" t="str">
            <v>B-10</v>
          </cell>
          <cell r="H1087" t="str">
            <v>N/A</v>
          </cell>
          <cell r="O1087" t="str">
            <v>N/A</v>
          </cell>
          <cell r="V1087">
            <v>1462867962.2808971</v>
          </cell>
        </row>
        <row r="1088">
          <cell r="F1088" t="str">
            <v>B-10</v>
          </cell>
          <cell r="H1088" t="str">
            <v>N/A</v>
          </cell>
          <cell r="O1088" t="str">
            <v>N/A</v>
          </cell>
          <cell r="V1088">
            <v>418053795.19095802</v>
          </cell>
        </row>
        <row r="1089">
          <cell r="F1089" t="str">
            <v>B-10</v>
          </cell>
          <cell r="H1089" t="str">
            <v>N/A</v>
          </cell>
          <cell r="O1089" t="str">
            <v>N/A</v>
          </cell>
          <cell r="V1089">
            <v>585706842.66378796</v>
          </cell>
        </row>
        <row r="1090">
          <cell r="F1090" t="str">
            <v>B-10</v>
          </cell>
          <cell r="H1090" t="str">
            <v>N/A</v>
          </cell>
          <cell r="O1090" t="str">
            <v>N/A</v>
          </cell>
          <cell r="V1090">
            <v>3081454067.2576652</v>
          </cell>
        </row>
        <row r="1091">
          <cell r="F1091" t="str">
            <v>B-10</v>
          </cell>
          <cell r="H1091" t="str">
            <v>N/A</v>
          </cell>
          <cell r="O1091" t="str">
            <v>N/A</v>
          </cell>
          <cell r="V1091">
            <v>993979543.86851597</v>
          </cell>
        </row>
        <row r="1092">
          <cell r="F1092" t="str">
            <v>B-10</v>
          </cell>
          <cell r="H1092" t="str">
            <v>N/A</v>
          </cell>
          <cell r="O1092" t="str">
            <v>N/A</v>
          </cell>
          <cell r="V1092">
            <v>342983234.57124901</v>
          </cell>
        </row>
        <row r="1093">
          <cell r="F1093" t="str">
            <v>B-10</v>
          </cell>
          <cell r="H1093" t="str">
            <v>N/A</v>
          </cell>
          <cell r="O1093" t="str">
            <v>N/A</v>
          </cell>
          <cell r="V1093">
            <v>1110642.325004</v>
          </cell>
        </row>
        <row r="1094">
          <cell r="F1094" t="str">
            <v>B-10</v>
          </cell>
          <cell r="H1094" t="str">
            <v>N/A</v>
          </cell>
          <cell r="O1094" t="str">
            <v>N/A</v>
          </cell>
          <cell r="V1094">
            <v>290823.44352600002</v>
          </cell>
        </row>
        <row r="1095">
          <cell r="F1095" t="str">
            <v>B-10</v>
          </cell>
          <cell r="H1095" t="str">
            <v>N/A</v>
          </cell>
          <cell r="O1095" t="str">
            <v>N/A</v>
          </cell>
          <cell r="V1095">
            <v>380828.74761800002</v>
          </cell>
        </row>
        <row r="1096">
          <cell r="F1096" t="str">
            <v>B-10</v>
          </cell>
          <cell r="H1096" t="str">
            <v>N/A</v>
          </cell>
          <cell r="O1096" t="str">
            <v>N/A</v>
          </cell>
          <cell r="V1096">
            <v>1941606.5597910001</v>
          </cell>
        </row>
        <row r="1097">
          <cell r="F1097" t="str">
            <v>B-10</v>
          </cell>
          <cell r="H1097" t="str">
            <v>N/A</v>
          </cell>
          <cell r="O1097" t="str">
            <v>N/A</v>
          </cell>
          <cell r="V1097">
            <v>533781.08692499995</v>
          </cell>
        </row>
        <row r="1098">
          <cell r="F1098" t="str">
            <v>B-10</v>
          </cell>
          <cell r="H1098" t="str">
            <v>N/A</v>
          </cell>
          <cell r="O1098" t="str">
            <v>N/A</v>
          </cell>
          <cell r="V1098">
            <v>245026.92093200001</v>
          </cell>
        </row>
        <row r="1099">
          <cell r="F1099" t="str">
            <v>B-10</v>
          </cell>
          <cell r="H1099" t="str">
            <v>N/A</v>
          </cell>
          <cell r="O1099" t="str">
            <v>N/A</v>
          </cell>
          <cell r="V1099">
            <v>908.58761600000003</v>
          </cell>
        </row>
        <row r="1100">
          <cell r="F1100" t="str">
            <v>B-10</v>
          </cell>
          <cell r="H1100" t="str">
            <v>N/A</v>
          </cell>
          <cell r="O1100" t="str">
            <v>N/A</v>
          </cell>
          <cell r="V1100">
            <v>27706.246395999995</v>
          </cell>
        </row>
        <row r="1101">
          <cell r="F1101" t="str">
            <v>B-10</v>
          </cell>
          <cell r="H1101" t="str">
            <v>N/A</v>
          </cell>
          <cell r="O1101" t="str">
            <v>N/A</v>
          </cell>
          <cell r="V1101">
            <v>0</v>
          </cell>
        </row>
        <row r="1102">
          <cell r="F1102" t="str">
            <v>B-10</v>
          </cell>
          <cell r="H1102" t="str">
            <v>N/A</v>
          </cell>
          <cell r="O1102" t="str">
            <v>N/A</v>
          </cell>
          <cell r="V1102">
            <v>103929793.16816668</v>
          </cell>
        </row>
        <row r="1103">
          <cell r="F1103" t="str">
            <v>B-10</v>
          </cell>
          <cell r="H1103" t="str">
            <v>N/A</v>
          </cell>
          <cell r="O1103" t="str">
            <v>N/A</v>
          </cell>
          <cell r="V1103">
            <v>0</v>
          </cell>
        </row>
        <row r="1104">
          <cell r="F1104" t="str">
            <v>B-10</v>
          </cell>
          <cell r="H1104" t="str">
            <v>N/A</v>
          </cell>
          <cell r="O1104" t="str">
            <v>N/A</v>
          </cell>
          <cell r="V1104">
            <v>13304189.331506999</v>
          </cell>
        </row>
        <row r="1105">
          <cell r="F1105" t="str">
            <v>B-10</v>
          </cell>
          <cell r="H1105" t="str">
            <v>N/A</v>
          </cell>
          <cell r="O1105" t="str">
            <v>N/A</v>
          </cell>
          <cell r="V1105">
            <v>3444001.0224949997</v>
          </cell>
        </row>
        <row r="1106">
          <cell r="F1106" t="str">
            <v>B-10</v>
          </cell>
          <cell r="H1106" t="str">
            <v>N/A</v>
          </cell>
          <cell r="O1106" t="str">
            <v>N/A</v>
          </cell>
          <cell r="V1106">
            <v>4691409.625763</v>
          </cell>
        </row>
        <row r="1107">
          <cell r="F1107" t="str">
            <v>B-10</v>
          </cell>
          <cell r="H1107" t="str">
            <v>N/A</v>
          </cell>
          <cell r="O1107" t="str">
            <v>N/A</v>
          </cell>
          <cell r="V1107">
            <v>31967431.220857002</v>
          </cell>
        </row>
        <row r="1108">
          <cell r="F1108" t="str">
            <v>B-10</v>
          </cell>
          <cell r="H1108" t="str">
            <v>N/A</v>
          </cell>
          <cell r="O1108" t="str">
            <v>N/A</v>
          </cell>
          <cell r="V1108">
            <v>9740719.1745449994</v>
          </cell>
        </row>
        <row r="1109">
          <cell r="F1109" t="str">
            <v>B-10</v>
          </cell>
          <cell r="H1109" t="str">
            <v>N/A</v>
          </cell>
          <cell r="O1109" t="str">
            <v>N/A</v>
          </cell>
          <cell r="V1109">
            <v>2709831.9732209998</v>
          </cell>
        </row>
        <row r="1110">
          <cell r="F1110" t="str">
            <v>B-10</v>
          </cell>
          <cell r="H1110" t="str">
            <v>N/A</v>
          </cell>
          <cell r="O1110" t="str">
            <v>N/A</v>
          </cell>
          <cell r="V1110">
            <v>1462753217.005897</v>
          </cell>
        </row>
        <row r="1111">
          <cell r="F1111" t="str">
            <v>B-10</v>
          </cell>
          <cell r="H1111" t="str">
            <v>N/A</v>
          </cell>
          <cell r="O1111" t="str">
            <v>N/A</v>
          </cell>
          <cell r="V1111">
            <v>418012076.18595803</v>
          </cell>
        </row>
        <row r="1112">
          <cell r="F1112" t="str">
            <v>B-10</v>
          </cell>
          <cell r="H1112" t="str">
            <v>N/A</v>
          </cell>
          <cell r="O1112" t="str">
            <v>N/A</v>
          </cell>
          <cell r="V1112">
            <v>585647792.76378798</v>
          </cell>
        </row>
        <row r="1113">
          <cell r="F1113" t="str">
            <v>B-10</v>
          </cell>
          <cell r="H1113" t="str">
            <v>N/A</v>
          </cell>
          <cell r="O1113" t="str">
            <v>N/A</v>
          </cell>
          <cell r="V1113">
            <v>3081282437.460165</v>
          </cell>
        </row>
        <row r="1114">
          <cell r="F1114" t="str">
            <v>B-10</v>
          </cell>
          <cell r="H1114" t="str">
            <v>N/A</v>
          </cell>
          <cell r="O1114" t="str">
            <v>N/A</v>
          </cell>
          <cell r="V1114">
            <v>993921121.80851603</v>
          </cell>
        </row>
        <row r="1115">
          <cell r="F1115" t="str">
            <v>B-10</v>
          </cell>
          <cell r="H1115" t="str">
            <v>N/A</v>
          </cell>
          <cell r="O1115" t="str">
            <v>N/A</v>
          </cell>
          <cell r="V1115">
            <v>342983234.57124901</v>
          </cell>
        </row>
        <row r="1116">
          <cell r="F1116" t="str">
            <v>B-10</v>
          </cell>
          <cell r="H1116" t="str">
            <v>N/A</v>
          </cell>
          <cell r="O1116" t="str">
            <v>N/A</v>
          </cell>
          <cell r="V1116">
            <v>1110642.325004</v>
          </cell>
        </row>
        <row r="1117">
          <cell r="F1117" t="str">
            <v>B-10</v>
          </cell>
          <cell r="H1117" t="str">
            <v>N/A</v>
          </cell>
          <cell r="O1117" t="str">
            <v>N/A</v>
          </cell>
          <cell r="V1117">
            <v>290823.44352600002</v>
          </cell>
        </row>
        <row r="1118">
          <cell r="F1118" t="str">
            <v>B-10</v>
          </cell>
          <cell r="H1118" t="str">
            <v>N/A</v>
          </cell>
          <cell r="O1118" t="str">
            <v>N/A</v>
          </cell>
          <cell r="V1118">
            <v>380828.74761800002</v>
          </cell>
        </row>
        <row r="1119">
          <cell r="F1119" t="str">
            <v>B-10</v>
          </cell>
          <cell r="H1119" t="str">
            <v>N/A</v>
          </cell>
          <cell r="O1119" t="str">
            <v>N/A</v>
          </cell>
          <cell r="V1119">
            <v>1941606.5597910001</v>
          </cell>
        </row>
        <row r="1120">
          <cell r="F1120" t="str">
            <v>B-10</v>
          </cell>
          <cell r="H1120" t="str">
            <v>N/A</v>
          </cell>
          <cell r="O1120" t="str">
            <v>N/A</v>
          </cell>
          <cell r="V1120">
            <v>533781.08692499995</v>
          </cell>
        </row>
        <row r="1121">
          <cell r="F1121" t="str">
            <v>B-10</v>
          </cell>
          <cell r="H1121" t="str">
            <v>N/A</v>
          </cell>
          <cell r="O1121" t="str">
            <v>N/A</v>
          </cell>
          <cell r="V1121">
            <v>245026.92093200001</v>
          </cell>
        </row>
        <row r="1122">
          <cell r="F1122" t="str">
            <v>B-10</v>
          </cell>
          <cell r="H1122" t="str">
            <v>N/A</v>
          </cell>
          <cell r="O1122" t="str">
            <v>N/A</v>
          </cell>
          <cell r="V1122">
            <v>0</v>
          </cell>
        </row>
        <row r="1123">
          <cell r="F1123" t="str">
            <v>B-10</v>
          </cell>
          <cell r="H1123" t="str">
            <v>N/A</v>
          </cell>
          <cell r="O1123" t="str">
            <v>N/A</v>
          </cell>
          <cell r="V1123">
            <v>34460874.510666661</v>
          </cell>
        </row>
        <row r="1124">
          <cell r="F1124" t="str">
            <v>B-10</v>
          </cell>
          <cell r="H1124" t="str">
            <v>N/A</v>
          </cell>
          <cell r="O1124" t="str">
            <v>N/A</v>
          </cell>
          <cell r="V1124">
            <v>0</v>
          </cell>
        </row>
        <row r="1125">
          <cell r="F1125" t="str">
            <v>B-10</v>
          </cell>
          <cell r="H1125" t="str">
            <v>N/A</v>
          </cell>
          <cell r="O1125" t="str">
            <v>N/A</v>
          </cell>
          <cell r="V1125">
            <v>13304189.331506999</v>
          </cell>
        </row>
        <row r="1126">
          <cell r="F1126" t="str">
            <v>B-10</v>
          </cell>
          <cell r="H1126" t="str">
            <v>N/A</v>
          </cell>
          <cell r="O1126" t="str">
            <v>N/A</v>
          </cell>
          <cell r="V1126">
            <v>3444001.0224949997</v>
          </cell>
        </row>
        <row r="1127">
          <cell r="F1127" t="str">
            <v>B-10</v>
          </cell>
          <cell r="H1127" t="str">
            <v>N/A</v>
          </cell>
          <cell r="O1127" t="str">
            <v>N/A</v>
          </cell>
          <cell r="V1127">
            <v>4691409.625763</v>
          </cell>
        </row>
        <row r="1128">
          <cell r="F1128" t="str">
            <v>B-10</v>
          </cell>
          <cell r="H1128" t="str">
            <v>N/A</v>
          </cell>
          <cell r="O1128" t="str">
            <v>N/A</v>
          </cell>
          <cell r="V1128">
            <v>31967431.220857002</v>
          </cell>
        </row>
        <row r="1129">
          <cell r="F1129" t="str">
            <v>B-10</v>
          </cell>
          <cell r="H1129" t="str">
            <v>N/A</v>
          </cell>
          <cell r="O1129" t="str">
            <v>N/A</v>
          </cell>
          <cell r="V1129">
            <v>9740719.1745449994</v>
          </cell>
        </row>
        <row r="1130">
          <cell r="F1130" t="str">
            <v>B-10</v>
          </cell>
          <cell r="H1130" t="str">
            <v>N/A</v>
          </cell>
          <cell r="O1130" t="str">
            <v>N/A</v>
          </cell>
          <cell r="V1130">
            <v>2709831.9732209998</v>
          </cell>
        </row>
        <row r="1131">
          <cell r="F1131" t="str">
            <v>B-10</v>
          </cell>
          <cell r="H1131" t="str">
            <v>N/A</v>
          </cell>
          <cell r="O1131" t="str">
            <v>N/A</v>
          </cell>
          <cell r="V1131">
            <v>1462867962.2808971</v>
          </cell>
        </row>
        <row r="1132">
          <cell r="F1132" t="str">
            <v>B-10</v>
          </cell>
          <cell r="H1132" t="str">
            <v>N/A</v>
          </cell>
          <cell r="O1132" t="str">
            <v>N/A</v>
          </cell>
          <cell r="V1132">
            <v>418053795.19095802</v>
          </cell>
        </row>
        <row r="1133">
          <cell r="F1133" t="str">
            <v>B-10</v>
          </cell>
          <cell r="H1133" t="str">
            <v>N/A</v>
          </cell>
          <cell r="O1133" t="str">
            <v>N/A</v>
          </cell>
          <cell r="V1133">
            <v>585706842.66378796</v>
          </cell>
        </row>
        <row r="1134">
          <cell r="F1134" t="str">
            <v>B-10</v>
          </cell>
          <cell r="H1134" t="str">
            <v>N/A</v>
          </cell>
          <cell r="O1134" t="str">
            <v>N/A</v>
          </cell>
          <cell r="V1134">
            <v>3081454067.2576652</v>
          </cell>
        </row>
        <row r="1135">
          <cell r="F1135" t="str">
            <v>B-10</v>
          </cell>
          <cell r="H1135" t="str">
            <v>N/A</v>
          </cell>
          <cell r="O1135" t="str">
            <v>N/A</v>
          </cell>
          <cell r="V1135">
            <v>993979543.86851597</v>
          </cell>
        </row>
        <row r="1136">
          <cell r="F1136" t="str">
            <v>B-10</v>
          </cell>
          <cell r="H1136" t="str">
            <v>N/A</v>
          </cell>
          <cell r="O1136" t="str">
            <v>N/A</v>
          </cell>
          <cell r="V1136">
            <v>342983234.57124901</v>
          </cell>
        </row>
        <row r="1137">
          <cell r="F1137" t="str">
            <v>B-10</v>
          </cell>
          <cell r="H1137" t="str">
            <v>N/A</v>
          </cell>
          <cell r="O1137" t="str">
            <v>N/A</v>
          </cell>
          <cell r="V1137">
            <v>1110642.325004</v>
          </cell>
        </row>
        <row r="1138">
          <cell r="F1138" t="str">
            <v>B-10</v>
          </cell>
          <cell r="H1138" t="str">
            <v>N/A</v>
          </cell>
          <cell r="O1138" t="str">
            <v>N/A</v>
          </cell>
          <cell r="V1138">
            <v>290823.44352600002</v>
          </cell>
        </row>
        <row r="1139">
          <cell r="F1139" t="str">
            <v>B-10</v>
          </cell>
          <cell r="H1139" t="str">
            <v>N/A</v>
          </cell>
          <cell r="O1139" t="str">
            <v>N/A</v>
          </cell>
          <cell r="V1139">
            <v>380828.74761800002</v>
          </cell>
        </row>
        <row r="1140">
          <cell r="F1140" t="str">
            <v>B-10</v>
          </cell>
          <cell r="H1140" t="str">
            <v>N/A</v>
          </cell>
          <cell r="O1140" t="str">
            <v>N/A</v>
          </cell>
          <cell r="V1140">
            <v>1941606.5597910001</v>
          </cell>
        </row>
        <row r="1141">
          <cell r="F1141" t="str">
            <v>B-10</v>
          </cell>
          <cell r="H1141" t="str">
            <v>N/A</v>
          </cell>
          <cell r="O1141" t="str">
            <v>N/A</v>
          </cell>
          <cell r="V1141">
            <v>533781.08692499995</v>
          </cell>
        </row>
        <row r="1142">
          <cell r="F1142" t="str">
            <v>B-10</v>
          </cell>
          <cell r="H1142" t="str">
            <v>N/A</v>
          </cell>
          <cell r="O1142" t="str">
            <v>N/A</v>
          </cell>
          <cell r="V1142">
            <v>245026.92093200001</v>
          </cell>
        </row>
        <row r="1143">
          <cell r="F1143" t="str">
            <v>B-10</v>
          </cell>
          <cell r="H1143" t="str">
            <v>N/A</v>
          </cell>
          <cell r="O1143" t="str">
            <v>N/A</v>
          </cell>
          <cell r="V1143">
            <v>31177.810326999999</v>
          </cell>
        </row>
        <row r="1144">
          <cell r="F1144" t="str">
            <v>B-10</v>
          </cell>
          <cell r="H1144" t="str">
            <v>N/A</v>
          </cell>
          <cell r="O1144" t="str">
            <v>N/A</v>
          </cell>
          <cell r="V1144">
            <v>62888.698549000001</v>
          </cell>
        </row>
        <row r="1145">
          <cell r="F1145" t="str">
            <v>B-10</v>
          </cell>
          <cell r="H1145" t="str">
            <v>N/A</v>
          </cell>
          <cell r="O1145" t="str">
            <v>N/A</v>
          </cell>
          <cell r="V1145">
            <v>2792518.994649</v>
          </cell>
        </row>
        <row r="1146">
          <cell r="F1146" t="str">
            <v>B-10</v>
          </cell>
          <cell r="H1146" t="str">
            <v>N/A</v>
          </cell>
          <cell r="O1146" t="str">
            <v>N/A</v>
          </cell>
          <cell r="V1146">
            <v>5159784.5005170004</v>
          </cell>
        </row>
        <row r="1147">
          <cell r="F1147" t="str">
            <v>B-10</v>
          </cell>
          <cell r="H1147" t="str">
            <v>N/A</v>
          </cell>
          <cell r="O1147" t="str">
            <v>N/A</v>
          </cell>
          <cell r="V1147">
            <v>1649.5521100000001</v>
          </cell>
        </row>
        <row r="1148">
          <cell r="F1148" t="str">
            <v>B-10</v>
          </cell>
          <cell r="H1148" t="str">
            <v>N/A</v>
          </cell>
          <cell r="O1148" t="str">
            <v>N/A</v>
          </cell>
          <cell r="V1148">
            <v>3549.0274169999998</v>
          </cell>
        </row>
        <row r="1149">
          <cell r="F1149" t="str">
            <v>B-10</v>
          </cell>
          <cell r="H1149" t="str">
            <v>N/A</v>
          </cell>
          <cell r="O1149" t="str">
            <v>N/A</v>
          </cell>
          <cell r="V1149">
            <v>4675202.5931109991</v>
          </cell>
        </row>
        <row r="1150">
          <cell r="F1150" t="str">
            <v>B-10</v>
          </cell>
          <cell r="H1150" t="str">
            <v>N/A</v>
          </cell>
          <cell r="O1150" t="str">
            <v>N/A</v>
          </cell>
          <cell r="V1150">
            <v>1235569.6808159999</v>
          </cell>
        </row>
        <row r="1151">
          <cell r="F1151" t="str">
            <v>B-10</v>
          </cell>
          <cell r="H1151" t="str">
            <v>N/A</v>
          </cell>
          <cell r="O1151" t="str">
            <v>N/A</v>
          </cell>
          <cell r="V1151">
            <v>1686045.4759810001</v>
          </cell>
        </row>
        <row r="1152">
          <cell r="F1152" t="str">
            <v>B-10</v>
          </cell>
          <cell r="H1152" t="str">
            <v>N/A</v>
          </cell>
          <cell r="O1152" t="str">
            <v>N/A</v>
          </cell>
          <cell r="V1152">
            <v>10939942.527147001</v>
          </cell>
        </row>
        <row r="1153">
          <cell r="F1153" t="str">
            <v>B-10</v>
          </cell>
          <cell r="H1153" t="str">
            <v>N/A</v>
          </cell>
          <cell r="O1153" t="str">
            <v>N/A</v>
          </cell>
          <cell r="V1153">
            <v>3442164.5815810002</v>
          </cell>
        </row>
        <row r="1154">
          <cell r="F1154" t="str">
            <v>B-10</v>
          </cell>
          <cell r="H1154" t="str">
            <v>N/A</v>
          </cell>
          <cell r="O1154" t="str">
            <v>N/A</v>
          </cell>
          <cell r="V1154">
            <v>760301.41751699999</v>
          </cell>
        </row>
        <row r="1155">
          <cell r="F1155" t="str">
            <v>B-10</v>
          </cell>
          <cell r="H1155" t="str">
            <v>N/A</v>
          </cell>
          <cell r="O1155" t="str">
            <v>N/A</v>
          </cell>
          <cell r="V1155">
            <v>397421906.881585</v>
          </cell>
        </row>
        <row r="1156">
          <cell r="F1156" t="str">
            <v>B-10</v>
          </cell>
          <cell r="H1156" t="str">
            <v>N/A</v>
          </cell>
          <cell r="O1156" t="str">
            <v>N/A</v>
          </cell>
          <cell r="V1156">
            <v>112835117.16717</v>
          </cell>
        </row>
        <row r="1157">
          <cell r="F1157" t="str">
            <v>B-10</v>
          </cell>
          <cell r="H1157" t="str">
            <v>N/A</v>
          </cell>
          <cell r="O1157" t="str">
            <v>N/A</v>
          </cell>
          <cell r="V1157">
            <v>162877283.042059</v>
          </cell>
        </row>
        <row r="1158">
          <cell r="F1158" t="str">
            <v>B-10</v>
          </cell>
          <cell r="H1158" t="str">
            <v>N/A</v>
          </cell>
          <cell r="O1158" t="str">
            <v>N/A</v>
          </cell>
          <cell r="V1158">
            <v>861293756.31784999</v>
          </cell>
        </row>
        <row r="1159">
          <cell r="F1159" t="str">
            <v>B-10</v>
          </cell>
          <cell r="H1159" t="str">
            <v>N/A</v>
          </cell>
          <cell r="O1159" t="str">
            <v>N/A</v>
          </cell>
          <cell r="V1159">
            <v>277321254.98363698</v>
          </cell>
        </row>
        <row r="1160">
          <cell r="F1160" t="str">
            <v>B-10</v>
          </cell>
          <cell r="H1160" t="str">
            <v>N/A</v>
          </cell>
          <cell r="O1160" t="str">
            <v>N/A</v>
          </cell>
          <cell r="V1160">
            <v>74413423.509888008</v>
          </cell>
        </row>
        <row r="1161">
          <cell r="F1161" t="str">
            <v>B-10</v>
          </cell>
          <cell r="H1161" t="str">
            <v>N/A</v>
          </cell>
          <cell r="O1161" t="str">
            <v>N/A</v>
          </cell>
          <cell r="V1161">
            <v>357158.22030400002</v>
          </cell>
        </row>
        <row r="1162">
          <cell r="F1162" t="str">
            <v>B-10</v>
          </cell>
          <cell r="H1162" t="str">
            <v>N/A</v>
          </cell>
          <cell r="O1162" t="str">
            <v>N/A</v>
          </cell>
          <cell r="V1162">
            <v>91268.316428000006</v>
          </cell>
        </row>
        <row r="1163">
          <cell r="F1163" t="str">
            <v>B-10</v>
          </cell>
          <cell r="H1163" t="str">
            <v>N/A</v>
          </cell>
          <cell r="O1163" t="str">
            <v>N/A</v>
          </cell>
          <cell r="V1163">
            <v>123432.994985</v>
          </cell>
        </row>
        <row r="1164">
          <cell r="F1164" t="str">
            <v>B-10</v>
          </cell>
          <cell r="H1164" t="str">
            <v>N/A</v>
          </cell>
          <cell r="O1164" t="str">
            <v>N/A</v>
          </cell>
          <cell r="V1164">
            <v>846717.47527599998</v>
          </cell>
        </row>
        <row r="1165">
          <cell r="F1165" t="str">
            <v>B-10</v>
          </cell>
          <cell r="H1165" t="str">
            <v>N/A</v>
          </cell>
          <cell r="O1165" t="str">
            <v>N/A</v>
          </cell>
          <cell r="V1165">
            <v>251951.04232800001</v>
          </cell>
        </row>
        <row r="1166">
          <cell r="F1166" t="str">
            <v>B-10</v>
          </cell>
          <cell r="H1166" t="str">
            <v>N/A</v>
          </cell>
          <cell r="O1166" t="str">
            <v>N/A</v>
          </cell>
          <cell r="V1166">
            <v>74508.575693999999</v>
          </cell>
        </row>
        <row r="1167">
          <cell r="F1167" t="str">
            <v>B-10</v>
          </cell>
          <cell r="H1167" t="str">
            <v>N/A</v>
          </cell>
          <cell r="O1167" t="str">
            <v>N/A</v>
          </cell>
          <cell r="V1167">
            <v>908.58761600000003</v>
          </cell>
        </row>
        <row r="1168">
          <cell r="F1168" t="str">
            <v>B-10</v>
          </cell>
          <cell r="H1168" t="str">
            <v>N/A</v>
          </cell>
          <cell r="O1168" t="str">
            <v>N/A</v>
          </cell>
          <cell r="V1168">
            <v>3282.8683550000001</v>
          </cell>
        </row>
        <row r="1169">
          <cell r="F1169" t="str">
            <v>B-10</v>
          </cell>
          <cell r="H1169" t="str">
            <v>N/A</v>
          </cell>
          <cell r="O1169" t="str">
            <v>N/A</v>
          </cell>
          <cell r="V1169">
            <v>0</v>
          </cell>
        </row>
        <row r="1170">
          <cell r="F1170" t="str">
            <v>B-10</v>
          </cell>
          <cell r="H1170" t="str">
            <v>N/A</v>
          </cell>
          <cell r="O1170" t="str">
            <v>N/A</v>
          </cell>
          <cell r="V1170">
            <v>145628254.65816668</v>
          </cell>
        </row>
        <row r="1171">
          <cell r="F1171" t="str">
            <v>B-10</v>
          </cell>
          <cell r="H1171" t="str">
            <v>N/A</v>
          </cell>
          <cell r="O1171" t="str">
            <v>N/A</v>
          </cell>
          <cell r="V1171">
            <v>0</v>
          </cell>
        </row>
        <row r="1172">
          <cell r="F1172" t="str">
            <v>B-10</v>
          </cell>
          <cell r="H1172" t="str">
            <v>N/A</v>
          </cell>
          <cell r="O1172" t="str">
            <v>N/A</v>
          </cell>
          <cell r="V1172">
            <v>13304189.331506999</v>
          </cell>
        </row>
        <row r="1173">
          <cell r="F1173" t="str">
            <v>B-10</v>
          </cell>
          <cell r="H1173" t="str">
            <v>N/A</v>
          </cell>
          <cell r="O1173" t="str">
            <v>N/A</v>
          </cell>
          <cell r="V1173">
            <v>3444001.0224949997</v>
          </cell>
        </row>
        <row r="1174">
          <cell r="F1174" t="str">
            <v>B-10</v>
          </cell>
          <cell r="H1174" t="str">
            <v>N/A</v>
          </cell>
          <cell r="O1174" t="str">
            <v>N/A</v>
          </cell>
          <cell r="V1174">
            <v>4691409.625763</v>
          </cell>
        </row>
        <row r="1175">
          <cell r="F1175" t="str">
            <v>B-10</v>
          </cell>
          <cell r="H1175" t="str">
            <v>N/A</v>
          </cell>
          <cell r="O1175" t="str">
            <v>N/A</v>
          </cell>
          <cell r="V1175">
            <v>31967431.220857002</v>
          </cell>
        </row>
        <row r="1176">
          <cell r="F1176" t="str">
            <v>B-10</v>
          </cell>
          <cell r="H1176" t="str">
            <v>N/A</v>
          </cell>
          <cell r="O1176" t="str">
            <v>N/A</v>
          </cell>
          <cell r="V1176">
            <v>9740719.1745449994</v>
          </cell>
        </row>
        <row r="1177">
          <cell r="F1177" t="str">
            <v>B-10</v>
          </cell>
          <cell r="H1177" t="str">
            <v>N/A</v>
          </cell>
          <cell r="O1177" t="str">
            <v>N/A</v>
          </cell>
          <cell r="V1177">
            <v>2709831.9732209998</v>
          </cell>
        </row>
        <row r="1178">
          <cell r="F1178" t="str">
            <v>B-10</v>
          </cell>
          <cell r="H1178" t="str">
            <v>N/A</v>
          </cell>
          <cell r="O1178" t="str">
            <v>N/A</v>
          </cell>
          <cell r="V1178">
            <v>1462867962.2808971</v>
          </cell>
        </row>
        <row r="1179">
          <cell r="F1179" t="str">
            <v>B-10</v>
          </cell>
          <cell r="H1179" t="str">
            <v>N/A</v>
          </cell>
          <cell r="O1179" t="str">
            <v>N/A</v>
          </cell>
          <cell r="V1179">
            <v>418053795.19095802</v>
          </cell>
        </row>
        <row r="1180">
          <cell r="F1180" t="str">
            <v>B-10</v>
          </cell>
          <cell r="H1180" t="str">
            <v>N/A</v>
          </cell>
          <cell r="O1180" t="str">
            <v>N/A</v>
          </cell>
          <cell r="V1180">
            <v>585706842.66378796</v>
          </cell>
        </row>
        <row r="1181">
          <cell r="F1181" t="str">
            <v>B-10</v>
          </cell>
          <cell r="H1181" t="str">
            <v>N/A</v>
          </cell>
          <cell r="O1181" t="str">
            <v>N/A</v>
          </cell>
          <cell r="V1181">
            <v>3081454067.2576652</v>
          </cell>
        </row>
        <row r="1182">
          <cell r="F1182" t="str">
            <v>B-10</v>
          </cell>
          <cell r="H1182" t="str">
            <v>N/A</v>
          </cell>
          <cell r="O1182" t="str">
            <v>N/A</v>
          </cell>
          <cell r="V1182">
            <v>993979543.86851597</v>
          </cell>
        </row>
        <row r="1183">
          <cell r="F1183" t="str">
            <v>B-10</v>
          </cell>
          <cell r="H1183" t="str">
            <v>N/A</v>
          </cell>
          <cell r="O1183" t="str">
            <v>N/A</v>
          </cell>
          <cell r="V1183">
            <v>342983234.57124901</v>
          </cell>
        </row>
        <row r="1184">
          <cell r="F1184" t="str">
            <v>B-10</v>
          </cell>
          <cell r="H1184" t="str">
            <v>N/A</v>
          </cell>
          <cell r="O1184" t="str">
            <v>N/A</v>
          </cell>
          <cell r="V1184">
            <v>1110642.325004</v>
          </cell>
        </row>
        <row r="1185">
          <cell r="F1185" t="str">
            <v>B-10</v>
          </cell>
          <cell r="H1185" t="str">
            <v>N/A</v>
          </cell>
          <cell r="O1185" t="str">
            <v>N/A</v>
          </cell>
          <cell r="V1185">
            <v>290823.44352600002</v>
          </cell>
        </row>
        <row r="1186">
          <cell r="F1186" t="str">
            <v>B-10</v>
          </cell>
          <cell r="H1186" t="str">
            <v>N/A</v>
          </cell>
          <cell r="O1186" t="str">
            <v>N/A</v>
          </cell>
          <cell r="V1186">
            <v>380828.74761800002</v>
          </cell>
        </row>
        <row r="1187">
          <cell r="F1187" t="str">
            <v>B-10</v>
          </cell>
          <cell r="H1187" t="str">
            <v>N/A</v>
          </cell>
          <cell r="O1187" t="str">
            <v>N/A</v>
          </cell>
          <cell r="V1187">
            <v>1941606.5597910001</v>
          </cell>
        </row>
        <row r="1188">
          <cell r="F1188" t="str">
            <v>B-10</v>
          </cell>
          <cell r="H1188" t="str">
            <v>N/A</v>
          </cell>
          <cell r="O1188" t="str">
            <v>N/A</v>
          </cell>
          <cell r="V1188">
            <v>533781.08692499995</v>
          </cell>
        </row>
        <row r="1189">
          <cell r="F1189" t="str">
            <v>B-10</v>
          </cell>
          <cell r="H1189" t="str">
            <v>N/A</v>
          </cell>
          <cell r="O1189" t="str">
            <v>N/A</v>
          </cell>
          <cell r="V1189">
            <v>245026.92093200001</v>
          </cell>
        </row>
        <row r="1190">
          <cell r="F1190" t="str">
            <v>B-10</v>
          </cell>
          <cell r="H1190" t="str">
            <v>N/A</v>
          </cell>
          <cell r="O1190" t="str">
            <v>N/A</v>
          </cell>
          <cell r="V1190">
            <v>13304189.331506999</v>
          </cell>
        </row>
        <row r="1191">
          <cell r="F1191" t="str">
            <v>B-10</v>
          </cell>
          <cell r="H1191" t="str">
            <v>N/A</v>
          </cell>
          <cell r="O1191" t="str">
            <v>N/A</v>
          </cell>
          <cell r="V1191">
            <v>3444001.0224949997</v>
          </cell>
        </row>
        <row r="1192">
          <cell r="F1192" t="str">
            <v>B-10</v>
          </cell>
          <cell r="H1192" t="str">
            <v>N/A</v>
          </cell>
          <cell r="O1192" t="str">
            <v>N/A</v>
          </cell>
          <cell r="V1192">
            <v>4691409.625763</v>
          </cell>
        </row>
        <row r="1193">
          <cell r="F1193" t="str">
            <v>B-10</v>
          </cell>
          <cell r="H1193" t="str">
            <v>N/A</v>
          </cell>
          <cell r="O1193" t="str">
            <v>N/A</v>
          </cell>
          <cell r="V1193">
            <v>31967431.220857002</v>
          </cell>
        </row>
        <row r="1194">
          <cell r="F1194" t="str">
            <v>B-10</v>
          </cell>
          <cell r="H1194" t="str">
            <v>N/A</v>
          </cell>
          <cell r="O1194" t="str">
            <v>N/A</v>
          </cell>
          <cell r="V1194">
            <v>9740719.1745449994</v>
          </cell>
        </row>
        <row r="1195">
          <cell r="F1195" t="str">
            <v>B-10</v>
          </cell>
          <cell r="H1195" t="str">
            <v>N/A</v>
          </cell>
          <cell r="O1195" t="str">
            <v>N/A</v>
          </cell>
          <cell r="V1195">
            <v>2709831.9732209998</v>
          </cell>
        </row>
        <row r="1196">
          <cell r="F1196" t="str">
            <v>B-10</v>
          </cell>
          <cell r="H1196" t="str">
            <v>N/A</v>
          </cell>
          <cell r="O1196" t="str">
            <v>N/A</v>
          </cell>
          <cell r="V1196">
            <v>1462867962.2808971</v>
          </cell>
        </row>
        <row r="1197">
          <cell r="F1197" t="str">
            <v>B-10</v>
          </cell>
          <cell r="H1197" t="str">
            <v>N/A</v>
          </cell>
          <cell r="O1197" t="str">
            <v>N/A</v>
          </cell>
          <cell r="V1197">
            <v>418053795.19095802</v>
          </cell>
        </row>
        <row r="1198">
          <cell r="F1198" t="str">
            <v>B-10</v>
          </cell>
          <cell r="H1198" t="str">
            <v>N/A</v>
          </cell>
          <cell r="O1198" t="str">
            <v>N/A</v>
          </cell>
          <cell r="V1198">
            <v>585706842.66378796</v>
          </cell>
        </row>
        <row r="1199">
          <cell r="F1199" t="str">
            <v>B-10</v>
          </cell>
          <cell r="H1199" t="str">
            <v>N/A</v>
          </cell>
          <cell r="O1199" t="str">
            <v>N/A</v>
          </cell>
          <cell r="V1199">
            <v>3081454067.2576652</v>
          </cell>
        </row>
        <row r="1200">
          <cell r="F1200" t="str">
            <v>B-10</v>
          </cell>
          <cell r="H1200" t="str">
            <v>N/A</v>
          </cell>
          <cell r="O1200" t="str">
            <v>N/A</v>
          </cell>
          <cell r="V1200">
            <v>993979543.86851597</v>
          </cell>
        </row>
        <row r="1201">
          <cell r="F1201" t="str">
            <v>B-10</v>
          </cell>
          <cell r="H1201" t="str">
            <v>N/A</v>
          </cell>
          <cell r="O1201" t="str">
            <v>N/A</v>
          </cell>
          <cell r="V1201">
            <v>342983234.57124901</v>
          </cell>
        </row>
        <row r="1202">
          <cell r="F1202" t="str">
            <v>B-10</v>
          </cell>
          <cell r="H1202" t="str">
            <v>N/A</v>
          </cell>
          <cell r="O1202" t="str">
            <v>N/A</v>
          </cell>
          <cell r="V1202">
            <v>1110642.325004</v>
          </cell>
        </row>
        <row r="1203">
          <cell r="F1203" t="str">
            <v>B-10</v>
          </cell>
          <cell r="H1203" t="str">
            <v>N/A</v>
          </cell>
          <cell r="O1203" t="str">
            <v>N/A</v>
          </cell>
          <cell r="V1203">
            <v>290823.44352600002</v>
          </cell>
        </row>
        <row r="1204">
          <cell r="F1204" t="str">
            <v>B-10</v>
          </cell>
          <cell r="H1204" t="str">
            <v>N/A</v>
          </cell>
          <cell r="O1204" t="str">
            <v>N/A</v>
          </cell>
          <cell r="V1204">
            <v>380828.74761800002</v>
          </cell>
        </row>
        <row r="1205">
          <cell r="F1205" t="str">
            <v>B-10</v>
          </cell>
          <cell r="H1205" t="str">
            <v>N/A</v>
          </cell>
          <cell r="O1205" t="str">
            <v>N/A</v>
          </cell>
          <cell r="V1205">
            <v>1941606.5597910001</v>
          </cell>
        </row>
        <row r="1206">
          <cell r="F1206" t="str">
            <v>B-10</v>
          </cell>
          <cell r="H1206" t="str">
            <v>N/A</v>
          </cell>
          <cell r="O1206" t="str">
            <v>N/A</v>
          </cell>
          <cell r="V1206">
            <v>533781.08692499995</v>
          </cell>
        </row>
        <row r="1207">
          <cell r="F1207" t="str">
            <v>B-10</v>
          </cell>
          <cell r="H1207" t="str">
            <v>N/A</v>
          </cell>
          <cell r="O1207" t="str">
            <v>N/A</v>
          </cell>
          <cell r="V1207">
            <v>245026.92093200001</v>
          </cell>
        </row>
        <row r="1208">
          <cell r="F1208" t="str">
            <v>B-10</v>
          </cell>
          <cell r="H1208" t="str">
            <v>N/A</v>
          </cell>
          <cell r="O1208" t="str">
            <v>N/A</v>
          </cell>
          <cell r="V1208">
            <v>0</v>
          </cell>
        </row>
        <row r="1209">
          <cell r="F1209" t="str">
            <v>B-10</v>
          </cell>
          <cell r="H1209" t="str">
            <v>N/A</v>
          </cell>
          <cell r="O1209" t="str">
            <v>N/A</v>
          </cell>
          <cell r="V1209">
            <v>0</v>
          </cell>
        </row>
        <row r="1210">
          <cell r="F1210" t="str">
            <v>B-10</v>
          </cell>
          <cell r="H1210" t="str">
            <v>N/A</v>
          </cell>
          <cell r="O1210" t="str">
            <v>N/A</v>
          </cell>
          <cell r="V1210">
            <v>0</v>
          </cell>
        </row>
        <row r="1211">
          <cell r="F1211" t="str">
            <v>B-10</v>
          </cell>
          <cell r="H1211" t="str">
            <v>N/A</v>
          </cell>
          <cell r="O1211" t="str">
            <v>N/A</v>
          </cell>
          <cell r="V1211">
            <v>1296897.005811</v>
          </cell>
        </row>
        <row r="1212">
          <cell r="F1212" t="str">
            <v>B-10</v>
          </cell>
          <cell r="H1212" t="str">
            <v>N/A</v>
          </cell>
          <cell r="O1212" t="str">
            <v>N/A</v>
          </cell>
          <cell r="V1212">
            <v>37264680.665123001</v>
          </cell>
        </row>
        <row r="1213">
          <cell r="F1213" t="str">
            <v>B-10</v>
          </cell>
          <cell r="H1213" t="str">
            <v>N/A</v>
          </cell>
          <cell r="O1213" t="str">
            <v>N/A</v>
          </cell>
          <cell r="V1213">
            <v>0</v>
          </cell>
        </row>
        <row r="1214">
          <cell r="F1214" t="str">
            <v>B-10</v>
          </cell>
          <cell r="H1214" t="str">
            <v>N/A</v>
          </cell>
          <cell r="O1214" t="str">
            <v>N/A</v>
          </cell>
          <cell r="V1214">
            <v>297713.86773900001</v>
          </cell>
        </row>
        <row r="1215">
          <cell r="F1215" t="str">
            <v>B-10</v>
          </cell>
          <cell r="H1215" t="str">
            <v>N/A</v>
          </cell>
          <cell r="O1215" t="str">
            <v>N/A</v>
          </cell>
          <cell r="V1215">
            <v>104424507.45179699</v>
          </cell>
        </row>
        <row r="1216">
          <cell r="F1216" t="str">
            <v>B-10</v>
          </cell>
          <cell r="H1216" t="str">
            <v>N/A</v>
          </cell>
          <cell r="O1216" t="str">
            <v>N/A</v>
          </cell>
          <cell r="V1216">
            <v>0</v>
          </cell>
        </row>
        <row r="1217">
          <cell r="F1217" t="str">
            <v>B-10</v>
          </cell>
          <cell r="H1217" t="str">
            <v>N/A</v>
          </cell>
          <cell r="O1217" t="str">
            <v>N/A</v>
          </cell>
          <cell r="V1217">
            <v>423090.74825300003</v>
          </cell>
        </row>
        <row r="1218">
          <cell r="F1218" t="str">
            <v>B-10</v>
          </cell>
          <cell r="H1218" t="str">
            <v>N/A</v>
          </cell>
          <cell r="O1218" t="str">
            <v>N/A</v>
          </cell>
          <cell r="V1218">
            <v>99894400.555794001</v>
          </cell>
        </row>
        <row r="1219">
          <cell r="F1219" t="str">
            <v>B-10</v>
          </cell>
          <cell r="H1219" t="str">
            <v>N/A</v>
          </cell>
          <cell r="O1219" t="str">
            <v>N/A</v>
          </cell>
          <cell r="V1219">
            <v>0</v>
          </cell>
        </row>
        <row r="1220">
          <cell r="F1220" t="str">
            <v>B-10</v>
          </cell>
          <cell r="H1220" t="str">
            <v>N/A</v>
          </cell>
          <cell r="O1220" t="str">
            <v>N/A</v>
          </cell>
          <cell r="V1220">
            <v>139148.266997</v>
          </cell>
        </row>
        <row r="1221">
          <cell r="F1221" t="str">
            <v>B-10</v>
          </cell>
          <cell r="H1221" t="str">
            <v>N/A</v>
          </cell>
          <cell r="O1221" t="str">
            <v>N/A</v>
          </cell>
          <cell r="V1221">
            <v>26649250.709390003</v>
          </cell>
        </row>
        <row r="1222">
          <cell r="F1222" t="str">
            <v>B-10</v>
          </cell>
          <cell r="H1222" t="str">
            <v>N/A</v>
          </cell>
          <cell r="O1222" t="str">
            <v>N/A</v>
          </cell>
          <cell r="V1222">
            <v>0</v>
          </cell>
        </row>
        <row r="1223">
          <cell r="F1223" t="str">
            <v>B-10</v>
          </cell>
          <cell r="H1223" t="str">
            <v>N/A</v>
          </cell>
          <cell r="O1223" t="str">
            <v>N/A</v>
          </cell>
          <cell r="V1223">
            <v>2928112.8089699997</v>
          </cell>
        </row>
        <row r="1224">
          <cell r="F1224" t="str">
            <v>B-10</v>
          </cell>
          <cell r="H1224" t="str">
            <v>N/A</v>
          </cell>
          <cell r="O1224" t="str">
            <v>N/A</v>
          </cell>
          <cell r="V1224">
            <v>175879215.727907</v>
          </cell>
        </row>
        <row r="1225">
          <cell r="F1225" t="str">
            <v>B-10</v>
          </cell>
          <cell r="H1225" t="str">
            <v>N/A</v>
          </cell>
          <cell r="O1225" t="str">
            <v>N/A</v>
          </cell>
          <cell r="V1225">
            <v>0</v>
          </cell>
        </row>
        <row r="1226">
          <cell r="F1226" t="str">
            <v>B-10</v>
          </cell>
          <cell r="H1226" t="str">
            <v>N/A</v>
          </cell>
          <cell r="O1226" t="str">
            <v>N/A</v>
          </cell>
          <cell r="V1226">
            <v>488728.80156699999</v>
          </cell>
        </row>
        <row r="1227">
          <cell r="F1227" t="str">
            <v>B-10</v>
          </cell>
          <cell r="H1227" t="str">
            <v>N/A</v>
          </cell>
          <cell r="O1227" t="str">
            <v>N/A</v>
          </cell>
          <cell r="V1227">
            <v>157796331.03791502</v>
          </cell>
        </row>
        <row r="1228">
          <cell r="F1228" t="str">
            <v>B-10</v>
          </cell>
          <cell r="H1228" t="str">
            <v>N/A</v>
          </cell>
          <cell r="O1228" t="str">
            <v>N/A</v>
          </cell>
          <cell r="V1228">
            <v>0</v>
          </cell>
        </row>
        <row r="1229">
          <cell r="F1229" t="str">
            <v>B-10</v>
          </cell>
          <cell r="H1229" t="str">
            <v>N/A</v>
          </cell>
          <cell r="O1229" t="str">
            <v>N/A</v>
          </cell>
          <cell r="V1229">
            <v>0</v>
          </cell>
        </row>
        <row r="1230">
          <cell r="F1230" t="str">
            <v>B-10</v>
          </cell>
          <cell r="H1230" t="str">
            <v>N/A</v>
          </cell>
          <cell r="O1230" t="str">
            <v>N/A</v>
          </cell>
          <cell r="V1230">
            <v>46460084.107061997</v>
          </cell>
        </row>
        <row r="1231">
          <cell r="F1231" t="str">
            <v>B-10</v>
          </cell>
          <cell r="H1231" t="str">
            <v>N/A</v>
          </cell>
          <cell r="O1231" t="str">
            <v>N/A</v>
          </cell>
          <cell r="V1231">
            <v>0</v>
          </cell>
        </row>
        <row r="1232">
          <cell r="F1232" t="str">
            <v>B-10</v>
          </cell>
          <cell r="H1232" t="str">
            <v>N/A</v>
          </cell>
          <cell r="O1232" t="str">
            <v>N/A</v>
          </cell>
          <cell r="V1232">
            <v>6102308.1368319998</v>
          </cell>
        </row>
        <row r="1233">
          <cell r="F1233" t="str">
            <v>B-10</v>
          </cell>
          <cell r="H1233" t="str">
            <v>N/A</v>
          </cell>
          <cell r="O1233" t="str">
            <v>N/A</v>
          </cell>
          <cell r="V1233">
            <v>900494342.68021202</v>
          </cell>
        </row>
        <row r="1234">
          <cell r="F1234" t="str">
            <v>B-10</v>
          </cell>
          <cell r="H1234" t="str">
            <v>N/A</v>
          </cell>
          <cell r="O1234" t="str">
            <v>N/A</v>
          </cell>
          <cell r="V1234">
            <v>358333.250199</v>
          </cell>
        </row>
        <row r="1235">
          <cell r="F1235" t="str">
            <v>B-10</v>
          </cell>
          <cell r="H1235" t="str">
            <v>N/A</v>
          </cell>
          <cell r="O1235" t="str">
            <v>N/A</v>
          </cell>
          <cell r="V1235">
            <v>14369689.633569</v>
          </cell>
        </row>
        <row r="1236">
          <cell r="F1236" t="str">
            <v>B-10</v>
          </cell>
          <cell r="H1236" t="str">
            <v>N/A</v>
          </cell>
          <cell r="O1236" t="str">
            <v>N/A</v>
          </cell>
          <cell r="V1236">
            <v>1459048114.3377891</v>
          </cell>
        </row>
        <row r="1237">
          <cell r="F1237" t="str">
            <v>B-10</v>
          </cell>
          <cell r="H1237" t="str">
            <v>N/A</v>
          </cell>
          <cell r="O1237" t="str">
            <v>N/A</v>
          </cell>
          <cell r="V1237">
            <v>158215.96241599999</v>
          </cell>
        </row>
        <row r="1238">
          <cell r="F1238" t="str">
            <v>B-10</v>
          </cell>
          <cell r="H1238" t="str">
            <v>N/A</v>
          </cell>
          <cell r="O1238" t="str">
            <v>N/A</v>
          </cell>
          <cell r="V1238">
            <v>8449845.283241</v>
          </cell>
        </row>
        <row r="1239">
          <cell r="F1239" t="str">
            <v>B-10</v>
          </cell>
          <cell r="H1239" t="str">
            <v>N/A</v>
          </cell>
          <cell r="O1239" t="str">
            <v>N/A</v>
          </cell>
          <cell r="V1239">
            <v>823253799.7002691</v>
          </cell>
        </row>
        <row r="1240">
          <cell r="F1240" t="str">
            <v>B-10</v>
          </cell>
          <cell r="H1240" t="str">
            <v>N/A</v>
          </cell>
          <cell r="O1240" t="str">
            <v>N/A</v>
          </cell>
          <cell r="V1240">
            <v>0</v>
          </cell>
        </row>
        <row r="1241">
          <cell r="F1241" t="str">
            <v>B-10</v>
          </cell>
          <cell r="H1241" t="str">
            <v>Non-Surcharge</v>
          </cell>
          <cell r="O1241" t="str">
            <v>N/A</v>
          </cell>
          <cell r="V1241">
            <v>0</v>
          </cell>
        </row>
        <row r="1242">
          <cell r="F1242" t="str">
            <v>B-10</v>
          </cell>
          <cell r="H1242" t="str">
            <v>Non-Surcharge</v>
          </cell>
          <cell r="O1242" t="str">
            <v>N/A</v>
          </cell>
          <cell r="V1242">
            <v>71664174.810000017</v>
          </cell>
        </row>
        <row r="1243">
          <cell r="F1243" t="str">
            <v>B-10</v>
          </cell>
          <cell r="H1243" t="str">
            <v>Non-Surcharge</v>
          </cell>
          <cell r="O1243" t="str">
            <v>N/A</v>
          </cell>
          <cell r="V1243">
            <v>0</v>
          </cell>
        </row>
        <row r="1244">
          <cell r="F1244" t="str">
            <v>B-10</v>
          </cell>
          <cell r="H1244" t="str">
            <v>CARE Surcharge</v>
          </cell>
          <cell r="O1244" t="str">
            <v>N/A</v>
          </cell>
          <cell r="V1244">
            <v>13304189.331506999</v>
          </cell>
        </row>
        <row r="1245">
          <cell r="F1245" t="str">
            <v>B-10</v>
          </cell>
          <cell r="H1245" t="str">
            <v>CARE Surcharge</v>
          </cell>
          <cell r="O1245" t="str">
            <v>N/A</v>
          </cell>
          <cell r="V1245">
            <v>3444001.0224949997</v>
          </cell>
        </row>
        <row r="1246">
          <cell r="F1246" t="str">
            <v>B-10</v>
          </cell>
          <cell r="H1246" t="str">
            <v>CARE Surcharge</v>
          </cell>
          <cell r="O1246" t="str">
            <v>N/A</v>
          </cell>
          <cell r="V1246">
            <v>4691409.625763</v>
          </cell>
        </row>
        <row r="1247">
          <cell r="F1247" t="str">
            <v>B-10</v>
          </cell>
          <cell r="H1247" t="str">
            <v>CARE Surcharge</v>
          </cell>
          <cell r="O1247" t="str">
            <v>N/A</v>
          </cell>
          <cell r="V1247">
            <v>31967431.220857002</v>
          </cell>
        </row>
        <row r="1248">
          <cell r="F1248" t="str">
            <v>B-10</v>
          </cell>
          <cell r="H1248" t="str">
            <v>CARE Surcharge</v>
          </cell>
          <cell r="O1248" t="str">
            <v>N/A</v>
          </cell>
          <cell r="V1248">
            <v>9740719.1745449994</v>
          </cell>
        </row>
        <row r="1249">
          <cell r="F1249" t="str">
            <v>B-10</v>
          </cell>
          <cell r="H1249" t="str">
            <v>CARE Surcharge</v>
          </cell>
          <cell r="O1249" t="str">
            <v>N/A</v>
          </cell>
          <cell r="V1249">
            <v>2709831.9732209998</v>
          </cell>
        </row>
        <row r="1250">
          <cell r="F1250" t="str">
            <v>B-10</v>
          </cell>
          <cell r="H1250" t="str">
            <v>Non-Surcharge</v>
          </cell>
          <cell r="O1250" t="str">
            <v>N/A</v>
          </cell>
          <cell r="V1250">
            <v>13304189.331506999</v>
          </cell>
        </row>
        <row r="1251">
          <cell r="F1251" t="str">
            <v>B-10</v>
          </cell>
          <cell r="H1251" t="str">
            <v>Non-Surcharge</v>
          </cell>
          <cell r="O1251" t="str">
            <v>N/A</v>
          </cell>
          <cell r="V1251">
            <v>3444001.0224949997</v>
          </cell>
        </row>
        <row r="1252">
          <cell r="F1252" t="str">
            <v>B-10</v>
          </cell>
          <cell r="H1252" t="str">
            <v>Non-Surcharge</v>
          </cell>
          <cell r="O1252" t="str">
            <v>N/A</v>
          </cell>
          <cell r="V1252">
            <v>4691409.625763</v>
          </cell>
        </row>
        <row r="1253">
          <cell r="F1253" t="str">
            <v>B-10</v>
          </cell>
          <cell r="H1253" t="str">
            <v>Non-Surcharge</v>
          </cell>
          <cell r="O1253" t="str">
            <v>N/A</v>
          </cell>
          <cell r="V1253">
            <v>31967431.220857002</v>
          </cell>
        </row>
        <row r="1254">
          <cell r="F1254" t="str">
            <v>B-10</v>
          </cell>
          <cell r="H1254" t="str">
            <v>Non-Surcharge</v>
          </cell>
          <cell r="O1254" t="str">
            <v>N/A</v>
          </cell>
          <cell r="V1254">
            <v>9740719.1745449994</v>
          </cell>
        </row>
        <row r="1255">
          <cell r="F1255" t="str">
            <v>B-10</v>
          </cell>
          <cell r="H1255" t="str">
            <v>Non-Surcharge</v>
          </cell>
          <cell r="O1255" t="str">
            <v>N/A</v>
          </cell>
          <cell r="V1255">
            <v>2709831.9732209998</v>
          </cell>
        </row>
        <row r="1256">
          <cell r="F1256" t="str">
            <v>B-10</v>
          </cell>
          <cell r="H1256" t="str">
            <v>CARE Surcharge</v>
          </cell>
          <cell r="O1256" t="str">
            <v>N/A</v>
          </cell>
          <cell r="V1256">
            <v>1462867962.2808971</v>
          </cell>
        </row>
        <row r="1257">
          <cell r="F1257" t="str">
            <v>B-10</v>
          </cell>
          <cell r="H1257" t="str">
            <v>CARE Surcharge</v>
          </cell>
          <cell r="O1257" t="str">
            <v>N/A</v>
          </cell>
          <cell r="V1257">
            <v>418053795.19095802</v>
          </cell>
        </row>
        <row r="1258">
          <cell r="F1258" t="str">
            <v>B-10</v>
          </cell>
          <cell r="H1258" t="str">
            <v>CARE Surcharge</v>
          </cell>
          <cell r="O1258" t="str">
            <v>N/A</v>
          </cell>
          <cell r="V1258">
            <v>585706842.66378796</v>
          </cell>
        </row>
        <row r="1259">
          <cell r="F1259" t="str">
            <v>B-10</v>
          </cell>
          <cell r="H1259" t="str">
            <v>CARE Surcharge</v>
          </cell>
          <cell r="O1259" t="str">
            <v>N/A</v>
          </cell>
          <cell r="V1259">
            <v>3081454067.2576652</v>
          </cell>
        </row>
        <row r="1260">
          <cell r="F1260" t="str">
            <v>B-10</v>
          </cell>
          <cell r="H1260" t="str">
            <v>CARE Surcharge</v>
          </cell>
          <cell r="O1260" t="str">
            <v>N/A</v>
          </cell>
          <cell r="V1260">
            <v>993979543.86851597</v>
          </cell>
        </row>
        <row r="1261">
          <cell r="F1261" t="str">
            <v>B-10</v>
          </cell>
          <cell r="H1261" t="str">
            <v>CARE Surcharge</v>
          </cell>
          <cell r="O1261" t="str">
            <v>N/A</v>
          </cell>
          <cell r="V1261">
            <v>342983234.57124901</v>
          </cell>
        </row>
        <row r="1262">
          <cell r="F1262" t="str">
            <v>B-10</v>
          </cell>
          <cell r="H1262" t="str">
            <v>Non-Surcharge</v>
          </cell>
          <cell r="O1262" t="str">
            <v>N/A</v>
          </cell>
          <cell r="V1262">
            <v>1462867962.2808971</v>
          </cell>
        </row>
        <row r="1263">
          <cell r="F1263" t="str">
            <v>B-10</v>
          </cell>
          <cell r="H1263" t="str">
            <v>Non-Surcharge</v>
          </cell>
          <cell r="O1263" t="str">
            <v>N/A</v>
          </cell>
          <cell r="V1263">
            <v>418053795.19095802</v>
          </cell>
        </row>
        <row r="1264">
          <cell r="F1264" t="str">
            <v>B-10</v>
          </cell>
          <cell r="H1264" t="str">
            <v>Non-Surcharge</v>
          </cell>
          <cell r="O1264" t="str">
            <v>N/A</v>
          </cell>
          <cell r="V1264">
            <v>585706842.66378796</v>
          </cell>
        </row>
        <row r="1265">
          <cell r="F1265" t="str">
            <v>B-10</v>
          </cell>
          <cell r="H1265" t="str">
            <v>Non-Surcharge</v>
          </cell>
          <cell r="O1265" t="str">
            <v>N/A</v>
          </cell>
          <cell r="V1265">
            <v>3081454067.2576652</v>
          </cell>
        </row>
        <row r="1266">
          <cell r="F1266" t="str">
            <v>B-10</v>
          </cell>
          <cell r="H1266" t="str">
            <v>Non-Surcharge</v>
          </cell>
          <cell r="O1266" t="str">
            <v>N/A</v>
          </cell>
          <cell r="V1266">
            <v>993979543.86851597</v>
          </cell>
        </row>
        <row r="1267">
          <cell r="F1267" t="str">
            <v>B-10</v>
          </cell>
          <cell r="H1267" t="str">
            <v>Non-Surcharge</v>
          </cell>
          <cell r="O1267" t="str">
            <v>N/A</v>
          </cell>
          <cell r="V1267">
            <v>342983234.57124901</v>
          </cell>
        </row>
        <row r="1268">
          <cell r="F1268" t="str">
            <v>B-10</v>
          </cell>
          <cell r="H1268" t="str">
            <v>CARE Surcharge</v>
          </cell>
          <cell r="O1268" t="str">
            <v>N/A</v>
          </cell>
          <cell r="V1268">
            <v>1110642.325004</v>
          </cell>
        </row>
        <row r="1269">
          <cell r="F1269" t="str">
            <v>B-10</v>
          </cell>
          <cell r="H1269" t="str">
            <v>CARE Surcharge</v>
          </cell>
          <cell r="O1269" t="str">
            <v>N/A</v>
          </cell>
          <cell r="V1269">
            <v>290823.44352600002</v>
          </cell>
        </row>
        <row r="1270">
          <cell r="F1270" t="str">
            <v>B-10</v>
          </cell>
          <cell r="H1270" t="str">
            <v>CARE Surcharge</v>
          </cell>
          <cell r="O1270" t="str">
            <v>N/A</v>
          </cell>
          <cell r="V1270">
            <v>380828.74761800002</v>
          </cell>
        </row>
        <row r="1271">
          <cell r="F1271" t="str">
            <v>B-10</v>
          </cell>
          <cell r="H1271" t="str">
            <v>CARE Surcharge</v>
          </cell>
          <cell r="O1271" t="str">
            <v>N/A</v>
          </cell>
          <cell r="V1271">
            <v>1941606.5597910001</v>
          </cell>
        </row>
        <row r="1272">
          <cell r="F1272" t="str">
            <v>B-10</v>
          </cell>
          <cell r="H1272" t="str">
            <v>CARE Surcharge</v>
          </cell>
          <cell r="O1272" t="str">
            <v>N/A</v>
          </cell>
          <cell r="V1272">
            <v>533781.08692499995</v>
          </cell>
        </row>
        <row r="1273">
          <cell r="F1273" t="str">
            <v>B-10</v>
          </cell>
          <cell r="H1273" t="str">
            <v>CARE Surcharge</v>
          </cell>
          <cell r="O1273" t="str">
            <v>N/A</v>
          </cell>
          <cell r="V1273">
            <v>245026.92093200001</v>
          </cell>
        </row>
        <row r="1274">
          <cell r="F1274" t="str">
            <v>B-10</v>
          </cell>
          <cell r="H1274" t="str">
            <v>Non-Surcharge</v>
          </cell>
          <cell r="O1274" t="str">
            <v>N/A</v>
          </cell>
          <cell r="V1274">
            <v>1110642.325004</v>
          </cell>
        </row>
        <row r="1275">
          <cell r="F1275" t="str">
            <v>B-10</v>
          </cell>
          <cell r="H1275" t="str">
            <v>Non-Surcharge</v>
          </cell>
          <cell r="O1275" t="str">
            <v>N/A</v>
          </cell>
          <cell r="V1275">
            <v>290823.44352600002</v>
          </cell>
        </row>
        <row r="1276">
          <cell r="F1276" t="str">
            <v>B-10</v>
          </cell>
          <cell r="H1276" t="str">
            <v>Non-Surcharge</v>
          </cell>
          <cell r="O1276" t="str">
            <v>N/A</v>
          </cell>
          <cell r="V1276">
            <v>380828.74761800002</v>
          </cell>
        </row>
        <row r="1277">
          <cell r="F1277" t="str">
            <v>B-10</v>
          </cell>
          <cell r="H1277" t="str">
            <v>Non-Surcharge</v>
          </cell>
          <cell r="O1277" t="str">
            <v>N/A</v>
          </cell>
          <cell r="V1277">
            <v>1941606.5597910001</v>
          </cell>
        </row>
        <row r="1278">
          <cell r="F1278" t="str">
            <v>B-10</v>
          </cell>
          <cell r="H1278" t="str">
            <v>Non-Surcharge</v>
          </cell>
          <cell r="O1278" t="str">
            <v>N/A</v>
          </cell>
          <cell r="V1278">
            <v>533781.08692499995</v>
          </cell>
        </row>
        <row r="1279">
          <cell r="F1279" t="str">
            <v>B-10</v>
          </cell>
          <cell r="H1279" t="str">
            <v>Non-Surcharge</v>
          </cell>
          <cell r="O1279" t="str">
            <v>N/A</v>
          </cell>
          <cell r="V1279">
            <v>245026.92093200001</v>
          </cell>
        </row>
        <row r="1280">
          <cell r="F1280" t="str">
            <v>B-10</v>
          </cell>
          <cell r="H1280" t="str">
            <v>N/A</v>
          </cell>
          <cell r="O1280" t="str">
            <v>N/A</v>
          </cell>
          <cell r="V1280">
            <v>90857.17723999999</v>
          </cell>
        </row>
        <row r="1281">
          <cell r="F1281" t="str">
            <v>B-10</v>
          </cell>
          <cell r="H1281" t="str">
            <v>N/A</v>
          </cell>
          <cell r="O1281" t="str">
            <v>N/A</v>
          </cell>
          <cell r="V1281">
            <v>183311.83478100001</v>
          </cell>
        </row>
        <row r="1282">
          <cell r="F1282" t="str">
            <v>B-10</v>
          </cell>
          <cell r="H1282" t="str">
            <v>N/A</v>
          </cell>
          <cell r="O1282" t="str">
            <v>N/A</v>
          </cell>
          <cell r="V1282">
            <v>9564335.5253400002</v>
          </cell>
        </row>
        <row r="1283">
          <cell r="F1283" t="str">
            <v>B-10</v>
          </cell>
          <cell r="H1283" t="str">
            <v>N/A</v>
          </cell>
          <cell r="O1283" t="str">
            <v>N/A</v>
          </cell>
          <cell r="V1283">
            <v>17217487.133050002</v>
          </cell>
        </row>
        <row r="1284">
          <cell r="F1284" t="str">
            <v>B-10</v>
          </cell>
          <cell r="H1284" t="str">
            <v>N/A</v>
          </cell>
          <cell r="O1284" t="str">
            <v>N/A</v>
          </cell>
          <cell r="V1284">
            <v>6153.3459029999995</v>
          </cell>
        </row>
        <row r="1285">
          <cell r="F1285" t="str">
            <v>B-10</v>
          </cell>
          <cell r="H1285" t="str">
            <v>N/A</v>
          </cell>
          <cell r="O1285" t="str">
            <v>N/A</v>
          </cell>
          <cell r="V1285">
            <v>8997.5468930000006</v>
          </cell>
        </row>
        <row r="1286">
          <cell r="F1286" t="str">
            <v>B-10</v>
          </cell>
          <cell r="H1286" t="str">
            <v>N/A</v>
          </cell>
          <cell r="O1286" t="str">
            <v>N/A</v>
          </cell>
          <cell r="V1286">
            <v>13304189.331506999</v>
          </cell>
        </row>
        <row r="1287">
          <cell r="F1287" t="str">
            <v>B-10</v>
          </cell>
          <cell r="H1287" t="str">
            <v>N/A</v>
          </cell>
          <cell r="O1287" t="str">
            <v>N/A</v>
          </cell>
          <cell r="V1287">
            <v>3444001.0224949997</v>
          </cell>
        </row>
        <row r="1288">
          <cell r="F1288" t="str">
            <v>B-10</v>
          </cell>
          <cell r="H1288" t="str">
            <v>N/A</v>
          </cell>
          <cell r="O1288" t="str">
            <v>N/A</v>
          </cell>
          <cell r="V1288">
            <v>4691409.625763</v>
          </cell>
        </row>
        <row r="1289">
          <cell r="F1289" t="str">
            <v>B-10</v>
          </cell>
          <cell r="H1289" t="str">
            <v>N/A</v>
          </cell>
          <cell r="O1289" t="str">
            <v>N/A</v>
          </cell>
          <cell r="V1289">
            <v>31967431.220857002</v>
          </cell>
        </row>
        <row r="1290">
          <cell r="F1290" t="str">
            <v>B-10</v>
          </cell>
          <cell r="H1290" t="str">
            <v>N/A</v>
          </cell>
          <cell r="O1290" t="str">
            <v>N/A</v>
          </cell>
          <cell r="V1290">
            <v>9740719.1745449994</v>
          </cell>
        </row>
        <row r="1291">
          <cell r="F1291" t="str">
            <v>B-10</v>
          </cell>
          <cell r="H1291" t="str">
            <v>N/A</v>
          </cell>
          <cell r="O1291" t="str">
            <v>N/A</v>
          </cell>
          <cell r="V1291">
            <v>2709831.9732209998</v>
          </cell>
        </row>
        <row r="1292">
          <cell r="F1292" t="str">
            <v>B-10</v>
          </cell>
          <cell r="H1292" t="str">
            <v>N/A</v>
          </cell>
          <cell r="O1292" t="str">
            <v>N/A</v>
          </cell>
          <cell r="V1292">
            <v>1462867962.2808971</v>
          </cell>
        </row>
        <row r="1293">
          <cell r="F1293" t="str">
            <v>B-10</v>
          </cell>
          <cell r="H1293" t="str">
            <v>N/A</v>
          </cell>
          <cell r="O1293" t="str">
            <v>N/A</v>
          </cell>
          <cell r="V1293">
            <v>418053795.19095802</v>
          </cell>
        </row>
        <row r="1294">
          <cell r="F1294" t="str">
            <v>B-10</v>
          </cell>
          <cell r="H1294" t="str">
            <v>N/A</v>
          </cell>
          <cell r="O1294" t="str">
            <v>N/A</v>
          </cell>
          <cell r="V1294">
            <v>585706842.66378796</v>
          </cell>
        </row>
        <row r="1295">
          <cell r="F1295" t="str">
            <v>B-10</v>
          </cell>
          <cell r="H1295" t="str">
            <v>N/A</v>
          </cell>
          <cell r="O1295" t="str">
            <v>N/A</v>
          </cell>
          <cell r="V1295">
            <v>3081454067.2576652</v>
          </cell>
        </row>
        <row r="1296">
          <cell r="F1296" t="str">
            <v>B-10</v>
          </cell>
          <cell r="H1296" t="str">
            <v>N/A</v>
          </cell>
          <cell r="O1296" t="str">
            <v>N/A</v>
          </cell>
          <cell r="V1296">
            <v>993979543.86851597</v>
          </cell>
        </row>
        <row r="1297">
          <cell r="F1297" t="str">
            <v>B-10</v>
          </cell>
          <cell r="H1297" t="str">
            <v>N/A</v>
          </cell>
          <cell r="O1297" t="str">
            <v>N/A</v>
          </cell>
          <cell r="V1297">
            <v>342983234.57124901</v>
          </cell>
        </row>
        <row r="1298">
          <cell r="F1298" t="str">
            <v>B-10</v>
          </cell>
          <cell r="H1298" t="str">
            <v>N/A</v>
          </cell>
          <cell r="O1298" t="str">
            <v>N/A</v>
          </cell>
          <cell r="V1298">
            <v>1110642.325004</v>
          </cell>
        </row>
        <row r="1299">
          <cell r="F1299" t="str">
            <v>B-10</v>
          </cell>
          <cell r="H1299" t="str">
            <v>N/A</v>
          </cell>
          <cell r="O1299" t="str">
            <v>N/A</v>
          </cell>
          <cell r="V1299">
            <v>290823.44352600002</v>
          </cell>
        </row>
        <row r="1300">
          <cell r="F1300" t="str">
            <v>B-10</v>
          </cell>
          <cell r="H1300" t="str">
            <v>N/A</v>
          </cell>
          <cell r="O1300" t="str">
            <v>N/A</v>
          </cell>
          <cell r="V1300">
            <v>380828.74761800002</v>
          </cell>
        </row>
        <row r="1301">
          <cell r="F1301" t="str">
            <v>B-10</v>
          </cell>
          <cell r="H1301" t="str">
            <v>N/A</v>
          </cell>
          <cell r="O1301" t="str">
            <v>N/A</v>
          </cell>
          <cell r="V1301">
            <v>1941606.5597910001</v>
          </cell>
        </row>
        <row r="1302">
          <cell r="F1302" t="str">
            <v>B-10</v>
          </cell>
          <cell r="H1302" t="str">
            <v>N/A</v>
          </cell>
          <cell r="O1302" t="str">
            <v>N/A</v>
          </cell>
          <cell r="V1302">
            <v>533781.08692499995</v>
          </cell>
        </row>
        <row r="1303">
          <cell r="F1303" t="str">
            <v>B-10</v>
          </cell>
          <cell r="H1303" t="str">
            <v>N/A</v>
          </cell>
          <cell r="O1303" t="str">
            <v>N/A</v>
          </cell>
          <cell r="V1303">
            <v>245026.92093200001</v>
          </cell>
        </row>
        <row r="1304">
          <cell r="F1304" t="str">
            <v>B-10</v>
          </cell>
          <cell r="H1304" t="str">
            <v>N/A</v>
          </cell>
          <cell r="O1304" t="str">
            <v>N/A</v>
          </cell>
          <cell r="V1304">
            <v>908.58761600000003</v>
          </cell>
        </row>
        <row r="1305">
          <cell r="F1305" t="str">
            <v>B-10</v>
          </cell>
          <cell r="H1305" t="str">
            <v>N/A</v>
          </cell>
          <cell r="O1305" t="str">
            <v>N/A</v>
          </cell>
          <cell r="V1305">
            <v>27706.246395999995</v>
          </cell>
        </row>
        <row r="1306">
          <cell r="F1306" t="str">
            <v>B-10</v>
          </cell>
          <cell r="H1306" t="str">
            <v>EUCRA</v>
          </cell>
          <cell r="O1306" t="str">
            <v>N/A</v>
          </cell>
          <cell r="V1306">
            <v>13304189.331506999</v>
          </cell>
        </row>
        <row r="1307">
          <cell r="F1307" t="str">
            <v>B-10</v>
          </cell>
          <cell r="H1307" t="str">
            <v>EUCRA</v>
          </cell>
          <cell r="O1307" t="str">
            <v>N/A</v>
          </cell>
          <cell r="V1307">
            <v>3444001.0224949997</v>
          </cell>
        </row>
        <row r="1308">
          <cell r="F1308" t="str">
            <v>B-10</v>
          </cell>
          <cell r="H1308" t="str">
            <v>EUCRA</v>
          </cell>
          <cell r="O1308" t="str">
            <v>N/A</v>
          </cell>
          <cell r="V1308">
            <v>4691409.625763</v>
          </cell>
        </row>
        <row r="1309">
          <cell r="F1309" t="str">
            <v>B-10</v>
          </cell>
          <cell r="H1309" t="str">
            <v>EUCRA</v>
          </cell>
          <cell r="O1309" t="str">
            <v>N/A</v>
          </cell>
          <cell r="V1309">
            <v>31967431.220857002</v>
          </cell>
        </row>
        <row r="1310">
          <cell r="F1310" t="str">
            <v>B-10</v>
          </cell>
          <cell r="H1310" t="str">
            <v>EUCRA</v>
          </cell>
          <cell r="O1310" t="str">
            <v>N/A</v>
          </cell>
          <cell r="V1310">
            <v>9740719.1745449994</v>
          </cell>
        </row>
        <row r="1311">
          <cell r="F1311" t="str">
            <v>B-10</v>
          </cell>
          <cell r="H1311" t="str">
            <v>EUCRA</v>
          </cell>
          <cell r="O1311" t="str">
            <v>N/A</v>
          </cell>
          <cell r="V1311">
            <v>2709831.9732209998</v>
          </cell>
        </row>
        <row r="1312">
          <cell r="F1312" t="str">
            <v>B-10</v>
          </cell>
          <cell r="H1312" t="str">
            <v>TAC</v>
          </cell>
          <cell r="O1312" t="str">
            <v>N/A</v>
          </cell>
          <cell r="V1312">
            <v>13304189.331506999</v>
          </cell>
        </row>
        <row r="1313">
          <cell r="F1313" t="str">
            <v>B-10</v>
          </cell>
          <cell r="H1313" t="str">
            <v>TAC</v>
          </cell>
          <cell r="O1313" t="str">
            <v>N/A</v>
          </cell>
          <cell r="V1313">
            <v>3444001.0224949997</v>
          </cell>
        </row>
        <row r="1314">
          <cell r="F1314" t="str">
            <v>B-10</v>
          </cell>
          <cell r="H1314" t="str">
            <v>TAC</v>
          </cell>
          <cell r="O1314" t="str">
            <v>N/A</v>
          </cell>
          <cell r="V1314">
            <v>4691409.625763</v>
          </cell>
        </row>
        <row r="1315">
          <cell r="F1315" t="str">
            <v>B-10</v>
          </cell>
          <cell r="H1315" t="str">
            <v>TAC</v>
          </cell>
          <cell r="O1315" t="str">
            <v>N/A</v>
          </cell>
          <cell r="V1315">
            <v>31967431.220857002</v>
          </cell>
        </row>
        <row r="1316">
          <cell r="F1316" t="str">
            <v>B-10</v>
          </cell>
          <cell r="H1316" t="str">
            <v>TAC</v>
          </cell>
          <cell r="O1316" t="str">
            <v>N/A</v>
          </cell>
          <cell r="V1316">
            <v>9740719.1745449994</v>
          </cell>
        </row>
        <row r="1317">
          <cell r="F1317" t="str">
            <v>B-10</v>
          </cell>
          <cell r="H1317" t="str">
            <v>TAC</v>
          </cell>
          <cell r="O1317" t="str">
            <v>N/A</v>
          </cell>
          <cell r="V1317">
            <v>2709831.9732209998</v>
          </cell>
        </row>
        <row r="1318">
          <cell r="F1318" t="str">
            <v>B-10</v>
          </cell>
          <cell r="H1318" t="str">
            <v>TRBAA</v>
          </cell>
          <cell r="O1318" t="str">
            <v>N/A</v>
          </cell>
          <cell r="V1318">
            <v>13304189.331506999</v>
          </cell>
        </row>
        <row r="1319">
          <cell r="F1319" t="str">
            <v>B-10</v>
          </cell>
          <cell r="H1319" t="str">
            <v>TRBAA</v>
          </cell>
          <cell r="O1319" t="str">
            <v>N/A</v>
          </cell>
          <cell r="V1319">
            <v>3444001.0224949997</v>
          </cell>
        </row>
        <row r="1320">
          <cell r="F1320" t="str">
            <v>B-10</v>
          </cell>
          <cell r="H1320" t="str">
            <v>TRBAA</v>
          </cell>
          <cell r="O1320" t="str">
            <v>N/A</v>
          </cell>
          <cell r="V1320">
            <v>4691409.625763</v>
          </cell>
        </row>
        <row r="1321">
          <cell r="F1321" t="str">
            <v>B-10</v>
          </cell>
          <cell r="H1321" t="str">
            <v>TRBAA</v>
          </cell>
          <cell r="O1321" t="str">
            <v>N/A</v>
          </cell>
          <cell r="V1321">
            <v>31967431.220857002</v>
          </cell>
        </row>
        <row r="1322">
          <cell r="F1322" t="str">
            <v>B-10</v>
          </cell>
          <cell r="H1322" t="str">
            <v>TRBAA</v>
          </cell>
          <cell r="O1322" t="str">
            <v>N/A</v>
          </cell>
          <cell r="V1322">
            <v>9740719.1745449994</v>
          </cell>
        </row>
        <row r="1323">
          <cell r="F1323" t="str">
            <v>B-10</v>
          </cell>
          <cell r="H1323" t="str">
            <v>TRBAA</v>
          </cell>
          <cell r="O1323" t="str">
            <v>N/A</v>
          </cell>
          <cell r="V1323">
            <v>2709831.9732209998</v>
          </cell>
        </row>
        <row r="1324">
          <cell r="F1324" t="str">
            <v>B-10</v>
          </cell>
          <cell r="H1324" t="str">
            <v>EUCRA</v>
          </cell>
          <cell r="O1324" t="str">
            <v>N/A</v>
          </cell>
          <cell r="V1324">
            <v>1462867962.2808971</v>
          </cell>
        </row>
        <row r="1325">
          <cell r="F1325" t="str">
            <v>B-10</v>
          </cell>
          <cell r="H1325" t="str">
            <v>EUCRA</v>
          </cell>
          <cell r="O1325" t="str">
            <v>N/A</v>
          </cell>
          <cell r="V1325">
            <v>418053795.19095802</v>
          </cell>
        </row>
        <row r="1326">
          <cell r="F1326" t="str">
            <v>B-10</v>
          </cell>
          <cell r="H1326" t="str">
            <v>EUCRA</v>
          </cell>
          <cell r="O1326" t="str">
            <v>N/A</v>
          </cell>
          <cell r="V1326">
            <v>585706842.66378796</v>
          </cell>
        </row>
        <row r="1327">
          <cell r="F1327" t="str">
            <v>B-10</v>
          </cell>
          <cell r="H1327" t="str">
            <v>EUCRA</v>
          </cell>
          <cell r="O1327" t="str">
            <v>N/A</v>
          </cell>
          <cell r="V1327">
            <v>3081454067.2576652</v>
          </cell>
        </row>
        <row r="1328">
          <cell r="F1328" t="str">
            <v>B-10</v>
          </cell>
          <cell r="H1328" t="str">
            <v>EUCRA</v>
          </cell>
          <cell r="O1328" t="str">
            <v>N/A</v>
          </cell>
          <cell r="V1328">
            <v>993979543.86851597</v>
          </cell>
        </row>
        <row r="1329">
          <cell r="F1329" t="str">
            <v>B-10</v>
          </cell>
          <cell r="H1329" t="str">
            <v>EUCRA</v>
          </cell>
          <cell r="O1329" t="str">
            <v>N/A</v>
          </cell>
          <cell r="V1329">
            <v>342983234.57124901</v>
          </cell>
        </row>
        <row r="1330">
          <cell r="F1330" t="str">
            <v>B-10</v>
          </cell>
          <cell r="H1330" t="str">
            <v>TAC</v>
          </cell>
          <cell r="O1330" t="str">
            <v>N/A</v>
          </cell>
          <cell r="V1330">
            <v>1462867962.2808971</v>
          </cell>
        </row>
        <row r="1331">
          <cell r="F1331" t="str">
            <v>B-10</v>
          </cell>
          <cell r="H1331" t="str">
            <v>TAC</v>
          </cell>
          <cell r="O1331" t="str">
            <v>N/A</v>
          </cell>
          <cell r="V1331">
            <v>418053795.19095802</v>
          </cell>
        </row>
        <row r="1332">
          <cell r="F1332" t="str">
            <v>B-10</v>
          </cell>
          <cell r="H1332" t="str">
            <v>TAC</v>
          </cell>
          <cell r="O1332" t="str">
            <v>N/A</v>
          </cell>
          <cell r="V1332">
            <v>585706842.66378796</v>
          </cell>
        </row>
        <row r="1333">
          <cell r="F1333" t="str">
            <v>B-10</v>
          </cell>
          <cell r="H1333" t="str">
            <v>TAC</v>
          </cell>
          <cell r="O1333" t="str">
            <v>N/A</v>
          </cell>
          <cell r="V1333">
            <v>3081454067.2576652</v>
          </cell>
        </row>
        <row r="1334">
          <cell r="F1334" t="str">
            <v>B-10</v>
          </cell>
          <cell r="H1334" t="str">
            <v>TAC</v>
          </cell>
          <cell r="O1334" t="str">
            <v>N/A</v>
          </cell>
          <cell r="V1334">
            <v>993979543.86851597</v>
          </cell>
        </row>
        <row r="1335">
          <cell r="F1335" t="str">
            <v>B-10</v>
          </cell>
          <cell r="H1335" t="str">
            <v>TAC</v>
          </cell>
          <cell r="O1335" t="str">
            <v>N/A</v>
          </cell>
          <cell r="V1335">
            <v>342983234.57124901</v>
          </cell>
        </row>
        <row r="1336">
          <cell r="F1336" t="str">
            <v>B-10</v>
          </cell>
          <cell r="H1336" t="str">
            <v>TRBAA</v>
          </cell>
          <cell r="O1336" t="str">
            <v>N/A</v>
          </cell>
          <cell r="V1336">
            <v>1462867962.2808971</v>
          </cell>
        </row>
        <row r="1337">
          <cell r="F1337" t="str">
            <v>B-10</v>
          </cell>
          <cell r="H1337" t="str">
            <v>TRBAA</v>
          </cell>
          <cell r="O1337" t="str">
            <v>N/A</v>
          </cell>
          <cell r="V1337">
            <v>418053795.19095802</v>
          </cell>
        </row>
        <row r="1338">
          <cell r="F1338" t="str">
            <v>B-10</v>
          </cell>
          <cell r="H1338" t="str">
            <v>TRBAA</v>
          </cell>
          <cell r="O1338" t="str">
            <v>N/A</v>
          </cell>
          <cell r="V1338">
            <v>585706842.66378796</v>
          </cell>
        </row>
        <row r="1339">
          <cell r="F1339" t="str">
            <v>B-10</v>
          </cell>
          <cell r="H1339" t="str">
            <v>TRBAA</v>
          </cell>
          <cell r="O1339" t="str">
            <v>N/A</v>
          </cell>
          <cell r="V1339">
            <v>3081454067.2576652</v>
          </cell>
        </row>
        <row r="1340">
          <cell r="F1340" t="str">
            <v>B-10</v>
          </cell>
          <cell r="H1340" t="str">
            <v>TRBAA</v>
          </cell>
          <cell r="O1340" t="str">
            <v>N/A</v>
          </cell>
          <cell r="V1340">
            <v>993979543.86851597</v>
          </cell>
        </row>
        <row r="1341">
          <cell r="F1341" t="str">
            <v>B-10</v>
          </cell>
          <cell r="H1341" t="str">
            <v>TRBAA</v>
          </cell>
          <cell r="O1341" t="str">
            <v>N/A</v>
          </cell>
          <cell r="V1341">
            <v>342983234.57124901</v>
          </cell>
        </row>
        <row r="1342">
          <cell r="F1342" t="str">
            <v>B-10</v>
          </cell>
          <cell r="H1342" t="str">
            <v>EUCRA</v>
          </cell>
          <cell r="O1342" t="str">
            <v>N/A</v>
          </cell>
          <cell r="V1342">
            <v>1110642.325004</v>
          </cell>
        </row>
        <row r="1343">
          <cell r="F1343" t="str">
            <v>B-10</v>
          </cell>
          <cell r="H1343" t="str">
            <v>EUCRA</v>
          </cell>
          <cell r="O1343" t="str">
            <v>N/A</v>
          </cell>
          <cell r="V1343">
            <v>290823.44352600002</v>
          </cell>
        </row>
        <row r="1344">
          <cell r="F1344" t="str">
            <v>B-10</v>
          </cell>
          <cell r="H1344" t="str">
            <v>EUCRA</v>
          </cell>
          <cell r="O1344" t="str">
            <v>N/A</v>
          </cell>
          <cell r="V1344">
            <v>380828.74761800002</v>
          </cell>
        </row>
        <row r="1345">
          <cell r="F1345" t="str">
            <v>B-10</v>
          </cell>
          <cell r="H1345" t="str">
            <v>EUCRA</v>
          </cell>
          <cell r="O1345" t="str">
            <v>N/A</v>
          </cell>
          <cell r="V1345">
            <v>1941606.5597910001</v>
          </cell>
        </row>
        <row r="1346">
          <cell r="F1346" t="str">
            <v>B-10</v>
          </cell>
          <cell r="H1346" t="str">
            <v>EUCRA</v>
          </cell>
          <cell r="O1346" t="str">
            <v>N/A</v>
          </cell>
          <cell r="V1346">
            <v>533781.08692499995</v>
          </cell>
        </row>
        <row r="1347">
          <cell r="F1347" t="str">
            <v>B-10</v>
          </cell>
          <cell r="H1347" t="str">
            <v>EUCRA</v>
          </cell>
          <cell r="O1347" t="str">
            <v>N/A</v>
          </cell>
          <cell r="V1347">
            <v>245026.92093200001</v>
          </cell>
        </row>
        <row r="1348">
          <cell r="F1348" t="str">
            <v>B-10</v>
          </cell>
          <cell r="H1348" t="str">
            <v>TAC</v>
          </cell>
          <cell r="O1348" t="str">
            <v>N/A</v>
          </cell>
          <cell r="V1348">
            <v>1110642.325004</v>
          </cell>
        </row>
        <row r="1349">
          <cell r="F1349" t="str">
            <v>B-10</v>
          </cell>
          <cell r="H1349" t="str">
            <v>TAC</v>
          </cell>
          <cell r="O1349" t="str">
            <v>N/A</v>
          </cell>
          <cell r="V1349">
            <v>290823.44352600002</v>
          </cell>
        </row>
        <row r="1350">
          <cell r="F1350" t="str">
            <v>B-10</v>
          </cell>
          <cell r="H1350" t="str">
            <v>TAC</v>
          </cell>
          <cell r="O1350" t="str">
            <v>N/A</v>
          </cell>
          <cell r="V1350">
            <v>380828.74761800002</v>
          </cell>
        </row>
        <row r="1351">
          <cell r="F1351" t="str">
            <v>B-10</v>
          </cell>
          <cell r="H1351" t="str">
            <v>TAC</v>
          </cell>
          <cell r="O1351" t="str">
            <v>N/A</v>
          </cell>
          <cell r="V1351">
            <v>1941606.5597910001</v>
          </cell>
        </row>
        <row r="1352">
          <cell r="F1352" t="str">
            <v>B-10</v>
          </cell>
          <cell r="H1352" t="str">
            <v>TAC</v>
          </cell>
          <cell r="O1352" t="str">
            <v>N/A</v>
          </cell>
          <cell r="V1352">
            <v>533781.08692499995</v>
          </cell>
        </row>
        <row r="1353">
          <cell r="F1353" t="str">
            <v>B-10</v>
          </cell>
          <cell r="H1353" t="str">
            <v>TAC</v>
          </cell>
          <cell r="O1353" t="str">
            <v>N/A</v>
          </cell>
          <cell r="V1353">
            <v>245026.92093200001</v>
          </cell>
        </row>
        <row r="1354">
          <cell r="F1354" t="str">
            <v>B-10</v>
          </cell>
          <cell r="H1354" t="str">
            <v>TRBAA</v>
          </cell>
          <cell r="O1354" t="str">
            <v>N/A</v>
          </cell>
          <cell r="V1354">
            <v>1110642.325004</v>
          </cell>
        </row>
        <row r="1355">
          <cell r="F1355" t="str">
            <v>B-10</v>
          </cell>
          <cell r="H1355" t="str">
            <v>TRBAA</v>
          </cell>
          <cell r="O1355" t="str">
            <v>N/A</v>
          </cell>
          <cell r="V1355">
            <v>290823.44352600002</v>
          </cell>
        </row>
        <row r="1356">
          <cell r="F1356" t="str">
            <v>B-10</v>
          </cell>
          <cell r="H1356" t="str">
            <v>TRBAA</v>
          </cell>
          <cell r="O1356" t="str">
            <v>N/A</v>
          </cell>
          <cell r="V1356">
            <v>380828.74761800002</v>
          </cell>
        </row>
        <row r="1357">
          <cell r="F1357" t="str">
            <v>B-10</v>
          </cell>
          <cell r="H1357" t="str">
            <v>TRBAA</v>
          </cell>
          <cell r="O1357" t="str">
            <v>N/A</v>
          </cell>
          <cell r="V1357">
            <v>1941606.5597910001</v>
          </cell>
        </row>
        <row r="1358">
          <cell r="F1358" t="str">
            <v>B-10</v>
          </cell>
          <cell r="H1358" t="str">
            <v>TRBAA</v>
          </cell>
          <cell r="O1358" t="str">
            <v>N/A</v>
          </cell>
          <cell r="V1358">
            <v>533781.08692499995</v>
          </cell>
        </row>
        <row r="1359">
          <cell r="F1359" t="str">
            <v>B-10</v>
          </cell>
          <cell r="H1359" t="str">
            <v>TRBAA</v>
          </cell>
          <cell r="O1359" t="str">
            <v>N/A</v>
          </cell>
          <cell r="V1359">
            <v>245026.92093200001</v>
          </cell>
        </row>
        <row r="1360">
          <cell r="F1360" t="str">
            <v>B-10</v>
          </cell>
          <cell r="H1360" t="str">
            <v>N/A</v>
          </cell>
          <cell r="O1360" t="str">
            <v>N/A</v>
          </cell>
          <cell r="V1360">
            <v>90857.17723999999</v>
          </cell>
        </row>
        <row r="1361">
          <cell r="F1361" t="str">
            <v>B-10</v>
          </cell>
          <cell r="H1361" t="str">
            <v>N/A</v>
          </cell>
          <cell r="O1361" t="str">
            <v>N/A</v>
          </cell>
          <cell r="V1361">
            <v>183311.83478100001</v>
          </cell>
        </row>
        <row r="1362">
          <cell r="F1362" t="str">
            <v>B-10</v>
          </cell>
          <cell r="H1362" t="str">
            <v>N/A</v>
          </cell>
          <cell r="O1362" t="str">
            <v>N/A</v>
          </cell>
          <cell r="V1362">
            <v>9564335.5253400002</v>
          </cell>
        </row>
        <row r="1363">
          <cell r="F1363" t="str">
            <v>B-10</v>
          </cell>
          <cell r="H1363" t="str">
            <v>N/A</v>
          </cell>
          <cell r="O1363" t="str">
            <v>N/A</v>
          </cell>
          <cell r="V1363">
            <v>17217487.133050002</v>
          </cell>
        </row>
        <row r="1364">
          <cell r="F1364" t="str">
            <v>B-10</v>
          </cell>
          <cell r="H1364" t="str">
            <v>N/A</v>
          </cell>
          <cell r="O1364" t="str">
            <v>N/A</v>
          </cell>
          <cell r="V1364">
            <v>6153.3459029999995</v>
          </cell>
        </row>
        <row r="1365">
          <cell r="F1365" t="str">
            <v>B-10</v>
          </cell>
          <cell r="H1365" t="str">
            <v>N/A</v>
          </cell>
          <cell r="O1365" t="str">
            <v>N/A</v>
          </cell>
          <cell r="V1365">
            <v>8997.5468930000006</v>
          </cell>
        </row>
        <row r="1366">
          <cell r="F1366" t="str">
            <v>B-10</v>
          </cell>
          <cell r="H1366" t="str">
            <v>N/A</v>
          </cell>
          <cell r="O1366" t="str">
            <v>N/A</v>
          </cell>
          <cell r="V1366">
            <v>13304189.331506999</v>
          </cell>
        </row>
        <row r="1367">
          <cell r="F1367" t="str">
            <v>B-10</v>
          </cell>
          <cell r="H1367" t="str">
            <v>N/A</v>
          </cell>
          <cell r="O1367" t="str">
            <v>N/A</v>
          </cell>
          <cell r="V1367">
            <v>3444001.0224949997</v>
          </cell>
        </row>
        <row r="1368">
          <cell r="F1368" t="str">
            <v>B-10</v>
          </cell>
          <cell r="H1368" t="str">
            <v>N/A</v>
          </cell>
          <cell r="O1368" t="str">
            <v>N/A</v>
          </cell>
          <cell r="V1368">
            <v>4691409.625763</v>
          </cell>
        </row>
        <row r="1369">
          <cell r="F1369" t="str">
            <v>B-10</v>
          </cell>
          <cell r="H1369" t="str">
            <v>N/A</v>
          </cell>
          <cell r="O1369" t="str">
            <v>N/A</v>
          </cell>
          <cell r="V1369">
            <v>31967431.220857002</v>
          </cell>
        </row>
        <row r="1370">
          <cell r="F1370" t="str">
            <v>B-10</v>
          </cell>
          <cell r="H1370" t="str">
            <v>N/A</v>
          </cell>
          <cell r="O1370" t="str">
            <v>N/A</v>
          </cell>
          <cell r="V1370">
            <v>9740719.1745449994</v>
          </cell>
        </row>
        <row r="1371">
          <cell r="F1371" t="str">
            <v>B-10</v>
          </cell>
          <cell r="H1371" t="str">
            <v>N/A</v>
          </cell>
          <cell r="O1371" t="str">
            <v>N/A</v>
          </cell>
          <cell r="V1371">
            <v>2709831.9732209998</v>
          </cell>
        </row>
        <row r="1372">
          <cell r="F1372" t="str">
            <v>B-10</v>
          </cell>
          <cell r="H1372" t="str">
            <v>N/A</v>
          </cell>
          <cell r="O1372" t="str">
            <v>N/A</v>
          </cell>
          <cell r="V1372">
            <v>1462867962.2808971</v>
          </cell>
        </row>
        <row r="1373">
          <cell r="F1373" t="str">
            <v>B-10</v>
          </cell>
          <cell r="H1373" t="str">
            <v>N/A</v>
          </cell>
          <cell r="O1373" t="str">
            <v>N/A</v>
          </cell>
          <cell r="V1373">
            <v>418053795.19095802</v>
          </cell>
        </row>
        <row r="1374">
          <cell r="F1374" t="str">
            <v>B-10</v>
          </cell>
          <cell r="H1374" t="str">
            <v>N/A</v>
          </cell>
          <cell r="O1374" t="str">
            <v>N/A</v>
          </cell>
          <cell r="V1374">
            <v>585706842.66378796</v>
          </cell>
        </row>
        <row r="1375">
          <cell r="F1375" t="str">
            <v>B-10</v>
          </cell>
          <cell r="H1375" t="str">
            <v>N/A</v>
          </cell>
          <cell r="O1375" t="str">
            <v>N/A</v>
          </cell>
          <cell r="V1375">
            <v>3081454067.2576652</v>
          </cell>
        </row>
        <row r="1376">
          <cell r="F1376" t="str">
            <v>B-10</v>
          </cell>
          <cell r="H1376" t="str">
            <v>N/A</v>
          </cell>
          <cell r="O1376" t="str">
            <v>N/A</v>
          </cell>
          <cell r="V1376">
            <v>993979543.86851597</v>
          </cell>
        </row>
        <row r="1377">
          <cell r="F1377" t="str">
            <v>B-10</v>
          </cell>
          <cell r="H1377" t="str">
            <v>N/A</v>
          </cell>
          <cell r="O1377" t="str">
            <v>N/A</v>
          </cell>
          <cell r="V1377">
            <v>342983234.57124901</v>
          </cell>
        </row>
        <row r="1378">
          <cell r="F1378" t="str">
            <v>B-10</v>
          </cell>
          <cell r="H1378" t="str">
            <v>N/A</v>
          </cell>
          <cell r="O1378" t="str">
            <v>N/A</v>
          </cell>
          <cell r="V1378">
            <v>1110642.325004</v>
          </cell>
        </row>
        <row r="1379">
          <cell r="F1379" t="str">
            <v>B-10</v>
          </cell>
          <cell r="H1379" t="str">
            <v>N/A</v>
          </cell>
          <cell r="O1379" t="str">
            <v>N/A</v>
          </cell>
          <cell r="V1379">
            <v>290823.44352600002</v>
          </cell>
        </row>
        <row r="1380">
          <cell r="F1380" t="str">
            <v>B-10</v>
          </cell>
          <cell r="H1380" t="str">
            <v>N/A</v>
          </cell>
          <cell r="O1380" t="str">
            <v>N/A</v>
          </cell>
          <cell r="V1380">
            <v>380828.74761800002</v>
          </cell>
        </row>
        <row r="1381">
          <cell r="F1381" t="str">
            <v>B-10</v>
          </cell>
          <cell r="H1381" t="str">
            <v>N/A</v>
          </cell>
          <cell r="O1381" t="str">
            <v>N/A</v>
          </cell>
          <cell r="V1381">
            <v>1941606.5597910001</v>
          </cell>
        </row>
        <row r="1382">
          <cell r="F1382" t="str">
            <v>B-10</v>
          </cell>
          <cell r="H1382" t="str">
            <v>N/A</v>
          </cell>
          <cell r="O1382" t="str">
            <v>N/A</v>
          </cell>
          <cell r="V1382">
            <v>533781.08692499995</v>
          </cell>
        </row>
        <row r="1383">
          <cell r="F1383" t="str">
            <v>B-10</v>
          </cell>
          <cell r="H1383" t="str">
            <v>N/A</v>
          </cell>
          <cell r="O1383" t="str">
            <v>N/A</v>
          </cell>
          <cell r="V1383">
            <v>245026.92093200001</v>
          </cell>
        </row>
        <row r="1384">
          <cell r="F1384" t="str">
            <v>B-10</v>
          </cell>
          <cell r="H1384" t="str">
            <v>N/A</v>
          </cell>
          <cell r="O1384" t="str">
            <v>N/A</v>
          </cell>
          <cell r="V1384">
            <v>908.58761600000003</v>
          </cell>
        </row>
        <row r="1385">
          <cell r="F1385" t="str">
            <v>B-10</v>
          </cell>
          <cell r="H1385" t="str">
            <v>N/A</v>
          </cell>
          <cell r="O1385" t="str">
            <v>N/A</v>
          </cell>
          <cell r="V1385">
            <v>27706.246395999995</v>
          </cell>
        </row>
        <row r="1386">
          <cell r="F1386" t="str">
            <v>B-10</v>
          </cell>
          <cell r="H1386" t="str">
            <v>N/A</v>
          </cell>
          <cell r="O1386" t="str">
            <v>N/A</v>
          </cell>
          <cell r="V1386">
            <v>0</v>
          </cell>
        </row>
        <row r="1387">
          <cell r="F1387" t="str">
            <v>B-10</v>
          </cell>
          <cell r="H1387" t="str">
            <v>N/A</v>
          </cell>
          <cell r="O1387" t="str">
            <v>N/A</v>
          </cell>
          <cell r="V1387">
            <v>0</v>
          </cell>
        </row>
        <row r="1388">
          <cell r="F1388" t="str">
            <v>B-10</v>
          </cell>
          <cell r="H1388" t="str">
            <v>N/A</v>
          </cell>
          <cell r="O1388" t="str">
            <v>N/A</v>
          </cell>
          <cell r="V1388">
            <v>0</v>
          </cell>
        </row>
        <row r="1389">
          <cell r="F1389" t="str">
            <v>B-10</v>
          </cell>
          <cell r="H1389" t="str">
            <v>N/A</v>
          </cell>
          <cell r="O1389" t="str">
            <v>N/A</v>
          </cell>
          <cell r="V1389">
            <v>13304189.331506999</v>
          </cell>
        </row>
        <row r="1390">
          <cell r="F1390" t="str">
            <v>B-10</v>
          </cell>
          <cell r="H1390" t="str">
            <v>N/A</v>
          </cell>
          <cell r="O1390" t="str">
            <v>N/A</v>
          </cell>
          <cell r="V1390">
            <v>3444001.0224949997</v>
          </cell>
        </row>
        <row r="1391">
          <cell r="F1391" t="str">
            <v>B-10</v>
          </cell>
          <cell r="H1391" t="str">
            <v>N/A</v>
          </cell>
          <cell r="O1391" t="str">
            <v>N/A</v>
          </cell>
          <cell r="V1391">
            <v>4691409.625763</v>
          </cell>
        </row>
        <row r="1392">
          <cell r="F1392" t="str">
            <v>B-10</v>
          </cell>
          <cell r="H1392" t="str">
            <v>N/A</v>
          </cell>
          <cell r="O1392" t="str">
            <v>N/A</v>
          </cell>
          <cell r="V1392">
            <v>31967431.220857002</v>
          </cell>
        </row>
        <row r="1393">
          <cell r="F1393" t="str">
            <v>B-10</v>
          </cell>
          <cell r="H1393" t="str">
            <v>N/A</v>
          </cell>
          <cell r="O1393" t="str">
            <v>N/A</v>
          </cell>
          <cell r="V1393">
            <v>9740719.1745449994</v>
          </cell>
        </row>
        <row r="1394">
          <cell r="F1394" t="str">
            <v>B-10</v>
          </cell>
          <cell r="H1394" t="str">
            <v>N/A</v>
          </cell>
          <cell r="O1394" t="str">
            <v>N/A</v>
          </cell>
          <cell r="V1394">
            <v>2709831.9732209998</v>
          </cell>
        </row>
        <row r="1395">
          <cell r="F1395" t="str">
            <v>B-10</v>
          </cell>
          <cell r="H1395" t="str">
            <v>N/A</v>
          </cell>
          <cell r="O1395" t="str">
            <v>N/A</v>
          </cell>
          <cell r="V1395">
            <v>1462753217.005897</v>
          </cell>
        </row>
        <row r="1396">
          <cell r="F1396" t="str">
            <v>B-10</v>
          </cell>
          <cell r="H1396" t="str">
            <v>N/A</v>
          </cell>
          <cell r="O1396" t="str">
            <v>N/A</v>
          </cell>
          <cell r="V1396">
            <v>418012076.18595803</v>
          </cell>
        </row>
        <row r="1397">
          <cell r="F1397" t="str">
            <v>B-10</v>
          </cell>
          <cell r="H1397" t="str">
            <v>N/A</v>
          </cell>
          <cell r="O1397" t="str">
            <v>N/A</v>
          </cell>
          <cell r="V1397">
            <v>585647792.76378798</v>
          </cell>
        </row>
        <row r="1398">
          <cell r="F1398" t="str">
            <v>B-10</v>
          </cell>
          <cell r="H1398" t="str">
            <v>N/A</v>
          </cell>
          <cell r="O1398" t="str">
            <v>N/A</v>
          </cell>
          <cell r="V1398">
            <v>3081282437.460165</v>
          </cell>
        </row>
        <row r="1399">
          <cell r="F1399" t="str">
            <v>B-10</v>
          </cell>
          <cell r="H1399" t="str">
            <v>N/A</v>
          </cell>
          <cell r="O1399" t="str">
            <v>N/A</v>
          </cell>
          <cell r="V1399">
            <v>993921121.80851603</v>
          </cell>
        </row>
        <row r="1400">
          <cell r="F1400" t="str">
            <v>B-10</v>
          </cell>
          <cell r="H1400" t="str">
            <v>N/A</v>
          </cell>
          <cell r="O1400" t="str">
            <v>N/A</v>
          </cell>
          <cell r="V1400">
            <v>342983234.57124901</v>
          </cell>
        </row>
        <row r="1401">
          <cell r="F1401" t="str">
            <v>B-10</v>
          </cell>
          <cell r="H1401" t="str">
            <v>N/A</v>
          </cell>
          <cell r="O1401" t="str">
            <v>N/A</v>
          </cell>
          <cell r="V1401">
            <v>1110642.325004</v>
          </cell>
        </row>
        <row r="1402">
          <cell r="F1402" t="str">
            <v>B-10</v>
          </cell>
          <cell r="H1402" t="str">
            <v>N/A</v>
          </cell>
          <cell r="O1402" t="str">
            <v>N/A</v>
          </cell>
          <cell r="V1402">
            <v>290823.44352600002</v>
          </cell>
        </row>
        <row r="1403">
          <cell r="F1403" t="str">
            <v>B-10</v>
          </cell>
          <cell r="H1403" t="str">
            <v>N/A</v>
          </cell>
          <cell r="O1403" t="str">
            <v>N/A</v>
          </cell>
          <cell r="V1403">
            <v>380828.74761800002</v>
          </cell>
        </row>
        <row r="1404">
          <cell r="F1404" t="str">
            <v>B-10</v>
          </cell>
          <cell r="H1404" t="str">
            <v>N/A</v>
          </cell>
          <cell r="O1404" t="str">
            <v>N/A</v>
          </cell>
          <cell r="V1404">
            <v>1941606.5597910001</v>
          </cell>
        </row>
        <row r="1405">
          <cell r="F1405" t="str">
            <v>B-10</v>
          </cell>
          <cell r="H1405" t="str">
            <v>N/A</v>
          </cell>
          <cell r="O1405" t="str">
            <v>N/A</v>
          </cell>
          <cell r="V1405">
            <v>533781.08692499995</v>
          </cell>
        </row>
        <row r="1406">
          <cell r="F1406" t="str">
            <v>B-10</v>
          </cell>
          <cell r="H1406" t="str">
            <v>N/A</v>
          </cell>
          <cell r="O1406" t="str">
            <v>N/A</v>
          </cell>
          <cell r="V1406">
            <v>245026.92093200001</v>
          </cell>
        </row>
        <row r="1407">
          <cell r="F1407" t="str">
            <v>B-10</v>
          </cell>
          <cell r="H1407" t="str">
            <v>N/A</v>
          </cell>
          <cell r="O1407" t="str">
            <v>N/A</v>
          </cell>
          <cell r="V1407">
            <v>0</v>
          </cell>
        </row>
        <row r="1408">
          <cell r="F1408" t="str">
            <v>B-10</v>
          </cell>
          <cell r="H1408" t="str">
            <v>N/A</v>
          </cell>
          <cell r="O1408" t="str">
            <v>N/A</v>
          </cell>
          <cell r="V1408">
            <v>0</v>
          </cell>
        </row>
        <row r="1409">
          <cell r="F1409" t="str">
            <v>B-10</v>
          </cell>
          <cell r="H1409" t="str">
            <v>N/A</v>
          </cell>
          <cell r="O1409" t="str">
            <v>N/A</v>
          </cell>
          <cell r="V1409">
            <v>0</v>
          </cell>
        </row>
        <row r="1410">
          <cell r="F1410" t="str">
            <v>B-10</v>
          </cell>
          <cell r="H1410" t="str">
            <v>N/A</v>
          </cell>
          <cell r="O1410" t="str">
            <v>N/A</v>
          </cell>
          <cell r="V1410">
            <v>13304189.331506999</v>
          </cell>
        </row>
        <row r="1411">
          <cell r="F1411" t="str">
            <v>B-10</v>
          </cell>
          <cell r="H1411" t="str">
            <v>N/A</v>
          </cell>
          <cell r="O1411" t="str">
            <v>N/A</v>
          </cell>
          <cell r="V1411">
            <v>3444001.0224949997</v>
          </cell>
        </row>
        <row r="1412">
          <cell r="F1412" t="str">
            <v>B-10</v>
          </cell>
          <cell r="H1412" t="str">
            <v>N/A</v>
          </cell>
          <cell r="O1412" t="str">
            <v>N/A</v>
          </cell>
          <cell r="V1412">
            <v>4691409.625763</v>
          </cell>
        </row>
        <row r="1413">
          <cell r="F1413" t="str">
            <v>B-10</v>
          </cell>
          <cell r="H1413" t="str">
            <v>N/A</v>
          </cell>
          <cell r="O1413" t="str">
            <v>N/A</v>
          </cell>
          <cell r="V1413">
            <v>31967431.220857002</v>
          </cell>
        </row>
        <row r="1414">
          <cell r="F1414" t="str">
            <v>B-10</v>
          </cell>
          <cell r="H1414" t="str">
            <v>N/A</v>
          </cell>
          <cell r="O1414" t="str">
            <v>N/A</v>
          </cell>
          <cell r="V1414">
            <v>9740719.1745449994</v>
          </cell>
        </row>
        <row r="1415">
          <cell r="F1415" t="str">
            <v>B-10</v>
          </cell>
          <cell r="H1415" t="str">
            <v>N/A</v>
          </cell>
          <cell r="O1415" t="str">
            <v>N/A</v>
          </cell>
          <cell r="V1415">
            <v>2709831.9732209998</v>
          </cell>
        </row>
        <row r="1416">
          <cell r="F1416" t="str">
            <v>B-10</v>
          </cell>
          <cell r="H1416" t="str">
            <v>N/A</v>
          </cell>
          <cell r="O1416" t="str">
            <v>N/A</v>
          </cell>
          <cell r="V1416">
            <v>1462753217.005897</v>
          </cell>
        </row>
        <row r="1417">
          <cell r="F1417" t="str">
            <v>B-10</v>
          </cell>
          <cell r="H1417" t="str">
            <v>N/A</v>
          </cell>
          <cell r="O1417" t="str">
            <v>N/A</v>
          </cell>
          <cell r="V1417">
            <v>418012076.18595803</v>
          </cell>
        </row>
        <row r="1418">
          <cell r="F1418" t="str">
            <v>B-10</v>
          </cell>
          <cell r="H1418" t="str">
            <v>N/A</v>
          </cell>
          <cell r="O1418" t="str">
            <v>N/A</v>
          </cell>
          <cell r="V1418">
            <v>585647792.76378798</v>
          </cell>
        </row>
        <row r="1419">
          <cell r="F1419" t="str">
            <v>B-10</v>
          </cell>
          <cell r="H1419" t="str">
            <v>N/A</v>
          </cell>
          <cell r="O1419" t="str">
            <v>N/A</v>
          </cell>
          <cell r="V1419">
            <v>3081282437.460165</v>
          </cell>
        </row>
        <row r="1420">
          <cell r="F1420" t="str">
            <v>B-10</v>
          </cell>
          <cell r="H1420" t="str">
            <v>N/A</v>
          </cell>
          <cell r="O1420" t="str">
            <v>N/A</v>
          </cell>
          <cell r="V1420">
            <v>993921121.80851603</v>
          </cell>
        </row>
        <row r="1421">
          <cell r="F1421" t="str">
            <v>B-10</v>
          </cell>
          <cell r="H1421" t="str">
            <v>N/A</v>
          </cell>
          <cell r="O1421" t="str">
            <v>N/A</v>
          </cell>
          <cell r="V1421">
            <v>342983234.57124901</v>
          </cell>
        </row>
        <row r="1422">
          <cell r="F1422" t="str">
            <v>B-10</v>
          </cell>
          <cell r="H1422" t="str">
            <v>N/A</v>
          </cell>
          <cell r="O1422" t="str">
            <v>N/A</v>
          </cell>
          <cell r="V1422">
            <v>1110642.325004</v>
          </cell>
        </row>
        <row r="1423">
          <cell r="F1423" t="str">
            <v>B-10</v>
          </cell>
          <cell r="H1423" t="str">
            <v>N/A</v>
          </cell>
          <cell r="O1423" t="str">
            <v>N/A</v>
          </cell>
          <cell r="V1423">
            <v>290823.44352600002</v>
          </cell>
        </row>
        <row r="1424">
          <cell r="F1424" t="str">
            <v>B-10</v>
          </cell>
          <cell r="H1424" t="str">
            <v>N/A</v>
          </cell>
          <cell r="O1424" t="str">
            <v>N/A</v>
          </cell>
          <cell r="V1424">
            <v>380828.74761800002</v>
          </cell>
        </row>
        <row r="1425">
          <cell r="F1425" t="str">
            <v>B-10</v>
          </cell>
          <cell r="H1425" t="str">
            <v>N/A</v>
          </cell>
          <cell r="O1425" t="str">
            <v>N/A</v>
          </cell>
          <cell r="V1425">
            <v>1941606.5597910001</v>
          </cell>
        </row>
        <row r="1426">
          <cell r="F1426" t="str">
            <v>B-10</v>
          </cell>
          <cell r="H1426" t="str">
            <v>N/A</v>
          </cell>
          <cell r="O1426" t="str">
            <v>N/A</v>
          </cell>
          <cell r="V1426">
            <v>533781.08692499995</v>
          </cell>
        </row>
        <row r="1427">
          <cell r="F1427" t="str">
            <v>B-10</v>
          </cell>
          <cell r="H1427" t="str">
            <v>N/A</v>
          </cell>
          <cell r="O1427" t="str">
            <v>N/A</v>
          </cell>
          <cell r="V1427">
            <v>245026.92093200001</v>
          </cell>
        </row>
        <row r="1428">
          <cell r="F1428" t="str">
            <v>B-10</v>
          </cell>
          <cell r="H1428" t="str">
            <v>FO1</v>
          </cell>
          <cell r="O1428" t="str">
            <v>N/A</v>
          </cell>
          <cell r="V1428">
            <v>0</v>
          </cell>
        </row>
        <row r="1429">
          <cell r="F1429" t="str">
            <v>B-10</v>
          </cell>
          <cell r="H1429" t="str">
            <v>FO1</v>
          </cell>
          <cell r="O1429" t="str">
            <v>N/A</v>
          </cell>
          <cell r="V1429">
            <v>0</v>
          </cell>
        </row>
        <row r="1430">
          <cell r="F1430" t="str">
            <v>B-10</v>
          </cell>
          <cell r="H1430" t="str">
            <v>FO1</v>
          </cell>
          <cell r="O1430" t="str">
            <v>N/A</v>
          </cell>
          <cell r="V1430">
            <v>0</v>
          </cell>
        </row>
        <row r="1431">
          <cell r="F1431" t="str">
            <v>B-10</v>
          </cell>
          <cell r="H1431" t="str">
            <v>FO1</v>
          </cell>
          <cell r="O1431" t="str">
            <v>N/A</v>
          </cell>
          <cell r="V1431">
            <v>13304189.331506999</v>
          </cell>
        </row>
        <row r="1432">
          <cell r="F1432" t="str">
            <v>B-10</v>
          </cell>
          <cell r="H1432" t="str">
            <v>FO1</v>
          </cell>
          <cell r="O1432" t="str">
            <v>N/A</v>
          </cell>
          <cell r="V1432">
            <v>3444001.0224949997</v>
          </cell>
        </row>
        <row r="1433">
          <cell r="F1433" t="str">
            <v>B-10</v>
          </cell>
          <cell r="H1433" t="str">
            <v>FO1</v>
          </cell>
          <cell r="O1433" t="str">
            <v>N/A</v>
          </cell>
          <cell r="V1433">
            <v>4691409.625763</v>
          </cell>
        </row>
        <row r="1434">
          <cell r="F1434" t="str">
            <v>B-10</v>
          </cell>
          <cell r="H1434" t="str">
            <v>FO1</v>
          </cell>
          <cell r="O1434" t="str">
            <v>N/A</v>
          </cell>
          <cell r="V1434">
            <v>31967431.220857002</v>
          </cell>
        </row>
        <row r="1435">
          <cell r="F1435" t="str">
            <v>B-10</v>
          </cell>
          <cell r="H1435" t="str">
            <v>FO1</v>
          </cell>
          <cell r="O1435" t="str">
            <v>N/A</v>
          </cell>
          <cell r="V1435">
            <v>9740719.1745449994</v>
          </cell>
        </row>
        <row r="1436">
          <cell r="F1436" t="str">
            <v>B-10</v>
          </cell>
          <cell r="H1436" t="str">
            <v>FO1</v>
          </cell>
          <cell r="O1436" t="str">
            <v>N/A</v>
          </cell>
          <cell r="V1436">
            <v>2709831.9732209998</v>
          </cell>
        </row>
        <row r="1437">
          <cell r="F1437" t="str">
            <v>B-10</v>
          </cell>
          <cell r="H1437" t="str">
            <v>FO1</v>
          </cell>
          <cell r="O1437" t="str">
            <v>N/A</v>
          </cell>
          <cell r="V1437">
            <v>1462867962.2808971</v>
          </cell>
        </row>
        <row r="1438">
          <cell r="F1438" t="str">
            <v>B-10</v>
          </cell>
          <cell r="H1438" t="str">
            <v>FO1</v>
          </cell>
          <cell r="O1438" t="str">
            <v>N/A</v>
          </cell>
          <cell r="V1438">
            <v>418053795.19095802</v>
          </cell>
        </row>
        <row r="1439">
          <cell r="F1439" t="str">
            <v>B-10</v>
          </cell>
          <cell r="H1439" t="str">
            <v>FO1</v>
          </cell>
          <cell r="O1439" t="str">
            <v>N/A</v>
          </cell>
          <cell r="V1439">
            <v>585706842.66378796</v>
          </cell>
        </row>
        <row r="1440">
          <cell r="F1440" t="str">
            <v>B-10</v>
          </cell>
          <cell r="H1440" t="str">
            <v>FO1</v>
          </cell>
          <cell r="O1440" t="str">
            <v>N/A</v>
          </cell>
          <cell r="V1440">
            <v>3081454067.2576652</v>
          </cell>
        </row>
        <row r="1441">
          <cell r="F1441" t="str">
            <v>B-10</v>
          </cell>
          <cell r="H1441" t="str">
            <v>FO1</v>
          </cell>
          <cell r="O1441" t="str">
            <v>N/A</v>
          </cell>
          <cell r="V1441">
            <v>993979543.86851597</v>
          </cell>
        </row>
        <row r="1442">
          <cell r="F1442" t="str">
            <v>B-10</v>
          </cell>
          <cell r="H1442" t="str">
            <v>FO1</v>
          </cell>
          <cell r="O1442" t="str">
            <v>N/A</v>
          </cell>
          <cell r="V1442">
            <v>342983234.57124901</v>
          </cell>
        </row>
        <row r="1443">
          <cell r="F1443" t="str">
            <v>B-10</v>
          </cell>
          <cell r="H1443" t="str">
            <v>FO1</v>
          </cell>
          <cell r="O1443" t="str">
            <v>N/A</v>
          </cell>
          <cell r="V1443">
            <v>1110642.325004</v>
          </cell>
        </row>
        <row r="1444">
          <cell r="F1444" t="str">
            <v>B-10</v>
          </cell>
          <cell r="H1444" t="str">
            <v>FO1</v>
          </cell>
          <cell r="O1444" t="str">
            <v>N/A</v>
          </cell>
          <cell r="V1444">
            <v>290823.44352600002</v>
          </cell>
        </row>
        <row r="1445">
          <cell r="F1445" t="str">
            <v>B-10</v>
          </cell>
          <cell r="H1445" t="str">
            <v>FO1</v>
          </cell>
          <cell r="O1445" t="str">
            <v>N/A</v>
          </cell>
          <cell r="V1445">
            <v>380828.74761800002</v>
          </cell>
        </row>
        <row r="1446">
          <cell r="F1446" t="str">
            <v>B-10</v>
          </cell>
          <cell r="H1446" t="str">
            <v>FO1</v>
          </cell>
          <cell r="O1446" t="str">
            <v>N/A</v>
          </cell>
          <cell r="V1446">
            <v>1941606.5597910001</v>
          </cell>
        </row>
        <row r="1447">
          <cell r="F1447" t="str">
            <v>B-10</v>
          </cell>
          <cell r="H1447" t="str">
            <v>FO1</v>
          </cell>
          <cell r="O1447" t="str">
            <v>N/A</v>
          </cell>
          <cell r="V1447">
            <v>533781.08692499995</v>
          </cell>
        </row>
        <row r="1448">
          <cell r="F1448" t="str">
            <v>B-10</v>
          </cell>
          <cell r="H1448" t="str">
            <v>FO1</v>
          </cell>
          <cell r="O1448" t="str">
            <v>N/A</v>
          </cell>
          <cell r="V1448">
            <v>245026.92093200001</v>
          </cell>
        </row>
        <row r="1449">
          <cell r="F1449" t="str">
            <v>B-10</v>
          </cell>
          <cell r="H1449" t="str">
            <v>N/A</v>
          </cell>
          <cell r="O1449" t="str">
            <v>N/A</v>
          </cell>
          <cell r="V1449">
            <v>970264.84663400007</v>
          </cell>
        </row>
        <row r="1450">
          <cell r="F1450" t="str">
            <v>B-10</v>
          </cell>
          <cell r="H1450" t="str">
            <v>N/A</v>
          </cell>
          <cell r="O1450" t="str">
            <v>N/A</v>
          </cell>
          <cell r="V1450">
            <v>148871884.73748302</v>
          </cell>
        </row>
        <row r="1451">
          <cell r="F1451" t="str">
            <v>B-10</v>
          </cell>
          <cell r="H1451" t="str">
            <v>N/A</v>
          </cell>
          <cell r="O1451" t="str">
            <v>N/A</v>
          </cell>
          <cell r="V1451">
            <v>0</v>
          </cell>
        </row>
        <row r="1452">
          <cell r="F1452" t="str">
            <v>B-10</v>
          </cell>
          <cell r="H1452" t="str">
            <v>N/A</v>
          </cell>
          <cell r="O1452" t="str">
            <v>N/A</v>
          </cell>
          <cell r="V1452">
            <v>2629227.3994180001</v>
          </cell>
        </row>
        <row r="1453">
          <cell r="F1453" t="str">
            <v>B-10</v>
          </cell>
          <cell r="H1453" t="str">
            <v>N/A</v>
          </cell>
          <cell r="O1453" t="str">
            <v>N/A</v>
          </cell>
          <cell r="V1453">
            <v>377127838.953197</v>
          </cell>
        </row>
        <row r="1454">
          <cell r="F1454" t="str">
            <v>B-10</v>
          </cell>
          <cell r="H1454" t="str">
            <v>N/A</v>
          </cell>
          <cell r="O1454" t="str">
            <v>N/A</v>
          </cell>
          <cell r="V1454">
            <v>0</v>
          </cell>
        </row>
        <row r="1455">
          <cell r="F1455" t="str">
            <v>B-10</v>
          </cell>
          <cell r="H1455" t="str">
            <v>N/A</v>
          </cell>
          <cell r="O1455" t="str">
            <v>N/A</v>
          </cell>
          <cell r="V1455">
            <v>1276435.583906</v>
          </cell>
        </row>
        <row r="1456">
          <cell r="F1456" t="str">
            <v>B-10</v>
          </cell>
          <cell r="H1456" t="str">
            <v>N/A</v>
          </cell>
          <cell r="O1456" t="str">
            <v>N/A</v>
          </cell>
          <cell r="V1456">
            <v>174213545.63453901</v>
          </cell>
        </row>
        <row r="1457">
          <cell r="F1457" t="str">
            <v>B-10</v>
          </cell>
          <cell r="H1457" t="str">
            <v>N/A</v>
          </cell>
          <cell r="O1457" t="str">
            <v>N/A</v>
          </cell>
          <cell r="V1457">
            <v>2205695.4690129999</v>
          </cell>
        </row>
        <row r="1458">
          <cell r="F1458" t="str">
            <v>B-10</v>
          </cell>
          <cell r="H1458" t="str">
            <v>N/A</v>
          </cell>
          <cell r="O1458" t="str">
            <v>N/A</v>
          </cell>
          <cell r="V1458">
            <v>22739226.276152998</v>
          </cell>
        </row>
        <row r="1459">
          <cell r="F1459" t="str">
            <v>B-10</v>
          </cell>
          <cell r="H1459" t="str">
            <v>N/A</v>
          </cell>
          <cell r="O1459" t="str">
            <v>N/A</v>
          </cell>
          <cell r="V1459">
            <v>1898304489.5558629</v>
          </cell>
        </row>
        <row r="1460">
          <cell r="F1460" t="str">
            <v>B-10</v>
          </cell>
          <cell r="H1460" t="str">
            <v>N/A</v>
          </cell>
          <cell r="O1460" t="str">
            <v>N/A</v>
          </cell>
          <cell r="V1460">
            <v>1745036.6250150003</v>
          </cell>
        </row>
        <row r="1461">
          <cell r="F1461" t="str">
            <v>B-10</v>
          </cell>
          <cell r="H1461" t="str">
            <v>EITE</v>
          </cell>
          <cell r="O1461" t="str">
            <v>C</v>
          </cell>
          <cell r="V1461">
            <v>20050.760941295557</v>
          </cell>
        </row>
        <row r="1462">
          <cell r="F1462" t="str">
            <v>B-10</v>
          </cell>
          <cell r="H1462" t="str">
            <v>EITE</v>
          </cell>
          <cell r="O1462" t="str">
            <v>C</v>
          </cell>
          <cell r="V1462">
            <v>8732.4594986467037</v>
          </cell>
        </row>
        <row r="1463">
          <cell r="F1463" t="str">
            <v>B-10</v>
          </cell>
          <cell r="H1463" t="str">
            <v>EITE</v>
          </cell>
          <cell r="O1463" t="str">
            <v>C</v>
          </cell>
          <cell r="V1463">
            <v>15059.583473638493</v>
          </cell>
        </row>
        <row r="1464">
          <cell r="F1464" t="str">
            <v>B-10</v>
          </cell>
          <cell r="H1464" t="str">
            <v>EITE</v>
          </cell>
          <cell r="O1464" t="str">
            <v>C</v>
          </cell>
          <cell r="V1464">
            <v>21984.067862336851</v>
          </cell>
        </row>
        <row r="1465">
          <cell r="F1465" t="str">
            <v>B-10</v>
          </cell>
          <cell r="H1465" t="str">
            <v>EITE</v>
          </cell>
          <cell r="O1465" t="str">
            <v>C</v>
          </cell>
          <cell r="V1465">
            <v>9339.2447374405729</v>
          </cell>
        </row>
        <row r="1466">
          <cell r="F1466" t="str">
            <v>B-10</v>
          </cell>
          <cell r="H1466" t="str">
            <v>EITE</v>
          </cell>
          <cell r="O1466" t="str">
            <v>C</v>
          </cell>
          <cell r="V1466">
            <v>2579.5669204603705</v>
          </cell>
        </row>
        <row r="1467">
          <cell r="F1467" t="str">
            <v>B-10</v>
          </cell>
          <cell r="H1467" t="str">
            <v>Small Business</v>
          </cell>
          <cell r="O1467" t="str">
            <v>C</v>
          </cell>
          <cell r="V1467">
            <v>0</v>
          </cell>
        </row>
        <row r="1468">
          <cell r="F1468" t="str">
            <v>B-10</v>
          </cell>
          <cell r="H1468" t="str">
            <v>Small Business</v>
          </cell>
          <cell r="O1468" t="str">
            <v>C</v>
          </cell>
          <cell r="V1468">
            <v>0</v>
          </cell>
        </row>
        <row r="1469">
          <cell r="F1469" t="str">
            <v>B-10</v>
          </cell>
          <cell r="H1469" t="str">
            <v>Small Business</v>
          </cell>
          <cell r="O1469" t="str">
            <v>C</v>
          </cell>
          <cell r="V1469">
            <v>0</v>
          </cell>
        </row>
        <row r="1470">
          <cell r="F1470" t="str">
            <v>B-10</v>
          </cell>
          <cell r="H1470" t="str">
            <v>Small Business</v>
          </cell>
          <cell r="O1470" t="str">
            <v>C</v>
          </cell>
          <cell r="V1470">
            <v>0</v>
          </cell>
        </row>
        <row r="1471">
          <cell r="F1471" t="str">
            <v>B-10</v>
          </cell>
          <cell r="H1471" t="str">
            <v>Small Business</v>
          </cell>
          <cell r="O1471" t="str">
            <v>C</v>
          </cell>
          <cell r="V1471">
            <v>0</v>
          </cell>
        </row>
        <row r="1472">
          <cell r="F1472" t="str">
            <v>B-10</v>
          </cell>
          <cell r="H1472" t="str">
            <v>Small Business</v>
          </cell>
          <cell r="O1472" t="str">
            <v>C</v>
          </cell>
          <cell r="V1472">
            <v>0</v>
          </cell>
        </row>
        <row r="1473">
          <cell r="F1473" t="str">
            <v>B-10</v>
          </cell>
          <cell r="H1473" t="str">
            <v>EITE</v>
          </cell>
          <cell r="O1473" t="str">
            <v>C</v>
          </cell>
          <cell r="V1473">
            <v>170697.03930774884</v>
          </cell>
        </row>
        <row r="1474">
          <cell r="F1474" t="str">
            <v>B-10</v>
          </cell>
          <cell r="H1474" t="str">
            <v>EITE</v>
          </cell>
          <cell r="O1474" t="str">
            <v>C</v>
          </cell>
          <cell r="V1474">
            <v>51921.211238893971</v>
          </cell>
        </row>
        <row r="1475">
          <cell r="F1475" t="str">
            <v>B-10</v>
          </cell>
          <cell r="H1475" t="str">
            <v>EITE</v>
          </cell>
          <cell r="O1475" t="str">
            <v>C</v>
          </cell>
          <cell r="V1475">
            <v>73272.439655115479</v>
          </cell>
        </row>
        <row r="1476">
          <cell r="F1476" t="str">
            <v>B-10</v>
          </cell>
          <cell r="H1476" t="str">
            <v>EITE</v>
          </cell>
          <cell r="O1476" t="str">
            <v>C</v>
          </cell>
          <cell r="V1476">
            <v>382844.05598084943</v>
          </cell>
        </row>
        <row r="1477">
          <cell r="F1477" t="str">
            <v>B-10</v>
          </cell>
          <cell r="H1477" t="str">
            <v>EITE</v>
          </cell>
          <cell r="O1477" t="str">
            <v>C</v>
          </cell>
          <cell r="V1477">
            <v>125578.16215026453</v>
          </cell>
        </row>
        <row r="1478">
          <cell r="F1478" t="str">
            <v>B-10</v>
          </cell>
          <cell r="H1478" t="str">
            <v>EITE</v>
          </cell>
          <cell r="O1478" t="str">
            <v>C</v>
          </cell>
          <cell r="V1478">
            <v>25939.628201020289</v>
          </cell>
        </row>
        <row r="1479">
          <cell r="F1479" t="str">
            <v>B-10</v>
          </cell>
          <cell r="H1479" t="str">
            <v>Small Business</v>
          </cell>
          <cell r="O1479" t="str">
            <v>C</v>
          </cell>
          <cell r="V1479">
            <v>1326945.9412093984</v>
          </cell>
        </row>
        <row r="1480">
          <cell r="F1480" t="str">
            <v>B-10</v>
          </cell>
          <cell r="H1480" t="str">
            <v>Small Business</v>
          </cell>
          <cell r="O1480" t="str">
            <v>C</v>
          </cell>
          <cell r="V1480">
            <v>403619.42301713128</v>
          </cell>
        </row>
        <row r="1481">
          <cell r="F1481" t="str">
            <v>B-10</v>
          </cell>
          <cell r="H1481" t="str">
            <v>Small Business</v>
          </cell>
          <cell r="O1481" t="str">
            <v>C</v>
          </cell>
          <cell r="V1481">
            <v>569597.26306425943</v>
          </cell>
        </row>
        <row r="1482">
          <cell r="F1482" t="str">
            <v>B-10</v>
          </cell>
          <cell r="H1482" t="str">
            <v>Small Business</v>
          </cell>
          <cell r="O1482" t="str">
            <v>C</v>
          </cell>
          <cell r="V1482">
            <v>2976111.1748636551</v>
          </cell>
        </row>
        <row r="1483">
          <cell r="F1483" t="str">
            <v>B-10</v>
          </cell>
          <cell r="H1483" t="str">
            <v>Small Business</v>
          </cell>
          <cell r="O1483" t="str">
            <v>C</v>
          </cell>
          <cell r="V1483">
            <v>976205.75755507417</v>
          </cell>
        </row>
        <row r="1484">
          <cell r="F1484" t="str">
            <v>B-10</v>
          </cell>
          <cell r="H1484" t="str">
            <v>Small Business</v>
          </cell>
          <cell r="O1484" t="str">
            <v>C</v>
          </cell>
          <cell r="V1484">
            <v>201646.6395516574</v>
          </cell>
        </row>
        <row r="1485">
          <cell r="F1485" t="str">
            <v>B-10</v>
          </cell>
          <cell r="H1485" t="str">
            <v>N/A</v>
          </cell>
          <cell r="O1485" t="str">
            <v>C</v>
          </cell>
          <cell r="V1485">
            <v>84757.213793000003</v>
          </cell>
        </row>
        <row r="1486">
          <cell r="F1486" t="str">
            <v>B-10</v>
          </cell>
          <cell r="H1486" t="str">
            <v>N/A</v>
          </cell>
          <cell r="O1486" t="str">
            <v>C</v>
          </cell>
          <cell r="V1486">
            <v>36913.259244000001</v>
          </cell>
        </row>
        <row r="1487">
          <cell r="F1487" t="str">
            <v>B-10</v>
          </cell>
          <cell r="H1487" t="str">
            <v>N/A</v>
          </cell>
          <cell r="O1487" t="str">
            <v>C</v>
          </cell>
          <cell r="V1487">
            <v>63658.847653999997</v>
          </cell>
        </row>
        <row r="1488">
          <cell r="F1488" t="str">
            <v>B-10</v>
          </cell>
          <cell r="H1488" t="str">
            <v>N/A</v>
          </cell>
          <cell r="O1488" t="str">
            <v>C</v>
          </cell>
          <cell r="V1488">
            <v>92929.557402000006</v>
          </cell>
        </row>
        <row r="1489">
          <cell r="F1489" t="str">
            <v>B-10</v>
          </cell>
          <cell r="H1489" t="str">
            <v>N/A</v>
          </cell>
          <cell r="O1489" t="str">
            <v>C</v>
          </cell>
          <cell r="V1489">
            <v>39478.220562000002</v>
          </cell>
        </row>
        <row r="1490">
          <cell r="F1490" t="str">
            <v>B-10</v>
          </cell>
          <cell r="H1490" t="str">
            <v>N/A</v>
          </cell>
          <cell r="O1490" t="str">
            <v>C</v>
          </cell>
          <cell r="V1490">
            <v>10904.169952</v>
          </cell>
        </row>
        <row r="1491">
          <cell r="F1491" t="str">
            <v>B-10</v>
          </cell>
          <cell r="H1491" t="str">
            <v>N/A</v>
          </cell>
          <cell r="O1491" t="str">
            <v>C</v>
          </cell>
          <cell r="V1491">
            <v>5542071.56293</v>
          </cell>
        </row>
        <row r="1492">
          <cell r="F1492" t="str">
            <v>B-10</v>
          </cell>
          <cell r="H1492" t="str">
            <v>N/A</v>
          </cell>
          <cell r="O1492" t="str">
            <v>C</v>
          </cell>
          <cell r="V1492">
            <v>1685741.4134840001</v>
          </cell>
        </row>
        <row r="1493">
          <cell r="F1493" t="str">
            <v>B-10</v>
          </cell>
          <cell r="H1493" t="str">
            <v>N/A</v>
          </cell>
          <cell r="O1493" t="str">
            <v>C</v>
          </cell>
          <cell r="V1493">
            <v>2378958.0991329998</v>
          </cell>
        </row>
        <row r="1494">
          <cell r="F1494" t="str">
            <v>B-10</v>
          </cell>
          <cell r="H1494" t="str">
            <v>N/A</v>
          </cell>
          <cell r="O1494" t="str">
            <v>C</v>
          </cell>
          <cell r="V1494">
            <v>12429911.873653</v>
          </cell>
        </row>
        <row r="1495">
          <cell r="F1495" t="str">
            <v>B-10</v>
          </cell>
          <cell r="H1495" t="str">
            <v>N/A</v>
          </cell>
          <cell r="O1495" t="str">
            <v>C</v>
          </cell>
          <cell r="V1495">
            <v>4077183.5539769996</v>
          </cell>
        </row>
        <row r="1496">
          <cell r="F1496" t="str">
            <v>B-10</v>
          </cell>
          <cell r="H1496" t="str">
            <v>N/A</v>
          </cell>
          <cell r="O1496" t="str">
            <v>C</v>
          </cell>
          <cell r="V1496">
            <v>842189.62665700004</v>
          </cell>
        </row>
        <row r="1497">
          <cell r="F1497" t="str">
            <v>B-10</v>
          </cell>
          <cell r="H1497" t="str">
            <v>N/A</v>
          </cell>
          <cell r="O1497" t="str">
            <v>C</v>
          </cell>
          <cell r="V1497">
            <v>4.2899399999999996</v>
          </cell>
        </row>
        <row r="1498">
          <cell r="F1498" t="str">
            <v>B-10</v>
          </cell>
          <cell r="H1498" t="str">
            <v>N/A</v>
          </cell>
          <cell r="O1498" t="str">
            <v>C</v>
          </cell>
          <cell r="V1498">
            <v>8.5458420000000004</v>
          </cell>
        </row>
        <row r="1499">
          <cell r="F1499" t="str">
            <v>B-10</v>
          </cell>
          <cell r="H1499" t="str">
            <v>N/A</v>
          </cell>
          <cell r="O1499" t="str">
            <v>C</v>
          </cell>
          <cell r="V1499">
            <v>614.00517200000002</v>
          </cell>
        </row>
        <row r="1500">
          <cell r="F1500" t="str">
            <v>B-10</v>
          </cell>
          <cell r="H1500" t="str">
            <v>N/A</v>
          </cell>
          <cell r="O1500" t="str">
            <v>C</v>
          </cell>
          <cell r="V1500">
            <v>1219.2791430000002</v>
          </cell>
        </row>
        <row r="1501">
          <cell r="F1501" t="str">
            <v>B-10</v>
          </cell>
          <cell r="H1501" t="str">
            <v>N/A</v>
          </cell>
          <cell r="O1501" t="str">
            <v>C</v>
          </cell>
          <cell r="V1501">
            <v>0</v>
          </cell>
        </row>
        <row r="1502">
          <cell r="F1502" t="str">
            <v>B-10</v>
          </cell>
          <cell r="H1502" t="str">
            <v>N/A</v>
          </cell>
          <cell r="O1502" t="str">
            <v>C</v>
          </cell>
          <cell r="V1502">
            <v>0</v>
          </cell>
        </row>
        <row r="1503">
          <cell r="F1503" t="str">
            <v>B-10</v>
          </cell>
          <cell r="H1503" t="str">
            <v>N/A</v>
          </cell>
          <cell r="O1503" t="str">
            <v>C</v>
          </cell>
          <cell r="V1503">
            <v>841.54922999999997</v>
          </cell>
        </row>
        <row r="1504">
          <cell r="F1504" t="str">
            <v>B-10</v>
          </cell>
          <cell r="H1504" t="str">
            <v>N/A</v>
          </cell>
          <cell r="O1504" t="str">
            <v>C</v>
          </cell>
          <cell r="V1504">
            <v>674.64038300000004</v>
          </cell>
        </row>
        <row r="1505">
          <cell r="F1505" t="str">
            <v>B-10</v>
          </cell>
          <cell r="H1505" t="str">
            <v>N/A</v>
          </cell>
          <cell r="O1505" t="str">
            <v>C</v>
          </cell>
          <cell r="V1505">
            <v>27549.806499000002</v>
          </cell>
        </row>
        <row r="1506">
          <cell r="F1506" t="str">
            <v>B-10</v>
          </cell>
          <cell r="H1506" t="str">
            <v>N/A</v>
          </cell>
          <cell r="O1506" t="str">
            <v>C</v>
          </cell>
          <cell r="V1506">
            <v>46589.359775999998</v>
          </cell>
        </row>
        <row r="1507">
          <cell r="F1507" t="str">
            <v>B-10</v>
          </cell>
          <cell r="H1507" t="str">
            <v>N/A</v>
          </cell>
          <cell r="O1507" t="str">
            <v>C</v>
          </cell>
          <cell r="V1507">
            <v>84757.213793000003</v>
          </cell>
        </row>
        <row r="1508">
          <cell r="F1508" t="str">
            <v>B-10</v>
          </cell>
          <cell r="H1508" t="str">
            <v>N/A</v>
          </cell>
          <cell r="O1508" t="str">
            <v>C</v>
          </cell>
          <cell r="V1508">
            <v>36913.259244000001</v>
          </cell>
        </row>
        <row r="1509">
          <cell r="F1509" t="str">
            <v>B-10</v>
          </cell>
          <cell r="H1509" t="str">
            <v>N/A</v>
          </cell>
          <cell r="O1509" t="str">
            <v>C</v>
          </cell>
          <cell r="V1509">
            <v>63658.847653999997</v>
          </cell>
        </row>
        <row r="1510">
          <cell r="F1510" t="str">
            <v>B-10</v>
          </cell>
          <cell r="H1510" t="str">
            <v>N/A</v>
          </cell>
          <cell r="O1510" t="str">
            <v>C</v>
          </cell>
          <cell r="V1510">
            <v>92929.557402000006</v>
          </cell>
        </row>
        <row r="1511">
          <cell r="F1511" t="str">
            <v>B-10</v>
          </cell>
          <cell r="H1511" t="str">
            <v>N/A</v>
          </cell>
          <cell r="O1511" t="str">
            <v>C</v>
          </cell>
          <cell r="V1511">
            <v>39478.220562000002</v>
          </cell>
        </row>
        <row r="1512">
          <cell r="F1512" t="str">
            <v>B-10</v>
          </cell>
          <cell r="H1512" t="str">
            <v>N/A</v>
          </cell>
          <cell r="O1512" t="str">
            <v>C</v>
          </cell>
          <cell r="V1512">
            <v>10904.169952</v>
          </cell>
        </row>
        <row r="1513">
          <cell r="F1513" t="str">
            <v>B-10</v>
          </cell>
          <cell r="H1513" t="str">
            <v>CARE Discount</v>
          </cell>
          <cell r="O1513" t="str">
            <v>C</v>
          </cell>
          <cell r="V1513">
            <v>84757.213793000003</v>
          </cell>
        </row>
        <row r="1514">
          <cell r="F1514" t="str">
            <v>B-10</v>
          </cell>
          <cell r="H1514" t="str">
            <v>CARE Discount</v>
          </cell>
          <cell r="O1514" t="str">
            <v>C</v>
          </cell>
          <cell r="V1514">
            <v>36913.259244000001</v>
          </cell>
        </row>
        <row r="1515">
          <cell r="F1515" t="str">
            <v>B-10</v>
          </cell>
          <cell r="H1515" t="str">
            <v>CARE Discount</v>
          </cell>
          <cell r="O1515" t="str">
            <v>C</v>
          </cell>
          <cell r="V1515">
            <v>63658.847653999997</v>
          </cell>
        </row>
        <row r="1516">
          <cell r="F1516" t="str">
            <v>B-10</v>
          </cell>
          <cell r="H1516" t="str">
            <v>CARE Discount</v>
          </cell>
          <cell r="O1516" t="str">
            <v>C</v>
          </cell>
          <cell r="V1516">
            <v>92929.557402000006</v>
          </cell>
        </row>
        <row r="1517">
          <cell r="F1517" t="str">
            <v>B-10</v>
          </cell>
          <cell r="H1517" t="str">
            <v>CARE Discount</v>
          </cell>
          <cell r="O1517" t="str">
            <v>C</v>
          </cell>
          <cell r="V1517">
            <v>39478.220562000002</v>
          </cell>
        </row>
        <row r="1518">
          <cell r="F1518" t="str">
            <v>B-10</v>
          </cell>
          <cell r="H1518" t="str">
            <v>CARE Discount</v>
          </cell>
          <cell r="O1518" t="str">
            <v>C</v>
          </cell>
          <cell r="V1518">
            <v>10904.169952</v>
          </cell>
        </row>
        <row r="1519">
          <cell r="F1519" t="str">
            <v>B-10</v>
          </cell>
          <cell r="H1519" t="str">
            <v>N/A</v>
          </cell>
          <cell r="O1519" t="str">
            <v>C</v>
          </cell>
          <cell r="V1519">
            <v>5542071.56293</v>
          </cell>
        </row>
        <row r="1520">
          <cell r="F1520" t="str">
            <v>B-10</v>
          </cell>
          <cell r="H1520" t="str">
            <v>N/A</v>
          </cell>
          <cell r="O1520" t="str">
            <v>C</v>
          </cell>
          <cell r="V1520">
            <v>1685741.4134840001</v>
          </cell>
        </row>
        <row r="1521">
          <cell r="F1521" t="str">
            <v>B-10</v>
          </cell>
          <cell r="H1521" t="str">
            <v>N/A</v>
          </cell>
          <cell r="O1521" t="str">
            <v>C</v>
          </cell>
          <cell r="V1521">
            <v>2378958.0991329998</v>
          </cell>
        </row>
        <row r="1522">
          <cell r="F1522" t="str">
            <v>B-10</v>
          </cell>
          <cell r="H1522" t="str">
            <v>N/A</v>
          </cell>
          <cell r="O1522" t="str">
            <v>C</v>
          </cell>
          <cell r="V1522">
            <v>12429911.873653</v>
          </cell>
        </row>
        <row r="1523">
          <cell r="F1523" t="str">
            <v>B-10</v>
          </cell>
          <cell r="H1523" t="str">
            <v>N/A</v>
          </cell>
          <cell r="O1523" t="str">
            <v>C</v>
          </cell>
          <cell r="V1523">
            <v>4077183.5539769996</v>
          </cell>
        </row>
        <row r="1524">
          <cell r="F1524" t="str">
            <v>B-10</v>
          </cell>
          <cell r="H1524" t="str">
            <v>N/A</v>
          </cell>
          <cell r="O1524" t="str">
            <v>C</v>
          </cell>
          <cell r="V1524">
            <v>842189.62665700004</v>
          </cell>
        </row>
        <row r="1525">
          <cell r="F1525" t="str">
            <v>B-10</v>
          </cell>
          <cell r="H1525" t="str">
            <v>CARE Discount</v>
          </cell>
          <cell r="O1525" t="str">
            <v>C</v>
          </cell>
          <cell r="V1525">
            <v>5542071.56293</v>
          </cell>
        </row>
        <row r="1526">
          <cell r="F1526" t="str">
            <v>B-10</v>
          </cell>
          <cell r="H1526" t="str">
            <v>CARE Discount</v>
          </cell>
          <cell r="O1526" t="str">
            <v>C</v>
          </cell>
          <cell r="V1526">
            <v>1685741.4134840001</v>
          </cell>
        </row>
        <row r="1527">
          <cell r="F1527" t="str">
            <v>B-10</v>
          </cell>
          <cell r="H1527" t="str">
            <v>CARE Discount</v>
          </cell>
          <cell r="O1527" t="str">
            <v>C</v>
          </cell>
          <cell r="V1527">
            <v>2378958.0991329998</v>
          </cell>
        </row>
        <row r="1528">
          <cell r="F1528" t="str">
            <v>B-10</v>
          </cell>
          <cell r="H1528" t="str">
            <v>CARE Discount</v>
          </cell>
          <cell r="O1528" t="str">
            <v>C</v>
          </cell>
          <cell r="V1528">
            <v>12429911.873653</v>
          </cell>
        </row>
        <row r="1529">
          <cell r="F1529" t="str">
            <v>B-10</v>
          </cell>
          <cell r="H1529" t="str">
            <v>CARE Discount</v>
          </cell>
          <cell r="O1529" t="str">
            <v>C</v>
          </cell>
          <cell r="V1529">
            <v>4077183.5539769996</v>
          </cell>
        </row>
        <row r="1530">
          <cell r="F1530" t="str">
            <v>B-10</v>
          </cell>
          <cell r="H1530" t="str">
            <v>CARE Discount</v>
          </cell>
          <cell r="O1530" t="str">
            <v>C</v>
          </cell>
          <cell r="V1530">
            <v>842189.62665700004</v>
          </cell>
        </row>
        <row r="1531">
          <cell r="F1531" t="str">
            <v>B-10</v>
          </cell>
          <cell r="H1531" t="str">
            <v>N/A</v>
          </cell>
          <cell r="O1531" t="str">
            <v>C</v>
          </cell>
          <cell r="V1531">
            <v>84757.213793000003</v>
          </cell>
        </row>
        <row r="1532">
          <cell r="F1532" t="str">
            <v>B-10</v>
          </cell>
          <cell r="H1532" t="str">
            <v>N/A</v>
          </cell>
          <cell r="O1532" t="str">
            <v>C</v>
          </cell>
          <cell r="V1532">
            <v>36913.259244000001</v>
          </cell>
        </row>
        <row r="1533">
          <cell r="F1533" t="str">
            <v>B-10</v>
          </cell>
          <cell r="H1533" t="str">
            <v>N/A</v>
          </cell>
          <cell r="O1533" t="str">
            <v>C</v>
          </cell>
          <cell r="V1533">
            <v>63658.847653999997</v>
          </cell>
        </row>
        <row r="1534">
          <cell r="F1534" t="str">
            <v>B-10</v>
          </cell>
          <cell r="H1534" t="str">
            <v>N/A</v>
          </cell>
          <cell r="O1534" t="str">
            <v>C</v>
          </cell>
          <cell r="V1534">
            <v>92929.557402000006</v>
          </cell>
        </row>
        <row r="1535">
          <cell r="F1535" t="str">
            <v>B-10</v>
          </cell>
          <cell r="H1535" t="str">
            <v>N/A</v>
          </cell>
          <cell r="O1535" t="str">
            <v>C</v>
          </cell>
          <cell r="V1535">
            <v>39478.220562000002</v>
          </cell>
        </row>
        <row r="1536">
          <cell r="F1536" t="str">
            <v>B-10</v>
          </cell>
          <cell r="H1536" t="str">
            <v>N/A</v>
          </cell>
          <cell r="O1536" t="str">
            <v>C</v>
          </cell>
          <cell r="V1536">
            <v>10904.169952</v>
          </cell>
        </row>
        <row r="1537">
          <cell r="F1537" t="str">
            <v>B-10</v>
          </cell>
          <cell r="H1537" t="str">
            <v>CARE Discount</v>
          </cell>
          <cell r="O1537" t="str">
            <v>C</v>
          </cell>
          <cell r="V1537">
            <v>84757.213793000003</v>
          </cell>
        </row>
        <row r="1538">
          <cell r="F1538" t="str">
            <v>B-10</v>
          </cell>
          <cell r="H1538" t="str">
            <v>CARE Discount</v>
          </cell>
          <cell r="O1538" t="str">
            <v>C</v>
          </cell>
          <cell r="V1538">
            <v>36913.259244000001</v>
          </cell>
        </row>
        <row r="1539">
          <cell r="F1539" t="str">
            <v>B-10</v>
          </cell>
          <cell r="H1539" t="str">
            <v>CARE Discount</v>
          </cell>
          <cell r="O1539" t="str">
            <v>C</v>
          </cell>
          <cell r="V1539">
            <v>63658.847653999997</v>
          </cell>
        </row>
        <row r="1540">
          <cell r="F1540" t="str">
            <v>B-10</v>
          </cell>
          <cell r="H1540" t="str">
            <v>CARE Discount</v>
          </cell>
          <cell r="O1540" t="str">
            <v>C</v>
          </cell>
          <cell r="V1540">
            <v>92929.557402000006</v>
          </cell>
        </row>
        <row r="1541">
          <cell r="F1541" t="str">
            <v>B-10</v>
          </cell>
          <cell r="H1541" t="str">
            <v>CARE Discount</v>
          </cell>
          <cell r="O1541" t="str">
            <v>C</v>
          </cell>
          <cell r="V1541">
            <v>39478.220562000002</v>
          </cell>
        </row>
        <row r="1542">
          <cell r="F1542" t="str">
            <v>B-10</v>
          </cell>
          <cell r="H1542" t="str">
            <v>CARE Discount</v>
          </cell>
          <cell r="O1542" t="str">
            <v>C</v>
          </cell>
          <cell r="V1542">
            <v>10904.169952</v>
          </cell>
        </row>
        <row r="1543">
          <cell r="F1543" t="str">
            <v>B-10</v>
          </cell>
          <cell r="H1543" t="str">
            <v>N/A</v>
          </cell>
          <cell r="O1543" t="str">
            <v>C</v>
          </cell>
          <cell r="V1543">
            <v>5542071.56293</v>
          </cell>
        </row>
        <row r="1544">
          <cell r="F1544" t="str">
            <v>B-10</v>
          </cell>
          <cell r="H1544" t="str">
            <v>N/A</v>
          </cell>
          <cell r="O1544" t="str">
            <v>C</v>
          </cell>
          <cell r="V1544">
            <v>1685741.4134840001</v>
          </cell>
        </row>
        <row r="1545">
          <cell r="F1545" t="str">
            <v>B-10</v>
          </cell>
          <cell r="H1545" t="str">
            <v>N/A</v>
          </cell>
          <cell r="O1545" t="str">
            <v>C</v>
          </cell>
          <cell r="V1545">
            <v>2378958.0991329998</v>
          </cell>
        </row>
        <row r="1546">
          <cell r="F1546" t="str">
            <v>B-10</v>
          </cell>
          <cell r="H1546" t="str">
            <v>N/A</v>
          </cell>
          <cell r="O1546" t="str">
            <v>C</v>
          </cell>
          <cell r="V1546">
            <v>12429911.873653</v>
          </cell>
        </row>
        <row r="1547">
          <cell r="F1547" t="str">
            <v>B-10</v>
          </cell>
          <cell r="H1547" t="str">
            <v>N/A</v>
          </cell>
          <cell r="O1547" t="str">
            <v>C</v>
          </cell>
          <cell r="V1547">
            <v>4077183.5539769996</v>
          </cell>
        </row>
        <row r="1548">
          <cell r="F1548" t="str">
            <v>B-10</v>
          </cell>
          <cell r="H1548" t="str">
            <v>N/A</v>
          </cell>
          <cell r="O1548" t="str">
            <v>C</v>
          </cell>
          <cell r="V1548">
            <v>842189.62665700004</v>
          </cell>
        </row>
        <row r="1549">
          <cell r="F1549" t="str">
            <v>B-10</v>
          </cell>
          <cell r="H1549" t="str">
            <v>CARE Discount</v>
          </cell>
          <cell r="O1549" t="str">
            <v>C</v>
          </cell>
          <cell r="V1549">
            <v>5542071.56293</v>
          </cell>
        </row>
        <row r="1550">
          <cell r="F1550" t="str">
            <v>B-10</v>
          </cell>
          <cell r="H1550" t="str">
            <v>CARE Discount</v>
          </cell>
          <cell r="O1550" t="str">
            <v>C</v>
          </cell>
          <cell r="V1550">
            <v>1685741.4134840001</v>
          </cell>
        </row>
        <row r="1551">
          <cell r="F1551" t="str">
            <v>B-10</v>
          </cell>
          <cell r="H1551" t="str">
            <v>CARE Discount</v>
          </cell>
          <cell r="O1551" t="str">
            <v>C</v>
          </cell>
          <cell r="V1551">
            <v>2378958.0991329998</v>
          </cell>
        </row>
        <row r="1552">
          <cell r="F1552" t="str">
            <v>B-10</v>
          </cell>
          <cell r="H1552" t="str">
            <v>CARE Discount</v>
          </cell>
          <cell r="O1552" t="str">
            <v>C</v>
          </cell>
          <cell r="V1552">
            <v>12429911.873653</v>
          </cell>
        </row>
        <row r="1553">
          <cell r="F1553" t="str">
            <v>B-10</v>
          </cell>
          <cell r="H1553" t="str">
            <v>CARE Discount</v>
          </cell>
          <cell r="O1553" t="str">
            <v>C</v>
          </cell>
          <cell r="V1553">
            <v>4077183.5539769996</v>
          </cell>
        </row>
        <row r="1554">
          <cell r="F1554" t="str">
            <v>B-10</v>
          </cell>
          <cell r="H1554" t="str">
            <v>CARE Discount</v>
          </cell>
          <cell r="O1554" t="str">
            <v>C</v>
          </cell>
          <cell r="V1554">
            <v>842189.62665700004</v>
          </cell>
        </row>
        <row r="1555">
          <cell r="F1555" t="str">
            <v>B-10</v>
          </cell>
          <cell r="H1555" t="str">
            <v>N/A</v>
          </cell>
          <cell r="O1555" t="str">
            <v>C</v>
          </cell>
          <cell r="V1555">
            <v>84757.213793000003</v>
          </cell>
        </row>
        <row r="1556">
          <cell r="F1556" t="str">
            <v>B-10</v>
          </cell>
          <cell r="H1556" t="str">
            <v>N/A</v>
          </cell>
          <cell r="O1556" t="str">
            <v>C</v>
          </cell>
          <cell r="V1556">
            <v>36913.259244000001</v>
          </cell>
        </row>
        <row r="1557">
          <cell r="F1557" t="str">
            <v>B-10</v>
          </cell>
          <cell r="H1557" t="str">
            <v>N/A</v>
          </cell>
          <cell r="O1557" t="str">
            <v>C</v>
          </cell>
          <cell r="V1557">
            <v>63658.847653999997</v>
          </cell>
        </row>
        <row r="1558">
          <cell r="F1558" t="str">
            <v>B-10</v>
          </cell>
          <cell r="H1558" t="str">
            <v>N/A</v>
          </cell>
          <cell r="O1558" t="str">
            <v>C</v>
          </cell>
          <cell r="V1558">
            <v>92929.557402000006</v>
          </cell>
        </row>
        <row r="1559">
          <cell r="F1559" t="str">
            <v>B-10</v>
          </cell>
          <cell r="H1559" t="str">
            <v>N/A</v>
          </cell>
          <cell r="O1559" t="str">
            <v>C</v>
          </cell>
          <cell r="V1559">
            <v>39478.220562000002</v>
          </cell>
        </row>
        <row r="1560">
          <cell r="F1560" t="str">
            <v>B-10</v>
          </cell>
          <cell r="H1560" t="str">
            <v>N/A</v>
          </cell>
          <cell r="O1560" t="str">
            <v>C</v>
          </cell>
          <cell r="V1560">
            <v>10904.169952</v>
          </cell>
        </row>
        <row r="1561">
          <cell r="F1561" t="str">
            <v>B-10</v>
          </cell>
          <cell r="H1561" t="str">
            <v>N/A</v>
          </cell>
          <cell r="O1561" t="str">
            <v>C</v>
          </cell>
          <cell r="V1561">
            <v>5542071.56293</v>
          </cell>
        </row>
        <row r="1562">
          <cell r="F1562" t="str">
            <v>B-10</v>
          </cell>
          <cell r="H1562" t="str">
            <v>N/A</v>
          </cell>
          <cell r="O1562" t="str">
            <v>C</v>
          </cell>
          <cell r="V1562">
            <v>1685741.4134840001</v>
          </cell>
        </row>
        <row r="1563">
          <cell r="F1563" t="str">
            <v>B-10</v>
          </cell>
          <cell r="H1563" t="str">
            <v>N/A</v>
          </cell>
          <cell r="O1563" t="str">
            <v>C</v>
          </cell>
          <cell r="V1563">
            <v>2378958.0991329998</v>
          </cell>
        </row>
        <row r="1564">
          <cell r="F1564" t="str">
            <v>B-10</v>
          </cell>
          <cell r="H1564" t="str">
            <v>N/A</v>
          </cell>
          <cell r="O1564" t="str">
            <v>C</v>
          </cell>
          <cell r="V1564">
            <v>12429911.873653</v>
          </cell>
        </row>
        <row r="1565">
          <cell r="F1565" t="str">
            <v>B-10</v>
          </cell>
          <cell r="H1565" t="str">
            <v>N/A</v>
          </cell>
          <cell r="O1565" t="str">
            <v>C</v>
          </cell>
          <cell r="V1565">
            <v>4077183.5539769996</v>
          </cell>
        </row>
        <row r="1566">
          <cell r="F1566" t="str">
            <v>B-10</v>
          </cell>
          <cell r="H1566" t="str">
            <v>N/A</v>
          </cell>
          <cell r="O1566" t="str">
            <v>C</v>
          </cell>
          <cell r="V1566">
            <v>842189.62665700004</v>
          </cell>
        </row>
        <row r="1567">
          <cell r="F1567" t="str">
            <v>B-10</v>
          </cell>
          <cell r="H1567" t="str">
            <v>N/A</v>
          </cell>
          <cell r="O1567" t="str">
            <v>C</v>
          </cell>
          <cell r="V1567">
            <v>0</v>
          </cell>
        </row>
        <row r="1568">
          <cell r="F1568" t="str">
            <v>B-10</v>
          </cell>
          <cell r="H1568" t="str">
            <v>N/A</v>
          </cell>
          <cell r="O1568" t="str">
            <v>C</v>
          </cell>
          <cell r="V1568">
            <v>0</v>
          </cell>
        </row>
        <row r="1569">
          <cell r="F1569" t="str">
            <v>B-10</v>
          </cell>
          <cell r="H1569" t="str">
            <v>N/A</v>
          </cell>
          <cell r="O1569" t="str">
            <v>C</v>
          </cell>
          <cell r="V1569">
            <v>13492.713971000001</v>
          </cell>
        </row>
        <row r="1570">
          <cell r="F1570" t="str">
            <v>B-10</v>
          </cell>
          <cell r="H1570" t="str">
            <v>N/A</v>
          </cell>
          <cell r="O1570" t="str">
            <v>C</v>
          </cell>
          <cell r="V1570">
            <v>19804.644479999999</v>
          </cell>
        </row>
        <row r="1571">
          <cell r="F1571" t="str">
            <v>B-10</v>
          </cell>
          <cell r="H1571" t="str">
            <v>N/A</v>
          </cell>
          <cell r="O1571" t="str">
            <v>C</v>
          </cell>
          <cell r="V1571">
            <v>0</v>
          </cell>
        </row>
        <row r="1572">
          <cell r="F1572" t="str">
            <v>B-10</v>
          </cell>
          <cell r="H1572" t="str">
            <v>N/A</v>
          </cell>
          <cell r="O1572" t="str">
            <v>C</v>
          </cell>
          <cell r="V1572">
            <v>0</v>
          </cell>
        </row>
        <row r="1573">
          <cell r="F1573" t="str">
            <v>B-10</v>
          </cell>
          <cell r="H1573" t="str">
            <v>N/A</v>
          </cell>
          <cell r="O1573" t="str">
            <v>C</v>
          </cell>
          <cell r="V1573">
            <v>0</v>
          </cell>
        </row>
        <row r="1574">
          <cell r="F1574" t="str">
            <v>B-10</v>
          </cell>
          <cell r="H1574" t="str">
            <v>N/A</v>
          </cell>
          <cell r="O1574" t="str">
            <v>C</v>
          </cell>
          <cell r="V1574">
            <v>0</v>
          </cell>
        </row>
        <row r="1575">
          <cell r="F1575" t="str">
            <v>B-10</v>
          </cell>
          <cell r="H1575" t="str">
            <v>N/A</v>
          </cell>
          <cell r="O1575" t="str">
            <v>C</v>
          </cell>
          <cell r="V1575">
            <v>0</v>
          </cell>
        </row>
        <row r="1576">
          <cell r="F1576" t="str">
            <v>B-10</v>
          </cell>
          <cell r="H1576" t="str">
            <v>N/A</v>
          </cell>
          <cell r="O1576" t="str">
            <v>C</v>
          </cell>
          <cell r="V1576">
            <v>0</v>
          </cell>
        </row>
        <row r="1577">
          <cell r="F1577" t="str">
            <v>B-10</v>
          </cell>
          <cell r="H1577" t="str">
            <v>N/A</v>
          </cell>
          <cell r="O1577" t="str">
            <v>C</v>
          </cell>
          <cell r="V1577">
            <v>2557155.174964</v>
          </cell>
        </row>
        <row r="1578">
          <cell r="F1578" t="str">
            <v>B-10</v>
          </cell>
          <cell r="H1578" t="str">
            <v>N/A</v>
          </cell>
          <cell r="O1578" t="str">
            <v>C</v>
          </cell>
          <cell r="V1578">
            <v>839662.68304700009</v>
          </cell>
        </row>
        <row r="1579">
          <cell r="F1579" t="str">
            <v>B-10</v>
          </cell>
          <cell r="H1579" t="str">
            <v>N/A</v>
          </cell>
          <cell r="O1579" t="str">
            <v>C</v>
          </cell>
          <cell r="V1579">
            <v>1185822.173523</v>
          </cell>
        </row>
        <row r="1580">
          <cell r="F1580" t="str">
            <v>B-10</v>
          </cell>
          <cell r="H1580" t="str">
            <v>N/A</v>
          </cell>
          <cell r="O1580" t="str">
            <v>C</v>
          </cell>
          <cell r="V1580">
            <v>5325136.6702709999</v>
          </cell>
        </row>
        <row r="1581">
          <cell r="F1581" t="str">
            <v>B-10</v>
          </cell>
          <cell r="H1581" t="str">
            <v>N/A</v>
          </cell>
          <cell r="O1581" t="str">
            <v>C</v>
          </cell>
          <cell r="V1581">
            <v>1784250.7311459999</v>
          </cell>
        </row>
        <row r="1582">
          <cell r="F1582" t="str">
            <v>B-10</v>
          </cell>
          <cell r="H1582" t="str">
            <v>N/A</v>
          </cell>
          <cell r="O1582" t="str">
            <v>C</v>
          </cell>
          <cell r="V1582">
            <v>449720.22072300001</v>
          </cell>
        </row>
        <row r="1583">
          <cell r="F1583" t="str">
            <v>B-10</v>
          </cell>
          <cell r="H1583" t="str">
            <v>N/A</v>
          </cell>
          <cell r="O1583" t="str">
            <v>C</v>
          </cell>
          <cell r="V1583">
            <v>84757.213793000003</v>
          </cell>
        </row>
        <row r="1584">
          <cell r="F1584" t="str">
            <v>B-10</v>
          </cell>
          <cell r="H1584" t="str">
            <v>N/A</v>
          </cell>
          <cell r="O1584" t="str">
            <v>C</v>
          </cell>
          <cell r="V1584">
            <v>36913.259244000001</v>
          </cell>
        </row>
        <row r="1585">
          <cell r="F1585" t="str">
            <v>B-10</v>
          </cell>
          <cell r="H1585" t="str">
            <v>N/A</v>
          </cell>
          <cell r="O1585" t="str">
            <v>C</v>
          </cell>
          <cell r="V1585">
            <v>63658.847653999997</v>
          </cell>
        </row>
        <row r="1586">
          <cell r="F1586" t="str">
            <v>B-10</v>
          </cell>
          <cell r="H1586" t="str">
            <v>N/A</v>
          </cell>
          <cell r="O1586" t="str">
            <v>C</v>
          </cell>
          <cell r="V1586">
            <v>92929.557402000006</v>
          </cell>
        </row>
        <row r="1587">
          <cell r="F1587" t="str">
            <v>B-10</v>
          </cell>
          <cell r="H1587" t="str">
            <v>N/A</v>
          </cell>
          <cell r="O1587" t="str">
            <v>C</v>
          </cell>
          <cell r="V1587">
            <v>39478.220562000002</v>
          </cell>
        </row>
        <row r="1588">
          <cell r="F1588" t="str">
            <v>B-10</v>
          </cell>
          <cell r="H1588" t="str">
            <v>N/A</v>
          </cell>
          <cell r="O1588" t="str">
            <v>C</v>
          </cell>
          <cell r="V1588">
            <v>10904.169952</v>
          </cell>
        </row>
        <row r="1589">
          <cell r="F1589" t="str">
            <v>B-10</v>
          </cell>
          <cell r="H1589" t="str">
            <v>N/A</v>
          </cell>
          <cell r="O1589" t="str">
            <v>C</v>
          </cell>
          <cell r="V1589">
            <v>5542071.56293</v>
          </cell>
        </row>
        <row r="1590">
          <cell r="F1590" t="str">
            <v>B-10</v>
          </cell>
          <cell r="H1590" t="str">
            <v>N/A</v>
          </cell>
          <cell r="O1590" t="str">
            <v>C</v>
          </cell>
          <cell r="V1590">
            <v>1685741.4134840001</v>
          </cell>
        </row>
        <row r="1591">
          <cell r="F1591" t="str">
            <v>B-10</v>
          </cell>
          <cell r="H1591" t="str">
            <v>N/A</v>
          </cell>
          <cell r="O1591" t="str">
            <v>C</v>
          </cell>
          <cell r="V1591">
            <v>2378958.0991329998</v>
          </cell>
        </row>
        <row r="1592">
          <cell r="F1592" t="str">
            <v>B-10</v>
          </cell>
          <cell r="H1592" t="str">
            <v>N/A</v>
          </cell>
          <cell r="O1592" t="str">
            <v>C</v>
          </cell>
          <cell r="V1592">
            <v>12429911.873653</v>
          </cell>
        </row>
        <row r="1593">
          <cell r="F1593" t="str">
            <v>B-10</v>
          </cell>
          <cell r="H1593" t="str">
            <v>N/A</v>
          </cell>
          <cell r="O1593" t="str">
            <v>C</v>
          </cell>
          <cell r="V1593">
            <v>4077183.5539769996</v>
          </cell>
        </row>
        <row r="1594">
          <cell r="F1594" t="str">
            <v>B-10</v>
          </cell>
          <cell r="H1594" t="str">
            <v>N/A</v>
          </cell>
          <cell r="O1594" t="str">
            <v>C</v>
          </cell>
          <cell r="V1594">
            <v>842189.62665700004</v>
          </cell>
        </row>
        <row r="1595">
          <cell r="F1595" t="str">
            <v>B-10</v>
          </cell>
          <cell r="H1595" t="str">
            <v>N/A</v>
          </cell>
          <cell r="O1595" t="str">
            <v>C</v>
          </cell>
          <cell r="V1595">
            <v>84757.213793000003</v>
          </cell>
        </row>
        <row r="1596">
          <cell r="F1596" t="str">
            <v>B-10</v>
          </cell>
          <cell r="H1596" t="str">
            <v>N/A</v>
          </cell>
          <cell r="O1596" t="str">
            <v>C</v>
          </cell>
          <cell r="V1596">
            <v>36913.259244000001</v>
          </cell>
        </row>
        <row r="1597">
          <cell r="F1597" t="str">
            <v>B-10</v>
          </cell>
          <cell r="H1597" t="str">
            <v>N/A</v>
          </cell>
          <cell r="O1597" t="str">
            <v>C</v>
          </cell>
          <cell r="V1597">
            <v>63658.847653999997</v>
          </cell>
        </row>
        <row r="1598">
          <cell r="F1598" t="str">
            <v>B-10</v>
          </cell>
          <cell r="H1598" t="str">
            <v>N/A</v>
          </cell>
          <cell r="O1598" t="str">
            <v>C</v>
          </cell>
          <cell r="V1598">
            <v>92929.557402000006</v>
          </cell>
        </row>
        <row r="1599">
          <cell r="F1599" t="str">
            <v>B-10</v>
          </cell>
          <cell r="H1599" t="str">
            <v>N/A</v>
          </cell>
          <cell r="O1599" t="str">
            <v>C</v>
          </cell>
          <cell r="V1599">
            <v>39478.220562000002</v>
          </cell>
        </row>
        <row r="1600">
          <cell r="F1600" t="str">
            <v>B-10</v>
          </cell>
          <cell r="H1600" t="str">
            <v>N/A</v>
          </cell>
          <cell r="O1600" t="str">
            <v>C</v>
          </cell>
          <cell r="V1600">
            <v>10904.169952</v>
          </cell>
        </row>
        <row r="1601">
          <cell r="F1601" t="str">
            <v>B-10</v>
          </cell>
          <cell r="H1601" t="str">
            <v>N/A</v>
          </cell>
          <cell r="O1601" t="str">
            <v>C</v>
          </cell>
          <cell r="V1601">
            <v>5542071.56293</v>
          </cell>
        </row>
        <row r="1602">
          <cell r="F1602" t="str">
            <v>B-10</v>
          </cell>
          <cell r="H1602" t="str">
            <v>N/A</v>
          </cell>
          <cell r="O1602" t="str">
            <v>C</v>
          </cell>
          <cell r="V1602">
            <v>1685741.4134840001</v>
          </cell>
        </row>
        <row r="1603">
          <cell r="F1603" t="str">
            <v>B-10</v>
          </cell>
          <cell r="H1603" t="str">
            <v>N/A</v>
          </cell>
          <cell r="O1603" t="str">
            <v>C</v>
          </cell>
          <cell r="V1603">
            <v>2378958.0991329998</v>
          </cell>
        </row>
        <row r="1604">
          <cell r="F1604" t="str">
            <v>B-10</v>
          </cell>
          <cell r="H1604" t="str">
            <v>N/A</v>
          </cell>
          <cell r="O1604" t="str">
            <v>C</v>
          </cell>
          <cell r="V1604">
            <v>12429911.873653</v>
          </cell>
        </row>
        <row r="1605">
          <cell r="F1605" t="str">
            <v>B-10</v>
          </cell>
          <cell r="H1605" t="str">
            <v>N/A</v>
          </cell>
          <cell r="O1605" t="str">
            <v>C</v>
          </cell>
          <cell r="V1605">
            <v>4077183.5539769996</v>
          </cell>
        </row>
        <row r="1606">
          <cell r="F1606" t="str">
            <v>B-10</v>
          </cell>
          <cell r="H1606" t="str">
            <v>N/A</v>
          </cell>
          <cell r="O1606" t="str">
            <v>C</v>
          </cell>
          <cell r="V1606">
            <v>842189.62665700004</v>
          </cell>
        </row>
        <row r="1607">
          <cell r="F1607" t="str">
            <v>B-10</v>
          </cell>
          <cell r="H1607" t="str">
            <v>CARE Surcharge</v>
          </cell>
          <cell r="O1607" t="str">
            <v>C</v>
          </cell>
          <cell r="V1607">
            <v>84757.213793000003</v>
          </cell>
        </row>
        <row r="1608">
          <cell r="F1608" t="str">
            <v>B-10</v>
          </cell>
          <cell r="H1608" t="str">
            <v>CARE Surcharge</v>
          </cell>
          <cell r="O1608" t="str">
            <v>C</v>
          </cell>
          <cell r="V1608">
            <v>36913.259244000001</v>
          </cell>
        </row>
        <row r="1609">
          <cell r="F1609" t="str">
            <v>B-10</v>
          </cell>
          <cell r="H1609" t="str">
            <v>CARE Surcharge</v>
          </cell>
          <cell r="O1609" t="str">
            <v>C</v>
          </cell>
          <cell r="V1609">
            <v>63658.847653999997</v>
          </cell>
        </row>
        <row r="1610">
          <cell r="F1610" t="str">
            <v>B-10</v>
          </cell>
          <cell r="H1610" t="str">
            <v>CARE Surcharge</v>
          </cell>
          <cell r="O1610" t="str">
            <v>C</v>
          </cell>
          <cell r="V1610">
            <v>92929.557402000006</v>
          </cell>
        </row>
        <row r="1611">
          <cell r="F1611" t="str">
            <v>B-10</v>
          </cell>
          <cell r="H1611" t="str">
            <v>CARE Surcharge</v>
          </cell>
          <cell r="O1611" t="str">
            <v>C</v>
          </cell>
          <cell r="V1611">
            <v>39478.220562000002</v>
          </cell>
        </row>
        <row r="1612">
          <cell r="F1612" t="str">
            <v>B-10</v>
          </cell>
          <cell r="H1612" t="str">
            <v>CARE Surcharge</v>
          </cell>
          <cell r="O1612" t="str">
            <v>C</v>
          </cell>
          <cell r="V1612">
            <v>10904.169952</v>
          </cell>
        </row>
        <row r="1613">
          <cell r="F1613" t="str">
            <v>B-10</v>
          </cell>
          <cell r="H1613" t="str">
            <v>CARE Discount</v>
          </cell>
          <cell r="O1613" t="str">
            <v>C</v>
          </cell>
          <cell r="V1613">
            <v>84757.213793000003</v>
          </cell>
        </row>
        <row r="1614">
          <cell r="F1614" t="str">
            <v>B-10</v>
          </cell>
          <cell r="H1614" t="str">
            <v>CARE Discount</v>
          </cell>
          <cell r="O1614" t="str">
            <v>C</v>
          </cell>
          <cell r="V1614">
            <v>36913.259244000001</v>
          </cell>
        </row>
        <row r="1615">
          <cell r="F1615" t="str">
            <v>B-10</v>
          </cell>
          <cell r="H1615" t="str">
            <v>CARE Discount</v>
          </cell>
          <cell r="O1615" t="str">
            <v>C</v>
          </cell>
          <cell r="V1615">
            <v>63658.847653999997</v>
          </cell>
        </row>
        <row r="1616">
          <cell r="F1616" t="str">
            <v>B-10</v>
          </cell>
          <cell r="H1616" t="str">
            <v>CARE Discount</v>
          </cell>
          <cell r="O1616" t="str">
            <v>C</v>
          </cell>
          <cell r="V1616">
            <v>92929.557402000006</v>
          </cell>
        </row>
        <row r="1617">
          <cell r="F1617" t="str">
            <v>B-10</v>
          </cell>
          <cell r="H1617" t="str">
            <v>CARE Discount</v>
          </cell>
          <cell r="O1617" t="str">
            <v>C</v>
          </cell>
          <cell r="V1617">
            <v>39478.220562000002</v>
          </cell>
        </row>
        <row r="1618">
          <cell r="F1618" t="str">
            <v>B-10</v>
          </cell>
          <cell r="H1618" t="str">
            <v>CARE Discount</v>
          </cell>
          <cell r="O1618" t="str">
            <v>C</v>
          </cell>
          <cell r="V1618">
            <v>10904.169952</v>
          </cell>
        </row>
        <row r="1619">
          <cell r="F1619" t="str">
            <v>B-10</v>
          </cell>
          <cell r="H1619" t="str">
            <v>Non-Surcharge</v>
          </cell>
          <cell r="O1619" t="str">
            <v>C</v>
          </cell>
          <cell r="V1619">
            <v>84757.213793000003</v>
          </cell>
        </row>
        <row r="1620">
          <cell r="F1620" t="str">
            <v>B-10</v>
          </cell>
          <cell r="H1620" t="str">
            <v>Non-Surcharge</v>
          </cell>
          <cell r="O1620" t="str">
            <v>C</v>
          </cell>
          <cell r="V1620">
            <v>36913.259244000001</v>
          </cell>
        </row>
        <row r="1621">
          <cell r="F1621" t="str">
            <v>B-10</v>
          </cell>
          <cell r="H1621" t="str">
            <v>Non-Surcharge</v>
          </cell>
          <cell r="O1621" t="str">
            <v>C</v>
          </cell>
          <cell r="V1621">
            <v>63658.847653999997</v>
          </cell>
        </row>
        <row r="1622">
          <cell r="F1622" t="str">
            <v>B-10</v>
          </cell>
          <cell r="H1622" t="str">
            <v>Non-Surcharge</v>
          </cell>
          <cell r="O1622" t="str">
            <v>C</v>
          </cell>
          <cell r="V1622">
            <v>92929.557402000006</v>
          </cell>
        </row>
        <row r="1623">
          <cell r="F1623" t="str">
            <v>B-10</v>
          </cell>
          <cell r="H1623" t="str">
            <v>Non-Surcharge</v>
          </cell>
          <cell r="O1623" t="str">
            <v>C</v>
          </cell>
          <cell r="V1623">
            <v>39478.220562000002</v>
          </cell>
        </row>
        <row r="1624">
          <cell r="F1624" t="str">
            <v>B-10</v>
          </cell>
          <cell r="H1624" t="str">
            <v>Non-Surcharge</v>
          </cell>
          <cell r="O1624" t="str">
            <v>C</v>
          </cell>
          <cell r="V1624">
            <v>10904.169952</v>
          </cell>
        </row>
        <row r="1625">
          <cell r="F1625" t="str">
            <v>B-10</v>
          </cell>
          <cell r="H1625" t="str">
            <v>CARE Surcharge</v>
          </cell>
          <cell r="O1625" t="str">
            <v>C</v>
          </cell>
          <cell r="V1625">
            <v>5542071.56293</v>
          </cell>
        </row>
        <row r="1626">
          <cell r="F1626" t="str">
            <v>B-10</v>
          </cell>
          <cell r="H1626" t="str">
            <v>CARE Surcharge</v>
          </cell>
          <cell r="O1626" t="str">
            <v>C</v>
          </cell>
          <cell r="V1626">
            <v>1685741.4134840001</v>
          </cell>
        </row>
        <row r="1627">
          <cell r="F1627" t="str">
            <v>B-10</v>
          </cell>
          <cell r="H1627" t="str">
            <v>CARE Surcharge</v>
          </cell>
          <cell r="O1627" t="str">
            <v>C</v>
          </cell>
          <cell r="V1627">
            <v>2378958.0991329998</v>
          </cell>
        </row>
        <row r="1628">
          <cell r="F1628" t="str">
            <v>B-10</v>
          </cell>
          <cell r="H1628" t="str">
            <v>CARE Surcharge</v>
          </cell>
          <cell r="O1628" t="str">
            <v>C</v>
          </cell>
          <cell r="V1628">
            <v>12429911.873653</v>
          </cell>
        </row>
        <row r="1629">
          <cell r="F1629" t="str">
            <v>B-10</v>
          </cell>
          <cell r="H1629" t="str">
            <v>CARE Surcharge</v>
          </cell>
          <cell r="O1629" t="str">
            <v>C</v>
          </cell>
          <cell r="V1629">
            <v>4077183.5539769996</v>
          </cell>
        </row>
        <row r="1630">
          <cell r="F1630" t="str">
            <v>B-10</v>
          </cell>
          <cell r="H1630" t="str">
            <v>CARE Surcharge</v>
          </cell>
          <cell r="O1630" t="str">
            <v>C</v>
          </cell>
          <cell r="V1630">
            <v>842189.62665700004</v>
          </cell>
        </row>
        <row r="1631">
          <cell r="F1631" t="str">
            <v>B-10</v>
          </cell>
          <cell r="H1631" t="str">
            <v>CARE Discount</v>
          </cell>
          <cell r="O1631" t="str">
            <v>C</v>
          </cell>
          <cell r="V1631">
            <v>5542071.56293</v>
          </cell>
        </row>
        <row r="1632">
          <cell r="F1632" t="str">
            <v>B-10</v>
          </cell>
          <cell r="H1632" t="str">
            <v>CARE Discount</v>
          </cell>
          <cell r="O1632" t="str">
            <v>C</v>
          </cell>
          <cell r="V1632">
            <v>1685741.4134840001</v>
          </cell>
        </row>
        <row r="1633">
          <cell r="F1633" t="str">
            <v>B-10</v>
          </cell>
          <cell r="H1633" t="str">
            <v>CARE Discount</v>
          </cell>
          <cell r="O1633" t="str">
            <v>C</v>
          </cell>
          <cell r="V1633">
            <v>2378958.0991329998</v>
          </cell>
        </row>
        <row r="1634">
          <cell r="F1634" t="str">
            <v>B-10</v>
          </cell>
          <cell r="H1634" t="str">
            <v>CARE Discount</v>
          </cell>
          <cell r="O1634" t="str">
            <v>C</v>
          </cell>
          <cell r="V1634">
            <v>12429911.873653</v>
          </cell>
        </row>
        <row r="1635">
          <cell r="F1635" t="str">
            <v>B-10</v>
          </cell>
          <cell r="H1635" t="str">
            <v>CARE Discount</v>
          </cell>
          <cell r="O1635" t="str">
            <v>C</v>
          </cell>
          <cell r="V1635">
            <v>4077183.5539769996</v>
          </cell>
        </row>
        <row r="1636">
          <cell r="F1636" t="str">
            <v>B-10</v>
          </cell>
          <cell r="H1636" t="str">
            <v>CARE Discount</v>
          </cell>
          <cell r="O1636" t="str">
            <v>C</v>
          </cell>
          <cell r="V1636">
            <v>842189.62665700004</v>
          </cell>
        </row>
        <row r="1637">
          <cell r="F1637" t="str">
            <v>B-10</v>
          </cell>
          <cell r="H1637" t="str">
            <v>Non-Surcharge</v>
          </cell>
          <cell r="O1637" t="str">
            <v>C</v>
          </cell>
          <cell r="V1637">
            <v>5542071.56293</v>
          </cell>
        </row>
        <row r="1638">
          <cell r="F1638" t="str">
            <v>B-10</v>
          </cell>
          <cell r="H1638" t="str">
            <v>Non-Surcharge</v>
          </cell>
          <cell r="O1638" t="str">
            <v>C</v>
          </cell>
          <cell r="V1638">
            <v>1685741.4134840001</v>
          </cell>
        </row>
        <row r="1639">
          <cell r="F1639" t="str">
            <v>B-10</v>
          </cell>
          <cell r="H1639" t="str">
            <v>Non-Surcharge</v>
          </cell>
          <cell r="O1639" t="str">
            <v>C</v>
          </cell>
          <cell r="V1639">
            <v>2378958.0991329998</v>
          </cell>
        </row>
        <row r="1640">
          <cell r="F1640" t="str">
            <v>B-10</v>
          </cell>
          <cell r="H1640" t="str">
            <v>Non-Surcharge</v>
          </cell>
          <cell r="O1640" t="str">
            <v>C</v>
          </cell>
          <cell r="V1640">
            <v>12429911.873653</v>
          </cell>
        </row>
        <row r="1641">
          <cell r="F1641" t="str">
            <v>B-10</v>
          </cell>
          <cell r="H1641" t="str">
            <v>Non-Surcharge</v>
          </cell>
          <cell r="O1641" t="str">
            <v>C</v>
          </cell>
          <cell r="V1641">
            <v>4077183.5539769996</v>
          </cell>
        </row>
        <row r="1642">
          <cell r="F1642" t="str">
            <v>B-10</v>
          </cell>
          <cell r="H1642" t="str">
            <v>Non-Surcharge</v>
          </cell>
          <cell r="O1642" t="str">
            <v>C</v>
          </cell>
          <cell r="V1642">
            <v>842189.62665700004</v>
          </cell>
        </row>
        <row r="1643">
          <cell r="F1643" t="str">
            <v>B-10</v>
          </cell>
          <cell r="H1643" t="str">
            <v>N/A</v>
          </cell>
          <cell r="O1643" t="str">
            <v>C</v>
          </cell>
          <cell r="V1643">
            <v>841.54922999999997</v>
          </cell>
        </row>
        <row r="1644">
          <cell r="F1644" t="str">
            <v>B-10</v>
          </cell>
          <cell r="H1644" t="str">
            <v>N/A</v>
          </cell>
          <cell r="O1644" t="str">
            <v>C</v>
          </cell>
          <cell r="V1644">
            <v>674.64038300000004</v>
          </cell>
        </row>
        <row r="1645">
          <cell r="F1645" t="str">
            <v>B-10</v>
          </cell>
          <cell r="H1645" t="str">
            <v>N/A</v>
          </cell>
          <cell r="O1645" t="str">
            <v>C</v>
          </cell>
          <cell r="V1645">
            <v>27549.806499000002</v>
          </cell>
        </row>
        <row r="1646">
          <cell r="F1646" t="str">
            <v>B-10</v>
          </cell>
          <cell r="H1646" t="str">
            <v>N/A</v>
          </cell>
          <cell r="O1646" t="str">
            <v>C</v>
          </cell>
          <cell r="V1646">
            <v>46589.359775999998</v>
          </cell>
        </row>
        <row r="1647">
          <cell r="F1647" t="str">
            <v>B-10</v>
          </cell>
          <cell r="H1647" t="str">
            <v>N/A</v>
          </cell>
          <cell r="O1647" t="str">
            <v>C</v>
          </cell>
          <cell r="V1647">
            <v>84757.213793000003</v>
          </cell>
        </row>
        <row r="1648">
          <cell r="F1648" t="str">
            <v>B-10</v>
          </cell>
          <cell r="H1648" t="str">
            <v>N/A</v>
          </cell>
          <cell r="O1648" t="str">
            <v>C</v>
          </cell>
          <cell r="V1648">
            <v>36913.259244000001</v>
          </cell>
        </row>
        <row r="1649">
          <cell r="F1649" t="str">
            <v>B-10</v>
          </cell>
          <cell r="H1649" t="str">
            <v>N/A</v>
          </cell>
          <cell r="O1649" t="str">
            <v>C</v>
          </cell>
          <cell r="V1649">
            <v>63658.847653999997</v>
          </cell>
        </row>
        <row r="1650">
          <cell r="F1650" t="str">
            <v>B-10</v>
          </cell>
          <cell r="H1650" t="str">
            <v>N/A</v>
          </cell>
          <cell r="O1650" t="str">
            <v>C</v>
          </cell>
          <cell r="V1650">
            <v>92929.557402000006</v>
          </cell>
        </row>
        <row r="1651">
          <cell r="F1651" t="str">
            <v>B-10</v>
          </cell>
          <cell r="H1651" t="str">
            <v>N/A</v>
          </cell>
          <cell r="O1651" t="str">
            <v>C</v>
          </cell>
          <cell r="V1651">
            <v>39478.220562000002</v>
          </cell>
        </row>
        <row r="1652">
          <cell r="F1652" t="str">
            <v>B-10</v>
          </cell>
          <cell r="H1652" t="str">
            <v>N/A</v>
          </cell>
          <cell r="O1652" t="str">
            <v>C</v>
          </cell>
          <cell r="V1652">
            <v>10904.169952</v>
          </cell>
        </row>
        <row r="1653">
          <cell r="F1653" t="str">
            <v>B-10</v>
          </cell>
          <cell r="H1653" t="str">
            <v>N/A</v>
          </cell>
          <cell r="O1653" t="str">
            <v>C</v>
          </cell>
          <cell r="V1653">
            <v>5542071.56293</v>
          </cell>
        </row>
        <row r="1654">
          <cell r="F1654" t="str">
            <v>B-10</v>
          </cell>
          <cell r="H1654" t="str">
            <v>N/A</v>
          </cell>
          <cell r="O1654" t="str">
            <v>C</v>
          </cell>
          <cell r="V1654">
            <v>1685741.4134840001</v>
          </cell>
        </row>
        <row r="1655">
          <cell r="F1655" t="str">
            <v>B-10</v>
          </cell>
          <cell r="H1655" t="str">
            <v>N/A</v>
          </cell>
          <cell r="O1655" t="str">
            <v>C</v>
          </cell>
          <cell r="V1655">
            <v>2378958.0991329998</v>
          </cell>
        </row>
        <row r="1656">
          <cell r="F1656" t="str">
            <v>B-10</v>
          </cell>
          <cell r="H1656" t="str">
            <v>N/A</v>
          </cell>
          <cell r="O1656" t="str">
            <v>C</v>
          </cell>
          <cell r="V1656">
            <v>12429911.873653</v>
          </cell>
        </row>
        <row r="1657">
          <cell r="F1657" t="str">
            <v>B-10</v>
          </cell>
          <cell r="H1657" t="str">
            <v>N/A</v>
          </cell>
          <cell r="O1657" t="str">
            <v>C</v>
          </cell>
          <cell r="V1657">
            <v>4077183.5539769996</v>
          </cell>
        </row>
        <row r="1658">
          <cell r="F1658" t="str">
            <v>B-10</v>
          </cell>
          <cell r="H1658" t="str">
            <v>N/A</v>
          </cell>
          <cell r="O1658" t="str">
            <v>C</v>
          </cell>
          <cell r="V1658">
            <v>842189.62665700004</v>
          </cell>
        </row>
        <row r="1659">
          <cell r="F1659" t="str">
            <v>B-10</v>
          </cell>
          <cell r="H1659" t="str">
            <v>EUCRA</v>
          </cell>
          <cell r="O1659" t="str">
            <v>C</v>
          </cell>
          <cell r="V1659">
            <v>84757.213793000003</v>
          </cell>
        </row>
        <row r="1660">
          <cell r="F1660" t="str">
            <v>B-10</v>
          </cell>
          <cell r="H1660" t="str">
            <v>EUCRA</v>
          </cell>
          <cell r="O1660" t="str">
            <v>C</v>
          </cell>
          <cell r="V1660">
            <v>36913.259244000001</v>
          </cell>
        </row>
        <row r="1661">
          <cell r="F1661" t="str">
            <v>B-10</v>
          </cell>
          <cell r="H1661" t="str">
            <v>EUCRA</v>
          </cell>
          <cell r="O1661" t="str">
            <v>C</v>
          </cell>
          <cell r="V1661">
            <v>63658.847653999997</v>
          </cell>
        </row>
        <row r="1662">
          <cell r="F1662" t="str">
            <v>B-10</v>
          </cell>
          <cell r="H1662" t="str">
            <v>EUCRA</v>
          </cell>
          <cell r="O1662" t="str">
            <v>C</v>
          </cell>
          <cell r="V1662">
            <v>92929.557402000006</v>
          </cell>
        </row>
        <row r="1663">
          <cell r="F1663" t="str">
            <v>B-10</v>
          </cell>
          <cell r="H1663" t="str">
            <v>EUCRA</v>
          </cell>
          <cell r="O1663" t="str">
            <v>C</v>
          </cell>
          <cell r="V1663">
            <v>39478.220562000002</v>
          </cell>
        </row>
        <row r="1664">
          <cell r="F1664" t="str">
            <v>B-10</v>
          </cell>
          <cell r="H1664" t="str">
            <v>EUCRA</v>
          </cell>
          <cell r="O1664" t="str">
            <v>C</v>
          </cell>
          <cell r="V1664">
            <v>10904.169952</v>
          </cell>
        </row>
        <row r="1665">
          <cell r="F1665" t="str">
            <v>B-10</v>
          </cell>
          <cell r="H1665" t="str">
            <v>TAC</v>
          </cell>
          <cell r="O1665" t="str">
            <v>C</v>
          </cell>
          <cell r="V1665">
            <v>84757.213793000003</v>
          </cell>
        </row>
        <row r="1666">
          <cell r="F1666" t="str">
            <v>B-10</v>
          </cell>
          <cell r="H1666" t="str">
            <v>TAC</v>
          </cell>
          <cell r="O1666" t="str">
            <v>C</v>
          </cell>
          <cell r="V1666">
            <v>36913.259244000001</v>
          </cell>
        </row>
        <row r="1667">
          <cell r="F1667" t="str">
            <v>B-10</v>
          </cell>
          <cell r="H1667" t="str">
            <v>TAC</v>
          </cell>
          <cell r="O1667" t="str">
            <v>C</v>
          </cell>
          <cell r="V1667">
            <v>63658.847653999997</v>
          </cell>
        </row>
        <row r="1668">
          <cell r="F1668" t="str">
            <v>B-10</v>
          </cell>
          <cell r="H1668" t="str">
            <v>TAC</v>
          </cell>
          <cell r="O1668" t="str">
            <v>C</v>
          </cell>
          <cell r="V1668">
            <v>92929.557402000006</v>
          </cell>
        </row>
        <row r="1669">
          <cell r="F1669" t="str">
            <v>B-10</v>
          </cell>
          <cell r="H1669" t="str">
            <v>TAC</v>
          </cell>
          <cell r="O1669" t="str">
            <v>C</v>
          </cell>
          <cell r="V1669">
            <v>39478.220562000002</v>
          </cell>
        </row>
        <row r="1670">
          <cell r="F1670" t="str">
            <v>B-10</v>
          </cell>
          <cell r="H1670" t="str">
            <v>TAC</v>
          </cell>
          <cell r="O1670" t="str">
            <v>C</v>
          </cell>
          <cell r="V1670">
            <v>10904.169952</v>
          </cell>
        </row>
        <row r="1671">
          <cell r="F1671" t="str">
            <v>B-10</v>
          </cell>
          <cell r="H1671" t="str">
            <v>TRBAA</v>
          </cell>
          <cell r="O1671" t="str">
            <v>C</v>
          </cell>
          <cell r="V1671">
            <v>84757.213793000003</v>
          </cell>
        </row>
        <row r="1672">
          <cell r="F1672" t="str">
            <v>B-10</v>
          </cell>
          <cell r="H1672" t="str">
            <v>TRBAA</v>
          </cell>
          <cell r="O1672" t="str">
            <v>C</v>
          </cell>
          <cell r="V1672">
            <v>36913.259244000001</v>
          </cell>
        </row>
        <row r="1673">
          <cell r="F1673" t="str">
            <v>B-10</v>
          </cell>
          <cell r="H1673" t="str">
            <v>TRBAA</v>
          </cell>
          <cell r="O1673" t="str">
            <v>C</v>
          </cell>
          <cell r="V1673">
            <v>63658.847653999997</v>
          </cell>
        </row>
        <row r="1674">
          <cell r="F1674" t="str">
            <v>B-10</v>
          </cell>
          <cell r="H1674" t="str">
            <v>TRBAA</v>
          </cell>
          <cell r="O1674" t="str">
            <v>C</v>
          </cell>
          <cell r="V1674">
            <v>92929.557402000006</v>
          </cell>
        </row>
        <row r="1675">
          <cell r="F1675" t="str">
            <v>B-10</v>
          </cell>
          <cell r="H1675" t="str">
            <v>TRBAA</v>
          </cell>
          <cell r="O1675" t="str">
            <v>C</v>
          </cell>
          <cell r="V1675">
            <v>39478.220562000002</v>
          </cell>
        </row>
        <row r="1676">
          <cell r="F1676" t="str">
            <v>B-10</v>
          </cell>
          <cell r="H1676" t="str">
            <v>TRBAA</v>
          </cell>
          <cell r="O1676" t="str">
            <v>C</v>
          </cell>
          <cell r="V1676">
            <v>10904.169952</v>
          </cell>
        </row>
        <row r="1677">
          <cell r="F1677" t="str">
            <v>B-10</v>
          </cell>
          <cell r="H1677" t="str">
            <v>EUCRA</v>
          </cell>
          <cell r="O1677" t="str">
            <v>C</v>
          </cell>
          <cell r="V1677">
            <v>5542071.56293</v>
          </cell>
        </row>
        <row r="1678">
          <cell r="F1678" t="str">
            <v>B-10</v>
          </cell>
          <cell r="H1678" t="str">
            <v>EUCRA</v>
          </cell>
          <cell r="O1678" t="str">
            <v>C</v>
          </cell>
          <cell r="V1678">
            <v>1685741.4134840001</v>
          </cell>
        </row>
        <row r="1679">
          <cell r="F1679" t="str">
            <v>B-10</v>
          </cell>
          <cell r="H1679" t="str">
            <v>EUCRA</v>
          </cell>
          <cell r="O1679" t="str">
            <v>C</v>
          </cell>
          <cell r="V1679">
            <v>2378958.0991329998</v>
          </cell>
        </row>
        <row r="1680">
          <cell r="F1680" t="str">
            <v>B-10</v>
          </cell>
          <cell r="H1680" t="str">
            <v>EUCRA</v>
          </cell>
          <cell r="O1680" t="str">
            <v>C</v>
          </cell>
          <cell r="V1680">
            <v>12429911.873653</v>
          </cell>
        </row>
        <row r="1681">
          <cell r="F1681" t="str">
            <v>B-10</v>
          </cell>
          <cell r="H1681" t="str">
            <v>EUCRA</v>
          </cell>
          <cell r="O1681" t="str">
            <v>C</v>
          </cell>
          <cell r="V1681">
            <v>4077183.5539769996</v>
          </cell>
        </row>
        <row r="1682">
          <cell r="F1682" t="str">
            <v>B-10</v>
          </cell>
          <cell r="H1682" t="str">
            <v>EUCRA</v>
          </cell>
          <cell r="O1682" t="str">
            <v>C</v>
          </cell>
          <cell r="V1682">
            <v>842189.62665700004</v>
          </cell>
        </row>
        <row r="1683">
          <cell r="F1683" t="str">
            <v>B-10</v>
          </cell>
          <cell r="H1683" t="str">
            <v>TAC</v>
          </cell>
          <cell r="O1683" t="str">
            <v>C</v>
          </cell>
          <cell r="V1683">
            <v>5542071.56293</v>
          </cell>
        </row>
        <row r="1684">
          <cell r="F1684" t="str">
            <v>B-10</v>
          </cell>
          <cell r="H1684" t="str">
            <v>TAC</v>
          </cell>
          <cell r="O1684" t="str">
            <v>C</v>
          </cell>
          <cell r="V1684">
            <v>1685741.4134840001</v>
          </cell>
        </row>
        <row r="1685">
          <cell r="F1685" t="str">
            <v>B-10</v>
          </cell>
          <cell r="H1685" t="str">
            <v>TAC</v>
          </cell>
          <cell r="O1685" t="str">
            <v>C</v>
          </cell>
          <cell r="V1685">
            <v>2378958.0991329998</v>
          </cell>
        </row>
        <row r="1686">
          <cell r="F1686" t="str">
            <v>B-10</v>
          </cell>
          <cell r="H1686" t="str">
            <v>TAC</v>
          </cell>
          <cell r="O1686" t="str">
            <v>C</v>
          </cell>
          <cell r="V1686">
            <v>12429911.873653</v>
          </cell>
        </row>
        <row r="1687">
          <cell r="F1687" t="str">
            <v>B-10</v>
          </cell>
          <cell r="H1687" t="str">
            <v>TAC</v>
          </cell>
          <cell r="O1687" t="str">
            <v>C</v>
          </cell>
          <cell r="V1687">
            <v>4077183.5539769996</v>
          </cell>
        </row>
        <row r="1688">
          <cell r="F1688" t="str">
            <v>B-10</v>
          </cell>
          <cell r="H1688" t="str">
            <v>TAC</v>
          </cell>
          <cell r="O1688" t="str">
            <v>C</v>
          </cell>
          <cell r="V1688">
            <v>842189.62665700004</v>
          </cell>
        </row>
        <row r="1689">
          <cell r="F1689" t="str">
            <v>B-10</v>
          </cell>
          <cell r="H1689" t="str">
            <v>TRBAA</v>
          </cell>
          <cell r="O1689" t="str">
            <v>C</v>
          </cell>
          <cell r="V1689">
            <v>5542071.56293</v>
          </cell>
        </row>
        <row r="1690">
          <cell r="F1690" t="str">
            <v>B-10</v>
          </cell>
          <cell r="H1690" t="str">
            <v>TRBAA</v>
          </cell>
          <cell r="O1690" t="str">
            <v>C</v>
          </cell>
          <cell r="V1690">
            <v>1685741.4134840001</v>
          </cell>
        </row>
        <row r="1691">
          <cell r="F1691" t="str">
            <v>B-10</v>
          </cell>
          <cell r="H1691" t="str">
            <v>TRBAA</v>
          </cell>
          <cell r="O1691" t="str">
            <v>C</v>
          </cell>
          <cell r="V1691">
            <v>2378958.0991329998</v>
          </cell>
        </row>
        <row r="1692">
          <cell r="F1692" t="str">
            <v>B-10</v>
          </cell>
          <cell r="H1692" t="str">
            <v>TRBAA</v>
          </cell>
          <cell r="O1692" t="str">
            <v>C</v>
          </cell>
          <cell r="V1692">
            <v>12429911.873653</v>
          </cell>
        </row>
        <row r="1693">
          <cell r="F1693" t="str">
            <v>B-10</v>
          </cell>
          <cell r="H1693" t="str">
            <v>TRBAA</v>
          </cell>
          <cell r="O1693" t="str">
            <v>C</v>
          </cell>
          <cell r="V1693">
            <v>4077183.5539769996</v>
          </cell>
        </row>
        <row r="1694">
          <cell r="F1694" t="str">
            <v>B-10</v>
          </cell>
          <cell r="H1694" t="str">
            <v>TRBAA</v>
          </cell>
          <cell r="O1694" t="str">
            <v>C</v>
          </cell>
          <cell r="V1694">
            <v>842189.62665700004</v>
          </cell>
        </row>
        <row r="1695">
          <cell r="F1695" t="str">
            <v>B-10</v>
          </cell>
          <cell r="H1695" t="str">
            <v>N/A</v>
          </cell>
          <cell r="O1695" t="str">
            <v>C</v>
          </cell>
          <cell r="V1695">
            <v>841.54922999999997</v>
          </cell>
        </row>
        <row r="1696">
          <cell r="F1696" t="str">
            <v>B-10</v>
          </cell>
          <cell r="H1696" t="str">
            <v>N/A</v>
          </cell>
          <cell r="O1696" t="str">
            <v>C</v>
          </cell>
          <cell r="V1696">
            <v>674.64038300000004</v>
          </cell>
        </row>
        <row r="1697">
          <cell r="F1697" t="str">
            <v>B-10</v>
          </cell>
          <cell r="H1697" t="str">
            <v>N/A</v>
          </cell>
          <cell r="O1697" t="str">
            <v>C</v>
          </cell>
          <cell r="V1697">
            <v>27549.806499000002</v>
          </cell>
        </row>
        <row r="1698">
          <cell r="F1698" t="str">
            <v>B-10</v>
          </cell>
          <cell r="H1698" t="str">
            <v>N/A</v>
          </cell>
          <cell r="O1698" t="str">
            <v>C</v>
          </cell>
          <cell r="V1698">
            <v>46589.359775999998</v>
          </cell>
        </row>
        <row r="1699">
          <cell r="F1699" t="str">
            <v>B-10</v>
          </cell>
          <cell r="H1699" t="str">
            <v>N/A</v>
          </cell>
          <cell r="O1699" t="str">
            <v>C</v>
          </cell>
          <cell r="V1699">
            <v>84757.213793000003</v>
          </cell>
        </row>
        <row r="1700">
          <cell r="F1700" t="str">
            <v>B-10</v>
          </cell>
          <cell r="H1700" t="str">
            <v>N/A</v>
          </cell>
          <cell r="O1700" t="str">
            <v>C</v>
          </cell>
          <cell r="V1700">
            <v>36913.259244000001</v>
          </cell>
        </row>
        <row r="1701">
          <cell r="F1701" t="str">
            <v>B-10</v>
          </cell>
          <cell r="H1701" t="str">
            <v>N/A</v>
          </cell>
          <cell r="O1701" t="str">
            <v>C</v>
          </cell>
          <cell r="V1701">
            <v>63658.847653999997</v>
          </cell>
        </row>
        <row r="1702">
          <cell r="F1702" t="str">
            <v>B-10</v>
          </cell>
          <cell r="H1702" t="str">
            <v>N/A</v>
          </cell>
          <cell r="O1702" t="str">
            <v>C</v>
          </cell>
          <cell r="V1702">
            <v>92929.557402000006</v>
          </cell>
        </row>
        <row r="1703">
          <cell r="F1703" t="str">
            <v>B-10</v>
          </cell>
          <cell r="H1703" t="str">
            <v>N/A</v>
          </cell>
          <cell r="O1703" t="str">
            <v>C</v>
          </cell>
          <cell r="V1703">
            <v>39478.220562000002</v>
          </cell>
        </row>
        <row r="1704">
          <cell r="F1704" t="str">
            <v>B-10</v>
          </cell>
          <cell r="H1704" t="str">
            <v>N/A</v>
          </cell>
          <cell r="O1704" t="str">
            <v>C</v>
          </cell>
          <cell r="V1704">
            <v>10904.169952</v>
          </cell>
        </row>
        <row r="1705">
          <cell r="F1705" t="str">
            <v>B-10</v>
          </cell>
          <cell r="H1705" t="str">
            <v>N/A</v>
          </cell>
          <cell r="O1705" t="str">
            <v>C</v>
          </cell>
          <cell r="V1705">
            <v>5542071.56293</v>
          </cell>
        </row>
        <row r="1706">
          <cell r="F1706" t="str">
            <v>B-10</v>
          </cell>
          <cell r="H1706" t="str">
            <v>N/A</v>
          </cell>
          <cell r="O1706" t="str">
            <v>C</v>
          </cell>
          <cell r="V1706">
            <v>1685741.4134840001</v>
          </cell>
        </row>
        <row r="1707">
          <cell r="F1707" t="str">
            <v>B-10</v>
          </cell>
          <cell r="H1707" t="str">
            <v>N/A</v>
          </cell>
          <cell r="O1707" t="str">
            <v>C</v>
          </cell>
          <cell r="V1707">
            <v>2378958.0991329998</v>
          </cell>
        </row>
        <row r="1708">
          <cell r="F1708" t="str">
            <v>B-10</v>
          </cell>
          <cell r="H1708" t="str">
            <v>N/A</v>
          </cell>
          <cell r="O1708" t="str">
            <v>C</v>
          </cell>
          <cell r="V1708">
            <v>12429911.873653</v>
          </cell>
        </row>
        <row r="1709">
          <cell r="F1709" t="str">
            <v>B-10</v>
          </cell>
          <cell r="H1709" t="str">
            <v>N/A</v>
          </cell>
          <cell r="O1709" t="str">
            <v>C</v>
          </cell>
          <cell r="V1709">
            <v>4077183.5539769996</v>
          </cell>
        </row>
        <row r="1710">
          <cell r="F1710" t="str">
            <v>B-10</v>
          </cell>
          <cell r="H1710" t="str">
            <v>N/A</v>
          </cell>
          <cell r="O1710" t="str">
            <v>C</v>
          </cell>
          <cell r="V1710">
            <v>842189.62665700004</v>
          </cell>
        </row>
        <row r="1711">
          <cell r="F1711" t="str">
            <v>B-10</v>
          </cell>
          <cell r="H1711" t="str">
            <v>CARE Discount</v>
          </cell>
          <cell r="O1711" t="str">
            <v>C</v>
          </cell>
          <cell r="V1711">
            <v>84757.213793000003</v>
          </cell>
        </row>
        <row r="1712">
          <cell r="F1712" t="str">
            <v>B-10</v>
          </cell>
          <cell r="H1712" t="str">
            <v>CARE Discount</v>
          </cell>
          <cell r="O1712" t="str">
            <v>C</v>
          </cell>
          <cell r="V1712">
            <v>36913.259244000001</v>
          </cell>
        </row>
        <row r="1713">
          <cell r="F1713" t="str">
            <v>B-10</v>
          </cell>
          <cell r="H1713" t="str">
            <v>CARE Discount</v>
          </cell>
          <cell r="O1713" t="str">
            <v>C</v>
          </cell>
          <cell r="V1713">
            <v>63658.847653999997</v>
          </cell>
        </row>
        <row r="1714">
          <cell r="F1714" t="str">
            <v>B-10</v>
          </cell>
          <cell r="H1714" t="str">
            <v>CARE Discount</v>
          </cell>
          <cell r="O1714" t="str">
            <v>C</v>
          </cell>
          <cell r="V1714">
            <v>92929.557402000006</v>
          </cell>
        </row>
        <row r="1715">
          <cell r="F1715" t="str">
            <v>B-10</v>
          </cell>
          <cell r="H1715" t="str">
            <v>CARE Discount</v>
          </cell>
          <cell r="O1715" t="str">
            <v>C</v>
          </cell>
          <cell r="V1715">
            <v>39478.220562000002</v>
          </cell>
        </row>
        <row r="1716">
          <cell r="F1716" t="str">
            <v>B-10</v>
          </cell>
          <cell r="H1716" t="str">
            <v>CARE Discount</v>
          </cell>
          <cell r="O1716" t="str">
            <v>C</v>
          </cell>
          <cell r="V1716">
            <v>10904.169952</v>
          </cell>
        </row>
        <row r="1717">
          <cell r="F1717" t="str">
            <v>B-10</v>
          </cell>
          <cell r="H1717" t="str">
            <v>N/A</v>
          </cell>
          <cell r="O1717" t="str">
            <v>C</v>
          </cell>
          <cell r="V1717">
            <v>84757.213793000003</v>
          </cell>
        </row>
        <row r="1718">
          <cell r="F1718" t="str">
            <v>B-10</v>
          </cell>
          <cell r="H1718" t="str">
            <v>N/A</v>
          </cell>
          <cell r="O1718" t="str">
            <v>C</v>
          </cell>
          <cell r="V1718">
            <v>36913.259244000001</v>
          </cell>
        </row>
        <row r="1719">
          <cell r="F1719" t="str">
            <v>B-10</v>
          </cell>
          <cell r="H1719" t="str">
            <v>N/A</v>
          </cell>
          <cell r="O1719" t="str">
            <v>C</v>
          </cell>
          <cell r="V1719">
            <v>63658.847653999997</v>
          </cell>
        </row>
        <row r="1720">
          <cell r="F1720" t="str">
            <v>B-10</v>
          </cell>
          <cell r="H1720" t="str">
            <v>N/A</v>
          </cell>
          <cell r="O1720" t="str">
            <v>C</v>
          </cell>
          <cell r="V1720">
            <v>92929.557402000006</v>
          </cell>
        </row>
        <row r="1721">
          <cell r="F1721" t="str">
            <v>B-10</v>
          </cell>
          <cell r="H1721" t="str">
            <v>N/A</v>
          </cell>
          <cell r="O1721" t="str">
            <v>C</v>
          </cell>
          <cell r="V1721">
            <v>39478.220562000002</v>
          </cell>
        </row>
        <row r="1722">
          <cell r="F1722" t="str">
            <v>B-10</v>
          </cell>
          <cell r="H1722" t="str">
            <v>N/A</v>
          </cell>
          <cell r="O1722" t="str">
            <v>C</v>
          </cell>
          <cell r="V1722">
            <v>10904.169952</v>
          </cell>
        </row>
        <row r="1723">
          <cell r="F1723" t="str">
            <v>B-10</v>
          </cell>
          <cell r="H1723" t="str">
            <v>CARE Discount</v>
          </cell>
          <cell r="O1723" t="str">
            <v>C</v>
          </cell>
          <cell r="V1723">
            <v>5542071.56293</v>
          </cell>
        </row>
        <row r="1724">
          <cell r="F1724" t="str">
            <v>B-10</v>
          </cell>
          <cell r="H1724" t="str">
            <v>CARE Discount</v>
          </cell>
          <cell r="O1724" t="str">
            <v>C</v>
          </cell>
          <cell r="V1724">
            <v>1685741.4134840001</v>
          </cell>
        </row>
        <row r="1725">
          <cell r="F1725" t="str">
            <v>B-10</v>
          </cell>
          <cell r="H1725" t="str">
            <v>CARE Discount</v>
          </cell>
          <cell r="O1725" t="str">
            <v>C</v>
          </cell>
          <cell r="V1725">
            <v>2378958.0991329998</v>
          </cell>
        </row>
        <row r="1726">
          <cell r="F1726" t="str">
            <v>B-10</v>
          </cell>
          <cell r="H1726" t="str">
            <v>CARE Discount</v>
          </cell>
          <cell r="O1726" t="str">
            <v>C</v>
          </cell>
          <cell r="V1726">
            <v>12429911.873653</v>
          </cell>
        </row>
        <row r="1727">
          <cell r="F1727" t="str">
            <v>B-10</v>
          </cell>
          <cell r="H1727" t="str">
            <v>CARE Discount</v>
          </cell>
          <cell r="O1727" t="str">
            <v>C</v>
          </cell>
          <cell r="V1727">
            <v>4077183.5539769996</v>
          </cell>
        </row>
        <row r="1728">
          <cell r="F1728" t="str">
            <v>B-10</v>
          </cell>
          <cell r="H1728" t="str">
            <v>CARE Discount</v>
          </cell>
          <cell r="O1728" t="str">
            <v>C</v>
          </cell>
          <cell r="V1728">
            <v>842189.62665700004</v>
          </cell>
        </row>
        <row r="1729">
          <cell r="F1729" t="str">
            <v>B-10</v>
          </cell>
          <cell r="H1729" t="str">
            <v>N/A</v>
          </cell>
          <cell r="O1729" t="str">
            <v>C</v>
          </cell>
          <cell r="V1729">
            <v>5542071.56293</v>
          </cell>
        </row>
        <row r="1730">
          <cell r="F1730" t="str">
            <v>B-10</v>
          </cell>
          <cell r="H1730" t="str">
            <v>N/A</v>
          </cell>
          <cell r="O1730" t="str">
            <v>C</v>
          </cell>
          <cell r="V1730">
            <v>1685741.4134840001</v>
          </cell>
        </row>
        <row r="1731">
          <cell r="F1731" t="str">
            <v>B-10</v>
          </cell>
          <cell r="H1731" t="str">
            <v>N/A</v>
          </cell>
          <cell r="O1731" t="str">
            <v>C</v>
          </cell>
          <cell r="V1731">
            <v>2378958.0991329998</v>
          </cell>
        </row>
        <row r="1732">
          <cell r="F1732" t="str">
            <v>B-10</v>
          </cell>
          <cell r="H1732" t="str">
            <v>N/A</v>
          </cell>
          <cell r="O1732" t="str">
            <v>C</v>
          </cell>
          <cell r="V1732">
            <v>12429911.873653</v>
          </cell>
        </row>
        <row r="1733">
          <cell r="F1733" t="str">
            <v>B-10</v>
          </cell>
          <cell r="H1733" t="str">
            <v>N/A</v>
          </cell>
          <cell r="O1733" t="str">
            <v>C</v>
          </cell>
          <cell r="V1733">
            <v>4077183.5539769996</v>
          </cell>
        </row>
        <row r="1734">
          <cell r="F1734" t="str">
            <v>B-10</v>
          </cell>
          <cell r="H1734" t="str">
            <v>N/A</v>
          </cell>
          <cell r="O1734" t="str">
            <v>C</v>
          </cell>
          <cell r="V1734">
            <v>842189.62665700004</v>
          </cell>
        </row>
        <row r="1735">
          <cell r="F1735" t="str">
            <v>B-10</v>
          </cell>
          <cell r="H1735" t="str">
            <v>CARE Discount</v>
          </cell>
          <cell r="O1735" t="str">
            <v>C</v>
          </cell>
          <cell r="V1735">
            <v>84757.213793000003</v>
          </cell>
        </row>
        <row r="1736">
          <cell r="F1736" t="str">
            <v>B-10</v>
          </cell>
          <cell r="H1736" t="str">
            <v>CARE Discount</v>
          </cell>
          <cell r="O1736" t="str">
            <v>C</v>
          </cell>
          <cell r="V1736">
            <v>36913.259244000001</v>
          </cell>
        </row>
        <row r="1737">
          <cell r="F1737" t="str">
            <v>B-10</v>
          </cell>
          <cell r="H1737" t="str">
            <v>CARE Discount</v>
          </cell>
          <cell r="O1737" t="str">
            <v>C</v>
          </cell>
          <cell r="V1737">
            <v>63658.847653999997</v>
          </cell>
        </row>
        <row r="1738">
          <cell r="F1738" t="str">
            <v>B-10</v>
          </cell>
          <cell r="H1738" t="str">
            <v>CARE Discount</v>
          </cell>
          <cell r="O1738" t="str">
            <v>C</v>
          </cell>
          <cell r="V1738">
            <v>92929.557402000006</v>
          </cell>
        </row>
        <row r="1739">
          <cell r="F1739" t="str">
            <v>B-10</v>
          </cell>
          <cell r="H1739" t="str">
            <v>CARE Discount</v>
          </cell>
          <cell r="O1739" t="str">
            <v>C</v>
          </cell>
          <cell r="V1739">
            <v>39478.220562000002</v>
          </cell>
        </row>
        <row r="1740">
          <cell r="F1740" t="str">
            <v>B-10</v>
          </cell>
          <cell r="H1740" t="str">
            <v>CARE Discount</v>
          </cell>
          <cell r="O1740" t="str">
            <v>C</v>
          </cell>
          <cell r="V1740">
            <v>10904.169952</v>
          </cell>
        </row>
        <row r="1741">
          <cell r="F1741" t="str">
            <v>B-10</v>
          </cell>
          <cell r="H1741" t="str">
            <v>N/A</v>
          </cell>
          <cell r="O1741" t="str">
            <v>C</v>
          </cell>
          <cell r="V1741">
            <v>84757.213793000003</v>
          </cell>
        </row>
        <row r="1742">
          <cell r="F1742" t="str">
            <v>B-10</v>
          </cell>
          <cell r="H1742" t="str">
            <v>N/A</v>
          </cell>
          <cell r="O1742" t="str">
            <v>C</v>
          </cell>
          <cell r="V1742">
            <v>36913.259244000001</v>
          </cell>
        </row>
        <row r="1743">
          <cell r="F1743" t="str">
            <v>B-10</v>
          </cell>
          <cell r="H1743" t="str">
            <v>N/A</v>
          </cell>
          <cell r="O1743" t="str">
            <v>C</v>
          </cell>
          <cell r="V1743">
            <v>63658.847653999997</v>
          </cell>
        </row>
        <row r="1744">
          <cell r="F1744" t="str">
            <v>B-10</v>
          </cell>
          <cell r="H1744" t="str">
            <v>N/A</v>
          </cell>
          <cell r="O1744" t="str">
            <v>C</v>
          </cell>
          <cell r="V1744">
            <v>92929.557402000006</v>
          </cell>
        </row>
        <row r="1745">
          <cell r="F1745" t="str">
            <v>B-10</v>
          </cell>
          <cell r="H1745" t="str">
            <v>N/A</v>
          </cell>
          <cell r="O1745" t="str">
            <v>C</v>
          </cell>
          <cell r="V1745">
            <v>39478.220562000002</v>
          </cell>
        </row>
        <row r="1746">
          <cell r="F1746" t="str">
            <v>B-10</v>
          </cell>
          <cell r="H1746" t="str">
            <v>N/A</v>
          </cell>
          <cell r="O1746" t="str">
            <v>C</v>
          </cell>
          <cell r="V1746">
            <v>10904.169952</v>
          </cell>
        </row>
        <row r="1747">
          <cell r="F1747" t="str">
            <v>B-10</v>
          </cell>
          <cell r="H1747" t="str">
            <v>CARE Discount</v>
          </cell>
          <cell r="O1747" t="str">
            <v>C</v>
          </cell>
          <cell r="V1747">
            <v>5542071.56293</v>
          </cell>
        </row>
        <row r="1748">
          <cell r="F1748" t="str">
            <v>B-10</v>
          </cell>
          <cell r="H1748" t="str">
            <v>CARE Discount</v>
          </cell>
          <cell r="O1748" t="str">
            <v>C</v>
          </cell>
          <cell r="V1748">
            <v>1685741.4134840001</v>
          </cell>
        </row>
        <row r="1749">
          <cell r="F1749" t="str">
            <v>B-10</v>
          </cell>
          <cell r="H1749" t="str">
            <v>CARE Discount</v>
          </cell>
          <cell r="O1749" t="str">
            <v>C</v>
          </cell>
          <cell r="V1749">
            <v>2378958.0991329998</v>
          </cell>
        </row>
        <row r="1750">
          <cell r="F1750" t="str">
            <v>B-10</v>
          </cell>
          <cell r="H1750" t="str">
            <v>CARE Discount</v>
          </cell>
          <cell r="O1750" t="str">
            <v>C</v>
          </cell>
          <cell r="V1750">
            <v>12429911.873653</v>
          </cell>
        </row>
        <row r="1751">
          <cell r="F1751" t="str">
            <v>B-10</v>
          </cell>
          <cell r="H1751" t="str">
            <v>CARE Discount</v>
          </cell>
          <cell r="O1751" t="str">
            <v>C</v>
          </cell>
          <cell r="V1751">
            <v>4077183.5539769996</v>
          </cell>
        </row>
        <row r="1752">
          <cell r="F1752" t="str">
            <v>B-10</v>
          </cell>
          <cell r="H1752" t="str">
            <v>CARE Discount</v>
          </cell>
          <cell r="O1752" t="str">
            <v>C</v>
          </cell>
          <cell r="V1752">
            <v>842189.62665700004</v>
          </cell>
        </row>
        <row r="1753">
          <cell r="F1753" t="str">
            <v>B-10</v>
          </cell>
          <cell r="H1753" t="str">
            <v>N/A</v>
          </cell>
          <cell r="O1753" t="str">
            <v>C</v>
          </cell>
          <cell r="V1753">
            <v>5542071.56293</v>
          </cell>
        </row>
        <row r="1754">
          <cell r="F1754" t="str">
            <v>B-10</v>
          </cell>
          <cell r="H1754" t="str">
            <v>N/A</v>
          </cell>
          <cell r="O1754" t="str">
            <v>C</v>
          </cell>
          <cell r="V1754">
            <v>1685741.4134840001</v>
          </cell>
        </row>
        <row r="1755">
          <cell r="F1755" t="str">
            <v>B-10</v>
          </cell>
          <cell r="H1755" t="str">
            <v>N/A</v>
          </cell>
          <cell r="O1755" t="str">
            <v>C</v>
          </cell>
          <cell r="V1755">
            <v>2378958.0991329998</v>
          </cell>
        </row>
        <row r="1756">
          <cell r="F1756" t="str">
            <v>B-10</v>
          </cell>
          <cell r="H1756" t="str">
            <v>N/A</v>
          </cell>
          <cell r="O1756" t="str">
            <v>C</v>
          </cell>
          <cell r="V1756">
            <v>12429911.873653</v>
          </cell>
        </row>
        <row r="1757">
          <cell r="F1757" t="str">
            <v>B-10</v>
          </cell>
          <cell r="H1757" t="str">
            <v>N/A</v>
          </cell>
          <cell r="O1757" t="str">
            <v>C</v>
          </cell>
          <cell r="V1757">
            <v>4077183.5539769996</v>
          </cell>
        </row>
        <row r="1758">
          <cell r="F1758" t="str">
            <v>B-10</v>
          </cell>
          <cell r="H1758" t="str">
            <v>N/A</v>
          </cell>
          <cell r="O1758" t="str">
            <v>C</v>
          </cell>
          <cell r="V1758">
            <v>842189.62665700004</v>
          </cell>
        </row>
        <row r="1759">
          <cell r="F1759" t="str">
            <v>B-10</v>
          </cell>
          <cell r="H1759" t="str">
            <v>FO1</v>
          </cell>
          <cell r="O1759" t="str">
            <v>C</v>
          </cell>
          <cell r="V1759">
            <v>84757.213793000003</v>
          </cell>
        </row>
        <row r="1760">
          <cell r="F1760" t="str">
            <v>B-10</v>
          </cell>
          <cell r="H1760" t="str">
            <v>FO1</v>
          </cell>
          <cell r="O1760" t="str">
            <v>C</v>
          </cell>
          <cell r="V1760">
            <v>36913.259244000001</v>
          </cell>
        </row>
        <row r="1761">
          <cell r="F1761" t="str">
            <v>B-10</v>
          </cell>
          <cell r="H1761" t="str">
            <v>FO1</v>
          </cell>
          <cell r="O1761" t="str">
            <v>C</v>
          </cell>
          <cell r="V1761">
            <v>63658.847653999997</v>
          </cell>
        </row>
        <row r="1762">
          <cell r="F1762" t="str">
            <v>B-10</v>
          </cell>
          <cell r="H1762" t="str">
            <v>FO1</v>
          </cell>
          <cell r="O1762" t="str">
            <v>C</v>
          </cell>
          <cell r="V1762">
            <v>92929.557402000006</v>
          </cell>
        </row>
        <row r="1763">
          <cell r="F1763" t="str">
            <v>B-10</v>
          </cell>
          <cell r="H1763" t="str">
            <v>FO1</v>
          </cell>
          <cell r="O1763" t="str">
            <v>C</v>
          </cell>
          <cell r="V1763">
            <v>39478.220562000002</v>
          </cell>
        </row>
        <row r="1764">
          <cell r="F1764" t="str">
            <v>B-10</v>
          </cell>
          <cell r="H1764" t="str">
            <v>FO1</v>
          </cell>
          <cell r="O1764" t="str">
            <v>C</v>
          </cell>
          <cell r="V1764">
            <v>10904.169952</v>
          </cell>
        </row>
        <row r="1765">
          <cell r="F1765" t="str">
            <v>B-10</v>
          </cell>
          <cell r="H1765" t="str">
            <v>CARE Discount</v>
          </cell>
          <cell r="O1765" t="str">
            <v>C</v>
          </cell>
          <cell r="V1765">
            <v>84757.213793000003</v>
          </cell>
        </row>
        <row r="1766">
          <cell r="F1766" t="str">
            <v>B-10</v>
          </cell>
          <cell r="H1766" t="str">
            <v>CARE Discount</v>
          </cell>
          <cell r="O1766" t="str">
            <v>C</v>
          </cell>
          <cell r="V1766">
            <v>36913.259244000001</v>
          </cell>
        </row>
        <row r="1767">
          <cell r="F1767" t="str">
            <v>B-10</v>
          </cell>
          <cell r="H1767" t="str">
            <v>CARE Discount</v>
          </cell>
          <cell r="O1767" t="str">
            <v>C</v>
          </cell>
          <cell r="V1767">
            <v>63658.847653999997</v>
          </cell>
        </row>
        <row r="1768">
          <cell r="F1768" t="str">
            <v>B-10</v>
          </cell>
          <cell r="H1768" t="str">
            <v>CARE Discount</v>
          </cell>
          <cell r="O1768" t="str">
            <v>C</v>
          </cell>
          <cell r="V1768">
            <v>92929.557402000006</v>
          </cell>
        </row>
        <row r="1769">
          <cell r="F1769" t="str">
            <v>B-10</v>
          </cell>
          <cell r="H1769" t="str">
            <v>CARE Discount</v>
          </cell>
          <cell r="O1769" t="str">
            <v>C</v>
          </cell>
          <cell r="V1769">
            <v>39478.220562000002</v>
          </cell>
        </row>
        <row r="1770">
          <cell r="F1770" t="str">
            <v>B-10</v>
          </cell>
          <cell r="H1770" t="str">
            <v>CARE Discount</v>
          </cell>
          <cell r="O1770" t="str">
            <v>C</v>
          </cell>
          <cell r="V1770">
            <v>10904.169952</v>
          </cell>
        </row>
        <row r="1771">
          <cell r="F1771" t="str">
            <v>B-10</v>
          </cell>
          <cell r="H1771" t="str">
            <v>FO1</v>
          </cell>
          <cell r="O1771" t="str">
            <v>C</v>
          </cell>
          <cell r="V1771">
            <v>5542071.56293</v>
          </cell>
        </row>
        <row r="1772">
          <cell r="F1772" t="str">
            <v>B-10</v>
          </cell>
          <cell r="H1772" t="str">
            <v>FO1</v>
          </cell>
          <cell r="O1772" t="str">
            <v>C</v>
          </cell>
          <cell r="V1772">
            <v>1685741.4134840001</v>
          </cell>
        </row>
        <row r="1773">
          <cell r="F1773" t="str">
            <v>B-10</v>
          </cell>
          <cell r="H1773" t="str">
            <v>FO1</v>
          </cell>
          <cell r="O1773" t="str">
            <v>C</v>
          </cell>
          <cell r="V1773">
            <v>2378958.0991329998</v>
          </cell>
        </row>
        <row r="1774">
          <cell r="F1774" t="str">
            <v>B-10</v>
          </cell>
          <cell r="H1774" t="str">
            <v>FO1</v>
          </cell>
          <cell r="O1774" t="str">
            <v>C</v>
          </cell>
          <cell r="V1774">
            <v>12429911.873653</v>
          </cell>
        </row>
        <row r="1775">
          <cell r="F1775" t="str">
            <v>B-10</v>
          </cell>
          <cell r="H1775" t="str">
            <v>FO1</v>
          </cell>
          <cell r="O1775" t="str">
            <v>C</v>
          </cell>
          <cell r="V1775">
            <v>4077183.5539769996</v>
          </cell>
        </row>
        <row r="1776">
          <cell r="F1776" t="str">
            <v>B-10</v>
          </cell>
          <cell r="H1776" t="str">
            <v>FO1</v>
          </cell>
          <cell r="O1776" t="str">
            <v>C</v>
          </cell>
          <cell r="V1776">
            <v>842189.62665700004</v>
          </cell>
        </row>
        <row r="1777">
          <cell r="F1777" t="str">
            <v>B-10</v>
          </cell>
          <cell r="H1777" t="str">
            <v>CARE Discount</v>
          </cell>
          <cell r="O1777" t="str">
            <v>C</v>
          </cell>
          <cell r="V1777">
            <v>5542071.56293</v>
          </cell>
        </row>
        <row r="1778">
          <cell r="F1778" t="str">
            <v>B-10</v>
          </cell>
          <cell r="H1778" t="str">
            <v>CARE Discount</v>
          </cell>
          <cell r="O1778" t="str">
            <v>C</v>
          </cell>
          <cell r="V1778">
            <v>1685741.4134840001</v>
          </cell>
        </row>
        <row r="1779">
          <cell r="F1779" t="str">
            <v>B-10</v>
          </cell>
          <cell r="H1779" t="str">
            <v>CARE Discount</v>
          </cell>
          <cell r="O1779" t="str">
            <v>C</v>
          </cell>
          <cell r="V1779">
            <v>2378958.0991329998</v>
          </cell>
        </row>
        <row r="1780">
          <cell r="F1780" t="str">
            <v>B-10</v>
          </cell>
          <cell r="H1780" t="str">
            <v>CARE Discount</v>
          </cell>
          <cell r="O1780" t="str">
            <v>C</v>
          </cell>
          <cell r="V1780">
            <v>12429911.873653</v>
          </cell>
        </row>
        <row r="1781">
          <cell r="F1781" t="str">
            <v>B-10</v>
          </cell>
          <cell r="H1781" t="str">
            <v>CARE Discount</v>
          </cell>
          <cell r="O1781" t="str">
            <v>C</v>
          </cell>
          <cell r="V1781">
            <v>4077183.5539769996</v>
          </cell>
        </row>
        <row r="1782">
          <cell r="F1782" t="str">
            <v>B-10</v>
          </cell>
          <cell r="H1782" t="str">
            <v>CARE Discount</v>
          </cell>
          <cell r="O1782" t="str">
            <v>C</v>
          </cell>
          <cell r="V1782">
            <v>842189.62665700004</v>
          </cell>
        </row>
        <row r="1783">
          <cell r="F1783" t="str">
            <v>B-10</v>
          </cell>
          <cell r="H1783" t="str">
            <v>FO2</v>
          </cell>
          <cell r="O1783" t="str">
            <v>N/A</v>
          </cell>
          <cell r="V1783">
            <v>0</v>
          </cell>
        </row>
        <row r="1784">
          <cell r="F1784" t="str">
            <v>B-10</v>
          </cell>
          <cell r="H1784" t="str">
            <v>FO2</v>
          </cell>
          <cell r="O1784" t="str">
            <v>N/A</v>
          </cell>
          <cell r="V1784">
            <v>0</v>
          </cell>
        </row>
        <row r="1785">
          <cell r="F1785" t="str">
            <v>B-10</v>
          </cell>
          <cell r="H1785" t="str">
            <v>FO2</v>
          </cell>
          <cell r="O1785" t="str">
            <v>N/A</v>
          </cell>
          <cell r="V1785">
            <v>0</v>
          </cell>
        </row>
        <row r="1786">
          <cell r="F1786" t="str">
            <v>B-10</v>
          </cell>
          <cell r="H1786" t="str">
            <v>FO2</v>
          </cell>
          <cell r="O1786" t="str">
            <v>N/A</v>
          </cell>
          <cell r="V1786">
            <v>13304189.331506999</v>
          </cell>
        </row>
        <row r="1787">
          <cell r="F1787" t="str">
            <v>B-10</v>
          </cell>
          <cell r="H1787" t="str">
            <v>FO2</v>
          </cell>
          <cell r="O1787" t="str">
            <v>N/A</v>
          </cell>
          <cell r="V1787">
            <v>3444001.0224949997</v>
          </cell>
        </row>
        <row r="1788">
          <cell r="F1788" t="str">
            <v>B-10</v>
          </cell>
          <cell r="H1788" t="str">
            <v>FO2</v>
          </cell>
          <cell r="O1788" t="str">
            <v>N/A</v>
          </cell>
          <cell r="V1788">
            <v>4691409.625763</v>
          </cell>
        </row>
        <row r="1789">
          <cell r="F1789" t="str">
            <v>B-10</v>
          </cell>
          <cell r="H1789" t="str">
            <v>FO2</v>
          </cell>
          <cell r="O1789" t="str">
            <v>N/A</v>
          </cell>
          <cell r="V1789">
            <v>31967431.220857002</v>
          </cell>
        </row>
        <row r="1790">
          <cell r="F1790" t="str">
            <v>B-10</v>
          </cell>
          <cell r="H1790" t="str">
            <v>FO2</v>
          </cell>
          <cell r="O1790" t="str">
            <v>N/A</v>
          </cell>
          <cell r="V1790">
            <v>9740719.1745449994</v>
          </cell>
        </row>
        <row r="1791">
          <cell r="F1791" t="str">
            <v>B-10</v>
          </cell>
          <cell r="H1791" t="str">
            <v>FO2</v>
          </cell>
          <cell r="O1791" t="str">
            <v>N/A</v>
          </cell>
          <cell r="V1791">
            <v>2709831.9732209998</v>
          </cell>
        </row>
        <row r="1792">
          <cell r="F1792" t="str">
            <v>B-10</v>
          </cell>
          <cell r="H1792" t="str">
            <v>FO2</v>
          </cell>
          <cell r="O1792" t="str">
            <v>N/A</v>
          </cell>
          <cell r="V1792">
            <v>1462867962.2808971</v>
          </cell>
        </row>
        <row r="1793">
          <cell r="F1793" t="str">
            <v>B-10</v>
          </cell>
          <cell r="H1793" t="str">
            <v>FO2</v>
          </cell>
          <cell r="O1793" t="str">
            <v>N/A</v>
          </cell>
          <cell r="V1793">
            <v>418053795.19095802</v>
          </cell>
        </row>
        <row r="1794">
          <cell r="F1794" t="str">
            <v>B-10</v>
          </cell>
          <cell r="H1794" t="str">
            <v>FO2</v>
          </cell>
          <cell r="O1794" t="str">
            <v>N/A</v>
          </cell>
          <cell r="V1794">
            <v>585706842.66378796</v>
          </cell>
        </row>
        <row r="1795">
          <cell r="F1795" t="str">
            <v>B-10</v>
          </cell>
          <cell r="H1795" t="str">
            <v>FO2</v>
          </cell>
          <cell r="O1795" t="str">
            <v>N/A</v>
          </cell>
          <cell r="V1795">
            <v>3081454067.2576652</v>
          </cell>
        </row>
        <row r="1796">
          <cell r="F1796" t="str">
            <v>B-10</v>
          </cell>
          <cell r="H1796" t="str">
            <v>FO2</v>
          </cell>
          <cell r="O1796" t="str">
            <v>N/A</v>
          </cell>
          <cell r="V1796">
            <v>993979543.86851597</v>
          </cell>
        </row>
        <row r="1797">
          <cell r="F1797" t="str">
            <v>B-10</v>
          </cell>
          <cell r="H1797" t="str">
            <v>FO2</v>
          </cell>
          <cell r="O1797" t="str">
            <v>N/A</v>
          </cell>
          <cell r="V1797">
            <v>342983234.57124901</v>
          </cell>
        </row>
        <row r="1798">
          <cell r="F1798" t="str">
            <v>B-10</v>
          </cell>
          <cell r="H1798" t="str">
            <v>FO2</v>
          </cell>
          <cell r="O1798" t="str">
            <v>N/A</v>
          </cell>
          <cell r="V1798">
            <v>1110642.325004</v>
          </cell>
        </row>
        <row r="1799">
          <cell r="F1799" t="str">
            <v>B-10</v>
          </cell>
          <cell r="H1799" t="str">
            <v>FO2</v>
          </cell>
          <cell r="O1799" t="str">
            <v>N/A</v>
          </cell>
          <cell r="V1799">
            <v>290823.44352600002</v>
          </cell>
        </row>
        <row r="1800">
          <cell r="F1800" t="str">
            <v>B-10</v>
          </cell>
          <cell r="H1800" t="str">
            <v>FO2</v>
          </cell>
          <cell r="O1800" t="str">
            <v>N/A</v>
          </cell>
          <cell r="V1800">
            <v>380828.74761800002</v>
          </cell>
        </row>
        <row r="1801">
          <cell r="F1801" t="str">
            <v>B-10</v>
          </cell>
          <cell r="H1801" t="str">
            <v>FO2</v>
          </cell>
          <cell r="O1801" t="str">
            <v>N/A</v>
          </cell>
          <cell r="V1801">
            <v>1941606.5597910001</v>
          </cell>
        </row>
        <row r="1802">
          <cell r="F1802" t="str">
            <v>B-10</v>
          </cell>
          <cell r="H1802" t="str">
            <v>FO2</v>
          </cell>
          <cell r="O1802" t="str">
            <v>N/A</v>
          </cell>
          <cell r="V1802">
            <v>533781.08692499995</v>
          </cell>
        </row>
        <row r="1803">
          <cell r="F1803" t="str">
            <v>B-10</v>
          </cell>
          <cell r="H1803" t="str">
            <v>FO2</v>
          </cell>
          <cell r="O1803" t="str">
            <v>N/A</v>
          </cell>
          <cell r="V1803">
            <v>245026.92093200001</v>
          </cell>
        </row>
        <row r="1804">
          <cell r="F1804" t="str">
            <v>B-10</v>
          </cell>
          <cell r="H1804" t="str">
            <v>FO2</v>
          </cell>
          <cell r="O1804" t="str">
            <v>C</v>
          </cell>
          <cell r="V1804">
            <v>84757.213793000003</v>
          </cell>
        </row>
        <row r="1805">
          <cell r="F1805" t="str">
            <v>B-10</v>
          </cell>
          <cell r="H1805" t="str">
            <v>FO2</v>
          </cell>
          <cell r="O1805" t="str">
            <v>C</v>
          </cell>
          <cell r="V1805">
            <v>36913.259244000001</v>
          </cell>
        </row>
        <row r="1806">
          <cell r="F1806" t="str">
            <v>B-10</v>
          </cell>
          <cell r="H1806" t="str">
            <v>FO2</v>
          </cell>
          <cell r="O1806" t="str">
            <v>C</v>
          </cell>
          <cell r="V1806">
            <v>63658.847653999997</v>
          </cell>
        </row>
        <row r="1807">
          <cell r="F1807" t="str">
            <v>B-10</v>
          </cell>
          <cell r="H1807" t="str">
            <v>FO2</v>
          </cell>
          <cell r="O1807" t="str">
            <v>C</v>
          </cell>
          <cell r="V1807">
            <v>92929.557402000006</v>
          </cell>
        </row>
        <row r="1808">
          <cell r="F1808" t="str">
            <v>B-10</v>
          </cell>
          <cell r="H1808" t="str">
            <v>FO2</v>
          </cell>
          <cell r="O1808" t="str">
            <v>C</v>
          </cell>
          <cell r="V1808">
            <v>39478.220562000002</v>
          </cell>
        </row>
        <row r="1809">
          <cell r="F1809" t="str">
            <v>B-10</v>
          </cell>
          <cell r="H1809" t="str">
            <v>FO2</v>
          </cell>
          <cell r="O1809" t="str">
            <v>C</v>
          </cell>
          <cell r="V1809">
            <v>10904.169952</v>
          </cell>
        </row>
        <row r="1810">
          <cell r="F1810" t="str">
            <v>B-10</v>
          </cell>
          <cell r="H1810" t="str">
            <v>FO2</v>
          </cell>
          <cell r="O1810" t="str">
            <v>C</v>
          </cell>
          <cell r="V1810">
            <v>5542071.56293</v>
          </cell>
        </row>
        <row r="1811">
          <cell r="F1811" t="str">
            <v>B-10</v>
          </cell>
          <cell r="H1811" t="str">
            <v>FO2</v>
          </cell>
          <cell r="O1811" t="str">
            <v>C</v>
          </cell>
          <cell r="V1811">
            <v>1685741.4134840001</v>
          </cell>
        </row>
        <row r="1812">
          <cell r="F1812" t="str">
            <v>B-10</v>
          </cell>
          <cell r="H1812" t="str">
            <v>FO2</v>
          </cell>
          <cell r="O1812" t="str">
            <v>C</v>
          </cell>
          <cell r="V1812">
            <v>2378958.0991329998</v>
          </cell>
        </row>
        <row r="1813">
          <cell r="F1813" t="str">
            <v>B-10</v>
          </cell>
          <cell r="H1813" t="str">
            <v>FO2</v>
          </cell>
          <cell r="O1813" t="str">
            <v>C</v>
          </cell>
          <cell r="V1813">
            <v>12429911.873653</v>
          </cell>
        </row>
        <row r="1814">
          <cell r="F1814" t="str">
            <v>B-10</v>
          </cell>
          <cell r="H1814" t="str">
            <v>FO2</v>
          </cell>
          <cell r="O1814" t="str">
            <v>C</v>
          </cell>
          <cell r="V1814">
            <v>4077183.5539769996</v>
          </cell>
        </row>
        <row r="1815">
          <cell r="F1815" t="str">
            <v>B-10</v>
          </cell>
          <cell r="H1815" t="str">
            <v>FO2</v>
          </cell>
          <cell r="O1815" t="str">
            <v>C</v>
          </cell>
          <cell r="V1815">
            <v>842189.62665700004</v>
          </cell>
        </row>
        <row r="1816">
          <cell r="F1816" t="str">
            <v>B-10</v>
          </cell>
          <cell r="H1816" t="str">
            <v>FO3</v>
          </cell>
          <cell r="O1816" t="str">
            <v>N/A</v>
          </cell>
          <cell r="V1816">
            <v>0</v>
          </cell>
        </row>
        <row r="1817">
          <cell r="F1817" t="str">
            <v>B-10</v>
          </cell>
          <cell r="H1817" t="str">
            <v>FO3</v>
          </cell>
          <cell r="O1817" t="str">
            <v>N/A</v>
          </cell>
          <cell r="V1817">
            <v>0</v>
          </cell>
        </row>
        <row r="1818">
          <cell r="F1818" t="str">
            <v>B-10</v>
          </cell>
          <cell r="H1818" t="str">
            <v>FO3</v>
          </cell>
          <cell r="O1818" t="str">
            <v>N/A</v>
          </cell>
          <cell r="V1818">
            <v>0</v>
          </cell>
        </row>
        <row r="1819">
          <cell r="F1819" t="str">
            <v>B-10</v>
          </cell>
          <cell r="H1819" t="str">
            <v>FO3</v>
          </cell>
          <cell r="O1819" t="str">
            <v>N/A</v>
          </cell>
          <cell r="V1819">
            <v>13304189.331506999</v>
          </cell>
        </row>
        <row r="1820">
          <cell r="F1820" t="str">
            <v>B-10</v>
          </cell>
          <cell r="H1820" t="str">
            <v>FO3</v>
          </cell>
          <cell r="O1820" t="str">
            <v>N/A</v>
          </cell>
          <cell r="V1820">
            <v>3444001.0224949997</v>
          </cell>
        </row>
        <row r="1821">
          <cell r="F1821" t="str">
            <v>B-10</v>
          </cell>
          <cell r="H1821" t="str">
            <v>FO3</v>
          </cell>
          <cell r="O1821" t="str">
            <v>N/A</v>
          </cell>
          <cell r="V1821">
            <v>4691409.625763</v>
          </cell>
        </row>
        <row r="1822">
          <cell r="F1822" t="str">
            <v>B-10</v>
          </cell>
          <cell r="H1822" t="str">
            <v>FO3</v>
          </cell>
          <cell r="O1822" t="str">
            <v>N/A</v>
          </cell>
          <cell r="V1822">
            <v>31967431.220857002</v>
          </cell>
        </row>
        <row r="1823">
          <cell r="F1823" t="str">
            <v>B-10</v>
          </cell>
          <cell r="H1823" t="str">
            <v>FO3</v>
          </cell>
          <cell r="O1823" t="str">
            <v>N/A</v>
          </cell>
          <cell r="V1823">
            <v>9740719.1745449994</v>
          </cell>
        </row>
        <row r="1824">
          <cell r="F1824" t="str">
            <v>B-10</v>
          </cell>
          <cell r="H1824" t="str">
            <v>FO3</v>
          </cell>
          <cell r="O1824" t="str">
            <v>N/A</v>
          </cell>
          <cell r="V1824">
            <v>2709831.9732209998</v>
          </cell>
        </row>
        <row r="1825">
          <cell r="F1825" t="str">
            <v>B-10</v>
          </cell>
          <cell r="H1825" t="str">
            <v>FO3</v>
          </cell>
          <cell r="O1825" t="str">
            <v>N/A</v>
          </cell>
          <cell r="V1825">
            <v>1462867962.2808971</v>
          </cell>
        </row>
        <row r="1826">
          <cell r="F1826" t="str">
            <v>B-10</v>
          </cell>
          <cell r="H1826" t="str">
            <v>FO3</v>
          </cell>
          <cell r="O1826" t="str">
            <v>N/A</v>
          </cell>
          <cell r="V1826">
            <v>418053795.19095802</v>
          </cell>
        </row>
        <row r="1827">
          <cell r="F1827" t="str">
            <v>B-10</v>
          </cell>
          <cell r="H1827" t="str">
            <v>FO3</v>
          </cell>
          <cell r="O1827" t="str">
            <v>N/A</v>
          </cell>
          <cell r="V1827">
            <v>585706842.66378796</v>
          </cell>
        </row>
        <row r="1828">
          <cell r="F1828" t="str">
            <v>B-10</v>
          </cell>
          <cell r="H1828" t="str">
            <v>FO3</v>
          </cell>
          <cell r="O1828" t="str">
            <v>N/A</v>
          </cell>
          <cell r="V1828">
            <v>3081454067.2576652</v>
          </cell>
        </row>
        <row r="1829">
          <cell r="F1829" t="str">
            <v>B-10</v>
          </cell>
          <cell r="H1829" t="str">
            <v>FO3</v>
          </cell>
          <cell r="O1829" t="str">
            <v>N/A</v>
          </cell>
          <cell r="V1829">
            <v>993979543.86851597</v>
          </cell>
        </row>
        <row r="1830">
          <cell r="F1830" t="str">
            <v>B-10</v>
          </cell>
          <cell r="H1830" t="str">
            <v>FO3</v>
          </cell>
          <cell r="O1830" t="str">
            <v>N/A</v>
          </cell>
          <cell r="V1830">
            <v>342983234.57124901</v>
          </cell>
        </row>
        <row r="1831">
          <cell r="F1831" t="str">
            <v>B-10</v>
          </cell>
          <cell r="H1831" t="str">
            <v>FO3</v>
          </cell>
          <cell r="O1831" t="str">
            <v>N/A</v>
          </cell>
          <cell r="V1831">
            <v>1110642.325004</v>
          </cell>
        </row>
        <row r="1832">
          <cell r="F1832" t="str">
            <v>B-10</v>
          </cell>
          <cell r="H1832" t="str">
            <v>FO3</v>
          </cell>
          <cell r="O1832" t="str">
            <v>N/A</v>
          </cell>
          <cell r="V1832">
            <v>290823.44352600002</v>
          </cell>
        </row>
        <row r="1833">
          <cell r="F1833" t="str">
            <v>B-10</v>
          </cell>
          <cell r="H1833" t="str">
            <v>FO3</v>
          </cell>
          <cell r="O1833" t="str">
            <v>N/A</v>
          </cell>
          <cell r="V1833">
            <v>380828.74761800002</v>
          </cell>
        </row>
        <row r="1834">
          <cell r="F1834" t="str">
            <v>B-10</v>
          </cell>
          <cell r="H1834" t="str">
            <v>FO3</v>
          </cell>
          <cell r="O1834" t="str">
            <v>N/A</v>
          </cell>
          <cell r="V1834">
            <v>1941606.5597910001</v>
          </cell>
        </row>
        <row r="1835">
          <cell r="F1835" t="str">
            <v>B-10</v>
          </cell>
          <cell r="H1835" t="str">
            <v>FO3</v>
          </cell>
          <cell r="O1835" t="str">
            <v>N/A</v>
          </cell>
          <cell r="V1835">
            <v>533781.08692499995</v>
          </cell>
        </row>
        <row r="1836">
          <cell r="F1836" t="str">
            <v>B-10</v>
          </cell>
          <cell r="H1836" t="str">
            <v>FO3</v>
          </cell>
          <cell r="O1836" t="str">
            <v>N/A</v>
          </cell>
          <cell r="V1836">
            <v>245026.92093200001</v>
          </cell>
        </row>
        <row r="1837">
          <cell r="F1837" t="str">
            <v>B-10</v>
          </cell>
          <cell r="H1837" t="str">
            <v>FO3</v>
          </cell>
          <cell r="O1837" t="str">
            <v>C</v>
          </cell>
          <cell r="V1837">
            <v>84757.213793000003</v>
          </cell>
        </row>
        <row r="1838">
          <cell r="F1838" t="str">
            <v>B-10</v>
          </cell>
          <cell r="H1838" t="str">
            <v>FO3</v>
          </cell>
          <cell r="O1838" t="str">
            <v>C</v>
          </cell>
          <cell r="V1838">
            <v>36913.259244000001</v>
          </cell>
        </row>
        <row r="1839">
          <cell r="F1839" t="str">
            <v>B-10</v>
          </cell>
          <cell r="H1839" t="str">
            <v>FO3</v>
          </cell>
          <cell r="O1839" t="str">
            <v>C</v>
          </cell>
          <cell r="V1839">
            <v>63658.847653999997</v>
          </cell>
        </row>
        <row r="1840">
          <cell r="F1840" t="str">
            <v>B-10</v>
          </cell>
          <cell r="H1840" t="str">
            <v>FO3</v>
          </cell>
          <cell r="O1840" t="str">
            <v>C</v>
          </cell>
          <cell r="V1840">
            <v>92929.557402000006</v>
          </cell>
        </row>
        <row r="1841">
          <cell r="F1841" t="str">
            <v>B-10</v>
          </cell>
          <cell r="H1841" t="str">
            <v>FO3</v>
          </cell>
          <cell r="O1841" t="str">
            <v>C</v>
          </cell>
          <cell r="V1841">
            <v>39478.220562000002</v>
          </cell>
        </row>
        <row r="1842">
          <cell r="F1842" t="str">
            <v>B-10</v>
          </cell>
          <cell r="H1842" t="str">
            <v>FO3</v>
          </cell>
          <cell r="O1842" t="str">
            <v>C</v>
          </cell>
          <cell r="V1842">
            <v>10904.169952</v>
          </cell>
        </row>
        <row r="1843">
          <cell r="F1843" t="str">
            <v>B-10</v>
          </cell>
          <cell r="H1843" t="str">
            <v>FO3</v>
          </cell>
          <cell r="O1843" t="str">
            <v>C</v>
          </cell>
          <cell r="V1843">
            <v>5542071.56293</v>
          </cell>
        </row>
        <row r="1844">
          <cell r="F1844" t="str">
            <v>B-10</v>
          </cell>
          <cell r="H1844" t="str">
            <v>FO3</v>
          </cell>
          <cell r="O1844" t="str">
            <v>C</v>
          </cell>
          <cell r="V1844">
            <v>1685741.4134840001</v>
          </cell>
        </row>
        <row r="1845">
          <cell r="F1845" t="str">
            <v>B-10</v>
          </cell>
          <cell r="H1845" t="str">
            <v>FO3</v>
          </cell>
          <cell r="O1845" t="str">
            <v>C</v>
          </cell>
          <cell r="V1845">
            <v>2378958.0991329998</v>
          </cell>
        </row>
        <row r="1846">
          <cell r="F1846" t="str">
            <v>B-10</v>
          </cell>
          <cell r="H1846" t="str">
            <v>FO3</v>
          </cell>
          <cell r="O1846" t="str">
            <v>C</v>
          </cell>
          <cell r="V1846">
            <v>12429911.873653</v>
          </cell>
        </row>
        <row r="1847">
          <cell r="F1847" t="str">
            <v>B-10</v>
          </cell>
          <cell r="H1847" t="str">
            <v>FO3</v>
          </cell>
          <cell r="O1847" t="str">
            <v>C</v>
          </cell>
          <cell r="V1847">
            <v>4077183.5539769996</v>
          </cell>
        </row>
        <row r="1848">
          <cell r="F1848" t="str">
            <v>B-10</v>
          </cell>
          <cell r="H1848" t="str">
            <v>FO3</v>
          </cell>
          <cell r="O1848" t="str">
            <v>C</v>
          </cell>
          <cell r="V1848">
            <v>842189.62665700004</v>
          </cell>
        </row>
        <row r="1849">
          <cell r="F1849" t="str">
            <v>B-10</v>
          </cell>
          <cell r="H1849" t="str">
            <v>N/A</v>
          </cell>
          <cell r="O1849" t="str">
            <v>N/A</v>
          </cell>
          <cell r="V1849">
            <v>782037.08610700001</v>
          </cell>
        </row>
        <row r="1850">
          <cell r="F1850" t="str">
            <v>B-10</v>
          </cell>
          <cell r="H1850" t="str">
            <v>N/A</v>
          </cell>
          <cell r="O1850" t="str">
            <v>N/A</v>
          </cell>
          <cell r="V1850">
            <v>21229864.469365001</v>
          </cell>
        </row>
        <row r="1851">
          <cell r="F1851" t="str">
            <v>B-10</v>
          </cell>
          <cell r="H1851" t="str">
            <v>N/A</v>
          </cell>
          <cell r="O1851" t="str">
            <v>N/A</v>
          </cell>
          <cell r="V1851">
            <v>0</v>
          </cell>
        </row>
        <row r="1852">
          <cell r="F1852" t="str">
            <v>B-10</v>
          </cell>
          <cell r="H1852" t="str">
            <v>N/A</v>
          </cell>
          <cell r="O1852" t="str">
            <v>N/A</v>
          </cell>
          <cell r="V1852">
            <v>85773.802790000002</v>
          </cell>
        </row>
        <row r="1853">
          <cell r="F1853" t="str">
            <v>B-10</v>
          </cell>
          <cell r="H1853" t="str">
            <v>N/A</v>
          </cell>
          <cell r="O1853" t="str">
            <v>N/A</v>
          </cell>
          <cell r="V1853">
            <v>22285473.982329998</v>
          </cell>
        </row>
        <row r="1854">
          <cell r="F1854" t="str">
            <v>B-10</v>
          </cell>
          <cell r="H1854" t="str">
            <v>N/A</v>
          </cell>
          <cell r="O1854" t="str">
            <v>N/A</v>
          </cell>
          <cell r="V1854">
            <v>0</v>
          </cell>
        </row>
        <row r="1855">
          <cell r="F1855" t="str">
            <v>AG-A1</v>
          </cell>
          <cell r="H1855" t="str">
            <v>N/A</v>
          </cell>
          <cell r="O1855" t="str">
            <v>N/A</v>
          </cell>
          <cell r="V1855">
            <v>16512069.335396999</v>
          </cell>
        </row>
        <row r="1856">
          <cell r="F1856" t="str">
            <v>AG-A2</v>
          </cell>
          <cell r="H1856" t="str">
            <v>N/A</v>
          </cell>
          <cell r="O1856" t="str">
            <v>N/A</v>
          </cell>
          <cell r="V1856">
            <v>10451560.342294</v>
          </cell>
        </row>
        <row r="1857">
          <cell r="F1857" t="str">
            <v>AG-B</v>
          </cell>
          <cell r="H1857" t="str">
            <v>N/A</v>
          </cell>
          <cell r="O1857" t="str">
            <v>N/A</v>
          </cell>
          <cell r="V1857">
            <v>52270344.273578003</v>
          </cell>
        </row>
        <row r="1858">
          <cell r="F1858" t="str">
            <v>AG-B</v>
          </cell>
          <cell r="H1858" t="str">
            <v>N/A</v>
          </cell>
          <cell r="O1858" t="str">
            <v>N/A</v>
          </cell>
          <cell r="V1858">
            <v>0</v>
          </cell>
        </row>
        <row r="1859">
          <cell r="F1859" t="str">
            <v>AG-B</v>
          </cell>
          <cell r="H1859" t="str">
            <v>N/A</v>
          </cell>
          <cell r="O1859" t="str">
            <v>N/A</v>
          </cell>
          <cell r="V1859">
            <v>0</v>
          </cell>
        </row>
        <row r="1860">
          <cell r="F1860" t="str">
            <v>AG-C</v>
          </cell>
          <cell r="H1860" t="str">
            <v>N/A</v>
          </cell>
          <cell r="O1860" t="str">
            <v>N/A</v>
          </cell>
          <cell r="V1860">
            <v>260967595.613069</v>
          </cell>
        </row>
        <row r="1861">
          <cell r="F1861" t="str">
            <v>AG-C</v>
          </cell>
          <cell r="H1861" t="str">
            <v>N/A</v>
          </cell>
          <cell r="O1861" t="str">
            <v>N/A</v>
          </cell>
          <cell r="V1861">
            <v>43911235.764123</v>
          </cell>
        </row>
        <row r="1862">
          <cell r="F1862" t="str">
            <v>AG-C</v>
          </cell>
          <cell r="H1862" t="str">
            <v>N/A</v>
          </cell>
          <cell r="O1862" t="str">
            <v>N/A</v>
          </cell>
          <cell r="V1862">
            <v>635766.903162</v>
          </cell>
        </row>
        <row r="1863">
          <cell r="F1863" t="str">
            <v>B-10</v>
          </cell>
          <cell r="H1863" t="str">
            <v>N/A</v>
          </cell>
          <cell r="O1863" t="str">
            <v>N/A</v>
          </cell>
          <cell r="V1863">
            <v>0</v>
          </cell>
        </row>
        <row r="1864">
          <cell r="F1864" t="str">
            <v>B-10</v>
          </cell>
          <cell r="H1864" t="str">
            <v>N/A</v>
          </cell>
          <cell r="O1864" t="str">
            <v>N/A</v>
          </cell>
          <cell r="V1864">
            <v>2791818.3438320002</v>
          </cell>
        </row>
        <row r="1865">
          <cell r="F1865" t="str">
            <v>B-10</v>
          </cell>
          <cell r="H1865" t="str">
            <v>N/A</v>
          </cell>
          <cell r="O1865" t="str">
            <v>N/A</v>
          </cell>
          <cell r="V1865">
            <v>0</v>
          </cell>
        </row>
        <row r="1866">
          <cell r="F1866" t="str">
            <v>B-19</v>
          </cell>
          <cell r="H1866" t="str">
            <v>EITE</v>
          </cell>
          <cell r="O1866" t="str">
            <v>N/A</v>
          </cell>
          <cell r="V1866">
            <v>22324791.085398216</v>
          </cell>
        </row>
        <row r="1867">
          <cell r="F1867" t="str">
            <v>B-19</v>
          </cell>
          <cell r="H1867" t="str">
            <v>EITE</v>
          </cell>
          <cell r="O1867" t="str">
            <v>N/A</v>
          </cell>
          <cell r="V1867">
            <v>109337106.02778223</v>
          </cell>
        </row>
        <row r="1868">
          <cell r="F1868" t="str">
            <v>B-19</v>
          </cell>
          <cell r="H1868" t="str">
            <v>EITE</v>
          </cell>
          <cell r="O1868" t="str">
            <v>N/A</v>
          </cell>
          <cell r="V1868">
            <v>6256023.3396108225</v>
          </cell>
        </row>
        <row r="1869">
          <cell r="F1869" t="str">
            <v>B-19</v>
          </cell>
          <cell r="H1869" t="str">
            <v>EITE</v>
          </cell>
          <cell r="O1869" t="str">
            <v>N/A</v>
          </cell>
          <cell r="V1869">
            <v>5370148.8524004044</v>
          </cell>
        </row>
        <row r="1870">
          <cell r="F1870" t="str">
            <v>B-19</v>
          </cell>
          <cell r="H1870" t="str">
            <v>EITE</v>
          </cell>
          <cell r="O1870" t="str">
            <v>N/A</v>
          </cell>
          <cell r="V1870">
            <v>21256838.403234154</v>
          </cell>
        </row>
        <row r="1871">
          <cell r="F1871" t="str">
            <v>B-19</v>
          </cell>
          <cell r="H1871" t="str">
            <v>EITE</v>
          </cell>
          <cell r="O1871" t="str">
            <v>N/A</v>
          </cell>
          <cell r="V1871">
            <v>1677429.3442611122</v>
          </cell>
        </row>
        <row r="1872">
          <cell r="F1872" t="str">
            <v>B-19</v>
          </cell>
          <cell r="H1872" t="str">
            <v>EITE</v>
          </cell>
          <cell r="O1872" t="str">
            <v>N/A</v>
          </cell>
          <cell r="V1872">
            <v>7975361.9755090559</v>
          </cell>
        </row>
        <row r="1873">
          <cell r="F1873" t="str">
            <v>B-19</v>
          </cell>
          <cell r="H1873" t="str">
            <v>EITE</v>
          </cell>
          <cell r="O1873" t="str">
            <v>N/A</v>
          </cell>
          <cell r="V1873">
            <v>41041744.790994354</v>
          </cell>
        </row>
        <row r="1874">
          <cell r="F1874" t="str">
            <v>B-19</v>
          </cell>
          <cell r="H1874" t="str">
            <v>EITE</v>
          </cell>
          <cell r="O1874" t="str">
            <v>N/A</v>
          </cell>
          <cell r="V1874">
            <v>2158327.2613877696</v>
          </cell>
        </row>
        <row r="1875">
          <cell r="F1875" t="str">
            <v>B-19</v>
          </cell>
          <cell r="H1875" t="str">
            <v>EITE</v>
          </cell>
          <cell r="O1875" t="str">
            <v>N/A</v>
          </cell>
          <cell r="V1875">
            <v>62563014.43577306</v>
          </cell>
        </row>
        <row r="1876">
          <cell r="F1876" t="str">
            <v>B-19</v>
          </cell>
          <cell r="H1876" t="str">
            <v>EITE</v>
          </cell>
          <cell r="O1876" t="str">
            <v>N/A</v>
          </cell>
          <cell r="V1876">
            <v>208163645.85194197</v>
          </cell>
        </row>
        <row r="1877">
          <cell r="F1877" t="str">
            <v>B-19</v>
          </cell>
          <cell r="H1877" t="str">
            <v>EITE</v>
          </cell>
          <cell r="O1877" t="str">
            <v>N/A</v>
          </cell>
          <cell r="V1877">
            <v>13767810.358148245</v>
          </cell>
        </row>
        <row r="1878">
          <cell r="F1878" t="str">
            <v>B-19</v>
          </cell>
          <cell r="H1878" t="str">
            <v>EITE</v>
          </cell>
          <cell r="O1878" t="str">
            <v>N/A</v>
          </cell>
          <cell r="V1878">
            <v>20014775.254331347</v>
          </cell>
        </row>
        <row r="1879">
          <cell r="F1879" t="str">
            <v>B-19</v>
          </cell>
          <cell r="H1879" t="str">
            <v>EITE</v>
          </cell>
          <cell r="O1879" t="str">
            <v>N/A</v>
          </cell>
          <cell r="V1879">
            <v>77744260.632802173</v>
          </cell>
        </row>
        <row r="1880">
          <cell r="F1880" t="str">
            <v>B-19</v>
          </cell>
          <cell r="H1880" t="str">
            <v>EITE</v>
          </cell>
          <cell r="O1880" t="str">
            <v>N/A</v>
          </cell>
          <cell r="V1880">
            <v>4112572.8238808303</v>
          </cell>
        </row>
        <row r="1881">
          <cell r="F1881" t="str">
            <v>B-19</v>
          </cell>
          <cell r="H1881" t="str">
            <v>EITE</v>
          </cell>
          <cell r="O1881" t="str">
            <v>N/A</v>
          </cell>
          <cell r="V1881">
            <v>5719488.0850426191</v>
          </cell>
        </row>
        <row r="1882">
          <cell r="F1882" t="str">
            <v>B-19</v>
          </cell>
          <cell r="H1882" t="str">
            <v>EITE</v>
          </cell>
          <cell r="O1882" t="str">
            <v>N/A</v>
          </cell>
          <cell r="V1882">
            <v>42159414.674456857</v>
          </cell>
        </row>
        <row r="1883">
          <cell r="F1883" t="str">
            <v>B-19</v>
          </cell>
          <cell r="H1883" t="str">
            <v>EITE</v>
          </cell>
          <cell r="O1883" t="str">
            <v>N/A</v>
          </cell>
          <cell r="V1883">
            <v>1684633.667668818</v>
          </cell>
        </row>
        <row r="1884">
          <cell r="F1884" t="str">
            <v>B-19</v>
          </cell>
          <cell r="H1884" t="str">
            <v>EITE</v>
          </cell>
          <cell r="O1884" t="str">
            <v>N/A</v>
          </cell>
          <cell r="V1884">
            <v>10057315.172763798</v>
          </cell>
        </row>
        <row r="1885">
          <cell r="F1885" t="str">
            <v>B-19</v>
          </cell>
          <cell r="H1885" t="str">
            <v>EITE</v>
          </cell>
          <cell r="O1885" t="str">
            <v>N/A</v>
          </cell>
          <cell r="V1885">
            <v>27836917.173879828</v>
          </cell>
        </row>
        <row r="1886">
          <cell r="F1886" t="str">
            <v>B-19</v>
          </cell>
          <cell r="H1886" t="str">
            <v>EITE</v>
          </cell>
          <cell r="O1886" t="str">
            <v>N/A</v>
          </cell>
          <cell r="V1886">
            <v>2399325.8996476787</v>
          </cell>
        </row>
        <row r="1887">
          <cell r="F1887" t="str">
            <v>B-19</v>
          </cell>
          <cell r="H1887" t="str">
            <v>EITE</v>
          </cell>
          <cell r="O1887" t="str">
            <v>N/A</v>
          </cell>
          <cell r="V1887">
            <v>1464824.7189397493</v>
          </cell>
        </row>
        <row r="1888">
          <cell r="F1888" t="str">
            <v>B-19</v>
          </cell>
          <cell r="H1888" t="str">
            <v>EITE</v>
          </cell>
          <cell r="O1888" t="str">
            <v>N/A</v>
          </cell>
          <cell r="V1888">
            <v>7677793.0314867096</v>
          </cell>
        </row>
        <row r="1889">
          <cell r="F1889" t="str">
            <v>B-19</v>
          </cell>
          <cell r="H1889" t="str">
            <v>EITE</v>
          </cell>
          <cell r="O1889" t="str">
            <v>N/A</v>
          </cell>
          <cell r="V1889">
            <v>612626.92180298967</v>
          </cell>
        </row>
        <row r="1890">
          <cell r="F1890" t="str">
            <v>B-19</v>
          </cell>
          <cell r="H1890" t="str">
            <v>EITE</v>
          </cell>
          <cell r="O1890" t="str">
            <v>N/A</v>
          </cell>
          <cell r="V1890">
            <v>4774813.9492498077</v>
          </cell>
        </row>
        <row r="1891">
          <cell r="F1891" t="str">
            <v>B-19</v>
          </cell>
          <cell r="H1891" t="str">
            <v>EITE</v>
          </cell>
          <cell r="O1891" t="str">
            <v>N/A</v>
          </cell>
          <cell r="V1891">
            <v>10696075.184250508</v>
          </cell>
        </row>
        <row r="1892">
          <cell r="F1892" t="str">
            <v>B-19</v>
          </cell>
          <cell r="H1892" t="str">
            <v>EITE</v>
          </cell>
          <cell r="O1892" t="str">
            <v>N/A</v>
          </cell>
          <cell r="V1892">
            <v>746164.91860271909</v>
          </cell>
        </row>
        <row r="1893">
          <cell r="F1893" t="str">
            <v>B-19</v>
          </cell>
          <cell r="H1893" t="str">
            <v>EITE</v>
          </cell>
          <cell r="O1893" t="str">
            <v>N/A</v>
          </cell>
          <cell r="V1893">
            <v>15818568.685107835</v>
          </cell>
        </row>
        <row r="1894">
          <cell r="F1894" t="str">
            <v>B-19</v>
          </cell>
          <cell r="H1894" t="str">
            <v>EITE</v>
          </cell>
          <cell r="O1894" t="str">
            <v>N/A</v>
          </cell>
          <cell r="V1894">
            <v>58297590.238960795</v>
          </cell>
        </row>
        <row r="1895">
          <cell r="F1895" t="str">
            <v>B-19</v>
          </cell>
          <cell r="H1895" t="str">
            <v>EITE</v>
          </cell>
          <cell r="O1895" t="str">
            <v>N/A</v>
          </cell>
          <cell r="V1895">
            <v>5415659.2892378811</v>
          </cell>
        </row>
        <row r="1896">
          <cell r="F1896" t="str">
            <v>B-19</v>
          </cell>
          <cell r="H1896" t="str">
            <v>EITE</v>
          </cell>
          <cell r="O1896" t="str">
            <v>N/A</v>
          </cell>
          <cell r="V1896">
            <v>4881674.5770315528</v>
          </cell>
        </row>
        <row r="1897">
          <cell r="F1897" t="str">
            <v>B-19</v>
          </cell>
          <cell r="H1897" t="str">
            <v>EITE</v>
          </cell>
          <cell r="O1897" t="str">
            <v>N/A</v>
          </cell>
          <cell r="V1897">
            <v>18587270.904380843</v>
          </cell>
        </row>
        <row r="1898">
          <cell r="F1898" t="str">
            <v>B-19</v>
          </cell>
          <cell r="H1898" t="str">
            <v>EITE</v>
          </cell>
          <cell r="O1898" t="str">
            <v>N/A</v>
          </cell>
          <cell r="V1898">
            <v>1476927.153028731</v>
          </cell>
        </row>
        <row r="1899">
          <cell r="F1899" t="str">
            <v>B-19</v>
          </cell>
          <cell r="H1899" t="str">
            <v>EITE</v>
          </cell>
          <cell r="O1899" t="str">
            <v>N/A</v>
          </cell>
          <cell r="V1899">
            <v>1545237.527250391</v>
          </cell>
        </row>
        <row r="1900">
          <cell r="F1900" t="str">
            <v>B-19</v>
          </cell>
          <cell r="H1900" t="str">
            <v>EITE</v>
          </cell>
          <cell r="O1900" t="str">
            <v>N/A</v>
          </cell>
          <cell r="V1900">
            <v>6247968.3144291136</v>
          </cell>
        </row>
        <row r="1901">
          <cell r="F1901" t="str">
            <v>B-19</v>
          </cell>
          <cell r="H1901" t="str">
            <v>EITE</v>
          </cell>
          <cell r="O1901" t="str">
            <v>N/A</v>
          </cell>
          <cell r="V1901">
            <v>582546.77997165301</v>
          </cell>
        </row>
        <row r="1902">
          <cell r="F1902" t="str">
            <v>B-19</v>
          </cell>
          <cell r="H1902" t="str">
            <v>Small Business</v>
          </cell>
          <cell r="O1902" t="str">
            <v>N/A</v>
          </cell>
          <cell r="V1902">
            <v>0</v>
          </cell>
        </row>
        <row r="1903">
          <cell r="F1903" t="str">
            <v>B-19</v>
          </cell>
          <cell r="H1903" t="str">
            <v>Small Business</v>
          </cell>
          <cell r="O1903" t="str">
            <v>N/A</v>
          </cell>
          <cell r="V1903">
            <v>0</v>
          </cell>
        </row>
        <row r="1904">
          <cell r="F1904" t="str">
            <v>B-19</v>
          </cell>
          <cell r="H1904" t="str">
            <v>Small Business</v>
          </cell>
          <cell r="O1904" t="str">
            <v>N/A</v>
          </cell>
          <cell r="V1904">
            <v>0</v>
          </cell>
        </row>
        <row r="1905">
          <cell r="F1905" t="str">
            <v>B-19</v>
          </cell>
          <cell r="H1905" t="str">
            <v>Small Business</v>
          </cell>
          <cell r="O1905" t="str">
            <v>N/A</v>
          </cell>
          <cell r="V1905">
            <v>0</v>
          </cell>
        </row>
        <row r="1906">
          <cell r="F1906" t="str">
            <v>B-19</v>
          </cell>
          <cell r="H1906" t="str">
            <v>Small Business</v>
          </cell>
          <cell r="O1906" t="str">
            <v>N/A</v>
          </cell>
          <cell r="V1906">
            <v>0</v>
          </cell>
        </row>
        <row r="1907">
          <cell r="F1907" t="str">
            <v>B-19</v>
          </cell>
          <cell r="H1907" t="str">
            <v>Small Business</v>
          </cell>
          <cell r="O1907" t="str">
            <v>N/A</v>
          </cell>
          <cell r="V1907">
            <v>0</v>
          </cell>
        </row>
        <row r="1908">
          <cell r="F1908" t="str">
            <v>B-19</v>
          </cell>
          <cell r="H1908" t="str">
            <v>Small Business</v>
          </cell>
          <cell r="O1908" t="str">
            <v>N/A</v>
          </cell>
          <cell r="V1908">
            <v>0</v>
          </cell>
        </row>
        <row r="1909">
          <cell r="F1909" t="str">
            <v>B-19</v>
          </cell>
          <cell r="H1909" t="str">
            <v>Small Business</v>
          </cell>
          <cell r="O1909" t="str">
            <v>N/A</v>
          </cell>
          <cell r="V1909">
            <v>0</v>
          </cell>
        </row>
        <row r="1910">
          <cell r="F1910" t="str">
            <v>B-19</v>
          </cell>
          <cell r="H1910" t="str">
            <v>Small Business</v>
          </cell>
          <cell r="O1910" t="str">
            <v>N/A</v>
          </cell>
          <cell r="V1910">
            <v>0</v>
          </cell>
        </row>
        <row r="1911">
          <cell r="F1911" t="str">
            <v>B-19</v>
          </cell>
          <cell r="H1911" t="str">
            <v>Small Business</v>
          </cell>
          <cell r="O1911" t="str">
            <v>N/A</v>
          </cell>
          <cell r="V1911">
            <v>0</v>
          </cell>
        </row>
        <row r="1912">
          <cell r="F1912" t="str">
            <v>B-19</v>
          </cell>
          <cell r="H1912" t="str">
            <v>Small Business</v>
          </cell>
          <cell r="O1912" t="str">
            <v>N/A</v>
          </cell>
          <cell r="V1912">
            <v>0</v>
          </cell>
        </row>
        <row r="1913">
          <cell r="F1913" t="str">
            <v>B-19</v>
          </cell>
          <cell r="H1913" t="str">
            <v>Small Business</v>
          </cell>
          <cell r="O1913" t="str">
            <v>N/A</v>
          </cell>
          <cell r="V1913">
            <v>0</v>
          </cell>
        </row>
        <row r="1914">
          <cell r="F1914" t="str">
            <v>B-19</v>
          </cell>
          <cell r="H1914" t="str">
            <v>Small Business</v>
          </cell>
          <cell r="O1914" t="str">
            <v>N/A</v>
          </cell>
          <cell r="V1914">
            <v>0</v>
          </cell>
        </row>
        <row r="1915">
          <cell r="F1915" t="str">
            <v>B-19</v>
          </cell>
          <cell r="H1915" t="str">
            <v>Small Business</v>
          </cell>
          <cell r="O1915" t="str">
            <v>N/A</v>
          </cell>
          <cell r="V1915">
            <v>0</v>
          </cell>
        </row>
        <row r="1916">
          <cell r="F1916" t="str">
            <v>B-19</v>
          </cell>
          <cell r="H1916" t="str">
            <v>Small Business</v>
          </cell>
          <cell r="O1916" t="str">
            <v>N/A</v>
          </cell>
          <cell r="V1916">
            <v>0</v>
          </cell>
        </row>
        <row r="1917">
          <cell r="F1917" t="str">
            <v>B-19</v>
          </cell>
          <cell r="H1917" t="str">
            <v>Small Business</v>
          </cell>
          <cell r="O1917" t="str">
            <v>N/A</v>
          </cell>
          <cell r="V1917">
            <v>0</v>
          </cell>
        </row>
        <row r="1918">
          <cell r="F1918" t="str">
            <v>B-19</v>
          </cell>
          <cell r="H1918" t="str">
            <v>Small Business</v>
          </cell>
          <cell r="O1918" t="str">
            <v>N/A</v>
          </cell>
          <cell r="V1918">
            <v>0</v>
          </cell>
        </row>
        <row r="1919">
          <cell r="F1919" t="str">
            <v>B-19</v>
          </cell>
          <cell r="H1919" t="str">
            <v>Small Business</v>
          </cell>
          <cell r="O1919" t="str">
            <v>N/A</v>
          </cell>
          <cell r="V1919">
            <v>0</v>
          </cell>
        </row>
        <row r="1920">
          <cell r="F1920" t="str">
            <v>B-19</v>
          </cell>
          <cell r="H1920" t="str">
            <v>Small Business</v>
          </cell>
          <cell r="O1920" t="str">
            <v>N/A</v>
          </cell>
          <cell r="V1920">
            <v>0</v>
          </cell>
        </row>
        <row r="1921">
          <cell r="F1921" t="str">
            <v>B-19</v>
          </cell>
          <cell r="H1921" t="str">
            <v>Small Business</v>
          </cell>
          <cell r="O1921" t="str">
            <v>N/A</v>
          </cell>
          <cell r="V1921">
            <v>813110040.12023973</v>
          </cell>
        </row>
        <row r="1922">
          <cell r="F1922" t="str">
            <v>B-19</v>
          </cell>
          <cell r="H1922" t="str">
            <v>Small Business</v>
          </cell>
          <cell r="O1922" t="str">
            <v>N/A</v>
          </cell>
          <cell r="V1922">
            <v>0</v>
          </cell>
        </row>
        <row r="1923">
          <cell r="F1923" t="str">
            <v>B-19</v>
          </cell>
          <cell r="H1923" t="str">
            <v>Small Business</v>
          </cell>
          <cell r="O1923" t="str">
            <v>N/A</v>
          </cell>
          <cell r="V1923">
            <v>0</v>
          </cell>
        </row>
        <row r="1924">
          <cell r="F1924" t="str">
            <v>B-19</v>
          </cell>
          <cell r="H1924" t="str">
            <v>Small Business</v>
          </cell>
          <cell r="O1924" t="str">
            <v>N/A</v>
          </cell>
          <cell r="V1924">
            <v>224266593.92171979</v>
          </cell>
        </row>
        <row r="1925">
          <cell r="F1925" t="str">
            <v>B-19</v>
          </cell>
          <cell r="H1925" t="str">
            <v>Small Business</v>
          </cell>
          <cell r="O1925" t="str">
            <v>N/A</v>
          </cell>
          <cell r="V1925">
            <v>0</v>
          </cell>
        </row>
        <row r="1926">
          <cell r="F1926" t="str">
            <v>B-19</v>
          </cell>
          <cell r="H1926" t="str">
            <v>Small Business</v>
          </cell>
          <cell r="O1926" t="str">
            <v>N/A</v>
          </cell>
          <cell r="V1926">
            <v>0</v>
          </cell>
        </row>
        <row r="1927">
          <cell r="F1927" t="str">
            <v>B-19</v>
          </cell>
          <cell r="H1927" t="str">
            <v>Small Business</v>
          </cell>
          <cell r="O1927" t="str">
            <v>N/A</v>
          </cell>
          <cell r="V1927">
            <v>312429931.37026513</v>
          </cell>
        </row>
        <row r="1928">
          <cell r="F1928" t="str">
            <v>B-19</v>
          </cell>
          <cell r="H1928" t="str">
            <v>Small Business</v>
          </cell>
          <cell r="O1928" t="str">
            <v>N/A</v>
          </cell>
          <cell r="V1928">
            <v>0</v>
          </cell>
        </row>
        <row r="1929">
          <cell r="F1929" t="str">
            <v>B-19</v>
          </cell>
          <cell r="H1929" t="str">
            <v>Small Business</v>
          </cell>
          <cell r="O1929" t="str">
            <v>N/A</v>
          </cell>
          <cell r="V1929">
            <v>0</v>
          </cell>
        </row>
        <row r="1930">
          <cell r="F1930" t="str">
            <v>B-19</v>
          </cell>
          <cell r="H1930" t="str">
            <v>Small Business</v>
          </cell>
          <cell r="O1930" t="str">
            <v>N/A</v>
          </cell>
          <cell r="V1930">
            <v>1702859395.0264611</v>
          </cell>
        </row>
        <row r="1931">
          <cell r="F1931" t="str">
            <v>B-19</v>
          </cell>
          <cell r="H1931" t="str">
            <v>Small Business</v>
          </cell>
          <cell r="O1931" t="str">
            <v>N/A</v>
          </cell>
          <cell r="V1931">
            <v>0</v>
          </cell>
        </row>
        <row r="1932">
          <cell r="F1932" t="str">
            <v>B-19</v>
          </cell>
          <cell r="H1932" t="str">
            <v>Small Business</v>
          </cell>
          <cell r="O1932" t="str">
            <v>N/A</v>
          </cell>
          <cell r="V1932">
            <v>0</v>
          </cell>
        </row>
        <row r="1933">
          <cell r="F1933" t="str">
            <v>B-19</v>
          </cell>
          <cell r="H1933" t="str">
            <v>Small Business</v>
          </cell>
          <cell r="O1933" t="str">
            <v>N/A</v>
          </cell>
          <cell r="V1933">
            <v>542929969.44964492</v>
          </cell>
        </row>
        <row r="1934">
          <cell r="F1934" t="str">
            <v>B-19</v>
          </cell>
          <cell r="H1934" t="str">
            <v>Small Business</v>
          </cell>
          <cell r="O1934" t="str">
            <v>N/A</v>
          </cell>
          <cell r="V1934">
            <v>0</v>
          </cell>
        </row>
        <row r="1935">
          <cell r="F1935" t="str">
            <v>B-19</v>
          </cell>
          <cell r="H1935" t="str">
            <v>Small Business</v>
          </cell>
          <cell r="O1935" t="str">
            <v>N/A</v>
          </cell>
          <cell r="V1935">
            <v>0</v>
          </cell>
        </row>
        <row r="1936">
          <cell r="F1936" t="str">
            <v>B-19</v>
          </cell>
          <cell r="H1936" t="str">
            <v>Small Business</v>
          </cell>
          <cell r="O1936" t="str">
            <v>N/A</v>
          </cell>
          <cell r="V1936">
            <v>182501738.07257721</v>
          </cell>
        </row>
        <row r="1937">
          <cell r="F1937" t="str">
            <v>B-19</v>
          </cell>
          <cell r="H1937" t="str">
            <v>Small Business</v>
          </cell>
          <cell r="O1937" t="str">
            <v>N/A</v>
          </cell>
          <cell r="V1937">
            <v>0</v>
          </cell>
        </row>
        <row r="1938">
          <cell r="F1938" t="str">
            <v>B-19</v>
          </cell>
          <cell r="H1938" t="str">
            <v>N/A</v>
          </cell>
          <cell r="O1938" t="str">
            <v>N/A</v>
          </cell>
          <cell r="V1938">
            <v>15412011.999999998</v>
          </cell>
        </row>
        <row r="1939">
          <cell r="F1939" t="str">
            <v>B-19</v>
          </cell>
          <cell r="H1939" t="str">
            <v>N/A</v>
          </cell>
          <cell r="O1939" t="str">
            <v>N/A</v>
          </cell>
          <cell r="V1939">
            <v>100190007.99899998</v>
          </cell>
        </row>
        <row r="1940">
          <cell r="F1940" t="str">
            <v>B-19</v>
          </cell>
          <cell r="H1940" t="str">
            <v>N/A</v>
          </cell>
          <cell r="O1940" t="str">
            <v>N/A</v>
          </cell>
          <cell r="V1940">
            <v>0</v>
          </cell>
        </row>
        <row r="1941">
          <cell r="F1941" t="str">
            <v>B-19</v>
          </cell>
          <cell r="H1941" t="str">
            <v>N/A</v>
          </cell>
          <cell r="O1941" t="str">
            <v>N/A</v>
          </cell>
          <cell r="V1941">
            <v>0</v>
          </cell>
        </row>
        <row r="1942">
          <cell r="F1942" t="str">
            <v>B-19</v>
          </cell>
          <cell r="H1942" t="str">
            <v>N/A</v>
          </cell>
          <cell r="O1942" t="str">
            <v>N/A</v>
          </cell>
          <cell r="V1942">
            <v>0</v>
          </cell>
        </row>
        <row r="1943">
          <cell r="F1943" t="str">
            <v>B-19</v>
          </cell>
          <cell r="H1943" t="str">
            <v>N/A</v>
          </cell>
          <cell r="O1943" t="str">
            <v>N/A</v>
          </cell>
          <cell r="V1943">
            <v>0</v>
          </cell>
        </row>
        <row r="1944">
          <cell r="F1944" t="str">
            <v>B-19</v>
          </cell>
          <cell r="H1944" t="str">
            <v>N/A</v>
          </cell>
          <cell r="O1944" t="str">
            <v>N/A</v>
          </cell>
          <cell r="V1944">
            <v>138588550.48208499</v>
          </cell>
        </row>
        <row r="1945">
          <cell r="F1945" t="str">
            <v>B-19</v>
          </cell>
          <cell r="H1945" t="str">
            <v>N/A</v>
          </cell>
          <cell r="O1945" t="str">
            <v>N/A</v>
          </cell>
          <cell r="V1945">
            <v>807690173.75079811</v>
          </cell>
        </row>
        <row r="1946">
          <cell r="F1946" t="str">
            <v>B-19</v>
          </cell>
          <cell r="H1946" t="str">
            <v>N/A</v>
          </cell>
          <cell r="O1946" t="str">
            <v>N/A</v>
          </cell>
          <cell r="V1946">
            <v>6781165.2427110001</v>
          </cell>
        </row>
        <row r="1947">
          <cell r="F1947" t="str">
            <v>B-19</v>
          </cell>
          <cell r="H1947" t="str">
            <v>N/A</v>
          </cell>
          <cell r="O1947" t="str">
            <v>N/A</v>
          </cell>
          <cell r="V1947">
            <v>33336981.406916998</v>
          </cell>
        </row>
        <row r="1948">
          <cell r="F1948" t="str">
            <v>B-19</v>
          </cell>
          <cell r="H1948" t="str">
            <v>N/A</v>
          </cell>
          <cell r="O1948" t="str">
            <v>N/A</v>
          </cell>
          <cell r="V1948">
            <v>157027564.81352499</v>
          </cell>
        </row>
        <row r="1949">
          <cell r="F1949" t="str">
            <v>B-19</v>
          </cell>
          <cell r="H1949" t="str">
            <v>N/A</v>
          </cell>
          <cell r="O1949" t="str">
            <v>N/A</v>
          </cell>
          <cell r="V1949">
            <v>1818235.7943549999</v>
          </cell>
        </row>
        <row r="1950">
          <cell r="F1950" t="str">
            <v>B-19</v>
          </cell>
          <cell r="H1950" t="str">
            <v>N/A</v>
          </cell>
          <cell r="O1950" t="str">
            <v>N/A</v>
          </cell>
          <cell r="V1950">
            <v>49509706.564676002</v>
          </cell>
        </row>
        <row r="1951">
          <cell r="F1951" t="str">
            <v>B-19</v>
          </cell>
          <cell r="H1951" t="str">
            <v>N/A</v>
          </cell>
          <cell r="O1951" t="str">
            <v>N/A</v>
          </cell>
          <cell r="V1951">
            <v>303181739.35252398</v>
          </cell>
        </row>
        <row r="1952">
          <cell r="F1952" t="str">
            <v>B-19</v>
          </cell>
          <cell r="H1952" t="str">
            <v>N/A</v>
          </cell>
          <cell r="O1952" t="str">
            <v>N/A</v>
          </cell>
          <cell r="V1952">
            <v>2339501.1515779998</v>
          </cell>
        </row>
        <row r="1953">
          <cell r="F1953" t="str">
            <v>B-19</v>
          </cell>
          <cell r="H1953" t="str">
            <v>N/A</v>
          </cell>
          <cell r="O1953" t="str">
            <v>N/A</v>
          </cell>
          <cell r="V1953">
            <v>388380677.39476395</v>
          </cell>
        </row>
        <row r="1954">
          <cell r="F1954" t="str">
            <v>B-19</v>
          </cell>
          <cell r="H1954" t="str">
            <v>N/A</v>
          </cell>
          <cell r="O1954" t="str">
            <v>N/A</v>
          </cell>
          <cell r="V1954">
            <v>1537737163.4843988</v>
          </cell>
        </row>
        <row r="1955">
          <cell r="F1955" t="str">
            <v>B-19</v>
          </cell>
          <cell r="H1955" t="str">
            <v>N/A</v>
          </cell>
          <cell r="O1955" t="str">
            <v>N/A</v>
          </cell>
          <cell r="V1955">
            <v>14923505.23659</v>
          </cell>
        </row>
        <row r="1956">
          <cell r="F1956" t="str">
            <v>B-19</v>
          </cell>
          <cell r="H1956" t="str">
            <v>N/A</v>
          </cell>
          <cell r="O1956" t="str">
            <v>N/A</v>
          </cell>
          <cell r="V1956">
            <v>124248360.49358401</v>
          </cell>
        </row>
        <row r="1957">
          <cell r="F1957" t="str">
            <v>B-19</v>
          </cell>
          <cell r="H1957" t="str">
            <v>N/A</v>
          </cell>
          <cell r="O1957" t="str">
            <v>N/A</v>
          </cell>
          <cell r="V1957">
            <v>574308920.91363502</v>
          </cell>
        </row>
        <row r="1958">
          <cell r="F1958" t="str">
            <v>B-19</v>
          </cell>
          <cell r="H1958" t="str">
            <v>N/A</v>
          </cell>
          <cell r="O1958" t="str">
            <v>N/A</v>
          </cell>
          <cell r="V1958">
            <v>4457789.6177019998</v>
          </cell>
        </row>
        <row r="1959">
          <cell r="F1959" t="str">
            <v>B-19</v>
          </cell>
          <cell r="H1959" t="str">
            <v>N/A</v>
          </cell>
          <cell r="O1959" t="str">
            <v>N/A</v>
          </cell>
          <cell r="V1959">
            <v>35505620.642697997</v>
          </cell>
        </row>
        <row r="1960">
          <cell r="F1960" t="str">
            <v>B-19</v>
          </cell>
          <cell r="H1960" t="str">
            <v>N/A</v>
          </cell>
          <cell r="O1960" t="str">
            <v>N/A</v>
          </cell>
          <cell r="V1960">
            <v>311438140.26860499</v>
          </cell>
        </row>
        <row r="1961">
          <cell r="F1961" t="str">
            <v>B-19</v>
          </cell>
          <cell r="H1961" t="str">
            <v>N/A</v>
          </cell>
          <cell r="O1961" t="str">
            <v>N/A</v>
          </cell>
          <cell r="V1961">
            <v>1826044.8616879999</v>
          </cell>
        </row>
        <row r="1962">
          <cell r="F1962" t="str">
            <v>B-19</v>
          </cell>
          <cell r="H1962" t="str">
            <v>N/A</v>
          </cell>
          <cell r="O1962" t="str">
            <v>N/A</v>
          </cell>
          <cell r="V1962">
            <v>140165123.41586798</v>
          </cell>
        </row>
        <row r="1963">
          <cell r="F1963" t="str">
            <v>B-19</v>
          </cell>
          <cell r="H1963" t="str">
            <v>N/A</v>
          </cell>
          <cell r="O1963" t="str">
            <v>N/A</v>
          </cell>
          <cell r="V1963">
            <v>2056000700.394578</v>
          </cell>
        </row>
        <row r="1964">
          <cell r="F1964" t="str">
            <v>B-19</v>
          </cell>
          <cell r="H1964" t="str">
            <v>N/A</v>
          </cell>
          <cell r="O1964" t="str">
            <v>N/A</v>
          </cell>
          <cell r="V1964">
            <v>2645729.7619869998</v>
          </cell>
        </row>
        <row r="1965">
          <cell r="F1965" t="str">
            <v>B-19</v>
          </cell>
          <cell r="H1965" t="str">
            <v>N/A</v>
          </cell>
          <cell r="O1965" t="str">
            <v>N/A</v>
          </cell>
          <cell r="V1965">
            <v>20414726.39426</v>
          </cell>
        </row>
        <row r="1966">
          <cell r="F1966" t="str">
            <v>B-19</v>
          </cell>
          <cell r="H1966" t="str">
            <v>N/A</v>
          </cell>
          <cell r="O1966" t="str">
            <v>N/A</v>
          </cell>
          <cell r="V1966">
            <v>567072415.08170104</v>
          </cell>
        </row>
        <row r="1967">
          <cell r="F1967" t="str">
            <v>B-19</v>
          </cell>
          <cell r="H1967" t="str">
            <v>N/A</v>
          </cell>
          <cell r="O1967" t="str">
            <v>N/A</v>
          </cell>
          <cell r="V1967">
            <v>675541.94294600002</v>
          </cell>
        </row>
        <row r="1968">
          <cell r="F1968" t="str">
            <v>B-19</v>
          </cell>
          <cell r="H1968" t="str">
            <v>N/A</v>
          </cell>
          <cell r="O1968" t="str">
            <v>N/A</v>
          </cell>
          <cell r="V1968">
            <v>66544835.772553995</v>
          </cell>
        </row>
        <row r="1969">
          <cell r="F1969" t="str">
            <v>B-19</v>
          </cell>
          <cell r="H1969" t="str">
            <v>N/A</v>
          </cell>
          <cell r="O1969" t="str">
            <v>N/A</v>
          </cell>
          <cell r="V1969">
            <v>789999048.13191807</v>
          </cell>
        </row>
        <row r="1970">
          <cell r="F1970" t="str">
            <v>B-19</v>
          </cell>
          <cell r="H1970" t="str">
            <v>N/A</v>
          </cell>
          <cell r="O1970" t="str">
            <v>N/A</v>
          </cell>
          <cell r="V1970">
            <v>822793.90756700002</v>
          </cell>
        </row>
        <row r="1971">
          <cell r="F1971" t="str">
            <v>B-19</v>
          </cell>
          <cell r="H1971" t="str">
            <v>N/A</v>
          </cell>
          <cell r="O1971" t="str">
            <v>N/A</v>
          </cell>
          <cell r="V1971">
            <v>220457606.61999899</v>
          </cell>
        </row>
        <row r="1972">
          <cell r="F1972" t="str">
            <v>B-19</v>
          </cell>
          <cell r="H1972" t="str">
            <v>N/A</v>
          </cell>
          <cell r="O1972" t="str">
            <v>N/A</v>
          </cell>
          <cell r="V1972">
            <v>4305788806.0638952</v>
          </cell>
        </row>
        <row r="1973">
          <cell r="F1973" t="str">
            <v>B-19</v>
          </cell>
          <cell r="H1973" t="str">
            <v>N/A</v>
          </cell>
          <cell r="O1973" t="str">
            <v>N/A</v>
          </cell>
          <cell r="V1973">
            <v>5971831.906796</v>
          </cell>
        </row>
        <row r="1974">
          <cell r="F1974" t="str">
            <v>B-19</v>
          </cell>
          <cell r="H1974" t="str">
            <v>N/A</v>
          </cell>
          <cell r="O1974" t="str">
            <v>N/A</v>
          </cell>
          <cell r="V1974">
            <v>68034113.261033997</v>
          </cell>
        </row>
        <row r="1975">
          <cell r="F1975" t="str">
            <v>B-19</v>
          </cell>
          <cell r="H1975" t="str">
            <v>N/A</v>
          </cell>
          <cell r="O1975" t="str">
            <v>N/A</v>
          </cell>
          <cell r="V1975">
            <v>1372833125.1310191</v>
          </cell>
        </row>
        <row r="1976">
          <cell r="F1976" t="str">
            <v>B-19</v>
          </cell>
          <cell r="H1976" t="str">
            <v>N/A</v>
          </cell>
          <cell r="O1976" t="str">
            <v>N/A</v>
          </cell>
          <cell r="V1976">
            <v>1628603.3196360001</v>
          </cell>
        </row>
        <row r="1977">
          <cell r="F1977" t="str">
            <v>B-19</v>
          </cell>
          <cell r="H1977" t="str">
            <v>N/A</v>
          </cell>
          <cell r="O1977" t="str">
            <v>N/A</v>
          </cell>
          <cell r="V1977">
            <v>21535410.295228001</v>
          </cell>
        </row>
        <row r="1978">
          <cell r="F1978" t="str">
            <v>B-19</v>
          </cell>
          <cell r="H1978" t="str">
            <v>N/A</v>
          </cell>
          <cell r="O1978" t="str">
            <v>N/A</v>
          </cell>
          <cell r="V1978">
            <v>461467307.97341996</v>
          </cell>
        </row>
        <row r="1979">
          <cell r="F1979" t="str">
            <v>B-19</v>
          </cell>
          <cell r="H1979" t="str">
            <v>N/A</v>
          </cell>
          <cell r="O1979" t="str">
            <v>N/A</v>
          </cell>
          <cell r="V1979">
            <v>642372.65714899998</v>
          </cell>
        </row>
        <row r="1980">
          <cell r="F1980" t="str">
            <v>B-19</v>
          </cell>
          <cell r="H1980" t="str">
            <v>N/A</v>
          </cell>
          <cell r="O1980" t="str">
            <v>N/A</v>
          </cell>
          <cell r="V1980">
            <v>48.767245000000003</v>
          </cell>
        </row>
        <row r="1981">
          <cell r="F1981" t="str">
            <v>B-19</v>
          </cell>
          <cell r="H1981" t="str">
            <v>N/A</v>
          </cell>
          <cell r="O1981" t="str">
            <v>N/A</v>
          </cell>
          <cell r="V1981">
            <v>93.637028000000001</v>
          </cell>
        </row>
        <row r="1982">
          <cell r="F1982" t="str">
            <v>B-19</v>
          </cell>
          <cell r="H1982" t="str">
            <v>N/A</v>
          </cell>
          <cell r="O1982" t="str">
            <v>N/A</v>
          </cell>
          <cell r="V1982">
            <v>108.154876</v>
          </cell>
        </row>
        <row r="1983">
          <cell r="F1983" t="str">
            <v>B-19</v>
          </cell>
          <cell r="H1983" t="str">
            <v>N/A</v>
          </cell>
          <cell r="O1983" t="str">
            <v>N/A</v>
          </cell>
          <cell r="V1983">
            <v>203.181005</v>
          </cell>
        </row>
        <row r="1984">
          <cell r="F1984" t="str">
            <v>B-19</v>
          </cell>
          <cell r="H1984" t="str">
            <v>N/A</v>
          </cell>
          <cell r="O1984" t="str">
            <v>N/A</v>
          </cell>
          <cell r="V1984">
            <v>26910.672103000001</v>
          </cell>
        </row>
        <row r="1985">
          <cell r="F1985" t="str">
            <v>B-19</v>
          </cell>
          <cell r="H1985" t="str">
            <v>N/A</v>
          </cell>
          <cell r="O1985" t="str">
            <v>N/A</v>
          </cell>
          <cell r="V1985">
            <v>25950.375257</v>
          </cell>
        </row>
        <row r="1986">
          <cell r="F1986" t="str">
            <v>B-19</v>
          </cell>
          <cell r="H1986" t="str">
            <v>N/A</v>
          </cell>
          <cell r="O1986" t="str">
            <v>N/A</v>
          </cell>
          <cell r="V1986">
            <v>29191.949260000001</v>
          </cell>
        </row>
        <row r="1987">
          <cell r="F1987" t="str">
            <v>B-19</v>
          </cell>
          <cell r="H1987" t="str">
            <v>N/A</v>
          </cell>
          <cell r="O1987" t="str">
            <v>N/A</v>
          </cell>
          <cell r="V1987">
            <v>55741.863307</v>
          </cell>
        </row>
        <row r="1988">
          <cell r="F1988" t="str">
            <v>B-19</v>
          </cell>
          <cell r="H1988" t="str">
            <v>N/A</v>
          </cell>
          <cell r="O1988" t="str">
            <v>N/A</v>
          </cell>
          <cell r="V1988">
            <v>58353.499083000002</v>
          </cell>
        </row>
        <row r="1989">
          <cell r="F1989" t="str">
            <v>B-19</v>
          </cell>
          <cell r="H1989" t="str">
            <v>N/A</v>
          </cell>
          <cell r="O1989" t="str">
            <v>N/A</v>
          </cell>
          <cell r="V1989">
            <v>32876.209639000001</v>
          </cell>
        </row>
        <row r="1990">
          <cell r="F1990" t="str">
            <v>B-19</v>
          </cell>
          <cell r="H1990" t="str">
            <v>N/A</v>
          </cell>
          <cell r="O1990" t="str">
            <v>N/A</v>
          </cell>
          <cell r="V1990">
            <v>26342.339683999999</v>
          </cell>
        </row>
        <row r="1991">
          <cell r="F1991" t="str">
            <v>B-19</v>
          </cell>
          <cell r="H1991" t="str">
            <v>N/A</v>
          </cell>
          <cell r="O1991" t="str">
            <v>N/A</v>
          </cell>
          <cell r="V1991">
            <v>25455.844035000002</v>
          </cell>
        </row>
        <row r="1992">
          <cell r="F1992" t="str">
            <v>B-19</v>
          </cell>
          <cell r="H1992" t="str">
            <v>N/A</v>
          </cell>
          <cell r="O1992" t="str">
            <v>N/A</v>
          </cell>
          <cell r="V1992">
            <v>31841.952702999999</v>
          </cell>
        </row>
        <row r="1993">
          <cell r="F1993" t="str">
            <v>B-19</v>
          </cell>
          <cell r="H1993" t="str">
            <v>N/A</v>
          </cell>
          <cell r="O1993" t="str">
            <v>N/A</v>
          </cell>
          <cell r="V1993">
            <v>26038.185988999998</v>
          </cell>
        </row>
        <row r="1994">
          <cell r="F1994" t="str">
            <v>B-19</v>
          </cell>
          <cell r="H1994" t="str">
            <v>N/A</v>
          </cell>
          <cell r="O1994" t="str">
            <v>N/A</v>
          </cell>
          <cell r="V1994">
            <v>6781165.2427110001</v>
          </cell>
        </row>
        <row r="1995">
          <cell r="F1995" t="str">
            <v>B-19</v>
          </cell>
          <cell r="H1995" t="str">
            <v>N/A</v>
          </cell>
          <cell r="O1995" t="str">
            <v>N/A</v>
          </cell>
          <cell r="V1995">
            <v>1818235.7943549999</v>
          </cell>
        </row>
        <row r="1996">
          <cell r="F1996" t="str">
            <v>B-19</v>
          </cell>
          <cell r="H1996" t="str">
            <v>N/A</v>
          </cell>
          <cell r="O1996" t="str">
            <v>N/A</v>
          </cell>
          <cell r="V1996">
            <v>2339501.1515779998</v>
          </cell>
        </row>
        <row r="1997">
          <cell r="F1997" t="str">
            <v>B-19</v>
          </cell>
          <cell r="H1997" t="str">
            <v>N/A</v>
          </cell>
          <cell r="O1997" t="str">
            <v>N/A</v>
          </cell>
          <cell r="V1997">
            <v>14923505.23659</v>
          </cell>
        </row>
        <row r="1998">
          <cell r="F1998" t="str">
            <v>B-19</v>
          </cell>
          <cell r="H1998" t="str">
            <v>N/A</v>
          </cell>
          <cell r="O1998" t="str">
            <v>N/A</v>
          </cell>
          <cell r="V1998">
            <v>4457789.6177019998</v>
          </cell>
        </row>
        <row r="1999">
          <cell r="F1999" t="str">
            <v>B-19</v>
          </cell>
          <cell r="H1999" t="str">
            <v>N/A</v>
          </cell>
          <cell r="O1999" t="str">
            <v>N/A</v>
          </cell>
          <cell r="V1999">
            <v>1826044.8616879999</v>
          </cell>
        </row>
        <row r="2000">
          <cell r="F2000" t="str">
            <v>B-19</v>
          </cell>
          <cell r="H2000" t="str">
            <v>N/A</v>
          </cell>
          <cell r="O2000" t="str">
            <v>N/A</v>
          </cell>
          <cell r="V2000">
            <v>2645729.7619869998</v>
          </cell>
        </row>
        <row r="2001">
          <cell r="F2001" t="str">
            <v>B-19</v>
          </cell>
          <cell r="H2001" t="str">
            <v>N/A</v>
          </cell>
          <cell r="O2001" t="str">
            <v>N/A</v>
          </cell>
          <cell r="V2001">
            <v>675541.94294600002</v>
          </cell>
        </row>
        <row r="2002">
          <cell r="F2002" t="str">
            <v>B-19</v>
          </cell>
          <cell r="H2002" t="str">
            <v>N/A</v>
          </cell>
          <cell r="O2002" t="str">
            <v>N/A</v>
          </cell>
          <cell r="V2002">
            <v>822793.90756700002</v>
          </cell>
        </row>
        <row r="2003">
          <cell r="F2003" t="str">
            <v>B-19</v>
          </cell>
          <cell r="H2003" t="str">
            <v>N/A</v>
          </cell>
          <cell r="O2003" t="str">
            <v>N/A</v>
          </cell>
          <cell r="V2003">
            <v>5971831.906796</v>
          </cell>
        </row>
        <row r="2004">
          <cell r="F2004" t="str">
            <v>B-19</v>
          </cell>
          <cell r="H2004" t="str">
            <v>N/A</v>
          </cell>
          <cell r="O2004" t="str">
            <v>N/A</v>
          </cell>
          <cell r="V2004">
            <v>1628603.3196360001</v>
          </cell>
        </row>
        <row r="2005">
          <cell r="F2005" t="str">
            <v>B-19</v>
          </cell>
          <cell r="H2005" t="str">
            <v>N/A</v>
          </cell>
          <cell r="O2005" t="str">
            <v>N/A</v>
          </cell>
          <cell r="V2005">
            <v>642372.65714899998</v>
          </cell>
        </row>
        <row r="2006">
          <cell r="F2006" t="str">
            <v>B-19</v>
          </cell>
          <cell r="H2006" t="str">
            <v>N/A</v>
          </cell>
          <cell r="O2006" t="str">
            <v>N/A</v>
          </cell>
          <cell r="V2006">
            <v>8458.6994510000004</v>
          </cell>
        </row>
        <row r="2007">
          <cell r="F2007" t="str">
            <v>B-19</v>
          </cell>
          <cell r="H2007" t="str">
            <v>N/A</v>
          </cell>
          <cell r="O2007" t="str">
            <v>N/A</v>
          </cell>
          <cell r="V2007">
            <v>16694.012213999998</v>
          </cell>
        </row>
        <row r="2008">
          <cell r="F2008" t="str">
            <v>B-19</v>
          </cell>
          <cell r="H2008" t="str">
            <v>N/A</v>
          </cell>
          <cell r="O2008" t="str">
            <v>N/A</v>
          </cell>
          <cell r="V2008">
            <v>125357.51390799999</v>
          </cell>
        </row>
        <row r="2009">
          <cell r="F2009" t="str">
            <v>B-19</v>
          </cell>
          <cell r="H2009" t="str">
            <v>N/A</v>
          </cell>
          <cell r="O2009" t="str">
            <v>N/A</v>
          </cell>
          <cell r="V2009">
            <v>249331.26244500003</v>
          </cell>
        </row>
        <row r="2010">
          <cell r="F2010" t="str">
            <v>B-19</v>
          </cell>
          <cell r="H2010" t="str">
            <v>N/A</v>
          </cell>
          <cell r="O2010" t="str">
            <v>N/A</v>
          </cell>
          <cell r="V2010">
            <v>4645324.6247319998</v>
          </cell>
        </row>
        <row r="2011">
          <cell r="F2011" t="str">
            <v>B-19</v>
          </cell>
          <cell r="H2011" t="str">
            <v>N/A</v>
          </cell>
          <cell r="O2011" t="str">
            <v>N/A</v>
          </cell>
          <cell r="V2011">
            <v>2495606.0600620001</v>
          </cell>
        </row>
        <row r="2012">
          <cell r="F2012" t="str">
            <v>B-19</v>
          </cell>
          <cell r="H2012" t="str">
            <v>N/A</v>
          </cell>
          <cell r="O2012" t="str">
            <v>N/A</v>
          </cell>
          <cell r="V2012">
            <v>4680508.3627310004</v>
          </cell>
        </row>
        <row r="2013">
          <cell r="F2013" t="str">
            <v>B-19</v>
          </cell>
          <cell r="H2013" t="str">
            <v>N/A</v>
          </cell>
          <cell r="O2013" t="str">
            <v>N/A</v>
          </cell>
          <cell r="V2013">
            <v>8558740.1273539998</v>
          </cell>
        </row>
        <row r="2014">
          <cell r="F2014" t="str">
            <v>B-19</v>
          </cell>
          <cell r="H2014" t="str">
            <v>N/A</v>
          </cell>
          <cell r="O2014" t="str">
            <v>N/A</v>
          </cell>
          <cell r="V2014">
            <v>8736527.4626809992</v>
          </cell>
        </row>
        <row r="2015">
          <cell r="F2015" t="str">
            <v>B-19</v>
          </cell>
          <cell r="H2015" t="str">
            <v>N/A</v>
          </cell>
          <cell r="O2015" t="str">
            <v>N/A</v>
          </cell>
          <cell r="V2015">
            <v>8350884.8302119998</v>
          </cell>
        </row>
        <row r="2016">
          <cell r="F2016" t="str">
            <v>B-19</v>
          </cell>
          <cell r="H2016" t="str">
            <v>N/A</v>
          </cell>
          <cell r="O2016" t="str">
            <v>N/A</v>
          </cell>
          <cell r="V2016">
            <v>7846715.708335001</v>
          </cell>
        </row>
        <row r="2017">
          <cell r="F2017" t="str">
            <v>B-19</v>
          </cell>
          <cell r="H2017" t="str">
            <v>N/A</v>
          </cell>
          <cell r="O2017" t="str">
            <v>N/A</v>
          </cell>
          <cell r="V2017">
            <v>9284122.3749010004</v>
          </cell>
        </row>
        <row r="2018">
          <cell r="F2018" t="str">
            <v>B-19</v>
          </cell>
          <cell r="H2018" t="str">
            <v>N/A</v>
          </cell>
          <cell r="O2018" t="str">
            <v>N/A</v>
          </cell>
          <cell r="V2018">
            <v>15114374.866872001</v>
          </cell>
        </row>
        <row r="2019">
          <cell r="F2019" t="str">
            <v>B-19</v>
          </cell>
          <cell r="H2019" t="str">
            <v>N/A</v>
          </cell>
          <cell r="O2019" t="str">
            <v>N/A</v>
          </cell>
          <cell r="V2019">
            <v>16692670.726578999</v>
          </cell>
        </row>
        <row r="2020">
          <cell r="F2020" t="str">
            <v>B-19</v>
          </cell>
          <cell r="H2020" t="str">
            <v>N/A</v>
          </cell>
          <cell r="O2020" t="str">
            <v>N/A</v>
          </cell>
          <cell r="V2020">
            <v>16536.100120999999</v>
          </cell>
        </row>
        <row r="2021">
          <cell r="F2021" t="str">
            <v>B-19</v>
          </cell>
          <cell r="H2021" t="str">
            <v>N/A</v>
          </cell>
          <cell r="O2021" t="str">
            <v>N/A</v>
          </cell>
          <cell r="V2021">
            <v>3530.4360280000001</v>
          </cell>
        </row>
        <row r="2022">
          <cell r="F2022" t="str">
            <v>B-19</v>
          </cell>
          <cell r="H2022" t="str">
            <v>N/A</v>
          </cell>
          <cell r="O2022" t="str">
            <v>N/A</v>
          </cell>
          <cell r="V2022">
            <v>1009.661579</v>
          </cell>
        </row>
        <row r="2023">
          <cell r="F2023" t="str">
            <v>B-19</v>
          </cell>
          <cell r="H2023" t="str">
            <v>N/A</v>
          </cell>
          <cell r="O2023" t="str">
            <v>N/A</v>
          </cell>
          <cell r="V2023">
            <v>2089.81079</v>
          </cell>
        </row>
        <row r="2024">
          <cell r="F2024" t="str">
            <v>B-19</v>
          </cell>
          <cell r="H2024" t="str">
            <v>N/A</v>
          </cell>
          <cell r="O2024" t="str">
            <v>N/A</v>
          </cell>
          <cell r="V2024">
            <v>0</v>
          </cell>
        </row>
        <row r="2025">
          <cell r="F2025" t="str">
            <v>B-19</v>
          </cell>
          <cell r="H2025" t="str">
            <v>N/A</v>
          </cell>
          <cell r="O2025" t="str">
            <v>N/A</v>
          </cell>
          <cell r="V2025">
            <v>0</v>
          </cell>
        </row>
        <row r="2026">
          <cell r="F2026" t="str">
            <v>B-19</v>
          </cell>
          <cell r="H2026" t="str">
            <v>N/A</v>
          </cell>
          <cell r="O2026" t="str">
            <v>N/A</v>
          </cell>
          <cell r="V2026">
            <v>33122.590063999996</v>
          </cell>
        </row>
        <row r="2027">
          <cell r="F2027" t="str">
            <v>B-19</v>
          </cell>
          <cell r="H2027" t="str">
            <v>N/A</v>
          </cell>
          <cell r="O2027" t="str">
            <v>N/A</v>
          </cell>
          <cell r="V2027">
            <v>4698.6253139999999</v>
          </cell>
        </row>
        <row r="2028">
          <cell r="F2028" t="str">
            <v>B-19</v>
          </cell>
          <cell r="H2028" t="str">
            <v>N/A</v>
          </cell>
          <cell r="O2028" t="str">
            <v>N/A</v>
          </cell>
          <cell r="V2028">
            <v>2273.1489310000002</v>
          </cell>
        </row>
        <row r="2029">
          <cell r="F2029" t="str">
            <v>B-19</v>
          </cell>
          <cell r="H2029" t="str">
            <v>N/A</v>
          </cell>
          <cell r="O2029" t="str">
            <v>N/A</v>
          </cell>
          <cell r="V2029">
            <v>5132.1618689999996</v>
          </cell>
        </row>
        <row r="2030">
          <cell r="F2030" t="str">
            <v>B-19</v>
          </cell>
          <cell r="H2030" t="str">
            <v>N/A</v>
          </cell>
          <cell r="O2030" t="str">
            <v>N/A</v>
          </cell>
          <cell r="V2030">
            <v>0</v>
          </cell>
        </row>
        <row r="2031">
          <cell r="F2031" t="str">
            <v>B-19</v>
          </cell>
          <cell r="H2031" t="str">
            <v>N/A</v>
          </cell>
          <cell r="O2031" t="str">
            <v>N/A</v>
          </cell>
          <cell r="V2031">
            <v>0</v>
          </cell>
        </row>
        <row r="2032">
          <cell r="F2032" t="str">
            <v>B-19</v>
          </cell>
          <cell r="H2032" t="str">
            <v>N/A</v>
          </cell>
          <cell r="O2032" t="str">
            <v>N/A</v>
          </cell>
          <cell r="V2032">
            <v>1426.4499819999999</v>
          </cell>
        </row>
        <row r="2033">
          <cell r="F2033" t="str">
            <v>B-19</v>
          </cell>
          <cell r="H2033" t="str">
            <v>N/A</v>
          </cell>
          <cell r="O2033" t="str">
            <v>N/A</v>
          </cell>
          <cell r="V2033">
            <v>4890.4823649999998</v>
          </cell>
        </row>
        <row r="2034">
          <cell r="F2034" t="str">
            <v>B-19</v>
          </cell>
          <cell r="H2034" t="str">
            <v>N/A</v>
          </cell>
          <cell r="O2034" t="str">
            <v>N/A</v>
          </cell>
          <cell r="V2034">
            <v>0</v>
          </cell>
        </row>
        <row r="2035">
          <cell r="F2035" t="str">
            <v>B-19</v>
          </cell>
          <cell r="H2035" t="str">
            <v>N/A</v>
          </cell>
          <cell r="O2035" t="str">
            <v>N/A</v>
          </cell>
          <cell r="V2035">
            <v>0</v>
          </cell>
        </row>
        <row r="2036">
          <cell r="F2036" t="str">
            <v>B-19</v>
          </cell>
          <cell r="H2036" t="str">
            <v>N/A</v>
          </cell>
          <cell r="O2036" t="str">
            <v>N/A</v>
          </cell>
          <cell r="V2036">
            <v>0</v>
          </cell>
        </row>
        <row r="2037">
          <cell r="F2037" t="str">
            <v>B-19</v>
          </cell>
          <cell r="H2037" t="str">
            <v>N/A</v>
          </cell>
          <cell r="O2037" t="str">
            <v>N/A</v>
          </cell>
          <cell r="V2037">
            <v>0</v>
          </cell>
        </row>
        <row r="2038">
          <cell r="F2038" t="str">
            <v>B-19</v>
          </cell>
          <cell r="H2038" t="str">
            <v>N/A</v>
          </cell>
          <cell r="O2038" t="str">
            <v>N/A</v>
          </cell>
          <cell r="V2038">
            <v>3446.9349869999996</v>
          </cell>
        </row>
        <row r="2039">
          <cell r="F2039" t="str">
            <v>B-19</v>
          </cell>
          <cell r="H2039" t="str">
            <v>N/A</v>
          </cell>
          <cell r="O2039" t="str">
            <v>N/A</v>
          </cell>
          <cell r="V2039">
            <v>8950.7724550000003</v>
          </cell>
        </row>
        <row r="2040">
          <cell r="F2040" t="str">
            <v>B-19</v>
          </cell>
          <cell r="H2040" t="str">
            <v>N/A</v>
          </cell>
          <cell r="O2040" t="str">
            <v>N/A</v>
          </cell>
          <cell r="V2040">
            <v>63.208229000000003</v>
          </cell>
        </row>
        <row r="2041">
          <cell r="F2041" t="str">
            <v>B-19</v>
          </cell>
          <cell r="H2041" t="str">
            <v>N/A</v>
          </cell>
          <cell r="O2041" t="str">
            <v>N/A</v>
          </cell>
          <cell r="V2041">
            <v>0</v>
          </cell>
        </row>
        <row r="2042">
          <cell r="F2042" t="str">
            <v>B-19</v>
          </cell>
          <cell r="H2042" t="str">
            <v>N/A</v>
          </cell>
          <cell r="O2042" t="str">
            <v>N/A</v>
          </cell>
          <cell r="V2042">
            <v>0</v>
          </cell>
        </row>
        <row r="2043">
          <cell r="F2043" t="str">
            <v>B-19</v>
          </cell>
          <cell r="H2043" t="str">
            <v>N/A</v>
          </cell>
          <cell r="O2043" t="str">
            <v>N/A</v>
          </cell>
          <cell r="V2043">
            <v>0</v>
          </cell>
        </row>
        <row r="2044">
          <cell r="F2044" t="str">
            <v>B-19</v>
          </cell>
          <cell r="H2044" t="str">
            <v>N/A</v>
          </cell>
          <cell r="O2044" t="str">
            <v>N/A</v>
          </cell>
          <cell r="V2044">
            <v>0</v>
          </cell>
        </row>
        <row r="2045">
          <cell r="F2045" t="str">
            <v>B-19</v>
          </cell>
          <cell r="H2045" t="str">
            <v>N/A</v>
          </cell>
          <cell r="O2045" t="str">
            <v>N/A</v>
          </cell>
          <cell r="V2045">
            <v>0</v>
          </cell>
        </row>
        <row r="2046">
          <cell r="F2046" t="str">
            <v>B-19</v>
          </cell>
          <cell r="H2046" t="str">
            <v>N/A</v>
          </cell>
          <cell r="O2046" t="str">
            <v>N/A</v>
          </cell>
          <cell r="V2046">
            <v>0</v>
          </cell>
        </row>
        <row r="2047">
          <cell r="F2047" t="str">
            <v>B-19</v>
          </cell>
          <cell r="H2047" t="str">
            <v>N/A</v>
          </cell>
          <cell r="O2047" t="str">
            <v>N/A</v>
          </cell>
          <cell r="V2047">
            <v>807690173.75079811</v>
          </cell>
        </row>
        <row r="2048">
          <cell r="F2048" t="str">
            <v>B-19</v>
          </cell>
          <cell r="H2048" t="str">
            <v>N/A</v>
          </cell>
          <cell r="O2048" t="str">
            <v>N/A</v>
          </cell>
          <cell r="V2048">
            <v>157027564.81352499</v>
          </cell>
        </row>
        <row r="2049">
          <cell r="F2049" t="str">
            <v>B-19</v>
          </cell>
          <cell r="H2049" t="str">
            <v>N/A</v>
          </cell>
          <cell r="O2049" t="str">
            <v>N/A</v>
          </cell>
          <cell r="V2049">
            <v>303181739.35252398</v>
          </cell>
        </row>
        <row r="2050">
          <cell r="F2050" t="str">
            <v>B-19</v>
          </cell>
          <cell r="H2050" t="str">
            <v>N/A</v>
          </cell>
          <cell r="O2050" t="str">
            <v>N/A</v>
          </cell>
          <cell r="V2050">
            <v>1537737163.4843988</v>
          </cell>
        </row>
        <row r="2051">
          <cell r="F2051" t="str">
            <v>B-19</v>
          </cell>
          <cell r="H2051" t="str">
            <v>N/A</v>
          </cell>
          <cell r="O2051" t="str">
            <v>N/A</v>
          </cell>
          <cell r="V2051">
            <v>574308920.91363502</v>
          </cell>
        </row>
        <row r="2052">
          <cell r="F2052" t="str">
            <v>B-19</v>
          </cell>
          <cell r="H2052" t="str">
            <v>CARE Surcharge</v>
          </cell>
          <cell r="O2052" t="str">
            <v>N/A</v>
          </cell>
          <cell r="V2052">
            <v>33776729.600000001</v>
          </cell>
        </row>
        <row r="2053">
          <cell r="F2053" t="str">
            <v>B-19</v>
          </cell>
          <cell r="H2053" t="str">
            <v>CARE Surcharge</v>
          </cell>
          <cell r="O2053" t="str">
            <v>N/A</v>
          </cell>
          <cell r="V2053">
            <v>33622828.969999999</v>
          </cell>
        </row>
        <row r="2054">
          <cell r="F2054" t="str">
            <v>B-19</v>
          </cell>
          <cell r="H2054" t="str">
            <v>CARE Surcharge</v>
          </cell>
          <cell r="O2054" t="str">
            <v>N/A</v>
          </cell>
          <cell r="V2054">
            <v>37567104</v>
          </cell>
        </row>
        <row r="2055">
          <cell r="F2055" t="str">
            <v>B-19</v>
          </cell>
          <cell r="H2055" t="str">
            <v>CARE Surcharge</v>
          </cell>
          <cell r="O2055" t="str">
            <v>N/A</v>
          </cell>
          <cell r="V2055">
            <v>0</v>
          </cell>
        </row>
        <row r="2056">
          <cell r="F2056" t="str">
            <v>B-19</v>
          </cell>
          <cell r="H2056" t="str">
            <v>CARE Surcharge</v>
          </cell>
          <cell r="O2056" t="str">
            <v>N/A</v>
          </cell>
          <cell r="V2056">
            <v>0</v>
          </cell>
        </row>
        <row r="2057">
          <cell r="F2057" t="str">
            <v>B-19</v>
          </cell>
          <cell r="H2057" t="str">
            <v>CARE Surcharge</v>
          </cell>
          <cell r="O2057" t="str">
            <v>N/A</v>
          </cell>
          <cell r="V2057">
            <v>0</v>
          </cell>
        </row>
        <row r="2058">
          <cell r="F2058" t="str">
            <v>B-19</v>
          </cell>
          <cell r="H2058" t="str">
            <v>N/A</v>
          </cell>
          <cell r="O2058" t="str">
            <v>N/A</v>
          </cell>
          <cell r="V2058">
            <v>311438140.26860499</v>
          </cell>
        </row>
        <row r="2059">
          <cell r="F2059" t="str">
            <v>B-19</v>
          </cell>
          <cell r="H2059" t="str">
            <v>N/A</v>
          </cell>
          <cell r="O2059" t="str">
            <v>N/A</v>
          </cell>
          <cell r="V2059">
            <v>2056000700.394578</v>
          </cell>
        </row>
        <row r="2060">
          <cell r="F2060" t="str">
            <v>B-19</v>
          </cell>
          <cell r="H2060" t="str">
            <v>N/A</v>
          </cell>
          <cell r="O2060" t="str">
            <v>N/A</v>
          </cell>
          <cell r="V2060">
            <v>567072415.08170104</v>
          </cell>
        </row>
        <row r="2061">
          <cell r="F2061" t="str">
            <v>B-19</v>
          </cell>
          <cell r="H2061" t="str">
            <v>N/A</v>
          </cell>
          <cell r="O2061" t="str">
            <v>N/A</v>
          </cell>
          <cell r="V2061">
            <v>789999048.13191807</v>
          </cell>
        </row>
        <row r="2062">
          <cell r="F2062" t="str">
            <v>B-19</v>
          </cell>
          <cell r="H2062" t="str">
            <v>N/A</v>
          </cell>
          <cell r="O2062" t="str">
            <v>N/A</v>
          </cell>
          <cell r="V2062">
            <v>4305788806.0638952</v>
          </cell>
        </row>
        <row r="2063">
          <cell r="F2063" t="str">
            <v>B-19</v>
          </cell>
          <cell r="H2063" t="str">
            <v>N/A</v>
          </cell>
          <cell r="O2063" t="str">
            <v>N/A</v>
          </cell>
          <cell r="V2063">
            <v>1372833125.1310191</v>
          </cell>
        </row>
        <row r="2064">
          <cell r="F2064" t="str">
            <v>B-19</v>
          </cell>
          <cell r="H2064" t="str">
            <v>N/A</v>
          </cell>
          <cell r="O2064" t="str">
            <v>N/A</v>
          </cell>
          <cell r="V2064">
            <v>461467307.97341996</v>
          </cell>
        </row>
        <row r="2065">
          <cell r="F2065" t="str">
            <v>B-19</v>
          </cell>
          <cell r="H2065" t="str">
            <v>N/A</v>
          </cell>
          <cell r="O2065" t="str">
            <v>N/A</v>
          </cell>
          <cell r="V2065">
            <v>1208.8786420000001</v>
          </cell>
        </row>
        <row r="2066">
          <cell r="F2066" t="str">
            <v>B-19</v>
          </cell>
          <cell r="H2066" t="str">
            <v>N/A</v>
          </cell>
          <cell r="O2066" t="str">
            <v>N/A</v>
          </cell>
          <cell r="V2066">
            <v>2379.8775110000001</v>
          </cell>
        </row>
        <row r="2067">
          <cell r="F2067" t="str">
            <v>B-19</v>
          </cell>
          <cell r="H2067" t="str">
            <v>N/A</v>
          </cell>
          <cell r="O2067" t="str">
            <v>N/A</v>
          </cell>
          <cell r="V2067">
            <v>1614.485365</v>
          </cell>
        </row>
        <row r="2068">
          <cell r="F2068" t="str">
            <v>B-19</v>
          </cell>
          <cell r="H2068" t="str">
            <v>N/A</v>
          </cell>
          <cell r="O2068" t="str">
            <v>N/A</v>
          </cell>
          <cell r="V2068">
            <v>3127.4285930000001</v>
          </cell>
        </row>
        <row r="2069">
          <cell r="F2069" t="str">
            <v>B-19</v>
          </cell>
          <cell r="H2069" t="str">
            <v>N/A</v>
          </cell>
          <cell r="O2069" t="str">
            <v>N/A</v>
          </cell>
          <cell r="V2069">
            <v>806682.88077200006</v>
          </cell>
        </row>
        <row r="2070">
          <cell r="F2070" t="str">
            <v>B-19</v>
          </cell>
          <cell r="H2070" t="str">
            <v>N/A</v>
          </cell>
          <cell r="O2070" t="str">
            <v>N/A</v>
          </cell>
          <cell r="V2070">
            <v>709072.14835799998</v>
          </cell>
        </row>
        <row r="2071">
          <cell r="F2071" t="str">
            <v>B-19</v>
          </cell>
          <cell r="H2071" t="str">
            <v>N/A</v>
          </cell>
          <cell r="O2071" t="str">
            <v>N/A</v>
          </cell>
          <cell r="V2071">
            <v>848751.89125800005</v>
          </cell>
        </row>
        <row r="2072">
          <cell r="F2072" t="str">
            <v>B-19</v>
          </cell>
          <cell r="H2072" t="str">
            <v>N/A</v>
          </cell>
          <cell r="O2072" t="str">
            <v>N/A</v>
          </cell>
          <cell r="V2072">
            <v>1497214.4295319999</v>
          </cell>
        </row>
        <row r="2073">
          <cell r="F2073" t="str">
            <v>B-19</v>
          </cell>
          <cell r="H2073" t="str">
            <v>N/A</v>
          </cell>
          <cell r="O2073" t="str">
            <v>N/A</v>
          </cell>
          <cell r="V2073">
            <v>1561939.7113609998</v>
          </cell>
        </row>
        <row r="2074">
          <cell r="F2074" t="str">
            <v>B-19</v>
          </cell>
          <cell r="H2074" t="str">
            <v>N/A</v>
          </cell>
          <cell r="O2074" t="str">
            <v>N/A</v>
          </cell>
          <cell r="V2074">
            <v>433155.40891399997</v>
          </cell>
        </row>
        <row r="2075">
          <cell r="F2075" t="str">
            <v>B-19</v>
          </cell>
          <cell r="H2075" t="str">
            <v>N/A</v>
          </cell>
          <cell r="O2075" t="str">
            <v>N/A</v>
          </cell>
          <cell r="V2075">
            <v>51960.403756</v>
          </cell>
        </row>
        <row r="2076">
          <cell r="F2076" t="str">
            <v>B-19</v>
          </cell>
          <cell r="H2076" t="str">
            <v>N/A</v>
          </cell>
          <cell r="O2076" t="str">
            <v>N/A</v>
          </cell>
          <cell r="V2076">
            <v>73773.741188</v>
          </cell>
        </row>
        <row r="2077">
          <cell r="F2077" t="str">
            <v>B-19</v>
          </cell>
          <cell r="H2077" t="str">
            <v>N/A</v>
          </cell>
          <cell r="O2077" t="str">
            <v>N/A</v>
          </cell>
          <cell r="V2077">
            <v>12585.926762999999</v>
          </cell>
        </row>
        <row r="2078">
          <cell r="F2078" t="str">
            <v>B-19</v>
          </cell>
          <cell r="H2078" t="str">
            <v>N/A</v>
          </cell>
          <cell r="O2078" t="str">
            <v>N/A</v>
          </cell>
          <cell r="V2078">
            <v>25133.028477</v>
          </cell>
        </row>
        <row r="2079">
          <cell r="F2079" t="str">
            <v>B-19</v>
          </cell>
          <cell r="H2079" t="str">
            <v>N/A</v>
          </cell>
          <cell r="O2079" t="str">
            <v>N/A</v>
          </cell>
          <cell r="V2079">
            <v>0</v>
          </cell>
        </row>
        <row r="2080">
          <cell r="F2080" t="str">
            <v>B-19</v>
          </cell>
          <cell r="H2080" t="str">
            <v>N/A</v>
          </cell>
          <cell r="O2080" t="str">
            <v>N/A</v>
          </cell>
          <cell r="V2080">
            <v>4542.7849180000003</v>
          </cell>
        </row>
        <row r="2081">
          <cell r="F2081" t="str">
            <v>B-19</v>
          </cell>
          <cell r="H2081" t="str">
            <v>N/A</v>
          </cell>
          <cell r="O2081" t="str">
            <v>N/A</v>
          </cell>
          <cell r="V2081">
            <v>-1193548093.9208078</v>
          </cell>
        </row>
        <row r="2082">
          <cell r="F2082" t="str">
            <v>B-19</v>
          </cell>
          <cell r="H2082" t="str">
            <v>N/A</v>
          </cell>
          <cell r="O2082" t="str">
            <v>N/A</v>
          </cell>
          <cell r="V2082">
            <v>-12387866979.968466</v>
          </cell>
        </row>
        <row r="2083">
          <cell r="F2083" t="str">
            <v>B-19</v>
          </cell>
          <cell r="H2083" t="str">
            <v>N/A</v>
          </cell>
          <cell r="O2083" t="str">
            <v>N/A</v>
          </cell>
          <cell r="V2083">
            <v>46774788.063364998</v>
          </cell>
        </row>
        <row r="2084">
          <cell r="F2084" t="str">
            <v>B-19</v>
          </cell>
          <cell r="H2084" t="str">
            <v>N/A</v>
          </cell>
          <cell r="O2084" t="str">
            <v>N/A</v>
          </cell>
          <cell r="V2084">
            <v>0</v>
          </cell>
        </row>
        <row r="2085">
          <cell r="F2085" t="str">
            <v>B-19</v>
          </cell>
          <cell r="H2085" t="str">
            <v>N/A</v>
          </cell>
          <cell r="O2085" t="str">
            <v>N/A</v>
          </cell>
          <cell r="V2085">
            <v>0</v>
          </cell>
        </row>
        <row r="2086">
          <cell r="F2086" t="str">
            <v>B-19</v>
          </cell>
          <cell r="H2086" t="str">
            <v>N/A</v>
          </cell>
          <cell r="O2086" t="str">
            <v>N/A</v>
          </cell>
          <cell r="V2086">
            <v>0</v>
          </cell>
        </row>
        <row r="2087">
          <cell r="F2087" t="str">
            <v>B-19</v>
          </cell>
          <cell r="H2087" t="str">
            <v>N/A</v>
          </cell>
          <cell r="O2087" t="str">
            <v>N/A</v>
          </cell>
          <cell r="V2087">
            <v>0</v>
          </cell>
        </row>
        <row r="2088">
          <cell r="F2088" t="str">
            <v>B-19</v>
          </cell>
          <cell r="H2088" t="str">
            <v>N/A</v>
          </cell>
          <cell r="O2088" t="str">
            <v>N/A</v>
          </cell>
          <cell r="V2088">
            <v>0</v>
          </cell>
        </row>
        <row r="2089">
          <cell r="F2089" t="str">
            <v>B-19</v>
          </cell>
          <cell r="H2089" t="str">
            <v>N/A</v>
          </cell>
          <cell r="O2089" t="str">
            <v>N/A</v>
          </cell>
          <cell r="V2089">
            <v>15750086</v>
          </cell>
        </row>
        <row r="2090">
          <cell r="F2090" t="str">
            <v>B-19</v>
          </cell>
          <cell r="H2090" t="str">
            <v>N/A</v>
          </cell>
          <cell r="O2090" t="str">
            <v>N/A</v>
          </cell>
          <cell r="V2090">
            <v>49459207.000000007</v>
          </cell>
        </row>
        <row r="2091">
          <cell r="F2091" t="str">
            <v>B-19</v>
          </cell>
          <cell r="H2091" t="str">
            <v>N/A</v>
          </cell>
          <cell r="O2091" t="str">
            <v>N/A</v>
          </cell>
          <cell r="V2091">
            <v>37567104</v>
          </cell>
        </row>
        <row r="2092">
          <cell r="F2092" t="str">
            <v>B-19</v>
          </cell>
          <cell r="H2092" t="str">
            <v>N/A</v>
          </cell>
          <cell r="O2092" t="str">
            <v>N/A</v>
          </cell>
          <cell r="V2092">
            <v>0</v>
          </cell>
        </row>
        <row r="2093">
          <cell r="F2093" t="str">
            <v>B-19</v>
          </cell>
          <cell r="H2093" t="str">
            <v>N/A</v>
          </cell>
          <cell r="O2093" t="str">
            <v>N/A</v>
          </cell>
          <cell r="V2093">
            <v>0</v>
          </cell>
        </row>
        <row r="2094">
          <cell r="F2094" t="str">
            <v>B-19</v>
          </cell>
          <cell r="H2094" t="str">
            <v>N/A</v>
          </cell>
          <cell r="O2094" t="str">
            <v>N/A</v>
          </cell>
          <cell r="V2094">
            <v>0</v>
          </cell>
        </row>
        <row r="2095">
          <cell r="F2095" t="str">
            <v>B-19</v>
          </cell>
          <cell r="H2095" t="str">
            <v>N/A</v>
          </cell>
          <cell r="O2095" t="str">
            <v>N/A</v>
          </cell>
          <cell r="V2095">
            <v>138588550.48208499</v>
          </cell>
        </row>
        <row r="2096">
          <cell r="F2096" t="str">
            <v>B-19</v>
          </cell>
          <cell r="H2096" t="str">
            <v>N/A</v>
          </cell>
          <cell r="O2096" t="str">
            <v>N/A</v>
          </cell>
          <cell r="V2096">
            <v>807539391.35079813</v>
          </cell>
        </row>
        <row r="2097">
          <cell r="F2097" t="str">
            <v>B-19</v>
          </cell>
          <cell r="H2097" t="str">
            <v>N/A</v>
          </cell>
          <cell r="O2097" t="str">
            <v>N/A</v>
          </cell>
          <cell r="V2097">
            <v>6781165.2427110001</v>
          </cell>
        </row>
        <row r="2098">
          <cell r="F2098" t="str">
            <v>B-19</v>
          </cell>
          <cell r="H2098" t="str">
            <v>N/A</v>
          </cell>
          <cell r="O2098" t="str">
            <v>N/A</v>
          </cell>
          <cell r="V2098">
            <v>33336981.406916998</v>
          </cell>
        </row>
        <row r="2099">
          <cell r="F2099" t="str">
            <v>B-19</v>
          </cell>
          <cell r="H2099" t="str">
            <v>N/A</v>
          </cell>
          <cell r="O2099" t="str">
            <v>N/A</v>
          </cell>
          <cell r="V2099">
            <v>156984377.213525</v>
          </cell>
        </row>
        <row r="2100">
          <cell r="F2100" t="str">
            <v>B-19</v>
          </cell>
          <cell r="H2100" t="str">
            <v>N/A</v>
          </cell>
          <cell r="O2100" t="str">
            <v>N/A</v>
          </cell>
          <cell r="V2100">
            <v>1818235.7943549999</v>
          </cell>
        </row>
        <row r="2101">
          <cell r="F2101" t="str">
            <v>B-19</v>
          </cell>
          <cell r="H2101" t="str">
            <v>N/A</v>
          </cell>
          <cell r="O2101" t="str">
            <v>N/A</v>
          </cell>
          <cell r="V2101">
            <v>49509706.564676002</v>
          </cell>
        </row>
        <row r="2102">
          <cell r="F2102" t="str">
            <v>B-19</v>
          </cell>
          <cell r="H2102" t="str">
            <v>N/A</v>
          </cell>
          <cell r="O2102" t="str">
            <v>N/A</v>
          </cell>
          <cell r="V2102">
            <v>303122450.23252398</v>
          </cell>
        </row>
        <row r="2103">
          <cell r="F2103" t="str">
            <v>B-19</v>
          </cell>
          <cell r="H2103" t="str">
            <v>N/A</v>
          </cell>
          <cell r="O2103" t="str">
            <v>N/A</v>
          </cell>
          <cell r="V2103">
            <v>2339501.1515779998</v>
          </cell>
        </row>
        <row r="2104">
          <cell r="F2104" t="str">
            <v>B-19</v>
          </cell>
          <cell r="H2104" t="str">
            <v>N/A</v>
          </cell>
          <cell r="O2104" t="str">
            <v>N/A</v>
          </cell>
          <cell r="V2104">
            <v>388380677.39476395</v>
          </cell>
        </row>
        <row r="2105">
          <cell r="F2105" t="str">
            <v>B-19</v>
          </cell>
          <cell r="H2105" t="str">
            <v>N/A</v>
          </cell>
          <cell r="O2105" t="str">
            <v>N/A</v>
          </cell>
          <cell r="V2105">
            <v>1537396039.0043988</v>
          </cell>
        </row>
        <row r="2106">
          <cell r="F2106" t="str">
            <v>B-19</v>
          </cell>
          <cell r="H2106" t="str">
            <v>N/A</v>
          </cell>
          <cell r="O2106" t="str">
            <v>N/A</v>
          </cell>
          <cell r="V2106">
            <v>14923505.23659</v>
          </cell>
        </row>
        <row r="2107">
          <cell r="F2107" t="str">
            <v>B-19</v>
          </cell>
          <cell r="H2107" t="str">
            <v>N/A</v>
          </cell>
          <cell r="O2107" t="str">
            <v>N/A</v>
          </cell>
          <cell r="V2107">
            <v>124248360.49358401</v>
          </cell>
        </row>
        <row r="2108">
          <cell r="F2108" t="str">
            <v>B-19</v>
          </cell>
          <cell r="H2108" t="str">
            <v>N/A</v>
          </cell>
          <cell r="O2108" t="str">
            <v>N/A</v>
          </cell>
          <cell r="V2108">
            <v>574187678.67363501</v>
          </cell>
        </row>
        <row r="2109">
          <cell r="F2109" t="str">
            <v>B-19</v>
          </cell>
          <cell r="H2109" t="str">
            <v>N/A</v>
          </cell>
          <cell r="O2109" t="str">
            <v>N/A</v>
          </cell>
          <cell r="V2109">
            <v>4457789.6177019998</v>
          </cell>
        </row>
        <row r="2110">
          <cell r="F2110" t="str">
            <v>B-19</v>
          </cell>
          <cell r="H2110" t="str">
            <v>N/A</v>
          </cell>
          <cell r="O2110" t="str">
            <v>N/A</v>
          </cell>
          <cell r="V2110">
            <v>35505620.642697997</v>
          </cell>
        </row>
        <row r="2111">
          <cell r="F2111" t="str">
            <v>B-19</v>
          </cell>
          <cell r="H2111" t="str">
            <v>N/A</v>
          </cell>
          <cell r="O2111" t="str">
            <v>N/A</v>
          </cell>
          <cell r="V2111">
            <v>311391547.62860501</v>
          </cell>
        </row>
        <row r="2112">
          <cell r="F2112" t="str">
            <v>B-19</v>
          </cell>
          <cell r="H2112" t="str">
            <v>N/A</v>
          </cell>
          <cell r="O2112" t="str">
            <v>N/A</v>
          </cell>
          <cell r="V2112">
            <v>1826044.8616879999</v>
          </cell>
        </row>
        <row r="2113">
          <cell r="F2113" t="str">
            <v>B-19</v>
          </cell>
          <cell r="H2113" t="str">
            <v>N/A</v>
          </cell>
          <cell r="O2113" t="str">
            <v>N/A</v>
          </cell>
          <cell r="V2113">
            <v>140165123.41586798</v>
          </cell>
        </row>
        <row r="2114">
          <cell r="F2114" t="str">
            <v>B-19</v>
          </cell>
          <cell r="H2114" t="str">
            <v>N/A</v>
          </cell>
          <cell r="O2114" t="str">
            <v>N/A</v>
          </cell>
          <cell r="V2114">
            <v>2055937012.2993131</v>
          </cell>
        </row>
        <row r="2115">
          <cell r="F2115" t="str">
            <v>B-19</v>
          </cell>
          <cell r="H2115" t="str">
            <v>N/A</v>
          </cell>
          <cell r="O2115" t="str">
            <v>N/A</v>
          </cell>
          <cell r="V2115">
            <v>2645729.7619869998</v>
          </cell>
        </row>
        <row r="2116">
          <cell r="F2116" t="str">
            <v>B-19</v>
          </cell>
          <cell r="H2116" t="str">
            <v>N/A</v>
          </cell>
          <cell r="O2116" t="str">
            <v>N/A</v>
          </cell>
          <cell r="V2116">
            <v>20414726.39426</v>
          </cell>
        </row>
        <row r="2117">
          <cell r="F2117" t="str">
            <v>B-19</v>
          </cell>
          <cell r="H2117" t="str">
            <v>N/A</v>
          </cell>
          <cell r="O2117" t="str">
            <v>N/A</v>
          </cell>
          <cell r="V2117">
            <v>566880558.62257898</v>
          </cell>
        </row>
        <row r="2118">
          <cell r="F2118" t="str">
            <v>B-19</v>
          </cell>
          <cell r="H2118" t="str">
            <v>N/A</v>
          </cell>
          <cell r="O2118" t="str">
            <v>N/A</v>
          </cell>
          <cell r="V2118">
            <v>675541.94294600002</v>
          </cell>
        </row>
        <row r="2119">
          <cell r="F2119" t="str">
            <v>B-19</v>
          </cell>
          <cell r="H2119" t="str">
            <v>N/A</v>
          </cell>
          <cell r="O2119" t="str">
            <v>N/A</v>
          </cell>
          <cell r="V2119">
            <v>66544835.772553995</v>
          </cell>
        </row>
        <row r="2120">
          <cell r="F2120" t="str">
            <v>B-19</v>
          </cell>
          <cell r="H2120" t="str">
            <v>N/A</v>
          </cell>
          <cell r="O2120" t="str">
            <v>N/A</v>
          </cell>
          <cell r="V2120">
            <v>789591827.11974704</v>
          </cell>
        </row>
        <row r="2121">
          <cell r="F2121" t="str">
            <v>B-19</v>
          </cell>
          <cell r="H2121" t="str">
            <v>N/A</v>
          </cell>
          <cell r="O2121" t="str">
            <v>N/A</v>
          </cell>
          <cell r="V2121">
            <v>822793.90756700002</v>
          </cell>
        </row>
        <row r="2122">
          <cell r="F2122" t="str">
            <v>B-19</v>
          </cell>
          <cell r="H2122" t="str">
            <v>N/A</v>
          </cell>
          <cell r="O2122" t="str">
            <v>N/A</v>
          </cell>
          <cell r="V2122">
            <v>220457606.61999899</v>
          </cell>
        </row>
        <row r="2123">
          <cell r="F2123" t="str">
            <v>B-19</v>
          </cell>
          <cell r="H2123" t="str">
            <v>N/A</v>
          </cell>
          <cell r="O2123" t="str">
            <v>N/A</v>
          </cell>
          <cell r="V2123">
            <v>4306347697.0829258</v>
          </cell>
        </row>
        <row r="2124">
          <cell r="F2124" t="str">
            <v>B-19</v>
          </cell>
          <cell r="H2124" t="str">
            <v>N/A</v>
          </cell>
          <cell r="O2124" t="str">
            <v>N/A</v>
          </cell>
          <cell r="V2124">
            <v>5971831.906796</v>
          </cell>
        </row>
        <row r="2125">
          <cell r="F2125" t="str">
            <v>B-19</v>
          </cell>
          <cell r="H2125" t="str">
            <v>N/A</v>
          </cell>
          <cell r="O2125" t="str">
            <v>N/A</v>
          </cell>
          <cell r="V2125">
            <v>68034113.261033997</v>
          </cell>
        </row>
        <row r="2126">
          <cell r="F2126" t="str">
            <v>B-19</v>
          </cell>
          <cell r="H2126" t="str">
            <v>N/A</v>
          </cell>
          <cell r="O2126" t="str">
            <v>N/A</v>
          </cell>
          <cell r="V2126">
            <v>1372481124.9878211</v>
          </cell>
        </row>
        <row r="2127">
          <cell r="F2127" t="str">
            <v>B-19</v>
          </cell>
          <cell r="H2127" t="str">
            <v>N/A</v>
          </cell>
          <cell r="O2127" t="str">
            <v>N/A</v>
          </cell>
          <cell r="V2127">
            <v>1628603.3196360001</v>
          </cell>
        </row>
        <row r="2128">
          <cell r="F2128" t="str">
            <v>B-19</v>
          </cell>
          <cell r="H2128" t="str">
            <v>N/A</v>
          </cell>
          <cell r="O2128" t="str">
            <v>N/A</v>
          </cell>
          <cell r="V2128">
            <v>21535410.295228001</v>
          </cell>
        </row>
        <row r="2129">
          <cell r="F2129" t="str">
            <v>B-19</v>
          </cell>
          <cell r="H2129" t="str">
            <v>N/A</v>
          </cell>
          <cell r="O2129" t="str">
            <v>N/A</v>
          </cell>
          <cell r="V2129">
            <v>461530293.97057599</v>
          </cell>
        </row>
        <row r="2130">
          <cell r="F2130" t="str">
            <v>B-19</v>
          </cell>
          <cell r="H2130" t="str">
            <v>N/A</v>
          </cell>
          <cell r="O2130" t="str">
            <v>N/A</v>
          </cell>
          <cell r="V2130">
            <v>642372.65714899998</v>
          </cell>
        </row>
        <row r="2131">
          <cell r="F2131" t="str">
            <v>B-19</v>
          </cell>
          <cell r="H2131" t="str">
            <v>N/A</v>
          </cell>
          <cell r="O2131" t="str">
            <v>N/A</v>
          </cell>
          <cell r="V2131">
            <v>17696486</v>
          </cell>
        </row>
        <row r="2132">
          <cell r="F2132" t="str">
            <v>B-19</v>
          </cell>
          <cell r="H2132" t="str">
            <v>N/A</v>
          </cell>
          <cell r="O2132" t="str">
            <v>N/A</v>
          </cell>
          <cell r="V2132">
            <v>67471481.998999998</v>
          </cell>
        </row>
        <row r="2133">
          <cell r="F2133" t="str">
            <v>B-19</v>
          </cell>
          <cell r="H2133" t="str">
            <v>N/A</v>
          </cell>
          <cell r="O2133" t="str">
            <v>N/A</v>
          </cell>
          <cell r="V2133">
            <v>37567104</v>
          </cell>
        </row>
        <row r="2134">
          <cell r="F2134" t="str">
            <v>B-19</v>
          </cell>
          <cell r="H2134" t="str">
            <v>N/A</v>
          </cell>
          <cell r="O2134" t="str">
            <v>N/A</v>
          </cell>
          <cell r="V2134">
            <v>0</v>
          </cell>
        </row>
        <row r="2135">
          <cell r="F2135" t="str">
            <v>B-19</v>
          </cell>
          <cell r="H2135" t="str">
            <v>N/A</v>
          </cell>
          <cell r="O2135" t="str">
            <v>N/A</v>
          </cell>
          <cell r="V2135">
            <v>0</v>
          </cell>
        </row>
        <row r="2136">
          <cell r="F2136" t="str">
            <v>B-19</v>
          </cell>
          <cell r="H2136" t="str">
            <v>N/A</v>
          </cell>
          <cell r="O2136" t="str">
            <v>N/A</v>
          </cell>
          <cell r="V2136">
            <v>0</v>
          </cell>
        </row>
        <row r="2137">
          <cell r="F2137" t="str">
            <v>B-19</v>
          </cell>
          <cell r="H2137" t="str">
            <v>N/A</v>
          </cell>
          <cell r="O2137" t="str">
            <v>N/A</v>
          </cell>
          <cell r="V2137">
            <v>138588550.48208499</v>
          </cell>
        </row>
        <row r="2138">
          <cell r="F2138" t="str">
            <v>B-19</v>
          </cell>
          <cell r="H2138" t="str">
            <v>N/A</v>
          </cell>
          <cell r="O2138" t="str">
            <v>N/A</v>
          </cell>
          <cell r="V2138">
            <v>807690173.75079811</v>
          </cell>
        </row>
        <row r="2139">
          <cell r="F2139" t="str">
            <v>B-19</v>
          </cell>
          <cell r="H2139" t="str">
            <v>N/A</v>
          </cell>
          <cell r="O2139" t="str">
            <v>N/A</v>
          </cell>
          <cell r="V2139">
            <v>6781165.2427110001</v>
          </cell>
        </row>
        <row r="2140">
          <cell r="F2140" t="str">
            <v>B-19</v>
          </cell>
          <cell r="H2140" t="str">
            <v>N/A</v>
          </cell>
          <cell r="O2140" t="str">
            <v>N/A</v>
          </cell>
          <cell r="V2140">
            <v>33336981.406916998</v>
          </cell>
        </row>
        <row r="2141">
          <cell r="F2141" t="str">
            <v>B-19</v>
          </cell>
          <cell r="H2141" t="str">
            <v>N/A</v>
          </cell>
          <cell r="O2141" t="str">
            <v>N/A</v>
          </cell>
          <cell r="V2141">
            <v>157027564.81352499</v>
          </cell>
        </row>
        <row r="2142">
          <cell r="F2142" t="str">
            <v>B-19</v>
          </cell>
          <cell r="H2142" t="str">
            <v>N/A</v>
          </cell>
          <cell r="O2142" t="str">
            <v>N/A</v>
          </cell>
          <cell r="V2142">
            <v>1818235.7943549999</v>
          </cell>
        </row>
        <row r="2143">
          <cell r="F2143" t="str">
            <v>B-19</v>
          </cell>
          <cell r="H2143" t="str">
            <v>N/A</v>
          </cell>
          <cell r="O2143" t="str">
            <v>N/A</v>
          </cell>
          <cell r="V2143">
            <v>49509706.564676002</v>
          </cell>
        </row>
        <row r="2144">
          <cell r="F2144" t="str">
            <v>B-19</v>
          </cell>
          <cell r="H2144" t="str">
            <v>N/A</v>
          </cell>
          <cell r="O2144" t="str">
            <v>N/A</v>
          </cell>
          <cell r="V2144">
            <v>303181739.35252398</v>
          </cell>
        </row>
        <row r="2145">
          <cell r="F2145" t="str">
            <v>B-19</v>
          </cell>
          <cell r="H2145" t="str">
            <v>N/A</v>
          </cell>
          <cell r="O2145" t="str">
            <v>N/A</v>
          </cell>
          <cell r="V2145">
            <v>2339501.1515779998</v>
          </cell>
        </row>
        <row r="2146">
          <cell r="F2146" t="str">
            <v>B-19</v>
          </cell>
          <cell r="H2146" t="str">
            <v>N/A</v>
          </cell>
          <cell r="O2146" t="str">
            <v>N/A</v>
          </cell>
          <cell r="V2146">
            <v>388380677.39476395</v>
          </cell>
        </row>
        <row r="2147">
          <cell r="F2147" t="str">
            <v>B-19</v>
          </cell>
          <cell r="H2147" t="str">
            <v>N/A</v>
          </cell>
          <cell r="O2147" t="str">
            <v>N/A</v>
          </cell>
          <cell r="V2147">
            <v>1537737163.4843988</v>
          </cell>
        </row>
        <row r="2148">
          <cell r="F2148" t="str">
            <v>B-19</v>
          </cell>
          <cell r="H2148" t="str">
            <v>N/A</v>
          </cell>
          <cell r="O2148" t="str">
            <v>N/A</v>
          </cell>
          <cell r="V2148">
            <v>14923505.23659</v>
          </cell>
        </row>
        <row r="2149">
          <cell r="F2149" t="str">
            <v>B-19</v>
          </cell>
          <cell r="H2149" t="str">
            <v>N/A</v>
          </cell>
          <cell r="O2149" t="str">
            <v>N/A</v>
          </cell>
          <cell r="V2149">
            <v>124248360.49358401</v>
          </cell>
        </row>
        <row r="2150">
          <cell r="F2150" t="str">
            <v>B-19</v>
          </cell>
          <cell r="H2150" t="str">
            <v>N/A</v>
          </cell>
          <cell r="O2150" t="str">
            <v>N/A</v>
          </cell>
          <cell r="V2150">
            <v>574308920.91363502</v>
          </cell>
        </row>
        <row r="2151">
          <cell r="F2151" t="str">
            <v>B-19</v>
          </cell>
          <cell r="H2151" t="str">
            <v>N/A</v>
          </cell>
          <cell r="O2151" t="str">
            <v>N/A</v>
          </cell>
          <cell r="V2151">
            <v>4457789.6177019998</v>
          </cell>
        </row>
        <row r="2152">
          <cell r="F2152" t="str">
            <v>B-19</v>
          </cell>
          <cell r="H2152" t="str">
            <v>N/A</v>
          </cell>
          <cell r="O2152" t="str">
            <v>N/A</v>
          </cell>
          <cell r="V2152">
            <v>35505620.642697997</v>
          </cell>
        </row>
        <row r="2153">
          <cell r="F2153" t="str">
            <v>B-19</v>
          </cell>
          <cell r="H2153" t="str">
            <v>N/A</v>
          </cell>
          <cell r="O2153" t="str">
            <v>N/A</v>
          </cell>
          <cell r="V2153">
            <v>311438140.26860499</v>
          </cell>
        </row>
        <row r="2154">
          <cell r="F2154" t="str">
            <v>B-19</v>
          </cell>
          <cell r="H2154" t="str">
            <v>N/A</v>
          </cell>
          <cell r="O2154" t="str">
            <v>N/A</v>
          </cell>
          <cell r="V2154">
            <v>1826044.8616879999</v>
          </cell>
        </row>
        <row r="2155">
          <cell r="F2155" t="str">
            <v>B-19</v>
          </cell>
          <cell r="H2155" t="str">
            <v>N/A</v>
          </cell>
          <cell r="O2155" t="str">
            <v>N/A</v>
          </cell>
          <cell r="V2155">
            <v>140165123.41586798</v>
          </cell>
        </row>
        <row r="2156">
          <cell r="F2156" t="str">
            <v>B-19</v>
          </cell>
          <cell r="H2156" t="str">
            <v>N/A</v>
          </cell>
          <cell r="O2156" t="str">
            <v>N/A</v>
          </cell>
          <cell r="V2156">
            <v>2056000700.394578</v>
          </cell>
        </row>
        <row r="2157">
          <cell r="F2157" t="str">
            <v>B-19</v>
          </cell>
          <cell r="H2157" t="str">
            <v>N/A</v>
          </cell>
          <cell r="O2157" t="str">
            <v>N/A</v>
          </cell>
          <cell r="V2157">
            <v>2645729.7619869998</v>
          </cell>
        </row>
        <row r="2158">
          <cell r="F2158" t="str">
            <v>B-19</v>
          </cell>
          <cell r="H2158" t="str">
            <v>N/A</v>
          </cell>
          <cell r="O2158" t="str">
            <v>N/A</v>
          </cell>
          <cell r="V2158">
            <v>20414726.39426</v>
          </cell>
        </row>
        <row r="2159">
          <cell r="F2159" t="str">
            <v>B-19</v>
          </cell>
          <cell r="H2159" t="str">
            <v>N/A</v>
          </cell>
          <cell r="O2159" t="str">
            <v>N/A</v>
          </cell>
          <cell r="V2159">
            <v>567072415.08170104</v>
          </cell>
        </row>
        <row r="2160">
          <cell r="F2160" t="str">
            <v>B-19</v>
          </cell>
          <cell r="H2160" t="str">
            <v>N/A</v>
          </cell>
          <cell r="O2160" t="str">
            <v>N/A</v>
          </cell>
          <cell r="V2160">
            <v>675541.94294600002</v>
          </cell>
        </row>
        <row r="2161">
          <cell r="F2161" t="str">
            <v>B-19</v>
          </cell>
          <cell r="H2161" t="str">
            <v>N/A</v>
          </cell>
          <cell r="O2161" t="str">
            <v>N/A</v>
          </cell>
          <cell r="V2161">
            <v>66544835.772553995</v>
          </cell>
        </row>
        <row r="2162">
          <cell r="F2162" t="str">
            <v>B-19</v>
          </cell>
          <cell r="H2162" t="str">
            <v>N/A</v>
          </cell>
          <cell r="O2162" t="str">
            <v>N/A</v>
          </cell>
          <cell r="V2162">
            <v>789999048.13191807</v>
          </cell>
        </row>
        <row r="2163">
          <cell r="F2163" t="str">
            <v>B-19</v>
          </cell>
          <cell r="H2163" t="str">
            <v>N/A</v>
          </cell>
          <cell r="O2163" t="str">
            <v>N/A</v>
          </cell>
          <cell r="V2163">
            <v>822793.90756700002</v>
          </cell>
        </row>
        <row r="2164">
          <cell r="F2164" t="str">
            <v>B-19</v>
          </cell>
          <cell r="H2164" t="str">
            <v>N/A</v>
          </cell>
          <cell r="O2164" t="str">
            <v>N/A</v>
          </cell>
          <cell r="V2164">
            <v>220457606.61999899</v>
          </cell>
        </row>
        <row r="2165">
          <cell r="F2165" t="str">
            <v>B-19</v>
          </cell>
          <cell r="H2165" t="str">
            <v>N/A</v>
          </cell>
          <cell r="O2165" t="str">
            <v>N/A</v>
          </cell>
          <cell r="V2165">
            <v>4305788806.0638952</v>
          </cell>
        </row>
        <row r="2166">
          <cell r="F2166" t="str">
            <v>B-19</v>
          </cell>
          <cell r="H2166" t="str">
            <v>N/A</v>
          </cell>
          <cell r="O2166" t="str">
            <v>N/A</v>
          </cell>
          <cell r="V2166">
            <v>5971831.906796</v>
          </cell>
        </row>
        <row r="2167">
          <cell r="F2167" t="str">
            <v>B-19</v>
          </cell>
          <cell r="H2167" t="str">
            <v>N/A</v>
          </cell>
          <cell r="O2167" t="str">
            <v>N/A</v>
          </cell>
          <cell r="V2167">
            <v>68034113.261033997</v>
          </cell>
        </row>
        <row r="2168">
          <cell r="F2168" t="str">
            <v>B-19</v>
          </cell>
          <cell r="H2168" t="str">
            <v>N/A</v>
          </cell>
          <cell r="O2168" t="str">
            <v>N/A</v>
          </cell>
          <cell r="V2168">
            <v>1372833125.1310191</v>
          </cell>
        </row>
        <row r="2169">
          <cell r="F2169" t="str">
            <v>B-19</v>
          </cell>
          <cell r="H2169" t="str">
            <v>N/A</v>
          </cell>
          <cell r="O2169" t="str">
            <v>N/A</v>
          </cell>
          <cell r="V2169">
            <v>1628603.3196360001</v>
          </cell>
        </row>
        <row r="2170">
          <cell r="F2170" t="str">
            <v>B-19</v>
          </cell>
          <cell r="H2170" t="str">
            <v>N/A</v>
          </cell>
          <cell r="O2170" t="str">
            <v>N/A</v>
          </cell>
          <cell r="V2170">
            <v>21535410.295228001</v>
          </cell>
        </row>
        <row r="2171">
          <cell r="F2171" t="str">
            <v>B-19</v>
          </cell>
          <cell r="H2171" t="str">
            <v>N/A</v>
          </cell>
          <cell r="O2171" t="str">
            <v>N/A</v>
          </cell>
          <cell r="V2171">
            <v>461467307.97341996</v>
          </cell>
        </row>
        <row r="2172">
          <cell r="F2172" t="str">
            <v>B-19</v>
          </cell>
          <cell r="H2172" t="str">
            <v>N/A</v>
          </cell>
          <cell r="O2172" t="str">
            <v>N/A</v>
          </cell>
          <cell r="V2172">
            <v>642372.65714899998</v>
          </cell>
        </row>
        <row r="2173">
          <cell r="F2173" t="str">
            <v>B-19</v>
          </cell>
          <cell r="H2173" t="str">
            <v>N/A</v>
          </cell>
          <cell r="O2173" t="str">
            <v>N/A</v>
          </cell>
          <cell r="V2173">
            <v>5032.2063150000004</v>
          </cell>
        </row>
        <row r="2174">
          <cell r="F2174" t="str">
            <v>B-19</v>
          </cell>
          <cell r="H2174" t="str">
            <v>N/A</v>
          </cell>
          <cell r="O2174" t="str">
            <v>N/A</v>
          </cell>
          <cell r="V2174">
            <v>4590.9322899999997</v>
          </cell>
        </row>
        <row r="2175">
          <cell r="F2175" t="str">
            <v>B-19</v>
          </cell>
          <cell r="H2175" t="str">
            <v>N/A</v>
          </cell>
          <cell r="O2175" t="str">
            <v>N/A</v>
          </cell>
          <cell r="V2175">
            <v>4835.3264849999996</v>
          </cell>
        </row>
        <row r="2176">
          <cell r="F2176" t="str">
            <v>B-19</v>
          </cell>
          <cell r="H2176" t="str">
            <v>N/A</v>
          </cell>
          <cell r="O2176" t="str">
            <v>N/A</v>
          </cell>
          <cell r="V2176">
            <v>11490.48466</v>
          </cell>
        </row>
        <row r="2177">
          <cell r="F2177" t="str">
            <v>B-19</v>
          </cell>
          <cell r="H2177" t="str">
            <v>N/A</v>
          </cell>
          <cell r="O2177" t="str">
            <v>N/A</v>
          </cell>
          <cell r="V2177">
            <v>9172.9515169999995</v>
          </cell>
        </row>
        <row r="2178">
          <cell r="F2178" t="str">
            <v>B-19</v>
          </cell>
          <cell r="H2178" t="str">
            <v>N/A</v>
          </cell>
          <cell r="O2178" t="str">
            <v>N/A</v>
          </cell>
          <cell r="V2178">
            <v>5082.9096069999996</v>
          </cell>
        </row>
        <row r="2179">
          <cell r="F2179" t="str">
            <v>B-19</v>
          </cell>
          <cell r="H2179" t="str">
            <v>N/A</v>
          </cell>
          <cell r="O2179" t="str">
            <v>N/A</v>
          </cell>
          <cell r="V2179">
            <v>4449.4718000000003</v>
          </cell>
        </row>
        <row r="2180">
          <cell r="F2180" t="str">
            <v>B-19</v>
          </cell>
          <cell r="H2180" t="str">
            <v>N/A</v>
          </cell>
          <cell r="O2180" t="str">
            <v>N/A</v>
          </cell>
          <cell r="V2180">
            <v>4873.8933230000002</v>
          </cell>
        </row>
        <row r="2181">
          <cell r="F2181" t="str">
            <v>B-19</v>
          </cell>
          <cell r="H2181" t="str">
            <v>N/A</v>
          </cell>
          <cell r="O2181" t="str">
            <v>N/A</v>
          </cell>
          <cell r="V2181">
            <v>12339.102827999999</v>
          </cell>
        </row>
        <row r="2182">
          <cell r="F2182" t="str">
            <v>B-19</v>
          </cell>
          <cell r="H2182" t="str">
            <v>N/A</v>
          </cell>
          <cell r="O2182" t="str">
            <v>N/A</v>
          </cell>
          <cell r="V2182">
            <v>12986.553318</v>
          </cell>
        </row>
        <row r="2183">
          <cell r="F2183" t="str">
            <v>B-19</v>
          </cell>
          <cell r="H2183" t="str">
            <v>N/A</v>
          </cell>
          <cell r="O2183" t="str">
            <v>N/A</v>
          </cell>
          <cell r="V2183">
            <v>1205539.4655480001</v>
          </cell>
        </row>
        <row r="2184">
          <cell r="F2184" t="str">
            <v>B-19</v>
          </cell>
          <cell r="H2184" t="str">
            <v>N/A</v>
          </cell>
          <cell r="O2184" t="str">
            <v>N/A</v>
          </cell>
          <cell r="V2184">
            <v>297999.51916199998</v>
          </cell>
        </row>
        <row r="2185">
          <cell r="F2185" t="str">
            <v>B-19</v>
          </cell>
          <cell r="H2185" t="str">
            <v>N/A</v>
          </cell>
          <cell r="O2185" t="str">
            <v>N/A</v>
          </cell>
          <cell r="V2185">
            <v>361379.35972000001</v>
          </cell>
        </row>
        <row r="2186">
          <cell r="F2186" t="str">
            <v>B-19</v>
          </cell>
          <cell r="H2186" t="str">
            <v>N/A</v>
          </cell>
          <cell r="O2186" t="str">
            <v>N/A</v>
          </cell>
          <cell r="V2186">
            <v>2933024.5660850001</v>
          </cell>
        </row>
        <row r="2187">
          <cell r="F2187" t="str">
            <v>B-19</v>
          </cell>
          <cell r="H2187" t="str">
            <v>N/A</v>
          </cell>
          <cell r="O2187" t="str">
            <v>N/A</v>
          </cell>
          <cell r="V2187">
            <v>747278.93178900005</v>
          </cell>
        </row>
        <row r="2188">
          <cell r="F2188" t="str">
            <v>B-19</v>
          </cell>
          <cell r="H2188" t="str">
            <v>N/A</v>
          </cell>
          <cell r="O2188" t="str">
            <v>N/A</v>
          </cell>
          <cell r="V2188">
            <v>228620.093226</v>
          </cell>
        </row>
        <row r="2189">
          <cell r="F2189" t="str">
            <v>B-19</v>
          </cell>
          <cell r="H2189" t="str">
            <v>N/A</v>
          </cell>
          <cell r="O2189" t="str">
            <v>N/A</v>
          </cell>
          <cell r="V2189">
            <v>913600.51141299994</v>
          </cell>
        </row>
        <row r="2190">
          <cell r="F2190" t="str">
            <v>B-19</v>
          </cell>
          <cell r="H2190" t="str">
            <v>N/A</v>
          </cell>
          <cell r="O2190" t="str">
            <v>N/A</v>
          </cell>
          <cell r="V2190">
            <v>243995.29588200001</v>
          </cell>
        </row>
        <row r="2191">
          <cell r="F2191" t="str">
            <v>B-19</v>
          </cell>
          <cell r="H2191" t="str">
            <v>N/A</v>
          </cell>
          <cell r="O2191" t="str">
            <v>N/A</v>
          </cell>
          <cell r="V2191">
            <v>306241.506551</v>
          </cell>
        </row>
        <row r="2192">
          <cell r="F2192" t="str">
            <v>B-19</v>
          </cell>
          <cell r="H2192" t="str">
            <v>N/A</v>
          </cell>
          <cell r="O2192" t="str">
            <v>N/A</v>
          </cell>
          <cell r="V2192">
            <v>2382754.354121</v>
          </cell>
        </row>
        <row r="2193">
          <cell r="F2193" t="str">
            <v>B-19</v>
          </cell>
          <cell r="H2193" t="str">
            <v>N/A</v>
          </cell>
          <cell r="O2193" t="str">
            <v>N/A</v>
          </cell>
          <cell r="V2193">
            <v>646573.38876600005</v>
          </cell>
        </row>
        <row r="2194">
          <cell r="F2194" t="str">
            <v>B-19</v>
          </cell>
          <cell r="H2194" t="str">
            <v>N/A</v>
          </cell>
          <cell r="O2194" t="str">
            <v>N/A</v>
          </cell>
          <cell r="V2194">
            <v>207939.767345</v>
          </cell>
        </row>
        <row r="2195">
          <cell r="F2195" t="str">
            <v>B-19</v>
          </cell>
          <cell r="H2195" t="str">
            <v>N/A</v>
          </cell>
          <cell r="O2195" t="str">
            <v>N/A</v>
          </cell>
          <cell r="V2195">
            <v>1079261.8889639999</v>
          </cell>
        </row>
        <row r="2196">
          <cell r="F2196" t="str">
            <v>B-19</v>
          </cell>
          <cell r="H2196" t="str">
            <v>N/A</v>
          </cell>
          <cell r="O2196" t="str">
            <v>N/A</v>
          </cell>
          <cell r="V2196">
            <v>495883.83645599999</v>
          </cell>
        </row>
        <row r="2197">
          <cell r="F2197" t="str">
            <v>B-19</v>
          </cell>
          <cell r="H2197" t="str">
            <v>N/A</v>
          </cell>
          <cell r="O2197" t="str">
            <v>N/A</v>
          </cell>
          <cell r="V2197">
            <v>1074015.1844370002</v>
          </cell>
        </row>
        <row r="2198">
          <cell r="F2198" t="str">
            <v>B-19</v>
          </cell>
          <cell r="H2198" t="str">
            <v>N/A</v>
          </cell>
          <cell r="O2198" t="str">
            <v>N/A</v>
          </cell>
          <cell r="V2198">
            <v>2067120.363203</v>
          </cell>
        </row>
        <row r="2199">
          <cell r="F2199" t="str">
            <v>B-19</v>
          </cell>
          <cell r="H2199" t="str">
            <v>N/A</v>
          </cell>
          <cell r="O2199" t="str">
            <v>N/A</v>
          </cell>
          <cell r="V2199">
            <v>2064120.002965</v>
          </cell>
        </row>
        <row r="2200">
          <cell r="F2200" t="str">
            <v>B-19</v>
          </cell>
          <cell r="H2200" t="str">
            <v>N/A</v>
          </cell>
          <cell r="O2200" t="str">
            <v>N/A</v>
          </cell>
          <cell r="V2200">
            <v>1725653.4245589999</v>
          </cell>
        </row>
        <row r="2201">
          <cell r="F2201" t="str">
            <v>B-19</v>
          </cell>
          <cell r="H2201" t="str">
            <v>N/A</v>
          </cell>
          <cell r="O2201" t="str">
            <v>N/A</v>
          </cell>
          <cell r="V2201">
            <v>1616712.6454179999</v>
          </cell>
        </row>
        <row r="2202">
          <cell r="F2202" t="str">
            <v>B-19</v>
          </cell>
          <cell r="H2202" t="str">
            <v>N/A</v>
          </cell>
          <cell r="O2202" t="str">
            <v>N/A</v>
          </cell>
          <cell r="V2202">
            <v>1917331.3996529998</v>
          </cell>
        </row>
        <row r="2203">
          <cell r="F2203" t="str">
            <v>B-19</v>
          </cell>
          <cell r="H2203" t="str">
            <v>N/A</v>
          </cell>
          <cell r="O2203" t="str">
            <v>N/A</v>
          </cell>
          <cell r="V2203">
            <v>3287598.7731650001</v>
          </cell>
        </row>
        <row r="2204">
          <cell r="F2204" t="str">
            <v>B-19</v>
          </cell>
          <cell r="H2204" t="str">
            <v>N/A</v>
          </cell>
          <cell r="O2204" t="str">
            <v>N/A</v>
          </cell>
          <cell r="V2204">
            <v>3581199.8694949998</v>
          </cell>
        </row>
        <row r="2205">
          <cell r="F2205" t="str">
            <v>B-19</v>
          </cell>
          <cell r="H2205" t="str">
            <v>N/A</v>
          </cell>
          <cell r="O2205" t="str">
            <v>N/A</v>
          </cell>
          <cell r="V2205">
            <v>143383530.03368902</v>
          </cell>
        </row>
        <row r="2206">
          <cell r="F2206" t="str">
            <v>B-19</v>
          </cell>
          <cell r="H2206" t="str">
            <v>N/A</v>
          </cell>
          <cell r="O2206" t="str">
            <v>N/A</v>
          </cell>
          <cell r="V2206">
            <v>25742372.254190996</v>
          </cell>
        </row>
        <row r="2207">
          <cell r="F2207" t="str">
            <v>B-19</v>
          </cell>
          <cell r="H2207" t="str">
            <v>N/A</v>
          </cell>
          <cell r="O2207" t="str">
            <v>N/A</v>
          </cell>
          <cell r="V2207">
            <v>56392668.927670002</v>
          </cell>
        </row>
        <row r="2208">
          <cell r="F2208" t="str">
            <v>B-19</v>
          </cell>
          <cell r="H2208" t="str">
            <v>N/A</v>
          </cell>
          <cell r="O2208" t="str">
            <v>N/A</v>
          </cell>
          <cell r="V2208">
            <v>315624682.13320398</v>
          </cell>
        </row>
        <row r="2209">
          <cell r="F2209" t="str">
            <v>B-19</v>
          </cell>
          <cell r="H2209" t="str">
            <v>N/A</v>
          </cell>
          <cell r="O2209" t="str">
            <v>N/A</v>
          </cell>
          <cell r="V2209">
            <v>123414142.36082399</v>
          </cell>
        </row>
        <row r="2210">
          <cell r="F2210" t="str">
            <v>B-19</v>
          </cell>
          <cell r="H2210" t="str">
            <v>N/A</v>
          </cell>
          <cell r="O2210" t="str">
            <v>N/A</v>
          </cell>
          <cell r="V2210">
            <v>62279938.691081002</v>
          </cell>
        </row>
        <row r="2211">
          <cell r="F2211" t="str">
            <v>B-19</v>
          </cell>
          <cell r="H2211" t="str">
            <v>N/A</v>
          </cell>
          <cell r="O2211" t="str">
            <v>N/A</v>
          </cell>
          <cell r="V2211">
            <v>414986035.73017597</v>
          </cell>
        </row>
        <row r="2212">
          <cell r="F2212" t="str">
            <v>B-19</v>
          </cell>
          <cell r="H2212" t="str">
            <v>N/A</v>
          </cell>
          <cell r="O2212" t="str">
            <v>N/A</v>
          </cell>
          <cell r="V2212">
            <v>116234915.171882</v>
          </cell>
        </row>
        <row r="2213">
          <cell r="F2213" t="str">
            <v>B-19</v>
          </cell>
          <cell r="H2213" t="str">
            <v>N/A</v>
          </cell>
          <cell r="O2213" t="str">
            <v>N/A</v>
          </cell>
          <cell r="V2213">
            <v>166469822.093238</v>
          </cell>
        </row>
        <row r="2214">
          <cell r="F2214" t="str">
            <v>B-19</v>
          </cell>
          <cell r="H2214" t="str">
            <v>N/A</v>
          </cell>
          <cell r="O2214" t="str">
            <v>N/A</v>
          </cell>
          <cell r="V2214">
            <v>865525633.25376105</v>
          </cell>
        </row>
        <row r="2215">
          <cell r="F2215" t="str">
            <v>B-19</v>
          </cell>
          <cell r="H2215" t="str">
            <v>N/A</v>
          </cell>
          <cell r="O2215" t="str">
            <v>N/A</v>
          </cell>
          <cell r="V2215">
            <v>279208937.13447201</v>
          </cell>
        </row>
        <row r="2216">
          <cell r="F2216" t="str">
            <v>B-19</v>
          </cell>
          <cell r="H2216" t="str">
            <v>N/A</v>
          </cell>
          <cell r="O2216" t="str">
            <v>N/A</v>
          </cell>
          <cell r="V2216">
            <v>80749832.12771</v>
          </cell>
        </row>
        <row r="2217">
          <cell r="F2217" t="str">
            <v>B-19</v>
          </cell>
          <cell r="H2217" t="str">
            <v>N/A</v>
          </cell>
          <cell r="O2217" t="str">
            <v>N/A</v>
          </cell>
          <cell r="V2217">
            <v>284978.04094700003</v>
          </cell>
        </row>
        <row r="2218">
          <cell r="F2218" t="str">
            <v>B-19</v>
          </cell>
          <cell r="H2218" t="str">
            <v>N/A</v>
          </cell>
          <cell r="O2218" t="str">
            <v>N/A</v>
          </cell>
          <cell r="V2218">
            <v>240071.74303799999</v>
          </cell>
        </row>
        <row r="2219">
          <cell r="F2219" t="str">
            <v>B-19</v>
          </cell>
          <cell r="H2219" t="str">
            <v>N/A</v>
          </cell>
          <cell r="O2219" t="str">
            <v>N/A</v>
          </cell>
          <cell r="V2219">
            <v>291977.16127000004</v>
          </cell>
        </row>
        <row r="2220">
          <cell r="F2220" t="str">
            <v>B-19</v>
          </cell>
          <cell r="H2220" t="str">
            <v>N/A</v>
          </cell>
          <cell r="O2220" t="str">
            <v>N/A</v>
          </cell>
          <cell r="V2220">
            <v>571889.60002799996</v>
          </cell>
        </row>
        <row r="2221">
          <cell r="F2221" t="str">
            <v>B-19</v>
          </cell>
          <cell r="H2221" t="str">
            <v>N/A</v>
          </cell>
          <cell r="O2221" t="str">
            <v>N/A</v>
          </cell>
          <cell r="V2221">
            <v>578056.49803499994</v>
          </cell>
        </row>
        <row r="2222">
          <cell r="F2222" t="str">
            <v>B-19</v>
          </cell>
          <cell r="H2222" t="str">
            <v>N/A</v>
          </cell>
          <cell r="O2222" t="str">
            <v>N/A</v>
          </cell>
          <cell r="V2222">
            <v>134980.539896</v>
          </cell>
        </row>
        <row r="2223">
          <cell r="F2223" t="str">
            <v>B-19</v>
          </cell>
          <cell r="H2223" t="str">
            <v>N/A</v>
          </cell>
          <cell r="O2223" t="str">
            <v>N/A</v>
          </cell>
          <cell r="V2223">
            <v>122510.63697399999</v>
          </cell>
        </row>
        <row r="2224">
          <cell r="F2224" t="str">
            <v>B-19</v>
          </cell>
          <cell r="H2224" t="str">
            <v>N/A</v>
          </cell>
          <cell r="O2224" t="str">
            <v>N/A</v>
          </cell>
          <cell r="V2224">
            <v>138876.91940800002</v>
          </cell>
        </row>
        <row r="2225">
          <cell r="F2225" t="str">
            <v>B-19</v>
          </cell>
          <cell r="H2225" t="str">
            <v>N/A</v>
          </cell>
          <cell r="O2225" t="str">
            <v>N/A</v>
          </cell>
          <cell r="V2225">
            <v>259796.750218</v>
          </cell>
        </row>
        <row r="2226">
          <cell r="F2226" t="str">
            <v>B-19</v>
          </cell>
          <cell r="H2226" t="str">
            <v>N/A</v>
          </cell>
          <cell r="O2226" t="str">
            <v>N/A</v>
          </cell>
          <cell r="V2226">
            <v>273179.03612</v>
          </cell>
        </row>
        <row r="2227">
          <cell r="F2227" t="str">
            <v>B-19</v>
          </cell>
          <cell r="H2227" t="str">
            <v>N/A</v>
          </cell>
          <cell r="O2227" t="str">
            <v>N/A</v>
          </cell>
          <cell r="V2227">
            <v>25593.640777000001</v>
          </cell>
        </row>
        <row r="2228">
          <cell r="F2228" t="str">
            <v>B-19</v>
          </cell>
          <cell r="H2228" t="str">
            <v>N/A</v>
          </cell>
          <cell r="O2228" t="str">
            <v>N/A</v>
          </cell>
          <cell r="V2228">
            <v>15334.316135000001</v>
          </cell>
        </row>
        <row r="2229">
          <cell r="F2229" t="str">
            <v>B-19</v>
          </cell>
          <cell r="H2229" t="str">
            <v>N/A</v>
          </cell>
          <cell r="O2229" t="str">
            <v>N/A</v>
          </cell>
          <cell r="V2229">
            <v>1138.6988710000001</v>
          </cell>
        </row>
        <row r="2230">
          <cell r="F2230" t="str">
            <v>B-19</v>
          </cell>
          <cell r="H2230" t="str">
            <v>N/A</v>
          </cell>
          <cell r="O2230" t="str">
            <v>N/A</v>
          </cell>
          <cell r="V2230">
            <v>3794.7625819999994</v>
          </cell>
        </row>
        <row r="2231">
          <cell r="F2231" t="str">
            <v>B-19</v>
          </cell>
          <cell r="H2231" t="str">
            <v>N/A</v>
          </cell>
          <cell r="O2231" t="str">
            <v>N/A</v>
          </cell>
          <cell r="V2231">
            <v>0</v>
          </cell>
        </row>
        <row r="2232">
          <cell r="F2232" t="str">
            <v>B-19</v>
          </cell>
          <cell r="H2232" t="str">
            <v>N/A</v>
          </cell>
          <cell r="O2232" t="str">
            <v>N/A</v>
          </cell>
          <cell r="V2232">
            <v>4542.7849180000003</v>
          </cell>
        </row>
        <row r="2233">
          <cell r="F2233" t="str">
            <v>B-19</v>
          </cell>
          <cell r="H2233" t="str">
            <v>N/A</v>
          </cell>
          <cell r="O2233" t="str">
            <v>N/A</v>
          </cell>
          <cell r="V2233">
            <v>40783521.600000001</v>
          </cell>
        </row>
        <row r="2234">
          <cell r="F2234" t="str">
            <v>B-19</v>
          </cell>
          <cell r="H2234" t="str">
            <v>N/A</v>
          </cell>
          <cell r="O2234" t="str">
            <v>N/A</v>
          </cell>
          <cell r="V2234">
            <v>4149252.0000000005</v>
          </cell>
        </row>
        <row r="2235">
          <cell r="F2235" t="str">
            <v>B-19</v>
          </cell>
          <cell r="H2235" t="str">
            <v>N/A</v>
          </cell>
          <cell r="O2235" t="str">
            <v>N/A</v>
          </cell>
          <cell r="V2235">
            <v>37567104</v>
          </cell>
        </row>
        <row r="2236">
          <cell r="F2236" t="str">
            <v>B-19</v>
          </cell>
          <cell r="H2236" t="str">
            <v>N/A</v>
          </cell>
          <cell r="O2236" t="str">
            <v>N/A</v>
          </cell>
          <cell r="V2236">
            <v>0</v>
          </cell>
        </row>
        <row r="2237">
          <cell r="F2237" t="str">
            <v>B-19</v>
          </cell>
          <cell r="H2237" t="str">
            <v>N/A</v>
          </cell>
          <cell r="O2237" t="str">
            <v>N/A</v>
          </cell>
          <cell r="V2237">
            <v>0</v>
          </cell>
        </row>
        <row r="2238">
          <cell r="F2238" t="str">
            <v>B-19</v>
          </cell>
          <cell r="H2238" t="str">
            <v>N/A</v>
          </cell>
          <cell r="O2238" t="str">
            <v>N/A</v>
          </cell>
          <cell r="V2238">
            <v>0</v>
          </cell>
        </row>
        <row r="2239">
          <cell r="F2239" t="str">
            <v>B-19</v>
          </cell>
          <cell r="H2239" t="str">
            <v>N/A</v>
          </cell>
          <cell r="O2239" t="str">
            <v>N/A</v>
          </cell>
          <cell r="V2239">
            <v>138588550.48208499</v>
          </cell>
        </row>
        <row r="2240">
          <cell r="F2240" t="str">
            <v>B-19</v>
          </cell>
          <cell r="H2240" t="str">
            <v>N/A</v>
          </cell>
          <cell r="O2240" t="str">
            <v>N/A</v>
          </cell>
          <cell r="V2240">
            <v>807690173.75079811</v>
          </cell>
        </row>
        <row r="2241">
          <cell r="F2241" t="str">
            <v>B-19</v>
          </cell>
          <cell r="H2241" t="str">
            <v>N/A</v>
          </cell>
          <cell r="O2241" t="str">
            <v>N/A</v>
          </cell>
          <cell r="V2241">
            <v>6781165.2427110001</v>
          </cell>
        </row>
        <row r="2242">
          <cell r="F2242" t="str">
            <v>B-19</v>
          </cell>
          <cell r="H2242" t="str">
            <v>N/A</v>
          </cell>
          <cell r="O2242" t="str">
            <v>N/A</v>
          </cell>
          <cell r="V2242">
            <v>33336981.406916998</v>
          </cell>
        </row>
        <row r="2243">
          <cell r="F2243" t="str">
            <v>B-19</v>
          </cell>
          <cell r="H2243" t="str">
            <v>N/A</v>
          </cell>
          <cell r="O2243" t="str">
            <v>N/A</v>
          </cell>
          <cell r="V2243">
            <v>157027564.81352499</v>
          </cell>
        </row>
        <row r="2244">
          <cell r="F2244" t="str">
            <v>B-19</v>
          </cell>
          <cell r="H2244" t="str">
            <v>N/A</v>
          </cell>
          <cell r="O2244" t="str">
            <v>N/A</v>
          </cell>
          <cell r="V2244">
            <v>1818235.7943549999</v>
          </cell>
        </row>
        <row r="2245">
          <cell r="F2245" t="str">
            <v>B-19</v>
          </cell>
          <cell r="H2245" t="str">
            <v>N/A</v>
          </cell>
          <cell r="O2245" t="str">
            <v>N/A</v>
          </cell>
          <cell r="V2245">
            <v>49509706.564676002</v>
          </cell>
        </row>
        <row r="2246">
          <cell r="F2246" t="str">
            <v>B-19</v>
          </cell>
          <cell r="H2246" t="str">
            <v>N/A</v>
          </cell>
          <cell r="O2246" t="str">
            <v>N/A</v>
          </cell>
          <cell r="V2246">
            <v>303181739.35252398</v>
          </cell>
        </row>
        <row r="2247">
          <cell r="F2247" t="str">
            <v>B-19</v>
          </cell>
          <cell r="H2247" t="str">
            <v>N/A</v>
          </cell>
          <cell r="O2247" t="str">
            <v>N/A</v>
          </cell>
          <cell r="V2247">
            <v>2339501.1515779998</v>
          </cell>
        </row>
        <row r="2248">
          <cell r="F2248" t="str">
            <v>B-19</v>
          </cell>
          <cell r="H2248" t="str">
            <v>N/A</v>
          </cell>
          <cell r="O2248" t="str">
            <v>N/A</v>
          </cell>
          <cell r="V2248">
            <v>388380677.39476395</v>
          </cell>
        </row>
        <row r="2249">
          <cell r="F2249" t="str">
            <v>B-19</v>
          </cell>
          <cell r="H2249" t="str">
            <v>N/A</v>
          </cell>
          <cell r="O2249" t="str">
            <v>N/A</v>
          </cell>
          <cell r="V2249">
            <v>1537737163.4843988</v>
          </cell>
        </row>
        <row r="2250">
          <cell r="F2250" t="str">
            <v>B-19</v>
          </cell>
          <cell r="H2250" t="str">
            <v>N/A</v>
          </cell>
          <cell r="O2250" t="str">
            <v>N/A</v>
          </cell>
          <cell r="V2250">
            <v>14923505.23659</v>
          </cell>
        </row>
        <row r="2251">
          <cell r="F2251" t="str">
            <v>B-19</v>
          </cell>
          <cell r="H2251" t="str">
            <v>N/A</v>
          </cell>
          <cell r="O2251" t="str">
            <v>N/A</v>
          </cell>
          <cell r="V2251">
            <v>124248360.49358401</v>
          </cell>
        </row>
        <row r="2252">
          <cell r="F2252" t="str">
            <v>B-19</v>
          </cell>
          <cell r="H2252" t="str">
            <v>N/A</v>
          </cell>
          <cell r="O2252" t="str">
            <v>N/A</v>
          </cell>
          <cell r="V2252">
            <v>574308920.91363502</v>
          </cell>
        </row>
        <row r="2253">
          <cell r="F2253" t="str">
            <v>B-19</v>
          </cell>
          <cell r="H2253" t="str">
            <v>N/A</v>
          </cell>
          <cell r="O2253" t="str">
            <v>N/A</v>
          </cell>
          <cell r="V2253">
            <v>4457789.6177019998</v>
          </cell>
        </row>
        <row r="2254">
          <cell r="F2254" t="str">
            <v>B-19</v>
          </cell>
          <cell r="H2254" t="str">
            <v>N/A</v>
          </cell>
          <cell r="O2254" t="str">
            <v>N/A</v>
          </cell>
          <cell r="V2254">
            <v>35505620.642697997</v>
          </cell>
        </row>
        <row r="2255">
          <cell r="F2255" t="str">
            <v>B-19</v>
          </cell>
          <cell r="H2255" t="str">
            <v>N/A</v>
          </cell>
          <cell r="O2255" t="str">
            <v>N/A</v>
          </cell>
          <cell r="V2255">
            <v>311438140.26860499</v>
          </cell>
        </row>
        <row r="2256">
          <cell r="F2256" t="str">
            <v>B-19</v>
          </cell>
          <cell r="H2256" t="str">
            <v>N/A</v>
          </cell>
          <cell r="O2256" t="str">
            <v>N/A</v>
          </cell>
          <cell r="V2256">
            <v>1826044.8616879999</v>
          </cell>
        </row>
        <row r="2257">
          <cell r="F2257" t="str">
            <v>B-19</v>
          </cell>
          <cell r="H2257" t="str">
            <v>N/A</v>
          </cell>
          <cell r="O2257" t="str">
            <v>N/A</v>
          </cell>
          <cell r="V2257">
            <v>140165123.41586798</v>
          </cell>
        </row>
        <row r="2258">
          <cell r="F2258" t="str">
            <v>B-19</v>
          </cell>
          <cell r="H2258" t="str">
            <v>N/A</v>
          </cell>
          <cell r="O2258" t="str">
            <v>N/A</v>
          </cell>
          <cell r="V2258">
            <v>2056000700.394578</v>
          </cell>
        </row>
        <row r="2259">
          <cell r="F2259" t="str">
            <v>B-19</v>
          </cell>
          <cell r="H2259" t="str">
            <v>N/A</v>
          </cell>
          <cell r="O2259" t="str">
            <v>N/A</v>
          </cell>
          <cell r="V2259">
            <v>2645729.7619869998</v>
          </cell>
        </row>
        <row r="2260">
          <cell r="F2260" t="str">
            <v>B-19</v>
          </cell>
          <cell r="H2260" t="str">
            <v>N/A</v>
          </cell>
          <cell r="O2260" t="str">
            <v>N/A</v>
          </cell>
          <cell r="V2260">
            <v>20414726.39426</v>
          </cell>
        </row>
        <row r="2261">
          <cell r="F2261" t="str">
            <v>B-19</v>
          </cell>
          <cell r="H2261" t="str">
            <v>N/A</v>
          </cell>
          <cell r="O2261" t="str">
            <v>N/A</v>
          </cell>
          <cell r="V2261">
            <v>567072415.08170104</v>
          </cell>
        </row>
        <row r="2262">
          <cell r="F2262" t="str">
            <v>B-19</v>
          </cell>
          <cell r="H2262" t="str">
            <v>N/A</v>
          </cell>
          <cell r="O2262" t="str">
            <v>N/A</v>
          </cell>
          <cell r="V2262">
            <v>675541.94294600002</v>
          </cell>
        </row>
        <row r="2263">
          <cell r="F2263" t="str">
            <v>B-19</v>
          </cell>
          <cell r="H2263" t="str">
            <v>N/A</v>
          </cell>
          <cell r="O2263" t="str">
            <v>N/A</v>
          </cell>
          <cell r="V2263">
            <v>66544835.772553995</v>
          </cell>
        </row>
        <row r="2264">
          <cell r="F2264" t="str">
            <v>B-19</v>
          </cell>
          <cell r="H2264" t="str">
            <v>N/A</v>
          </cell>
          <cell r="O2264" t="str">
            <v>N/A</v>
          </cell>
          <cell r="V2264">
            <v>789999048.13191807</v>
          </cell>
        </row>
        <row r="2265">
          <cell r="F2265" t="str">
            <v>B-19</v>
          </cell>
          <cell r="H2265" t="str">
            <v>N/A</v>
          </cell>
          <cell r="O2265" t="str">
            <v>N/A</v>
          </cell>
          <cell r="V2265">
            <v>822793.90756700002</v>
          </cell>
        </row>
        <row r="2266">
          <cell r="F2266" t="str">
            <v>B-19</v>
          </cell>
          <cell r="H2266" t="str">
            <v>N/A</v>
          </cell>
          <cell r="O2266" t="str">
            <v>N/A</v>
          </cell>
          <cell r="V2266">
            <v>220457606.61999899</v>
          </cell>
        </row>
        <row r="2267">
          <cell r="F2267" t="str">
            <v>B-19</v>
          </cell>
          <cell r="H2267" t="str">
            <v>N/A</v>
          </cell>
          <cell r="O2267" t="str">
            <v>N/A</v>
          </cell>
          <cell r="V2267">
            <v>4305788806.0638952</v>
          </cell>
        </row>
        <row r="2268">
          <cell r="F2268" t="str">
            <v>B-19</v>
          </cell>
          <cell r="H2268" t="str">
            <v>N/A</v>
          </cell>
          <cell r="O2268" t="str">
            <v>N/A</v>
          </cell>
          <cell r="V2268">
            <v>5971831.906796</v>
          </cell>
        </row>
        <row r="2269">
          <cell r="F2269" t="str">
            <v>B-19</v>
          </cell>
          <cell r="H2269" t="str">
            <v>N/A</v>
          </cell>
          <cell r="O2269" t="str">
            <v>N/A</v>
          </cell>
          <cell r="V2269">
            <v>68034113.261033997</v>
          </cell>
        </row>
        <row r="2270">
          <cell r="F2270" t="str">
            <v>B-19</v>
          </cell>
          <cell r="H2270" t="str">
            <v>N/A</v>
          </cell>
          <cell r="O2270" t="str">
            <v>N/A</v>
          </cell>
          <cell r="V2270">
            <v>1372833125.1310191</v>
          </cell>
        </row>
        <row r="2271">
          <cell r="F2271" t="str">
            <v>B-19</v>
          </cell>
          <cell r="H2271" t="str">
            <v>N/A</v>
          </cell>
          <cell r="O2271" t="str">
            <v>N/A</v>
          </cell>
          <cell r="V2271">
            <v>1628603.3196360001</v>
          </cell>
        </row>
        <row r="2272">
          <cell r="F2272" t="str">
            <v>B-19</v>
          </cell>
          <cell r="H2272" t="str">
            <v>N/A</v>
          </cell>
          <cell r="O2272" t="str">
            <v>N/A</v>
          </cell>
          <cell r="V2272">
            <v>21535410.295228001</v>
          </cell>
        </row>
        <row r="2273">
          <cell r="F2273" t="str">
            <v>B-19</v>
          </cell>
          <cell r="H2273" t="str">
            <v>N/A</v>
          </cell>
          <cell r="O2273" t="str">
            <v>N/A</v>
          </cell>
          <cell r="V2273">
            <v>461467307.97341996</v>
          </cell>
        </row>
        <row r="2274">
          <cell r="F2274" t="str">
            <v>B-19</v>
          </cell>
          <cell r="H2274" t="str">
            <v>N/A</v>
          </cell>
          <cell r="O2274" t="str">
            <v>N/A</v>
          </cell>
          <cell r="V2274">
            <v>642372.65714899998</v>
          </cell>
        </row>
        <row r="2275">
          <cell r="F2275" t="str">
            <v>B-19</v>
          </cell>
          <cell r="H2275" t="str">
            <v>N/A</v>
          </cell>
          <cell r="O2275" t="str">
            <v>N/A</v>
          </cell>
          <cell r="V2275">
            <v>138588550.48208499</v>
          </cell>
        </row>
        <row r="2276">
          <cell r="F2276" t="str">
            <v>B-19</v>
          </cell>
          <cell r="H2276" t="str">
            <v>N/A</v>
          </cell>
          <cell r="O2276" t="str">
            <v>N/A</v>
          </cell>
          <cell r="V2276">
            <v>807690173.75079811</v>
          </cell>
        </row>
        <row r="2277">
          <cell r="F2277" t="str">
            <v>B-19</v>
          </cell>
          <cell r="H2277" t="str">
            <v>N/A</v>
          </cell>
          <cell r="O2277" t="str">
            <v>N/A</v>
          </cell>
          <cell r="V2277">
            <v>6781165.2427110001</v>
          </cell>
        </row>
        <row r="2278">
          <cell r="F2278" t="str">
            <v>B-19</v>
          </cell>
          <cell r="H2278" t="str">
            <v>N/A</v>
          </cell>
          <cell r="O2278" t="str">
            <v>N/A</v>
          </cell>
          <cell r="V2278">
            <v>33336981.406916998</v>
          </cell>
        </row>
        <row r="2279">
          <cell r="F2279" t="str">
            <v>B-19</v>
          </cell>
          <cell r="H2279" t="str">
            <v>N/A</v>
          </cell>
          <cell r="O2279" t="str">
            <v>N/A</v>
          </cell>
          <cell r="V2279">
            <v>157027564.81352499</v>
          </cell>
        </row>
        <row r="2280">
          <cell r="F2280" t="str">
            <v>B-19</v>
          </cell>
          <cell r="H2280" t="str">
            <v>N/A</v>
          </cell>
          <cell r="O2280" t="str">
            <v>N/A</v>
          </cell>
          <cell r="V2280">
            <v>1818235.7943549999</v>
          </cell>
        </row>
        <row r="2281">
          <cell r="F2281" t="str">
            <v>B-19</v>
          </cell>
          <cell r="H2281" t="str">
            <v>N/A</v>
          </cell>
          <cell r="O2281" t="str">
            <v>N/A</v>
          </cell>
          <cell r="V2281">
            <v>49509706.564676002</v>
          </cell>
        </row>
        <row r="2282">
          <cell r="F2282" t="str">
            <v>B-19</v>
          </cell>
          <cell r="H2282" t="str">
            <v>N/A</v>
          </cell>
          <cell r="O2282" t="str">
            <v>N/A</v>
          </cell>
          <cell r="V2282">
            <v>303181739.35252398</v>
          </cell>
        </row>
        <row r="2283">
          <cell r="F2283" t="str">
            <v>B-19</v>
          </cell>
          <cell r="H2283" t="str">
            <v>N/A</v>
          </cell>
          <cell r="O2283" t="str">
            <v>N/A</v>
          </cell>
          <cell r="V2283">
            <v>2339501.1515779998</v>
          </cell>
        </row>
        <row r="2284">
          <cell r="F2284" t="str">
            <v>B-19</v>
          </cell>
          <cell r="H2284" t="str">
            <v>N/A</v>
          </cell>
          <cell r="O2284" t="str">
            <v>N/A</v>
          </cell>
          <cell r="V2284">
            <v>388380677.39476395</v>
          </cell>
        </row>
        <row r="2285">
          <cell r="F2285" t="str">
            <v>B-19</v>
          </cell>
          <cell r="H2285" t="str">
            <v>N/A</v>
          </cell>
          <cell r="O2285" t="str">
            <v>N/A</v>
          </cell>
          <cell r="V2285">
            <v>1537737163.4843988</v>
          </cell>
        </row>
        <row r="2286">
          <cell r="F2286" t="str">
            <v>B-19</v>
          </cell>
          <cell r="H2286" t="str">
            <v>N/A</v>
          </cell>
          <cell r="O2286" t="str">
            <v>N/A</v>
          </cell>
          <cell r="V2286">
            <v>14923505.23659</v>
          </cell>
        </row>
        <row r="2287">
          <cell r="F2287" t="str">
            <v>B-19</v>
          </cell>
          <cell r="H2287" t="str">
            <v>N/A</v>
          </cell>
          <cell r="O2287" t="str">
            <v>N/A</v>
          </cell>
          <cell r="V2287">
            <v>124248360.49358401</v>
          </cell>
        </row>
        <row r="2288">
          <cell r="F2288" t="str">
            <v>B-19</v>
          </cell>
          <cell r="H2288" t="str">
            <v>N/A</v>
          </cell>
          <cell r="O2288" t="str">
            <v>N/A</v>
          </cell>
          <cell r="V2288">
            <v>574308920.91363502</v>
          </cell>
        </row>
        <row r="2289">
          <cell r="F2289" t="str">
            <v>B-19</v>
          </cell>
          <cell r="H2289" t="str">
            <v>N/A</v>
          </cell>
          <cell r="O2289" t="str">
            <v>N/A</v>
          </cell>
          <cell r="V2289">
            <v>4457789.6177019998</v>
          </cell>
        </row>
        <row r="2290">
          <cell r="F2290" t="str">
            <v>B-19</v>
          </cell>
          <cell r="H2290" t="str">
            <v>N/A</v>
          </cell>
          <cell r="O2290" t="str">
            <v>N/A</v>
          </cell>
          <cell r="V2290">
            <v>35505620.642697997</v>
          </cell>
        </row>
        <row r="2291">
          <cell r="F2291" t="str">
            <v>B-19</v>
          </cell>
          <cell r="H2291" t="str">
            <v>N/A</v>
          </cell>
          <cell r="O2291" t="str">
            <v>N/A</v>
          </cell>
          <cell r="V2291">
            <v>311438140.26860499</v>
          </cell>
        </row>
        <row r="2292">
          <cell r="F2292" t="str">
            <v>B-19</v>
          </cell>
          <cell r="H2292" t="str">
            <v>N/A</v>
          </cell>
          <cell r="O2292" t="str">
            <v>N/A</v>
          </cell>
          <cell r="V2292">
            <v>1826044.8616879999</v>
          </cell>
        </row>
        <row r="2293">
          <cell r="F2293" t="str">
            <v>B-19</v>
          </cell>
          <cell r="H2293" t="str">
            <v>N/A</v>
          </cell>
          <cell r="O2293" t="str">
            <v>N/A</v>
          </cell>
          <cell r="V2293">
            <v>140165123.41586798</v>
          </cell>
        </row>
        <row r="2294">
          <cell r="F2294" t="str">
            <v>B-19</v>
          </cell>
          <cell r="H2294" t="str">
            <v>N/A</v>
          </cell>
          <cell r="O2294" t="str">
            <v>N/A</v>
          </cell>
          <cell r="V2294">
            <v>2056000700.394578</v>
          </cell>
        </row>
        <row r="2295">
          <cell r="F2295" t="str">
            <v>B-19</v>
          </cell>
          <cell r="H2295" t="str">
            <v>N/A</v>
          </cell>
          <cell r="O2295" t="str">
            <v>N/A</v>
          </cell>
          <cell r="V2295">
            <v>2645729.7619869998</v>
          </cell>
        </row>
        <row r="2296">
          <cell r="F2296" t="str">
            <v>B-19</v>
          </cell>
          <cell r="H2296" t="str">
            <v>N/A</v>
          </cell>
          <cell r="O2296" t="str">
            <v>N/A</v>
          </cell>
          <cell r="V2296">
            <v>20414726.39426</v>
          </cell>
        </row>
        <row r="2297">
          <cell r="F2297" t="str">
            <v>B-19</v>
          </cell>
          <cell r="H2297" t="str">
            <v>N/A</v>
          </cell>
          <cell r="O2297" t="str">
            <v>N/A</v>
          </cell>
          <cell r="V2297">
            <v>567072415.08170104</v>
          </cell>
        </row>
        <row r="2298">
          <cell r="F2298" t="str">
            <v>B-19</v>
          </cell>
          <cell r="H2298" t="str">
            <v>N/A</v>
          </cell>
          <cell r="O2298" t="str">
            <v>N/A</v>
          </cell>
          <cell r="V2298">
            <v>675541.94294600002</v>
          </cell>
        </row>
        <row r="2299">
          <cell r="F2299" t="str">
            <v>B-19</v>
          </cell>
          <cell r="H2299" t="str">
            <v>N/A</v>
          </cell>
          <cell r="O2299" t="str">
            <v>N/A</v>
          </cell>
          <cell r="V2299">
            <v>66544835.772553995</v>
          </cell>
        </row>
        <row r="2300">
          <cell r="F2300" t="str">
            <v>B-19</v>
          </cell>
          <cell r="H2300" t="str">
            <v>N/A</v>
          </cell>
          <cell r="O2300" t="str">
            <v>N/A</v>
          </cell>
          <cell r="V2300">
            <v>789999048.13191807</v>
          </cell>
        </row>
        <row r="2301">
          <cell r="F2301" t="str">
            <v>B-19</v>
          </cell>
          <cell r="H2301" t="str">
            <v>N/A</v>
          </cell>
          <cell r="O2301" t="str">
            <v>N/A</v>
          </cell>
          <cell r="V2301">
            <v>822793.90756700002</v>
          </cell>
        </row>
        <row r="2302">
          <cell r="F2302" t="str">
            <v>B-19</v>
          </cell>
          <cell r="H2302" t="str">
            <v>N/A</v>
          </cell>
          <cell r="O2302" t="str">
            <v>N/A</v>
          </cell>
          <cell r="V2302">
            <v>220457606.61999899</v>
          </cell>
        </row>
        <row r="2303">
          <cell r="F2303" t="str">
            <v>B-19</v>
          </cell>
          <cell r="H2303" t="str">
            <v>N/A</v>
          </cell>
          <cell r="O2303" t="str">
            <v>N/A</v>
          </cell>
          <cell r="V2303">
            <v>4305788806.0638952</v>
          </cell>
        </row>
        <row r="2304">
          <cell r="F2304" t="str">
            <v>B-19</v>
          </cell>
          <cell r="H2304" t="str">
            <v>N/A</v>
          </cell>
          <cell r="O2304" t="str">
            <v>N/A</v>
          </cell>
          <cell r="V2304">
            <v>5971831.906796</v>
          </cell>
        </row>
        <row r="2305">
          <cell r="F2305" t="str">
            <v>B-19</v>
          </cell>
          <cell r="H2305" t="str">
            <v>N/A</v>
          </cell>
          <cell r="O2305" t="str">
            <v>N/A</v>
          </cell>
          <cell r="V2305">
            <v>68034113.261033997</v>
          </cell>
        </row>
        <row r="2306">
          <cell r="F2306" t="str">
            <v>B-19</v>
          </cell>
          <cell r="H2306" t="str">
            <v>N/A</v>
          </cell>
          <cell r="O2306" t="str">
            <v>N/A</v>
          </cell>
          <cell r="V2306">
            <v>1372833125.1310191</v>
          </cell>
        </row>
        <row r="2307">
          <cell r="F2307" t="str">
            <v>B-19</v>
          </cell>
          <cell r="H2307" t="str">
            <v>N/A</v>
          </cell>
          <cell r="O2307" t="str">
            <v>N/A</v>
          </cell>
          <cell r="V2307">
            <v>1628603.3196360001</v>
          </cell>
        </row>
        <row r="2308">
          <cell r="F2308" t="str">
            <v>B-19</v>
          </cell>
          <cell r="H2308" t="str">
            <v>N/A</v>
          </cell>
          <cell r="O2308" t="str">
            <v>N/A</v>
          </cell>
          <cell r="V2308">
            <v>21535410.295228001</v>
          </cell>
        </row>
        <row r="2309">
          <cell r="F2309" t="str">
            <v>B-19</v>
          </cell>
          <cell r="H2309" t="str">
            <v>N/A</v>
          </cell>
          <cell r="O2309" t="str">
            <v>N/A</v>
          </cell>
          <cell r="V2309">
            <v>461467307.97341996</v>
          </cell>
        </row>
        <row r="2310">
          <cell r="F2310" t="str">
            <v>B-19</v>
          </cell>
          <cell r="H2310" t="str">
            <v>N/A</v>
          </cell>
          <cell r="O2310" t="str">
            <v>N/A</v>
          </cell>
          <cell r="V2310">
            <v>642372.65714899998</v>
          </cell>
        </row>
        <row r="2311">
          <cell r="F2311" t="str">
            <v>B-19</v>
          </cell>
          <cell r="H2311" t="str">
            <v>N/A</v>
          </cell>
          <cell r="O2311" t="str">
            <v>N/A</v>
          </cell>
          <cell r="V2311">
            <v>0</v>
          </cell>
        </row>
        <row r="2312">
          <cell r="F2312" t="str">
            <v>B-19</v>
          </cell>
          <cell r="H2312" t="str">
            <v>N/A</v>
          </cell>
          <cell r="O2312" t="str">
            <v>N/A</v>
          </cell>
          <cell r="V2312">
            <v>0</v>
          </cell>
        </row>
        <row r="2313">
          <cell r="F2313" t="str">
            <v>B-19</v>
          </cell>
          <cell r="H2313" t="str">
            <v>N/A</v>
          </cell>
          <cell r="O2313" t="str">
            <v>N/A</v>
          </cell>
          <cell r="V2313">
            <v>0</v>
          </cell>
        </row>
        <row r="2314">
          <cell r="F2314" t="str">
            <v>B-19</v>
          </cell>
          <cell r="H2314" t="str">
            <v>N/A</v>
          </cell>
          <cell r="O2314" t="str">
            <v>N/A</v>
          </cell>
          <cell r="V2314">
            <v>0</v>
          </cell>
        </row>
        <row r="2315">
          <cell r="F2315" t="str">
            <v>B-19</v>
          </cell>
          <cell r="H2315" t="str">
            <v>N/A</v>
          </cell>
          <cell r="O2315" t="str">
            <v>N/A</v>
          </cell>
          <cell r="V2315">
            <v>0</v>
          </cell>
        </row>
        <row r="2316">
          <cell r="F2316" t="str">
            <v>B-19</v>
          </cell>
          <cell r="H2316" t="str">
            <v>N/A</v>
          </cell>
          <cell r="O2316" t="str">
            <v>N/A</v>
          </cell>
          <cell r="V2316">
            <v>0</v>
          </cell>
        </row>
        <row r="2317">
          <cell r="F2317" t="str">
            <v>B-19</v>
          </cell>
          <cell r="H2317" t="str">
            <v>N/A</v>
          </cell>
          <cell r="O2317" t="str">
            <v>N/A</v>
          </cell>
          <cell r="V2317">
            <v>6676351.861571</v>
          </cell>
        </row>
        <row r="2318">
          <cell r="F2318" t="str">
            <v>B-19</v>
          </cell>
          <cell r="H2318" t="str">
            <v>N/A</v>
          </cell>
          <cell r="O2318" t="str">
            <v>N/A</v>
          </cell>
          <cell r="V2318">
            <v>45017238.575159997</v>
          </cell>
        </row>
        <row r="2319">
          <cell r="F2319" t="str">
            <v>B-19</v>
          </cell>
          <cell r="H2319" t="str">
            <v>N/A</v>
          </cell>
          <cell r="O2319" t="str">
            <v>N/A</v>
          </cell>
          <cell r="V2319">
            <v>0</v>
          </cell>
        </row>
        <row r="2320">
          <cell r="F2320" t="str">
            <v>B-19</v>
          </cell>
          <cell r="H2320" t="str">
            <v>N/A</v>
          </cell>
          <cell r="O2320" t="str">
            <v>N/A</v>
          </cell>
          <cell r="V2320">
            <v>1757489.0047610002</v>
          </cell>
        </row>
        <row r="2321">
          <cell r="F2321" t="str">
            <v>B-19</v>
          </cell>
          <cell r="H2321" t="str">
            <v>N/A</v>
          </cell>
          <cell r="O2321" t="str">
            <v>N/A</v>
          </cell>
          <cell r="V2321">
            <v>168371975.9513</v>
          </cell>
        </row>
        <row r="2322">
          <cell r="F2322" t="str">
            <v>B-19</v>
          </cell>
          <cell r="H2322" t="str">
            <v>N/A</v>
          </cell>
          <cell r="O2322" t="str">
            <v>N/A</v>
          </cell>
          <cell r="V2322">
            <v>0</v>
          </cell>
        </row>
        <row r="2323">
          <cell r="F2323" t="str">
            <v>B-19</v>
          </cell>
          <cell r="H2323" t="str">
            <v>N/A</v>
          </cell>
          <cell r="O2323" t="str">
            <v>N/A</v>
          </cell>
          <cell r="V2323">
            <v>22279709.595563002</v>
          </cell>
        </row>
        <row r="2324">
          <cell r="F2324" t="str">
            <v>B-19</v>
          </cell>
          <cell r="H2324" t="str">
            <v>N/A</v>
          </cell>
          <cell r="O2324" t="str">
            <v>N/A</v>
          </cell>
          <cell r="V2324">
            <v>125496490.600904</v>
          </cell>
        </row>
        <row r="2325">
          <cell r="F2325" t="str">
            <v>B-19</v>
          </cell>
          <cell r="H2325" t="str">
            <v>N/A</v>
          </cell>
          <cell r="O2325" t="str">
            <v>N/A</v>
          </cell>
          <cell r="V2325">
            <v>0</v>
          </cell>
        </row>
        <row r="2326">
          <cell r="F2326" t="str">
            <v>B-19</v>
          </cell>
          <cell r="H2326" t="str">
            <v>N/A</v>
          </cell>
          <cell r="O2326" t="str">
            <v>N/A</v>
          </cell>
          <cell r="V2326">
            <v>16061073.170451</v>
          </cell>
        </row>
        <row r="2327">
          <cell r="F2327" t="str">
            <v>B-19</v>
          </cell>
          <cell r="H2327" t="str">
            <v>N/A</v>
          </cell>
          <cell r="O2327" t="str">
            <v>N/A</v>
          </cell>
          <cell r="V2327">
            <v>468925181.21004105</v>
          </cell>
        </row>
        <row r="2328">
          <cell r="F2328" t="str">
            <v>B-19</v>
          </cell>
          <cell r="H2328" t="str">
            <v>N/A</v>
          </cell>
          <cell r="O2328" t="str">
            <v>N/A</v>
          </cell>
          <cell r="V2328">
            <v>0</v>
          </cell>
        </row>
        <row r="2329">
          <cell r="F2329" t="str">
            <v>B-19</v>
          </cell>
          <cell r="H2329" t="str">
            <v>N/A</v>
          </cell>
          <cell r="O2329" t="str">
            <v>N/A</v>
          </cell>
          <cell r="V2329">
            <v>8601608.5077010002</v>
          </cell>
        </row>
        <row r="2330">
          <cell r="F2330" t="str">
            <v>B-19</v>
          </cell>
          <cell r="H2330" t="str">
            <v>N/A</v>
          </cell>
          <cell r="O2330" t="str">
            <v>N/A</v>
          </cell>
          <cell r="V2330">
            <v>43667857.593633994</v>
          </cell>
        </row>
        <row r="2331">
          <cell r="F2331" t="str">
            <v>B-19</v>
          </cell>
          <cell r="H2331" t="str">
            <v>N/A</v>
          </cell>
          <cell r="O2331" t="str">
            <v>N/A</v>
          </cell>
          <cell r="V2331">
            <v>4088061.7852520002</v>
          </cell>
        </row>
        <row r="2332">
          <cell r="F2332" t="str">
            <v>B-19</v>
          </cell>
          <cell r="H2332" t="str">
            <v>N/A</v>
          </cell>
          <cell r="O2332" t="str">
            <v>N/A</v>
          </cell>
          <cell r="V2332">
            <v>3506196.5143149998</v>
          </cell>
        </row>
        <row r="2333">
          <cell r="F2333" t="str">
            <v>B-19</v>
          </cell>
          <cell r="H2333" t="str">
            <v>N/A</v>
          </cell>
          <cell r="O2333" t="str">
            <v>N/A</v>
          </cell>
          <cell r="V2333">
            <v>90228080.825929999</v>
          </cell>
        </row>
        <row r="2334">
          <cell r="F2334" t="str">
            <v>B-19</v>
          </cell>
          <cell r="H2334" t="str">
            <v>N/A</v>
          </cell>
          <cell r="O2334" t="str">
            <v>N/A</v>
          </cell>
          <cell r="V2334">
            <v>0</v>
          </cell>
        </row>
        <row r="2335">
          <cell r="F2335" t="str">
            <v>B-19</v>
          </cell>
          <cell r="H2335" t="str">
            <v>N/A</v>
          </cell>
          <cell r="O2335" t="str">
            <v>N/A</v>
          </cell>
          <cell r="V2335">
            <v>2964323.4487140002</v>
          </cell>
        </row>
        <row r="2336">
          <cell r="F2336" t="str">
            <v>B-19</v>
          </cell>
          <cell r="H2336" t="str">
            <v>N/A</v>
          </cell>
          <cell r="O2336" t="str">
            <v>N/A</v>
          </cell>
          <cell r="V2336">
            <v>30337504.797097001</v>
          </cell>
        </row>
        <row r="2337">
          <cell r="F2337" t="str">
            <v>B-19</v>
          </cell>
          <cell r="H2337" t="str">
            <v>N/A</v>
          </cell>
          <cell r="O2337" t="str">
            <v>N/A</v>
          </cell>
          <cell r="V2337">
            <v>0</v>
          </cell>
        </row>
        <row r="2338">
          <cell r="F2338" t="str">
            <v>B-19</v>
          </cell>
          <cell r="H2338" t="str">
            <v>N/A</v>
          </cell>
          <cell r="O2338" t="str">
            <v>N/A</v>
          </cell>
          <cell r="V2338">
            <v>2148534.0357710002</v>
          </cell>
        </row>
        <row r="2339">
          <cell r="F2339" t="str">
            <v>B-19</v>
          </cell>
          <cell r="H2339" t="str">
            <v>N/A</v>
          </cell>
          <cell r="O2339" t="str">
            <v>N/A</v>
          </cell>
          <cell r="V2339">
            <v>47916716.612801</v>
          </cell>
        </row>
        <row r="2340">
          <cell r="F2340" t="str">
            <v>B-19</v>
          </cell>
          <cell r="H2340" t="str">
            <v>N/A</v>
          </cell>
          <cell r="O2340" t="str">
            <v>N/A</v>
          </cell>
          <cell r="V2340">
            <v>0</v>
          </cell>
        </row>
        <row r="2341">
          <cell r="F2341" t="str">
            <v>B-19</v>
          </cell>
          <cell r="H2341" t="str">
            <v>N/A</v>
          </cell>
          <cell r="O2341" t="str">
            <v>N/A</v>
          </cell>
          <cell r="V2341">
            <v>19998115.360333003</v>
          </cell>
        </row>
        <row r="2342">
          <cell r="F2342" t="str">
            <v>B-19</v>
          </cell>
          <cell r="H2342" t="str">
            <v>N/A</v>
          </cell>
          <cell r="O2342" t="str">
            <v>N/A</v>
          </cell>
          <cell r="V2342">
            <v>53204258.859494999</v>
          </cell>
        </row>
        <row r="2343">
          <cell r="F2343" t="str">
            <v>B-19</v>
          </cell>
          <cell r="H2343" t="str">
            <v>N/A</v>
          </cell>
          <cell r="O2343" t="str">
            <v>N/A</v>
          </cell>
          <cell r="V2343">
            <v>0</v>
          </cell>
        </row>
        <row r="2344">
          <cell r="F2344" t="str">
            <v>B-19</v>
          </cell>
          <cell r="H2344" t="str">
            <v>N/A</v>
          </cell>
          <cell r="O2344" t="str">
            <v>N/A</v>
          </cell>
          <cell r="V2344">
            <v>14686150.209626</v>
          </cell>
        </row>
        <row r="2345">
          <cell r="F2345" t="str">
            <v>B-19</v>
          </cell>
          <cell r="H2345" t="str">
            <v>N/A</v>
          </cell>
          <cell r="O2345" t="str">
            <v>N/A</v>
          </cell>
          <cell r="V2345">
            <v>168775762.97408104</v>
          </cell>
        </row>
        <row r="2346">
          <cell r="F2346" t="str">
            <v>B-19</v>
          </cell>
          <cell r="H2346" t="str">
            <v>N/A</v>
          </cell>
          <cell r="O2346" t="str">
            <v>N/A</v>
          </cell>
          <cell r="V2346">
            <v>0</v>
          </cell>
        </row>
        <row r="2347">
          <cell r="F2347" t="str">
            <v>B-19</v>
          </cell>
          <cell r="H2347" t="str">
            <v>N/A</v>
          </cell>
          <cell r="O2347" t="str">
            <v>N/A</v>
          </cell>
          <cell r="V2347">
            <v>2293082.3961200002</v>
          </cell>
        </row>
        <row r="2348">
          <cell r="F2348" t="str">
            <v>B-19</v>
          </cell>
          <cell r="H2348" t="str">
            <v>N/A</v>
          </cell>
          <cell r="O2348" t="str">
            <v>N/A</v>
          </cell>
          <cell r="V2348">
            <v>49689120.017346002</v>
          </cell>
        </row>
        <row r="2349">
          <cell r="F2349" t="str">
            <v>B-19</v>
          </cell>
          <cell r="H2349" t="str">
            <v>N/A</v>
          </cell>
          <cell r="O2349" t="str">
            <v>N/A</v>
          </cell>
          <cell r="V2349">
            <v>0</v>
          </cell>
        </row>
        <row r="2350">
          <cell r="F2350" t="str">
            <v>B-19</v>
          </cell>
          <cell r="H2350" t="str">
            <v>N/A</v>
          </cell>
          <cell r="O2350" t="str">
            <v>N/A</v>
          </cell>
          <cell r="V2350">
            <v>4305509.8943760004</v>
          </cell>
        </row>
        <row r="2351">
          <cell r="F2351" t="str">
            <v>B-19</v>
          </cell>
          <cell r="H2351" t="str">
            <v>N/A</v>
          </cell>
          <cell r="O2351" t="str">
            <v>N/A</v>
          </cell>
          <cell r="V2351">
            <v>152453654.28545499</v>
          </cell>
        </row>
        <row r="2352">
          <cell r="F2352" t="str">
            <v>B-19</v>
          </cell>
          <cell r="H2352" t="str">
            <v>N/A</v>
          </cell>
          <cell r="O2352" t="str">
            <v>N/A</v>
          </cell>
          <cell r="V2352">
            <v>1326163.3030849998</v>
          </cell>
        </row>
        <row r="2353">
          <cell r="F2353" t="str">
            <v>B-19</v>
          </cell>
          <cell r="H2353" t="str">
            <v>N/A</v>
          </cell>
          <cell r="O2353" t="str">
            <v>N/A</v>
          </cell>
          <cell r="V2353">
            <v>0</v>
          </cell>
        </row>
        <row r="2354">
          <cell r="F2354" t="str">
            <v>B-19</v>
          </cell>
          <cell r="H2354" t="str">
            <v>N/A</v>
          </cell>
          <cell r="O2354" t="str">
            <v>N/A</v>
          </cell>
          <cell r="V2354">
            <v>9775991.4006999992</v>
          </cell>
        </row>
        <row r="2355">
          <cell r="F2355" t="str">
            <v>B-19</v>
          </cell>
          <cell r="H2355" t="str">
            <v>N/A</v>
          </cell>
          <cell r="O2355" t="str">
            <v>N/A</v>
          </cell>
          <cell r="V2355">
            <v>0</v>
          </cell>
        </row>
        <row r="2356">
          <cell r="F2356" t="str">
            <v>B-19</v>
          </cell>
          <cell r="H2356" t="str">
            <v>N/A</v>
          </cell>
          <cell r="O2356" t="str">
            <v>N/A</v>
          </cell>
          <cell r="V2356">
            <v>0</v>
          </cell>
        </row>
        <row r="2357">
          <cell r="F2357" t="str">
            <v>B-19</v>
          </cell>
          <cell r="H2357" t="str">
            <v>N/A</v>
          </cell>
          <cell r="O2357" t="str">
            <v>N/A</v>
          </cell>
          <cell r="V2357">
            <v>85162410.467709005</v>
          </cell>
        </row>
        <row r="2358">
          <cell r="F2358" t="str">
            <v>B-19</v>
          </cell>
          <cell r="H2358" t="str">
            <v>N/A</v>
          </cell>
          <cell r="O2358" t="str">
            <v>N/A</v>
          </cell>
          <cell r="V2358">
            <v>0</v>
          </cell>
        </row>
        <row r="2359">
          <cell r="F2359" t="str">
            <v>B-19</v>
          </cell>
          <cell r="H2359" t="str">
            <v>N/A</v>
          </cell>
          <cell r="O2359" t="str">
            <v>N/A</v>
          </cell>
          <cell r="V2359">
            <v>29324884.685258999</v>
          </cell>
        </row>
        <row r="2360">
          <cell r="F2360" t="str">
            <v>B-19</v>
          </cell>
          <cell r="H2360" t="str">
            <v>N/A</v>
          </cell>
          <cell r="O2360" t="str">
            <v>N/A</v>
          </cell>
          <cell r="V2360">
            <v>304916773.90880597</v>
          </cell>
        </row>
        <row r="2361">
          <cell r="F2361" t="str">
            <v>B-19</v>
          </cell>
          <cell r="H2361" t="str">
            <v>N/A</v>
          </cell>
          <cell r="O2361" t="str">
            <v>N/A</v>
          </cell>
          <cell r="V2361">
            <v>0</v>
          </cell>
        </row>
        <row r="2362">
          <cell r="F2362" t="str">
            <v>B-19</v>
          </cell>
          <cell r="H2362" t="str">
            <v>N/A</v>
          </cell>
          <cell r="O2362" t="str">
            <v>N/A</v>
          </cell>
          <cell r="V2362">
            <v>61343390.306106001</v>
          </cell>
        </row>
        <row r="2363">
          <cell r="F2363" t="str">
            <v>B-19</v>
          </cell>
          <cell r="H2363" t="str">
            <v>N/A</v>
          </cell>
          <cell r="O2363" t="str">
            <v>N/A</v>
          </cell>
          <cell r="V2363">
            <v>910916827.06886804</v>
          </cell>
        </row>
        <row r="2364">
          <cell r="F2364" t="str">
            <v>B-19</v>
          </cell>
          <cell r="H2364" t="str">
            <v>N/A</v>
          </cell>
          <cell r="O2364" t="str">
            <v>N/A</v>
          </cell>
          <cell r="V2364">
            <v>259135.087103</v>
          </cell>
        </row>
        <row r="2365">
          <cell r="F2365" t="str">
            <v>B-19</v>
          </cell>
          <cell r="H2365" t="str">
            <v>N/A</v>
          </cell>
          <cell r="O2365" t="str">
            <v>N/A</v>
          </cell>
          <cell r="V2365">
            <v>113377943.87739901</v>
          </cell>
        </row>
        <row r="2366">
          <cell r="F2366" t="str">
            <v>B-19</v>
          </cell>
          <cell r="H2366" t="str">
            <v>N/A</v>
          </cell>
          <cell r="O2366" t="str">
            <v>N/A</v>
          </cell>
          <cell r="V2366">
            <v>714158290.91110706</v>
          </cell>
        </row>
        <row r="2367">
          <cell r="F2367" t="str">
            <v>B-19</v>
          </cell>
          <cell r="H2367" t="str">
            <v>N/A</v>
          </cell>
          <cell r="O2367" t="str">
            <v>N/A</v>
          </cell>
          <cell r="V2367">
            <v>4163152.3045530003</v>
          </cell>
        </row>
        <row r="2368">
          <cell r="F2368" t="str">
            <v>B-19</v>
          </cell>
          <cell r="H2368" t="str">
            <v>N/A</v>
          </cell>
          <cell r="O2368" t="str">
            <v>N/A</v>
          </cell>
          <cell r="V2368">
            <v>90655664.107136995</v>
          </cell>
        </row>
        <row r="2369">
          <cell r="F2369" t="str">
            <v>B-19</v>
          </cell>
          <cell r="H2369" t="str">
            <v>N/A</v>
          </cell>
          <cell r="O2369" t="str">
            <v>N/A</v>
          </cell>
          <cell r="V2369">
            <v>1934292228.6164141</v>
          </cell>
        </row>
        <row r="2370">
          <cell r="F2370" t="str">
            <v>B-19</v>
          </cell>
          <cell r="H2370" t="str">
            <v>N/A</v>
          </cell>
          <cell r="O2370" t="str">
            <v>N/A</v>
          </cell>
          <cell r="V2370">
            <v>1983602.5427049999</v>
          </cell>
        </row>
        <row r="2371">
          <cell r="F2371" t="str">
            <v>B-19</v>
          </cell>
          <cell r="H2371" t="str">
            <v>N/A</v>
          </cell>
          <cell r="O2371" t="str">
            <v>N/A</v>
          </cell>
          <cell r="V2371">
            <v>75363187.618515998</v>
          </cell>
        </row>
        <row r="2372">
          <cell r="F2372" t="str">
            <v>B-19</v>
          </cell>
          <cell r="H2372" t="str">
            <v>N/A</v>
          </cell>
          <cell r="O2372" t="str">
            <v>N/A</v>
          </cell>
          <cell r="V2372">
            <v>463681477.89310896</v>
          </cell>
        </row>
        <row r="2373">
          <cell r="F2373" t="str">
            <v>B-19</v>
          </cell>
          <cell r="H2373" t="str">
            <v>N/A</v>
          </cell>
          <cell r="O2373" t="str">
            <v>N/A</v>
          </cell>
          <cell r="V2373">
            <v>0</v>
          </cell>
        </row>
        <row r="2374">
          <cell r="F2374" t="str">
            <v>B-19</v>
          </cell>
          <cell r="H2374" t="str">
            <v>N/A</v>
          </cell>
          <cell r="O2374" t="str">
            <v>N/A</v>
          </cell>
          <cell r="V2374">
            <v>60060346.065475002</v>
          </cell>
        </row>
        <row r="2375">
          <cell r="F2375" t="str">
            <v>B-19</v>
          </cell>
          <cell r="H2375" t="str">
            <v>N/A</v>
          </cell>
          <cell r="O2375" t="str">
            <v>N/A</v>
          </cell>
          <cell r="V2375">
            <v>1212473499.4428768</v>
          </cell>
        </row>
        <row r="2376">
          <cell r="F2376" t="str">
            <v>B-19</v>
          </cell>
          <cell r="H2376" t="str">
            <v>N/A</v>
          </cell>
          <cell r="O2376" t="str">
            <v>N/A</v>
          </cell>
          <cell r="V2376">
            <v>28094.060096000001</v>
          </cell>
        </row>
        <row r="2377">
          <cell r="F2377" t="str">
            <v>B-19</v>
          </cell>
          <cell r="H2377" t="str">
            <v>N/A</v>
          </cell>
          <cell r="O2377" t="str">
            <v>N/A</v>
          </cell>
          <cell r="V2377">
            <v>21421041.655792002</v>
          </cell>
        </row>
        <row r="2378">
          <cell r="F2378" t="str">
            <v>B-19</v>
          </cell>
          <cell r="H2378" t="str">
            <v>N/A</v>
          </cell>
          <cell r="O2378" t="str">
            <v>N/A</v>
          </cell>
          <cell r="V2378">
            <v>187634125.96381998</v>
          </cell>
        </row>
        <row r="2379">
          <cell r="F2379" t="str">
            <v>B-19</v>
          </cell>
          <cell r="H2379" t="str">
            <v>N/A</v>
          </cell>
          <cell r="O2379" t="str">
            <v>N/A</v>
          </cell>
          <cell r="V2379">
            <v>13712846.936526999</v>
          </cell>
        </row>
        <row r="2380">
          <cell r="F2380" t="str">
            <v>B-19</v>
          </cell>
          <cell r="H2380" t="str">
            <v>N/A</v>
          </cell>
          <cell r="O2380" t="str">
            <v>N/A</v>
          </cell>
          <cell r="V2380">
            <v>39933949.042522997</v>
          </cell>
        </row>
        <row r="2381">
          <cell r="F2381" t="str">
            <v>B-19</v>
          </cell>
          <cell r="H2381" t="str">
            <v>N/A</v>
          </cell>
          <cell r="O2381" t="str">
            <v>N/A</v>
          </cell>
          <cell r="V2381">
            <v>273107525.71751797</v>
          </cell>
        </row>
        <row r="2382">
          <cell r="F2382" t="str">
            <v>B-19</v>
          </cell>
          <cell r="H2382" t="str">
            <v>N/A</v>
          </cell>
          <cell r="O2382" t="str">
            <v>N/A</v>
          </cell>
          <cell r="V2382">
            <v>2922279.6496550003</v>
          </cell>
        </row>
        <row r="2383">
          <cell r="F2383" t="str">
            <v>B-19</v>
          </cell>
          <cell r="H2383" t="str">
            <v>N/A</v>
          </cell>
          <cell r="O2383" t="str">
            <v>N/A</v>
          </cell>
          <cell r="V2383">
            <v>23802349.149770003</v>
          </cell>
        </row>
        <row r="2384">
          <cell r="F2384" t="str">
            <v>B-19</v>
          </cell>
          <cell r="H2384" t="str">
            <v>N/A</v>
          </cell>
          <cell r="O2384" t="str">
            <v>N/A</v>
          </cell>
          <cell r="V2384">
            <v>234737604.39670497</v>
          </cell>
        </row>
        <row r="2385">
          <cell r="F2385" t="str">
            <v>B-19</v>
          </cell>
          <cell r="H2385" t="str">
            <v>N/A</v>
          </cell>
          <cell r="O2385" t="str">
            <v>N/A</v>
          </cell>
          <cell r="V2385">
            <v>0</v>
          </cell>
        </row>
        <row r="2386">
          <cell r="F2386" t="str">
            <v>B-19</v>
          </cell>
          <cell r="H2386" t="str">
            <v>N/A</v>
          </cell>
          <cell r="O2386" t="str">
            <v>N/A</v>
          </cell>
          <cell r="V2386">
            <v>35238711.583284996</v>
          </cell>
        </row>
        <row r="2387">
          <cell r="F2387" t="str">
            <v>B-19</v>
          </cell>
          <cell r="H2387" t="str">
            <v>N/A</v>
          </cell>
          <cell r="O2387" t="str">
            <v>N/A</v>
          </cell>
          <cell r="V2387">
            <v>376404239.53960603</v>
          </cell>
        </row>
        <row r="2388">
          <cell r="F2388" t="str">
            <v>B-19</v>
          </cell>
          <cell r="H2388" t="str">
            <v>N/A</v>
          </cell>
          <cell r="O2388" t="str">
            <v>N/A</v>
          </cell>
          <cell r="V2388">
            <v>199223.08858499999</v>
          </cell>
        </row>
        <row r="2389">
          <cell r="F2389" t="str">
            <v>B-19</v>
          </cell>
          <cell r="H2389" t="str">
            <v>N/A</v>
          </cell>
          <cell r="O2389" t="str">
            <v>N/A</v>
          </cell>
          <cell r="V2389">
            <v>3715491.6661970001</v>
          </cell>
        </row>
        <row r="2390">
          <cell r="F2390" t="str">
            <v>B-19</v>
          </cell>
          <cell r="H2390" t="str">
            <v>N/A</v>
          </cell>
          <cell r="O2390" t="str">
            <v>N/A</v>
          </cell>
          <cell r="V2390">
            <v>167317538.60274899</v>
          </cell>
        </row>
        <row r="2391">
          <cell r="F2391" t="str">
            <v>B-19</v>
          </cell>
          <cell r="H2391" t="str">
            <v>N/A</v>
          </cell>
          <cell r="O2391" t="str">
            <v>N/A</v>
          </cell>
          <cell r="V2391">
            <v>4120569.914967</v>
          </cell>
        </row>
        <row r="2392">
          <cell r="F2392" t="str">
            <v>B-19</v>
          </cell>
          <cell r="H2392" t="str">
            <v>N/A</v>
          </cell>
          <cell r="O2392" t="str">
            <v>N/A</v>
          </cell>
          <cell r="V2392">
            <v>10375964.881834</v>
          </cell>
        </row>
        <row r="2393">
          <cell r="F2393" t="str">
            <v>B-19</v>
          </cell>
          <cell r="H2393" t="str">
            <v>N/A</v>
          </cell>
          <cell r="O2393" t="str">
            <v>N/A</v>
          </cell>
          <cell r="V2393">
            <v>198066370.59110099</v>
          </cell>
        </row>
        <row r="2394">
          <cell r="F2394" t="str">
            <v>B-19</v>
          </cell>
          <cell r="H2394" t="str">
            <v>N/A</v>
          </cell>
          <cell r="O2394" t="str">
            <v>N/A</v>
          </cell>
          <cell r="V2394">
            <v>603685.54457599996</v>
          </cell>
        </row>
        <row r="2395">
          <cell r="F2395" t="str">
            <v>B-19</v>
          </cell>
          <cell r="H2395" t="str">
            <v>N/A</v>
          </cell>
          <cell r="O2395" t="str">
            <v>N/A</v>
          </cell>
          <cell r="V2395">
            <v>286766974.13454598</v>
          </cell>
        </row>
        <row r="2396">
          <cell r="F2396" t="str">
            <v>B-19</v>
          </cell>
          <cell r="H2396" t="str">
            <v>N/A</v>
          </cell>
          <cell r="O2396" t="str">
            <v>N/A</v>
          </cell>
          <cell r="V2396">
            <v>726837334.40065897</v>
          </cell>
        </row>
        <row r="2397">
          <cell r="F2397" t="str">
            <v>B-19</v>
          </cell>
          <cell r="H2397" t="str">
            <v>N/A</v>
          </cell>
          <cell r="O2397" t="str">
            <v>N/A</v>
          </cell>
          <cell r="V2397">
            <v>5773841.9355300004</v>
          </cell>
        </row>
        <row r="2398">
          <cell r="F2398" t="str">
            <v>B-19</v>
          </cell>
          <cell r="H2398" t="str">
            <v>N/A</v>
          </cell>
          <cell r="O2398" t="str">
            <v>N/A</v>
          </cell>
          <cell r="V2398">
            <v>137534658.36476299</v>
          </cell>
        </row>
        <row r="2399">
          <cell r="F2399" t="str">
            <v>B-19</v>
          </cell>
          <cell r="H2399" t="str">
            <v>N/A</v>
          </cell>
          <cell r="O2399" t="str">
            <v>N/A</v>
          </cell>
          <cell r="V2399">
            <v>1940095674.8225911</v>
          </cell>
        </row>
        <row r="2400">
          <cell r="F2400" t="str">
            <v>B-19</v>
          </cell>
          <cell r="H2400" t="str">
            <v>N/A</v>
          </cell>
          <cell r="O2400" t="str">
            <v>N/A</v>
          </cell>
          <cell r="V2400">
            <v>4701104.8240780002</v>
          </cell>
        </row>
        <row r="2401">
          <cell r="F2401" t="str">
            <v>B-19</v>
          </cell>
          <cell r="H2401" t="str">
            <v>Non-Surcharge</v>
          </cell>
          <cell r="O2401" t="str">
            <v>N/A</v>
          </cell>
          <cell r="V2401">
            <v>33776729.600000001</v>
          </cell>
        </row>
        <row r="2402">
          <cell r="F2402" t="str">
            <v>B-19</v>
          </cell>
          <cell r="H2402" t="str">
            <v>Non-Surcharge</v>
          </cell>
          <cell r="O2402" t="str">
            <v>N/A</v>
          </cell>
          <cell r="V2402">
            <v>33622828.969999999</v>
          </cell>
        </row>
        <row r="2403">
          <cell r="F2403" t="str">
            <v>B-19</v>
          </cell>
          <cell r="H2403" t="str">
            <v>Non-Surcharge</v>
          </cell>
          <cell r="O2403" t="str">
            <v>N/A</v>
          </cell>
          <cell r="V2403">
            <v>37567104</v>
          </cell>
        </row>
        <row r="2404">
          <cell r="F2404" t="str">
            <v>B-19</v>
          </cell>
          <cell r="H2404" t="str">
            <v>Non-Surcharge</v>
          </cell>
          <cell r="O2404" t="str">
            <v>N/A</v>
          </cell>
          <cell r="V2404">
            <v>0</v>
          </cell>
        </row>
        <row r="2405">
          <cell r="F2405" t="str">
            <v>B-19</v>
          </cell>
          <cell r="H2405" t="str">
            <v>Non-Surcharge</v>
          </cell>
          <cell r="O2405" t="str">
            <v>N/A</v>
          </cell>
          <cell r="V2405">
            <v>0</v>
          </cell>
        </row>
        <row r="2406">
          <cell r="F2406" t="str">
            <v>B-19</v>
          </cell>
          <cell r="H2406" t="str">
            <v>Non-Surcharge</v>
          </cell>
          <cell r="O2406" t="str">
            <v>N/A</v>
          </cell>
          <cell r="V2406">
            <v>0</v>
          </cell>
        </row>
        <row r="2407">
          <cell r="F2407" t="str">
            <v>B-19</v>
          </cell>
          <cell r="H2407" t="str">
            <v>CARE Surcharge</v>
          </cell>
          <cell r="O2407" t="str">
            <v>N/A</v>
          </cell>
          <cell r="V2407">
            <v>138588550.48208499</v>
          </cell>
        </row>
        <row r="2408">
          <cell r="F2408" t="str">
            <v>B-19</v>
          </cell>
          <cell r="H2408" t="str">
            <v>CARE Surcharge</v>
          </cell>
          <cell r="O2408" t="str">
            <v>N/A</v>
          </cell>
          <cell r="V2408">
            <v>807690173.75079811</v>
          </cell>
        </row>
        <row r="2409">
          <cell r="F2409" t="str">
            <v>B-19</v>
          </cell>
          <cell r="H2409" t="str">
            <v>CARE Surcharge</v>
          </cell>
          <cell r="O2409" t="str">
            <v>N/A</v>
          </cell>
          <cell r="V2409">
            <v>6781165.2427110001</v>
          </cell>
        </row>
        <row r="2410">
          <cell r="F2410" t="str">
            <v>B-19</v>
          </cell>
          <cell r="H2410" t="str">
            <v>CARE Surcharge</v>
          </cell>
          <cell r="O2410" t="str">
            <v>N/A</v>
          </cell>
          <cell r="V2410">
            <v>33336981.406916998</v>
          </cell>
        </row>
        <row r="2411">
          <cell r="F2411" t="str">
            <v>B-19</v>
          </cell>
          <cell r="H2411" t="str">
            <v>CARE Surcharge</v>
          </cell>
          <cell r="O2411" t="str">
            <v>N/A</v>
          </cell>
          <cell r="V2411">
            <v>157027564.81352499</v>
          </cell>
        </row>
        <row r="2412">
          <cell r="F2412" t="str">
            <v>B-19</v>
          </cell>
          <cell r="H2412" t="str">
            <v>CARE Surcharge</v>
          </cell>
          <cell r="O2412" t="str">
            <v>N/A</v>
          </cell>
          <cell r="V2412">
            <v>1818235.7943549999</v>
          </cell>
        </row>
        <row r="2413">
          <cell r="F2413" t="str">
            <v>B-19</v>
          </cell>
          <cell r="H2413" t="str">
            <v>CARE Surcharge</v>
          </cell>
          <cell r="O2413" t="str">
            <v>N/A</v>
          </cell>
          <cell r="V2413">
            <v>49509706.564676002</v>
          </cell>
        </row>
        <row r="2414">
          <cell r="F2414" t="str">
            <v>B-19</v>
          </cell>
          <cell r="H2414" t="str">
            <v>CARE Surcharge</v>
          </cell>
          <cell r="O2414" t="str">
            <v>N/A</v>
          </cell>
          <cell r="V2414">
            <v>303181739.35252398</v>
          </cell>
        </row>
        <row r="2415">
          <cell r="F2415" t="str">
            <v>B-19</v>
          </cell>
          <cell r="H2415" t="str">
            <v>CARE Surcharge</v>
          </cell>
          <cell r="O2415" t="str">
            <v>N/A</v>
          </cell>
          <cell r="V2415">
            <v>2339501.1515779998</v>
          </cell>
        </row>
        <row r="2416">
          <cell r="F2416" t="str">
            <v>B-19</v>
          </cell>
          <cell r="H2416" t="str">
            <v>CARE Surcharge</v>
          </cell>
          <cell r="O2416" t="str">
            <v>N/A</v>
          </cell>
          <cell r="V2416">
            <v>388380677.39476395</v>
          </cell>
        </row>
        <row r="2417">
          <cell r="F2417" t="str">
            <v>B-19</v>
          </cell>
          <cell r="H2417" t="str">
            <v>CARE Surcharge</v>
          </cell>
          <cell r="O2417" t="str">
            <v>N/A</v>
          </cell>
          <cell r="V2417">
            <v>1537737163.4843988</v>
          </cell>
        </row>
        <row r="2418">
          <cell r="F2418" t="str">
            <v>B-19</v>
          </cell>
          <cell r="H2418" t="str">
            <v>CARE Surcharge</v>
          </cell>
          <cell r="O2418" t="str">
            <v>N/A</v>
          </cell>
          <cell r="V2418">
            <v>14923505.23659</v>
          </cell>
        </row>
        <row r="2419">
          <cell r="F2419" t="str">
            <v>B-19</v>
          </cell>
          <cell r="H2419" t="str">
            <v>CARE Surcharge</v>
          </cell>
          <cell r="O2419" t="str">
            <v>N/A</v>
          </cell>
          <cell r="V2419">
            <v>124248360.49358401</v>
          </cell>
        </row>
        <row r="2420">
          <cell r="F2420" t="str">
            <v>B-19</v>
          </cell>
          <cell r="H2420" t="str">
            <v>CARE Surcharge</v>
          </cell>
          <cell r="O2420" t="str">
            <v>N/A</v>
          </cell>
          <cell r="V2420">
            <v>574308920.91363502</v>
          </cell>
        </row>
        <row r="2421">
          <cell r="F2421" t="str">
            <v>B-19</v>
          </cell>
          <cell r="H2421" t="str">
            <v>CARE Surcharge</v>
          </cell>
          <cell r="O2421" t="str">
            <v>N/A</v>
          </cell>
          <cell r="V2421">
            <v>4457789.6177019998</v>
          </cell>
        </row>
        <row r="2422">
          <cell r="F2422" t="str">
            <v>B-19</v>
          </cell>
          <cell r="H2422" t="str">
            <v>CARE Surcharge</v>
          </cell>
          <cell r="O2422" t="str">
            <v>N/A</v>
          </cell>
          <cell r="V2422">
            <v>35505620.642697997</v>
          </cell>
        </row>
        <row r="2423">
          <cell r="F2423" t="str">
            <v>B-19</v>
          </cell>
          <cell r="H2423" t="str">
            <v>CARE Surcharge</v>
          </cell>
          <cell r="O2423" t="str">
            <v>N/A</v>
          </cell>
          <cell r="V2423">
            <v>311438140.26860499</v>
          </cell>
        </row>
        <row r="2424">
          <cell r="F2424" t="str">
            <v>B-19</v>
          </cell>
          <cell r="H2424" t="str">
            <v>CARE Surcharge</v>
          </cell>
          <cell r="O2424" t="str">
            <v>N/A</v>
          </cell>
          <cell r="V2424">
            <v>1826044.8616879999</v>
          </cell>
        </row>
        <row r="2425">
          <cell r="F2425" t="str">
            <v>B-19</v>
          </cell>
          <cell r="H2425" t="str">
            <v>CARE Surcharge</v>
          </cell>
          <cell r="O2425" t="str">
            <v>N/A</v>
          </cell>
          <cell r="V2425">
            <v>140165123.41586798</v>
          </cell>
        </row>
        <row r="2426">
          <cell r="F2426" t="str">
            <v>B-19</v>
          </cell>
          <cell r="H2426" t="str">
            <v>CARE Surcharge</v>
          </cell>
          <cell r="O2426" t="str">
            <v>N/A</v>
          </cell>
          <cell r="V2426">
            <v>2056000700.394578</v>
          </cell>
        </row>
        <row r="2427">
          <cell r="F2427" t="str">
            <v>B-19</v>
          </cell>
          <cell r="H2427" t="str">
            <v>CARE Surcharge</v>
          </cell>
          <cell r="O2427" t="str">
            <v>N/A</v>
          </cell>
          <cell r="V2427">
            <v>2645729.7619869998</v>
          </cell>
        </row>
        <row r="2428">
          <cell r="F2428" t="str">
            <v>B-19</v>
          </cell>
          <cell r="H2428" t="str">
            <v>CARE Surcharge</v>
          </cell>
          <cell r="O2428" t="str">
            <v>N/A</v>
          </cell>
          <cell r="V2428">
            <v>20414726.39426</v>
          </cell>
        </row>
        <row r="2429">
          <cell r="F2429" t="str">
            <v>B-19</v>
          </cell>
          <cell r="H2429" t="str">
            <v>CARE Surcharge</v>
          </cell>
          <cell r="O2429" t="str">
            <v>N/A</v>
          </cell>
          <cell r="V2429">
            <v>567072415.08170104</v>
          </cell>
        </row>
        <row r="2430">
          <cell r="F2430" t="str">
            <v>B-19</v>
          </cell>
          <cell r="H2430" t="str">
            <v>CARE Surcharge</v>
          </cell>
          <cell r="O2430" t="str">
            <v>N/A</v>
          </cell>
          <cell r="V2430">
            <v>675541.94294600002</v>
          </cell>
        </row>
        <row r="2431">
          <cell r="F2431" t="str">
            <v>B-19</v>
          </cell>
          <cell r="H2431" t="str">
            <v>CARE Surcharge</v>
          </cell>
          <cell r="O2431" t="str">
            <v>N/A</v>
          </cell>
          <cell r="V2431">
            <v>66544835.772553995</v>
          </cell>
        </row>
        <row r="2432">
          <cell r="F2432" t="str">
            <v>B-19</v>
          </cell>
          <cell r="H2432" t="str">
            <v>CARE Surcharge</v>
          </cell>
          <cell r="O2432" t="str">
            <v>N/A</v>
          </cell>
          <cell r="V2432">
            <v>789999048.13191807</v>
          </cell>
        </row>
        <row r="2433">
          <cell r="F2433" t="str">
            <v>B-19</v>
          </cell>
          <cell r="H2433" t="str">
            <v>CARE Surcharge</v>
          </cell>
          <cell r="O2433" t="str">
            <v>N/A</v>
          </cell>
          <cell r="V2433">
            <v>822793.90756700002</v>
          </cell>
        </row>
        <row r="2434">
          <cell r="F2434" t="str">
            <v>B-19</v>
          </cell>
          <cell r="H2434" t="str">
            <v>CARE Surcharge</v>
          </cell>
          <cell r="O2434" t="str">
            <v>N/A</v>
          </cell>
          <cell r="V2434">
            <v>220457606.61999899</v>
          </cell>
        </row>
        <row r="2435">
          <cell r="F2435" t="str">
            <v>B-19</v>
          </cell>
          <cell r="H2435" t="str">
            <v>CARE Surcharge</v>
          </cell>
          <cell r="O2435" t="str">
            <v>N/A</v>
          </cell>
          <cell r="V2435">
            <v>4305788806.0638952</v>
          </cell>
        </row>
        <row r="2436">
          <cell r="F2436" t="str">
            <v>B-19</v>
          </cell>
          <cell r="H2436" t="str">
            <v>CARE Surcharge</v>
          </cell>
          <cell r="O2436" t="str">
            <v>N/A</v>
          </cell>
          <cell r="V2436">
            <v>5971831.906796</v>
          </cell>
        </row>
        <row r="2437">
          <cell r="F2437" t="str">
            <v>B-19</v>
          </cell>
          <cell r="H2437" t="str">
            <v>CARE Surcharge</v>
          </cell>
          <cell r="O2437" t="str">
            <v>N/A</v>
          </cell>
          <cell r="V2437">
            <v>68034113.261033997</v>
          </cell>
        </row>
        <row r="2438">
          <cell r="F2438" t="str">
            <v>B-19</v>
          </cell>
          <cell r="H2438" t="str">
            <v>CARE Surcharge</v>
          </cell>
          <cell r="O2438" t="str">
            <v>N/A</v>
          </cell>
          <cell r="V2438">
            <v>1372833125.1310191</v>
          </cell>
        </row>
        <row r="2439">
          <cell r="F2439" t="str">
            <v>B-19</v>
          </cell>
          <cell r="H2439" t="str">
            <v>CARE Surcharge</v>
          </cell>
          <cell r="O2439" t="str">
            <v>N/A</v>
          </cell>
          <cell r="V2439">
            <v>1628603.3196360001</v>
          </cell>
        </row>
        <row r="2440">
          <cell r="F2440" t="str">
            <v>B-19</v>
          </cell>
          <cell r="H2440" t="str">
            <v>CARE Surcharge</v>
          </cell>
          <cell r="O2440" t="str">
            <v>N/A</v>
          </cell>
          <cell r="V2440">
            <v>21535410.295228001</v>
          </cell>
        </row>
        <row r="2441">
          <cell r="F2441" t="str">
            <v>B-19</v>
          </cell>
          <cell r="H2441" t="str">
            <v>CARE Surcharge</v>
          </cell>
          <cell r="O2441" t="str">
            <v>N/A</v>
          </cell>
          <cell r="V2441">
            <v>461467307.97341996</v>
          </cell>
        </row>
        <row r="2442">
          <cell r="F2442" t="str">
            <v>B-19</v>
          </cell>
          <cell r="H2442" t="str">
            <v>CARE Surcharge</v>
          </cell>
          <cell r="O2442" t="str">
            <v>N/A</v>
          </cell>
          <cell r="V2442">
            <v>642372.65714899998</v>
          </cell>
        </row>
        <row r="2443">
          <cell r="F2443" t="str">
            <v>B-19</v>
          </cell>
          <cell r="H2443" t="str">
            <v>Non-Surcharge</v>
          </cell>
          <cell r="O2443" t="str">
            <v>N/A</v>
          </cell>
          <cell r="V2443">
            <v>138588550.48208499</v>
          </cell>
        </row>
        <row r="2444">
          <cell r="F2444" t="str">
            <v>B-19</v>
          </cell>
          <cell r="H2444" t="str">
            <v>Non-Surcharge</v>
          </cell>
          <cell r="O2444" t="str">
            <v>N/A</v>
          </cell>
          <cell r="V2444">
            <v>807690173.75079811</v>
          </cell>
        </row>
        <row r="2445">
          <cell r="F2445" t="str">
            <v>B-19</v>
          </cell>
          <cell r="H2445" t="str">
            <v>Non-Surcharge</v>
          </cell>
          <cell r="O2445" t="str">
            <v>N/A</v>
          </cell>
          <cell r="V2445">
            <v>6781165.2427110001</v>
          </cell>
        </row>
        <row r="2446">
          <cell r="F2446" t="str">
            <v>B-19</v>
          </cell>
          <cell r="H2446" t="str">
            <v>Non-Surcharge</v>
          </cell>
          <cell r="O2446" t="str">
            <v>N/A</v>
          </cell>
          <cell r="V2446">
            <v>33336981.406916998</v>
          </cell>
        </row>
        <row r="2447">
          <cell r="F2447" t="str">
            <v>B-19</v>
          </cell>
          <cell r="H2447" t="str">
            <v>Non-Surcharge</v>
          </cell>
          <cell r="O2447" t="str">
            <v>N/A</v>
          </cell>
          <cell r="V2447">
            <v>157027564.81352499</v>
          </cell>
        </row>
        <row r="2448">
          <cell r="F2448" t="str">
            <v>B-19</v>
          </cell>
          <cell r="H2448" t="str">
            <v>Non-Surcharge</v>
          </cell>
          <cell r="O2448" t="str">
            <v>N/A</v>
          </cell>
          <cell r="V2448">
            <v>1818235.7943549999</v>
          </cell>
        </row>
        <row r="2449">
          <cell r="F2449" t="str">
            <v>B-19</v>
          </cell>
          <cell r="H2449" t="str">
            <v>Non-Surcharge</v>
          </cell>
          <cell r="O2449" t="str">
            <v>N/A</v>
          </cell>
          <cell r="V2449">
            <v>49509706.564676002</v>
          </cell>
        </row>
        <row r="2450">
          <cell r="F2450" t="str">
            <v>B-19</v>
          </cell>
          <cell r="H2450" t="str">
            <v>Non-Surcharge</v>
          </cell>
          <cell r="O2450" t="str">
            <v>N/A</v>
          </cell>
          <cell r="V2450">
            <v>303181739.35252398</v>
          </cell>
        </row>
        <row r="2451">
          <cell r="F2451" t="str">
            <v>B-19</v>
          </cell>
          <cell r="H2451" t="str">
            <v>Non-Surcharge</v>
          </cell>
          <cell r="O2451" t="str">
            <v>N/A</v>
          </cell>
          <cell r="V2451">
            <v>2339501.1515779998</v>
          </cell>
        </row>
        <row r="2452">
          <cell r="F2452" t="str">
            <v>B-19</v>
          </cell>
          <cell r="H2452" t="str">
            <v>Non-Surcharge</v>
          </cell>
          <cell r="O2452" t="str">
            <v>N/A</v>
          </cell>
          <cell r="V2452">
            <v>388380677.39476395</v>
          </cell>
        </row>
        <row r="2453">
          <cell r="F2453" t="str">
            <v>B-19</v>
          </cell>
          <cell r="H2453" t="str">
            <v>Non-Surcharge</v>
          </cell>
          <cell r="O2453" t="str">
            <v>N/A</v>
          </cell>
          <cell r="V2453">
            <v>1537737163.4843988</v>
          </cell>
        </row>
        <row r="2454">
          <cell r="F2454" t="str">
            <v>B-19</v>
          </cell>
          <cell r="H2454" t="str">
            <v>Non-Surcharge</v>
          </cell>
          <cell r="O2454" t="str">
            <v>N/A</v>
          </cell>
          <cell r="V2454">
            <v>14923505.23659</v>
          </cell>
        </row>
        <row r="2455">
          <cell r="F2455" t="str">
            <v>B-19</v>
          </cell>
          <cell r="H2455" t="str">
            <v>Non-Surcharge</v>
          </cell>
          <cell r="O2455" t="str">
            <v>N/A</v>
          </cell>
          <cell r="V2455">
            <v>124248360.49358401</v>
          </cell>
        </row>
        <row r="2456">
          <cell r="F2456" t="str">
            <v>B-19</v>
          </cell>
          <cell r="H2456" t="str">
            <v>Non-Surcharge</v>
          </cell>
          <cell r="O2456" t="str">
            <v>N/A</v>
          </cell>
          <cell r="V2456">
            <v>574308920.91363502</v>
          </cell>
        </row>
        <row r="2457">
          <cell r="F2457" t="str">
            <v>B-19</v>
          </cell>
          <cell r="H2457" t="str">
            <v>Non-Surcharge</v>
          </cell>
          <cell r="O2457" t="str">
            <v>N/A</v>
          </cell>
          <cell r="V2457">
            <v>4457789.6177019998</v>
          </cell>
        </row>
        <row r="2458">
          <cell r="F2458" t="str">
            <v>B-19</v>
          </cell>
          <cell r="H2458" t="str">
            <v>Non-Surcharge</v>
          </cell>
          <cell r="O2458" t="str">
            <v>N/A</v>
          </cell>
          <cell r="V2458">
            <v>35505620.642697997</v>
          </cell>
        </row>
        <row r="2459">
          <cell r="F2459" t="str">
            <v>B-19</v>
          </cell>
          <cell r="H2459" t="str">
            <v>Non-Surcharge</v>
          </cell>
          <cell r="O2459" t="str">
            <v>N/A</v>
          </cell>
          <cell r="V2459">
            <v>311438140.26860499</v>
          </cell>
        </row>
        <row r="2460">
          <cell r="F2460" t="str">
            <v>B-19</v>
          </cell>
          <cell r="H2460" t="str">
            <v>Non-Surcharge</v>
          </cell>
          <cell r="O2460" t="str">
            <v>N/A</v>
          </cell>
          <cell r="V2460">
            <v>1826044.8616879999</v>
          </cell>
        </row>
        <row r="2461">
          <cell r="F2461" t="str">
            <v>B-19</v>
          </cell>
          <cell r="H2461" t="str">
            <v>Non-Surcharge</v>
          </cell>
          <cell r="O2461" t="str">
            <v>N/A</v>
          </cell>
          <cell r="V2461">
            <v>140165123.41586798</v>
          </cell>
        </row>
        <row r="2462">
          <cell r="F2462" t="str">
            <v>B-19</v>
          </cell>
          <cell r="H2462" t="str">
            <v>Non-Surcharge</v>
          </cell>
          <cell r="O2462" t="str">
            <v>N/A</v>
          </cell>
          <cell r="V2462">
            <v>2056000700.394578</v>
          </cell>
        </row>
        <row r="2463">
          <cell r="F2463" t="str">
            <v>B-19</v>
          </cell>
          <cell r="H2463" t="str">
            <v>Non-Surcharge</v>
          </cell>
          <cell r="O2463" t="str">
            <v>N/A</v>
          </cell>
          <cell r="V2463">
            <v>2645729.7619869998</v>
          </cell>
        </row>
        <row r="2464">
          <cell r="F2464" t="str">
            <v>B-19</v>
          </cell>
          <cell r="H2464" t="str">
            <v>Non-Surcharge</v>
          </cell>
          <cell r="O2464" t="str">
            <v>N/A</v>
          </cell>
          <cell r="V2464">
            <v>20414726.39426</v>
          </cell>
        </row>
        <row r="2465">
          <cell r="F2465" t="str">
            <v>B-19</v>
          </cell>
          <cell r="H2465" t="str">
            <v>Non-Surcharge</v>
          </cell>
          <cell r="O2465" t="str">
            <v>N/A</v>
          </cell>
          <cell r="V2465">
            <v>567072415.08170104</v>
          </cell>
        </row>
        <row r="2466">
          <cell r="F2466" t="str">
            <v>B-19</v>
          </cell>
          <cell r="H2466" t="str">
            <v>Non-Surcharge</v>
          </cell>
          <cell r="O2466" t="str">
            <v>N/A</v>
          </cell>
          <cell r="V2466">
            <v>675541.94294600002</v>
          </cell>
        </row>
        <row r="2467">
          <cell r="F2467" t="str">
            <v>B-19</v>
          </cell>
          <cell r="H2467" t="str">
            <v>Non-Surcharge</v>
          </cell>
          <cell r="O2467" t="str">
            <v>N/A</v>
          </cell>
          <cell r="V2467">
            <v>66544835.772553995</v>
          </cell>
        </row>
        <row r="2468">
          <cell r="F2468" t="str">
            <v>B-19</v>
          </cell>
          <cell r="H2468" t="str">
            <v>Non-Surcharge</v>
          </cell>
          <cell r="O2468" t="str">
            <v>N/A</v>
          </cell>
          <cell r="V2468">
            <v>789999048.13191807</v>
          </cell>
        </row>
        <row r="2469">
          <cell r="F2469" t="str">
            <v>B-19</v>
          </cell>
          <cell r="H2469" t="str">
            <v>Non-Surcharge</v>
          </cell>
          <cell r="O2469" t="str">
            <v>N/A</v>
          </cell>
          <cell r="V2469">
            <v>822793.90756700002</v>
          </cell>
        </row>
        <row r="2470">
          <cell r="F2470" t="str">
            <v>B-19</v>
          </cell>
          <cell r="H2470" t="str">
            <v>Non-Surcharge</v>
          </cell>
          <cell r="O2470" t="str">
            <v>N/A</v>
          </cell>
          <cell r="V2470">
            <v>220457606.61999899</v>
          </cell>
        </row>
        <row r="2471">
          <cell r="F2471" t="str">
            <v>B-19</v>
          </cell>
          <cell r="H2471" t="str">
            <v>Non-Surcharge</v>
          </cell>
          <cell r="O2471" t="str">
            <v>N/A</v>
          </cell>
          <cell r="V2471">
            <v>4305788806.0638952</v>
          </cell>
        </row>
        <row r="2472">
          <cell r="F2472" t="str">
            <v>B-19</v>
          </cell>
          <cell r="H2472" t="str">
            <v>Non-Surcharge</v>
          </cell>
          <cell r="O2472" t="str">
            <v>N/A</v>
          </cell>
          <cell r="V2472">
            <v>5971831.906796</v>
          </cell>
        </row>
        <row r="2473">
          <cell r="F2473" t="str">
            <v>B-19</v>
          </cell>
          <cell r="H2473" t="str">
            <v>Non-Surcharge</v>
          </cell>
          <cell r="O2473" t="str">
            <v>N/A</v>
          </cell>
          <cell r="V2473">
            <v>68034113.261033997</v>
          </cell>
        </row>
        <row r="2474">
          <cell r="F2474" t="str">
            <v>B-19</v>
          </cell>
          <cell r="H2474" t="str">
            <v>Non-Surcharge</v>
          </cell>
          <cell r="O2474" t="str">
            <v>N/A</v>
          </cell>
          <cell r="V2474">
            <v>1372833125.1310191</v>
          </cell>
        </row>
        <row r="2475">
          <cell r="F2475" t="str">
            <v>B-19</v>
          </cell>
          <cell r="H2475" t="str">
            <v>Non-Surcharge</v>
          </cell>
          <cell r="O2475" t="str">
            <v>N/A</v>
          </cell>
          <cell r="V2475">
            <v>1628603.3196360001</v>
          </cell>
        </row>
        <row r="2476">
          <cell r="F2476" t="str">
            <v>B-19</v>
          </cell>
          <cell r="H2476" t="str">
            <v>Non-Surcharge</v>
          </cell>
          <cell r="O2476" t="str">
            <v>N/A</v>
          </cell>
          <cell r="V2476">
            <v>21535410.295228001</v>
          </cell>
        </row>
        <row r="2477">
          <cell r="F2477" t="str">
            <v>B-19</v>
          </cell>
          <cell r="H2477" t="str">
            <v>Non-Surcharge</v>
          </cell>
          <cell r="O2477" t="str">
            <v>N/A</v>
          </cell>
          <cell r="V2477">
            <v>461467307.97341996</v>
          </cell>
        </row>
        <row r="2478">
          <cell r="F2478" t="str">
            <v>B-19</v>
          </cell>
          <cell r="H2478" t="str">
            <v>Non-Surcharge</v>
          </cell>
          <cell r="O2478" t="str">
            <v>N/A</v>
          </cell>
          <cell r="V2478">
            <v>642372.65714899998</v>
          </cell>
        </row>
        <row r="2479">
          <cell r="F2479" t="str">
            <v>B-19</v>
          </cell>
          <cell r="H2479" t="str">
            <v>N/A</v>
          </cell>
          <cell r="O2479" t="str">
            <v>N/A</v>
          </cell>
          <cell r="V2479">
            <v>4680508.3627310004</v>
          </cell>
        </row>
        <row r="2480">
          <cell r="F2480" t="str">
            <v>B-19</v>
          </cell>
          <cell r="H2480" t="str">
            <v>N/A</v>
          </cell>
          <cell r="O2480" t="str">
            <v>N/A</v>
          </cell>
          <cell r="V2480">
            <v>2495606.0600620001</v>
          </cell>
        </row>
        <row r="2481">
          <cell r="F2481" t="str">
            <v>B-19</v>
          </cell>
          <cell r="H2481" t="str">
            <v>N/A</v>
          </cell>
          <cell r="O2481" t="str">
            <v>N/A</v>
          </cell>
          <cell r="V2481">
            <v>4645324.6247319998</v>
          </cell>
        </row>
        <row r="2482">
          <cell r="F2482" t="str">
            <v>B-19</v>
          </cell>
          <cell r="H2482" t="str">
            <v>N/A</v>
          </cell>
          <cell r="O2482" t="str">
            <v>N/A</v>
          </cell>
          <cell r="V2482">
            <v>8736527.4626809992</v>
          </cell>
        </row>
        <row r="2483">
          <cell r="F2483" t="str">
            <v>B-19</v>
          </cell>
          <cell r="H2483" t="str">
            <v>N/A</v>
          </cell>
          <cell r="O2483" t="str">
            <v>N/A</v>
          </cell>
          <cell r="V2483">
            <v>8558740.1273539998</v>
          </cell>
        </row>
        <row r="2484">
          <cell r="F2484" t="str">
            <v>B-19</v>
          </cell>
          <cell r="H2484" t="str">
            <v>N/A</v>
          </cell>
          <cell r="O2484" t="str">
            <v>N/A</v>
          </cell>
          <cell r="V2484">
            <v>848751.89125800005</v>
          </cell>
        </row>
        <row r="2485">
          <cell r="F2485" t="str">
            <v>B-19</v>
          </cell>
          <cell r="H2485" t="str">
            <v>N/A</v>
          </cell>
          <cell r="O2485" t="str">
            <v>N/A</v>
          </cell>
          <cell r="V2485">
            <v>709072.14835799998</v>
          </cell>
        </row>
        <row r="2486">
          <cell r="F2486" t="str">
            <v>B-19</v>
          </cell>
          <cell r="H2486" t="str">
            <v>N/A</v>
          </cell>
          <cell r="O2486" t="str">
            <v>N/A</v>
          </cell>
          <cell r="V2486">
            <v>806682.88077200006</v>
          </cell>
        </row>
        <row r="2487">
          <cell r="F2487" t="str">
            <v>B-19</v>
          </cell>
          <cell r="H2487" t="str">
            <v>N/A</v>
          </cell>
          <cell r="O2487" t="str">
            <v>N/A</v>
          </cell>
          <cell r="V2487">
            <v>1561939.7113609998</v>
          </cell>
        </row>
        <row r="2488">
          <cell r="F2488" t="str">
            <v>B-19</v>
          </cell>
          <cell r="H2488" t="str">
            <v>N/A</v>
          </cell>
          <cell r="O2488" t="str">
            <v>N/A</v>
          </cell>
          <cell r="V2488">
            <v>1497214.4295319999</v>
          </cell>
        </row>
        <row r="2489">
          <cell r="F2489" t="str">
            <v>B-19</v>
          </cell>
          <cell r="H2489" t="str">
            <v>N/A</v>
          </cell>
          <cell r="O2489" t="str">
            <v>N/A</v>
          </cell>
          <cell r="V2489">
            <v>29191.949260000001</v>
          </cell>
        </row>
        <row r="2490">
          <cell r="F2490" t="str">
            <v>B-19</v>
          </cell>
          <cell r="H2490" t="str">
            <v>N/A</v>
          </cell>
          <cell r="O2490" t="str">
            <v>N/A</v>
          </cell>
          <cell r="V2490">
            <v>25950.375257</v>
          </cell>
        </row>
        <row r="2491">
          <cell r="F2491" t="str">
            <v>B-19</v>
          </cell>
          <cell r="H2491" t="str">
            <v>N/A</v>
          </cell>
          <cell r="O2491" t="str">
            <v>N/A</v>
          </cell>
          <cell r="V2491">
            <v>26910.672103000001</v>
          </cell>
        </row>
        <row r="2492">
          <cell r="F2492" t="str">
            <v>B-19</v>
          </cell>
          <cell r="H2492" t="str">
            <v>N/A</v>
          </cell>
          <cell r="O2492" t="str">
            <v>N/A</v>
          </cell>
          <cell r="V2492">
            <v>58353.499083000002</v>
          </cell>
        </row>
        <row r="2493">
          <cell r="F2493" t="str">
            <v>B-19</v>
          </cell>
          <cell r="H2493" t="str">
            <v>N/A</v>
          </cell>
          <cell r="O2493" t="str">
            <v>N/A</v>
          </cell>
          <cell r="V2493">
            <v>55741.863307</v>
          </cell>
        </row>
        <row r="2494">
          <cell r="F2494" t="str">
            <v>B-19</v>
          </cell>
          <cell r="H2494" t="str">
            <v>N/A</v>
          </cell>
          <cell r="O2494" t="str">
            <v>N/A</v>
          </cell>
          <cell r="V2494">
            <v>9284122.3749010004</v>
          </cell>
        </row>
        <row r="2495">
          <cell r="F2495" t="str">
            <v>B-19</v>
          </cell>
          <cell r="H2495" t="str">
            <v>N/A</v>
          </cell>
          <cell r="O2495" t="str">
            <v>N/A</v>
          </cell>
          <cell r="V2495">
            <v>7846715.708335001</v>
          </cell>
        </row>
        <row r="2496">
          <cell r="F2496" t="str">
            <v>B-19</v>
          </cell>
          <cell r="H2496" t="str">
            <v>N/A</v>
          </cell>
          <cell r="O2496" t="str">
            <v>N/A</v>
          </cell>
          <cell r="V2496">
            <v>8350884.8302119998</v>
          </cell>
        </row>
        <row r="2497">
          <cell r="F2497" t="str">
            <v>B-19</v>
          </cell>
          <cell r="H2497" t="str">
            <v>N/A</v>
          </cell>
          <cell r="O2497" t="str">
            <v>N/A</v>
          </cell>
          <cell r="V2497">
            <v>16692670.726578999</v>
          </cell>
        </row>
        <row r="2498">
          <cell r="F2498" t="str">
            <v>B-19</v>
          </cell>
          <cell r="H2498" t="str">
            <v>N/A</v>
          </cell>
          <cell r="O2498" t="str">
            <v>N/A</v>
          </cell>
          <cell r="V2498">
            <v>15114374.866872001</v>
          </cell>
        </row>
        <row r="2499">
          <cell r="F2499" t="str">
            <v>B-19</v>
          </cell>
          <cell r="H2499" t="str">
            <v>N/A</v>
          </cell>
          <cell r="O2499" t="str">
            <v>N/A</v>
          </cell>
          <cell r="V2499">
            <v>459644.48807200004</v>
          </cell>
        </row>
        <row r="2500">
          <cell r="F2500" t="str">
            <v>B-19</v>
          </cell>
          <cell r="H2500" t="str">
            <v>N/A</v>
          </cell>
          <cell r="O2500" t="str">
            <v>N/A</v>
          </cell>
          <cell r="V2500">
            <v>397152.43385300005</v>
          </cell>
        </row>
        <row r="2501">
          <cell r="F2501" t="str">
            <v>B-19</v>
          </cell>
          <cell r="H2501" t="str">
            <v>N/A</v>
          </cell>
          <cell r="O2501" t="str">
            <v>N/A</v>
          </cell>
          <cell r="V2501">
            <v>433155.40891399997</v>
          </cell>
        </row>
        <row r="2502">
          <cell r="F2502" t="str">
            <v>B-19</v>
          </cell>
          <cell r="H2502" t="str">
            <v>N/A</v>
          </cell>
          <cell r="O2502" t="str">
            <v>N/A</v>
          </cell>
          <cell r="V2502">
            <v>855870.82576399995</v>
          </cell>
        </row>
        <row r="2503">
          <cell r="F2503" t="str">
            <v>B-19</v>
          </cell>
          <cell r="H2503" t="str">
            <v>N/A</v>
          </cell>
          <cell r="O2503" t="str">
            <v>N/A</v>
          </cell>
          <cell r="V2503">
            <v>820941.60528300004</v>
          </cell>
        </row>
        <row r="2504">
          <cell r="F2504" t="str">
            <v>B-19</v>
          </cell>
          <cell r="H2504" t="str">
            <v>N/A</v>
          </cell>
          <cell r="O2504" t="str">
            <v>N/A</v>
          </cell>
          <cell r="V2504">
            <v>25455.844035000002</v>
          </cell>
        </row>
        <row r="2505">
          <cell r="F2505" t="str">
            <v>B-19</v>
          </cell>
          <cell r="H2505" t="str">
            <v>N/A</v>
          </cell>
          <cell r="O2505" t="str">
            <v>N/A</v>
          </cell>
          <cell r="V2505">
            <v>26342.339683999999</v>
          </cell>
        </row>
        <row r="2506">
          <cell r="F2506" t="str">
            <v>B-19</v>
          </cell>
          <cell r="H2506" t="str">
            <v>N/A</v>
          </cell>
          <cell r="O2506" t="str">
            <v>N/A</v>
          </cell>
          <cell r="V2506">
            <v>32876.209639000001</v>
          </cell>
        </row>
        <row r="2507">
          <cell r="F2507" t="str">
            <v>B-19</v>
          </cell>
          <cell r="H2507" t="str">
            <v>N/A</v>
          </cell>
          <cell r="O2507" t="str">
            <v>N/A</v>
          </cell>
          <cell r="V2507">
            <v>26038.185988999998</v>
          </cell>
        </row>
        <row r="2508">
          <cell r="F2508" t="str">
            <v>B-19</v>
          </cell>
          <cell r="H2508" t="str">
            <v>N/A</v>
          </cell>
          <cell r="O2508" t="str">
            <v>N/A</v>
          </cell>
          <cell r="V2508">
            <v>31841.952702999999</v>
          </cell>
        </row>
        <row r="2509">
          <cell r="F2509" t="str">
            <v>B-19</v>
          </cell>
          <cell r="H2509" t="str">
            <v>N/A</v>
          </cell>
          <cell r="O2509" t="str">
            <v>N/A</v>
          </cell>
          <cell r="V2509">
            <v>303181739.35252398</v>
          </cell>
        </row>
        <row r="2510">
          <cell r="F2510" t="str">
            <v>B-19</v>
          </cell>
          <cell r="H2510" t="str">
            <v>N/A</v>
          </cell>
          <cell r="O2510" t="str">
            <v>N/A</v>
          </cell>
          <cell r="V2510">
            <v>157027564.81352499</v>
          </cell>
        </row>
        <row r="2511">
          <cell r="F2511" t="str">
            <v>B-19</v>
          </cell>
          <cell r="H2511" t="str">
            <v>N/A</v>
          </cell>
          <cell r="O2511" t="str">
            <v>N/A</v>
          </cell>
          <cell r="V2511">
            <v>807690173.75079811</v>
          </cell>
        </row>
        <row r="2512">
          <cell r="F2512" t="str">
            <v>B-19</v>
          </cell>
          <cell r="H2512" t="str">
            <v>N/A</v>
          </cell>
          <cell r="O2512" t="str">
            <v>N/A</v>
          </cell>
          <cell r="V2512">
            <v>574308920.91363502</v>
          </cell>
        </row>
        <row r="2513">
          <cell r="F2513" t="str">
            <v>B-19</v>
          </cell>
          <cell r="H2513" t="str">
            <v>N/A</v>
          </cell>
          <cell r="O2513" t="str">
            <v>N/A</v>
          </cell>
          <cell r="V2513">
            <v>1537737163.4843988</v>
          </cell>
        </row>
        <row r="2514">
          <cell r="F2514" t="str">
            <v>B-19</v>
          </cell>
          <cell r="H2514" t="str">
            <v>N/A</v>
          </cell>
          <cell r="O2514" t="str">
            <v>N/A</v>
          </cell>
          <cell r="V2514">
            <v>311438140.26860499</v>
          </cell>
        </row>
        <row r="2515">
          <cell r="F2515" t="str">
            <v>B-19</v>
          </cell>
          <cell r="H2515" t="str">
            <v>N/A</v>
          </cell>
          <cell r="O2515" t="str">
            <v>N/A</v>
          </cell>
          <cell r="V2515">
            <v>49509706.564676002</v>
          </cell>
        </row>
        <row r="2516">
          <cell r="F2516" t="str">
            <v>B-19</v>
          </cell>
          <cell r="H2516" t="str">
            <v>N/A</v>
          </cell>
          <cell r="O2516" t="str">
            <v>N/A</v>
          </cell>
          <cell r="V2516">
            <v>33336981.406916998</v>
          </cell>
        </row>
        <row r="2517">
          <cell r="F2517" t="str">
            <v>B-19</v>
          </cell>
          <cell r="H2517" t="str">
            <v>N/A</v>
          </cell>
          <cell r="O2517" t="str">
            <v>N/A</v>
          </cell>
          <cell r="V2517">
            <v>138588550.48208499</v>
          </cell>
        </row>
        <row r="2518">
          <cell r="F2518" t="str">
            <v>B-19</v>
          </cell>
          <cell r="H2518" t="str">
            <v>N/A</v>
          </cell>
          <cell r="O2518" t="str">
            <v>N/A</v>
          </cell>
          <cell r="V2518">
            <v>124248360.49358401</v>
          </cell>
        </row>
        <row r="2519">
          <cell r="F2519" t="str">
            <v>B-19</v>
          </cell>
          <cell r="H2519" t="str">
            <v>N/A</v>
          </cell>
          <cell r="O2519" t="str">
            <v>N/A</v>
          </cell>
          <cell r="V2519">
            <v>388380677.39476395</v>
          </cell>
        </row>
        <row r="2520">
          <cell r="F2520" t="str">
            <v>B-19</v>
          </cell>
          <cell r="H2520" t="str">
            <v>N/A</v>
          </cell>
          <cell r="O2520" t="str">
            <v>N/A</v>
          </cell>
          <cell r="V2520">
            <v>35505620.642697997</v>
          </cell>
        </row>
        <row r="2521">
          <cell r="F2521" t="str">
            <v>B-19</v>
          </cell>
          <cell r="H2521" t="str">
            <v>N/A</v>
          </cell>
          <cell r="O2521" t="str">
            <v>N/A</v>
          </cell>
          <cell r="V2521">
            <v>2339501.1515779998</v>
          </cell>
        </row>
        <row r="2522">
          <cell r="F2522" t="str">
            <v>B-19</v>
          </cell>
          <cell r="H2522" t="str">
            <v>N/A</v>
          </cell>
          <cell r="O2522" t="str">
            <v>N/A</v>
          </cell>
          <cell r="V2522">
            <v>1818235.7943549999</v>
          </cell>
        </row>
        <row r="2523">
          <cell r="F2523" t="str">
            <v>B-19</v>
          </cell>
          <cell r="H2523" t="str">
            <v>N/A</v>
          </cell>
          <cell r="O2523" t="str">
            <v>N/A</v>
          </cell>
          <cell r="V2523">
            <v>6781165.2427110001</v>
          </cell>
        </row>
        <row r="2524">
          <cell r="F2524" t="str">
            <v>B-19</v>
          </cell>
          <cell r="H2524" t="str">
            <v>N/A</v>
          </cell>
          <cell r="O2524" t="str">
            <v>N/A</v>
          </cell>
          <cell r="V2524">
            <v>4457789.6177019998</v>
          </cell>
        </row>
        <row r="2525">
          <cell r="F2525" t="str">
            <v>B-19</v>
          </cell>
          <cell r="H2525" t="str">
            <v>N/A</v>
          </cell>
          <cell r="O2525" t="str">
            <v>N/A</v>
          </cell>
          <cell r="V2525">
            <v>14923505.23659</v>
          </cell>
        </row>
        <row r="2526">
          <cell r="F2526" t="str">
            <v>B-19</v>
          </cell>
          <cell r="H2526" t="str">
            <v>N/A</v>
          </cell>
          <cell r="O2526" t="str">
            <v>N/A</v>
          </cell>
          <cell r="V2526">
            <v>1826044.8616879999</v>
          </cell>
        </row>
        <row r="2527">
          <cell r="F2527" t="str">
            <v>B-19</v>
          </cell>
          <cell r="H2527" t="str">
            <v>N/A</v>
          </cell>
          <cell r="O2527" t="str">
            <v>N/A</v>
          </cell>
          <cell r="V2527">
            <v>789999048.13191807</v>
          </cell>
        </row>
        <row r="2528">
          <cell r="F2528" t="str">
            <v>B-19</v>
          </cell>
          <cell r="H2528" t="str">
            <v>N/A</v>
          </cell>
          <cell r="O2528" t="str">
            <v>N/A</v>
          </cell>
          <cell r="V2528">
            <v>567072415.08170104</v>
          </cell>
        </row>
        <row r="2529">
          <cell r="F2529" t="str">
            <v>B-19</v>
          </cell>
          <cell r="H2529" t="str">
            <v>N/A</v>
          </cell>
          <cell r="O2529" t="str">
            <v>N/A</v>
          </cell>
          <cell r="V2529">
            <v>2056000700.394578</v>
          </cell>
        </row>
        <row r="2530">
          <cell r="F2530" t="str">
            <v>B-19</v>
          </cell>
          <cell r="H2530" t="str">
            <v>N/A</v>
          </cell>
          <cell r="O2530" t="str">
            <v>N/A</v>
          </cell>
          <cell r="V2530">
            <v>1372833125.1310191</v>
          </cell>
        </row>
        <row r="2531">
          <cell r="F2531" t="str">
            <v>B-19</v>
          </cell>
          <cell r="H2531" t="str">
            <v>N/A</v>
          </cell>
          <cell r="O2531" t="str">
            <v>N/A</v>
          </cell>
          <cell r="V2531">
            <v>4305788806.0638952</v>
          </cell>
        </row>
        <row r="2532">
          <cell r="F2532" t="str">
            <v>B-19</v>
          </cell>
          <cell r="H2532" t="str">
            <v>N/A</v>
          </cell>
          <cell r="O2532" t="str">
            <v>N/A</v>
          </cell>
          <cell r="V2532">
            <v>461467307.97341996</v>
          </cell>
        </row>
        <row r="2533">
          <cell r="F2533" t="str">
            <v>B-19</v>
          </cell>
          <cell r="H2533" t="str">
            <v>N/A</v>
          </cell>
          <cell r="O2533" t="str">
            <v>N/A</v>
          </cell>
          <cell r="V2533">
            <v>66544835.772553995</v>
          </cell>
        </row>
        <row r="2534">
          <cell r="F2534" t="str">
            <v>B-19</v>
          </cell>
          <cell r="H2534" t="str">
            <v>N/A</v>
          </cell>
          <cell r="O2534" t="str">
            <v>N/A</v>
          </cell>
          <cell r="V2534">
            <v>20414726.39426</v>
          </cell>
        </row>
        <row r="2535">
          <cell r="F2535" t="str">
            <v>B-19</v>
          </cell>
          <cell r="H2535" t="str">
            <v>N/A</v>
          </cell>
          <cell r="O2535" t="str">
            <v>N/A</v>
          </cell>
          <cell r="V2535">
            <v>140165123.41586798</v>
          </cell>
        </row>
        <row r="2536">
          <cell r="F2536" t="str">
            <v>B-19</v>
          </cell>
          <cell r="H2536" t="str">
            <v>N/A</v>
          </cell>
          <cell r="O2536" t="str">
            <v>N/A</v>
          </cell>
          <cell r="V2536">
            <v>68034113.261033997</v>
          </cell>
        </row>
        <row r="2537">
          <cell r="F2537" t="str">
            <v>B-19</v>
          </cell>
          <cell r="H2537" t="str">
            <v>N/A</v>
          </cell>
          <cell r="O2537" t="str">
            <v>N/A</v>
          </cell>
          <cell r="V2537">
            <v>220457606.61999899</v>
          </cell>
        </row>
        <row r="2538">
          <cell r="F2538" t="str">
            <v>B-19</v>
          </cell>
          <cell r="H2538" t="str">
            <v>N/A</v>
          </cell>
          <cell r="O2538" t="str">
            <v>N/A</v>
          </cell>
          <cell r="V2538">
            <v>21535410.295228001</v>
          </cell>
        </row>
        <row r="2539">
          <cell r="F2539" t="str">
            <v>B-19</v>
          </cell>
          <cell r="H2539" t="str">
            <v>N/A</v>
          </cell>
          <cell r="O2539" t="str">
            <v>N/A</v>
          </cell>
          <cell r="V2539">
            <v>822793.90756700002</v>
          </cell>
        </row>
        <row r="2540">
          <cell r="F2540" t="str">
            <v>B-19</v>
          </cell>
          <cell r="H2540" t="str">
            <v>N/A</v>
          </cell>
          <cell r="O2540" t="str">
            <v>N/A</v>
          </cell>
          <cell r="V2540">
            <v>675541.94294600002</v>
          </cell>
        </row>
        <row r="2541">
          <cell r="F2541" t="str">
            <v>B-19</v>
          </cell>
          <cell r="H2541" t="str">
            <v>N/A</v>
          </cell>
          <cell r="O2541" t="str">
            <v>N/A</v>
          </cell>
          <cell r="V2541">
            <v>2645729.7619869998</v>
          </cell>
        </row>
        <row r="2542">
          <cell r="F2542" t="str">
            <v>B-19</v>
          </cell>
          <cell r="H2542" t="str">
            <v>N/A</v>
          </cell>
          <cell r="O2542" t="str">
            <v>N/A</v>
          </cell>
          <cell r="V2542">
            <v>1628603.3196360001</v>
          </cell>
        </row>
        <row r="2543">
          <cell r="F2543" t="str">
            <v>B-19</v>
          </cell>
          <cell r="H2543" t="str">
            <v>N/A</v>
          </cell>
          <cell r="O2543" t="str">
            <v>N/A</v>
          </cell>
          <cell r="V2543">
            <v>5971831.906796</v>
          </cell>
        </row>
        <row r="2544">
          <cell r="F2544" t="str">
            <v>B-19</v>
          </cell>
          <cell r="H2544" t="str">
            <v>N/A</v>
          </cell>
          <cell r="O2544" t="str">
            <v>N/A</v>
          </cell>
          <cell r="V2544">
            <v>642372.65714899998</v>
          </cell>
        </row>
        <row r="2545">
          <cell r="F2545" t="str">
            <v>B-19</v>
          </cell>
          <cell r="H2545" t="str">
            <v>N/A</v>
          </cell>
          <cell r="O2545" t="str">
            <v>N/A</v>
          </cell>
          <cell r="V2545">
            <v>73773.741188</v>
          </cell>
        </row>
        <row r="2546">
          <cell r="F2546" t="str">
            <v>B-19</v>
          </cell>
          <cell r="H2546" t="str">
            <v>N/A</v>
          </cell>
          <cell r="O2546" t="str">
            <v>N/A</v>
          </cell>
          <cell r="V2546">
            <v>51960.403756</v>
          </cell>
        </row>
        <row r="2547">
          <cell r="F2547" t="str">
            <v>B-19</v>
          </cell>
          <cell r="H2547" t="str">
            <v>N/A</v>
          </cell>
          <cell r="O2547" t="str">
            <v>N/A</v>
          </cell>
          <cell r="V2547">
            <v>25133.028477</v>
          </cell>
        </row>
        <row r="2548">
          <cell r="F2548" t="str">
            <v>B-19</v>
          </cell>
          <cell r="H2548" t="str">
            <v>N/A</v>
          </cell>
          <cell r="O2548" t="str">
            <v>N/A</v>
          </cell>
          <cell r="V2548">
            <v>12585.926762999999</v>
          </cell>
        </row>
        <row r="2549">
          <cell r="F2549" t="str">
            <v>B-19</v>
          </cell>
          <cell r="H2549" t="str">
            <v>N/A</v>
          </cell>
          <cell r="O2549" t="str">
            <v>N/A</v>
          </cell>
          <cell r="V2549">
            <v>0</v>
          </cell>
        </row>
        <row r="2550">
          <cell r="F2550" t="str">
            <v>B-19</v>
          </cell>
          <cell r="H2550" t="str">
            <v>N/A</v>
          </cell>
          <cell r="O2550" t="str">
            <v>N/A</v>
          </cell>
          <cell r="V2550">
            <v>4542.7849180000003</v>
          </cell>
        </row>
        <row r="2551">
          <cell r="F2551" t="str">
            <v>B-19</v>
          </cell>
          <cell r="H2551" t="str">
            <v>EUCRA</v>
          </cell>
          <cell r="O2551" t="str">
            <v>N/A</v>
          </cell>
          <cell r="V2551">
            <v>138588550.48208499</v>
          </cell>
        </row>
        <row r="2552">
          <cell r="F2552" t="str">
            <v>B-19</v>
          </cell>
          <cell r="H2552" t="str">
            <v>EUCRA</v>
          </cell>
          <cell r="O2552" t="str">
            <v>N/A</v>
          </cell>
          <cell r="V2552">
            <v>807690173.75079811</v>
          </cell>
        </row>
        <row r="2553">
          <cell r="F2553" t="str">
            <v>B-19</v>
          </cell>
          <cell r="H2553" t="str">
            <v>EUCRA</v>
          </cell>
          <cell r="O2553" t="str">
            <v>N/A</v>
          </cell>
          <cell r="V2553">
            <v>6781165.2427110001</v>
          </cell>
        </row>
        <row r="2554">
          <cell r="F2554" t="str">
            <v>B-19</v>
          </cell>
          <cell r="H2554" t="str">
            <v>EUCRA</v>
          </cell>
          <cell r="O2554" t="str">
            <v>N/A</v>
          </cell>
          <cell r="V2554">
            <v>33336981.406916998</v>
          </cell>
        </row>
        <row r="2555">
          <cell r="F2555" t="str">
            <v>B-19</v>
          </cell>
          <cell r="H2555" t="str">
            <v>EUCRA</v>
          </cell>
          <cell r="O2555" t="str">
            <v>N/A</v>
          </cell>
          <cell r="V2555">
            <v>157027564.81352499</v>
          </cell>
        </row>
        <row r="2556">
          <cell r="F2556" t="str">
            <v>B-19</v>
          </cell>
          <cell r="H2556" t="str">
            <v>EUCRA</v>
          </cell>
          <cell r="O2556" t="str">
            <v>N/A</v>
          </cell>
          <cell r="V2556">
            <v>1818235.7943549999</v>
          </cell>
        </row>
        <row r="2557">
          <cell r="F2557" t="str">
            <v>B-19</v>
          </cell>
          <cell r="H2557" t="str">
            <v>EUCRA</v>
          </cell>
          <cell r="O2557" t="str">
            <v>N/A</v>
          </cell>
          <cell r="V2557">
            <v>49509706.564676002</v>
          </cell>
        </row>
        <row r="2558">
          <cell r="F2558" t="str">
            <v>B-19</v>
          </cell>
          <cell r="H2558" t="str">
            <v>EUCRA</v>
          </cell>
          <cell r="O2558" t="str">
            <v>N/A</v>
          </cell>
          <cell r="V2558">
            <v>303181739.35252398</v>
          </cell>
        </row>
        <row r="2559">
          <cell r="F2559" t="str">
            <v>B-19</v>
          </cell>
          <cell r="H2559" t="str">
            <v>EUCRA</v>
          </cell>
          <cell r="O2559" t="str">
            <v>N/A</v>
          </cell>
          <cell r="V2559">
            <v>2339501.1515779998</v>
          </cell>
        </row>
        <row r="2560">
          <cell r="F2560" t="str">
            <v>B-19</v>
          </cell>
          <cell r="H2560" t="str">
            <v>EUCRA</v>
          </cell>
          <cell r="O2560" t="str">
            <v>N/A</v>
          </cell>
          <cell r="V2560">
            <v>388380677.39476395</v>
          </cell>
        </row>
        <row r="2561">
          <cell r="F2561" t="str">
            <v>B-19</v>
          </cell>
          <cell r="H2561" t="str">
            <v>EUCRA</v>
          </cell>
          <cell r="O2561" t="str">
            <v>N/A</v>
          </cell>
          <cell r="V2561">
            <v>1537737163.4843988</v>
          </cell>
        </row>
        <row r="2562">
          <cell r="F2562" t="str">
            <v>B-19</v>
          </cell>
          <cell r="H2562" t="str">
            <v>EUCRA</v>
          </cell>
          <cell r="O2562" t="str">
            <v>N/A</v>
          </cell>
          <cell r="V2562">
            <v>14923505.23659</v>
          </cell>
        </row>
        <row r="2563">
          <cell r="F2563" t="str">
            <v>B-19</v>
          </cell>
          <cell r="H2563" t="str">
            <v>EUCRA</v>
          </cell>
          <cell r="O2563" t="str">
            <v>N/A</v>
          </cell>
          <cell r="V2563">
            <v>124248360.49358401</v>
          </cell>
        </row>
        <row r="2564">
          <cell r="F2564" t="str">
            <v>B-19</v>
          </cell>
          <cell r="H2564" t="str">
            <v>EUCRA</v>
          </cell>
          <cell r="O2564" t="str">
            <v>N/A</v>
          </cell>
          <cell r="V2564">
            <v>574308920.91363502</v>
          </cell>
        </row>
        <row r="2565">
          <cell r="F2565" t="str">
            <v>B-19</v>
          </cell>
          <cell r="H2565" t="str">
            <v>EUCRA</v>
          </cell>
          <cell r="O2565" t="str">
            <v>N/A</v>
          </cell>
          <cell r="V2565">
            <v>4457789.6177019998</v>
          </cell>
        </row>
        <row r="2566">
          <cell r="F2566" t="str">
            <v>B-19</v>
          </cell>
          <cell r="H2566" t="str">
            <v>EUCRA</v>
          </cell>
          <cell r="O2566" t="str">
            <v>N/A</v>
          </cell>
          <cell r="V2566">
            <v>35505620.642697997</v>
          </cell>
        </row>
        <row r="2567">
          <cell r="F2567" t="str">
            <v>B-19</v>
          </cell>
          <cell r="H2567" t="str">
            <v>EUCRA</v>
          </cell>
          <cell r="O2567" t="str">
            <v>N/A</v>
          </cell>
          <cell r="V2567">
            <v>311438140.26860499</v>
          </cell>
        </row>
        <row r="2568">
          <cell r="F2568" t="str">
            <v>B-19</v>
          </cell>
          <cell r="H2568" t="str">
            <v>EUCRA</v>
          </cell>
          <cell r="O2568" t="str">
            <v>N/A</v>
          </cell>
          <cell r="V2568">
            <v>1826044.8616879999</v>
          </cell>
        </row>
        <row r="2569">
          <cell r="F2569" t="str">
            <v>B-19</v>
          </cell>
          <cell r="H2569" t="str">
            <v>EUCRA</v>
          </cell>
          <cell r="O2569" t="str">
            <v>N/A</v>
          </cell>
          <cell r="V2569">
            <v>140165123.41586798</v>
          </cell>
        </row>
        <row r="2570">
          <cell r="F2570" t="str">
            <v>B-19</v>
          </cell>
          <cell r="H2570" t="str">
            <v>EUCRA</v>
          </cell>
          <cell r="O2570" t="str">
            <v>N/A</v>
          </cell>
          <cell r="V2570">
            <v>2056000700.394578</v>
          </cell>
        </row>
        <row r="2571">
          <cell r="F2571" t="str">
            <v>B-19</v>
          </cell>
          <cell r="H2571" t="str">
            <v>EUCRA</v>
          </cell>
          <cell r="O2571" t="str">
            <v>N/A</v>
          </cell>
          <cell r="V2571">
            <v>2645729.7619869998</v>
          </cell>
        </row>
        <row r="2572">
          <cell r="F2572" t="str">
            <v>B-19</v>
          </cell>
          <cell r="H2572" t="str">
            <v>EUCRA</v>
          </cell>
          <cell r="O2572" t="str">
            <v>N/A</v>
          </cell>
          <cell r="V2572">
            <v>20414726.39426</v>
          </cell>
        </row>
        <row r="2573">
          <cell r="F2573" t="str">
            <v>B-19</v>
          </cell>
          <cell r="H2573" t="str">
            <v>EUCRA</v>
          </cell>
          <cell r="O2573" t="str">
            <v>N/A</v>
          </cell>
          <cell r="V2573">
            <v>567072415.08170104</v>
          </cell>
        </row>
        <row r="2574">
          <cell r="F2574" t="str">
            <v>B-19</v>
          </cell>
          <cell r="H2574" t="str">
            <v>EUCRA</v>
          </cell>
          <cell r="O2574" t="str">
            <v>N/A</v>
          </cell>
          <cell r="V2574">
            <v>675541.94294600002</v>
          </cell>
        </row>
        <row r="2575">
          <cell r="F2575" t="str">
            <v>B-19</v>
          </cell>
          <cell r="H2575" t="str">
            <v>EUCRA</v>
          </cell>
          <cell r="O2575" t="str">
            <v>N/A</v>
          </cell>
          <cell r="V2575">
            <v>66544835.772553995</v>
          </cell>
        </row>
        <row r="2576">
          <cell r="F2576" t="str">
            <v>B-19</v>
          </cell>
          <cell r="H2576" t="str">
            <v>EUCRA</v>
          </cell>
          <cell r="O2576" t="str">
            <v>N/A</v>
          </cell>
          <cell r="V2576">
            <v>789999048.13191807</v>
          </cell>
        </row>
        <row r="2577">
          <cell r="F2577" t="str">
            <v>B-19</v>
          </cell>
          <cell r="H2577" t="str">
            <v>EUCRA</v>
          </cell>
          <cell r="O2577" t="str">
            <v>N/A</v>
          </cell>
          <cell r="V2577">
            <v>822793.90756700002</v>
          </cell>
        </row>
        <row r="2578">
          <cell r="F2578" t="str">
            <v>B-19</v>
          </cell>
          <cell r="H2578" t="str">
            <v>EUCRA</v>
          </cell>
          <cell r="O2578" t="str">
            <v>N/A</v>
          </cell>
          <cell r="V2578">
            <v>220457606.61999899</v>
          </cell>
        </row>
        <row r="2579">
          <cell r="F2579" t="str">
            <v>B-19</v>
          </cell>
          <cell r="H2579" t="str">
            <v>EUCRA</v>
          </cell>
          <cell r="O2579" t="str">
            <v>N/A</v>
          </cell>
          <cell r="V2579">
            <v>4305788806.0638952</v>
          </cell>
        </row>
        <row r="2580">
          <cell r="F2580" t="str">
            <v>B-19</v>
          </cell>
          <cell r="H2580" t="str">
            <v>EUCRA</v>
          </cell>
          <cell r="O2580" t="str">
            <v>N/A</v>
          </cell>
          <cell r="V2580">
            <v>5971831.906796</v>
          </cell>
        </row>
        <row r="2581">
          <cell r="F2581" t="str">
            <v>B-19</v>
          </cell>
          <cell r="H2581" t="str">
            <v>EUCRA</v>
          </cell>
          <cell r="O2581" t="str">
            <v>N/A</v>
          </cell>
          <cell r="V2581">
            <v>68034113.261033997</v>
          </cell>
        </row>
        <row r="2582">
          <cell r="F2582" t="str">
            <v>B-19</v>
          </cell>
          <cell r="H2582" t="str">
            <v>EUCRA</v>
          </cell>
          <cell r="O2582" t="str">
            <v>N/A</v>
          </cell>
          <cell r="V2582">
            <v>1372833125.1310191</v>
          </cell>
        </row>
        <row r="2583">
          <cell r="F2583" t="str">
            <v>B-19</v>
          </cell>
          <cell r="H2583" t="str">
            <v>EUCRA</v>
          </cell>
          <cell r="O2583" t="str">
            <v>N/A</v>
          </cell>
          <cell r="V2583">
            <v>1628603.3196360001</v>
          </cell>
        </row>
        <row r="2584">
          <cell r="F2584" t="str">
            <v>B-19</v>
          </cell>
          <cell r="H2584" t="str">
            <v>EUCRA</v>
          </cell>
          <cell r="O2584" t="str">
            <v>N/A</v>
          </cell>
          <cell r="V2584">
            <v>21535410.295228001</v>
          </cell>
        </row>
        <row r="2585">
          <cell r="F2585" t="str">
            <v>B-19</v>
          </cell>
          <cell r="H2585" t="str">
            <v>EUCRA</v>
          </cell>
          <cell r="O2585" t="str">
            <v>N/A</v>
          </cell>
          <cell r="V2585">
            <v>461467307.97341996</v>
          </cell>
        </row>
        <row r="2586">
          <cell r="F2586" t="str">
            <v>B-19</v>
          </cell>
          <cell r="H2586" t="str">
            <v>EUCRA</v>
          </cell>
          <cell r="O2586" t="str">
            <v>N/A</v>
          </cell>
          <cell r="V2586">
            <v>642372.65714899998</v>
          </cell>
        </row>
        <row r="2587">
          <cell r="F2587" t="str">
            <v>B-19</v>
          </cell>
          <cell r="H2587" t="str">
            <v>TAC</v>
          </cell>
          <cell r="O2587" t="str">
            <v>N/A</v>
          </cell>
          <cell r="V2587">
            <v>138588550.48208499</v>
          </cell>
        </row>
        <row r="2588">
          <cell r="F2588" t="str">
            <v>B-19</v>
          </cell>
          <cell r="H2588" t="str">
            <v>TAC</v>
          </cell>
          <cell r="O2588" t="str">
            <v>N/A</v>
          </cell>
          <cell r="V2588">
            <v>807690173.75079811</v>
          </cell>
        </row>
        <row r="2589">
          <cell r="F2589" t="str">
            <v>B-19</v>
          </cell>
          <cell r="H2589" t="str">
            <v>TAC</v>
          </cell>
          <cell r="O2589" t="str">
            <v>N/A</v>
          </cell>
          <cell r="V2589">
            <v>6781165.2427110001</v>
          </cell>
        </row>
        <row r="2590">
          <cell r="F2590" t="str">
            <v>B-19</v>
          </cell>
          <cell r="H2590" t="str">
            <v>TAC</v>
          </cell>
          <cell r="O2590" t="str">
            <v>N/A</v>
          </cell>
          <cell r="V2590">
            <v>33336981.406916998</v>
          </cell>
        </row>
        <row r="2591">
          <cell r="F2591" t="str">
            <v>B-19</v>
          </cell>
          <cell r="H2591" t="str">
            <v>TAC</v>
          </cell>
          <cell r="O2591" t="str">
            <v>N/A</v>
          </cell>
          <cell r="V2591">
            <v>157027564.81352499</v>
          </cell>
        </row>
        <row r="2592">
          <cell r="F2592" t="str">
            <v>B-19</v>
          </cell>
          <cell r="H2592" t="str">
            <v>TAC</v>
          </cell>
          <cell r="O2592" t="str">
            <v>N/A</v>
          </cell>
          <cell r="V2592">
            <v>1818235.7943549999</v>
          </cell>
        </row>
        <row r="2593">
          <cell r="F2593" t="str">
            <v>B-19</v>
          </cell>
          <cell r="H2593" t="str">
            <v>TAC</v>
          </cell>
          <cell r="O2593" t="str">
            <v>N/A</v>
          </cell>
          <cell r="V2593">
            <v>49509706.564676002</v>
          </cell>
        </row>
        <row r="2594">
          <cell r="F2594" t="str">
            <v>B-19</v>
          </cell>
          <cell r="H2594" t="str">
            <v>TAC</v>
          </cell>
          <cell r="O2594" t="str">
            <v>N/A</v>
          </cell>
          <cell r="V2594">
            <v>303181739.35252398</v>
          </cell>
        </row>
        <row r="2595">
          <cell r="F2595" t="str">
            <v>B-19</v>
          </cell>
          <cell r="H2595" t="str">
            <v>TAC</v>
          </cell>
          <cell r="O2595" t="str">
            <v>N/A</v>
          </cell>
          <cell r="V2595">
            <v>2339501.1515779998</v>
          </cell>
        </row>
        <row r="2596">
          <cell r="F2596" t="str">
            <v>B-19</v>
          </cell>
          <cell r="H2596" t="str">
            <v>TAC</v>
          </cell>
          <cell r="O2596" t="str">
            <v>N/A</v>
          </cell>
          <cell r="V2596">
            <v>388380677.39476395</v>
          </cell>
        </row>
        <row r="2597">
          <cell r="F2597" t="str">
            <v>B-19</v>
          </cell>
          <cell r="H2597" t="str">
            <v>TAC</v>
          </cell>
          <cell r="O2597" t="str">
            <v>N/A</v>
          </cell>
          <cell r="V2597">
            <v>1537737163.4843988</v>
          </cell>
        </row>
        <row r="2598">
          <cell r="F2598" t="str">
            <v>B-19</v>
          </cell>
          <cell r="H2598" t="str">
            <v>TAC</v>
          </cell>
          <cell r="O2598" t="str">
            <v>N/A</v>
          </cell>
          <cell r="V2598">
            <v>14923505.23659</v>
          </cell>
        </row>
        <row r="2599">
          <cell r="F2599" t="str">
            <v>B-19</v>
          </cell>
          <cell r="H2599" t="str">
            <v>TAC</v>
          </cell>
          <cell r="O2599" t="str">
            <v>N/A</v>
          </cell>
          <cell r="V2599">
            <v>124248360.49358401</v>
          </cell>
        </row>
        <row r="2600">
          <cell r="F2600" t="str">
            <v>B-19</v>
          </cell>
          <cell r="H2600" t="str">
            <v>TAC</v>
          </cell>
          <cell r="O2600" t="str">
            <v>N/A</v>
          </cell>
          <cell r="V2600">
            <v>574308920.91363502</v>
          </cell>
        </row>
        <row r="2601">
          <cell r="F2601" t="str">
            <v>B-19</v>
          </cell>
          <cell r="H2601" t="str">
            <v>TAC</v>
          </cell>
          <cell r="O2601" t="str">
            <v>N/A</v>
          </cell>
          <cell r="V2601">
            <v>4457789.6177019998</v>
          </cell>
        </row>
        <row r="2602">
          <cell r="F2602" t="str">
            <v>B-19</v>
          </cell>
          <cell r="H2602" t="str">
            <v>TAC</v>
          </cell>
          <cell r="O2602" t="str">
            <v>N/A</v>
          </cell>
          <cell r="V2602">
            <v>35505620.642697997</v>
          </cell>
        </row>
        <row r="2603">
          <cell r="F2603" t="str">
            <v>B-19</v>
          </cell>
          <cell r="H2603" t="str">
            <v>TAC</v>
          </cell>
          <cell r="O2603" t="str">
            <v>N/A</v>
          </cell>
          <cell r="V2603">
            <v>311438140.26860499</v>
          </cell>
        </row>
        <row r="2604">
          <cell r="F2604" t="str">
            <v>B-19</v>
          </cell>
          <cell r="H2604" t="str">
            <v>TAC</v>
          </cell>
          <cell r="O2604" t="str">
            <v>N/A</v>
          </cell>
          <cell r="V2604">
            <v>1826044.8616879999</v>
          </cell>
        </row>
        <row r="2605">
          <cell r="F2605" t="str">
            <v>B-19</v>
          </cell>
          <cell r="H2605" t="str">
            <v>TAC</v>
          </cell>
          <cell r="O2605" t="str">
            <v>N/A</v>
          </cell>
          <cell r="V2605">
            <v>140165123.41586798</v>
          </cell>
        </row>
        <row r="2606">
          <cell r="F2606" t="str">
            <v>B-19</v>
          </cell>
          <cell r="H2606" t="str">
            <v>TAC</v>
          </cell>
          <cell r="O2606" t="str">
            <v>N/A</v>
          </cell>
          <cell r="V2606">
            <v>2056000700.394578</v>
          </cell>
        </row>
        <row r="2607">
          <cell r="F2607" t="str">
            <v>B-19</v>
          </cell>
          <cell r="H2607" t="str">
            <v>TAC</v>
          </cell>
          <cell r="O2607" t="str">
            <v>N/A</v>
          </cell>
          <cell r="V2607">
            <v>2645729.7619869998</v>
          </cell>
        </row>
        <row r="2608">
          <cell r="F2608" t="str">
            <v>B-19</v>
          </cell>
          <cell r="H2608" t="str">
            <v>TAC</v>
          </cell>
          <cell r="O2608" t="str">
            <v>N/A</v>
          </cell>
          <cell r="V2608">
            <v>20414726.39426</v>
          </cell>
        </row>
        <row r="2609">
          <cell r="F2609" t="str">
            <v>B-19</v>
          </cell>
          <cell r="H2609" t="str">
            <v>TAC</v>
          </cell>
          <cell r="O2609" t="str">
            <v>N/A</v>
          </cell>
          <cell r="V2609">
            <v>567072415.08170104</v>
          </cell>
        </row>
        <row r="2610">
          <cell r="F2610" t="str">
            <v>B-19</v>
          </cell>
          <cell r="H2610" t="str">
            <v>TAC</v>
          </cell>
          <cell r="O2610" t="str">
            <v>N/A</v>
          </cell>
          <cell r="V2610">
            <v>675541.94294600002</v>
          </cell>
        </row>
        <row r="2611">
          <cell r="F2611" t="str">
            <v>B-19</v>
          </cell>
          <cell r="H2611" t="str">
            <v>TAC</v>
          </cell>
          <cell r="O2611" t="str">
            <v>N/A</v>
          </cell>
          <cell r="V2611">
            <v>66544835.772553995</v>
          </cell>
        </row>
        <row r="2612">
          <cell r="F2612" t="str">
            <v>B-19</v>
          </cell>
          <cell r="H2612" t="str">
            <v>TAC</v>
          </cell>
          <cell r="O2612" t="str">
            <v>N/A</v>
          </cell>
          <cell r="V2612">
            <v>789999048.13191807</v>
          </cell>
        </row>
        <row r="2613">
          <cell r="F2613" t="str">
            <v>B-19</v>
          </cell>
          <cell r="H2613" t="str">
            <v>TAC</v>
          </cell>
          <cell r="O2613" t="str">
            <v>N/A</v>
          </cell>
          <cell r="V2613">
            <v>822793.90756700002</v>
          </cell>
        </row>
        <row r="2614">
          <cell r="F2614" t="str">
            <v>B-19</v>
          </cell>
          <cell r="H2614" t="str">
            <v>TAC</v>
          </cell>
          <cell r="O2614" t="str">
            <v>N/A</v>
          </cell>
          <cell r="V2614">
            <v>220457606.61999899</v>
          </cell>
        </row>
        <row r="2615">
          <cell r="F2615" t="str">
            <v>B-19</v>
          </cell>
          <cell r="H2615" t="str">
            <v>TAC</v>
          </cell>
          <cell r="O2615" t="str">
            <v>N/A</v>
          </cell>
          <cell r="V2615">
            <v>4305788806.0638952</v>
          </cell>
        </row>
        <row r="2616">
          <cell r="F2616" t="str">
            <v>B-19</v>
          </cell>
          <cell r="H2616" t="str">
            <v>TAC</v>
          </cell>
          <cell r="O2616" t="str">
            <v>N/A</v>
          </cell>
          <cell r="V2616">
            <v>5971831.906796</v>
          </cell>
        </row>
        <row r="2617">
          <cell r="F2617" t="str">
            <v>B-19</v>
          </cell>
          <cell r="H2617" t="str">
            <v>TAC</v>
          </cell>
          <cell r="O2617" t="str">
            <v>N/A</v>
          </cell>
          <cell r="V2617">
            <v>68034113.261033997</v>
          </cell>
        </row>
        <row r="2618">
          <cell r="F2618" t="str">
            <v>B-19</v>
          </cell>
          <cell r="H2618" t="str">
            <v>TAC</v>
          </cell>
          <cell r="O2618" t="str">
            <v>N/A</v>
          </cell>
          <cell r="V2618">
            <v>1372833125.1310191</v>
          </cell>
        </row>
        <row r="2619">
          <cell r="F2619" t="str">
            <v>B-19</v>
          </cell>
          <cell r="H2619" t="str">
            <v>TAC</v>
          </cell>
          <cell r="O2619" t="str">
            <v>N/A</v>
          </cell>
          <cell r="V2619">
            <v>1628603.3196360001</v>
          </cell>
        </row>
        <row r="2620">
          <cell r="F2620" t="str">
            <v>B-19</v>
          </cell>
          <cell r="H2620" t="str">
            <v>TAC</v>
          </cell>
          <cell r="O2620" t="str">
            <v>N/A</v>
          </cell>
          <cell r="V2620">
            <v>21535410.295228001</v>
          </cell>
        </row>
        <row r="2621">
          <cell r="F2621" t="str">
            <v>B-19</v>
          </cell>
          <cell r="H2621" t="str">
            <v>TAC</v>
          </cell>
          <cell r="O2621" t="str">
            <v>N/A</v>
          </cell>
          <cell r="V2621">
            <v>461467307.97341996</v>
          </cell>
        </row>
        <row r="2622">
          <cell r="F2622" t="str">
            <v>B-19</v>
          </cell>
          <cell r="H2622" t="str">
            <v>TAC</v>
          </cell>
          <cell r="O2622" t="str">
            <v>N/A</v>
          </cell>
          <cell r="V2622">
            <v>642372.65714899998</v>
          </cell>
        </row>
        <row r="2623">
          <cell r="F2623" t="str">
            <v>B-19</v>
          </cell>
          <cell r="H2623" t="str">
            <v>TRBAA</v>
          </cell>
          <cell r="O2623" t="str">
            <v>N/A</v>
          </cell>
          <cell r="V2623">
            <v>138588550.48208499</v>
          </cell>
        </row>
        <row r="2624">
          <cell r="F2624" t="str">
            <v>B-19</v>
          </cell>
          <cell r="H2624" t="str">
            <v>TRBAA</v>
          </cell>
          <cell r="O2624" t="str">
            <v>N/A</v>
          </cell>
          <cell r="V2624">
            <v>807690173.75079811</v>
          </cell>
        </row>
        <row r="2625">
          <cell r="F2625" t="str">
            <v>B-19</v>
          </cell>
          <cell r="H2625" t="str">
            <v>TRBAA</v>
          </cell>
          <cell r="O2625" t="str">
            <v>N/A</v>
          </cell>
          <cell r="V2625">
            <v>6781165.2427110001</v>
          </cell>
        </row>
        <row r="2626">
          <cell r="F2626" t="str">
            <v>B-19</v>
          </cell>
          <cell r="H2626" t="str">
            <v>TRBAA</v>
          </cell>
          <cell r="O2626" t="str">
            <v>N/A</v>
          </cell>
          <cell r="V2626">
            <v>33336981.406916998</v>
          </cell>
        </row>
        <row r="2627">
          <cell r="F2627" t="str">
            <v>B-19</v>
          </cell>
          <cell r="H2627" t="str">
            <v>TRBAA</v>
          </cell>
          <cell r="O2627" t="str">
            <v>N/A</v>
          </cell>
          <cell r="V2627">
            <v>157027564.81352499</v>
          </cell>
        </row>
        <row r="2628">
          <cell r="F2628" t="str">
            <v>B-19</v>
          </cell>
          <cell r="H2628" t="str">
            <v>TRBAA</v>
          </cell>
          <cell r="O2628" t="str">
            <v>N/A</v>
          </cell>
          <cell r="V2628">
            <v>1818235.7943549999</v>
          </cell>
        </row>
        <row r="2629">
          <cell r="F2629" t="str">
            <v>B-19</v>
          </cell>
          <cell r="H2629" t="str">
            <v>TRBAA</v>
          </cell>
          <cell r="O2629" t="str">
            <v>N/A</v>
          </cell>
          <cell r="V2629">
            <v>49509706.564676002</v>
          </cell>
        </row>
        <row r="2630">
          <cell r="F2630" t="str">
            <v>B-19</v>
          </cell>
          <cell r="H2630" t="str">
            <v>TRBAA</v>
          </cell>
          <cell r="O2630" t="str">
            <v>N/A</v>
          </cell>
          <cell r="V2630">
            <v>303181739.35252398</v>
          </cell>
        </row>
        <row r="2631">
          <cell r="F2631" t="str">
            <v>B-19</v>
          </cell>
          <cell r="H2631" t="str">
            <v>TRBAA</v>
          </cell>
          <cell r="O2631" t="str">
            <v>N/A</v>
          </cell>
          <cell r="V2631">
            <v>2339501.1515779998</v>
          </cell>
        </row>
        <row r="2632">
          <cell r="F2632" t="str">
            <v>B-19</v>
          </cell>
          <cell r="H2632" t="str">
            <v>TRBAA</v>
          </cell>
          <cell r="O2632" t="str">
            <v>N/A</v>
          </cell>
          <cell r="V2632">
            <v>388380677.39476395</v>
          </cell>
        </row>
        <row r="2633">
          <cell r="F2633" t="str">
            <v>B-19</v>
          </cell>
          <cell r="H2633" t="str">
            <v>TRBAA</v>
          </cell>
          <cell r="O2633" t="str">
            <v>N/A</v>
          </cell>
          <cell r="V2633">
            <v>1537737163.4843988</v>
          </cell>
        </row>
        <row r="2634">
          <cell r="F2634" t="str">
            <v>B-19</v>
          </cell>
          <cell r="H2634" t="str">
            <v>TRBAA</v>
          </cell>
          <cell r="O2634" t="str">
            <v>N/A</v>
          </cell>
          <cell r="V2634">
            <v>14923505.23659</v>
          </cell>
        </row>
        <row r="2635">
          <cell r="F2635" t="str">
            <v>B-19</v>
          </cell>
          <cell r="H2635" t="str">
            <v>TRBAA</v>
          </cell>
          <cell r="O2635" t="str">
            <v>N/A</v>
          </cell>
          <cell r="V2635">
            <v>124248360.49358401</v>
          </cell>
        </row>
        <row r="2636">
          <cell r="F2636" t="str">
            <v>B-19</v>
          </cell>
          <cell r="H2636" t="str">
            <v>TRBAA</v>
          </cell>
          <cell r="O2636" t="str">
            <v>N/A</v>
          </cell>
          <cell r="V2636">
            <v>574308920.91363502</v>
          </cell>
        </row>
        <row r="2637">
          <cell r="F2637" t="str">
            <v>B-19</v>
          </cell>
          <cell r="H2637" t="str">
            <v>TRBAA</v>
          </cell>
          <cell r="O2637" t="str">
            <v>N/A</v>
          </cell>
          <cell r="V2637">
            <v>4457789.6177019998</v>
          </cell>
        </row>
        <row r="2638">
          <cell r="F2638" t="str">
            <v>B-19</v>
          </cell>
          <cell r="H2638" t="str">
            <v>TRBAA</v>
          </cell>
          <cell r="O2638" t="str">
            <v>N/A</v>
          </cell>
          <cell r="V2638">
            <v>35505620.642697997</v>
          </cell>
        </row>
        <row r="2639">
          <cell r="F2639" t="str">
            <v>B-19</v>
          </cell>
          <cell r="H2639" t="str">
            <v>TRBAA</v>
          </cell>
          <cell r="O2639" t="str">
            <v>N/A</v>
          </cell>
          <cell r="V2639">
            <v>311438140.26860499</v>
          </cell>
        </row>
        <row r="2640">
          <cell r="F2640" t="str">
            <v>B-19</v>
          </cell>
          <cell r="H2640" t="str">
            <v>TRBAA</v>
          </cell>
          <cell r="O2640" t="str">
            <v>N/A</v>
          </cell>
          <cell r="V2640">
            <v>1826044.8616879999</v>
          </cell>
        </row>
        <row r="2641">
          <cell r="F2641" t="str">
            <v>B-19</v>
          </cell>
          <cell r="H2641" t="str">
            <v>TRBAA</v>
          </cell>
          <cell r="O2641" t="str">
            <v>N/A</v>
          </cell>
          <cell r="V2641">
            <v>140165123.41586798</v>
          </cell>
        </row>
        <row r="2642">
          <cell r="F2642" t="str">
            <v>B-19</v>
          </cell>
          <cell r="H2642" t="str">
            <v>TRBAA</v>
          </cell>
          <cell r="O2642" t="str">
            <v>N/A</v>
          </cell>
          <cell r="V2642">
            <v>2056000700.394578</v>
          </cell>
        </row>
        <row r="2643">
          <cell r="F2643" t="str">
            <v>B-19</v>
          </cell>
          <cell r="H2643" t="str">
            <v>TRBAA</v>
          </cell>
          <cell r="O2643" t="str">
            <v>N/A</v>
          </cell>
          <cell r="V2643">
            <v>2645729.7619869998</v>
          </cell>
        </row>
        <row r="2644">
          <cell r="F2644" t="str">
            <v>B-19</v>
          </cell>
          <cell r="H2644" t="str">
            <v>TRBAA</v>
          </cell>
          <cell r="O2644" t="str">
            <v>N/A</v>
          </cell>
          <cell r="V2644">
            <v>20414726.39426</v>
          </cell>
        </row>
        <row r="2645">
          <cell r="F2645" t="str">
            <v>B-19</v>
          </cell>
          <cell r="H2645" t="str">
            <v>TRBAA</v>
          </cell>
          <cell r="O2645" t="str">
            <v>N/A</v>
          </cell>
          <cell r="V2645">
            <v>567072415.08170104</v>
          </cell>
        </row>
        <row r="2646">
          <cell r="F2646" t="str">
            <v>B-19</v>
          </cell>
          <cell r="H2646" t="str">
            <v>TRBAA</v>
          </cell>
          <cell r="O2646" t="str">
            <v>N/A</v>
          </cell>
          <cell r="V2646">
            <v>675541.94294600002</v>
          </cell>
        </row>
        <row r="2647">
          <cell r="F2647" t="str">
            <v>B-19</v>
          </cell>
          <cell r="H2647" t="str">
            <v>TRBAA</v>
          </cell>
          <cell r="O2647" t="str">
            <v>N/A</v>
          </cell>
          <cell r="V2647">
            <v>66544835.772553995</v>
          </cell>
        </row>
        <row r="2648">
          <cell r="F2648" t="str">
            <v>B-19</v>
          </cell>
          <cell r="H2648" t="str">
            <v>TRBAA</v>
          </cell>
          <cell r="O2648" t="str">
            <v>N/A</v>
          </cell>
          <cell r="V2648">
            <v>789999048.13191807</v>
          </cell>
        </row>
        <row r="2649">
          <cell r="F2649" t="str">
            <v>B-19</v>
          </cell>
          <cell r="H2649" t="str">
            <v>TRBAA</v>
          </cell>
          <cell r="O2649" t="str">
            <v>N/A</v>
          </cell>
          <cell r="V2649">
            <v>822793.90756700002</v>
          </cell>
        </row>
        <row r="2650">
          <cell r="F2650" t="str">
            <v>B-19</v>
          </cell>
          <cell r="H2650" t="str">
            <v>TRBAA</v>
          </cell>
          <cell r="O2650" t="str">
            <v>N/A</v>
          </cell>
          <cell r="V2650">
            <v>220457606.61999899</v>
          </cell>
        </row>
        <row r="2651">
          <cell r="F2651" t="str">
            <v>B-19</v>
          </cell>
          <cell r="H2651" t="str">
            <v>TRBAA</v>
          </cell>
          <cell r="O2651" t="str">
            <v>N/A</v>
          </cell>
          <cell r="V2651">
            <v>4305788806.0638952</v>
          </cell>
        </row>
        <row r="2652">
          <cell r="F2652" t="str">
            <v>B-19</v>
          </cell>
          <cell r="H2652" t="str">
            <v>TRBAA</v>
          </cell>
          <cell r="O2652" t="str">
            <v>N/A</v>
          </cell>
          <cell r="V2652">
            <v>5971831.906796</v>
          </cell>
        </row>
        <row r="2653">
          <cell r="F2653" t="str">
            <v>B-19</v>
          </cell>
          <cell r="H2653" t="str">
            <v>TRBAA</v>
          </cell>
          <cell r="O2653" t="str">
            <v>N/A</v>
          </cell>
          <cell r="V2653">
            <v>68034113.261033997</v>
          </cell>
        </row>
        <row r="2654">
          <cell r="F2654" t="str">
            <v>B-19</v>
          </cell>
          <cell r="H2654" t="str">
            <v>TRBAA</v>
          </cell>
          <cell r="O2654" t="str">
            <v>N/A</v>
          </cell>
          <cell r="V2654">
            <v>1372833125.1310191</v>
          </cell>
        </row>
        <row r="2655">
          <cell r="F2655" t="str">
            <v>B-19</v>
          </cell>
          <cell r="H2655" t="str">
            <v>TRBAA</v>
          </cell>
          <cell r="O2655" t="str">
            <v>N/A</v>
          </cell>
          <cell r="V2655">
            <v>1628603.3196360001</v>
          </cell>
        </row>
        <row r="2656">
          <cell r="F2656" t="str">
            <v>B-19</v>
          </cell>
          <cell r="H2656" t="str">
            <v>TRBAA</v>
          </cell>
          <cell r="O2656" t="str">
            <v>N/A</v>
          </cell>
          <cell r="V2656">
            <v>21535410.295228001</v>
          </cell>
        </row>
        <row r="2657">
          <cell r="F2657" t="str">
            <v>B-19</v>
          </cell>
          <cell r="H2657" t="str">
            <v>TRBAA</v>
          </cell>
          <cell r="O2657" t="str">
            <v>N/A</v>
          </cell>
          <cell r="V2657">
            <v>461467307.97341996</v>
          </cell>
        </row>
        <row r="2658">
          <cell r="F2658" t="str">
            <v>B-19</v>
          </cell>
          <cell r="H2658" t="str">
            <v>TRBAA</v>
          </cell>
          <cell r="O2658" t="str">
            <v>N/A</v>
          </cell>
          <cell r="V2658">
            <v>642372.65714899998</v>
          </cell>
        </row>
        <row r="2659">
          <cell r="F2659" t="str">
            <v>B-19</v>
          </cell>
          <cell r="H2659" t="str">
            <v>N/A</v>
          </cell>
          <cell r="O2659" t="str">
            <v>N/A</v>
          </cell>
          <cell r="V2659">
            <v>806682.88077200006</v>
          </cell>
        </row>
        <row r="2660">
          <cell r="F2660" t="str">
            <v>B-19</v>
          </cell>
          <cell r="H2660" t="str">
            <v>N/A</v>
          </cell>
          <cell r="O2660" t="str">
            <v>N/A</v>
          </cell>
          <cell r="V2660">
            <v>4645324.6247319998</v>
          </cell>
        </row>
        <row r="2661">
          <cell r="F2661" t="str">
            <v>B-19</v>
          </cell>
          <cell r="H2661" t="str">
            <v>N/A</v>
          </cell>
          <cell r="O2661" t="str">
            <v>N/A</v>
          </cell>
          <cell r="V2661">
            <v>26910.672103000001</v>
          </cell>
        </row>
        <row r="2662">
          <cell r="F2662" t="str">
            <v>B-19</v>
          </cell>
          <cell r="H2662" t="str">
            <v>N/A</v>
          </cell>
          <cell r="O2662" t="str">
            <v>N/A</v>
          </cell>
          <cell r="V2662">
            <v>709072.14835799998</v>
          </cell>
        </row>
        <row r="2663">
          <cell r="F2663" t="str">
            <v>B-19</v>
          </cell>
          <cell r="H2663" t="str">
            <v>N/A</v>
          </cell>
          <cell r="O2663" t="str">
            <v>N/A</v>
          </cell>
          <cell r="V2663">
            <v>2495606.0600620001</v>
          </cell>
        </row>
        <row r="2664">
          <cell r="F2664" t="str">
            <v>B-19</v>
          </cell>
          <cell r="H2664" t="str">
            <v>N/A</v>
          </cell>
          <cell r="O2664" t="str">
            <v>N/A</v>
          </cell>
          <cell r="V2664">
            <v>25950.375257</v>
          </cell>
        </row>
        <row r="2665">
          <cell r="F2665" t="str">
            <v>B-19</v>
          </cell>
          <cell r="H2665" t="str">
            <v>N/A</v>
          </cell>
          <cell r="O2665" t="str">
            <v>N/A</v>
          </cell>
          <cell r="V2665">
            <v>848751.89125800005</v>
          </cell>
        </row>
        <row r="2666">
          <cell r="F2666" t="str">
            <v>B-19</v>
          </cell>
          <cell r="H2666" t="str">
            <v>N/A</v>
          </cell>
          <cell r="O2666" t="str">
            <v>N/A</v>
          </cell>
          <cell r="V2666">
            <v>4680508.3627310004</v>
          </cell>
        </row>
        <row r="2667">
          <cell r="F2667" t="str">
            <v>B-19</v>
          </cell>
          <cell r="H2667" t="str">
            <v>N/A</v>
          </cell>
          <cell r="O2667" t="str">
            <v>N/A</v>
          </cell>
          <cell r="V2667">
            <v>29191.949260000001</v>
          </cell>
        </row>
        <row r="2668">
          <cell r="F2668" t="str">
            <v>B-19</v>
          </cell>
          <cell r="H2668" t="str">
            <v>N/A</v>
          </cell>
          <cell r="O2668" t="str">
            <v>N/A</v>
          </cell>
          <cell r="V2668">
            <v>1497214.4295319999</v>
          </cell>
        </row>
        <row r="2669">
          <cell r="F2669" t="str">
            <v>B-19</v>
          </cell>
          <cell r="H2669" t="str">
            <v>N/A</v>
          </cell>
          <cell r="O2669" t="str">
            <v>N/A</v>
          </cell>
          <cell r="V2669">
            <v>8558740.1273539998</v>
          </cell>
        </row>
        <row r="2670">
          <cell r="F2670" t="str">
            <v>B-19</v>
          </cell>
          <cell r="H2670" t="str">
            <v>N/A</v>
          </cell>
          <cell r="O2670" t="str">
            <v>N/A</v>
          </cell>
          <cell r="V2670">
            <v>55741.863307</v>
          </cell>
        </row>
        <row r="2671">
          <cell r="F2671" t="str">
            <v>B-19</v>
          </cell>
          <cell r="H2671" t="str">
            <v>N/A</v>
          </cell>
          <cell r="O2671" t="str">
            <v>N/A</v>
          </cell>
          <cell r="V2671">
            <v>1561939.7113609998</v>
          </cell>
        </row>
        <row r="2672">
          <cell r="F2672" t="str">
            <v>B-19</v>
          </cell>
          <cell r="H2672" t="str">
            <v>N/A</v>
          </cell>
          <cell r="O2672" t="str">
            <v>N/A</v>
          </cell>
          <cell r="V2672">
            <v>8736527.4626809992</v>
          </cell>
        </row>
        <row r="2673">
          <cell r="F2673" t="str">
            <v>B-19</v>
          </cell>
          <cell r="H2673" t="str">
            <v>N/A</v>
          </cell>
          <cell r="O2673" t="str">
            <v>N/A</v>
          </cell>
          <cell r="V2673">
            <v>58353.499083000002</v>
          </cell>
        </row>
        <row r="2674">
          <cell r="F2674" t="str">
            <v>B-19</v>
          </cell>
          <cell r="H2674" t="str">
            <v>N/A</v>
          </cell>
          <cell r="O2674" t="str">
            <v>N/A</v>
          </cell>
          <cell r="V2674">
            <v>433155.40891399997</v>
          </cell>
        </row>
        <row r="2675">
          <cell r="F2675" t="str">
            <v>B-19</v>
          </cell>
          <cell r="H2675" t="str">
            <v>N/A</v>
          </cell>
          <cell r="O2675" t="str">
            <v>N/A</v>
          </cell>
          <cell r="V2675">
            <v>8350884.8302119998</v>
          </cell>
        </row>
        <row r="2676">
          <cell r="F2676" t="str">
            <v>B-19</v>
          </cell>
          <cell r="H2676" t="str">
            <v>N/A</v>
          </cell>
          <cell r="O2676" t="str">
            <v>N/A</v>
          </cell>
          <cell r="V2676">
            <v>32876.209639000001</v>
          </cell>
        </row>
        <row r="2677">
          <cell r="F2677" t="str">
            <v>B-19</v>
          </cell>
          <cell r="H2677" t="str">
            <v>N/A</v>
          </cell>
          <cell r="O2677" t="str">
            <v>N/A</v>
          </cell>
          <cell r="V2677">
            <v>397152.43385300005</v>
          </cell>
        </row>
        <row r="2678">
          <cell r="F2678" t="str">
            <v>B-19</v>
          </cell>
          <cell r="H2678" t="str">
            <v>N/A</v>
          </cell>
          <cell r="O2678" t="str">
            <v>N/A</v>
          </cell>
          <cell r="V2678">
            <v>7846715.708335001</v>
          </cell>
        </row>
        <row r="2679">
          <cell r="F2679" t="str">
            <v>B-19</v>
          </cell>
          <cell r="H2679" t="str">
            <v>N/A</v>
          </cell>
          <cell r="O2679" t="str">
            <v>N/A</v>
          </cell>
          <cell r="V2679">
            <v>26342.339683999999</v>
          </cell>
        </row>
        <row r="2680">
          <cell r="F2680" t="str">
            <v>B-19</v>
          </cell>
          <cell r="H2680" t="str">
            <v>N/A</v>
          </cell>
          <cell r="O2680" t="str">
            <v>N/A</v>
          </cell>
          <cell r="V2680">
            <v>459644.48807200004</v>
          </cell>
        </row>
        <row r="2681">
          <cell r="F2681" t="str">
            <v>B-19</v>
          </cell>
          <cell r="H2681" t="str">
            <v>N/A</v>
          </cell>
          <cell r="O2681" t="str">
            <v>N/A</v>
          </cell>
          <cell r="V2681">
            <v>9284122.3749010004</v>
          </cell>
        </row>
        <row r="2682">
          <cell r="F2682" t="str">
            <v>B-19</v>
          </cell>
          <cell r="H2682" t="str">
            <v>N/A</v>
          </cell>
          <cell r="O2682" t="str">
            <v>N/A</v>
          </cell>
          <cell r="V2682">
            <v>25455.844035000002</v>
          </cell>
        </row>
        <row r="2683">
          <cell r="F2683" t="str">
            <v>B-19</v>
          </cell>
          <cell r="H2683" t="str">
            <v>N/A</v>
          </cell>
          <cell r="O2683" t="str">
            <v>N/A</v>
          </cell>
          <cell r="V2683">
            <v>820941.60528300004</v>
          </cell>
        </row>
        <row r="2684">
          <cell r="F2684" t="str">
            <v>B-19</v>
          </cell>
          <cell r="H2684" t="str">
            <v>N/A</v>
          </cell>
          <cell r="O2684" t="str">
            <v>N/A</v>
          </cell>
          <cell r="V2684">
            <v>15114374.866872001</v>
          </cell>
        </row>
        <row r="2685">
          <cell r="F2685" t="str">
            <v>B-19</v>
          </cell>
          <cell r="H2685" t="str">
            <v>N/A</v>
          </cell>
          <cell r="O2685" t="str">
            <v>N/A</v>
          </cell>
          <cell r="V2685">
            <v>31841.952702999999</v>
          </cell>
        </row>
        <row r="2686">
          <cell r="F2686" t="str">
            <v>B-19</v>
          </cell>
          <cell r="H2686" t="str">
            <v>N/A</v>
          </cell>
          <cell r="O2686" t="str">
            <v>N/A</v>
          </cell>
          <cell r="V2686">
            <v>855870.82576399995</v>
          </cell>
        </row>
        <row r="2687">
          <cell r="F2687" t="str">
            <v>B-19</v>
          </cell>
          <cell r="H2687" t="str">
            <v>N/A</v>
          </cell>
          <cell r="O2687" t="str">
            <v>N/A</v>
          </cell>
          <cell r="V2687">
            <v>16692670.726578999</v>
          </cell>
        </row>
        <row r="2688">
          <cell r="F2688" t="str">
            <v>B-19</v>
          </cell>
          <cell r="H2688" t="str">
            <v>N/A</v>
          </cell>
          <cell r="O2688" t="str">
            <v>N/A</v>
          </cell>
          <cell r="V2688">
            <v>26038.185988999998</v>
          </cell>
        </row>
        <row r="2689">
          <cell r="F2689" t="str">
            <v>B-19</v>
          </cell>
          <cell r="H2689" t="str">
            <v>N/A</v>
          </cell>
          <cell r="O2689" t="str">
            <v>N/A</v>
          </cell>
          <cell r="V2689">
            <v>138588550.48208499</v>
          </cell>
        </row>
        <row r="2690">
          <cell r="F2690" t="str">
            <v>B-19</v>
          </cell>
          <cell r="H2690" t="str">
            <v>N/A</v>
          </cell>
          <cell r="O2690" t="str">
            <v>N/A</v>
          </cell>
          <cell r="V2690">
            <v>807690173.75079811</v>
          </cell>
        </row>
        <row r="2691">
          <cell r="F2691" t="str">
            <v>B-19</v>
          </cell>
          <cell r="H2691" t="str">
            <v>N/A</v>
          </cell>
          <cell r="O2691" t="str">
            <v>N/A</v>
          </cell>
          <cell r="V2691">
            <v>6781165.2427110001</v>
          </cell>
        </row>
        <row r="2692">
          <cell r="F2692" t="str">
            <v>B-19</v>
          </cell>
          <cell r="H2692" t="str">
            <v>N/A</v>
          </cell>
          <cell r="O2692" t="str">
            <v>N/A</v>
          </cell>
          <cell r="V2692">
            <v>33336981.406916998</v>
          </cell>
        </row>
        <row r="2693">
          <cell r="F2693" t="str">
            <v>B-19</v>
          </cell>
          <cell r="H2693" t="str">
            <v>N/A</v>
          </cell>
          <cell r="O2693" t="str">
            <v>N/A</v>
          </cell>
          <cell r="V2693">
            <v>157027564.81352499</v>
          </cell>
        </row>
        <row r="2694">
          <cell r="F2694" t="str">
            <v>B-19</v>
          </cell>
          <cell r="H2694" t="str">
            <v>N/A</v>
          </cell>
          <cell r="O2694" t="str">
            <v>N/A</v>
          </cell>
          <cell r="V2694">
            <v>1818235.7943549999</v>
          </cell>
        </row>
        <row r="2695">
          <cell r="F2695" t="str">
            <v>B-19</v>
          </cell>
          <cell r="H2695" t="str">
            <v>N/A</v>
          </cell>
          <cell r="O2695" t="str">
            <v>N/A</v>
          </cell>
          <cell r="V2695">
            <v>49509706.564676002</v>
          </cell>
        </row>
        <row r="2696">
          <cell r="F2696" t="str">
            <v>B-19</v>
          </cell>
          <cell r="H2696" t="str">
            <v>N/A</v>
          </cell>
          <cell r="O2696" t="str">
            <v>N/A</v>
          </cell>
          <cell r="V2696">
            <v>303181739.35252398</v>
          </cell>
        </row>
        <row r="2697">
          <cell r="F2697" t="str">
            <v>B-19</v>
          </cell>
          <cell r="H2697" t="str">
            <v>N/A</v>
          </cell>
          <cell r="O2697" t="str">
            <v>N/A</v>
          </cell>
          <cell r="V2697">
            <v>2339501.1515779998</v>
          </cell>
        </row>
        <row r="2698">
          <cell r="F2698" t="str">
            <v>B-19</v>
          </cell>
          <cell r="H2698" t="str">
            <v>N/A</v>
          </cell>
          <cell r="O2698" t="str">
            <v>N/A</v>
          </cell>
          <cell r="V2698">
            <v>388380677.39476395</v>
          </cell>
        </row>
        <row r="2699">
          <cell r="F2699" t="str">
            <v>B-19</v>
          </cell>
          <cell r="H2699" t="str">
            <v>N/A</v>
          </cell>
          <cell r="O2699" t="str">
            <v>N/A</v>
          </cell>
          <cell r="V2699">
            <v>1537737163.4843988</v>
          </cell>
        </row>
        <row r="2700">
          <cell r="F2700" t="str">
            <v>B-19</v>
          </cell>
          <cell r="H2700" t="str">
            <v>N/A</v>
          </cell>
          <cell r="O2700" t="str">
            <v>N/A</v>
          </cell>
          <cell r="V2700">
            <v>14923505.23659</v>
          </cell>
        </row>
        <row r="2701">
          <cell r="F2701" t="str">
            <v>B-19</v>
          </cell>
          <cell r="H2701" t="str">
            <v>N/A</v>
          </cell>
          <cell r="O2701" t="str">
            <v>N/A</v>
          </cell>
          <cell r="V2701">
            <v>124248360.49358401</v>
          </cell>
        </row>
        <row r="2702">
          <cell r="F2702" t="str">
            <v>B-19</v>
          </cell>
          <cell r="H2702" t="str">
            <v>N/A</v>
          </cell>
          <cell r="O2702" t="str">
            <v>N/A</v>
          </cell>
          <cell r="V2702">
            <v>574308920.91363502</v>
          </cell>
        </row>
        <row r="2703">
          <cell r="F2703" t="str">
            <v>B-19</v>
          </cell>
          <cell r="H2703" t="str">
            <v>N/A</v>
          </cell>
          <cell r="O2703" t="str">
            <v>N/A</v>
          </cell>
          <cell r="V2703">
            <v>4457789.6177019998</v>
          </cell>
        </row>
        <row r="2704">
          <cell r="F2704" t="str">
            <v>B-19</v>
          </cell>
          <cell r="H2704" t="str">
            <v>N/A</v>
          </cell>
          <cell r="O2704" t="str">
            <v>N/A</v>
          </cell>
          <cell r="V2704">
            <v>35505620.642697997</v>
          </cell>
        </row>
        <row r="2705">
          <cell r="F2705" t="str">
            <v>B-19</v>
          </cell>
          <cell r="H2705" t="str">
            <v>N/A</v>
          </cell>
          <cell r="O2705" t="str">
            <v>N/A</v>
          </cell>
          <cell r="V2705">
            <v>311438140.26860499</v>
          </cell>
        </row>
        <row r="2706">
          <cell r="F2706" t="str">
            <v>B-19</v>
          </cell>
          <cell r="H2706" t="str">
            <v>N/A</v>
          </cell>
          <cell r="O2706" t="str">
            <v>N/A</v>
          </cell>
          <cell r="V2706">
            <v>1826044.8616879999</v>
          </cell>
        </row>
        <row r="2707">
          <cell r="F2707" t="str">
            <v>B-19</v>
          </cell>
          <cell r="H2707" t="str">
            <v>N/A</v>
          </cell>
          <cell r="O2707" t="str">
            <v>N/A</v>
          </cell>
          <cell r="V2707">
            <v>140165123.41586798</v>
          </cell>
        </row>
        <row r="2708">
          <cell r="F2708" t="str">
            <v>B-19</v>
          </cell>
          <cell r="H2708" t="str">
            <v>N/A</v>
          </cell>
          <cell r="O2708" t="str">
            <v>N/A</v>
          </cell>
          <cell r="V2708">
            <v>2056000700.394578</v>
          </cell>
        </row>
        <row r="2709">
          <cell r="F2709" t="str">
            <v>B-19</v>
          </cell>
          <cell r="H2709" t="str">
            <v>N/A</v>
          </cell>
          <cell r="O2709" t="str">
            <v>N/A</v>
          </cell>
          <cell r="V2709">
            <v>2645729.7619869998</v>
          </cell>
        </row>
        <row r="2710">
          <cell r="F2710" t="str">
            <v>B-19</v>
          </cell>
          <cell r="H2710" t="str">
            <v>N/A</v>
          </cell>
          <cell r="O2710" t="str">
            <v>N/A</v>
          </cell>
          <cell r="V2710">
            <v>20414726.39426</v>
          </cell>
        </row>
        <row r="2711">
          <cell r="F2711" t="str">
            <v>B-19</v>
          </cell>
          <cell r="H2711" t="str">
            <v>N/A</v>
          </cell>
          <cell r="O2711" t="str">
            <v>N/A</v>
          </cell>
          <cell r="V2711">
            <v>567072415.08170104</v>
          </cell>
        </row>
        <row r="2712">
          <cell r="F2712" t="str">
            <v>B-19</v>
          </cell>
          <cell r="H2712" t="str">
            <v>N/A</v>
          </cell>
          <cell r="O2712" t="str">
            <v>N/A</v>
          </cell>
          <cell r="V2712">
            <v>675541.94294600002</v>
          </cell>
        </row>
        <row r="2713">
          <cell r="F2713" t="str">
            <v>B-19</v>
          </cell>
          <cell r="H2713" t="str">
            <v>N/A</v>
          </cell>
          <cell r="O2713" t="str">
            <v>N/A</v>
          </cell>
          <cell r="V2713">
            <v>66544835.772553995</v>
          </cell>
        </row>
        <row r="2714">
          <cell r="F2714" t="str">
            <v>B-19</v>
          </cell>
          <cell r="H2714" t="str">
            <v>N/A</v>
          </cell>
          <cell r="O2714" t="str">
            <v>N/A</v>
          </cell>
          <cell r="V2714">
            <v>789999048.13191807</v>
          </cell>
        </row>
        <row r="2715">
          <cell r="F2715" t="str">
            <v>B-19</v>
          </cell>
          <cell r="H2715" t="str">
            <v>N/A</v>
          </cell>
          <cell r="O2715" t="str">
            <v>N/A</v>
          </cell>
          <cell r="V2715">
            <v>822793.90756700002</v>
          </cell>
        </row>
        <row r="2716">
          <cell r="F2716" t="str">
            <v>B-19</v>
          </cell>
          <cell r="H2716" t="str">
            <v>N/A</v>
          </cell>
          <cell r="O2716" t="str">
            <v>N/A</v>
          </cell>
          <cell r="V2716">
            <v>220457606.61999899</v>
          </cell>
        </row>
        <row r="2717">
          <cell r="F2717" t="str">
            <v>B-19</v>
          </cell>
          <cell r="H2717" t="str">
            <v>N/A</v>
          </cell>
          <cell r="O2717" t="str">
            <v>N/A</v>
          </cell>
          <cell r="V2717">
            <v>4305788806.0638952</v>
          </cell>
        </row>
        <row r="2718">
          <cell r="F2718" t="str">
            <v>B-19</v>
          </cell>
          <cell r="H2718" t="str">
            <v>N/A</v>
          </cell>
          <cell r="O2718" t="str">
            <v>N/A</v>
          </cell>
          <cell r="V2718">
            <v>5971831.906796</v>
          </cell>
        </row>
        <row r="2719">
          <cell r="F2719" t="str">
            <v>B-19</v>
          </cell>
          <cell r="H2719" t="str">
            <v>N/A</v>
          </cell>
          <cell r="O2719" t="str">
            <v>N/A</v>
          </cell>
          <cell r="V2719">
            <v>68034113.261033997</v>
          </cell>
        </row>
        <row r="2720">
          <cell r="F2720" t="str">
            <v>B-19</v>
          </cell>
          <cell r="H2720" t="str">
            <v>N/A</v>
          </cell>
          <cell r="O2720" t="str">
            <v>N/A</v>
          </cell>
          <cell r="V2720">
            <v>1372833125.1310191</v>
          </cell>
        </row>
        <row r="2721">
          <cell r="F2721" t="str">
            <v>B-19</v>
          </cell>
          <cell r="H2721" t="str">
            <v>N/A</v>
          </cell>
          <cell r="O2721" t="str">
            <v>N/A</v>
          </cell>
          <cell r="V2721">
            <v>1628603.3196360001</v>
          </cell>
        </row>
        <row r="2722">
          <cell r="F2722" t="str">
            <v>B-19</v>
          </cell>
          <cell r="H2722" t="str">
            <v>N/A</v>
          </cell>
          <cell r="O2722" t="str">
            <v>N/A</v>
          </cell>
          <cell r="V2722">
            <v>21535410.295228001</v>
          </cell>
        </row>
        <row r="2723">
          <cell r="F2723" t="str">
            <v>B-19</v>
          </cell>
          <cell r="H2723" t="str">
            <v>N/A</v>
          </cell>
          <cell r="O2723" t="str">
            <v>N/A</v>
          </cell>
          <cell r="V2723">
            <v>461467307.97341996</v>
          </cell>
        </row>
        <row r="2724">
          <cell r="F2724" t="str">
            <v>B-19</v>
          </cell>
          <cell r="H2724" t="str">
            <v>N/A</v>
          </cell>
          <cell r="O2724" t="str">
            <v>N/A</v>
          </cell>
          <cell r="V2724">
            <v>642372.65714899998</v>
          </cell>
        </row>
        <row r="2725">
          <cell r="F2725" t="str">
            <v>B-19</v>
          </cell>
          <cell r="H2725" t="str">
            <v>N/A</v>
          </cell>
          <cell r="O2725" t="str">
            <v>N/A</v>
          </cell>
          <cell r="V2725">
            <v>51960.403756</v>
          </cell>
        </row>
        <row r="2726">
          <cell r="F2726" t="str">
            <v>B-19</v>
          </cell>
          <cell r="H2726" t="str">
            <v>N/A</v>
          </cell>
          <cell r="O2726" t="str">
            <v>N/A</v>
          </cell>
          <cell r="V2726">
            <v>73773.741188</v>
          </cell>
        </row>
        <row r="2727">
          <cell r="F2727" t="str">
            <v>B-19</v>
          </cell>
          <cell r="H2727" t="str">
            <v>N/A</v>
          </cell>
          <cell r="O2727" t="str">
            <v>N/A</v>
          </cell>
          <cell r="V2727">
            <v>12585.926762999999</v>
          </cell>
        </row>
        <row r="2728">
          <cell r="F2728" t="str">
            <v>B-19</v>
          </cell>
          <cell r="H2728" t="str">
            <v>N/A</v>
          </cell>
          <cell r="O2728" t="str">
            <v>N/A</v>
          </cell>
          <cell r="V2728">
            <v>25133.028477</v>
          </cell>
        </row>
        <row r="2729">
          <cell r="F2729" t="str">
            <v>B-19</v>
          </cell>
          <cell r="H2729" t="str">
            <v>N/A</v>
          </cell>
          <cell r="O2729" t="str">
            <v>N/A</v>
          </cell>
          <cell r="V2729">
            <v>0</v>
          </cell>
        </row>
        <row r="2730">
          <cell r="F2730" t="str">
            <v>B-19</v>
          </cell>
          <cell r="H2730" t="str">
            <v>N/A</v>
          </cell>
          <cell r="O2730" t="str">
            <v>N/A</v>
          </cell>
          <cell r="V2730">
            <v>4542.7849180000003</v>
          </cell>
        </row>
        <row r="2731">
          <cell r="F2731" t="str">
            <v>B-19</v>
          </cell>
          <cell r="H2731" t="str">
            <v>N/A</v>
          </cell>
          <cell r="O2731" t="str">
            <v>N/A</v>
          </cell>
          <cell r="V2731">
            <v>397152.43385300005</v>
          </cell>
        </row>
        <row r="2732">
          <cell r="F2732" t="str">
            <v>B-19</v>
          </cell>
          <cell r="H2732" t="str">
            <v>N/A</v>
          </cell>
          <cell r="O2732" t="str">
            <v>N/A</v>
          </cell>
          <cell r="V2732">
            <v>459644.48807200004</v>
          </cell>
        </row>
        <row r="2733">
          <cell r="F2733" t="str">
            <v>B-19</v>
          </cell>
          <cell r="H2733" t="str">
            <v>N/A</v>
          </cell>
          <cell r="O2733" t="str">
            <v>N/A</v>
          </cell>
          <cell r="V2733">
            <v>820941.60528300004</v>
          </cell>
        </row>
        <row r="2734">
          <cell r="F2734" t="str">
            <v>B-19</v>
          </cell>
          <cell r="H2734" t="str">
            <v>N/A</v>
          </cell>
          <cell r="O2734" t="str">
            <v>N/A</v>
          </cell>
          <cell r="V2734">
            <v>855870.82576399995</v>
          </cell>
        </row>
        <row r="2735">
          <cell r="F2735" t="str">
            <v>B-19</v>
          </cell>
          <cell r="H2735" t="str">
            <v>N/A</v>
          </cell>
          <cell r="O2735" t="str">
            <v>N/A</v>
          </cell>
          <cell r="V2735">
            <v>138588550.48208499</v>
          </cell>
        </row>
        <row r="2736">
          <cell r="F2736" t="str">
            <v>B-19</v>
          </cell>
          <cell r="H2736" t="str">
            <v>N/A</v>
          </cell>
          <cell r="O2736" t="str">
            <v>N/A</v>
          </cell>
          <cell r="V2736">
            <v>33336981.406916998</v>
          </cell>
        </row>
        <row r="2737">
          <cell r="F2737" t="str">
            <v>B-19</v>
          </cell>
          <cell r="H2737" t="str">
            <v>N/A</v>
          </cell>
          <cell r="O2737" t="str">
            <v>N/A</v>
          </cell>
          <cell r="V2737">
            <v>49509706.564676002</v>
          </cell>
        </row>
        <row r="2738">
          <cell r="F2738" t="str">
            <v>B-19</v>
          </cell>
          <cell r="H2738" t="str">
            <v>N/A</v>
          </cell>
          <cell r="O2738" t="str">
            <v>N/A</v>
          </cell>
          <cell r="V2738">
            <v>388380677.39476395</v>
          </cell>
        </row>
        <row r="2739">
          <cell r="F2739" t="str">
            <v>B-19</v>
          </cell>
          <cell r="H2739" t="str">
            <v>N/A</v>
          </cell>
          <cell r="O2739" t="str">
            <v>N/A</v>
          </cell>
          <cell r="V2739">
            <v>124248360.49358401</v>
          </cell>
        </row>
        <row r="2740">
          <cell r="F2740" t="str">
            <v>B-19</v>
          </cell>
          <cell r="H2740" t="str">
            <v>N/A</v>
          </cell>
          <cell r="O2740" t="str">
            <v>N/A</v>
          </cell>
          <cell r="V2740">
            <v>35505620.642697997</v>
          </cell>
        </row>
        <row r="2741">
          <cell r="F2741" t="str">
            <v>B-19</v>
          </cell>
          <cell r="H2741" t="str">
            <v>N/A</v>
          </cell>
          <cell r="O2741" t="str">
            <v>N/A</v>
          </cell>
          <cell r="V2741">
            <v>140165123.41586798</v>
          </cell>
        </row>
        <row r="2742">
          <cell r="F2742" t="str">
            <v>B-19</v>
          </cell>
          <cell r="H2742" t="str">
            <v>N/A</v>
          </cell>
          <cell r="O2742" t="str">
            <v>N/A</v>
          </cell>
          <cell r="V2742">
            <v>20414726.39426</v>
          </cell>
        </row>
        <row r="2743">
          <cell r="F2743" t="str">
            <v>B-19</v>
          </cell>
          <cell r="H2743" t="str">
            <v>N/A</v>
          </cell>
          <cell r="O2743" t="str">
            <v>N/A</v>
          </cell>
          <cell r="V2743">
            <v>66544835.772553995</v>
          </cell>
        </row>
        <row r="2744">
          <cell r="F2744" t="str">
            <v>B-19</v>
          </cell>
          <cell r="H2744" t="str">
            <v>N/A</v>
          </cell>
          <cell r="O2744" t="str">
            <v>N/A</v>
          </cell>
          <cell r="V2744">
            <v>220457606.61999899</v>
          </cell>
        </row>
        <row r="2745">
          <cell r="F2745" t="str">
            <v>B-19</v>
          </cell>
          <cell r="H2745" t="str">
            <v>N/A</v>
          </cell>
          <cell r="O2745" t="str">
            <v>N/A</v>
          </cell>
          <cell r="V2745">
            <v>68034113.261033997</v>
          </cell>
        </row>
        <row r="2746">
          <cell r="F2746" t="str">
            <v>B-19</v>
          </cell>
          <cell r="H2746" t="str">
            <v>N/A</v>
          </cell>
          <cell r="O2746" t="str">
            <v>N/A</v>
          </cell>
          <cell r="V2746">
            <v>21535410.295228001</v>
          </cell>
        </row>
        <row r="2747">
          <cell r="F2747" t="str">
            <v>B-19</v>
          </cell>
          <cell r="H2747" t="str">
            <v>N/A</v>
          </cell>
          <cell r="O2747" t="str">
            <v>N/A</v>
          </cell>
          <cell r="V2747">
            <v>58925112.066903993</v>
          </cell>
        </row>
        <row r="2748">
          <cell r="F2748" t="str">
            <v>B-19</v>
          </cell>
          <cell r="H2748" t="str">
            <v>N/A</v>
          </cell>
          <cell r="O2748" t="str">
            <v>N/A</v>
          </cell>
          <cell r="V2748">
            <v>14524134.542145999</v>
          </cell>
        </row>
        <row r="2749">
          <cell r="F2749" t="str">
            <v>B-19</v>
          </cell>
          <cell r="H2749" t="str">
            <v>N/A</v>
          </cell>
          <cell r="O2749" t="str">
            <v>N/A</v>
          </cell>
          <cell r="V2749">
            <v>21359634.931065999</v>
          </cell>
        </row>
        <row r="2750">
          <cell r="F2750" t="str">
            <v>B-19</v>
          </cell>
          <cell r="H2750" t="str">
            <v>N/A</v>
          </cell>
          <cell r="O2750" t="str">
            <v>N/A</v>
          </cell>
          <cell r="V2750">
            <v>137093950.40653899</v>
          </cell>
        </row>
        <row r="2751">
          <cell r="F2751" t="str">
            <v>B-19</v>
          </cell>
          <cell r="H2751" t="str">
            <v>N/A</v>
          </cell>
          <cell r="O2751" t="str">
            <v>N/A</v>
          </cell>
          <cell r="V2751">
            <v>44735440.047339</v>
          </cell>
        </row>
        <row r="2752">
          <cell r="F2752" t="str">
            <v>B-19</v>
          </cell>
          <cell r="H2752" t="str">
            <v>N/A</v>
          </cell>
          <cell r="O2752" t="str">
            <v>N/A</v>
          </cell>
          <cell r="V2752">
            <v>10128702.140552001</v>
          </cell>
        </row>
        <row r="2753">
          <cell r="F2753" t="str">
            <v>B-19</v>
          </cell>
          <cell r="H2753" t="str">
            <v>N/A</v>
          </cell>
          <cell r="O2753" t="str">
            <v>N/A</v>
          </cell>
          <cell r="V2753">
            <v>28419200.488141</v>
          </cell>
        </row>
        <row r="2754">
          <cell r="F2754" t="str">
            <v>B-19</v>
          </cell>
          <cell r="H2754" t="str">
            <v>N/A</v>
          </cell>
          <cell r="O2754" t="str">
            <v>N/A</v>
          </cell>
          <cell r="V2754">
            <v>7313010.8019909998</v>
          </cell>
        </row>
        <row r="2755">
          <cell r="F2755" t="str">
            <v>B-19</v>
          </cell>
          <cell r="H2755" t="str">
            <v>N/A</v>
          </cell>
          <cell r="O2755" t="str">
            <v>N/A</v>
          </cell>
          <cell r="V2755">
            <v>10140942.338238001</v>
          </cell>
        </row>
        <row r="2756">
          <cell r="F2756" t="str">
            <v>B-19</v>
          </cell>
          <cell r="H2756" t="str">
            <v>N/A</v>
          </cell>
          <cell r="O2756" t="str">
            <v>N/A</v>
          </cell>
          <cell r="V2756">
            <v>65579497.518883996</v>
          </cell>
        </row>
        <row r="2757">
          <cell r="F2757" t="str">
            <v>B-19</v>
          </cell>
          <cell r="H2757" t="str">
            <v>N/A</v>
          </cell>
          <cell r="O2757" t="str">
            <v>N/A</v>
          </cell>
          <cell r="V2757">
            <v>19887533.197944999</v>
          </cell>
        </row>
        <row r="2758">
          <cell r="F2758" t="str">
            <v>B-19</v>
          </cell>
          <cell r="H2758" t="str">
            <v>N/A</v>
          </cell>
          <cell r="O2758" t="str">
            <v>N/A</v>
          </cell>
          <cell r="V2758">
            <v>5747422.7395390002</v>
          </cell>
        </row>
        <row r="2759">
          <cell r="F2759" t="str">
            <v>B-19</v>
          </cell>
          <cell r="H2759" t="str">
            <v>N/A</v>
          </cell>
          <cell r="O2759" t="str">
            <v>N/A</v>
          </cell>
          <cell r="V2759">
            <v>0</v>
          </cell>
        </row>
        <row r="2760">
          <cell r="F2760" t="str">
            <v>B-19</v>
          </cell>
          <cell r="H2760" t="str">
            <v>N/A</v>
          </cell>
          <cell r="O2760" t="str">
            <v>N/A</v>
          </cell>
          <cell r="V2760">
            <v>0</v>
          </cell>
        </row>
        <row r="2761">
          <cell r="F2761" t="str">
            <v>B-19</v>
          </cell>
          <cell r="H2761" t="str">
            <v>N/A</v>
          </cell>
          <cell r="O2761" t="str">
            <v>N/A</v>
          </cell>
          <cell r="V2761">
            <v>0</v>
          </cell>
        </row>
        <row r="2762">
          <cell r="F2762" t="str">
            <v>B-19</v>
          </cell>
          <cell r="H2762" t="str">
            <v>N/A</v>
          </cell>
          <cell r="O2762" t="str">
            <v>N/A</v>
          </cell>
          <cell r="V2762">
            <v>0</v>
          </cell>
        </row>
        <row r="2763">
          <cell r="F2763" t="str">
            <v>B-19</v>
          </cell>
          <cell r="H2763" t="str">
            <v>N/A</v>
          </cell>
          <cell r="O2763" t="str">
            <v>N/A</v>
          </cell>
          <cell r="V2763">
            <v>0</v>
          </cell>
        </row>
        <row r="2764">
          <cell r="F2764" t="str">
            <v>B-19</v>
          </cell>
          <cell r="H2764" t="str">
            <v>N/A</v>
          </cell>
          <cell r="O2764" t="str">
            <v>N/A</v>
          </cell>
          <cell r="V2764">
            <v>0</v>
          </cell>
        </row>
        <row r="2765">
          <cell r="F2765" t="str">
            <v>B-19</v>
          </cell>
          <cell r="H2765" t="str">
            <v>N/A</v>
          </cell>
          <cell r="O2765" t="str">
            <v>N/A</v>
          </cell>
          <cell r="V2765">
            <v>138588550.48208499</v>
          </cell>
        </row>
        <row r="2766">
          <cell r="F2766" t="str">
            <v>B-19</v>
          </cell>
          <cell r="H2766" t="str">
            <v>N/A</v>
          </cell>
          <cell r="O2766" t="str">
            <v>N/A</v>
          </cell>
          <cell r="V2766">
            <v>807539391.35079813</v>
          </cell>
        </row>
        <row r="2767">
          <cell r="F2767" t="str">
            <v>B-19</v>
          </cell>
          <cell r="H2767" t="str">
            <v>N/A</v>
          </cell>
          <cell r="O2767" t="str">
            <v>N/A</v>
          </cell>
          <cell r="V2767">
            <v>6781165.2427110001</v>
          </cell>
        </row>
        <row r="2768">
          <cell r="F2768" t="str">
            <v>B-19</v>
          </cell>
          <cell r="H2768" t="str">
            <v>N/A</v>
          </cell>
          <cell r="O2768" t="str">
            <v>N/A</v>
          </cell>
          <cell r="V2768">
            <v>33336981.406916998</v>
          </cell>
        </row>
        <row r="2769">
          <cell r="F2769" t="str">
            <v>B-19</v>
          </cell>
          <cell r="H2769" t="str">
            <v>N/A</v>
          </cell>
          <cell r="O2769" t="str">
            <v>N/A</v>
          </cell>
          <cell r="V2769">
            <v>156984377.213525</v>
          </cell>
        </row>
        <row r="2770">
          <cell r="F2770" t="str">
            <v>B-19</v>
          </cell>
          <cell r="H2770" t="str">
            <v>N/A</v>
          </cell>
          <cell r="O2770" t="str">
            <v>N/A</v>
          </cell>
          <cell r="V2770">
            <v>1818235.7943549999</v>
          </cell>
        </row>
        <row r="2771">
          <cell r="F2771" t="str">
            <v>B-19</v>
          </cell>
          <cell r="H2771" t="str">
            <v>N/A</v>
          </cell>
          <cell r="O2771" t="str">
            <v>N/A</v>
          </cell>
          <cell r="V2771">
            <v>49509706.564676002</v>
          </cell>
        </row>
        <row r="2772">
          <cell r="F2772" t="str">
            <v>B-19</v>
          </cell>
          <cell r="H2772" t="str">
            <v>N/A</v>
          </cell>
          <cell r="O2772" t="str">
            <v>N/A</v>
          </cell>
          <cell r="V2772">
            <v>303122450.23252398</v>
          </cell>
        </row>
        <row r="2773">
          <cell r="F2773" t="str">
            <v>B-19</v>
          </cell>
          <cell r="H2773" t="str">
            <v>N/A</v>
          </cell>
          <cell r="O2773" t="str">
            <v>N/A</v>
          </cell>
          <cell r="V2773">
            <v>2339501.1515779998</v>
          </cell>
        </row>
        <row r="2774">
          <cell r="F2774" t="str">
            <v>B-19</v>
          </cell>
          <cell r="H2774" t="str">
            <v>N/A</v>
          </cell>
          <cell r="O2774" t="str">
            <v>N/A</v>
          </cell>
          <cell r="V2774">
            <v>388380677.39476395</v>
          </cell>
        </row>
        <row r="2775">
          <cell r="F2775" t="str">
            <v>B-19</v>
          </cell>
          <cell r="H2775" t="str">
            <v>N/A</v>
          </cell>
          <cell r="O2775" t="str">
            <v>N/A</v>
          </cell>
          <cell r="V2775">
            <v>1537396039.0043988</v>
          </cell>
        </row>
        <row r="2776">
          <cell r="F2776" t="str">
            <v>B-19</v>
          </cell>
          <cell r="H2776" t="str">
            <v>N/A</v>
          </cell>
          <cell r="O2776" t="str">
            <v>N/A</v>
          </cell>
          <cell r="V2776">
            <v>14923505.23659</v>
          </cell>
        </row>
        <row r="2777">
          <cell r="F2777" t="str">
            <v>B-19</v>
          </cell>
          <cell r="H2777" t="str">
            <v>N/A</v>
          </cell>
          <cell r="O2777" t="str">
            <v>N/A</v>
          </cell>
          <cell r="V2777">
            <v>124248360.49358401</v>
          </cell>
        </row>
        <row r="2778">
          <cell r="F2778" t="str">
            <v>B-19</v>
          </cell>
          <cell r="H2778" t="str">
            <v>N/A</v>
          </cell>
          <cell r="O2778" t="str">
            <v>N/A</v>
          </cell>
          <cell r="V2778">
            <v>574187678.67363501</v>
          </cell>
        </row>
        <row r="2779">
          <cell r="F2779" t="str">
            <v>B-19</v>
          </cell>
          <cell r="H2779" t="str">
            <v>N/A</v>
          </cell>
          <cell r="O2779" t="str">
            <v>N/A</v>
          </cell>
          <cell r="V2779">
            <v>4457789.6177019998</v>
          </cell>
        </row>
        <row r="2780">
          <cell r="F2780" t="str">
            <v>B-19</v>
          </cell>
          <cell r="H2780" t="str">
            <v>N/A</v>
          </cell>
          <cell r="O2780" t="str">
            <v>N/A</v>
          </cell>
          <cell r="V2780">
            <v>35505620.642697997</v>
          </cell>
        </row>
        <row r="2781">
          <cell r="F2781" t="str">
            <v>B-19</v>
          </cell>
          <cell r="H2781" t="str">
            <v>N/A</v>
          </cell>
          <cell r="O2781" t="str">
            <v>N/A</v>
          </cell>
          <cell r="V2781">
            <v>311391547.62860501</v>
          </cell>
        </row>
        <row r="2782">
          <cell r="F2782" t="str">
            <v>B-19</v>
          </cell>
          <cell r="H2782" t="str">
            <v>N/A</v>
          </cell>
          <cell r="O2782" t="str">
            <v>N/A</v>
          </cell>
          <cell r="V2782">
            <v>1826044.8616879999</v>
          </cell>
        </row>
        <row r="2783">
          <cell r="F2783" t="str">
            <v>B-19</v>
          </cell>
          <cell r="H2783" t="str">
            <v>N/A</v>
          </cell>
          <cell r="O2783" t="str">
            <v>N/A</v>
          </cell>
          <cell r="V2783">
            <v>140165123.41586798</v>
          </cell>
        </row>
        <row r="2784">
          <cell r="F2784" t="str">
            <v>B-19</v>
          </cell>
          <cell r="H2784" t="str">
            <v>N/A</v>
          </cell>
          <cell r="O2784" t="str">
            <v>N/A</v>
          </cell>
          <cell r="V2784">
            <v>2055937012.2993131</v>
          </cell>
        </row>
        <row r="2785">
          <cell r="F2785" t="str">
            <v>B-19</v>
          </cell>
          <cell r="H2785" t="str">
            <v>N/A</v>
          </cell>
          <cell r="O2785" t="str">
            <v>N/A</v>
          </cell>
          <cell r="V2785">
            <v>2645729.7619869998</v>
          </cell>
        </row>
        <row r="2786">
          <cell r="F2786" t="str">
            <v>B-19</v>
          </cell>
          <cell r="H2786" t="str">
            <v>N/A</v>
          </cell>
          <cell r="O2786" t="str">
            <v>N/A</v>
          </cell>
          <cell r="V2786">
            <v>20414726.39426</v>
          </cell>
        </row>
        <row r="2787">
          <cell r="F2787" t="str">
            <v>B-19</v>
          </cell>
          <cell r="H2787" t="str">
            <v>N/A</v>
          </cell>
          <cell r="O2787" t="str">
            <v>N/A</v>
          </cell>
          <cell r="V2787">
            <v>566880558.62257898</v>
          </cell>
        </row>
        <row r="2788">
          <cell r="F2788" t="str">
            <v>B-19</v>
          </cell>
          <cell r="H2788" t="str">
            <v>N/A</v>
          </cell>
          <cell r="O2788" t="str">
            <v>N/A</v>
          </cell>
          <cell r="V2788">
            <v>675541.94294600002</v>
          </cell>
        </row>
        <row r="2789">
          <cell r="F2789" t="str">
            <v>B-19</v>
          </cell>
          <cell r="H2789" t="str">
            <v>N/A</v>
          </cell>
          <cell r="O2789" t="str">
            <v>N/A</v>
          </cell>
          <cell r="V2789">
            <v>66544835.772553995</v>
          </cell>
        </row>
        <row r="2790">
          <cell r="F2790" t="str">
            <v>B-19</v>
          </cell>
          <cell r="H2790" t="str">
            <v>N/A</v>
          </cell>
          <cell r="O2790" t="str">
            <v>N/A</v>
          </cell>
          <cell r="V2790">
            <v>789591827.11974704</v>
          </cell>
        </row>
        <row r="2791">
          <cell r="F2791" t="str">
            <v>B-19</v>
          </cell>
          <cell r="H2791" t="str">
            <v>N/A</v>
          </cell>
          <cell r="O2791" t="str">
            <v>N/A</v>
          </cell>
          <cell r="V2791">
            <v>822793.90756700002</v>
          </cell>
        </row>
        <row r="2792">
          <cell r="F2792" t="str">
            <v>B-19</v>
          </cell>
          <cell r="H2792" t="str">
            <v>N/A</v>
          </cell>
          <cell r="O2792" t="str">
            <v>N/A</v>
          </cell>
          <cell r="V2792">
            <v>220457606.61999899</v>
          </cell>
        </row>
        <row r="2793">
          <cell r="F2793" t="str">
            <v>B-19</v>
          </cell>
          <cell r="H2793" t="str">
            <v>N/A</v>
          </cell>
          <cell r="O2793" t="str">
            <v>N/A</v>
          </cell>
          <cell r="V2793">
            <v>4306347697.0829258</v>
          </cell>
        </row>
        <row r="2794">
          <cell r="F2794" t="str">
            <v>B-19</v>
          </cell>
          <cell r="H2794" t="str">
            <v>N/A</v>
          </cell>
          <cell r="O2794" t="str">
            <v>N/A</v>
          </cell>
          <cell r="V2794">
            <v>5971831.906796</v>
          </cell>
        </row>
        <row r="2795">
          <cell r="F2795" t="str">
            <v>B-19</v>
          </cell>
          <cell r="H2795" t="str">
            <v>N/A</v>
          </cell>
          <cell r="O2795" t="str">
            <v>N/A</v>
          </cell>
          <cell r="V2795">
            <v>68034113.261033997</v>
          </cell>
        </row>
        <row r="2796">
          <cell r="F2796" t="str">
            <v>B-19</v>
          </cell>
          <cell r="H2796" t="str">
            <v>N/A</v>
          </cell>
          <cell r="O2796" t="str">
            <v>N/A</v>
          </cell>
          <cell r="V2796">
            <v>1372481124.9878211</v>
          </cell>
        </row>
        <row r="2797">
          <cell r="F2797" t="str">
            <v>B-19</v>
          </cell>
          <cell r="H2797" t="str">
            <v>N/A</v>
          </cell>
          <cell r="O2797" t="str">
            <v>N/A</v>
          </cell>
          <cell r="V2797">
            <v>1628603.3196360001</v>
          </cell>
        </row>
        <row r="2798">
          <cell r="F2798" t="str">
            <v>B-19</v>
          </cell>
          <cell r="H2798" t="str">
            <v>N/A</v>
          </cell>
          <cell r="O2798" t="str">
            <v>N/A</v>
          </cell>
          <cell r="V2798">
            <v>21535410.295228001</v>
          </cell>
        </row>
        <row r="2799">
          <cell r="F2799" t="str">
            <v>B-19</v>
          </cell>
          <cell r="H2799" t="str">
            <v>N/A</v>
          </cell>
          <cell r="O2799" t="str">
            <v>N/A</v>
          </cell>
          <cell r="V2799">
            <v>461530293.97057599</v>
          </cell>
        </row>
        <row r="2800">
          <cell r="F2800" t="str">
            <v>B-19</v>
          </cell>
          <cell r="H2800" t="str">
            <v>N/A</v>
          </cell>
          <cell r="O2800" t="str">
            <v>N/A</v>
          </cell>
          <cell r="V2800">
            <v>642372.65714899998</v>
          </cell>
        </row>
        <row r="2801">
          <cell r="F2801" t="str">
            <v>B-19</v>
          </cell>
          <cell r="H2801" t="str">
            <v>N/A</v>
          </cell>
          <cell r="O2801" t="str">
            <v>N/A</v>
          </cell>
          <cell r="V2801">
            <v>0</v>
          </cell>
        </row>
        <row r="2802">
          <cell r="F2802" t="str">
            <v>B-19</v>
          </cell>
          <cell r="H2802" t="str">
            <v>N/A</v>
          </cell>
          <cell r="O2802" t="str">
            <v>N/A</v>
          </cell>
          <cell r="V2802">
            <v>0</v>
          </cell>
        </row>
        <row r="2803">
          <cell r="F2803" t="str">
            <v>B-19</v>
          </cell>
          <cell r="H2803" t="str">
            <v>N/A</v>
          </cell>
          <cell r="O2803" t="str">
            <v>N/A</v>
          </cell>
          <cell r="V2803">
            <v>0</v>
          </cell>
        </row>
        <row r="2804">
          <cell r="F2804" t="str">
            <v>B-19</v>
          </cell>
          <cell r="H2804" t="str">
            <v>N/A</v>
          </cell>
          <cell r="O2804" t="str">
            <v>N/A</v>
          </cell>
          <cell r="V2804">
            <v>0</v>
          </cell>
        </row>
        <row r="2805">
          <cell r="F2805" t="str">
            <v>B-19</v>
          </cell>
          <cell r="H2805" t="str">
            <v>N/A</v>
          </cell>
          <cell r="O2805" t="str">
            <v>N/A</v>
          </cell>
          <cell r="V2805">
            <v>0</v>
          </cell>
        </row>
        <row r="2806">
          <cell r="F2806" t="str">
            <v>B-19</v>
          </cell>
          <cell r="H2806" t="str">
            <v>N/A</v>
          </cell>
          <cell r="O2806" t="str">
            <v>N/A</v>
          </cell>
          <cell r="V2806">
            <v>0</v>
          </cell>
        </row>
        <row r="2807">
          <cell r="F2807" t="str">
            <v>B-19</v>
          </cell>
          <cell r="H2807" t="str">
            <v>N/A</v>
          </cell>
          <cell r="O2807" t="str">
            <v>N/A</v>
          </cell>
          <cell r="V2807">
            <v>138588550.48208499</v>
          </cell>
        </row>
        <row r="2808">
          <cell r="F2808" t="str">
            <v>B-19</v>
          </cell>
          <cell r="H2808" t="str">
            <v>N/A</v>
          </cell>
          <cell r="O2808" t="str">
            <v>N/A</v>
          </cell>
          <cell r="V2808">
            <v>807539391.35079813</v>
          </cell>
        </row>
        <row r="2809">
          <cell r="F2809" t="str">
            <v>B-19</v>
          </cell>
          <cell r="H2809" t="str">
            <v>N/A</v>
          </cell>
          <cell r="O2809" t="str">
            <v>N/A</v>
          </cell>
          <cell r="V2809">
            <v>6781165.2427110001</v>
          </cell>
        </row>
        <row r="2810">
          <cell r="F2810" t="str">
            <v>B-19</v>
          </cell>
          <cell r="H2810" t="str">
            <v>N/A</v>
          </cell>
          <cell r="O2810" t="str">
            <v>N/A</v>
          </cell>
          <cell r="V2810">
            <v>33336981.406916998</v>
          </cell>
        </row>
        <row r="2811">
          <cell r="F2811" t="str">
            <v>B-19</v>
          </cell>
          <cell r="H2811" t="str">
            <v>N/A</v>
          </cell>
          <cell r="O2811" t="str">
            <v>N/A</v>
          </cell>
          <cell r="V2811">
            <v>156984377.213525</v>
          </cell>
        </row>
        <row r="2812">
          <cell r="F2812" t="str">
            <v>B-19</v>
          </cell>
          <cell r="H2812" t="str">
            <v>N/A</v>
          </cell>
          <cell r="O2812" t="str">
            <v>N/A</v>
          </cell>
          <cell r="V2812">
            <v>1818235.7943549999</v>
          </cell>
        </row>
        <row r="2813">
          <cell r="F2813" t="str">
            <v>B-19</v>
          </cell>
          <cell r="H2813" t="str">
            <v>N/A</v>
          </cell>
          <cell r="O2813" t="str">
            <v>N/A</v>
          </cell>
          <cell r="V2813">
            <v>49509706.564676002</v>
          </cell>
        </row>
        <row r="2814">
          <cell r="F2814" t="str">
            <v>B-19</v>
          </cell>
          <cell r="H2814" t="str">
            <v>N/A</v>
          </cell>
          <cell r="O2814" t="str">
            <v>N/A</v>
          </cell>
          <cell r="V2814">
            <v>303122450.23252398</v>
          </cell>
        </row>
        <row r="2815">
          <cell r="F2815" t="str">
            <v>B-19</v>
          </cell>
          <cell r="H2815" t="str">
            <v>N/A</v>
          </cell>
          <cell r="O2815" t="str">
            <v>N/A</v>
          </cell>
          <cell r="V2815">
            <v>2339501.1515779998</v>
          </cell>
        </row>
        <row r="2816">
          <cell r="F2816" t="str">
            <v>B-19</v>
          </cell>
          <cell r="H2816" t="str">
            <v>N/A</v>
          </cell>
          <cell r="O2816" t="str">
            <v>N/A</v>
          </cell>
          <cell r="V2816">
            <v>388380677.39476395</v>
          </cell>
        </row>
        <row r="2817">
          <cell r="F2817" t="str">
            <v>B-19</v>
          </cell>
          <cell r="H2817" t="str">
            <v>N/A</v>
          </cell>
          <cell r="O2817" t="str">
            <v>N/A</v>
          </cell>
          <cell r="V2817">
            <v>1537396039.0043988</v>
          </cell>
        </row>
        <row r="2818">
          <cell r="F2818" t="str">
            <v>B-19</v>
          </cell>
          <cell r="H2818" t="str">
            <v>N/A</v>
          </cell>
          <cell r="O2818" t="str">
            <v>N/A</v>
          </cell>
          <cell r="V2818">
            <v>14923505.23659</v>
          </cell>
        </row>
        <row r="2819">
          <cell r="F2819" t="str">
            <v>B-19</v>
          </cell>
          <cell r="H2819" t="str">
            <v>N/A</v>
          </cell>
          <cell r="O2819" t="str">
            <v>N/A</v>
          </cell>
          <cell r="V2819">
            <v>124248360.49358401</v>
          </cell>
        </row>
        <row r="2820">
          <cell r="F2820" t="str">
            <v>B-19</v>
          </cell>
          <cell r="H2820" t="str">
            <v>N/A</v>
          </cell>
          <cell r="O2820" t="str">
            <v>N/A</v>
          </cell>
          <cell r="V2820">
            <v>574187678.67363501</v>
          </cell>
        </row>
        <row r="2821">
          <cell r="F2821" t="str">
            <v>B-19</v>
          </cell>
          <cell r="H2821" t="str">
            <v>N/A</v>
          </cell>
          <cell r="O2821" t="str">
            <v>N/A</v>
          </cell>
          <cell r="V2821">
            <v>4457789.6177019998</v>
          </cell>
        </row>
        <row r="2822">
          <cell r="F2822" t="str">
            <v>B-19</v>
          </cell>
          <cell r="H2822" t="str">
            <v>N/A</v>
          </cell>
          <cell r="O2822" t="str">
            <v>N/A</v>
          </cell>
          <cell r="V2822">
            <v>35505620.642697997</v>
          </cell>
        </row>
        <row r="2823">
          <cell r="F2823" t="str">
            <v>B-19</v>
          </cell>
          <cell r="H2823" t="str">
            <v>N/A</v>
          </cell>
          <cell r="O2823" t="str">
            <v>N/A</v>
          </cell>
          <cell r="V2823">
            <v>311391547.62860501</v>
          </cell>
        </row>
        <row r="2824">
          <cell r="F2824" t="str">
            <v>B-19</v>
          </cell>
          <cell r="H2824" t="str">
            <v>N/A</v>
          </cell>
          <cell r="O2824" t="str">
            <v>N/A</v>
          </cell>
          <cell r="V2824">
            <v>1826044.8616879999</v>
          </cell>
        </row>
        <row r="2825">
          <cell r="F2825" t="str">
            <v>B-19</v>
          </cell>
          <cell r="H2825" t="str">
            <v>N/A</v>
          </cell>
          <cell r="O2825" t="str">
            <v>N/A</v>
          </cell>
          <cell r="V2825">
            <v>140165123.41586798</v>
          </cell>
        </row>
        <row r="2826">
          <cell r="F2826" t="str">
            <v>B-19</v>
          </cell>
          <cell r="H2826" t="str">
            <v>N/A</v>
          </cell>
          <cell r="O2826" t="str">
            <v>N/A</v>
          </cell>
          <cell r="V2826">
            <v>2055937012.2993131</v>
          </cell>
        </row>
        <row r="2827">
          <cell r="F2827" t="str">
            <v>B-19</v>
          </cell>
          <cell r="H2827" t="str">
            <v>N/A</v>
          </cell>
          <cell r="O2827" t="str">
            <v>N/A</v>
          </cell>
          <cell r="V2827">
            <v>2645729.7619869998</v>
          </cell>
        </row>
        <row r="2828">
          <cell r="F2828" t="str">
            <v>B-19</v>
          </cell>
          <cell r="H2828" t="str">
            <v>N/A</v>
          </cell>
          <cell r="O2828" t="str">
            <v>N/A</v>
          </cell>
          <cell r="V2828">
            <v>20414726.39426</v>
          </cell>
        </row>
        <row r="2829">
          <cell r="F2829" t="str">
            <v>B-19</v>
          </cell>
          <cell r="H2829" t="str">
            <v>N/A</v>
          </cell>
          <cell r="O2829" t="str">
            <v>N/A</v>
          </cell>
          <cell r="V2829">
            <v>566880558.62257898</v>
          </cell>
        </row>
        <row r="2830">
          <cell r="F2830" t="str">
            <v>B-19</v>
          </cell>
          <cell r="H2830" t="str">
            <v>N/A</v>
          </cell>
          <cell r="O2830" t="str">
            <v>N/A</v>
          </cell>
          <cell r="V2830">
            <v>675541.94294600002</v>
          </cell>
        </row>
        <row r="2831">
          <cell r="F2831" t="str">
            <v>B-19</v>
          </cell>
          <cell r="H2831" t="str">
            <v>N/A</v>
          </cell>
          <cell r="O2831" t="str">
            <v>N/A</v>
          </cell>
          <cell r="V2831">
            <v>66544835.772553995</v>
          </cell>
        </row>
        <row r="2832">
          <cell r="F2832" t="str">
            <v>B-19</v>
          </cell>
          <cell r="H2832" t="str">
            <v>N/A</v>
          </cell>
          <cell r="O2832" t="str">
            <v>N/A</v>
          </cell>
          <cell r="V2832">
            <v>789591827.11974704</v>
          </cell>
        </row>
        <row r="2833">
          <cell r="F2833" t="str">
            <v>B-19</v>
          </cell>
          <cell r="H2833" t="str">
            <v>N/A</v>
          </cell>
          <cell r="O2833" t="str">
            <v>N/A</v>
          </cell>
          <cell r="V2833">
            <v>822793.90756700002</v>
          </cell>
        </row>
        <row r="2834">
          <cell r="F2834" t="str">
            <v>B-19</v>
          </cell>
          <cell r="H2834" t="str">
            <v>N/A</v>
          </cell>
          <cell r="O2834" t="str">
            <v>N/A</v>
          </cell>
          <cell r="V2834">
            <v>220457606.61999899</v>
          </cell>
        </row>
        <row r="2835">
          <cell r="F2835" t="str">
            <v>B-19</v>
          </cell>
          <cell r="H2835" t="str">
            <v>N/A</v>
          </cell>
          <cell r="O2835" t="str">
            <v>N/A</v>
          </cell>
          <cell r="V2835">
            <v>4306347697.0829258</v>
          </cell>
        </row>
        <row r="2836">
          <cell r="F2836" t="str">
            <v>B-19</v>
          </cell>
          <cell r="H2836" t="str">
            <v>N/A</v>
          </cell>
          <cell r="O2836" t="str">
            <v>N/A</v>
          </cell>
          <cell r="V2836">
            <v>5971831.906796</v>
          </cell>
        </row>
        <row r="2837">
          <cell r="F2837" t="str">
            <v>B-19</v>
          </cell>
          <cell r="H2837" t="str">
            <v>N/A</v>
          </cell>
          <cell r="O2837" t="str">
            <v>N/A</v>
          </cell>
          <cell r="V2837">
            <v>68034113.261033997</v>
          </cell>
        </row>
        <row r="2838">
          <cell r="F2838" t="str">
            <v>B-19</v>
          </cell>
          <cell r="H2838" t="str">
            <v>N/A</v>
          </cell>
          <cell r="O2838" t="str">
            <v>N/A</v>
          </cell>
          <cell r="V2838">
            <v>1372481124.9878211</v>
          </cell>
        </row>
        <row r="2839">
          <cell r="F2839" t="str">
            <v>B-19</v>
          </cell>
          <cell r="H2839" t="str">
            <v>N/A</v>
          </cell>
          <cell r="O2839" t="str">
            <v>N/A</v>
          </cell>
          <cell r="V2839">
            <v>1628603.3196360001</v>
          </cell>
        </row>
        <row r="2840">
          <cell r="F2840" t="str">
            <v>B-19</v>
          </cell>
          <cell r="H2840" t="str">
            <v>N/A</v>
          </cell>
          <cell r="O2840" t="str">
            <v>N/A</v>
          </cell>
          <cell r="V2840">
            <v>21535410.295228001</v>
          </cell>
        </row>
        <row r="2841">
          <cell r="F2841" t="str">
            <v>B-19</v>
          </cell>
          <cell r="H2841" t="str">
            <v>N/A</v>
          </cell>
          <cell r="O2841" t="str">
            <v>N/A</v>
          </cell>
          <cell r="V2841">
            <v>461530293.97057599</v>
          </cell>
        </row>
        <row r="2842">
          <cell r="F2842" t="str">
            <v>B-19</v>
          </cell>
          <cell r="H2842" t="str">
            <v>N/A</v>
          </cell>
          <cell r="O2842" t="str">
            <v>N/A</v>
          </cell>
          <cell r="V2842">
            <v>642372.65714899998</v>
          </cell>
        </row>
        <row r="2843">
          <cell r="F2843" t="str">
            <v>B-19</v>
          </cell>
          <cell r="H2843" t="str">
            <v>FO1</v>
          </cell>
          <cell r="O2843" t="str">
            <v>N/A</v>
          </cell>
          <cell r="V2843">
            <v>0</v>
          </cell>
        </row>
        <row r="2844">
          <cell r="F2844" t="str">
            <v>B-19</v>
          </cell>
          <cell r="H2844" t="str">
            <v>FO1</v>
          </cell>
          <cell r="O2844" t="str">
            <v>N/A</v>
          </cell>
          <cell r="V2844">
            <v>0</v>
          </cell>
        </row>
        <row r="2845">
          <cell r="F2845" t="str">
            <v>B-19</v>
          </cell>
          <cell r="H2845" t="str">
            <v>FO1</v>
          </cell>
          <cell r="O2845" t="str">
            <v>N/A</v>
          </cell>
          <cell r="V2845">
            <v>0</v>
          </cell>
        </row>
        <row r="2846">
          <cell r="F2846" t="str">
            <v>B-19</v>
          </cell>
          <cell r="H2846" t="str">
            <v>FO1</v>
          </cell>
          <cell r="O2846" t="str">
            <v>N/A</v>
          </cell>
          <cell r="V2846">
            <v>0</v>
          </cell>
        </row>
        <row r="2847">
          <cell r="F2847" t="str">
            <v>B-19</v>
          </cell>
          <cell r="H2847" t="str">
            <v>FO1</v>
          </cell>
          <cell r="O2847" t="str">
            <v>N/A</v>
          </cell>
          <cell r="V2847">
            <v>0</v>
          </cell>
        </row>
        <row r="2848">
          <cell r="F2848" t="str">
            <v>B-19</v>
          </cell>
          <cell r="H2848" t="str">
            <v>FO1</v>
          </cell>
          <cell r="O2848" t="str">
            <v>N/A</v>
          </cell>
          <cell r="V2848">
            <v>0</v>
          </cell>
        </row>
        <row r="2849">
          <cell r="F2849" t="str">
            <v>B-19</v>
          </cell>
          <cell r="H2849" t="str">
            <v>FO1</v>
          </cell>
          <cell r="O2849" t="str">
            <v>N/A</v>
          </cell>
          <cell r="V2849">
            <v>138588550.48208499</v>
          </cell>
        </row>
        <row r="2850">
          <cell r="F2850" t="str">
            <v>B-19</v>
          </cell>
          <cell r="H2850" t="str">
            <v>FO1</v>
          </cell>
          <cell r="O2850" t="str">
            <v>N/A</v>
          </cell>
          <cell r="V2850">
            <v>807690173.75079811</v>
          </cell>
        </row>
        <row r="2851">
          <cell r="F2851" t="str">
            <v>B-19</v>
          </cell>
          <cell r="H2851" t="str">
            <v>FO1</v>
          </cell>
          <cell r="O2851" t="str">
            <v>N/A</v>
          </cell>
          <cell r="V2851">
            <v>6781165.2427110001</v>
          </cell>
        </row>
        <row r="2852">
          <cell r="F2852" t="str">
            <v>B-19</v>
          </cell>
          <cell r="H2852" t="str">
            <v>FO1</v>
          </cell>
          <cell r="O2852" t="str">
            <v>N/A</v>
          </cell>
          <cell r="V2852">
            <v>33336981.406916998</v>
          </cell>
        </row>
        <row r="2853">
          <cell r="F2853" t="str">
            <v>B-19</v>
          </cell>
          <cell r="H2853" t="str">
            <v>FO1</v>
          </cell>
          <cell r="O2853" t="str">
            <v>N/A</v>
          </cell>
          <cell r="V2853">
            <v>157027564.81352499</v>
          </cell>
        </row>
        <row r="2854">
          <cell r="F2854" t="str">
            <v>B-19</v>
          </cell>
          <cell r="H2854" t="str">
            <v>FO1</v>
          </cell>
          <cell r="O2854" t="str">
            <v>N/A</v>
          </cell>
          <cell r="V2854">
            <v>1818235.7943549999</v>
          </cell>
        </row>
        <row r="2855">
          <cell r="F2855" t="str">
            <v>B-19</v>
          </cell>
          <cell r="H2855" t="str">
            <v>FO1</v>
          </cell>
          <cell r="O2855" t="str">
            <v>N/A</v>
          </cell>
          <cell r="V2855">
            <v>49509706.564676002</v>
          </cell>
        </row>
        <row r="2856">
          <cell r="F2856" t="str">
            <v>B-19</v>
          </cell>
          <cell r="H2856" t="str">
            <v>FO1</v>
          </cell>
          <cell r="O2856" t="str">
            <v>N/A</v>
          </cell>
          <cell r="V2856">
            <v>303181739.35252398</v>
          </cell>
        </row>
        <row r="2857">
          <cell r="F2857" t="str">
            <v>B-19</v>
          </cell>
          <cell r="H2857" t="str">
            <v>FO1</v>
          </cell>
          <cell r="O2857" t="str">
            <v>N/A</v>
          </cell>
          <cell r="V2857">
            <v>2339501.1515779998</v>
          </cell>
        </row>
        <row r="2858">
          <cell r="F2858" t="str">
            <v>B-19</v>
          </cell>
          <cell r="H2858" t="str">
            <v>FO1</v>
          </cell>
          <cell r="O2858" t="str">
            <v>N/A</v>
          </cell>
          <cell r="V2858">
            <v>388380677.39476395</v>
          </cell>
        </row>
        <row r="2859">
          <cell r="F2859" t="str">
            <v>B-19</v>
          </cell>
          <cell r="H2859" t="str">
            <v>FO1</v>
          </cell>
          <cell r="O2859" t="str">
            <v>N/A</v>
          </cell>
          <cell r="V2859">
            <v>1537737163.4843988</v>
          </cell>
        </row>
        <row r="2860">
          <cell r="F2860" t="str">
            <v>B-19</v>
          </cell>
          <cell r="H2860" t="str">
            <v>FO1</v>
          </cell>
          <cell r="O2860" t="str">
            <v>N/A</v>
          </cell>
          <cell r="V2860">
            <v>14923505.23659</v>
          </cell>
        </row>
        <row r="2861">
          <cell r="F2861" t="str">
            <v>B-19</v>
          </cell>
          <cell r="H2861" t="str">
            <v>FO1</v>
          </cell>
          <cell r="O2861" t="str">
            <v>N/A</v>
          </cell>
          <cell r="V2861">
            <v>124248360.49358401</v>
          </cell>
        </row>
        <row r="2862">
          <cell r="F2862" t="str">
            <v>B-19</v>
          </cell>
          <cell r="H2862" t="str">
            <v>FO1</v>
          </cell>
          <cell r="O2862" t="str">
            <v>N/A</v>
          </cell>
          <cell r="V2862">
            <v>574308920.91363502</v>
          </cell>
        </row>
        <row r="2863">
          <cell r="F2863" t="str">
            <v>B-19</v>
          </cell>
          <cell r="H2863" t="str">
            <v>FO1</v>
          </cell>
          <cell r="O2863" t="str">
            <v>N/A</v>
          </cell>
          <cell r="V2863">
            <v>4457789.6177019998</v>
          </cell>
        </row>
        <row r="2864">
          <cell r="F2864" t="str">
            <v>B-19</v>
          </cell>
          <cell r="H2864" t="str">
            <v>FO1</v>
          </cell>
          <cell r="O2864" t="str">
            <v>N/A</v>
          </cell>
          <cell r="V2864">
            <v>35505620.642697997</v>
          </cell>
        </row>
        <row r="2865">
          <cell r="F2865" t="str">
            <v>B-19</v>
          </cell>
          <cell r="H2865" t="str">
            <v>FO1</v>
          </cell>
          <cell r="O2865" t="str">
            <v>N/A</v>
          </cell>
          <cell r="V2865">
            <v>311438140.26860499</v>
          </cell>
        </row>
        <row r="2866">
          <cell r="F2866" t="str">
            <v>B-19</v>
          </cell>
          <cell r="H2866" t="str">
            <v>FO1</v>
          </cell>
          <cell r="O2866" t="str">
            <v>N/A</v>
          </cell>
          <cell r="V2866">
            <v>1826044.8616879999</v>
          </cell>
        </row>
        <row r="2867">
          <cell r="F2867" t="str">
            <v>B-19</v>
          </cell>
          <cell r="H2867" t="str">
            <v>FO1</v>
          </cell>
          <cell r="O2867" t="str">
            <v>N/A</v>
          </cell>
          <cell r="V2867">
            <v>140165123.41586798</v>
          </cell>
        </row>
        <row r="2868">
          <cell r="F2868" t="str">
            <v>B-19</v>
          </cell>
          <cell r="H2868" t="str">
            <v>FO1</v>
          </cell>
          <cell r="O2868" t="str">
            <v>N/A</v>
          </cell>
          <cell r="V2868">
            <v>2056000700.394578</v>
          </cell>
        </row>
        <row r="2869">
          <cell r="F2869" t="str">
            <v>B-19</v>
          </cell>
          <cell r="H2869" t="str">
            <v>FO1</v>
          </cell>
          <cell r="O2869" t="str">
            <v>N/A</v>
          </cell>
          <cell r="V2869">
            <v>2645729.7619869998</v>
          </cell>
        </row>
        <row r="2870">
          <cell r="F2870" t="str">
            <v>B-19</v>
          </cell>
          <cell r="H2870" t="str">
            <v>FO1</v>
          </cell>
          <cell r="O2870" t="str">
            <v>N/A</v>
          </cell>
          <cell r="V2870">
            <v>20414726.39426</v>
          </cell>
        </row>
        <row r="2871">
          <cell r="F2871" t="str">
            <v>B-19</v>
          </cell>
          <cell r="H2871" t="str">
            <v>FO1</v>
          </cell>
          <cell r="O2871" t="str">
            <v>N/A</v>
          </cell>
          <cell r="V2871">
            <v>567072415.08170104</v>
          </cell>
        </row>
        <row r="2872">
          <cell r="F2872" t="str">
            <v>B-19</v>
          </cell>
          <cell r="H2872" t="str">
            <v>FO1</v>
          </cell>
          <cell r="O2872" t="str">
            <v>N/A</v>
          </cell>
          <cell r="V2872">
            <v>675541.94294600002</v>
          </cell>
        </row>
        <row r="2873">
          <cell r="F2873" t="str">
            <v>B-19</v>
          </cell>
          <cell r="H2873" t="str">
            <v>FO1</v>
          </cell>
          <cell r="O2873" t="str">
            <v>N/A</v>
          </cell>
          <cell r="V2873">
            <v>66544835.772553995</v>
          </cell>
        </row>
        <row r="2874">
          <cell r="F2874" t="str">
            <v>B-19</v>
          </cell>
          <cell r="H2874" t="str">
            <v>FO1</v>
          </cell>
          <cell r="O2874" t="str">
            <v>N/A</v>
          </cell>
          <cell r="V2874">
            <v>789999048.13191807</v>
          </cell>
        </row>
        <row r="2875">
          <cell r="F2875" t="str">
            <v>B-19</v>
          </cell>
          <cell r="H2875" t="str">
            <v>FO1</v>
          </cell>
          <cell r="O2875" t="str">
            <v>N/A</v>
          </cell>
          <cell r="V2875">
            <v>822793.90756700002</v>
          </cell>
        </row>
        <row r="2876">
          <cell r="F2876" t="str">
            <v>B-19</v>
          </cell>
          <cell r="H2876" t="str">
            <v>FO1</v>
          </cell>
          <cell r="O2876" t="str">
            <v>N/A</v>
          </cell>
          <cell r="V2876">
            <v>220457606.61999899</v>
          </cell>
        </row>
        <row r="2877">
          <cell r="F2877" t="str">
            <v>B-19</v>
          </cell>
          <cell r="H2877" t="str">
            <v>FO1</v>
          </cell>
          <cell r="O2877" t="str">
            <v>N/A</v>
          </cell>
          <cell r="V2877">
            <v>4305788806.0638952</v>
          </cell>
        </row>
        <row r="2878">
          <cell r="F2878" t="str">
            <v>B-19</v>
          </cell>
          <cell r="H2878" t="str">
            <v>FO1</v>
          </cell>
          <cell r="O2878" t="str">
            <v>N/A</v>
          </cell>
          <cell r="V2878">
            <v>5971831.906796</v>
          </cell>
        </row>
        <row r="2879">
          <cell r="F2879" t="str">
            <v>B-19</v>
          </cell>
          <cell r="H2879" t="str">
            <v>FO1</v>
          </cell>
          <cell r="O2879" t="str">
            <v>N/A</v>
          </cell>
          <cell r="V2879">
            <v>68034113.261033997</v>
          </cell>
        </row>
        <row r="2880">
          <cell r="F2880" t="str">
            <v>B-19</v>
          </cell>
          <cell r="H2880" t="str">
            <v>FO1</v>
          </cell>
          <cell r="O2880" t="str">
            <v>N/A</v>
          </cell>
          <cell r="V2880">
            <v>1372833125.1310191</v>
          </cell>
        </row>
        <row r="2881">
          <cell r="F2881" t="str">
            <v>B-19</v>
          </cell>
          <cell r="H2881" t="str">
            <v>FO1</v>
          </cell>
          <cell r="O2881" t="str">
            <v>N/A</v>
          </cell>
          <cell r="V2881">
            <v>1628603.3196360001</v>
          </cell>
        </row>
        <row r="2882">
          <cell r="F2882" t="str">
            <v>B-19</v>
          </cell>
          <cell r="H2882" t="str">
            <v>FO1</v>
          </cell>
          <cell r="O2882" t="str">
            <v>N/A</v>
          </cell>
          <cell r="V2882">
            <v>21535410.295228001</v>
          </cell>
        </row>
        <row r="2883">
          <cell r="F2883" t="str">
            <v>B-19</v>
          </cell>
          <cell r="H2883" t="str">
            <v>FO1</v>
          </cell>
          <cell r="O2883" t="str">
            <v>N/A</v>
          </cell>
          <cell r="V2883">
            <v>461467307.97341996</v>
          </cell>
        </row>
        <row r="2884">
          <cell r="F2884" t="str">
            <v>B-19</v>
          </cell>
          <cell r="H2884" t="str">
            <v>FO1</v>
          </cell>
          <cell r="O2884" t="str">
            <v>N/A</v>
          </cell>
          <cell r="V2884">
            <v>642372.65714899998</v>
          </cell>
        </row>
        <row r="2885">
          <cell r="F2885" t="str">
            <v>B-19</v>
          </cell>
          <cell r="H2885" t="str">
            <v>EITE</v>
          </cell>
          <cell r="O2885" t="str">
            <v>C</v>
          </cell>
          <cell r="V2885">
            <v>7630.7369641404175</v>
          </cell>
        </row>
        <row r="2886">
          <cell r="F2886" t="str">
            <v>B-19</v>
          </cell>
          <cell r="H2886" t="str">
            <v>EITE</v>
          </cell>
          <cell r="O2886" t="str">
            <v>C</v>
          </cell>
          <cell r="V2886">
            <v>130825.62097377957</v>
          </cell>
        </row>
        <row r="2887">
          <cell r="F2887" t="str">
            <v>B-19</v>
          </cell>
          <cell r="H2887" t="str">
            <v>EITE</v>
          </cell>
          <cell r="O2887" t="str">
            <v>C</v>
          </cell>
          <cell r="V2887">
            <v>2478.2869731342867</v>
          </cell>
        </row>
        <row r="2888">
          <cell r="F2888" t="str">
            <v>B-19</v>
          </cell>
          <cell r="H2888" t="str">
            <v>EITE</v>
          </cell>
          <cell r="O2888" t="str">
            <v>C</v>
          </cell>
          <cell r="V2888">
            <v>35560.749391128607</v>
          </cell>
        </row>
        <row r="2889">
          <cell r="F2889" t="str">
            <v>B-19</v>
          </cell>
          <cell r="H2889" t="str">
            <v>EITE</v>
          </cell>
          <cell r="O2889" t="str">
            <v>C</v>
          </cell>
          <cell r="V2889">
            <v>3665.0186277806206</v>
          </cell>
        </row>
        <row r="2890">
          <cell r="F2890" t="str">
            <v>B-19</v>
          </cell>
          <cell r="H2890" t="str">
            <v>EITE</v>
          </cell>
          <cell r="O2890" t="str">
            <v>C</v>
          </cell>
          <cell r="V2890">
            <v>52325.41409758167</v>
          </cell>
        </row>
        <row r="2891">
          <cell r="F2891" t="str">
            <v>B-19</v>
          </cell>
          <cell r="H2891" t="str">
            <v>EITE</v>
          </cell>
          <cell r="O2891" t="str">
            <v>C</v>
          </cell>
          <cell r="V2891">
            <v>12658.743176829776</v>
          </cell>
        </row>
        <row r="2892">
          <cell r="F2892" t="str">
            <v>B-19</v>
          </cell>
          <cell r="H2892" t="str">
            <v>EITE</v>
          </cell>
          <cell r="O2892" t="str">
            <v>C</v>
          </cell>
          <cell r="V2892">
            <v>439742.8397265338</v>
          </cell>
        </row>
        <row r="2893">
          <cell r="F2893" t="str">
            <v>B-19</v>
          </cell>
          <cell r="H2893" t="str">
            <v>EITE</v>
          </cell>
          <cell r="O2893" t="str">
            <v>C</v>
          </cell>
          <cell r="V2893">
            <v>4199.1574581236091</v>
          </cell>
        </row>
        <row r="2894">
          <cell r="F2894" t="str">
            <v>B-19</v>
          </cell>
          <cell r="H2894" t="str">
            <v>EITE</v>
          </cell>
          <cell r="O2894" t="str">
            <v>C</v>
          </cell>
          <cell r="V2894">
            <v>150992.0269860987</v>
          </cell>
        </row>
        <row r="2895">
          <cell r="F2895" t="str">
            <v>B-19</v>
          </cell>
          <cell r="H2895" t="str">
            <v>EITE</v>
          </cell>
          <cell r="O2895" t="str">
            <v>C</v>
          </cell>
          <cell r="V2895">
            <v>1445.4774309350464</v>
          </cell>
        </row>
        <row r="2896">
          <cell r="F2896" t="str">
            <v>B-19</v>
          </cell>
          <cell r="H2896" t="str">
            <v>EITE</v>
          </cell>
          <cell r="O2896" t="str">
            <v>C</v>
          </cell>
          <cell r="V2896">
            <v>26397.134789271066</v>
          </cell>
        </row>
        <row r="2897">
          <cell r="F2897" t="str">
            <v>B-19</v>
          </cell>
          <cell r="H2897" t="str">
            <v>EITE</v>
          </cell>
          <cell r="O2897" t="str">
            <v>C</v>
          </cell>
          <cell r="V2897">
            <v>0</v>
          </cell>
        </row>
        <row r="2898">
          <cell r="F2898" t="str">
            <v>B-19</v>
          </cell>
          <cell r="H2898" t="str">
            <v>EITE</v>
          </cell>
          <cell r="O2898" t="str">
            <v>C</v>
          </cell>
          <cell r="V2898">
            <v>238127.59261748285</v>
          </cell>
        </row>
        <row r="2899">
          <cell r="F2899" t="str">
            <v>B-19</v>
          </cell>
          <cell r="H2899" t="str">
            <v>EITE</v>
          </cell>
          <cell r="O2899" t="str">
            <v>C</v>
          </cell>
          <cell r="V2899">
            <v>0</v>
          </cell>
        </row>
        <row r="2900">
          <cell r="F2900" t="str">
            <v>B-19</v>
          </cell>
          <cell r="H2900" t="str">
            <v>EITE</v>
          </cell>
          <cell r="O2900" t="str">
            <v>C</v>
          </cell>
          <cell r="V2900">
            <v>0</v>
          </cell>
        </row>
        <row r="2901">
          <cell r="F2901" t="str">
            <v>B-19</v>
          </cell>
          <cell r="H2901" t="str">
            <v>EITE</v>
          </cell>
          <cell r="O2901" t="str">
            <v>C</v>
          </cell>
          <cell r="V2901">
            <v>56422.468227290999</v>
          </cell>
        </row>
        <row r="2902">
          <cell r="F2902" t="str">
            <v>B-19</v>
          </cell>
          <cell r="H2902" t="str">
            <v>EITE</v>
          </cell>
          <cell r="O2902" t="str">
            <v>C</v>
          </cell>
          <cell r="V2902">
            <v>0</v>
          </cell>
        </row>
        <row r="2903">
          <cell r="F2903" t="str">
            <v>B-19</v>
          </cell>
          <cell r="H2903" t="str">
            <v>EITE</v>
          </cell>
          <cell r="O2903" t="str">
            <v>C</v>
          </cell>
          <cell r="V2903">
            <v>0</v>
          </cell>
        </row>
        <row r="2904">
          <cell r="F2904" t="str">
            <v>B-19</v>
          </cell>
          <cell r="H2904" t="str">
            <v>EITE</v>
          </cell>
          <cell r="O2904" t="str">
            <v>C</v>
          </cell>
          <cell r="V2904">
            <v>82569.95072947575</v>
          </cell>
        </row>
        <row r="2905">
          <cell r="F2905" t="str">
            <v>B-19</v>
          </cell>
          <cell r="H2905" t="str">
            <v>EITE</v>
          </cell>
          <cell r="O2905" t="str">
            <v>C</v>
          </cell>
          <cell r="V2905">
            <v>0</v>
          </cell>
        </row>
        <row r="2906">
          <cell r="F2906" t="str">
            <v>B-19</v>
          </cell>
          <cell r="H2906" t="str">
            <v>EITE</v>
          </cell>
          <cell r="O2906" t="str">
            <v>C</v>
          </cell>
          <cell r="V2906">
            <v>0</v>
          </cell>
        </row>
        <row r="2907">
          <cell r="F2907" t="str">
            <v>B-19</v>
          </cell>
          <cell r="H2907" t="str">
            <v>EITE</v>
          </cell>
          <cell r="O2907" t="str">
            <v>C</v>
          </cell>
          <cell r="V2907">
            <v>516494.94604532246</v>
          </cell>
        </row>
        <row r="2908">
          <cell r="F2908" t="str">
            <v>B-19</v>
          </cell>
          <cell r="H2908" t="str">
            <v>EITE</v>
          </cell>
          <cell r="O2908" t="str">
            <v>C</v>
          </cell>
          <cell r="V2908">
            <v>0</v>
          </cell>
        </row>
        <row r="2909">
          <cell r="F2909" t="str">
            <v>B-19</v>
          </cell>
          <cell r="H2909" t="str">
            <v>EITE</v>
          </cell>
          <cell r="O2909" t="str">
            <v>C</v>
          </cell>
          <cell r="V2909">
            <v>0</v>
          </cell>
        </row>
        <row r="2910">
          <cell r="F2910" t="str">
            <v>B-19</v>
          </cell>
          <cell r="H2910" t="str">
            <v>EITE</v>
          </cell>
          <cell r="O2910" t="str">
            <v>C</v>
          </cell>
          <cell r="V2910">
            <v>158708.28546034006</v>
          </cell>
        </row>
        <row r="2911">
          <cell r="F2911" t="str">
            <v>B-19</v>
          </cell>
          <cell r="H2911" t="str">
            <v>EITE</v>
          </cell>
          <cell r="O2911" t="str">
            <v>C</v>
          </cell>
          <cell r="V2911">
            <v>0</v>
          </cell>
        </row>
        <row r="2912">
          <cell r="F2912" t="str">
            <v>B-19</v>
          </cell>
          <cell r="H2912" t="str">
            <v>EITE</v>
          </cell>
          <cell r="O2912" t="str">
            <v>C</v>
          </cell>
          <cell r="V2912">
            <v>0</v>
          </cell>
        </row>
        <row r="2913">
          <cell r="F2913" t="str">
            <v>B-19</v>
          </cell>
          <cell r="H2913" t="str">
            <v>EITE</v>
          </cell>
          <cell r="O2913" t="str">
            <v>C</v>
          </cell>
          <cell r="V2913">
            <v>50828.389867739796</v>
          </cell>
        </row>
        <row r="2914">
          <cell r="F2914" t="str">
            <v>B-19</v>
          </cell>
          <cell r="H2914" t="str">
            <v>EITE</v>
          </cell>
          <cell r="O2914" t="str">
            <v>C</v>
          </cell>
          <cell r="V2914">
            <v>0</v>
          </cell>
        </row>
        <row r="2915">
          <cell r="F2915" t="str">
            <v>B-19</v>
          </cell>
          <cell r="H2915" t="str">
            <v>Small Business</v>
          </cell>
          <cell r="O2915" t="str">
            <v>C</v>
          </cell>
          <cell r="V2915">
            <v>0</v>
          </cell>
        </row>
        <row r="2916">
          <cell r="F2916" t="str">
            <v>B-19</v>
          </cell>
          <cell r="H2916" t="str">
            <v>Small Business</v>
          </cell>
          <cell r="O2916" t="str">
            <v>C</v>
          </cell>
          <cell r="V2916">
            <v>3821386.7309473641</v>
          </cell>
        </row>
        <row r="2917">
          <cell r="F2917" t="str">
            <v>B-19</v>
          </cell>
          <cell r="H2917" t="str">
            <v>Small Business</v>
          </cell>
          <cell r="O2917" t="str">
            <v>C</v>
          </cell>
          <cell r="V2917">
            <v>0</v>
          </cell>
        </row>
        <row r="2918">
          <cell r="F2918" t="str">
            <v>B-19</v>
          </cell>
          <cell r="H2918" t="str">
            <v>Small Business</v>
          </cell>
          <cell r="O2918" t="str">
            <v>C</v>
          </cell>
          <cell r="V2918">
            <v>1038721.4282211522</v>
          </cell>
        </row>
        <row r="2919">
          <cell r="F2919" t="str">
            <v>B-19</v>
          </cell>
          <cell r="H2919" t="str">
            <v>Small Business</v>
          </cell>
          <cell r="O2919" t="str">
            <v>C</v>
          </cell>
          <cell r="V2919">
            <v>0</v>
          </cell>
        </row>
        <row r="2920">
          <cell r="F2920" t="str">
            <v>B-19</v>
          </cell>
          <cell r="H2920" t="str">
            <v>Small Business</v>
          </cell>
          <cell r="O2920" t="str">
            <v>C</v>
          </cell>
          <cell r="V2920">
            <v>1528413.4838075822</v>
          </cell>
        </row>
        <row r="2921">
          <cell r="F2921" t="str">
            <v>B-19</v>
          </cell>
          <cell r="H2921" t="str">
            <v>Small Business</v>
          </cell>
          <cell r="O2921" t="str">
            <v>C</v>
          </cell>
          <cell r="V2921">
            <v>0</v>
          </cell>
        </row>
        <row r="2922">
          <cell r="F2922" t="str">
            <v>B-19</v>
          </cell>
          <cell r="H2922" t="str">
            <v>Small Business</v>
          </cell>
          <cell r="O2922" t="str">
            <v>C</v>
          </cell>
          <cell r="V2922">
            <v>12844788.660295261</v>
          </cell>
        </row>
        <row r="2923">
          <cell r="F2923" t="str">
            <v>B-19</v>
          </cell>
          <cell r="H2923" t="str">
            <v>Small Business</v>
          </cell>
          <cell r="O2923" t="str">
            <v>C</v>
          </cell>
          <cell r="V2923">
            <v>0</v>
          </cell>
        </row>
        <row r="2924">
          <cell r="F2924" t="str">
            <v>B-19</v>
          </cell>
          <cell r="H2924" t="str">
            <v>Small Business</v>
          </cell>
          <cell r="O2924" t="str">
            <v>C</v>
          </cell>
          <cell r="V2924">
            <v>4410442.8789156498</v>
          </cell>
        </row>
        <row r="2925">
          <cell r="F2925" t="str">
            <v>B-19</v>
          </cell>
          <cell r="H2925" t="str">
            <v>Small Business</v>
          </cell>
          <cell r="O2925" t="str">
            <v>C</v>
          </cell>
          <cell r="V2925">
            <v>0</v>
          </cell>
        </row>
        <row r="2926">
          <cell r="F2926" t="str">
            <v>B-19</v>
          </cell>
          <cell r="H2926" t="str">
            <v>Small Business</v>
          </cell>
          <cell r="O2926" t="str">
            <v>C</v>
          </cell>
          <cell r="V2926">
            <v>771054.32305929484</v>
          </cell>
        </row>
        <row r="2927">
          <cell r="F2927" t="str">
            <v>B-19</v>
          </cell>
          <cell r="H2927" t="str">
            <v>Small Business</v>
          </cell>
          <cell r="O2927" t="str">
            <v>C</v>
          </cell>
          <cell r="V2927">
            <v>0</v>
          </cell>
        </row>
        <row r="2928">
          <cell r="F2928" t="str">
            <v>B-19</v>
          </cell>
          <cell r="H2928" t="str">
            <v>Small Business</v>
          </cell>
          <cell r="O2928" t="str">
            <v>C</v>
          </cell>
          <cell r="V2928">
            <v>0</v>
          </cell>
        </row>
        <row r="2929">
          <cell r="F2929" t="str">
            <v>B-19</v>
          </cell>
          <cell r="H2929" t="str">
            <v>Small Business</v>
          </cell>
          <cell r="O2929" t="str">
            <v>C</v>
          </cell>
          <cell r="V2929">
            <v>0</v>
          </cell>
        </row>
        <row r="2930">
          <cell r="F2930" t="str">
            <v>B-19</v>
          </cell>
          <cell r="H2930" t="str">
            <v>Small Business</v>
          </cell>
          <cell r="O2930" t="str">
            <v>C</v>
          </cell>
          <cell r="V2930">
            <v>0</v>
          </cell>
        </row>
        <row r="2931">
          <cell r="F2931" t="str">
            <v>B-19</v>
          </cell>
          <cell r="H2931" t="str">
            <v>Small Business</v>
          </cell>
          <cell r="O2931" t="str">
            <v>C</v>
          </cell>
          <cell r="V2931">
            <v>0</v>
          </cell>
        </row>
        <row r="2932">
          <cell r="F2932" t="str">
            <v>B-19</v>
          </cell>
          <cell r="H2932" t="str">
            <v>Small Business</v>
          </cell>
          <cell r="O2932" t="str">
            <v>C</v>
          </cell>
          <cell r="V2932">
            <v>0</v>
          </cell>
        </row>
        <row r="2933">
          <cell r="F2933" t="str">
            <v>B-19</v>
          </cell>
          <cell r="H2933" t="str">
            <v>Small Business</v>
          </cell>
          <cell r="O2933" t="str">
            <v>C</v>
          </cell>
          <cell r="V2933">
            <v>0</v>
          </cell>
        </row>
        <row r="2934">
          <cell r="F2934" t="str">
            <v>B-19</v>
          </cell>
          <cell r="H2934" t="str">
            <v>Small Business</v>
          </cell>
          <cell r="O2934" t="str">
            <v>C</v>
          </cell>
          <cell r="V2934">
            <v>0</v>
          </cell>
        </row>
        <row r="2935">
          <cell r="F2935" t="str">
            <v>B-19</v>
          </cell>
          <cell r="H2935" t="str">
            <v>Small Business</v>
          </cell>
          <cell r="O2935" t="str">
            <v>C</v>
          </cell>
          <cell r="V2935">
            <v>0</v>
          </cell>
        </row>
        <row r="2936">
          <cell r="F2936" t="str">
            <v>B-19</v>
          </cell>
          <cell r="H2936" t="str">
            <v>Small Business</v>
          </cell>
          <cell r="O2936" t="str">
            <v>C</v>
          </cell>
          <cell r="V2936">
            <v>0</v>
          </cell>
        </row>
        <row r="2937">
          <cell r="F2937" t="str">
            <v>B-19</v>
          </cell>
          <cell r="H2937" t="str">
            <v>Small Business</v>
          </cell>
          <cell r="O2937" t="str">
            <v>C</v>
          </cell>
          <cell r="V2937">
            <v>0</v>
          </cell>
        </row>
        <row r="2938">
          <cell r="F2938" t="str">
            <v>B-19</v>
          </cell>
          <cell r="H2938" t="str">
            <v>Small Business</v>
          </cell>
          <cell r="O2938" t="str">
            <v>C</v>
          </cell>
          <cell r="V2938">
            <v>0</v>
          </cell>
        </row>
        <row r="2939">
          <cell r="F2939" t="str">
            <v>B-19</v>
          </cell>
          <cell r="H2939" t="str">
            <v>Small Business</v>
          </cell>
          <cell r="O2939" t="str">
            <v>C</v>
          </cell>
          <cell r="V2939">
            <v>0</v>
          </cell>
        </row>
        <row r="2940">
          <cell r="F2940" t="str">
            <v>B-19</v>
          </cell>
          <cell r="H2940" t="str">
            <v>Small Business</v>
          </cell>
          <cell r="O2940" t="str">
            <v>C</v>
          </cell>
          <cell r="V2940">
            <v>0</v>
          </cell>
        </row>
        <row r="2941">
          <cell r="F2941" t="str">
            <v>B-19</v>
          </cell>
          <cell r="H2941" t="str">
            <v>Small Business</v>
          </cell>
          <cell r="O2941" t="str">
            <v>C</v>
          </cell>
          <cell r="V2941">
            <v>0</v>
          </cell>
        </row>
        <row r="2942">
          <cell r="F2942" t="str">
            <v>B-19</v>
          </cell>
          <cell r="H2942" t="str">
            <v>Small Business</v>
          </cell>
          <cell r="O2942" t="str">
            <v>C</v>
          </cell>
          <cell r="V2942">
            <v>0</v>
          </cell>
        </row>
        <row r="2943">
          <cell r="F2943" t="str">
            <v>B-19</v>
          </cell>
          <cell r="H2943" t="str">
            <v>Small Business</v>
          </cell>
          <cell r="O2943" t="str">
            <v>C</v>
          </cell>
          <cell r="V2943">
            <v>0</v>
          </cell>
        </row>
        <row r="2944">
          <cell r="F2944" t="str">
            <v>B-19</v>
          </cell>
          <cell r="H2944" t="str">
            <v>Small Business</v>
          </cell>
          <cell r="O2944" t="str">
            <v>C</v>
          </cell>
          <cell r="V2944">
            <v>0</v>
          </cell>
        </row>
        <row r="2945">
          <cell r="F2945" t="str">
            <v>B-19</v>
          </cell>
          <cell r="H2945" t="str">
            <v>N/A</v>
          </cell>
          <cell r="O2945" t="str">
            <v>C</v>
          </cell>
          <cell r="V2945">
            <v>0</v>
          </cell>
        </row>
        <row r="2946">
          <cell r="F2946" t="str">
            <v>B-19</v>
          </cell>
          <cell r="H2946" t="str">
            <v>N/A</v>
          </cell>
          <cell r="O2946" t="str">
            <v>C</v>
          </cell>
          <cell r="V2946">
            <v>0</v>
          </cell>
        </row>
        <row r="2947">
          <cell r="F2947" t="str">
            <v>B-19</v>
          </cell>
          <cell r="H2947" t="str">
            <v>N/A</v>
          </cell>
          <cell r="O2947" t="str">
            <v>C</v>
          </cell>
          <cell r="V2947">
            <v>0</v>
          </cell>
        </row>
        <row r="2948">
          <cell r="F2948" t="str">
            <v>B-19</v>
          </cell>
          <cell r="H2948" t="str">
            <v>N/A</v>
          </cell>
          <cell r="O2948" t="str">
            <v>C</v>
          </cell>
          <cell r="V2948">
            <v>0</v>
          </cell>
        </row>
        <row r="2949">
          <cell r="F2949" t="str">
            <v>B-19</v>
          </cell>
          <cell r="H2949" t="str">
            <v>N/A</v>
          </cell>
          <cell r="O2949" t="str">
            <v>C</v>
          </cell>
          <cell r="V2949">
            <v>106346.79036699999</v>
          </cell>
        </row>
        <row r="2950">
          <cell r="F2950" t="str">
            <v>B-19</v>
          </cell>
          <cell r="H2950" t="str">
            <v>N/A</v>
          </cell>
          <cell r="O2950" t="str">
            <v>C</v>
          </cell>
          <cell r="V2950">
            <v>9662620.5650400016</v>
          </cell>
        </row>
        <row r="2951">
          <cell r="F2951" t="str">
            <v>B-19</v>
          </cell>
          <cell r="H2951" t="str">
            <v>N/A</v>
          </cell>
          <cell r="O2951" t="str">
            <v>C</v>
          </cell>
          <cell r="V2951">
            <v>34538.979188999998</v>
          </cell>
        </row>
        <row r="2952">
          <cell r="F2952" t="str">
            <v>B-19</v>
          </cell>
          <cell r="H2952" t="str">
            <v>N/A</v>
          </cell>
          <cell r="O2952" t="str">
            <v>C</v>
          </cell>
          <cell r="V2952">
            <v>2626473.5135019999</v>
          </cell>
        </row>
        <row r="2953">
          <cell r="F2953" t="str">
            <v>B-19</v>
          </cell>
          <cell r="H2953" t="str">
            <v>N/A</v>
          </cell>
          <cell r="O2953" t="str">
            <v>C</v>
          </cell>
          <cell r="V2953">
            <v>51078.024250000002</v>
          </cell>
        </row>
        <row r="2954">
          <cell r="F2954" t="str">
            <v>B-19</v>
          </cell>
          <cell r="H2954" t="str">
            <v>N/A</v>
          </cell>
          <cell r="O2954" t="str">
            <v>C</v>
          </cell>
          <cell r="V2954">
            <v>3864691.1711190003</v>
          </cell>
        </row>
        <row r="2955">
          <cell r="F2955" t="str">
            <v>B-19</v>
          </cell>
          <cell r="H2955" t="str">
            <v>N/A</v>
          </cell>
          <cell r="O2955" t="str">
            <v>C</v>
          </cell>
          <cell r="V2955">
            <v>176420.274118</v>
          </cell>
        </row>
        <row r="2956">
          <cell r="F2956" t="str">
            <v>B-19</v>
          </cell>
          <cell r="H2956" t="str">
            <v>N/A</v>
          </cell>
          <cell r="O2956" t="str">
            <v>C</v>
          </cell>
          <cell r="V2956">
            <v>32478869.007794</v>
          </cell>
        </row>
        <row r="2957">
          <cell r="F2957" t="str">
            <v>B-19</v>
          </cell>
          <cell r="H2957" t="str">
            <v>N/A</v>
          </cell>
          <cell r="O2957" t="str">
            <v>C</v>
          </cell>
          <cell r="V2957">
            <v>58522.121784000003</v>
          </cell>
        </row>
        <row r="2958">
          <cell r="F2958" t="str">
            <v>B-19</v>
          </cell>
          <cell r="H2958" t="str">
            <v>N/A</v>
          </cell>
          <cell r="O2958" t="str">
            <v>C</v>
          </cell>
          <cell r="V2958">
            <v>11152086.680372</v>
          </cell>
        </row>
        <row r="2959">
          <cell r="F2959" t="str">
            <v>B-19</v>
          </cell>
          <cell r="H2959" t="str">
            <v>N/A</v>
          </cell>
          <cell r="O2959" t="str">
            <v>C</v>
          </cell>
          <cell r="V2959">
            <v>20145.090316999998</v>
          </cell>
        </row>
        <row r="2960">
          <cell r="F2960" t="str">
            <v>B-19</v>
          </cell>
          <cell r="H2960" t="str">
            <v>N/A</v>
          </cell>
          <cell r="O2960" t="str">
            <v>C</v>
          </cell>
          <cell r="V2960">
            <v>1949660.132123</v>
          </cell>
        </row>
        <row r="2961">
          <cell r="F2961" t="str">
            <v>B-19</v>
          </cell>
          <cell r="H2961" t="str">
            <v>N/A</v>
          </cell>
          <cell r="O2961" t="str">
            <v>C</v>
          </cell>
          <cell r="V2961">
            <v>0</v>
          </cell>
        </row>
        <row r="2962">
          <cell r="F2962" t="str">
            <v>B-19</v>
          </cell>
          <cell r="H2962" t="str">
            <v>N/A</v>
          </cell>
          <cell r="O2962" t="str">
            <v>C</v>
          </cell>
          <cell r="V2962">
            <v>1759085.4893050001</v>
          </cell>
        </row>
        <row r="2963">
          <cell r="F2963" t="str">
            <v>B-19</v>
          </cell>
          <cell r="H2963" t="str">
            <v>N/A</v>
          </cell>
          <cell r="O2963" t="str">
            <v>C</v>
          </cell>
          <cell r="V2963">
            <v>0</v>
          </cell>
        </row>
        <row r="2964">
          <cell r="F2964" t="str">
            <v>B-19</v>
          </cell>
          <cell r="H2964" t="str">
            <v>N/A</v>
          </cell>
          <cell r="O2964" t="str">
            <v>C</v>
          </cell>
          <cell r="V2964">
            <v>0</v>
          </cell>
        </row>
        <row r="2965">
          <cell r="F2965" t="str">
            <v>B-19</v>
          </cell>
          <cell r="H2965" t="str">
            <v>N/A</v>
          </cell>
          <cell r="O2965" t="str">
            <v>C</v>
          </cell>
          <cell r="V2965">
            <v>416801.53080299997</v>
          </cell>
        </row>
        <row r="2966">
          <cell r="F2966" t="str">
            <v>B-19</v>
          </cell>
          <cell r="H2966" t="str">
            <v>N/A</v>
          </cell>
          <cell r="O2966" t="str">
            <v>C</v>
          </cell>
          <cell r="V2966">
            <v>0</v>
          </cell>
        </row>
        <row r="2967">
          <cell r="F2967" t="str">
            <v>B-19</v>
          </cell>
          <cell r="H2967" t="str">
            <v>N/A</v>
          </cell>
          <cell r="O2967" t="str">
            <v>C</v>
          </cell>
          <cell r="V2967">
            <v>0</v>
          </cell>
        </row>
        <row r="2968">
          <cell r="F2968" t="str">
            <v>B-19</v>
          </cell>
          <cell r="H2968" t="str">
            <v>N/A</v>
          </cell>
          <cell r="O2968" t="str">
            <v>C</v>
          </cell>
          <cell r="V2968">
            <v>609957.04271099996</v>
          </cell>
        </row>
        <row r="2969">
          <cell r="F2969" t="str">
            <v>B-19</v>
          </cell>
          <cell r="H2969" t="str">
            <v>N/A</v>
          </cell>
          <cell r="O2969" t="str">
            <v>C</v>
          </cell>
          <cell r="V2969">
            <v>0</v>
          </cell>
        </row>
        <row r="2970">
          <cell r="F2970" t="str">
            <v>B-19</v>
          </cell>
          <cell r="H2970" t="str">
            <v>N/A</v>
          </cell>
          <cell r="O2970" t="str">
            <v>C</v>
          </cell>
          <cell r="V2970">
            <v>0</v>
          </cell>
        </row>
        <row r="2971">
          <cell r="F2971" t="str">
            <v>B-19</v>
          </cell>
          <cell r="H2971" t="str">
            <v>N/A</v>
          </cell>
          <cell r="O2971" t="str">
            <v>C</v>
          </cell>
          <cell r="V2971">
            <v>3815428.337812</v>
          </cell>
        </row>
        <row r="2972">
          <cell r="F2972" t="str">
            <v>B-19</v>
          </cell>
          <cell r="H2972" t="str">
            <v>N/A</v>
          </cell>
          <cell r="O2972" t="str">
            <v>C</v>
          </cell>
          <cell r="V2972">
            <v>0</v>
          </cell>
        </row>
        <row r="2973">
          <cell r="F2973" t="str">
            <v>B-19</v>
          </cell>
          <cell r="H2973" t="str">
            <v>N/A</v>
          </cell>
          <cell r="O2973" t="str">
            <v>C</v>
          </cell>
          <cell r="V2973">
            <v>0</v>
          </cell>
        </row>
        <row r="2974">
          <cell r="F2974" t="str">
            <v>B-19</v>
          </cell>
          <cell r="H2974" t="str">
            <v>N/A</v>
          </cell>
          <cell r="O2974" t="str">
            <v>C</v>
          </cell>
          <cell r="V2974">
            <v>1172402.7397119999</v>
          </cell>
        </row>
        <row r="2975">
          <cell r="F2975" t="str">
            <v>B-19</v>
          </cell>
          <cell r="H2975" t="str">
            <v>N/A</v>
          </cell>
          <cell r="O2975" t="str">
            <v>C</v>
          </cell>
          <cell r="V2975">
            <v>0</v>
          </cell>
        </row>
        <row r="2976">
          <cell r="F2976" t="str">
            <v>B-19</v>
          </cell>
          <cell r="H2976" t="str">
            <v>N/A</v>
          </cell>
          <cell r="O2976" t="str">
            <v>C</v>
          </cell>
          <cell r="V2976">
            <v>0</v>
          </cell>
        </row>
        <row r="2977">
          <cell r="F2977" t="str">
            <v>B-19</v>
          </cell>
          <cell r="H2977" t="str">
            <v>N/A</v>
          </cell>
          <cell r="O2977" t="str">
            <v>C</v>
          </cell>
          <cell r="V2977">
            <v>375477.20563699998</v>
          </cell>
        </row>
        <row r="2978">
          <cell r="F2978" t="str">
            <v>B-19</v>
          </cell>
          <cell r="H2978" t="str">
            <v>N/A</v>
          </cell>
          <cell r="O2978" t="str">
            <v>C</v>
          </cell>
          <cell r="V2978">
            <v>0</v>
          </cell>
        </row>
        <row r="2979">
          <cell r="F2979" t="str">
            <v>B-19</v>
          </cell>
          <cell r="H2979" t="str">
            <v>N/A</v>
          </cell>
          <cell r="O2979" t="str">
            <v>C</v>
          </cell>
          <cell r="V2979">
            <v>0</v>
          </cell>
        </row>
        <row r="2980">
          <cell r="F2980" t="str">
            <v>B-19</v>
          </cell>
          <cell r="H2980" t="str">
            <v>N/A</v>
          </cell>
          <cell r="O2980" t="str">
            <v>C</v>
          </cell>
          <cell r="V2980">
            <v>0</v>
          </cell>
        </row>
        <row r="2981">
          <cell r="F2981" t="str">
            <v>B-19</v>
          </cell>
          <cell r="H2981" t="str">
            <v>N/A</v>
          </cell>
          <cell r="O2981" t="str">
            <v>C</v>
          </cell>
          <cell r="V2981">
            <v>0</v>
          </cell>
        </row>
        <row r="2982">
          <cell r="F2982" t="str">
            <v>B-19</v>
          </cell>
          <cell r="H2982" t="str">
            <v>N/A</v>
          </cell>
          <cell r="O2982" t="str">
            <v>C</v>
          </cell>
          <cell r="V2982">
            <v>0</v>
          </cell>
        </row>
        <row r="2983">
          <cell r="F2983" t="str">
            <v>B-19</v>
          </cell>
          <cell r="H2983" t="str">
            <v>N/A</v>
          </cell>
          <cell r="O2983" t="str">
            <v>C</v>
          </cell>
          <cell r="V2983">
            <v>0</v>
          </cell>
        </row>
        <row r="2984">
          <cell r="F2984" t="str">
            <v>B-19</v>
          </cell>
          <cell r="H2984" t="str">
            <v>N/A</v>
          </cell>
          <cell r="O2984" t="str">
            <v>C</v>
          </cell>
          <cell r="V2984">
            <v>0</v>
          </cell>
        </row>
        <row r="2985">
          <cell r="F2985" t="str">
            <v>B-19</v>
          </cell>
          <cell r="H2985" t="str">
            <v>N/A</v>
          </cell>
          <cell r="O2985" t="str">
            <v>C</v>
          </cell>
          <cell r="V2985">
            <v>0</v>
          </cell>
        </row>
        <row r="2986">
          <cell r="F2986" t="str">
            <v>B-19</v>
          </cell>
          <cell r="H2986" t="str">
            <v>N/A</v>
          </cell>
          <cell r="O2986" t="str">
            <v>C</v>
          </cell>
          <cell r="V2986">
            <v>0</v>
          </cell>
        </row>
        <row r="2987">
          <cell r="F2987" t="str">
            <v>B-19</v>
          </cell>
          <cell r="H2987" t="str">
            <v>N/A</v>
          </cell>
          <cell r="O2987" t="str">
            <v>C</v>
          </cell>
          <cell r="V2987">
            <v>0</v>
          </cell>
        </row>
        <row r="2988">
          <cell r="F2988" t="str">
            <v>B-19</v>
          </cell>
          <cell r="H2988" t="str">
            <v>N/A</v>
          </cell>
          <cell r="O2988" t="str">
            <v>C</v>
          </cell>
          <cell r="V2988">
            <v>0</v>
          </cell>
        </row>
        <row r="2989">
          <cell r="F2989" t="str">
            <v>B-19</v>
          </cell>
          <cell r="H2989" t="str">
            <v>N/A</v>
          </cell>
          <cell r="O2989" t="str">
            <v>C</v>
          </cell>
          <cell r="V2989">
            <v>0</v>
          </cell>
        </row>
        <row r="2990">
          <cell r="F2990" t="str">
            <v>B-19</v>
          </cell>
          <cell r="H2990" t="str">
            <v>N/A</v>
          </cell>
          <cell r="O2990" t="str">
            <v>C</v>
          </cell>
          <cell r="V2990">
            <v>0</v>
          </cell>
        </row>
        <row r="2991">
          <cell r="F2991" t="str">
            <v>B-19</v>
          </cell>
          <cell r="H2991" t="str">
            <v>N/A</v>
          </cell>
          <cell r="O2991" t="str">
            <v>C</v>
          </cell>
          <cell r="V2991">
            <v>0</v>
          </cell>
        </row>
        <row r="2992">
          <cell r="F2992" t="str">
            <v>B-19</v>
          </cell>
          <cell r="H2992" t="str">
            <v>N/A</v>
          </cell>
          <cell r="O2992" t="str">
            <v>C</v>
          </cell>
          <cell r="V2992">
            <v>8.5798810000000003</v>
          </cell>
        </row>
        <row r="2993">
          <cell r="F2993" t="str">
            <v>B-19</v>
          </cell>
          <cell r="H2993" t="str">
            <v>N/A</v>
          </cell>
          <cell r="O2993" t="str">
            <v>C</v>
          </cell>
          <cell r="V2993">
            <v>17.091688000000001</v>
          </cell>
        </row>
        <row r="2994">
          <cell r="F2994" t="str">
            <v>B-19</v>
          </cell>
          <cell r="H2994" t="str">
            <v>N/A</v>
          </cell>
          <cell r="O2994" t="str">
            <v>C</v>
          </cell>
          <cell r="V2994">
            <v>812.30685700000004</v>
          </cell>
        </row>
        <row r="2995">
          <cell r="F2995" t="str">
            <v>B-19</v>
          </cell>
          <cell r="H2995" t="str">
            <v>N/A</v>
          </cell>
          <cell r="O2995" t="str">
            <v>C</v>
          </cell>
          <cell r="V2995">
            <v>1629.1246209999999</v>
          </cell>
        </row>
        <row r="2996">
          <cell r="F2996" t="str">
            <v>B-19</v>
          </cell>
          <cell r="H2996" t="str">
            <v>N/A</v>
          </cell>
          <cell r="O2996" t="str">
            <v>C</v>
          </cell>
          <cell r="V2996">
            <v>39670.115149999998</v>
          </cell>
        </row>
        <row r="2997">
          <cell r="F2997" t="str">
            <v>B-19</v>
          </cell>
          <cell r="H2997" t="str">
            <v>N/A</v>
          </cell>
          <cell r="O2997" t="str">
            <v>C</v>
          </cell>
          <cell r="V2997">
            <v>36472.944305999998</v>
          </cell>
        </row>
        <row r="2998">
          <cell r="F2998" t="str">
            <v>B-19</v>
          </cell>
          <cell r="H2998" t="str">
            <v>N/A</v>
          </cell>
          <cell r="O2998" t="str">
            <v>C</v>
          </cell>
          <cell r="V2998">
            <v>45587.480155999998</v>
          </cell>
        </row>
        <row r="2999">
          <cell r="F2999" t="str">
            <v>B-19</v>
          </cell>
          <cell r="H2999" t="str">
            <v>N/A</v>
          </cell>
          <cell r="O2999" t="str">
            <v>C</v>
          </cell>
          <cell r="V2999">
            <v>82115.996537000014</v>
          </cell>
        </row>
        <row r="3000">
          <cell r="F3000" t="str">
            <v>B-19</v>
          </cell>
          <cell r="H3000" t="str">
            <v>N/A</v>
          </cell>
          <cell r="O3000" t="str">
            <v>C</v>
          </cell>
          <cell r="V3000">
            <v>93470.867920000004</v>
          </cell>
        </row>
        <row r="3001">
          <cell r="F3001" t="str">
            <v>B-19</v>
          </cell>
          <cell r="H3001" t="str">
            <v>N/A</v>
          </cell>
          <cell r="O3001" t="str">
            <v>C</v>
          </cell>
          <cell r="V3001">
            <v>5053.3162570000004</v>
          </cell>
        </row>
        <row r="3002">
          <cell r="F3002" t="str">
            <v>B-19</v>
          </cell>
          <cell r="H3002" t="str">
            <v>N/A</v>
          </cell>
          <cell r="O3002" t="str">
            <v>C</v>
          </cell>
          <cell r="V3002">
            <v>4891.7108859999998</v>
          </cell>
        </row>
        <row r="3003">
          <cell r="F3003" t="str">
            <v>B-19</v>
          </cell>
          <cell r="H3003" t="str">
            <v>N/A</v>
          </cell>
          <cell r="O3003" t="str">
            <v>C</v>
          </cell>
          <cell r="V3003">
            <v>5781.6239230000001</v>
          </cell>
        </row>
        <row r="3004">
          <cell r="F3004" t="str">
            <v>B-19</v>
          </cell>
          <cell r="H3004" t="str">
            <v>N/A</v>
          </cell>
          <cell r="O3004" t="str">
            <v>C</v>
          </cell>
          <cell r="V3004">
            <v>10412.218123000001</v>
          </cell>
        </row>
        <row r="3005">
          <cell r="F3005" t="str">
            <v>B-19</v>
          </cell>
          <cell r="H3005" t="str">
            <v>N/A</v>
          </cell>
          <cell r="O3005" t="str">
            <v>C</v>
          </cell>
          <cell r="V3005">
            <v>12001.16258</v>
          </cell>
        </row>
        <row r="3006">
          <cell r="F3006" t="str">
            <v>B-19</v>
          </cell>
          <cell r="H3006" t="str">
            <v>N/A</v>
          </cell>
          <cell r="O3006" t="str">
            <v>C</v>
          </cell>
          <cell r="V3006">
            <v>9662620.5650400016</v>
          </cell>
        </row>
        <row r="3007">
          <cell r="F3007" t="str">
            <v>B-19</v>
          </cell>
          <cell r="H3007" t="str">
            <v>N/A</v>
          </cell>
          <cell r="O3007" t="str">
            <v>C</v>
          </cell>
          <cell r="V3007">
            <v>2626473.5135019999</v>
          </cell>
        </row>
        <row r="3008">
          <cell r="F3008" t="str">
            <v>B-19</v>
          </cell>
          <cell r="H3008" t="str">
            <v>N/A</v>
          </cell>
          <cell r="O3008" t="str">
            <v>C</v>
          </cell>
          <cell r="V3008">
            <v>3864691.1711190003</v>
          </cell>
        </row>
        <row r="3009">
          <cell r="F3009" t="str">
            <v>B-19</v>
          </cell>
          <cell r="H3009" t="str">
            <v>N/A</v>
          </cell>
          <cell r="O3009" t="str">
            <v>C</v>
          </cell>
          <cell r="V3009">
            <v>32478869.007794</v>
          </cell>
        </row>
        <row r="3010">
          <cell r="F3010" t="str">
            <v>B-19</v>
          </cell>
          <cell r="H3010" t="str">
            <v>N/A</v>
          </cell>
          <cell r="O3010" t="str">
            <v>C</v>
          </cell>
          <cell r="V3010">
            <v>11152086.680372</v>
          </cell>
        </row>
        <row r="3011">
          <cell r="F3011" t="str">
            <v>B-19</v>
          </cell>
          <cell r="H3011" t="str">
            <v>N/A</v>
          </cell>
          <cell r="O3011" t="str">
            <v>C</v>
          </cell>
          <cell r="V3011">
            <v>0</v>
          </cell>
        </row>
        <row r="3012">
          <cell r="F3012" t="str">
            <v>B-19</v>
          </cell>
          <cell r="H3012" t="str">
            <v>N/A</v>
          </cell>
          <cell r="O3012" t="str">
            <v>C</v>
          </cell>
          <cell r="V3012">
            <v>0</v>
          </cell>
        </row>
        <row r="3013">
          <cell r="F3013" t="str">
            <v>B-19</v>
          </cell>
          <cell r="H3013" t="str">
            <v>N/A</v>
          </cell>
          <cell r="O3013" t="str">
            <v>C</v>
          </cell>
          <cell r="V3013">
            <v>0</v>
          </cell>
        </row>
        <row r="3014">
          <cell r="F3014" t="str">
            <v>B-19</v>
          </cell>
          <cell r="H3014" t="str">
            <v>N/A</v>
          </cell>
          <cell r="O3014" t="str">
            <v>C</v>
          </cell>
          <cell r="V3014">
            <v>0</v>
          </cell>
        </row>
        <row r="3015">
          <cell r="F3015" t="str">
            <v>B-19</v>
          </cell>
          <cell r="H3015" t="str">
            <v>N/A</v>
          </cell>
          <cell r="O3015" t="str">
            <v>C</v>
          </cell>
          <cell r="V3015">
            <v>0</v>
          </cell>
        </row>
        <row r="3016">
          <cell r="F3016" t="str">
            <v>B-19</v>
          </cell>
          <cell r="H3016" t="str">
            <v>N/A</v>
          </cell>
          <cell r="O3016" t="str">
            <v>C</v>
          </cell>
          <cell r="V3016">
            <v>0</v>
          </cell>
        </row>
        <row r="3017">
          <cell r="F3017" t="str">
            <v>B-19</v>
          </cell>
          <cell r="H3017" t="str">
            <v>N/A</v>
          </cell>
          <cell r="O3017" t="str">
            <v>C</v>
          </cell>
          <cell r="V3017">
            <v>0</v>
          </cell>
        </row>
        <row r="3018">
          <cell r="F3018" t="str">
            <v>B-19</v>
          </cell>
          <cell r="H3018" t="str">
            <v>N/A</v>
          </cell>
          <cell r="O3018" t="str">
            <v>C</v>
          </cell>
          <cell r="V3018">
            <v>0</v>
          </cell>
        </row>
        <row r="3019">
          <cell r="F3019" t="str">
            <v>B-19</v>
          </cell>
          <cell r="H3019" t="str">
            <v>N/A</v>
          </cell>
          <cell r="O3019" t="str">
            <v>C</v>
          </cell>
          <cell r="V3019">
            <v>0</v>
          </cell>
        </row>
        <row r="3020">
          <cell r="F3020" t="str">
            <v>B-19</v>
          </cell>
          <cell r="H3020" t="str">
            <v>N/A</v>
          </cell>
          <cell r="O3020" t="str">
            <v>C</v>
          </cell>
          <cell r="V3020">
            <v>0</v>
          </cell>
        </row>
        <row r="3021">
          <cell r="F3021" t="str">
            <v>B-19</v>
          </cell>
          <cell r="H3021" t="str">
            <v>N/A</v>
          </cell>
          <cell r="O3021" t="str">
            <v>C</v>
          </cell>
          <cell r="V3021">
            <v>0</v>
          </cell>
        </row>
        <row r="3022">
          <cell r="F3022" t="str">
            <v>B-19</v>
          </cell>
          <cell r="H3022" t="str">
            <v>N/A</v>
          </cell>
          <cell r="O3022" t="str">
            <v>C</v>
          </cell>
          <cell r="V3022">
            <v>0</v>
          </cell>
        </row>
        <row r="3023">
          <cell r="F3023" t="str">
            <v>B-19</v>
          </cell>
          <cell r="H3023" t="str">
            <v>N/A</v>
          </cell>
          <cell r="O3023" t="str">
            <v>C</v>
          </cell>
          <cell r="V3023">
            <v>0</v>
          </cell>
        </row>
        <row r="3024">
          <cell r="F3024" t="str">
            <v>B-19</v>
          </cell>
          <cell r="H3024" t="str">
            <v>N/A</v>
          </cell>
          <cell r="O3024" t="str">
            <v>C</v>
          </cell>
          <cell r="V3024">
            <v>0</v>
          </cell>
        </row>
        <row r="3025">
          <cell r="F3025" t="str">
            <v>B-19</v>
          </cell>
          <cell r="H3025" t="str">
            <v>N/A</v>
          </cell>
          <cell r="O3025" t="str">
            <v>C</v>
          </cell>
          <cell r="V3025">
            <v>0</v>
          </cell>
        </row>
        <row r="3026">
          <cell r="F3026" t="str">
            <v>B-19</v>
          </cell>
          <cell r="H3026" t="str">
            <v>N/A</v>
          </cell>
          <cell r="O3026" t="str">
            <v>C</v>
          </cell>
          <cell r="V3026">
            <v>0</v>
          </cell>
        </row>
        <row r="3027">
          <cell r="F3027" t="str">
            <v>B-19</v>
          </cell>
          <cell r="H3027" t="str">
            <v>N/A</v>
          </cell>
          <cell r="O3027" t="str">
            <v>C</v>
          </cell>
          <cell r="V3027">
            <v>0</v>
          </cell>
        </row>
        <row r="3028">
          <cell r="F3028" t="str">
            <v>B-19</v>
          </cell>
          <cell r="H3028" t="str">
            <v>N/A</v>
          </cell>
          <cell r="O3028" t="str">
            <v>C</v>
          </cell>
          <cell r="V3028">
            <v>0</v>
          </cell>
        </row>
        <row r="3029">
          <cell r="F3029" t="str">
            <v>B-19</v>
          </cell>
          <cell r="H3029" t="str">
            <v>N/A</v>
          </cell>
          <cell r="O3029" t="str">
            <v>C</v>
          </cell>
          <cell r="V3029">
            <v>0</v>
          </cell>
        </row>
        <row r="3030">
          <cell r="F3030" t="str">
            <v>B-19</v>
          </cell>
          <cell r="H3030" t="str">
            <v>N/A</v>
          </cell>
          <cell r="O3030" t="str">
            <v>C</v>
          </cell>
          <cell r="V3030">
            <v>1949660.132123</v>
          </cell>
        </row>
        <row r="3031">
          <cell r="F3031" t="str">
            <v>B-19</v>
          </cell>
          <cell r="H3031" t="str">
            <v>CARE Discount</v>
          </cell>
          <cell r="O3031" t="str">
            <v>C</v>
          </cell>
          <cell r="V3031">
            <v>9662620.5650400016</v>
          </cell>
        </row>
        <row r="3032">
          <cell r="F3032" t="str">
            <v>B-19</v>
          </cell>
          <cell r="H3032" t="str">
            <v>CARE Discount</v>
          </cell>
          <cell r="O3032" t="str">
            <v>C</v>
          </cell>
          <cell r="V3032">
            <v>2626473.5135019999</v>
          </cell>
        </row>
        <row r="3033">
          <cell r="F3033" t="str">
            <v>B-19</v>
          </cell>
          <cell r="H3033" t="str">
            <v>CARE Discount</v>
          </cell>
          <cell r="O3033" t="str">
            <v>C</v>
          </cell>
          <cell r="V3033">
            <v>3864691.1711190003</v>
          </cell>
        </row>
        <row r="3034">
          <cell r="F3034" t="str">
            <v>B-19</v>
          </cell>
          <cell r="H3034" t="str">
            <v>CARE Discount</v>
          </cell>
          <cell r="O3034" t="str">
            <v>C</v>
          </cell>
          <cell r="V3034">
            <v>32478869.007794</v>
          </cell>
        </row>
        <row r="3035">
          <cell r="F3035" t="str">
            <v>B-19</v>
          </cell>
          <cell r="H3035" t="str">
            <v>CARE Discount</v>
          </cell>
          <cell r="O3035" t="str">
            <v>C</v>
          </cell>
          <cell r="V3035">
            <v>11152086.680372</v>
          </cell>
        </row>
        <row r="3036">
          <cell r="F3036" t="str">
            <v>B-19</v>
          </cell>
          <cell r="H3036" t="str">
            <v>CARE Discount</v>
          </cell>
          <cell r="O3036" t="str">
            <v>C</v>
          </cell>
          <cell r="V3036">
            <v>1949660.132123</v>
          </cell>
        </row>
        <row r="3037">
          <cell r="F3037" t="str">
            <v>B-19</v>
          </cell>
          <cell r="H3037" t="str">
            <v>CARE Surcharge</v>
          </cell>
          <cell r="O3037" t="str">
            <v>C</v>
          </cell>
          <cell r="V3037">
            <v>0</v>
          </cell>
        </row>
        <row r="3038">
          <cell r="F3038" t="str">
            <v>B-19</v>
          </cell>
          <cell r="H3038" t="str">
            <v>CARE Surcharge</v>
          </cell>
          <cell r="O3038" t="str">
            <v>C</v>
          </cell>
          <cell r="V3038">
            <v>0</v>
          </cell>
        </row>
        <row r="3039">
          <cell r="F3039" t="str">
            <v>B-19</v>
          </cell>
          <cell r="H3039" t="str">
            <v>CARE Surcharge</v>
          </cell>
          <cell r="O3039" t="str">
            <v>C</v>
          </cell>
          <cell r="V3039">
            <v>0</v>
          </cell>
        </row>
        <row r="3040">
          <cell r="F3040" t="str">
            <v>B-19</v>
          </cell>
          <cell r="H3040" t="str">
            <v>CARE Surcharge</v>
          </cell>
          <cell r="O3040" t="str">
            <v>C</v>
          </cell>
          <cell r="V3040">
            <v>0</v>
          </cell>
        </row>
        <row r="3041">
          <cell r="F3041" t="str">
            <v>B-19</v>
          </cell>
          <cell r="H3041" t="str">
            <v>N/A</v>
          </cell>
          <cell r="O3041" t="str">
            <v>C</v>
          </cell>
          <cell r="V3041">
            <v>1759085.4893050001</v>
          </cell>
        </row>
        <row r="3042">
          <cell r="F3042" t="str">
            <v>B-19</v>
          </cell>
          <cell r="H3042" t="str">
            <v>N/A</v>
          </cell>
          <cell r="O3042" t="str">
            <v>C</v>
          </cell>
          <cell r="V3042">
            <v>416801.53080299997</v>
          </cell>
        </row>
        <row r="3043">
          <cell r="F3043" t="str">
            <v>B-19</v>
          </cell>
          <cell r="H3043" t="str">
            <v>N/A</v>
          </cell>
          <cell r="O3043" t="str">
            <v>C</v>
          </cell>
          <cell r="V3043">
            <v>609957.04271099996</v>
          </cell>
        </row>
        <row r="3044">
          <cell r="F3044" t="str">
            <v>B-19</v>
          </cell>
          <cell r="H3044" t="str">
            <v>N/A</v>
          </cell>
          <cell r="O3044" t="str">
            <v>C</v>
          </cell>
          <cell r="V3044">
            <v>3815428.337812</v>
          </cell>
        </row>
        <row r="3045">
          <cell r="F3045" t="str">
            <v>B-19</v>
          </cell>
          <cell r="H3045" t="str">
            <v>N/A</v>
          </cell>
          <cell r="O3045" t="str">
            <v>C</v>
          </cell>
          <cell r="V3045">
            <v>1172402.7397119999</v>
          </cell>
        </row>
        <row r="3046">
          <cell r="F3046" t="str">
            <v>B-19</v>
          </cell>
          <cell r="H3046" t="str">
            <v>N/A</v>
          </cell>
          <cell r="O3046" t="str">
            <v>C</v>
          </cell>
          <cell r="V3046">
            <v>375477.20563699998</v>
          </cell>
        </row>
        <row r="3047">
          <cell r="F3047" t="str">
            <v>B-19</v>
          </cell>
          <cell r="H3047" t="str">
            <v>CARE Discount</v>
          </cell>
          <cell r="O3047" t="str">
            <v>C</v>
          </cell>
          <cell r="V3047">
            <v>1759085.4893050001</v>
          </cell>
        </row>
        <row r="3048">
          <cell r="F3048" t="str">
            <v>B-19</v>
          </cell>
          <cell r="H3048" t="str">
            <v>CARE Discount</v>
          </cell>
          <cell r="O3048" t="str">
            <v>C</v>
          </cell>
          <cell r="V3048">
            <v>416801.53080299997</v>
          </cell>
        </row>
        <row r="3049">
          <cell r="F3049" t="str">
            <v>B-19</v>
          </cell>
          <cell r="H3049" t="str">
            <v>CARE Discount</v>
          </cell>
          <cell r="O3049" t="str">
            <v>C</v>
          </cell>
          <cell r="V3049">
            <v>609957.04271099996</v>
          </cell>
        </row>
        <row r="3050">
          <cell r="F3050" t="str">
            <v>B-19</v>
          </cell>
          <cell r="H3050" t="str">
            <v>CARE Discount</v>
          </cell>
          <cell r="O3050" t="str">
            <v>C</v>
          </cell>
          <cell r="V3050">
            <v>3815428.337812</v>
          </cell>
        </row>
        <row r="3051">
          <cell r="F3051" t="str">
            <v>B-19</v>
          </cell>
          <cell r="H3051" t="str">
            <v>CARE Discount</v>
          </cell>
          <cell r="O3051" t="str">
            <v>C</v>
          </cell>
          <cell r="V3051">
            <v>1172402.7397119999</v>
          </cell>
        </row>
        <row r="3052">
          <cell r="F3052" t="str">
            <v>B-19</v>
          </cell>
          <cell r="H3052" t="str">
            <v>CARE Discount</v>
          </cell>
          <cell r="O3052" t="str">
            <v>C</v>
          </cell>
          <cell r="V3052">
            <v>375477.20563699998</v>
          </cell>
        </row>
        <row r="3053">
          <cell r="F3053" t="str">
            <v>B-19</v>
          </cell>
          <cell r="H3053" t="str">
            <v>N/A</v>
          </cell>
          <cell r="O3053" t="str">
            <v>C</v>
          </cell>
          <cell r="V3053">
            <v>3.1487129999999999</v>
          </cell>
        </row>
        <row r="3054">
          <cell r="F3054" t="str">
            <v>B-19</v>
          </cell>
          <cell r="H3054" t="str">
            <v>N/A</v>
          </cell>
          <cell r="O3054" t="str">
            <v>C</v>
          </cell>
          <cell r="V3054">
            <v>6.2490569999999996</v>
          </cell>
        </row>
        <row r="3055">
          <cell r="F3055" t="str">
            <v>B-19</v>
          </cell>
          <cell r="H3055" t="str">
            <v>N/A</v>
          </cell>
          <cell r="O3055" t="str">
            <v>C</v>
          </cell>
          <cell r="V3055">
            <v>0</v>
          </cell>
        </row>
        <row r="3056">
          <cell r="F3056" t="str">
            <v>B-19</v>
          </cell>
          <cell r="H3056" t="str">
            <v>N/A</v>
          </cell>
          <cell r="O3056" t="str">
            <v>C</v>
          </cell>
          <cell r="V3056">
            <v>0</v>
          </cell>
        </row>
        <row r="3057">
          <cell r="F3057" t="str">
            <v>B-19</v>
          </cell>
          <cell r="H3057" t="str">
            <v>N/A</v>
          </cell>
          <cell r="O3057" t="str">
            <v>C</v>
          </cell>
          <cell r="V3057">
            <v>496.11081100000001</v>
          </cell>
        </row>
        <row r="3058">
          <cell r="F3058" t="str">
            <v>B-19</v>
          </cell>
          <cell r="H3058" t="str">
            <v>N/A</v>
          </cell>
          <cell r="O3058" t="str">
            <v>C</v>
          </cell>
          <cell r="V3058">
            <v>476.70681999999999</v>
          </cell>
        </row>
        <row r="3059">
          <cell r="F3059" t="str">
            <v>B-19</v>
          </cell>
          <cell r="H3059" t="str">
            <v>N/A</v>
          </cell>
          <cell r="O3059" t="str">
            <v>C</v>
          </cell>
          <cell r="V3059">
            <v>574.45896500000003</v>
          </cell>
        </row>
        <row r="3060">
          <cell r="F3060" t="str">
            <v>B-19</v>
          </cell>
          <cell r="H3060" t="str">
            <v>N/A</v>
          </cell>
          <cell r="O3060" t="str">
            <v>C</v>
          </cell>
          <cell r="V3060">
            <v>656.03160100000002</v>
          </cell>
        </row>
        <row r="3061">
          <cell r="F3061" t="str">
            <v>B-19</v>
          </cell>
          <cell r="H3061" t="str">
            <v>N/A</v>
          </cell>
          <cell r="O3061" t="str">
            <v>C</v>
          </cell>
          <cell r="V3061">
            <v>777.99314300000003</v>
          </cell>
        </row>
        <row r="3062">
          <cell r="F3062" t="str">
            <v>B-19</v>
          </cell>
          <cell r="H3062" t="str">
            <v>N/A</v>
          </cell>
          <cell r="O3062" t="str">
            <v>C</v>
          </cell>
          <cell r="V3062">
            <v>0</v>
          </cell>
        </row>
        <row r="3063">
          <cell r="F3063" t="str">
            <v>B-19</v>
          </cell>
          <cell r="H3063" t="str">
            <v>N/A</v>
          </cell>
          <cell r="O3063" t="str">
            <v>C</v>
          </cell>
          <cell r="V3063">
            <v>0</v>
          </cell>
        </row>
        <row r="3064">
          <cell r="F3064" t="str">
            <v>B-19</v>
          </cell>
          <cell r="H3064" t="str">
            <v>N/A</v>
          </cell>
          <cell r="O3064" t="str">
            <v>C</v>
          </cell>
          <cell r="V3064">
            <v>0</v>
          </cell>
        </row>
        <row r="3065">
          <cell r="F3065" t="str">
            <v>B-19</v>
          </cell>
          <cell r="H3065" t="str">
            <v>N/A</v>
          </cell>
          <cell r="O3065" t="str">
            <v>C</v>
          </cell>
          <cell r="V3065">
            <v>0</v>
          </cell>
        </row>
        <row r="3066">
          <cell r="F3066" t="str">
            <v>B-19</v>
          </cell>
          <cell r="H3066" t="str">
            <v>N/A</v>
          </cell>
          <cell r="O3066" t="str">
            <v>C</v>
          </cell>
          <cell r="V3066">
            <v>0</v>
          </cell>
        </row>
        <row r="3067">
          <cell r="F3067" t="str">
            <v>B-19</v>
          </cell>
          <cell r="H3067" t="str">
            <v>N/A</v>
          </cell>
          <cell r="O3067" t="str">
            <v>C</v>
          </cell>
          <cell r="V3067">
            <v>0</v>
          </cell>
        </row>
        <row r="3068">
          <cell r="F3068" t="str">
            <v>B-19</v>
          </cell>
          <cell r="H3068" t="str">
            <v>N/A</v>
          </cell>
          <cell r="O3068" t="str">
            <v>C</v>
          </cell>
          <cell r="V3068">
            <v>0</v>
          </cell>
        </row>
        <row r="3069">
          <cell r="F3069" t="str">
            <v>B-19</v>
          </cell>
          <cell r="H3069" t="str">
            <v>N/A</v>
          </cell>
          <cell r="O3069" t="str">
            <v>C</v>
          </cell>
          <cell r="V3069">
            <v>0</v>
          </cell>
        </row>
        <row r="3070">
          <cell r="F3070" t="str">
            <v>B-19</v>
          </cell>
          <cell r="H3070" t="str">
            <v>N/A</v>
          </cell>
          <cell r="O3070" t="str">
            <v>C</v>
          </cell>
          <cell r="V3070">
            <v>1934.0660910000001</v>
          </cell>
        </row>
        <row r="3071">
          <cell r="F3071" t="str">
            <v>B-19</v>
          </cell>
          <cell r="H3071" t="str">
            <v>N/A</v>
          </cell>
          <cell r="O3071" t="str">
            <v>C</v>
          </cell>
          <cell r="V3071">
            <v>0</v>
          </cell>
        </row>
        <row r="3072">
          <cell r="F3072" t="str">
            <v>B-19</v>
          </cell>
          <cell r="H3072" t="str">
            <v>N/A</v>
          </cell>
          <cell r="O3072" t="str">
            <v>C</v>
          </cell>
          <cell r="V3072">
            <v>14005862.353034999</v>
          </cell>
        </row>
        <row r="3073">
          <cell r="F3073" t="str">
            <v>B-19</v>
          </cell>
          <cell r="H3073" t="str">
            <v>N/A</v>
          </cell>
          <cell r="O3073" t="str">
            <v>C</v>
          </cell>
          <cell r="V3073">
            <v>0</v>
          </cell>
        </row>
        <row r="3074">
          <cell r="F3074" t="str">
            <v>B-19</v>
          </cell>
          <cell r="H3074" t="str">
            <v>N/A</v>
          </cell>
          <cell r="O3074" t="str">
            <v>C</v>
          </cell>
          <cell r="V3074">
            <v>0</v>
          </cell>
        </row>
        <row r="3075">
          <cell r="F3075" t="str">
            <v>B-19</v>
          </cell>
          <cell r="H3075" t="str">
            <v>N/A</v>
          </cell>
          <cell r="O3075" t="str">
            <v>C</v>
          </cell>
          <cell r="V3075">
            <v>0</v>
          </cell>
        </row>
        <row r="3076">
          <cell r="F3076" t="str">
            <v>B-19</v>
          </cell>
          <cell r="H3076" t="str">
            <v>N/A</v>
          </cell>
          <cell r="O3076" t="str">
            <v>C</v>
          </cell>
          <cell r="V3076">
            <v>0</v>
          </cell>
        </row>
        <row r="3077">
          <cell r="F3077" t="str">
            <v>B-19</v>
          </cell>
          <cell r="H3077" t="str">
            <v>N/A</v>
          </cell>
          <cell r="O3077" t="str">
            <v>C</v>
          </cell>
          <cell r="V3077">
            <v>0</v>
          </cell>
        </row>
        <row r="3078">
          <cell r="F3078" t="str">
            <v>B-19</v>
          </cell>
          <cell r="H3078" t="str">
            <v>N/A</v>
          </cell>
          <cell r="O3078" t="str">
            <v>C</v>
          </cell>
          <cell r="V3078">
            <v>0</v>
          </cell>
        </row>
        <row r="3079">
          <cell r="F3079" t="str">
            <v>B-19</v>
          </cell>
          <cell r="H3079" t="str">
            <v>N/A</v>
          </cell>
          <cell r="O3079" t="str">
            <v>C</v>
          </cell>
          <cell r="V3079">
            <v>0</v>
          </cell>
        </row>
        <row r="3080">
          <cell r="F3080" t="str">
            <v>B-19</v>
          </cell>
          <cell r="H3080" t="str">
            <v>N/A</v>
          </cell>
          <cell r="O3080" t="str">
            <v>C</v>
          </cell>
          <cell r="V3080">
            <v>0</v>
          </cell>
        </row>
        <row r="3081">
          <cell r="F3081" t="str">
            <v>B-19</v>
          </cell>
          <cell r="H3081" t="str">
            <v>N/A</v>
          </cell>
          <cell r="O3081" t="str">
            <v>C</v>
          </cell>
          <cell r="V3081">
            <v>106346.79036699999</v>
          </cell>
        </row>
        <row r="3082">
          <cell r="F3082" t="str">
            <v>B-19</v>
          </cell>
          <cell r="H3082" t="str">
            <v>N/A</v>
          </cell>
          <cell r="O3082" t="str">
            <v>C</v>
          </cell>
          <cell r="V3082">
            <v>9662620.5650400016</v>
          </cell>
        </row>
        <row r="3083">
          <cell r="F3083" t="str">
            <v>B-19</v>
          </cell>
          <cell r="H3083" t="str">
            <v>N/A</v>
          </cell>
          <cell r="O3083" t="str">
            <v>C</v>
          </cell>
          <cell r="V3083">
            <v>34538.979188999998</v>
          </cell>
        </row>
        <row r="3084">
          <cell r="F3084" t="str">
            <v>B-19</v>
          </cell>
          <cell r="H3084" t="str">
            <v>N/A</v>
          </cell>
          <cell r="O3084" t="str">
            <v>C</v>
          </cell>
          <cell r="V3084">
            <v>2626473.5135019999</v>
          </cell>
        </row>
        <row r="3085">
          <cell r="F3085" t="str">
            <v>B-19</v>
          </cell>
          <cell r="H3085" t="str">
            <v>N/A</v>
          </cell>
          <cell r="O3085" t="str">
            <v>C</v>
          </cell>
          <cell r="V3085">
            <v>51078.024250000002</v>
          </cell>
        </row>
        <row r="3086">
          <cell r="F3086" t="str">
            <v>B-19</v>
          </cell>
          <cell r="H3086" t="str">
            <v>N/A</v>
          </cell>
          <cell r="O3086" t="str">
            <v>C</v>
          </cell>
          <cell r="V3086">
            <v>3864691.1711190003</v>
          </cell>
        </row>
        <row r="3087">
          <cell r="F3087" t="str">
            <v>B-19</v>
          </cell>
          <cell r="H3087" t="str">
            <v>N/A</v>
          </cell>
          <cell r="O3087" t="str">
            <v>C</v>
          </cell>
          <cell r="V3087">
            <v>176420.274118</v>
          </cell>
        </row>
        <row r="3088">
          <cell r="F3088" t="str">
            <v>B-19</v>
          </cell>
          <cell r="H3088" t="str">
            <v>N/A</v>
          </cell>
          <cell r="O3088" t="str">
            <v>C</v>
          </cell>
          <cell r="V3088">
            <v>32478869.007794</v>
          </cell>
        </row>
        <row r="3089">
          <cell r="F3089" t="str">
            <v>B-19</v>
          </cell>
          <cell r="H3089" t="str">
            <v>N/A</v>
          </cell>
          <cell r="O3089" t="str">
            <v>C</v>
          </cell>
          <cell r="V3089">
            <v>58522.121784000003</v>
          </cell>
        </row>
        <row r="3090">
          <cell r="F3090" t="str">
            <v>B-19</v>
          </cell>
          <cell r="H3090" t="str">
            <v>N/A</v>
          </cell>
          <cell r="O3090" t="str">
            <v>C</v>
          </cell>
          <cell r="V3090">
            <v>11152086.680372</v>
          </cell>
        </row>
        <row r="3091">
          <cell r="F3091" t="str">
            <v>B-19</v>
          </cell>
          <cell r="H3091" t="str">
            <v>N/A</v>
          </cell>
          <cell r="O3091" t="str">
            <v>C</v>
          </cell>
          <cell r="V3091">
            <v>20145.090316999998</v>
          </cell>
        </row>
        <row r="3092">
          <cell r="F3092" t="str">
            <v>B-19</v>
          </cell>
          <cell r="H3092" t="str">
            <v>N/A</v>
          </cell>
          <cell r="O3092" t="str">
            <v>C</v>
          </cell>
          <cell r="V3092">
            <v>1949660.132123</v>
          </cell>
        </row>
        <row r="3093">
          <cell r="F3093" t="str">
            <v>B-19</v>
          </cell>
          <cell r="H3093" t="str">
            <v>CARE Discount</v>
          </cell>
          <cell r="O3093" t="str">
            <v>C</v>
          </cell>
          <cell r="V3093">
            <v>106346.79036699999</v>
          </cell>
        </row>
        <row r="3094">
          <cell r="F3094" t="str">
            <v>B-19</v>
          </cell>
          <cell r="H3094" t="str">
            <v>CARE Discount</v>
          </cell>
          <cell r="O3094" t="str">
            <v>C</v>
          </cell>
          <cell r="V3094">
            <v>9662620.5650400016</v>
          </cell>
        </row>
        <row r="3095">
          <cell r="F3095" t="str">
            <v>B-19</v>
          </cell>
          <cell r="H3095" t="str">
            <v>CARE Discount</v>
          </cell>
          <cell r="O3095" t="str">
            <v>C</v>
          </cell>
          <cell r="V3095">
            <v>34538.979188999998</v>
          </cell>
        </row>
        <row r="3096">
          <cell r="F3096" t="str">
            <v>B-19</v>
          </cell>
          <cell r="H3096" t="str">
            <v>CARE Discount</v>
          </cell>
          <cell r="O3096" t="str">
            <v>C</v>
          </cell>
          <cell r="V3096">
            <v>2626473.5135019999</v>
          </cell>
        </row>
        <row r="3097">
          <cell r="F3097" t="str">
            <v>B-19</v>
          </cell>
          <cell r="H3097" t="str">
            <v>CARE Discount</v>
          </cell>
          <cell r="O3097" t="str">
            <v>C</v>
          </cell>
          <cell r="V3097">
            <v>51078.024250000002</v>
          </cell>
        </row>
        <row r="3098">
          <cell r="F3098" t="str">
            <v>B-19</v>
          </cell>
          <cell r="H3098" t="str">
            <v>CARE Discount</v>
          </cell>
          <cell r="O3098" t="str">
            <v>C</v>
          </cell>
          <cell r="V3098">
            <v>3864691.1711190003</v>
          </cell>
        </row>
        <row r="3099">
          <cell r="F3099" t="str">
            <v>B-19</v>
          </cell>
          <cell r="H3099" t="str">
            <v>CARE Discount</v>
          </cell>
          <cell r="O3099" t="str">
            <v>C</v>
          </cell>
          <cell r="V3099">
            <v>176420.274118</v>
          </cell>
        </row>
        <row r="3100">
          <cell r="F3100" t="str">
            <v>B-19</v>
          </cell>
          <cell r="H3100" t="str">
            <v>CARE Discount</v>
          </cell>
          <cell r="O3100" t="str">
            <v>C</v>
          </cell>
          <cell r="V3100">
            <v>32478869.007794</v>
          </cell>
        </row>
        <row r="3101">
          <cell r="F3101" t="str">
            <v>B-19</v>
          </cell>
          <cell r="H3101" t="str">
            <v>CARE Discount</v>
          </cell>
          <cell r="O3101" t="str">
            <v>C</v>
          </cell>
          <cell r="V3101">
            <v>58522.121784000003</v>
          </cell>
        </row>
        <row r="3102">
          <cell r="F3102" t="str">
            <v>B-19</v>
          </cell>
          <cell r="H3102" t="str">
            <v>CARE Discount</v>
          </cell>
          <cell r="O3102" t="str">
            <v>C</v>
          </cell>
          <cell r="V3102">
            <v>11152086.680372</v>
          </cell>
        </row>
        <row r="3103">
          <cell r="F3103" t="str">
            <v>B-19</v>
          </cell>
          <cell r="H3103" t="str">
            <v>CARE Discount</v>
          </cell>
          <cell r="O3103" t="str">
            <v>C</v>
          </cell>
          <cell r="V3103">
            <v>20145.090316999998</v>
          </cell>
        </row>
        <row r="3104">
          <cell r="F3104" t="str">
            <v>B-19</v>
          </cell>
          <cell r="H3104" t="str">
            <v>CARE Discount</v>
          </cell>
          <cell r="O3104" t="str">
            <v>C</v>
          </cell>
          <cell r="V3104">
            <v>1949660.132123</v>
          </cell>
        </row>
        <row r="3105">
          <cell r="F3105" t="str">
            <v>B-19</v>
          </cell>
          <cell r="H3105" t="str">
            <v>N/A</v>
          </cell>
          <cell r="O3105" t="str">
            <v>C</v>
          </cell>
          <cell r="V3105">
            <v>0</v>
          </cell>
        </row>
        <row r="3106">
          <cell r="F3106" t="str">
            <v>B-19</v>
          </cell>
          <cell r="H3106" t="str">
            <v>N/A</v>
          </cell>
          <cell r="O3106" t="str">
            <v>C</v>
          </cell>
          <cell r="V3106">
            <v>1759085.4893050001</v>
          </cell>
        </row>
        <row r="3107">
          <cell r="F3107" t="str">
            <v>B-19</v>
          </cell>
          <cell r="H3107" t="str">
            <v>N/A</v>
          </cell>
          <cell r="O3107" t="str">
            <v>C</v>
          </cell>
          <cell r="V3107">
            <v>0</v>
          </cell>
        </row>
        <row r="3108">
          <cell r="F3108" t="str">
            <v>B-19</v>
          </cell>
          <cell r="H3108" t="str">
            <v>N/A</v>
          </cell>
          <cell r="O3108" t="str">
            <v>C</v>
          </cell>
          <cell r="V3108">
            <v>0</v>
          </cell>
        </row>
        <row r="3109">
          <cell r="F3109" t="str">
            <v>B-19</v>
          </cell>
          <cell r="H3109" t="str">
            <v>N/A</v>
          </cell>
          <cell r="O3109" t="str">
            <v>C</v>
          </cell>
          <cell r="V3109">
            <v>416801.53080299997</v>
          </cell>
        </row>
        <row r="3110">
          <cell r="F3110" t="str">
            <v>B-19</v>
          </cell>
          <cell r="H3110" t="str">
            <v>N/A</v>
          </cell>
          <cell r="O3110" t="str">
            <v>C</v>
          </cell>
          <cell r="V3110">
            <v>0</v>
          </cell>
        </row>
        <row r="3111">
          <cell r="F3111" t="str">
            <v>B-19</v>
          </cell>
          <cell r="H3111" t="str">
            <v>N/A</v>
          </cell>
          <cell r="O3111" t="str">
            <v>C</v>
          </cell>
          <cell r="V3111">
            <v>0</v>
          </cell>
        </row>
        <row r="3112">
          <cell r="F3112" t="str">
            <v>B-19</v>
          </cell>
          <cell r="H3112" t="str">
            <v>N/A</v>
          </cell>
          <cell r="O3112" t="str">
            <v>C</v>
          </cell>
          <cell r="V3112">
            <v>609957.04271099996</v>
          </cell>
        </row>
        <row r="3113">
          <cell r="F3113" t="str">
            <v>B-19</v>
          </cell>
          <cell r="H3113" t="str">
            <v>N/A</v>
          </cell>
          <cell r="O3113" t="str">
            <v>C</v>
          </cell>
          <cell r="V3113">
            <v>0</v>
          </cell>
        </row>
        <row r="3114">
          <cell r="F3114" t="str">
            <v>B-19</v>
          </cell>
          <cell r="H3114" t="str">
            <v>N/A</v>
          </cell>
          <cell r="O3114" t="str">
            <v>C</v>
          </cell>
          <cell r="V3114">
            <v>0</v>
          </cell>
        </row>
        <row r="3115">
          <cell r="F3115" t="str">
            <v>B-19</v>
          </cell>
          <cell r="H3115" t="str">
            <v>N/A</v>
          </cell>
          <cell r="O3115" t="str">
            <v>C</v>
          </cell>
          <cell r="V3115">
            <v>3815428.337812</v>
          </cell>
        </row>
        <row r="3116">
          <cell r="F3116" t="str">
            <v>B-19</v>
          </cell>
          <cell r="H3116" t="str">
            <v>N/A</v>
          </cell>
          <cell r="O3116" t="str">
            <v>C</v>
          </cell>
          <cell r="V3116">
            <v>0</v>
          </cell>
        </row>
        <row r="3117">
          <cell r="F3117" t="str">
            <v>B-19</v>
          </cell>
          <cell r="H3117" t="str">
            <v>N/A</v>
          </cell>
          <cell r="O3117" t="str">
            <v>C</v>
          </cell>
          <cell r="V3117">
            <v>0</v>
          </cell>
        </row>
        <row r="3118">
          <cell r="F3118" t="str">
            <v>B-19</v>
          </cell>
          <cell r="H3118" t="str">
            <v>N/A</v>
          </cell>
          <cell r="O3118" t="str">
            <v>C</v>
          </cell>
          <cell r="V3118">
            <v>1172402.7397119999</v>
          </cell>
        </row>
        <row r="3119">
          <cell r="F3119" t="str">
            <v>B-19</v>
          </cell>
          <cell r="H3119" t="str">
            <v>N/A</v>
          </cell>
          <cell r="O3119" t="str">
            <v>C</v>
          </cell>
          <cell r="V3119">
            <v>0</v>
          </cell>
        </row>
        <row r="3120">
          <cell r="F3120" t="str">
            <v>B-19</v>
          </cell>
          <cell r="H3120" t="str">
            <v>N/A</v>
          </cell>
          <cell r="O3120" t="str">
            <v>C</v>
          </cell>
          <cell r="V3120">
            <v>0</v>
          </cell>
        </row>
        <row r="3121">
          <cell r="F3121" t="str">
            <v>B-19</v>
          </cell>
          <cell r="H3121" t="str">
            <v>N/A</v>
          </cell>
          <cell r="O3121" t="str">
            <v>C</v>
          </cell>
          <cell r="V3121">
            <v>375477.20563699998</v>
          </cell>
        </row>
        <row r="3122">
          <cell r="F3122" t="str">
            <v>B-19</v>
          </cell>
          <cell r="H3122" t="str">
            <v>N/A</v>
          </cell>
          <cell r="O3122" t="str">
            <v>C</v>
          </cell>
          <cell r="V3122">
            <v>0</v>
          </cell>
        </row>
        <row r="3123">
          <cell r="F3123" t="str">
            <v>B-19</v>
          </cell>
          <cell r="H3123" t="str">
            <v>CARE Discount</v>
          </cell>
          <cell r="O3123" t="str">
            <v>C</v>
          </cell>
          <cell r="V3123">
            <v>1759085.4893050001</v>
          </cell>
        </row>
        <row r="3124">
          <cell r="F3124" t="str">
            <v>B-19</v>
          </cell>
          <cell r="H3124" t="str">
            <v>CARE Discount</v>
          </cell>
          <cell r="O3124" t="str">
            <v>C</v>
          </cell>
          <cell r="V3124">
            <v>416801.53080299997</v>
          </cell>
        </row>
        <row r="3125">
          <cell r="F3125" t="str">
            <v>B-19</v>
          </cell>
          <cell r="H3125" t="str">
            <v>CARE Discount</v>
          </cell>
          <cell r="O3125" t="str">
            <v>C</v>
          </cell>
          <cell r="V3125">
            <v>609957.04271099996</v>
          </cell>
        </row>
        <row r="3126">
          <cell r="F3126" t="str">
            <v>B-19</v>
          </cell>
          <cell r="H3126" t="str">
            <v>CARE Discount</v>
          </cell>
          <cell r="O3126" t="str">
            <v>C</v>
          </cell>
          <cell r="V3126">
            <v>3815428.337812</v>
          </cell>
        </row>
        <row r="3127">
          <cell r="F3127" t="str">
            <v>B-19</v>
          </cell>
          <cell r="H3127" t="str">
            <v>CARE Discount</v>
          </cell>
          <cell r="O3127" t="str">
            <v>C</v>
          </cell>
          <cell r="V3127">
            <v>1172402.7397119999</v>
          </cell>
        </row>
        <row r="3128">
          <cell r="F3128" t="str">
            <v>B-19</v>
          </cell>
          <cell r="H3128" t="str">
            <v>CARE Discount</v>
          </cell>
          <cell r="O3128" t="str">
            <v>C</v>
          </cell>
          <cell r="V3128">
            <v>375477.20563699998</v>
          </cell>
        </row>
        <row r="3129">
          <cell r="F3129" t="str">
            <v>B-19</v>
          </cell>
          <cell r="H3129" t="str">
            <v>N/A</v>
          </cell>
          <cell r="O3129" t="str">
            <v>C</v>
          </cell>
          <cell r="V3129">
            <v>0</v>
          </cell>
        </row>
        <row r="3130">
          <cell r="F3130" t="str">
            <v>B-19</v>
          </cell>
          <cell r="H3130" t="str">
            <v>N/A</v>
          </cell>
          <cell r="O3130" t="str">
            <v>C</v>
          </cell>
          <cell r="V3130">
            <v>0</v>
          </cell>
        </row>
        <row r="3131">
          <cell r="F3131" t="str">
            <v>B-19</v>
          </cell>
          <cell r="H3131" t="str">
            <v>N/A</v>
          </cell>
          <cell r="O3131" t="str">
            <v>C</v>
          </cell>
          <cell r="V3131">
            <v>0</v>
          </cell>
        </row>
        <row r="3132">
          <cell r="F3132" t="str">
            <v>B-19</v>
          </cell>
          <cell r="H3132" t="str">
            <v>N/A</v>
          </cell>
          <cell r="O3132" t="str">
            <v>C</v>
          </cell>
          <cell r="V3132">
            <v>0</v>
          </cell>
        </row>
        <row r="3133">
          <cell r="F3133" t="str">
            <v>B-19</v>
          </cell>
          <cell r="H3133" t="str">
            <v>N/A</v>
          </cell>
          <cell r="O3133" t="str">
            <v>C</v>
          </cell>
          <cell r="V3133">
            <v>106346.79036699999</v>
          </cell>
        </row>
        <row r="3134">
          <cell r="F3134" t="str">
            <v>B-19</v>
          </cell>
          <cell r="H3134" t="str">
            <v>N/A</v>
          </cell>
          <cell r="O3134" t="str">
            <v>C</v>
          </cell>
          <cell r="V3134">
            <v>9662620.5650400016</v>
          </cell>
        </row>
        <row r="3135">
          <cell r="F3135" t="str">
            <v>B-19</v>
          </cell>
          <cell r="H3135" t="str">
            <v>N/A</v>
          </cell>
          <cell r="O3135" t="str">
            <v>C</v>
          </cell>
          <cell r="V3135">
            <v>34538.979188999998</v>
          </cell>
        </row>
        <row r="3136">
          <cell r="F3136" t="str">
            <v>B-19</v>
          </cell>
          <cell r="H3136" t="str">
            <v>N/A</v>
          </cell>
          <cell r="O3136" t="str">
            <v>C</v>
          </cell>
          <cell r="V3136">
            <v>2626473.5135019999</v>
          </cell>
        </row>
        <row r="3137">
          <cell r="F3137" t="str">
            <v>B-19</v>
          </cell>
          <cell r="H3137" t="str">
            <v>N/A</v>
          </cell>
          <cell r="O3137" t="str">
            <v>C</v>
          </cell>
          <cell r="V3137">
            <v>51078.024250000002</v>
          </cell>
        </row>
        <row r="3138">
          <cell r="F3138" t="str">
            <v>B-19</v>
          </cell>
          <cell r="H3138" t="str">
            <v>N/A</v>
          </cell>
          <cell r="O3138" t="str">
            <v>C</v>
          </cell>
          <cell r="V3138">
            <v>3864691.1711190003</v>
          </cell>
        </row>
        <row r="3139">
          <cell r="F3139" t="str">
            <v>B-19</v>
          </cell>
          <cell r="H3139" t="str">
            <v>N/A</v>
          </cell>
          <cell r="O3139" t="str">
            <v>C</v>
          </cell>
          <cell r="V3139">
            <v>176420.274118</v>
          </cell>
        </row>
        <row r="3140">
          <cell r="F3140" t="str">
            <v>B-19</v>
          </cell>
          <cell r="H3140" t="str">
            <v>N/A</v>
          </cell>
          <cell r="O3140" t="str">
            <v>C</v>
          </cell>
          <cell r="V3140">
            <v>32478869.007794</v>
          </cell>
        </row>
        <row r="3141">
          <cell r="F3141" t="str">
            <v>B-19</v>
          </cell>
          <cell r="H3141" t="str">
            <v>N/A</v>
          </cell>
          <cell r="O3141" t="str">
            <v>C</v>
          </cell>
          <cell r="V3141">
            <v>58522.121784000003</v>
          </cell>
        </row>
        <row r="3142">
          <cell r="F3142" t="str">
            <v>B-19</v>
          </cell>
          <cell r="H3142" t="str">
            <v>N/A</v>
          </cell>
          <cell r="O3142" t="str">
            <v>C</v>
          </cell>
          <cell r="V3142">
            <v>11152086.680372</v>
          </cell>
        </row>
        <row r="3143">
          <cell r="F3143" t="str">
            <v>B-19</v>
          </cell>
          <cell r="H3143" t="str">
            <v>N/A</v>
          </cell>
          <cell r="O3143" t="str">
            <v>C</v>
          </cell>
          <cell r="V3143">
            <v>20145.090316999998</v>
          </cell>
        </row>
        <row r="3144">
          <cell r="F3144" t="str">
            <v>B-19</v>
          </cell>
          <cell r="H3144" t="str">
            <v>N/A</v>
          </cell>
          <cell r="O3144" t="str">
            <v>C</v>
          </cell>
          <cell r="V3144">
            <v>1949660.132123</v>
          </cell>
        </row>
        <row r="3145">
          <cell r="F3145" t="str">
            <v>B-19</v>
          </cell>
          <cell r="H3145" t="str">
            <v>N/A</v>
          </cell>
          <cell r="O3145" t="str">
            <v>C</v>
          </cell>
          <cell r="V3145">
            <v>0</v>
          </cell>
        </row>
        <row r="3146">
          <cell r="F3146" t="str">
            <v>B-19</v>
          </cell>
          <cell r="H3146" t="str">
            <v>N/A</v>
          </cell>
          <cell r="O3146" t="str">
            <v>C</v>
          </cell>
          <cell r="V3146">
            <v>1759085.4893050001</v>
          </cell>
        </row>
        <row r="3147">
          <cell r="F3147" t="str">
            <v>B-19</v>
          </cell>
          <cell r="H3147" t="str">
            <v>N/A</v>
          </cell>
          <cell r="O3147" t="str">
            <v>C</v>
          </cell>
          <cell r="V3147">
            <v>0</v>
          </cell>
        </row>
        <row r="3148">
          <cell r="F3148" t="str">
            <v>B-19</v>
          </cell>
          <cell r="H3148" t="str">
            <v>N/A</v>
          </cell>
          <cell r="O3148" t="str">
            <v>C</v>
          </cell>
          <cell r="V3148">
            <v>0</v>
          </cell>
        </row>
        <row r="3149">
          <cell r="F3149" t="str">
            <v>B-19</v>
          </cell>
          <cell r="H3149" t="str">
            <v>N/A</v>
          </cell>
          <cell r="O3149" t="str">
            <v>C</v>
          </cell>
          <cell r="V3149">
            <v>416801.53080299997</v>
          </cell>
        </row>
        <row r="3150">
          <cell r="F3150" t="str">
            <v>B-19</v>
          </cell>
          <cell r="H3150" t="str">
            <v>N/A</v>
          </cell>
          <cell r="O3150" t="str">
            <v>C</v>
          </cell>
          <cell r="V3150">
            <v>0</v>
          </cell>
        </row>
        <row r="3151">
          <cell r="F3151" t="str">
            <v>B-19</v>
          </cell>
          <cell r="H3151" t="str">
            <v>N/A</v>
          </cell>
          <cell r="O3151" t="str">
            <v>C</v>
          </cell>
          <cell r="V3151">
            <v>0</v>
          </cell>
        </row>
        <row r="3152">
          <cell r="F3152" t="str">
            <v>B-19</v>
          </cell>
          <cell r="H3152" t="str">
            <v>N/A</v>
          </cell>
          <cell r="O3152" t="str">
            <v>C</v>
          </cell>
          <cell r="V3152">
            <v>609957.04271099996</v>
          </cell>
        </row>
        <row r="3153">
          <cell r="F3153" t="str">
            <v>B-19</v>
          </cell>
          <cell r="H3153" t="str">
            <v>N/A</v>
          </cell>
          <cell r="O3153" t="str">
            <v>C</v>
          </cell>
          <cell r="V3153">
            <v>0</v>
          </cell>
        </row>
        <row r="3154">
          <cell r="F3154" t="str">
            <v>B-19</v>
          </cell>
          <cell r="H3154" t="str">
            <v>N/A</v>
          </cell>
          <cell r="O3154" t="str">
            <v>C</v>
          </cell>
          <cell r="V3154">
            <v>0</v>
          </cell>
        </row>
        <row r="3155">
          <cell r="F3155" t="str">
            <v>B-19</v>
          </cell>
          <cell r="H3155" t="str">
            <v>N/A</v>
          </cell>
          <cell r="O3155" t="str">
            <v>C</v>
          </cell>
          <cell r="V3155">
            <v>3815428.337812</v>
          </cell>
        </row>
        <row r="3156">
          <cell r="F3156" t="str">
            <v>B-19</v>
          </cell>
          <cell r="H3156" t="str">
            <v>N/A</v>
          </cell>
          <cell r="O3156" t="str">
            <v>C</v>
          </cell>
          <cell r="V3156">
            <v>0</v>
          </cell>
        </row>
        <row r="3157">
          <cell r="F3157" t="str">
            <v>B-19</v>
          </cell>
          <cell r="H3157" t="str">
            <v>N/A</v>
          </cell>
          <cell r="O3157" t="str">
            <v>C</v>
          </cell>
          <cell r="V3157">
            <v>0</v>
          </cell>
        </row>
        <row r="3158">
          <cell r="F3158" t="str">
            <v>B-19</v>
          </cell>
          <cell r="H3158" t="str">
            <v>N/A</v>
          </cell>
          <cell r="O3158" t="str">
            <v>C</v>
          </cell>
          <cell r="V3158">
            <v>1172402.7397119999</v>
          </cell>
        </row>
        <row r="3159">
          <cell r="F3159" t="str">
            <v>B-19</v>
          </cell>
          <cell r="H3159" t="str">
            <v>N/A</v>
          </cell>
          <cell r="O3159" t="str">
            <v>C</v>
          </cell>
          <cell r="V3159">
            <v>0</v>
          </cell>
        </row>
        <row r="3160">
          <cell r="F3160" t="str">
            <v>B-19</v>
          </cell>
          <cell r="H3160" t="str">
            <v>N/A</v>
          </cell>
          <cell r="O3160" t="str">
            <v>C</v>
          </cell>
          <cell r="V3160">
            <v>0</v>
          </cell>
        </row>
        <row r="3161">
          <cell r="F3161" t="str">
            <v>B-19</v>
          </cell>
          <cell r="H3161" t="str">
            <v>N/A</v>
          </cell>
          <cell r="O3161" t="str">
            <v>C</v>
          </cell>
          <cell r="V3161">
            <v>375477.20563699998</v>
          </cell>
        </row>
        <row r="3162">
          <cell r="F3162" t="str">
            <v>B-19</v>
          </cell>
          <cell r="H3162" t="str">
            <v>N/A</v>
          </cell>
          <cell r="O3162" t="str">
            <v>C</v>
          </cell>
          <cell r="V3162">
            <v>0</v>
          </cell>
        </row>
        <row r="3163">
          <cell r="F3163" t="str">
            <v>B-19</v>
          </cell>
          <cell r="H3163" t="str">
            <v>N/A</v>
          </cell>
          <cell r="O3163" t="str">
            <v>C</v>
          </cell>
          <cell r="V3163">
            <v>0</v>
          </cell>
        </row>
        <row r="3164">
          <cell r="F3164" t="str">
            <v>B-19</v>
          </cell>
          <cell r="H3164" t="str">
            <v>N/A</v>
          </cell>
          <cell r="O3164" t="str">
            <v>C</v>
          </cell>
          <cell r="V3164">
            <v>0</v>
          </cell>
        </row>
        <row r="3165">
          <cell r="F3165" t="str">
            <v>B-19</v>
          </cell>
          <cell r="H3165" t="str">
            <v>N/A</v>
          </cell>
          <cell r="O3165" t="str">
            <v>C</v>
          </cell>
          <cell r="V3165">
            <v>0</v>
          </cell>
        </row>
        <row r="3166">
          <cell r="F3166" t="str">
            <v>B-19</v>
          </cell>
          <cell r="H3166" t="str">
            <v>N/A</v>
          </cell>
          <cell r="O3166" t="str">
            <v>C</v>
          </cell>
          <cell r="V3166">
            <v>0</v>
          </cell>
        </row>
        <row r="3167">
          <cell r="F3167" t="str">
            <v>B-19</v>
          </cell>
          <cell r="H3167" t="str">
            <v>N/A</v>
          </cell>
          <cell r="O3167" t="str">
            <v>C</v>
          </cell>
          <cell r="V3167">
            <v>0</v>
          </cell>
        </row>
        <row r="3168">
          <cell r="F3168" t="str">
            <v>B-19</v>
          </cell>
          <cell r="H3168" t="str">
            <v>N/A</v>
          </cell>
          <cell r="O3168" t="str">
            <v>C</v>
          </cell>
          <cell r="V3168">
            <v>0</v>
          </cell>
        </row>
        <row r="3169">
          <cell r="F3169" t="str">
            <v>B-19</v>
          </cell>
          <cell r="H3169" t="str">
            <v>N/A</v>
          </cell>
          <cell r="O3169" t="str">
            <v>C</v>
          </cell>
          <cell r="V3169">
            <v>0</v>
          </cell>
        </row>
        <row r="3170">
          <cell r="F3170" t="str">
            <v>B-19</v>
          </cell>
          <cell r="H3170" t="str">
            <v>N/A</v>
          </cell>
          <cell r="O3170" t="str">
            <v>C</v>
          </cell>
          <cell r="V3170">
            <v>0</v>
          </cell>
        </row>
        <row r="3171">
          <cell r="F3171" t="str">
            <v>B-19</v>
          </cell>
          <cell r="H3171" t="str">
            <v>N/A</v>
          </cell>
          <cell r="O3171" t="str">
            <v>C</v>
          </cell>
          <cell r="V3171">
            <v>0</v>
          </cell>
        </row>
        <row r="3172">
          <cell r="F3172" t="str">
            <v>B-19</v>
          </cell>
          <cell r="H3172" t="str">
            <v>N/A</v>
          </cell>
          <cell r="O3172" t="str">
            <v>C</v>
          </cell>
          <cell r="V3172">
            <v>0</v>
          </cell>
        </row>
        <row r="3173">
          <cell r="F3173" t="str">
            <v>B-19</v>
          </cell>
          <cell r="H3173" t="str">
            <v>N/A</v>
          </cell>
          <cell r="O3173" t="str">
            <v>C</v>
          </cell>
          <cell r="V3173">
            <v>0</v>
          </cell>
        </row>
        <row r="3174">
          <cell r="F3174" t="str">
            <v>B-19</v>
          </cell>
          <cell r="H3174" t="str">
            <v>N/A</v>
          </cell>
          <cell r="O3174" t="str">
            <v>C</v>
          </cell>
          <cell r="V3174">
            <v>8749.4579890000005</v>
          </cell>
        </row>
        <row r="3175">
          <cell r="F3175" t="str">
            <v>B-19</v>
          </cell>
          <cell r="H3175" t="str">
            <v>N/A</v>
          </cell>
          <cell r="O3175" t="str">
            <v>C</v>
          </cell>
          <cell r="V3175">
            <v>7784.1319659999999</v>
          </cell>
        </row>
        <row r="3176">
          <cell r="F3176" t="str">
            <v>B-19</v>
          </cell>
          <cell r="H3176" t="str">
            <v>N/A</v>
          </cell>
          <cell r="O3176" t="str">
            <v>C</v>
          </cell>
          <cell r="V3176">
            <v>9726.2887879999998</v>
          </cell>
        </row>
        <row r="3177">
          <cell r="F3177" t="str">
            <v>B-19</v>
          </cell>
          <cell r="H3177" t="str">
            <v>N/A</v>
          </cell>
          <cell r="O3177" t="str">
            <v>C</v>
          </cell>
          <cell r="V3177">
            <v>16138.748847999999</v>
          </cell>
        </row>
        <row r="3178">
          <cell r="F3178" t="str">
            <v>B-19</v>
          </cell>
          <cell r="H3178" t="str">
            <v>N/A</v>
          </cell>
          <cell r="O3178" t="str">
            <v>C</v>
          </cell>
          <cell r="V3178">
            <v>18009.573250000001</v>
          </cell>
        </row>
        <row r="3179">
          <cell r="F3179" t="str">
            <v>B-19</v>
          </cell>
          <cell r="H3179" t="str">
            <v>N/A</v>
          </cell>
          <cell r="O3179" t="str">
            <v>C</v>
          </cell>
          <cell r="V3179">
            <v>0</v>
          </cell>
        </row>
        <row r="3180">
          <cell r="F3180" t="str">
            <v>B-19</v>
          </cell>
          <cell r="H3180" t="str">
            <v>N/A</v>
          </cell>
          <cell r="O3180" t="str">
            <v>C</v>
          </cell>
          <cell r="V3180">
            <v>0</v>
          </cell>
        </row>
        <row r="3181">
          <cell r="F3181" t="str">
            <v>B-19</v>
          </cell>
          <cell r="H3181" t="str">
            <v>N/A</v>
          </cell>
          <cell r="O3181" t="str">
            <v>C</v>
          </cell>
          <cell r="V3181">
            <v>0</v>
          </cell>
        </row>
        <row r="3182">
          <cell r="F3182" t="str">
            <v>B-19</v>
          </cell>
          <cell r="H3182" t="str">
            <v>N/A</v>
          </cell>
          <cell r="O3182" t="str">
            <v>C</v>
          </cell>
          <cell r="V3182">
            <v>0</v>
          </cell>
        </row>
        <row r="3183">
          <cell r="F3183" t="str">
            <v>B-19</v>
          </cell>
          <cell r="H3183" t="str">
            <v>N/A</v>
          </cell>
          <cell r="O3183" t="str">
            <v>C</v>
          </cell>
          <cell r="V3183">
            <v>0</v>
          </cell>
        </row>
        <row r="3184">
          <cell r="F3184" t="str">
            <v>B-19</v>
          </cell>
          <cell r="H3184" t="str">
            <v>N/A</v>
          </cell>
          <cell r="O3184" t="str">
            <v>C</v>
          </cell>
          <cell r="V3184">
            <v>1102134.9754909999</v>
          </cell>
        </row>
        <row r="3185">
          <cell r="F3185" t="str">
            <v>B-19</v>
          </cell>
          <cell r="H3185" t="str">
            <v>N/A</v>
          </cell>
          <cell r="O3185" t="str">
            <v>C</v>
          </cell>
          <cell r="V3185">
            <v>298268.03042800003</v>
          </cell>
        </row>
        <row r="3186">
          <cell r="F3186" t="str">
            <v>B-19</v>
          </cell>
          <cell r="H3186" t="str">
            <v>N/A</v>
          </cell>
          <cell r="O3186" t="str">
            <v>C</v>
          </cell>
          <cell r="V3186">
            <v>537414.47957799991</v>
          </cell>
        </row>
        <row r="3187">
          <cell r="F3187" t="str">
            <v>B-19</v>
          </cell>
          <cell r="H3187" t="str">
            <v>N/A</v>
          </cell>
          <cell r="O3187" t="str">
            <v>C</v>
          </cell>
          <cell r="V3187">
            <v>10656142.110909</v>
          </cell>
        </row>
        <row r="3188">
          <cell r="F3188" t="str">
            <v>B-19</v>
          </cell>
          <cell r="H3188" t="str">
            <v>N/A</v>
          </cell>
          <cell r="O3188" t="str">
            <v>C</v>
          </cell>
          <cell r="V3188">
            <v>4050015.5388709996</v>
          </cell>
        </row>
        <row r="3189">
          <cell r="F3189" t="str">
            <v>B-19</v>
          </cell>
          <cell r="H3189" t="str">
            <v>N/A</v>
          </cell>
          <cell r="O3189" t="str">
            <v>C</v>
          </cell>
          <cell r="V3189">
            <v>276524.17607500002</v>
          </cell>
        </row>
        <row r="3190">
          <cell r="F3190" t="str">
            <v>B-19</v>
          </cell>
          <cell r="H3190" t="str">
            <v>N/A</v>
          </cell>
          <cell r="O3190" t="str">
            <v>C</v>
          </cell>
          <cell r="V3190">
            <v>0</v>
          </cell>
        </row>
        <row r="3191">
          <cell r="F3191" t="str">
            <v>B-19</v>
          </cell>
          <cell r="H3191" t="str">
            <v>N/A</v>
          </cell>
          <cell r="O3191" t="str">
            <v>C</v>
          </cell>
          <cell r="V3191">
            <v>0</v>
          </cell>
        </row>
        <row r="3192">
          <cell r="F3192" t="str">
            <v>B-19</v>
          </cell>
          <cell r="H3192" t="str">
            <v>N/A</v>
          </cell>
          <cell r="O3192" t="str">
            <v>C</v>
          </cell>
          <cell r="V3192">
            <v>0</v>
          </cell>
        </row>
        <row r="3193">
          <cell r="F3193" t="str">
            <v>B-19</v>
          </cell>
          <cell r="H3193" t="str">
            <v>N/A</v>
          </cell>
          <cell r="O3193" t="str">
            <v>C</v>
          </cell>
          <cell r="V3193">
            <v>0</v>
          </cell>
        </row>
        <row r="3194">
          <cell r="F3194" t="str">
            <v>B-19</v>
          </cell>
          <cell r="H3194" t="str">
            <v>N/A</v>
          </cell>
          <cell r="O3194" t="str">
            <v>C</v>
          </cell>
          <cell r="V3194">
            <v>0</v>
          </cell>
        </row>
        <row r="3195">
          <cell r="F3195" t="str">
            <v>B-19</v>
          </cell>
          <cell r="H3195" t="str">
            <v>N/A</v>
          </cell>
          <cell r="O3195" t="str">
            <v>C</v>
          </cell>
          <cell r="V3195">
            <v>0</v>
          </cell>
        </row>
        <row r="3196">
          <cell r="F3196" t="str">
            <v>B-19</v>
          </cell>
          <cell r="H3196" t="str">
            <v>N/A</v>
          </cell>
          <cell r="O3196" t="str">
            <v>C</v>
          </cell>
          <cell r="V3196">
            <v>496.11081100000001</v>
          </cell>
        </row>
        <row r="3197">
          <cell r="F3197" t="str">
            <v>B-19</v>
          </cell>
          <cell r="H3197" t="str">
            <v>N/A</v>
          </cell>
          <cell r="O3197" t="str">
            <v>C</v>
          </cell>
          <cell r="V3197">
            <v>476.70681999999999</v>
          </cell>
        </row>
        <row r="3198">
          <cell r="F3198" t="str">
            <v>B-19</v>
          </cell>
          <cell r="H3198" t="str">
            <v>N/A</v>
          </cell>
          <cell r="O3198" t="str">
            <v>C</v>
          </cell>
          <cell r="V3198">
            <v>574.45896500000003</v>
          </cell>
        </row>
        <row r="3199">
          <cell r="F3199" t="str">
            <v>B-19</v>
          </cell>
          <cell r="H3199" t="str">
            <v>N/A</v>
          </cell>
          <cell r="O3199" t="str">
            <v>C</v>
          </cell>
          <cell r="V3199">
            <v>656.03160100000002</v>
          </cell>
        </row>
        <row r="3200">
          <cell r="F3200" t="str">
            <v>B-19</v>
          </cell>
          <cell r="H3200" t="str">
            <v>N/A</v>
          </cell>
          <cell r="O3200" t="str">
            <v>C</v>
          </cell>
          <cell r="V3200">
            <v>777.99314300000003</v>
          </cell>
        </row>
        <row r="3201">
          <cell r="F3201" t="str">
            <v>B-19</v>
          </cell>
          <cell r="H3201" t="str">
            <v>N/A</v>
          </cell>
          <cell r="O3201" t="str">
            <v>C</v>
          </cell>
          <cell r="V3201">
            <v>0</v>
          </cell>
        </row>
        <row r="3202">
          <cell r="F3202" t="str">
            <v>B-19</v>
          </cell>
          <cell r="H3202" t="str">
            <v>N/A</v>
          </cell>
          <cell r="O3202" t="str">
            <v>C</v>
          </cell>
          <cell r="V3202">
            <v>0</v>
          </cell>
        </row>
        <row r="3203">
          <cell r="F3203" t="str">
            <v>B-19</v>
          </cell>
          <cell r="H3203" t="str">
            <v>N/A</v>
          </cell>
          <cell r="O3203" t="str">
            <v>C</v>
          </cell>
          <cell r="V3203">
            <v>0</v>
          </cell>
        </row>
        <row r="3204">
          <cell r="F3204" t="str">
            <v>B-19</v>
          </cell>
          <cell r="H3204" t="str">
            <v>N/A</v>
          </cell>
          <cell r="O3204" t="str">
            <v>C</v>
          </cell>
          <cell r="V3204">
            <v>0</v>
          </cell>
        </row>
        <row r="3205">
          <cell r="F3205" t="str">
            <v>B-19</v>
          </cell>
          <cell r="H3205" t="str">
            <v>N/A</v>
          </cell>
          <cell r="O3205" t="str">
            <v>C</v>
          </cell>
          <cell r="V3205">
            <v>0</v>
          </cell>
        </row>
        <row r="3206">
          <cell r="F3206" t="str">
            <v>B-19</v>
          </cell>
          <cell r="H3206" t="str">
            <v>N/A</v>
          </cell>
          <cell r="O3206" t="str">
            <v>C</v>
          </cell>
          <cell r="V3206">
            <v>106346.79036699999</v>
          </cell>
        </row>
        <row r="3207">
          <cell r="F3207" t="str">
            <v>B-19</v>
          </cell>
          <cell r="H3207" t="str">
            <v>N/A</v>
          </cell>
          <cell r="O3207" t="str">
            <v>C</v>
          </cell>
          <cell r="V3207">
            <v>34538.979188999998</v>
          </cell>
        </row>
        <row r="3208">
          <cell r="F3208" t="str">
            <v>B-19</v>
          </cell>
          <cell r="H3208" t="str">
            <v>N/A</v>
          </cell>
          <cell r="O3208" t="str">
            <v>C</v>
          </cell>
          <cell r="V3208">
            <v>0</v>
          </cell>
        </row>
        <row r="3209">
          <cell r="F3209" t="str">
            <v>B-19</v>
          </cell>
          <cell r="H3209" t="str">
            <v>N/A</v>
          </cell>
          <cell r="O3209" t="str">
            <v>C</v>
          </cell>
          <cell r="V3209">
            <v>0</v>
          </cell>
        </row>
        <row r="3210">
          <cell r="F3210" t="str">
            <v>B-19</v>
          </cell>
          <cell r="H3210" t="str">
            <v>N/A</v>
          </cell>
          <cell r="O3210" t="str">
            <v>C</v>
          </cell>
          <cell r="V3210">
            <v>0</v>
          </cell>
        </row>
        <row r="3211">
          <cell r="F3211" t="str">
            <v>B-19</v>
          </cell>
          <cell r="H3211" t="str">
            <v>N/A</v>
          </cell>
          <cell r="O3211" t="str">
            <v>C</v>
          </cell>
          <cell r="V3211">
            <v>1180.5656200000001</v>
          </cell>
        </row>
        <row r="3212">
          <cell r="F3212" t="str">
            <v>B-19</v>
          </cell>
          <cell r="H3212" t="str">
            <v>N/A</v>
          </cell>
          <cell r="O3212" t="str">
            <v>C</v>
          </cell>
          <cell r="V3212">
            <v>0</v>
          </cell>
        </row>
        <row r="3213">
          <cell r="F3213" t="str">
            <v>B-19</v>
          </cell>
          <cell r="H3213" t="str">
            <v>N/A</v>
          </cell>
          <cell r="O3213" t="str">
            <v>C</v>
          </cell>
          <cell r="V3213">
            <v>0</v>
          </cell>
        </row>
        <row r="3214">
          <cell r="F3214" t="str">
            <v>B-19</v>
          </cell>
          <cell r="H3214" t="str">
            <v>N/A</v>
          </cell>
          <cell r="O3214" t="str">
            <v>C</v>
          </cell>
          <cell r="V3214">
            <v>0</v>
          </cell>
        </row>
        <row r="3215">
          <cell r="F3215" t="str">
            <v>B-19</v>
          </cell>
          <cell r="H3215" t="str">
            <v>N/A</v>
          </cell>
          <cell r="O3215" t="str">
            <v>C</v>
          </cell>
          <cell r="V3215">
            <v>106346.79036699999</v>
          </cell>
        </row>
        <row r="3216">
          <cell r="F3216" t="str">
            <v>B-19</v>
          </cell>
          <cell r="H3216" t="str">
            <v>N/A</v>
          </cell>
          <cell r="O3216" t="str">
            <v>C</v>
          </cell>
          <cell r="V3216">
            <v>9662620.5650400016</v>
          </cell>
        </row>
        <row r="3217">
          <cell r="F3217" t="str">
            <v>B-19</v>
          </cell>
          <cell r="H3217" t="str">
            <v>N/A</v>
          </cell>
          <cell r="O3217" t="str">
            <v>C</v>
          </cell>
          <cell r="V3217">
            <v>34538.979188999998</v>
          </cell>
        </row>
        <row r="3218">
          <cell r="F3218" t="str">
            <v>B-19</v>
          </cell>
          <cell r="H3218" t="str">
            <v>N/A</v>
          </cell>
          <cell r="O3218" t="str">
            <v>C</v>
          </cell>
          <cell r="V3218">
            <v>2626473.5135019999</v>
          </cell>
        </row>
        <row r="3219">
          <cell r="F3219" t="str">
            <v>B-19</v>
          </cell>
          <cell r="H3219" t="str">
            <v>N/A</v>
          </cell>
          <cell r="O3219" t="str">
            <v>C</v>
          </cell>
          <cell r="V3219">
            <v>51078.024250000002</v>
          </cell>
        </row>
        <row r="3220">
          <cell r="F3220" t="str">
            <v>B-19</v>
          </cell>
          <cell r="H3220" t="str">
            <v>N/A</v>
          </cell>
          <cell r="O3220" t="str">
            <v>C</v>
          </cell>
          <cell r="V3220">
            <v>3864691.1711190003</v>
          </cell>
        </row>
        <row r="3221">
          <cell r="F3221" t="str">
            <v>B-19</v>
          </cell>
          <cell r="H3221" t="str">
            <v>N/A</v>
          </cell>
          <cell r="O3221" t="str">
            <v>C</v>
          </cell>
          <cell r="V3221">
            <v>176420.274118</v>
          </cell>
        </row>
        <row r="3222">
          <cell r="F3222" t="str">
            <v>B-19</v>
          </cell>
          <cell r="H3222" t="str">
            <v>N/A</v>
          </cell>
          <cell r="O3222" t="str">
            <v>C</v>
          </cell>
          <cell r="V3222">
            <v>32478869.007794</v>
          </cell>
        </row>
        <row r="3223">
          <cell r="F3223" t="str">
            <v>B-19</v>
          </cell>
          <cell r="H3223" t="str">
            <v>N/A</v>
          </cell>
          <cell r="O3223" t="str">
            <v>C</v>
          </cell>
          <cell r="V3223">
            <v>58522.121784000003</v>
          </cell>
        </row>
        <row r="3224">
          <cell r="F3224" t="str">
            <v>B-19</v>
          </cell>
          <cell r="H3224" t="str">
            <v>N/A</v>
          </cell>
          <cell r="O3224" t="str">
            <v>C</v>
          </cell>
          <cell r="V3224">
            <v>11152086.680372</v>
          </cell>
        </row>
        <row r="3225">
          <cell r="F3225" t="str">
            <v>B-19</v>
          </cell>
          <cell r="H3225" t="str">
            <v>N/A</v>
          </cell>
          <cell r="O3225" t="str">
            <v>C</v>
          </cell>
          <cell r="V3225">
            <v>20145.090316999998</v>
          </cell>
        </row>
        <row r="3226">
          <cell r="F3226" t="str">
            <v>B-19</v>
          </cell>
          <cell r="H3226" t="str">
            <v>N/A</v>
          </cell>
          <cell r="O3226" t="str">
            <v>C</v>
          </cell>
          <cell r="V3226">
            <v>1949660.132123</v>
          </cell>
        </row>
        <row r="3227">
          <cell r="F3227" t="str">
            <v>B-19</v>
          </cell>
          <cell r="H3227" t="str">
            <v>N/A</v>
          </cell>
          <cell r="O3227" t="str">
            <v>C</v>
          </cell>
          <cell r="V3227">
            <v>0</v>
          </cell>
        </row>
        <row r="3228">
          <cell r="F3228" t="str">
            <v>B-19</v>
          </cell>
          <cell r="H3228" t="str">
            <v>N/A</v>
          </cell>
          <cell r="O3228" t="str">
            <v>C</v>
          </cell>
          <cell r="V3228">
            <v>1759085.4893050001</v>
          </cell>
        </row>
        <row r="3229">
          <cell r="F3229" t="str">
            <v>B-19</v>
          </cell>
          <cell r="H3229" t="str">
            <v>N/A</v>
          </cell>
          <cell r="O3229" t="str">
            <v>C</v>
          </cell>
          <cell r="V3229">
            <v>0</v>
          </cell>
        </row>
        <row r="3230">
          <cell r="F3230" t="str">
            <v>B-19</v>
          </cell>
          <cell r="H3230" t="str">
            <v>N/A</v>
          </cell>
          <cell r="O3230" t="str">
            <v>C</v>
          </cell>
          <cell r="V3230">
            <v>0</v>
          </cell>
        </row>
        <row r="3231">
          <cell r="F3231" t="str">
            <v>B-19</v>
          </cell>
          <cell r="H3231" t="str">
            <v>N/A</v>
          </cell>
          <cell r="O3231" t="str">
            <v>C</v>
          </cell>
          <cell r="V3231">
            <v>416801.53080299997</v>
          </cell>
        </row>
        <row r="3232">
          <cell r="F3232" t="str">
            <v>B-19</v>
          </cell>
          <cell r="H3232" t="str">
            <v>N/A</v>
          </cell>
          <cell r="O3232" t="str">
            <v>C</v>
          </cell>
          <cell r="V3232">
            <v>0</v>
          </cell>
        </row>
        <row r="3233">
          <cell r="F3233" t="str">
            <v>B-19</v>
          </cell>
          <cell r="H3233" t="str">
            <v>N/A</v>
          </cell>
          <cell r="O3233" t="str">
            <v>C</v>
          </cell>
          <cell r="V3233">
            <v>0</v>
          </cell>
        </row>
        <row r="3234">
          <cell r="F3234" t="str">
            <v>B-19</v>
          </cell>
          <cell r="H3234" t="str">
            <v>N/A</v>
          </cell>
          <cell r="O3234" t="str">
            <v>C</v>
          </cell>
          <cell r="V3234">
            <v>609957.04271099996</v>
          </cell>
        </row>
        <row r="3235">
          <cell r="F3235" t="str">
            <v>B-19</v>
          </cell>
          <cell r="H3235" t="str">
            <v>N/A</v>
          </cell>
          <cell r="O3235" t="str">
            <v>C</v>
          </cell>
          <cell r="V3235">
            <v>0</v>
          </cell>
        </row>
        <row r="3236">
          <cell r="F3236" t="str">
            <v>B-19</v>
          </cell>
          <cell r="H3236" t="str">
            <v>N/A</v>
          </cell>
          <cell r="O3236" t="str">
            <v>C</v>
          </cell>
          <cell r="V3236">
            <v>0</v>
          </cell>
        </row>
        <row r="3237">
          <cell r="F3237" t="str">
            <v>B-19</v>
          </cell>
          <cell r="H3237" t="str">
            <v>N/A</v>
          </cell>
          <cell r="O3237" t="str">
            <v>C</v>
          </cell>
          <cell r="V3237">
            <v>3815428.337812</v>
          </cell>
        </row>
        <row r="3238">
          <cell r="F3238" t="str">
            <v>B-19</v>
          </cell>
          <cell r="H3238" t="str">
            <v>N/A</v>
          </cell>
          <cell r="O3238" t="str">
            <v>C</v>
          </cell>
          <cell r="V3238">
            <v>0</v>
          </cell>
        </row>
        <row r="3239">
          <cell r="F3239" t="str">
            <v>B-19</v>
          </cell>
          <cell r="H3239" t="str">
            <v>N/A</v>
          </cell>
          <cell r="O3239" t="str">
            <v>C</v>
          </cell>
          <cell r="V3239">
            <v>0</v>
          </cell>
        </row>
        <row r="3240">
          <cell r="F3240" t="str">
            <v>B-19</v>
          </cell>
          <cell r="H3240" t="str">
            <v>N/A</v>
          </cell>
          <cell r="O3240" t="str">
            <v>C</v>
          </cell>
          <cell r="V3240">
            <v>1172402.7397119999</v>
          </cell>
        </row>
        <row r="3241">
          <cell r="F3241" t="str">
            <v>B-19</v>
          </cell>
          <cell r="H3241" t="str">
            <v>N/A</v>
          </cell>
          <cell r="O3241" t="str">
            <v>C</v>
          </cell>
          <cell r="V3241">
            <v>0</v>
          </cell>
        </row>
        <row r="3242">
          <cell r="F3242" t="str">
            <v>B-19</v>
          </cell>
          <cell r="H3242" t="str">
            <v>N/A</v>
          </cell>
          <cell r="O3242" t="str">
            <v>C</v>
          </cell>
          <cell r="V3242">
            <v>0</v>
          </cell>
        </row>
        <row r="3243">
          <cell r="F3243" t="str">
            <v>B-19</v>
          </cell>
          <cell r="H3243" t="str">
            <v>N/A</v>
          </cell>
          <cell r="O3243" t="str">
            <v>C</v>
          </cell>
          <cell r="V3243">
            <v>375477.20563699998</v>
          </cell>
        </row>
        <row r="3244">
          <cell r="F3244" t="str">
            <v>B-19</v>
          </cell>
          <cell r="H3244" t="str">
            <v>N/A</v>
          </cell>
          <cell r="O3244" t="str">
            <v>C</v>
          </cell>
          <cell r="V3244">
            <v>0</v>
          </cell>
        </row>
        <row r="3245">
          <cell r="F3245" t="str">
            <v>B-19</v>
          </cell>
          <cell r="H3245" t="str">
            <v>N/A</v>
          </cell>
          <cell r="O3245" t="str">
            <v>C</v>
          </cell>
          <cell r="V3245">
            <v>106346.79036699999</v>
          </cell>
        </row>
        <row r="3246">
          <cell r="F3246" t="str">
            <v>B-19</v>
          </cell>
          <cell r="H3246" t="str">
            <v>N/A</v>
          </cell>
          <cell r="O3246" t="str">
            <v>C</v>
          </cell>
          <cell r="V3246">
            <v>9662620.5650400016</v>
          </cell>
        </row>
        <row r="3247">
          <cell r="F3247" t="str">
            <v>B-19</v>
          </cell>
          <cell r="H3247" t="str">
            <v>N/A</v>
          </cell>
          <cell r="O3247" t="str">
            <v>C</v>
          </cell>
          <cell r="V3247">
            <v>34538.979188999998</v>
          </cell>
        </row>
        <row r="3248">
          <cell r="F3248" t="str">
            <v>B-19</v>
          </cell>
          <cell r="H3248" t="str">
            <v>N/A</v>
          </cell>
          <cell r="O3248" t="str">
            <v>C</v>
          </cell>
          <cell r="V3248">
            <v>2626473.5135019999</v>
          </cell>
        </row>
        <row r="3249">
          <cell r="F3249" t="str">
            <v>B-19</v>
          </cell>
          <cell r="H3249" t="str">
            <v>N/A</v>
          </cell>
          <cell r="O3249" t="str">
            <v>C</v>
          </cell>
          <cell r="V3249">
            <v>51078.024250000002</v>
          </cell>
        </row>
        <row r="3250">
          <cell r="F3250" t="str">
            <v>B-19</v>
          </cell>
          <cell r="H3250" t="str">
            <v>N/A</v>
          </cell>
          <cell r="O3250" t="str">
            <v>C</v>
          </cell>
          <cell r="V3250">
            <v>3864691.1711190003</v>
          </cell>
        </row>
        <row r="3251">
          <cell r="F3251" t="str">
            <v>B-19</v>
          </cell>
          <cell r="H3251" t="str">
            <v>N/A</v>
          </cell>
          <cell r="O3251" t="str">
            <v>C</v>
          </cell>
          <cell r="V3251">
            <v>176420.274118</v>
          </cell>
        </row>
        <row r="3252">
          <cell r="F3252" t="str">
            <v>B-19</v>
          </cell>
          <cell r="H3252" t="str">
            <v>N/A</v>
          </cell>
          <cell r="O3252" t="str">
            <v>C</v>
          </cell>
          <cell r="V3252">
            <v>32478869.007794</v>
          </cell>
        </row>
        <row r="3253">
          <cell r="F3253" t="str">
            <v>B-19</v>
          </cell>
          <cell r="H3253" t="str">
            <v>N/A</v>
          </cell>
          <cell r="O3253" t="str">
            <v>C</v>
          </cell>
          <cell r="V3253">
            <v>58522.121784000003</v>
          </cell>
        </row>
        <row r="3254">
          <cell r="F3254" t="str">
            <v>B-19</v>
          </cell>
          <cell r="H3254" t="str">
            <v>N/A</v>
          </cell>
          <cell r="O3254" t="str">
            <v>C</v>
          </cell>
          <cell r="V3254">
            <v>11152086.680372</v>
          </cell>
        </row>
        <row r="3255">
          <cell r="F3255" t="str">
            <v>B-19</v>
          </cell>
          <cell r="H3255" t="str">
            <v>N/A</v>
          </cell>
          <cell r="O3255" t="str">
            <v>C</v>
          </cell>
          <cell r="V3255">
            <v>20145.090316999998</v>
          </cell>
        </row>
        <row r="3256">
          <cell r="F3256" t="str">
            <v>B-19</v>
          </cell>
          <cell r="H3256" t="str">
            <v>N/A</v>
          </cell>
          <cell r="O3256" t="str">
            <v>C</v>
          </cell>
          <cell r="V3256">
            <v>1949660.132123</v>
          </cell>
        </row>
        <row r="3257">
          <cell r="F3257" t="str">
            <v>B-19</v>
          </cell>
          <cell r="H3257" t="str">
            <v>N/A</v>
          </cell>
          <cell r="O3257" t="str">
            <v>C</v>
          </cell>
          <cell r="V3257">
            <v>0</v>
          </cell>
        </row>
        <row r="3258">
          <cell r="F3258" t="str">
            <v>B-19</v>
          </cell>
          <cell r="H3258" t="str">
            <v>N/A</v>
          </cell>
          <cell r="O3258" t="str">
            <v>C</v>
          </cell>
          <cell r="V3258">
            <v>1759085.4893050001</v>
          </cell>
        </row>
        <row r="3259">
          <cell r="F3259" t="str">
            <v>B-19</v>
          </cell>
          <cell r="H3259" t="str">
            <v>N/A</v>
          </cell>
          <cell r="O3259" t="str">
            <v>C</v>
          </cell>
          <cell r="V3259">
            <v>0</v>
          </cell>
        </row>
        <row r="3260">
          <cell r="F3260" t="str">
            <v>B-19</v>
          </cell>
          <cell r="H3260" t="str">
            <v>N/A</v>
          </cell>
          <cell r="O3260" t="str">
            <v>C</v>
          </cell>
          <cell r="V3260">
            <v>0</v>
          </cell>
        </row>
        <row r="3261">
          <cell r="F3261" t="str">
            <v>B-19</v>
          </cell>
          <cell r="H3261" t="str">
            <v>N/A</v>
          </cell>
          <cell r="O3261" t="str">
            <v>C</v>
          </cell>
          <cell r="V3261">
            <v>416801.53080299997</v>
          </cell>
        </row>
        <row r="3262">
          <cell r="F3262" t="str">
            <v>B-19</v>
          </cell>
          <cell r="H3262" t="str">
            <v>N/A</v>
          </cell>
          <cell r="O3262" t="str">
            <v>C</v>
          </cell>
          <cell r="V3262">
            <v>0</v>
          </cell>
        </row>
        <row r="3263">
          <cell r="F3263" t="str">
            <v>B-19</v>
          </cell>
          <cell r="H3263" t="str">
            <v>N/A</v>
          </cell>
          <cell r="O3263" t="str">
            <v>C</v>
          </cell>
          <cell r="V3263">
            <v>0</v>
          </cell>
        </row>
        <row r="3264">
          <cell r="F3264" t="str">
            <v>B-19</v>
          </cell>
          <cell r="H3264" t="str">
            <v>N/A</v>
          </cell>
          <cell r="O3264" t="str">
            <v>C</v>
          </cell>
          <cell r="V3264">
            <v>609957.04271099996</v>
          </cell>
        </row>
        <row r="3265">
          <cell r="F3265" t="str">
            <v>B-19</v>
          </cell>
          <cell r="H3265" t="str">
            <v>N/A</v>
          </cell>
          <cell r="O3265" t="str">
            <v>C</v>
          </cell>
          <cell r="V3265">
            <v>0</v>
          </cell>
        </row>
        <row r="3266">
          <cell r="F3266" t="str">
            <v>B-19</v>
          </cell>
          <cell r="H3266" t="str">
            <v>N/A</v>
          </cell>
          <cell r="O3266" t="str">
            <v>C</v>
          </cell>
          <cell r="V3266">
            <v>0</v>
          </cell>
        </row>
        <row r="3267">
          <cell r="F3267" t="str">
            <v>B-19</v>
          </cell>
          <cell r="H3267" t="str">
            <v>N/A</v>
          </cell>
          <cell r="O3267" t="str">
            <v>C</v>
          </cell>
          <cell r="V3267">
            <v>3815428.337812</v>
          </cell>
        </row>
        <row r="3268">
          <cell r="F3268" t="str">
            <v>B-19</v>
          </cell>
          <cell r="H3268" t="str">
            <v>N/A</v>
          </cell>
          <cell r="O3268" t="str">
            <v>C</v>
          </cell>
          <cell r="V3268">
            <v>0</v>
          </cell>
        </row>
        <row r="3269">
          <cell r="F3269" t="str">
            <v>B-19</v>
          </cell>
          <cell r="H3269" t="str">
            <v>N/A</v>
          </cell>
          <cell r="O3269" t="str">
            <v>C</v>
          </cell>
          <cell r="V3269">
            <v>0</v>
          </cell>
        </row>
        <row r="3270">
          <cell r="F3270" t="str">
            <v>B-19</v>
          </cell>
          <cell r="H3270" t="str">
            <v>N/A</v>
          </cell>
          <cell r="O3270" t="str">
            <v>C</v>
          </cell>
          <cell r="V3270">
            <v>1172402.7397119999</v>
          </cell>
        </row>
        <row r="3271">
          <cell r="F3271" t="str">
            <v>B-19</v>
          </cell>
          <cell r="H3271" t="str">
            <v>N/A</v>
          </cell>
          <cell r="O3271" t="str">
            <v>C</v>
          </cell>
          <cell r="V3271">
            <v>0</v>
          </cell>
        </row>
        <row r="3272">
          <cell r="F3272" t="str">
            <v>B-19</v>
          </cell>
          <cell r="H3272" t="str">
            <v>N/A</v>
          </cell>
          <cell r="O3272" t="str">
            <v>C</v>
          </cell>
          <cell r="V3272">
            <v>0</v>
          </cell>
        </row>
        <row r="3273">
          <cell r="F3273" t="str">
            <v>B-19</v>
          </cell>
          <cell r="H3273" t="str">
            <v>N/A</v>
          </cell>
          <cell r="O3273" t="str">
            <v>C</v>
          </cell>
          <cell r="V3273">
            <v>375477.20563699998</v>
          </cell>
        </row>
        <row r="3274">
          <cell r="F3274" t="str">
            <v>B-19</v>
          </cell>
          <cell r="H3274" t="str">
            <v>N/A</v>
          </cell>
          <cell r="O3274" t="str">
            <v>C</v>
          </cell>
          <cell r="V3274">
            <v>0</v>
          </cell>
        </row>
        <row r="3275">
          <cell r="F3275" t="str">
            <v>B-19</v>
          </cell>
          <cell r="H3275" t="str">
            <v>Non-Surcharge</v>
          </cell>
          <cell r="O3275" t="str">
            <v>C</v>
          </cell>
          <cell r="V3275">
            <v>0</v>
          </cell>
        </row>
        <row r="3276">
          <cell r="F3276" t="str">
            <v>B-19</v>
          </cell>
          <cell r="H3276" t="str">
            <v>Non-Surcharge</v>
          </cell>
          <cell r="O3276" t="str">
            <v>C</v>
          </cell>
          <cell r="V3276">
            <v>0</v>
          </cell>
        </row>
        <row r="3277">
          <cell r="F3277" t="str">
            <v>B-19</v>
          </cell>
          <cell r="H3277" t="str">
            <v>Non-Surcharge</v>
          </cell>
          <cell r="O3277" t="str">
            <v>C</v>
          </cell>
          <cell r="V3277">
            <v>0</v>
          </cell>
        </row>
        <row r="3278">
          <cell r="F3278" t="str">
            <v>B-19</v>
          </cell>
          <cell r="H3278" t="str">
            <v>Non-Surcharge</v>
          </cell>
          <cell r="O3278" t="str">
            <v>C</v>
          </cell>
          <cell r="V3278">
            <v>0</v>
          </cell>
        </row>
        <row r="3279">
          <cell r="F3279" t="str">
            <v>B-19</v>
          </cell>
          <cell r="H3279" t="str">
            <v>CARE Discount</v>
          </cell>
          <cell r="O3279" t="str">
            <v>C</v>
          </cell>
          <cell r="V3279">
            <v>106346.79036699999</v>
          </cell>
        </row>
        <row r="3280">
          <cell r="F3280" t="str">
            <v>B-19</v>
          </cell>
          <cell r="H3280" t="str">
            <v>CARE Discount</v>
          </cell>
          <cell r="O3280" t="str">
            <v>C</v>
          </cell>
          <cell r="V3280">
            <v>9662620.5650400016</v>
          </cell>
        </row>
        <row r="3281">
          <cell r="F3281" t="str">
            <v>B-19</v>
          </cell>
          <cell r="H3281" t="str">
            <v>CARE Discount</v>
          </cell>
          <cell r="O3281" t="str">
            <v>C</v>
          </cell>
          <cell r="V3281">
            <v>34538.979188999998</v>
          </cell>
        </row>
        <row r="3282">
          <cell r="F3282" t="str">
            <v>B-19</v>
          </cell>
          <cell r="H3282" t="str">
            <v>CARE Discount</v>
          </cell>
          <cell r="O3282" t="str">
            <v>C</v>
          </cell>
          <cell r="V3282">
            <v>2626473.5135019999</v>
          </cell>
        </row>
        <row r="3283">
          <cell r="F3283" t="str">
            <v>B-19</v>
          </cell>
          <cell r="H3283" t="str">
            <v>CARE Discount</v>
          </cell>
          <cell r="O3283" t="str">
            <v>C</v>
          </cell>
          <cell r="V3283">
            <v>51078.024250000002</v>
          </cell>
        </row>
        <row r="3284">
          <cell r="F3284" t="str">
            <v>B-19</v>
          </cell>
          <cell r="H3284" t="str">
            <v>CARE Discount</v>
          </cell>
          <cell r="O3284" t="str">
            <v>C</v>
          </cell>
          <cell r="V3284">
            <v>3864691.1711190003</v>
          </cell>
        </row>
        <row r="3285">
          <cell r="F3285" t="str">
            <v>B-19</v>
          </cell>
          <cell r="H3285" t="str">
            <v>CARE Discount</v>
          </cell>
          <cell r="O3285" t="str">
            <v>C</v>
          </cell>
          <cell r="V3285">
            <v>176420.274118</v>
          </cell>
        </row>
        <row r="3286">
          <cell r="F3286" t="str">
            <v>B-19</v>
          </cell>
          <cell r="H3286" t="str">
            <v>CARE Discount</v>
          </cell>
          <cell r="O3286" t="str">
            <v>C</v>
          </cell>
          <cell r="V3286">
            <v>32478869.007794</v>
          </cell>
        </row>
        <row r="3287">
          <cell r="F3287" t="str">
            <v>B-19</v>
          </cell>
          <cell r="H3287" t="str">
            <v>CARE Discount</v>
          </cell>
          <cell r="O3287" t="str">
            <v>C</v>
          </cell>
          <cell r="V3287">
            <v>58522.121784000003</v>
          </cell>
        </row>
        <row r="3288">
          <cell r="F3288" t="str">
            <v>B-19</v>
          </cell>
          <cell r="H3288" t="str">
            <v>CARE Discount</v>
          </cell>
          <cell r="O3288" t="str">
            <v>C</v>
          </cell>
          <cell r="V3288">
            <v>11152086.680372</v>
          </cell>
        </row>
        <row r="3289">
          <cell r="F3289" t="str">
            <v>B-19</v>
          </cell>
          <cell r="H3289" t="str">
            <v>CARE Discount</v>
          </cell>
          <cell r="O3289" t="str">
            <v>C</v>
          </cell>
          <cell r="V3289">
            <v>20145.090316999998</v>
          </cell>
        </row>
        <row r="3290">
          <cell r="F3290" t="str">
            <v>B-19</v>
          </cell>
          <cell r="H3290" t="str">
            <v>CARE Discount</v>
          </cell>
          <cell r="O3290" t="str">
            <v>C</v>
          </cell>
          <cell r="V3290">
            <v>1949660.132123</v>
          </cell>
        </row>
        <row r="3291">
          <cell r="F3291" t="str">
            <v>B-19</v>
          </cell>
          <cell r="H3291" t="str">
            <v>CARE Surcharge</v>
          </cell>
          <cell r="O3291" t="str">
            <v>C</v>
          </cell>
          <cell r="V3291">
            <v>106346.79036699999</v>
          </cell>
        </row>
        <row r="3292">
          <cell r="F3292" t="str">
            <v>B-19</v>
          </cell>
          <cell r="H3292" t="str">
            <v>CARE Surcharge</v>
          </cell>
          <cell r="O3292" t="str">
            <v>C</v>
          </cell>
          <cell r="V3292">
            <v>9662620.5650400016</v>
          </cell>
        </row>
        <row r="3293">
          <cell r="F3293" t="str">
            <v>B-19</v>
          </cell>
          <cell r="H3293" t="str">
            <v>CARE Surcharge</v>
          </cell>
          <cell r="O3293" t="str">
            <v>C</v>
          </cell>
          <cell r="V3293">
            <v>34538.979188999998</v>
          </cell>
        </row>
        <row r="3294">
          <cell r="F3294" t="str">
            <v>B-19</v>
          </cell>
          <cell r="H3294" t="str">
            <v>CARE Surcharge</v>
          </cell>
          <cell r="O3294" t="str">
            <v>C</v>
          </cell>
          <cell r="V3294">
            <v>2626473.5135019999</v>
          </cell>
        </row>
        <row r="3295">
          <cell r="F3295" t="str">
            <v>B-19</v>
          </cell>
          <cell r="H3295" t="str">
            <v>CARE Surcharge</v>
          </cell>
          <cell r="O3295" t="str">
            <v>C</v>
          </cell>
          <cell r="V3295">
            <v>51078.024250000002</v>
          </cell>
        </row>
        <row r="3296">
          <cell r="F3296" t="str">
            <v>B-19</v>
          </cell>
          <cell r="H3296" t="str">
            <v>CARE Surcharge</v>
          </cell>
          <cell r="O3296" t="str">
            <v>C</v>
          </cell>
          <cell r="V3296">
            <v>3864691.1711190003</v>
          </cell>
        </row>
        <row r="3297">
          <cell r="F3297" t="str">
            <v>B-19</v>
          </cell>
          <cell r="H3297" t="str">
            <v>CARE Surcharge</v>
          </cell>
          <cell r="O3297" t="str">
            <v>C</v>
          </cell>
          <cell r="V3297">
            <v>176420.274118</v>
          </cell>
        </row>
        <row r="3298">
          <cell r="F3298" t="str">
            <v>B-19</v>
          </cell>
          <cell r="H3298" t="str">
            <v>CARE Surcharge</v>
          </cell>
          <cell r="O3298" t="str">
            <v>C</v>
          </cell>
          <cell r="V3298">
            <v>32478869.007794</v>
          </cell>
        </row>
        <row r="3299">
          <cell r="F3299" t="str">
            <v>B-19</v>
          </cell>
          <cell r="H3299" t="str">
            <v>CARE Surcharge</v>
          </cell>
          <cell r="O3299" t="str">
            <v>C</v>
          </cell>
          <cell r="V3299">
            <v>58522.121784000003</v>
          </cell>
        </row>
        <row r="3300">
          <cell r="F3300" t="str">
            <v>B-19</v>
          </cell>
          <cell r="H3300" t="str">
            <v>CARE Surcharge</v>
          </cell>
          <cell r="O3300" t="str">
            <v>C</v>
          </cell>
          <cell r="V3300">
            <v>11152086.680372</v>
          </cell>
        </row>
        <row r="3301">
          <cell r="F3301" t="str">
            <v>B-19</v>
          </cell>
          <cell r="H3301" t="str">
            <v>CARE Surcharge</v>
          </cell>
          <cell r="O3301" t="str">
            <v>C</v>
          </cell>
          <cell r="V3301">
            <v>20145.090316999998</v>
          </cell>
        </row>
        <row r="3302">
          <cell r="F3302" t="str">
            <v>B-19</v>
          </cell>
          <cell r="H3302" t="str">
            <v>CARE Surcharge</v>
          </cell>
          <cell r="O3302" t="str">
            <v>C</v>
          </cell>
          <cell r="V3302">
            <v>1949660.132123</v>
          </cell>
        </row>
        <row r="3303">
          <cell r="F3303" t="str">
            <v>B-19</v>
          </cell>
          <cell r="H3303" t="str">
            <v>CARE Surcharge</v>
          </cell>
          <cell r="O3303" t="str">
            <v>C</v>
          </cell>
          <cell r="V3303">
            <v>0</v>
          </cell>
        </row>
        <row r="3304">
          <cell r="F3304" t="str">
            <v>B-19</v>
          </cell>
          <cell r="H3304" t="str">
            <v>CARE Surcharge</v>
          </cell>
          <cell r="O3304" t="str">
            <v>C</v>
          </cell>
          <cell r="V3304">
            <v>1759085.4893050001</v>
          </cell>
        </row>
        <row r="3305">
          <cell r="F3305" t="str">
            <v>B-19</v>
          </cell>
          <cell r="H3305" t="str">
            <v>CARE Surcharge</v>
          </cell>
          <cell r="O3305" t="str">
            <v>C</v>
          </cell>
          <cell r="V3305">
            <v>0</v>
          </cell>
        </row>
        <row r="3306">
          <cell r="F3306" t="str">
            <v>B-19</v>
          </cell>
          <cell r="H3306" t="str">
            <v>CARE Surcharge</v>
          </cell>
          <cell r="O3306" t="str">
            <v>C</v>
          </cell>
          <cell r="V3306">
            <v>0</v>
          </cell>
        </row>
        <row r="3307">
          <cell r="F3307" t="str">
            <v>B-19</v>
          </cell>
          <cell r="H3307" t="str">
            <v>CARE Surcharge</v>
          </cell>
          <cell r="O3307" t="str">
            <v>C</v>
          </cell>
          <cell r="V3307">
            <v>416801.53080299997</v>
          </cell>
        </row>
        <row r="3308">
          <cell r="F3308" t="str">
            <v>B-19</v>
          </cell>
          <cell r="H3308" t="str">
            <v>CARE Surcharge</v>
          </cell>
          <cell r="O3308" t="str">
            <v>C</v>
          </cell>
          <cell r="V3308">
            <v>0</v>
          </cell>
        </row>
        <row r="3309">
          <cell r="F3309" t="str">
            <v>B-19</v>
          </cell>
          <cell r="H3309" t="str">
            <v>CARE Surcharge</v>
          </cell>
          <cell r="O3309" t="str">
            <v>C</v>
          </cell>
          <cell r="V3309">
            <v>0</v>
          </cell>
        </row>
        <row r="3310">
          <cell r="F3310" t="str">
            <v>B-19</v>
          </cell>
          <cell r="H3310" t="str">
            <v>CARE Surcharge</v>
          </cell>
          <cell r="O3310" t="str">
            <v>C</v>
          </cell>
          <cell r="V3310">
            <v>609957.04271099996</v>
          </cell>
        </row>
        <row r="3311">
          <cell r="F3311" t="str">
            <v>B-19</v>
          </cell>
          <cell r="H3311" t="str">
            <v>CARE Surcharge</v>
          </cell>
          <cell r="O3311" t="str">
            <v>C</v>
          </cell>
          <cell r="V3311">
            <v>0</v>
          </cell>
        </row>
        <row r="3312">
          <cell r="F3312" t="str">
            <v>B-19</v>
          </cell>
          <cell r="H3312" t="str">
            <v>CARE Surcharge</v>
          </cell>
          <cell r="O3312" t="str">
            <v>C</v>
          </cell>
          <cell r="V3312">
            <v>0</v>
          </cell>
        </row>
        <row r="3313">
          <cell r="F3313" t="str">
            <v>B-19</v>
          </cell>
          <cell r="H3313" t="str">
            <v>CARE Surcharge</v>
          </cell>
          <cell r="O3313" t="str">
            <v>C</v>
          </cell>
          <cell r="V3313">
            <v>3815428.337812</v>
          </cell>
        </row>
        <row r="3314">
          <cell r="F3314" t="str">
            <v>B-19</v>
          </cell>
          <cell r="H3314" t="str">
            <v>CARE Surcharge</v>
          </cell>
          <cell r="O3314" t="str">
            <v>C</v>
          </cell>
          <cell r="V3314">
            <v>0</v>
          </cell>
        </row>
        <row r="3315">
          <cell r="F3315" t="str">
            <v>B-19</v>
          </cell>
          <cell r="H3315" t="str">
            <v>CARE Surcharge</v>
          </cell>
          <cell r="O3315" t="str">
            <v>C</v>
          </cell>
          <cell r="V3315">
            <v>0</v>
          </cell>
        </row>
        <row r="3316">
          <cell r="F3316" t="str">
            <v>B-19</v>
          </cell>
          <cell r="H3316" t="str">
            <v>CARE Surcharge</v>
          </cell>
          <cell r="O3316" t="str">
            <v>C</v>
          </cell>
          <cell r="V3316">
            <v>1172402.7397119999</v>
          </cell>
        </row>
        <row r="3317">
          <cell r="F3317" t="str">
            <v>B-19</v>
          </cell>
          <cell r="H3317" t="str">
            <v>CARE Surcharge</v>
          </cell>
          <cell r="O3317" t="str">
            <v>C</v>
          </cell>
          <cell r="V3317">
            <v>0</v>
          </cell>
        </row>
        <row r="3318">
          <cell r="F3318" t="str">
            <v>B-19</v>
          </cell>
          <cell r="H3318" t="str">
            <v>CARE Surcharge</v>
          </cell>
          <cell r="O3318" t="str">
            <v>C</v>
          </cell>
          <cell r="V3318">
            <v>0</v>
          </cell>
        </row>
        <row r="3319">
          <cell r="F3319" t="str">
            <v>B-19</v>
          </cell>
          <cell r="H3319" t="str">
            <v>CARE Surcharge</v>
          </cell>
          <cell r="O3319" t="str">
            <v>C</v>
          </cell>
          <cell r="V3319">
            <v>375477.20563699998</v>
          </cell>
        </row>
        <row r="3320">
          <cell r="F3320" t="str">
            <v>B-19</v>
          </cell>
          <cell r="H3320" t="str">
            <v>CARE Surcharge</v>
          </cell>
          <cell r="O3320" t="str">
            <v>C</v>
          </cell>
          <cell r="V3320">
            <v>0</v>
          </cell>
        </row>
        <row r="3321">
          <cell r="F3321" t="str">
            <v>B-19</v>
          </cell>
          <cell r="H3321" t="str">
            <v>Non-Surcharge</v>
          </cell>
          <cell r="O3321" t="str">
            <v>C</v>
          </cell>
          <cell r="V3321">
            <v>106346.79036699999</v>
          </cell>
        </row>
        <row r="3322">
          <cell r="F3322" t="str">
            <v>B-19</v>
          </cell>
          <cell r="H3322" t="str">
            <v>Non-Surcharge</v>
          </cell>
          <cell r="O3322" t="str">
            <v>C</v>
          </cell>
          <cell r="V3322">
            <v>9662620.5650400016</v>
          </cell>
        </row>
        <row r="3323">
          <cell r="F3323" t="str">
            <v>B-19</v>
          </cell>
          <cell r="H3323" t="str">
            <v>Non-Surcharge</v>
          </cell>
          <cell r="O3323" t="str">
            <v>C</v>
          </cell>
          <cell r="V3323">
            <v>34538.979188999998</v>
          </cell>
        </row>
        <row r="3324">
          <cell r="F3324" t="str">
            <v>B-19</v>
          </cell>
          <cell r="H3324" t="str">
            <v>Non-Surcharge</v>
          </cell>
          <cell r="O3324" t="str">
            <v>C</v>
          </cell>
          <cell r="V3324">
            <v>2626473.5135019999</v>
          </cell>
        </row>
        <row r="3325">
          <cell r="F3325" t="str">
            <v>B-19</v>
          </cell>
          <cell r="H3325" t="str">
            <v>Non-Surcharge</v>
          </cell>
          <cell r="O3325" t="str">
            <v>C</v>
          </cell>
          <cell r="V3325">
            <v>51078.024250000002</v>
          </cell>
        </row>
        <row r="3326">
          <cell r="F3326" t="str">
            <v>B-19</v>
          </cell>
          <cell r="H3326" t="str">
            <v>Non-Surcharge</v>
          </cell>
          <cell r="O3326" t="str">
            <v>C</v>
          </cell>
          <cell r="V3326">
            <v>3864691.1711190003</v>
          </cell>
        </row>
        <row r="3327">
          <cell r="F3327" t="str">
            <v>B-19</v>
          </cell>
          <cell r="H3327" t="str">
            <v>Non-Surcharge</v>
          </cell>
          <cell r="O3327" t="str">
            <v>C</v>
          </cell>
          <cell r="V3327">
            <v>176420.274118</v>
          </cell>
        </row>
        <row r="3328">
          <cell r="F3328" t="str">
            <v>B-19</v>
          </cell>
          <cell r="H3328" t="str">
            <v>Non-Surcharge</v>
          </cell>
          <cell r="O3328" t="str">
            <v>C</v>
          </cell>
          <cell r="V3328">
            <v>32478869.007794</v>
          </cell>
        </row>
        <row r="3329">
          <cell r="F3329" t="str">
            <v>B-19</v>
          </cell>
          <cell r="H3329" t="str">
            <v>Non-Surcharge</v>
          </cell>
          <cell r="O3329" t="str">
            <v>C</v>
          </cell>
          <cell r="V3329">
            <v>58522.121784000003</v>
          </cell>
        </row>
        <row r="3330">
          <cell r="F3330" t="str">
            <v>B-19</v>
          </cell>
          <cell r="H3330" t="str">
            <v>Non-Surcharge</v>
          </cell>
          <cell r="O3330" t="str">
            <v>C</v>
          </cell>
          <cell r="V3330">
            <v>11152086.680372</v>
          </cell>
        </row>
        <row r="3331">
          <cell r="F3331" t="str">
            <v>B-19</v>
          </cell>
          <cell r="H3331" t="str">
            <v>Non-Surcharge</v>
          </cell>
          <cell r="O3331" t="str">
            <v>C</v>
          </cell>
          <cell r="V3331">
            <v>20145.090316999998</v>
          </cell>
        </row>
        <row r="3332">
          <cell r="F3332" t="str">
            <v>B-19</v>
          </cell>
          <cell r="H3332" t="str">
            <v>Non-Surcharge</v>
          </cell>
          <cell r="O3332" t="str">
            <v>C</v>
          </cell>
          <cell r="V3332">
            <v>1949660.132123</v>
          </cell>
        </row>
        <row r="3333">
          <cell r="F3333" t="str">
            <v>B-19</v>
          </cell>
          <cell r="H3333" t="str">
            <v>Non-Surcharge</v>
          </cell>
          <cell r="O3333" t="str">
            <v>C</v>
          </cell>
          <cell r="V3333">
            <v>0</v>
          </cell>
        </row>
        <row r="3334">
          <cell r="F3334" t="str">
            <v>B-19</v>
          </cell>
          <cell r="H3334" t="str">
            <v>Non-Surcharge</v>
          </cell>
          <cell r="O3334" t="str">
            <v>C</v>
          </cell>
          <cell r="V3334">
            <v>1759085.4893050001</v>
          </cell>
        </row>
        <row r="3335">
          <cell r="F3335" t="str">
            <v>B-19</v>
          </cell>
          <cell r="H3335" t="str">
            <v>Non-Surcharge</v>
          </cell>
          <cell r="O3335" t="str">
            <v>C</v>
          </cell>
          <cell r="V3335">
            <v>0</v>
          </cell>
        </row>
        <row r="3336">
          <cell r="F3336" t="str">
            <v>B-19</v>
          </cell>
          <cell r="H3336" t="str">
            <v>Non-Surcharge</v>
          </cell>
          <cell r="O3336" t="str">
            <v>C</v>
          </cell>
          <cell r="V3336">
            <v>0</v>
          </cell>
        </row>
        <row r="3337">
          <cell r="F3337" t="str">
            <v>B-19</v>
          </cell>
          <cell r="H3337" t="str">
            <v>Non-Surcharge</v>
          </cell>
          <cell r="O3337" t="str">
            <v>C</v>
          </cell>
          <cell r="V3337">
            <v>416801.53080299997</v>
          </cell>
        </row>
        <row r="3338">
          <cell r="F3338" t="str">
            <v>B-19</v>
          </cell>
          <cell r="H3338" t="str">
            <v>Non-Surcharge</v>
          </cell>
          <cell r="O3338" t="str">
            <v>C</v>
          </cell>
          <cell r="V3338">
            <v>0</v>
          </cell>
        </row>
        <row r="3339">
          <cell r="F3339" t="str">
            <v>B-19</v>
          </cell>
          <cell r="H3339" t="str">
            <v>Non-Surcharge</v>
          </cell>
          <cell r="O3339" t="str">
            <v>C</v>
          </cell>
          <cell r="V3339">
            <v>0</v>
          </cell>
        </row>
        <row r="3340">
          <cell r="F3340" t="str">
            <v>B-19</v>
          </cell>
          <cell r="H3340" t="str">
            <v>Non-Surcharge</v>
          </cell>
          <cell r="O3340" t="str">
            <v>C</v>
          </cell>
          <cell r="V3340">
            <v>609957.04271099996</v>
          </cell>
        </row>
        <row r="3341">
          <cell r="F3341" t="str">
            <v>B-19</v>
          </cell>
          <cell r="H3341" t="str">
            <v>Non-Surcharge</v>
          </cell>
          <cell r="O3341" t="str">
            <v>C</v>
          </cell>
          <cell r="V3341">
            <v>0</v>
          </cell>
        </row>
        <row r="3342">
          <cell r="F3342" t="str">
            <v>B-19</v>
          </cell>
          <cell r="H3342" t="str">
            <v>Non-Surcharge</v>
          </cell>
          <cell r="O3342" t="str">
            <v>C</v>
          </cell>
          <cell r="V3342">
            <v>0</v>
          </cell>
        </row>
        <row r="3343">
          <cell r="F3343" t="str">
            <v>B-19</v>
          </cell>
          <cell r="H3343" t="str">
            <v>Non-Surcharge</v>
          </cell>
          <cell r="O3343" t="str">
            <v>C</v>
          </cell>
          <cell r="V3343">
            <v>3815428.337812</v>
          </cell>
        </row>
        <row r="3344">
          <cell r="F3344" t="str">
            <v>B-19</v>
          </cell>
          <cell r="H3344" t="str">
            <v>Non-Surcharge</v>
          </cell>
          <cell r="O3344" t="str">
            <v>C</v>
          </cell>
          <cell r="V3344">
            <v>0</v>
          </cell>
        </row>
        <row r="3345">
          <cell r="F3345" t="str">
            <v>B-19</v>
          </cell>
          <cell r="H3345" t="str">
            <v>Non-Surcharge</v>
          </cell>
          <cell r="O3345" t="str">
            <v>C</v>
          </cell>
          <cell r="V3345">
            <v>0</v>
          </cell>
        </row>
        <row r="3346">
          <cell r="F3346" t="str">
            <v>B-19</v>
          </cell>
          <cell r="H3346" t="str">
            <v>Non-Surcharge</v>
          </cell>
          <cell r="O3346" t="str">
            <v>C</v>
          </cell>
          <cell r="V3346">
            <v>1172402.7397119999</v>
          </cell>
        </row>
        <row r="3347">
          <cell r="F3347" t="str">
            <v>B-19</v>
          </cell>
          <cell r="H3347" t="str">
            <v>Non-Surcharge</v>
          </cell>
          <cell r="O3347" t="str">
            <v>C</v>
          </cell>
          <cell r="V3347">
            <v>0</v>
          </cell>
        </row>
        <row r="3348">
          <cell r="F3348" t="str">
            <v>B-19</v>
          </cell>
          <cell r="H3348" t="str">
            <v>Non-Surcharge</v>
          </cell>
          <cell r="O3348" t="str">
            <v>C</v>
          </cell>
          <cell r="V3348">
            <v>0</v>
          </cell>
        </row>
        <row r="3349">
          <cell r="F3349" t="str">
            <v>B-19</v>
          </cell>
          <cell r="H3349" t="str">
            <v>Non-Surcharge</v>
          </cell>
          <cell r="O3349" t="str">
            <v>C</v>
          </cell>
          <cell r="V3349">
            <v>375477.20563699998</v>
          </cell>
        </row>
        <row r="3350">
          <cell r="F3350" t="str">
            <v>B-19</v>
          </cell>
          <cell r="H3350" t="str">
            <v>Non-Surcharge</v>
          </cell>
          <cell r="O3350" t="str">
            <v>C</v>
          </cell>
          <cell r="V3350">
            <v>0</v>
          </cell>
        </row>
        <row r="3351">
          <cell r="F3351" t="str">
            <v>B-19</v>
          </cell>
          <cell r="H3351" t="str">
            <v>CARE Discount</v>
          </cell>
          <cell r="O3351" t="str">
            <v>C</v>
          </cell>
          <cell r="V3351">
            <v>1759085.4893050001</v>
          </cell>
        </row>
        <row r="3352">
          <cell r="F3352" t="str">
            <v>B-19</v>
          </cell>
          <cell r="H3352" t="str">
            <v>CARE Discount</v>
          </cell>
          <cell r="O3352" t="str">
            <v>C</v>
          </cell>
          <cell r="V3352">
            <v>416801.53080299997</v>
          </cell>
        </row>
        <row r="3353">
          <cell r="F3353" t="str">
            <v>B-19</v>
          </cell>
          <cell r="H3353" t="str">
            <v>CARE Discount</v>
          </cell>
          <cell r="O3353" t="str">
            <v>C</v>
          </cell>
          <cell r="V3353">
            <v>609957.04271099996</v>
          </cell>
        </row>
        <row r="3354">
          <cell r="F3354" t="str">
            <v>B-19</v>
          </cell>
          <cell r="H3354" t="str">
            <v>CARE Discount</v>
          </cell>
          <cell r="O3354" t="str">
            <v>C</v>
          </cell>
          <cell r="V3354">
            <v>3815428.337812</v>
          </cell>
        </row>
        <row r="3355">
          <cell r="F3355" t="str">
            <v>B-19</v>
          </cell>
          <cell r="H3355" t="str">
            <v>CARE Discount</v>
          </cell>
          <cell r="O3355" t="str">
            <v>C</v>
          </cell>
          <cell r="V3355">
            <v>1172402.7397119999</v>
          </cell>
        </row>
        <row r="3356">
          <cell r="F3356" t="str">
            <v>B-19</v>
          </cell>
          <cell r="H3356" t="str">
            <v>CARE Discount</v>
          </cell>
          <cell r="O3356" t="str">
            <v>C</v>
          </cell>
          <cell r="V3356">
            <v>375477.20563699998</v>
          </cell>
        </row>
        <row r="3357">
          <cell r="F3357" t="str">
            <v>B-19</v>
          </cell>
          <cell r="H3357" t="str">
            <v>N/A</v>
          </cell>
          <cell r="O3357" t="str">
            <v>C</v>
          </cell>
          <cell r="V3357">
            <v>5053.3162570000004</v>
          </cell>
        </row>
        <row r="3358">
          <cell r="F3358" t="str">
            <v>B-19</v>
          </cell>
          <cell r="H3358" t="str">
            <v>N/A</v>
          </cell>
          <cell r="O3358" t="str">
            <v>C</v>
          </cell>
          <cell r="V3358">
            <v>10412.218123000001</v>
          </cell>
        </row>
        <row r="3359">
          <cell r="F3359" t="str">
            <v>B-19</v>
          </cell>
          <cell r="H3359" t="str">
            <v>N/A</v>
          </cell>
          <cell r="O3359" t="str">
            <v>C</v>
          </cell>
          <cell r="V3359">
            <v>45587.480155999998</v>
          </cell>
        </row>
        <row r="3360">
          <cell r="F3360" t="str">
            <v>B-19</v>
          </cell>
          <cell r="H3360" t="str">
            <v>N/A</v>
          </cell>
          <cell r="O3360" t="str">
            <v>C</v>
          </cell>
          <cell r="V3360">
            <v>36472.944305999998</v>
          </cell>
        </row>
        <row r="3361">
          <cell r="F3361" t="str">
            <v>B-19</v>
          </cell>
          <cell r="H3361" t="str">
            <v>N/A</v>
          </cell>
          <cell r="O3361" t="str">
            <v>C</v>
          </cell>
          <cell r="V3361">
            <v>39670.115149999998</v>
          </cell>
        </row>
        <row r="3362">
          <cell r="F3362" t="str">
            <v>B-19</v>
          </cell>
          <cell r="H3362" t="str">
            <v>N/A</v>
          </cell>
          <cell r="O3362" t="str">
            <v>C</v>
          </cell>
          <cell r="V3362">
            <v>93470.867920000004</v>
          </cell>
        </row>
        <row r="3363">
          <cell r="F3363" t="str">
            <v>B-19</v>
          </cell>
          <cell r="H3363" t="str">
            <v>N/A</v>
          </cell>
          <cell r="O3363" t="str">
            <v>C</v>
          </cell>
          <cell r="V3363">
            <v>82115.996537000014</v>
          </cell>
        </row>
        <row r="3364">
          <cell r="F3364" t="str">
            <v>B-19</v>
          </cell>
          <cell r="H3364" t="str">
            <v>N/A</v>
          </cell>
          <cell r="O3364" t="str">
            <v>C</v>
          </cell>
          <cell r="V3364">
            <v>574.45896500000003</v>
          </cell>
        </row>
        <row r="3365">
          <cell r="F3365" t="str">
            <v>B-19</v>
          </cell>
          <cell r="H3365" t="str">
            <v>N/A</v>
          </cell>
          <cell r="O3365" t="str">
            <v>C</v>
          </cell>
          <cell r="V3365">
            <v>476.70681999999999</v>
          </cell>
        </row>
        <row r="3366">
          <cell r="F3366" t="str">
            <v>B-19</v>
          </cell>
          <cell r="H3366" t="str">
            <v>N/A</v>
          </cell>
          <cell r="O3366" t="str">
            <v>C</v>
          </cell>
          <cell r="V3366">
            <v>496.11081100000001</v>
          </cell>
        </row>
        <row r="3367">
          <cell r="F3367" t="str">
            <v>B-19</v>
          </cell>
          <cell r="H3367" t="str">
            <v>N/A</v>
          </cell>
          <cell r="O3367" t="str">
            <v>C</v>
          </cell>
          <cell r="V3367">
            <v>777.99314300000003</v>
          </cell>
        </row>
        <row r="3368">
          <cell r="F3368" t="str">
            <v>B-19</v>
          </cell>
          <cell r="H3368" t="str">
            <v>N/A</v>
          </cell>
          <cell r="O3368" t="str">
            <v>C</v>
          </cell>
          <cell r="V3368">
            <v>656.03160100000002</v>
          </cell>
        </row>
        <row r="3369">
          <cell r="F3369" t="str">
            <v>B-19</v>
          </cell>
          <cell r="H3369" t="str">
            <v>N/A</v>
          </cell>
          <cell r="O3369" t="str">
            <v>C</v>
          </cell>
          <cell r="V3369">
            <v>5781.6239230000001</v>
          </cell>
        </row>
        <row r="3370">
          <cell r="F3370" t="str">
            <v>B-19</v>
          </cell>
          <cell r="H3370" t="str">
            <v>N/A</v>
          </cell>
          <cell r="O3370" t="str">
            <v>C</v>
          </cell>
          <cell r="V3370">
            <v>4891.7108859999998</v>
          </cell>
        </row>
        <row r="3371">
          <cell r="F3371" t="str">
            <v>B-19</v>
          </cell>
          <cell r="H3371" t="str">
            <v>N/A</v>
          </cell>
          <cell r="O3371" t="str">
            <v>C</v>
          </cell>
          <cell r="V3371">
            <v>12001.16258</v>
          </cell>
        </row>
        <row r="3372">
          <cell r="F3372" t="str">
            <v>B-19</v>
          </cell>
          <cell r="H3372" t="str">
            <v>N/A</v>
          </cell>
          <cell r="O3372" t="str">
            <v>C</v>
          </cell>
          <cell r="V3372">
            <v>0</v>
          </cell>
        </row>
        <row r="3373">
          <cell r="F3373" t="str">
            <v>B-19</v>
          </cell>
          <cell r="H3373" t="str">
            <v>N/A</v>
          </cell>
          <cell r="O3373" t="str">
            <v>C</v>
          </cell>
          <cell r="V3373">
            <v>0</v>
          </cell>
        </row>
        <row r="3374">
          <cell r="F3374" t="str">
            <v>B-19</v>
          </cell>
          <cell r="H3374" t="str">
            <v>N/A</v>
          </cell>
          <cell r="O3374" t="str">
            <v>C</v>
          </cell>
          <cell r="V3374">
            <v>0</v>
          </cell>
        </row>
        <row r="3375">
          <cell r="F3375" t="str">
            <v>B-19</v>
          </cell>
          <cell r="H3375" t="str">
            <v>N/A</v>
          </cell>
          <cell r="O3375" t="str">
            <v>C</v>
          </cell>
          <cell r="V3375">
            <v>0</v>
          </cell>
        </row>
        <row r="3376">
          <cell r="F3376" t="str">
            <v>B-19</v>
          </cell>
          <cell r="H3376" t="str">
            <v>N/A</v>
          </cell>
          <cell r="O3376" t="str">
            <v>C</v>
          </cell>
          <cell r="V3376">
            <v>0</v>
          </cell>
        </row>
        <row r="3377">
          <cell r="F3377" t="str">
            <v>B-19</v>
          </cell>
          <cell r="H3377" t="str">
            <v>N/A</v>
          </cell>
          <cell r="O3377" t="str">
            <v>C</v>
          </cell>
          <cell r="V3377">
            <v>0</v>
          </cell>
        </row>
        <row r="3378">
          <cell r="F3378" t="str">
            <v>B-19</v>
          </cell>
          <cell r="H3378" t="str">
            <v>N/A</v>
          </cell>
          <cell r="O3378" t="str">
            <v>C</v>
          </cell>
          <cell r="V3378">
            <v>0</v>
          </cell>
        </row>
        <row r="3379">
          <cell r="F3379" t="str">
            <v>B-19</v>
          </cell>
          <cell r="H3379" t="str">
            <v>N/A</v>
          </cell>
          <cell r="O3379" t="str">
            <v>C</v>
          </cell>
          <cell r="V3379">
            <v>0</v>
          </cell>
        </row>
        <row r="3380">
          <cell r="F3380" t="str">
            <v>B-19</v>
          </cell>
          <cell r="H3380" t="str">
            <v>N/A</v>
          </cell>
          <cell r="O3380" t="str">
            <v>C</v>
          </cell>
          <cell r="V3380">
            <v>0</v>
          </cell>
        </row>
        <row r="3381">
          <cell r="F3381" t="str">
            <v>B-19</v>
          </cell>
          <cell r="H3381" t="str">
            <v>N/A</v>
          </cell>
          <cell r="O3381" t="str">
            <v>C</v>
          </cell>
          <cell r="V3381">
            <v>0</v>
          </cell>
        </row>
        <row r="3382">
          <cell r="F3382" t="str">
            <v>B-19</v>
          </cell>
          <cell r="H3382" t="str">
            <v>N/A</v>
          </cell>
          <cell r="O3382" t="str">
            <v>C</v>
          </cell>
          <cell r="V3382">
            <v>3864691.1711190003</v>
          </cell>
        </row>
        <row r="3383">
          <cell r="F3383" t="str">
            <v>B-19</v>
          </cell>
          <cell r="H3383" t="str">
            <v>N/A</v>
          </cell>
          <cell r="O3383" t="str">
            <v>C</v>
          </cell>
          <cell r="V3383">
            <v>2626473.5135019999</v>
          </cell>
        </row>
        <row r="3384">
          <cell r="F3384" t="str">
            <v>B-19</v>
          </cell>
          <cell r="H3384" t="str">
            <v>N/A</v>
          </cell>
          <cell r="O3384" t="str">
            <v>C</v>
          </cell>
          <cell r="V3384">
            <v>9662620.5650400016</v>
          </cell>
        </row>
        <row r="3385">
          <cell r="F3385" t="str">
            <v>B-19</v>
          </cell>
          <cell r="H3385" t="str">
            <v>N/A</v>
          </cell>
          <cell r="O3385" t="str">
            <v>C</v>
          </cell>
          <cell r="V3385">
            <v>11152086.680372</v>
          </cell>
        </row>
        <row r="3386">
          <cell r="F3386" t="str">
            <v>B-19</v>
          </cell>
          <cell r="H3386" t="str">
            <v>N/A</v>
          </cell>
          <cell r="O3386" t="str">
            <v>C</v>
          </cell>
          <cell r="V3386">
            <v>32478869.007794</v>
          </cell>
        </row>
        <row r="3387">
          <cell r="F3387" t="str">
            <v>B-19</v>
          </cell>
          <cell r="H3387" t="str">
            <v>N/A</v>
          </cell>
          <cell r="O3387" t="str">
            <v>C</v>
          </cell>
          <cell r="V3387">
            <v>1949660.132123</v>
          </cell>
        </row>
        <row r="3388">
          <cell r="F3388" t="str">
            <v>B-19</v>
          </cell>
          <cell r="H3388" t="str">
            <v>N/A</v>
          </cell>
          <cell r="O3388" t="str">
            <v>C</v>
          </cell>
          <cell r="V3388">
            <v>51078.024250000002</v>
          </cell>
        </row>
        <row r="3389">
          <cell r="F3389" t="str">
            <v>B-19</v>
          </cell>
          <cell r="H3389" t="str">
            <v>N/A</v>
          </cell>
          <cell r="O3389" t="str">
            <v>C</v>
          </cell>
          <cell r="V3389">
            <v>34538.979188999998</v>
          </cell>
        </row>
        <row r="3390">
          <cell r="F3390" t="str">
            <v>B-19</v>
          </cell>
          <cell r="H3390" t="str">
            <v>N/A</v>
          </cell>
          <cell r="O3390" t="str">
            <v>C</v>
          </cell>
          <cell r="V3390">
            <v>106346.79036699999</v>
          </cell>
        </row>
        <row r="3391">
          <cell r="F3391" t="str">
            <v>B-19</v>
          </cell>
          <cell r="H3391" t="str">
            <v>N/A</v>
          </cell>
          <cell r="O3391" t="str">
            <v>C</v>
          </cell>
          <cell r="V3391">
            <v>58522.121784000003</v>
          </cell>
        </row>
        <row r="3392">
          <cell r="F3392" t="str">
            <v>B-19</v>
          </cell>
          <cell r="H3392" t="str">
            <v>N/A</v>
          </cell>
          <cell r="O3392" t="str">
            <v>C</v>
          </cell>
          <cell r="V3392">
            <v>176420.274118</v>
          </cell>
        </row>
        <row r="3393">
          <cell r="F3393" t="str">
            <v>B-19</v>
          </cell>
          <cell r="H3393" t="str">
            <v>N/A</v>
          </cell>
          <cell r="O3393" t="str">
            <v>C</v>
          </cell>
          <cell r="V3393">
            <v>20145.090316999998</v>
          </cell>
        </row>
        <row r="3394">
          <cell r="F3394" t="str">
            <v>B-19</v>
          </cell>
          <cell r="H3394" t="str">
            <v>N/A</v>
          </cell>
          <cell r="O3394" t="str">
            <v>C</v>
          </cell>
          <cell r="V3394">
            <v>609957.04271099996</v>
          </cell>
        </row>
        <row r="3395">
          <cell r="F3395" t="str">
            <v>B-19</v>
          </cell>
          <cell r="H3395" t="str">
            <v>N/A</v>
          </cell>
          <cell r="O3395" t="str">
            <v>C</v>
          </cell>
          <cell r="V3395">
            <v>416801.53080299997</v>
          </cell>
        </row>
        <row r="3396">
          <cell r="F3396" t="str">
            <v>B-19</v>
          </cell>
          <cell r="H3396" t="str">
            <v>N/A</v>
          </cell>
          <cell r="O3396" t="str">
            <v>C</v>
          </cell>
          <cell r="V3396">
            <v>1759085.4893050001</v>
          </cell>
        </row>
        <row r="3397">
          <cell r="F3397" t="str">
            <v>B-19</v>
          </cell>
          <cell r="H3397" t="str">
            <v>N/A</v>
          </cell>
          <cell r="O3397" t="str">
            <v>C</v>
          </cell>
          <cell r="V3397">
            <v>1172402.7397119999</v>
          </cell>
        </row>
        <row r="3398">
          <cell r="F3398" t="str">
            <v>B-19</v>
          </cell>
          <cell r="H3398" t="str">
            <v>N/A</v>
          </cell>
          <cell r="O3398" t="str">
            <v>C</v>
          </cell>
          <cell r="V3398">
            <v>3815428.337812</v>
          </cell>
        </row>
        <row r="3399">
          <cell r="F3399" t="str">
            <v>B-19</v>
          </cell>
          <cell r="H3399" t="str">
            <v>N/A</v>
          </cell>
          <cell r="O3399" t="str">
            <v>C</v>
          </cell>
          <cell r="V3399">
            <v>375477.20563699998</v>
          </cell>
        </row>
        <row r="3400">
          <cell r="F3400" t="str">
            <v>B-19</v>
          </cell>
          <cell r="H3400" t="str">
            <v>N/A</v>
          </cell>
          <cell r="O3400" t="str">
            <v>C</v>
          </cell>
          <cell r="V3400">
            <v>0</v>
          </cell>
        </row>
        <row r="3401">
          <cell r="F3401" t="str">
            <v>B-19</v>
          </cell>
          <cell r="H3401" t="str">
            <v>N/A</v>
          </cell>
          <cell r="O3401" t="str">
            <v>C</v>
          </cell>
          <cell r="V3401">
            <v>0</v>
          </cell>
        </row>
        <row r="3402">
          <cell r="F3402" t="str">
            <v>B-19</v>
          </cell>
          <cell r="H3402" t="str">
            <v>N/A</v>
          </cell>
          <cell r="O3402" t="str">
            <v>C</v>
          </cell>
          <cell r="V3402">
            <v>0</v>
          </cell>
        </row>
        <row r="3403">
          <cell r="F3403" t="str">
            <v>B-19</v>
          </cell>
          <cell r="H3403" t="str">
            <v>N/A</v>
          </cell>
          <cell r="O3403" t="str">
            <v>C</v>
          </cell>
          <cell r="V3403">
            <v>0</v>
          </cell>
        </row>
        <row r="3404">
          <cell r="F3404" t="str">
            <v>B-19</v>
          </cell>
          <cell r="H3404" t="str">
            <v>N/A</v>
          </cell>
          <cell r="O3404" t="str">
            <v>C</v>
          </cell>
          <cell r="V3404">
            <v>0</v>
          </cell>
        </row>
        <row r="3405">
          <cell r="F3405" t="str">
            <v>B-19</v>
          </cell>
          <cell r="H3405" t="str">
            <v>N/A</v>
          </cell>
          <cell r="O3405" t="str">
            <v>C</v>
          </cell>
          <cell r="V3405">
            <v>0</v>
          </cell>
        </row>
        <row r="3406">
          <cell r="F3406" t="str">
            <v>B-19</v>
          </cell>
          <cell r="H3406" t="str">
            <v>N/A</v>
          </cell>
          <cell r="O3406" t="str">
            <v>C</v>
          </cell>
          <cell r="V3406">
            <v>0</v>
          </cell>
        </row>
        <row r="3407">
          <cell r="F3407" t="str">
            <v>B-19</v>
          </cell>
          <cell r="H3407" t="str">
            <v>N/A</v>
          </cell>
          <cell r="O3407" t="str">
            <v>C</v>
          </cell>
          <cell r="V3407">
            <v>0</v>
          </cell>
        </row>
        <row r="3408">
          <cell r="F3408" t="str">
            <v>B-19</v>
          </cell>
          <cell r="H3408" t="str">
            <v>N/A</v>
          </cell>
          <cell r="O3408" t="str">
            <v>C</v>
          </cell>
          <cell r="V3408">
            <v>0</v>
          </cell>
        </row>
        <row r="3409">
          <cell r="F3409" t="str">
            <v>B-19</v>
          </cell>
          <cell r="H3409" t="str">
            <v>N/A</v>
          </cell>
          <cell r="O3409" t="str">
            <v>C</v>
          </cell>
          <cell r="V3409">
            <v>0</v>
          </cell>
        </row>
        <row r="3410">
          <cell r="F3410" t="str">
            <v>B-19</v>
          </cell>
          <cell r="H3410" t="str">
            <v>N/A</v>
          </cell>
          <cell r="O3410" t="str">
            <v>C</v>
          </cell>
          <cell r="V3410">
            <v>0</v>
          </cell>
        </row>
        <row r="3411">
          <cell r="F3411" t="str">
            <v>B-19</v>
          </cell>
          <cell r="H3411" t="str">
            <v>N/A</v>
          </cell>
          <cell r="O3411" t="str">
            <v>C</v>
          </cell>
          <cell r="V3411">
            <v>0</v>
          </cell>
        </row>
        <row r="3412">
          <cell r="F3412" t="str">
            <v>B-19</v>
          </cell>
          <cell r="H3412" t="str">
            <v>N/A</v>
          </cell>
          <cell r="O3412" t="str">
            <v>C</v>
          </cell>
          <cell r="V3412">
            <v>0</v>
          </cell>
        </row>
        <row r="3413">
          <cell r="F3413" t="str">
            <v>B-19</v>
          </cell>
          <cell r="H3413" t="str">
            <v>N/A</v>
          </cell>
          <cell r="O3413" t="str">
            <v>C</v>
          </cell>
          <cell r="V3413">
            <v>0</v>
          </cell>
        </row>
        <row r="3414">
          <cell r="F3414" t="str">
            <v>B-19</v>
          </cell>
          <cell r="H3414" t="str">
            <v>N/A</v>
          </cell>
          <cell r="O3414" t="str">
            <v>C</v>
          </cell>
          <cell r="V3414">
            <v>0</v>
          </cell>
        </row>
        <row r="3415">
          <cell r="F3415" t="str">
            <v>B-19</v>
          </cell>
          <cell r="H3415" t="str">
            <v>N/A</v>
          </cell>
          <cell r="O3415" t="str">
            <v>C</v>
          </cell>
          <cell r="V3415">
            <v>1934.0660910000001</v>
          </cell>
        </row>
        <row r="3416">
          <cell r="F3416" t="str">
            <v>B-19</v>
          </cell>
          <cell r="H3416" t="str">
            <v>EUCRA</v>
          </cell>
          <cell r="O3416" t="str">
            <v>C</v>
          </cell>
          <cell r="V3416">
            <v>106346.79036699999</v>
          </cell>
        </row>
        <row r="3417">
          <cell r="F3417" t="str">
            <v>B-19</v>
          </cell>
          <cell r="H3417" t="str">
            <v>EUCRA</v>
          </cell>
          <cell r="O3417" t="str">
            <v>C</v>
          </cell>
          <cell r="V3417">
            <v>9662620.5650400016</v>
          </cell>
        </row>
        <row r="3418">
          <cell r="F3418" t="str">
            <v>B-19</v>
          </cell>
          <cell r="H3418" t="str">
            <v>EUCRA</v>
          </cell>
          <cell r="O3418" t="str">
            <v>C</v>
          </cell>
          <cell r="V3418">
            <v>34538.979188999998</v>
          </cell>
        </row>
        <row r="3419">
          <cell r="F3419" t="str">
            <v>B-19</v>
          </cell>
          <cell r="H3419" t="str">
            <v>EUCRA</v>
          </cell>
          <cell r="O3419" t="str">
            <v>C</v>
          </cell>
          <cell r="V3419">
            <v>2626473.5135019999</v>
          </cell>
        </row>
        <row r="3420">
          <cell r="F3420" t="str">
            <v>B-19</v>
          </cell>
          <cell r="H3420" t="str">
            <v>EUCRA</v>
          </cell>
          <cell r="O3420" t="str">
            <v>C</v>
          </cell>
          <cell r="V3420">
            <v>51078.024250000002</v>
          </cell>
        </row>
        <row r="3421">
          <cell r="F3421" t="str">
            <v>B-19</v>
          </cell>
          <cell r="H3421" t="str">
            <v>EUCRA</v>
          </cell>
          <cell r="O3421" t="str">
            <v>C</v>
          </cell>
          <cell r="V3421">
            <v>3864691.1711190003</v>
          </cell>
        </row>
        <row r="3422">
          <cell r="F3422" t="str">
            <v>B-19</v>
          </cell>
          <cell r="H3422" t="str">
            <v>EUCRA</v>
          </cell>
          <cell r="O3422" t="str">
            <v>C</v>
          </cell>
          <cell r="V3422">
            <v>176420.274118</v>
          </cell>
        </row>
        <row r="3423">
          <cell r="F3423" t="str">
            <v>B-19</v>
          </cell>
          <cell r="H3423" t="str">
            <v>EUCRA</v>
          </cell>
          <cell r="O3423" t="str">
            <v>C</v>
          </cell>
          <cell r="V3423">
            <v>32478869.007794</v>
          </cell>
        </row>
        <row r="3424">
          <cell r="F3424" t="str">
            <v>B-19</v>
          </cell>
          <cell r="H3424" t="str">
            <v>EUCRA</v>
          </cell>
          <cell r="O3424" t="str">
            <v>C</v>
          </cell>
          <cell r="V3424">
            <v>58522.121784000003</v>
          </cell>
        </row>
        <row r="3425">
          <cell r="F3425" t="str">
            <v>B-19</v>
          </cell>
          <cell r="H3425" t="str">
            <v>EUCRA</v>
          </cell>
          <cell r="O3425" t="str">
            <v>C</v>
          </cell>
          <cell r="V3425">
            <v>11152086.680372</v>
          </cell>
        </row>
        <row r="3426">
          <cell r="F3426" t="str">
            <v>B-19</v>
          </cell>
          <cell r="H3426" t="str">
            <v>EUCRA</v>
          </cell>
          <cell r="O3426" t="str">
            <v>C</v>
          </cell>
          <cell r="V3426">
            <v>20145.090316999998</v>
          </cell>
        </row>
        <row r="3427">
          <cell r="F3427" t="str">
            <v>B-19</v>
          </cell>
          <cell r="H3427" t="str">
            <v>EUCRA</v>
          </cell>
          <cell r="O3427" t="str">
            <v>C</v>
          </cell>
          <cell r="V3427">
            <v>1949660.132123</v>
          </cell>
        </row>
        <row r="3428">
          <cell r="F3428" t="str">
            <v>B-19</v>
          </cell>
          <cell r="H3428" t="str">
            <v>EUCRA</v>
          </cell>
          <cell r="O3428" t="str">
            <v>C</v>
          </cell>
          <cell r="V3428">
            <v>0</v>
          </cell>
        </row>
        <row r="3429">
          <cell r="F3429" t="str">
            <v>B-19</v>
          </cell>
          <cell r="H3429" t="str">
            <v>EUCRA</v>
          </cell>
          <cell r="O3429" t="str">
            <v>C</v>
          </cell>
          <cell r="V3429">
            <v>1759085.4893050001</v>
          </cell>
        </row>
        <row r="3430">
          <cell r="F3430" t="str">
            <v>B-19</v>
          </cell>
          <cell r="H3430" t="str">
            <v>EUCRA</v>
          </cell>
          <cell r="O3430" t="str">
            <v>C</v>
          </cell>
          <cell r="V3430">
            <v>0</v>
          </cell>
        </row>
        <row r="3431">
          <cell r="F3431" t="str">
            <v>B-19</v>
          </cell>
          <cell r="H3431" t="str">
            <v>EUCRA</v>
          </cell>
          <cell r="O3431" t="str">
            <v>C</v>
          </cell>
          <cell r="V3431">
            <v>0</v>
          </cell>
        </row>
        <row r="3432">
          <cell r="F3432" t="str">
            <v>B-19</v>
          </cell>
          <cell r="H3432" t="str">
            <v>EUCRA</v>
          </cell>
          <cell r="O3432" t="str">
            <v>C</v>
          </cell>
          <cell r="V3432">
            <v>416801.53080299997</v>
          </cell>
        </row>
        <row r="3433">
          <cell r="F3433" t="str">
            <v>B-19</v>
          </cell>
          <cell r="H3433" t="str">
            <v>EUCRA</v>
          </cell>
          <cell r="O3433" t="str">
            <v>C</v>
          </cell>
          <cell r="V3433">
            <v>0</v>
          </cell>
        </row>
        <row r="3434">
          <cell r="F3434" t="str">
            <v>B-19</v>
          </cell>
          <cell r="H3434" t="str">
            <v>EUCRA</v>
          </cell>
          <cell r="O3434" t="str">
            <v>C</v>
          </cell>
          <cell r="V3434">
            <v>0</v>
          </cell>
        </row>
        <row r="3435">
          <cell r="F3435" t="str">
            <v>B-19</v>
          </cell>
          <cell r="H3435" t="str">
            <v>EUCRA</v>
          </cell>
          <cell r="O3435" t="str">
            <v>C</v>
          </cell>
          <cell r="V3435">
            <v>609957.04271099996</v>
          </cell>
        </row>
        <row r="3436">
          <cell r="F3436" t="str">
            <v>B-19</v>
          </cell>
          <cell r="H3436" t="str">
            <v>EUCRA</v>
          </cell>
          <cell r="O3436" t="str">
            <v>C</v>
          </cell>
          <cell r="V3436">
            <v>0</v>
          </cell>
        </row>
        <row r="3437">
          <cell r="F3437" t="str">
            <v>B-19</v>
          </cell>
          <cell r="H3437" t="str">
            <v>EUCRA</v>
          </cell>
          <cell r="O3437" t="str">
            <v>C</v>
          </cell>
          <cell r="V3437">
            <v>0</v>
          </cell>
        </row>
        <row r="3438">
          <cell r="F3438" t="str">
            <v>B-19</v>
          </cell>
          <cell r="H3438" t="str">
            <v>EUCRA</v>
          </cell>
          <cell r="O3438" t="str">
            <v>C</v>
          </cell>
          <cell r="V3438">
            <v>3815428.337812</v>
          </cell>
        </row>
        <row r="3439">
          <cell r="F3439" t="str">
            <v>B-19</v>
          </cell>
          <cell r="H3439" t="str">
            <v>EUCRA</v>
          </cell>
          <cell r="O3439" t="str">
            <v>C</v>
          </cell>
          <cell r="V3439">
            <v>0</v>
          </cell>
        </row>
        <row r="3440">
          <cell r="F3440" t="str">
            <v>B-19</v>
          </cell>
          <cell r="H3440" t="str">
            <v>EUCRA</v>
          </cell>
          <cell r="O3440" t="str">
            <v>C</v>
          </cell>
          <cell r="V3440">
            <v>0</v>
          </cell>
        </row>
        <row r="3441">
          <cell r="F3441" t="str">
            <v>B-19</v>
          </cell>
          <cell r="H3441" t="str">
            <v>EUCRA</v>
          </cell>
          <cell r="O3441" t="str">
            <v>C</v>
          </cell>
          <cell r="V3441">
            <v>1172402.7397119999</v>
          </cell>
        </row>
        <row r="3442">
          <cell r="F3442" t="str">
            <v>B-19</v>
          </cell>
          <cell r="H3442" t="str">
            <v>EUCRA</v>
          </cell>
          <cell r="O3442" t="str">
            <v>C</v>
          </cell>
          <cell r="V3442">
            <v>0</v>
          </cell>
        </row>
        <row r="3443">
          <cell r="F3443" t="str">
            <v>B-19</v>
          </cell>
          <cell r="H3443" t="str">
            <v>EUCRA</v>
          </cell>
          <cell r="O3443" t="str">
            <v>C</v>
          </cell>
          <cell r="V3443">
            <v>0</v>
          </cell>
        </row>
        <row r="3444">
          <cell r="F3444" t="str">
            <v>B-19</v>
          </cell>
          <cell r="H3444" t="str">
            <v>EUCRA</v>
          </cell>
          <cell r="O3444" t="str">
            <v>C</v>
          </cell>
          <cell r="V3444">
            <v>375477.20563699998</v>
          </cell>
        </row>
        <row r="3445">
          <cell r="F3445" t="str">
            <v>B-19</v>
          </cell>
          <cell r="H3445" t="str">
            <v>EUCRA</v>
          </cell>
          <cell r="O3445" t="str">
            <v>C</v>
          </cell>
          <cell r="V3445">
            <v>0</v>
          </cell>
        </row>
        <row r="3446">
          <cell r="F3446" t="str">
            <v>B-19</v>
          </cell>
          <cell r="H3446" t="str">
            <v>TAC</v>
          </cell>
          <cell r="O3446" t="str">
            <v>C</v>
          </cell>
          <cell r="V3446">
            <v>106346.79036699999</v>
          </cell>
        </row>
        <row r="3447">
          <cell r="F3447" t="str">
            <v>B-19</v>
          </cell>
          <cell r="H3447" t="str">
            <v>TAC</v>
          </cell>
          <cell r="O3447" t="str">
            <v>C</v>
          </cell>
          <cell r="V3447">
            <v>9662620.5650400016</v>
          </cell>
        </row>
        <row r="3448">
          <cell r="F3448" t="str">
            <v>B-19</v>
          </cell>
          <cell r="H3448" t="str">
            <v>TAC</v>
          </cell>
          <cell r="O3448" t="str">
            <v>C</v>
          </cell>
          <cell r="V3448">
            <v>34538.979188999998</v>
          </cell>
        </row>
        <row r="3449">
          <cell r="F3449" t="str">
            <v>B-19</v>
          </cell>
          <cell r="H3449" t="str">
            <v>TAC</v>
          </cell>
          <cell r="O3449" t="str">
            <v>C</v>
          </cell>
          <cell r="V3449">
            <v>2626473.5135019999</v>
          </cell>
        </row>
        <row r="3450">
          <cell r="F3450" t="str">
            <v>B-19</v>
          </cell>
          <cell r="H3450" t="str">
            <v>TAC</v>
          </cell>
          <cell r="O3450" t="str">
            <v>C</v>
          </cell>
          <cell r="V3450">
            <v>51078.024250000002</v>
          </cell>
        </row>
        <row r="3451">
          <cell r="F3451" t="str">
            <v>B-19</v>
          </cell>
          <cell r="H3451" t="str">
            <v>TAC</v>
          </cell>
          <cell r="O3451" t="str">
            <v>C</v>
          </cell>
          <cell r="V3451">
            <v>3864691.1711190003</v>
          </cell>
        </row>
        <row r="3452">
          <cell r="F3452" t="str">
            <v>B-19</v>
          </cell>
          <cell r="H3452" t="str">
            <v>TAC</v>
          </cell>
          <cell r="O3452" t="str">
            <v>C</v>
          </cell>
          <cell r="V3452">
            <v>176420.274118</v>
          </cell>
        </row>
        <row r="3453">
          <cell r="F3453" t="str">
            <v>B-19</v>
          </cell>
          <cell r="H3453" t="str">
            <v>TAC</v>
          </cell>
          <cell r="O3453" t="str">
            <v>C</v>
          </cell>
          <cell r="V3453">
            <v>32478869.007794</v>
          </cell>
        </row>
        <row r="3454">
          <cell r="F3454" t="str">
            <v>B-19</v>
          </cell>
          <cell r="H3454" t="str">
            <v>TAC</v>
          </cell>
          <cell r="O3454" t="str">
            <v>C</v>
          </cell>
          <cell r="V3454">
            <v>58522.121784000003</v>
          </cell>
        </row>
        <row r="3455">
          <cell r="F3455" t="str">
            <v>B-19</v>
          </cell>
          <cell r="H3455" t="str">
            <v>TAC</v>
          </cell>
          <cell r="O3455" t="str">
            <v>C</v>
          </cell>
          <cell r="V3455">
            <v>11152086.680372</v>
          </cell>
        </row>
        <row r="3456">
          <cell r="F3456" t="str">
            <v>B-19</v>
          </cell>
          <cell r="H3456" t="str">
            <v>TAC</v>
          </cell>
          <cell r="O3456" t="str">
            <v>C</v>
          </cell>
          <cell r="V3456">
            <v>20145.090316999998</v>
          </cell>
        </row>
        <row r="3457">
          <cell r="F3457" t="str">
            <v>B-19</v>
          </cell>
          <cell r="H3457" t="str">
            <v>TAC</v>
          </cell>
          <cell r="O3457" t="str">
            <v>C</v>
          </cell>
          <cell r="V3457">
            <v>1949660.132123</v>
          </cell>
        </row>
        <row r="3458">
          <cell r="F3458" t="str">
            <v>B-19</v>
          </cell>
          <cell r="H3458" t="str">
            <v>TAC</v>
          </cell>
          <cell r="O3458" t="str">
            <v>C</v>
          </cell>
          <cell r="V3458">
            <v>0</v>
          </cell>
        </row>
        <row r="3459">
          <cell r="F3459" t="str">
            <v>B-19</v>
          </cell>
          <cell r="H3459" t="str">
            <v>TAC</v>
          </cell>
          <cell r="O3459" t="str">
            <v>C</v>
          </cell>
          <cell r="V3459">
            <v>1759085.4893050001</v>
          </cell>
        </row>
        <row r="3460">
          <cell r="F3460" t="str">
            <v>B-19</v>
          </cell>
          <cell r="H3460" t="str">
            <v>TAC</v>
          </cell>
          <cell r="O3460" t="str">
            <v>C</v>
          </cell>
          <cell r="V3460">
            <v>0</v>
          </cell>
        </row>
        <row r="3461">
          <cell r="F3461" t="str">
            <v>B-19</v>
          </cell>
          <cell r="H3461" t="str">
            <v>TAC</v>
          </cell>
          <cell r="O3461" t="str">
            <v>C</v>
          </cell>
          <cell r="V3461">
            <v>0</v>
          </cell>
        </row>
        <row r="3462">
          <cell r="F3462" t="str">
            <v>B-19</v>
          </cell>
          <cell r="H3462" t="str">
            <v>TAC</v>
          </cell>
          <cell r="O3462" t="str">
            <v>C</v>
          </cell>
          <cell r="V3462">
            <v>416801.53080299997</v>
          </cell>
        </row>
        <row r="3463">
          <cell r="F3463" t="str">
            <v>B-19</v>
          </cell>
          <cell r="H3463" t="str">
            <v>TAC</v>
          </cell>
          <cell r="O3463" t="str">
            <v>C</v>
          </cell>
          <cell r="V3463">
            <v>0</v>
          </cell>
        </row>
        <row r="3464">
          <cell r="F3464" t="str">
            <v>B-19</v>
          </cell>
          <cell r="H3464" t="str">
            <v>TAC</v>
          </cell>
          <cell r="O3464" t="str">
            <v>C</v>
          </cell>
          <cell r="V3464">
            <v>0</v>
          </cell>
        </row>
        <row r="3465">
          <cell r="F3465" t="str">
            <v>B-19</v>
          </cell>
          <cell r="H3465" t="str">
            <v>TAC</v>
          </cell>
          <cell r="O3465" t="str">
            <v>C</v>
          </cell>
          <cell r="V3465">
            <v>609957.04271099996</v>
          </cell>
        </row>
        <row r="3466">
          <cell r="F3466" t="str">
            <v>B-19</v>
          </cell>
          <cell r="H3466" t="str">
            <v>TAC</v>
          </cell>
          <cell r="O3466" t="str">
            <v>C</v>
          </cell>
          <cell r="V3466">
            <v>0</v>
          </cell>
        </row>
        <row r="3467">
          <cell r="F3467" t="str">
            <v>B-19</v>
          </cell>
          <cell r="H3467" t="str">
            <v>TAC</v>
          </cell>
          <cell r="O3467" t="str">
            <v>C</v>
          </cell>
          <cell r="V3467">
            <v>0</v>
          </cell>
        </row>
        <row r="3468">
          <cell r="F3468" t="str">
            <v>B-19</v>
          </cell>
          <cell r="H3468" t="str">
            <v>TAC</v>
          </cell>
          <cell r="O3468" t="str">
            <v>C</v>
          </cell>
          <cell r="V3468">
            <v>3815428.337812</v>
          </cell>
        </row>
        <row r="3469">
          <cell r="F3469" t="str">
            <v>B-19</v>
          </cell>
          <cell r="H3469" t="str">
            <v>TAC</v>
          </cell>
          <cell r="O3469" t="str">
            <v>C</v>
          </cell>
          <cell r="V3469">
            <v>0</v>
          </cell>
        </row>
        <row r="3470">
          <cell r="F3470" t="str">
            <v>B-19</v>
          </cell>
          <cell r="H3470" t="str">
            <v>TAC</v>
          </cell>
          <cell r="O3470" t="str">
            <v>C</v>
          </cell>
          <cell r="V3470">
            <v>0</v>
          </cell>
        </row>
        <row r="3471">
          <cell r="F3471" t="str">
            <v>B-19</v>
          </cell>
          <cell r="H3471" t="str">
            <v>TAC</v>
          </cell>
          <cell r="O3471" t="str">
            <v>C</v>
          </cell>
          <cell r="V3471">
            <v>1172402.7397119999</v>
          </cell>
        </row>
        <row r="3472">
          <cell r="F3472" t="str">
            <v>B-19</v>
          </cell>
          <cell r="H3472" t="str">
            <v>TAC</v>
          </cell>
          <cell r="O3472" t="str">
            <v>C</v>
          </cell>
          <cell r="V3472">
            <v>0</v>
          </cell>
        </row>
        <row r="3473">
          <cell r="F3473" t="str">
            <v>B-19</v>
          </cell>
          <cell r="H3473" t="str">
            <v>TAC</v>
          </cell>
          <cell r="O3473" t="str">
            <v>C</v>
          </cell>
          <cell r="V3473">
            <v>0</v>
          </cell>
        </row>
        <row r="3474">
          <cell r="F3474" t="str">
            <v>B-19</v>
          </cell>
          <cell r="H3474" t="str">
            <v>TAC</v>
          </cell>
          <cell r="O3474" t="str">
            <v>C</v>
          </cell>
          <cell r="V3474">
            <v>375477.20563699998</v>
          </cell>
        </row>
        <row r="3475">
          <cell r="F3475" t="str">
            <v>B-19</v>
          </cell>
          <cell r="H3475" t="str">
            <v>TAC</v>
          </cell>
          <cell r="O3475" t="str">
            <v>C</v>
          </cell>
          <cell r="V3475">
            <v>0</v>
          </cell>
        </row>
        <row r="3476">
          <cell r="F3476" t="str">
            <v>B-19</v>
          </cell>
          <cell r="H3476" t="str">
            <v>TRBAA</v>
          </cell>
          <cell r="O3476" t="str">
            <v>C</v>
          </cell>
          <cell r="V3476">
            <v>106346.79036699999</v>
          </cell>
        </row>
        <row r="3477">
          <cell r="F3477" t="str">
            <v>B-19</v>
          </cell>
          <cell r="H3477" t="str">
            <v>TRBAA</v>
          </cell>
          <cell r="O3477" t="str">
            <v>C</v>
          </cell>
          <cell r="V3477">
            <v>9662620.5650400016</v>
          </cell>
        </row>
        <row r="3478">
          <cell r="F3478" t="str">
            <v>B-19</v>
          </cell>
          <cell r="H3478" t="str">
            <v>TRBAA</v>
          </cell>
          <cell r="O3478" t="str">
            <v>C</v>
          </cell>
          <cell r="V3478">
            <v>34538.979188999998</v>
          </cell>
        </row>
        <row r="3479">
          <cell r="F3479" t="str">
            <v>B-19</v>
          </cell>
          <cell r="H3479" t="str">
            <v>TRBAA</v>
          </cell>
          <cell r="O3479" t="str">
            <v>C</v>
          </cell>
          <cell r="V3479">
            <v>2626473.5135019999</v>
          </cell>
        </row>
        <row r="3480">
          <cell r="F3480" t="str">
            <v>B-19</v>
          </cell>
          <cell r="H3480" t="str">
            <v>TRBAA</v>
          </cell>
          <cell r="O3480" t="str">
            <v>C</v>
          </cell>
          <cell r="V3480">
            <v>51078.024250000002</v>
          </cell>
        </row>
        <row r="3481">
          <cell r="F3481" t="str">
            <v>B-19</v>
          </cell>
          <cell r="H3481" t="str">
            <v>TRBAA</v>
          </cell>
          <cell r="O3481" t="str">
            <v>C</v>
          </cell>
          <cell r="V3481">
            <v>3864691.1711190003</v>
          </cell>
        </row>
        <row r="3482">
          <cell r="F3482" t="str">
            <v>B-19</v>
          </cell>
          <cell r="H3482" t="str">
            <v>TRBAA</v>
          </cell>
          <cell r="O3482" t="str">
            <v>C</v>
          </cell>
          <cell r="V3482">
            <v>176420.274118</v>
          </cell>
        </row>
        <row r="3483">
          <cell r="F3483" t="str">
            <v>B-19</v>
          </cell>
          <cell r="H3483" t="str">
            <v>TRBAA</v>
          </cell>
          <cell r="O3483" t="str">
            <v>C</v>
          </cell>
          <cell r="V3483">
            <v>32478869.007794</v>
          </cell>
        </row>
        <row r="3484">
          <cell r="F3484" t="str">
            <v>B-19</v>
          </cell>
          <cell r="H3484" t="str">
            <v>TRBAA</v>
          </cell>
          <cell r="O3484" t="str">
            <v>C</v>
          </cell>
          <cell r="V3484">
            <v>58522.121784000003</v>
          </cell>
        </row>
        <row r="3485">
          <cell r="F3485" t="str">
            <v>B-19</v>
          </cell>
          <cell r="H3485" t="str">
            <v>TRBAA</v>
          </cell>
          <cell r="O3485" t="str">
            <v>C</v>
          </cell>
          <cell r="V3485">
            <v>11152086.680372</v>
          </cell>
        </row>
        <row r="3486">
          <cell r="F3486" t="str">
            <v>B-19</v>
          </cell>
          <cell r="H3486" t="str">
            <v>TRBAA</v>
          </cell>
          <cell r="O3486" t="str">
            <v>C</v>
          </cell>
          <cell r="V3486">
            <v>20145.090316999998</v>
          </cell>
        </row>
        <row r="3487">
          <cell r="F3487" t="str">
            <v>B-19</v>
          </cell>
          <cell r="H3487" t="str">
            <v>TRBAA</v>
          </cell>
          <cell r="O3487" t="str">
            <v>C</v>
          </cell>
          <cell r="V3487">
            <v>1949660.132123</v>
          </cell>
        </row>
        <row r="3488">
          <cell r="F3488" t="str">
            <v>B-19</v>
          </cell>
          <cell r="H3488" t="str">
            <v>TRBAA</v>
          </cell>
          <cell r="O3488" t="str">
            <v>C</v>
          </cell>
          <cell r="V3488">
            <v>0</v>
          </cell>
        </row>
        <row r="3489">
          <cell r="F3489" t="str">
            <v>B-19</v>
          </cell>
          <cell r="H3489" t="str">
            <v>TRBAA</v>
          </cell>
          <cell r="O3489" t="str">
            <v>C</v>
          </cell>
          <cell r="V3489">
            <v>1759085.4893050001</v>
          </cell>
        </row>
        <row r="3490">
          <cell r="F3490" t="str">
            <v>B-19</v>
          </cell>
          <cell r="H3490" t="str">
            <v>TRBAA</v>
          </cell>
          <cell r="O3490" t="str">
            <v>C</v>
          </cell>
          <cell r="V3490">
            <v>0</v>
          </cell>
        </row>
        <row r="3491">
          <cell r="F3491" t="str">
            <v>B-19</v>
          </cell>
          <cell r="H3491" t="str">
            <v>TRBAA</v>
          </cell>
          <cell r="O3491" t="str">
            <v>C</v>
          </cell>
          <cell r="V3491">
            <v>0</v>
          </cell>
        </row>
        <row r="3492">
          <cell r="F3492" t="str">
            <v>B-19</v>
          </cell>
          <cell r="H3492" t="str">
            <v>TRBAA</v>
          </cell>
          <cell r="O3492" t="str">
            <v>C</v>
          </cell>
          <cell r="V3492">
            <v>416801.53080299997</v>
          </cell>
        </row>
        <row r="3493">
          <cell r="F3493" t="str">
            <v>B-19</v>
          </cell>
          <cell r="H3493" t="str">
            <v>TRBAA</v>
          </cell>
          <cell r="O3493" t="str">
            <v>C</v>
          </cell>
          <cell r="V3493">
            <v>0</v>
          </cell>
        </row>
        <row r="3494">
          <cell r="F3494" t="str">
            <v>B-19</v>
          </cell>
          <cell r="H3494" t="str">
            <v>TRBAA</v>
          </cell>
          <cell r="O3494" t="str">
            <v>C</v>
          </cell>
          <cell r="V3494">
            <v>0</v>
          </cell>
        </row>
        <row r="3495">
          <cell r="F3495" t="str">
            <v>B-19</v>
          </cell>
          <cell r="H3495" t="str">
            <v>TRBAA</v>
          </cell>
          <cell r="O3495" t="str">
            <v>C</v>
          </cell>
          <cell r="V3495">
            <v>609957.04271099996</v>
          </cell>
        </row>
        <row r="3496">
          <cell r="F3496" t="str">
            <v>B-19</v>
          </cell>
          <cell r="H3496" t="str">
            <v>TRBAA</v>
          </cell>
          <cell r="O3496" t="str">
            <v>C</v>
          </cell>
          <cell r="V3496">
            <v>0</v>
          </cell>
        </row>
        <row r="3497">
          <cell r="F3497" t="str">
            <v>B-19</v>
          </cell>
          <cell r="H3497" t="str">
            <v>TRBAA</v>
          </cell>
          <cell r="O3497" t="str">
            <v>C</v>
          </cell>
          <cell r="V3497">
            <v>0</v>
          </cell>
        </row>
        <row r="3498">
          <cell r="F3498" t="str">
            <v>B-19</v>
          </cell>
          <cell r="H3498" t="str">
            <v>TRBAA</v>
          </cell>
          <cell r="O3498" t="str">
            <v>C</v>
          </cell>
          <cell r="V3498">
            <v>3815428.337812</v>
          </cell>
        </row>
        <row r="3499">
          <cell r="F3499" t="str">
            <v>B-19</v>
          </cell>
          <cell r="H3499" t="str">
            <v>TRBAA</v>
          </cell>
          <cell r="O3499" t="str">
            <v>C</v>
          </cell>
          <cell r="V3499">
            <v>0</v>
          </cell>
        </row>
        <row r="3500">
          <cell r="F3500" t="str">
            <v>B-19</v>
          </cell>
          <cell r="H3500" t="str">
            <v>TRBAA</v>
          </cell>
          <cell r="O3500" t="str">
            <v>C</v>
          </cell>
          <cell r="V3500">
            <v>0</v>
          </cell>
        </row>
        <row r="3501">
          <cell r="F3501" t="str">
            <v>B-19</v>
          </cell>
          <cell r="H3501" t="str">
            <v>TRBAA</v>
          </cell>
          <cell r="O3501" t="str">
            <v>C</v>
          </cell>
          <cell r="V3501">
            <v>1172402.7397119999</v>
          </cell>
        </row>
        <row r="3502">
          <cell r="F3502" t="str">
            <v>B-19</v>
          </cell>
          <cell r="H3502" t="str">
            <v>TRBAA</v>
          </cell>
          <cell r="O3502" t="str">
            <v>C</v>
          </cell>
          <cell r="V3502">
            <v>0</v>
          </cell>
        </row>
        <row r="3503">
          <cell r="F3503" t="str">
            <v>B-19</v>
          </cell>
          <cell r="H3503" t="str">
            <v>TRBAA</v>
          </cell>
          <cell r="O3503" t="str">
            <v>C</v>
          </cell>
          <cell r="V3503">
            <v>0</v>
          </cell>
        </row>
        <row r="3504">
          <cell r="F3504" t="str">
            <v>B-19</v>
          </cell>
          <cell r="H3504" t="str">
            <v>TRBAA</v>
          </cell>
          <cell r="O3504" t="str">
            <v>C</v>
          </cell>
          <cell r="V3504">
            <v>375477.20563699998</v>
          </cell>
        </row>
        <row r="3505">
          <cell r="F3505" t="str">
            <v>B-19</v>
          </cell>
          <cell r="H3505" t="str">
            <v>TRBAA</v>
          </cell>
          <cell r="O3505" t="str">
            <v>C</v>
          </cell>
          <cell r="V3505">
            <v>0</v>
          </cell>
        </row>
        <row r="3506">
          <cell r="F3506" t="str">
            <v>B-19</v>
          </cell>
          <cell r="H3506" t="str">
            <v>N/A</v>
          </cell>
          <cell r="O3506" t="str">
            <v>C</v>
          </cell>
          <cell r="V3506">
            <v>496.11081100000001</v>
          </cell>
        </row>
        <row r="3507">
          <cell r="F3507" t="str">
            <v>B-19</v>
          </cell>
          <cell r="H3507" t="str">
            <v>N/A</v>
          </cell>
          <cell r="O3507" t="str">
            <v>C</v>
          </cell>
          <cell r="V3507">
            <v>39670.115149999998</v>
          </cell>
        </row>
        <row r="3508">
          <cell r="F3508" t="str">
            <v>B-19</v>
          </cell>
          <cell r="H3508" t="str">
            <v>N/A</v>
          </cell>
          <cell r="O3508" t="str">
            <v>C</v>
          </cell>
          <cell r="V3508">
            <v>476.70681999999999</v>
          </cell>
        </row>
        <row r="3509">
          <cell r="F3509" t="str">
            <v>B-19</v>
          </cell>
          <cell r="H3509" t="str">
            <v>N/A</v>
          </cell>
          <cell r="O3509" t="str">
            <v>C</v>
          </cell>
          <cell r="V3509">
            <v>36472.944305999998</v>
          </cell>
        </row>
        <row r="3510">
          <cell r="F3510" t="str">
            <v>B-19</v>
          </cell>
          <cell r="H3510" t="str">
            <v>N/A</v>
          </cell>
          <cell r="O3510" t="str">
            <v>C</v>
          </cell>
          <cell r="V3510">
            <v>574.45896500000003</v>
          </cell>
        </row>
        <row r="3511">
          <cell r="F3511" t="str">
            <v>B-19</v>
          </cell>
          <cell r="H3511" t="str">
            <v>N/A</v>
          </cell>
          <cell r="O3511" t="str">
            <v>C</v>
          </cell>
          <cell r="V3511">
            <v>45587.480155999998</v>
          </cell>
        </row>
        <row r="3512">
          <cell r="F3512" t="str">
            <v>B-19</v>
          </cell>
          <cell r="H3512" t="str">
            <v>N/A</v>
          </cell>
          <cell r="O3512" t="str">
            <v>C</v>
          </cell>
          <cell r="V3512">
            <v>656.03160100000002</v>
          </cell>
        </row>
        <row r="3513">
          <cell r="F3513" t="str">
            <v>B-19</v>
          </cell>
          <cell r="H3513" t="str">
            <v>N/A</v>
          </cell>
          <cell r="O3513" t="str">
            <v>C</v>
          </cell>
          <cell r="V3513">
            <v>82115.996537000014</v>
          </cell>
        </row>
        <row r="3514">
          <cell r="F3514" t="str">
            <v>B-19</v>
          </cell>
          <cell r="H3514" t="str">
            <v>N/A</v>
          </cell>
          <cell r="O3514" t="str">
            <v>C</v>
          </cell>
          <cell r="V3514">
            <v>777.99314300000003</v>
          </cell>
        </row>
        <row r="3515">
          <cell r="F3515" t="str">
            <v>B-19</v>
          </cell>
          <cell r="H3515" t="str">
            <v>N/A</v>
          </cell>
          <cell r="O3515" t="str">
            <v>C</v>
          </cell>
          <cell r="V3515">
            <v>93470.867920000004</v>
          </cell>
        </row>
        <row r="3516">
          <cell r="F3516" t="str">
            <v>B-19</v>
          </cell>
          <cell r="H3516" t="str">
            <v>N/A</v>
          </cell>
          <cell r="O3516" t="str">
            <v>C</v>
          </cell>
          <cell r="V3516">
            <v>0</v>
          </cell>
        </row>
        <row r="3517">
          <cell r="F3517" t="str">
            <v>B-19</v>
          </cell>
          <cell r="H3517" t="str">
            <v>N/A</v>
          </cell>
          <cell r="O3517" t="str">
            <v>C</v>
          </cell>
          <cell r="V3517">
            <v>5053.3162570000004</v>
          </cell>
        </row>
        <row r="3518">
          <cell r="F3518" t="str">
            <v>B-19</v>
          </cell>
          <cell r="H3518" t="str">
            <v>N/A</v>
          </cell>
          <cell r="O3518" t="str">
            <v>C</v>
          </cell>
          <cell r="V3518">
            <v>0</v>
          </cell>
        </row>
        <row r="3519">
          <cell r="F3519" t="str">
            <v>B-19</v>
          </cell>
          <cell r="H3519" t="str">
            <v>N/A</v>
          </cell>
          <cell r="O3519" t="str">
            <v>C</v>
          </cell>
          <cell r="V3519">
            <v>0</v>
          </cell>
        </row>
        <row r="3520">
          <cell r="F3520" t="str">
            <v>B-19</v>
          </cell>
          <cell r="H3520" t="str">
            <v>N/A</v>
          </cell>
          <cell r="O3520" t="str">
            <v>C</v>
          </cell>
          <cell r="V3520">
            <v>4891.7108859999998</v>
          </cell>
        </row>
        <row r="3521">
          <cell r="F3521" t="str">
            <v>B-19</v>
          </cell>
          <cell r="H3521" t="str">
            <v>N/A</v>
          </cell>
          <cell r="O3521" t="str">
            <v>C</v>
          </cell>
          <cell r="V3521">
            <v>0</v>
          </cell>
        </row>
        <row r="3522">
          <cell r="F3522" t="str">
            <v>B-19</v>
          </cell>
          <cell r="H3522" t="str">
            <v>N/A</v>
          </cell>
          <cell r="O3522" t="str">
            <v>C</v>
          </cell>
          <cell r="V3522">
            <v>0</v>
          </cell>
        </row>
        <row r="3523">
          <cell r="F3523" t="str">
            <v>B-19</v>
          </cell>
          <cell r="H3523" t="str">
            <v>N/A</v>
          </cell>
          <cell r="O3523" t="str">
            <v>C</v>
          </cell>
          <cell r="V3523">
            <v>5781.6239230000001</v>
          </cell>
        </row>
        <row r="3524">
          <cell r="F3524" t="str">
            <v>B-19</v>
          </cell>
          <cell r="H3524" t="str">
            <v>N/A</v>
          </cell>
          <cell r="O3524" t="str">
            <v>C</v>
          </cell>
          <cell r="V3524">
            <v>0</v>
          </cell>
        </row>
        <row r="3525">
          <cell r="F3525" t="str">
            <v>B-19</v>
          </cell>
          <cell r="H3525" t="str">
            <v>N/A</v>
          </cell>
          <cell r="O3525" t="str">
            <v>C</v>
          </cell>
          <cell r="V3525">
            <v>0</v>
          </cell>
        </row>
        <row r="3526">
          <cell r="F3526" t="str">
            <v>B-19</v>
          </cell>
          <cell r="H3526" t="str">
            <v>N/A</v>
          </cell>
          <cell r="O3526" t="str">
            <v>C</v>
          </cell>
          <cell r="V3526">
            <v>10412.218123000001</v>
          </cell>
        </row>
        <row r="3527">
          <cell r="F3527" t="str">
            <v>B-19</v>
          </cell>
          <cell r="H3527" t="str">
            <v>N/A</v>
          </cell>
          <cell r="O3527" t="str">
            <v>C</v>
          </cell>
          <cell r="V3527">
            <v>0</v>
          </cell>
        </row>
        <row r="3528">
          <cell r="F3528" t="str">
            <v>B-19</v>
          </cell>
          <cell r="H3528" t="str">
            <v>N/A</v>
          </cell>
          <cell r="O3528" t="str">
            <v>C</v>
          </cell>
          <cell r="V3528">
            <v>0</v>
          </cell>
        </row>
        <row r="3529">
          <cell r="F3529" t="str">
            <v>B-19</v>
          </cell>
          <cell r="H3529" t="str">
            <v>N/A</v>
          </cell>
          <cell r="O3529" t="str">
            <v>C</v>
          </cell>
          <cell r="V3529">
            <v>12001.16258</v>
          </cell>
        </row>
        <row r="3530">
          <cell r="F3530" t="str">
            <v>B-19</v>
          </cell>
          <cell r="H3530" t="str">
            <v>N/A</v>
          </cell>
          <cell r="O3530" t="str">
            <v>C</v>
          </cell>
          <cell r="V3530">
            <v>0</v>
          </cell>
        </row>
        <row r="3531">
          <cell r="F3531" t="str">
            <v>B-19</v>
          </cell>
          <cell r="H3531" t="str">
            <v>N/A</v>
          </cell>
          <cell r="O3531" t="str">
            <v>C</v>
          </cell>
          <cell r="V3531">
            <v>106346.79036699999</v>
          </cell>
        </row>
        <row r="3532">
          <cell r="F3532" t="str">
            <v>B-19</v>
          </cell>
          <cell r="H3532" t="str">
            <v>N/A</v>
          </cell>
          <cell r="O3532" t="str">
            <v>C</v>
          </cell>
          <cell r="V3532">
            <v>9662620.5650400016</v>
          </cell>
        </row>
        <row r="3533">
          <cell r="F3533" t="str">
            <v>B-19</v>
          </cell>
          <cell r="H3533" t="str">
            <v>N/A</v>
          </cell>
          <cell r="O3533" t="str">
            <v>C</v>
          </cell>
          <cell r="V3533">
            <v>34538.979188999998</v>
          </cell>
        </row>
        <row r="3534">
          <cell r="F3534" t="str">
            <v>B-19</v>
          </cell>
          <cell r="H3534" t="str">
            <v>N/A</v>
          </cell>
          <cell r="O3534" t="str">
            <v>C</v>
          </cell>
          <cell r="V3534">
            <v>2626473.5135019999</v>
          </cell>
        </row>
        <row r="3535">
          <cell r="F3535" t="str">
            <v>B-19</v>
          </cell>
          <cell r="H3535" t="str">
            <v>N/A</v>
          </cell>
          <cell r="O3535" t="str">
            <v>C</v>
          </cell>
          <cell r="V3535">
            <v>51078.024250000002</v>
          </cell>
        </row>
        <row r="3536">
          <cell r="F3536" t="str">
            <v>B-19</v>
          </cell>
          <cell r="H3536" t="str">
            <v>N/A</v>
          </cell>
          <cell r="O3536" t="str">
            <v>C</v>
          </cell>
          <cell r="V3536">
            <v>3864691.1711190003</v>
          </cell>
        </row>
        <row r="3537">
          <cell r="F3537" t="str">
            <v>B-19</v>
          </cell>
          <cell r="H3537" t="str">
            <v>N/A</v>
          </cell>
          <cell r="O3537" t="str">
            <v>C</v>
          </cell>
          <cell r="V3537">
            <v>176420.274118</v>
          </cell>
        </row>
        <row r="3538">
          <cell r="F3538" t="str">
            <v>B-19</v>
          </cell>
          <cell r="H3538" t="str">
            <v>N/A</v>
          </cell>
          <cell r="O3538" t="str">
            <v>C</v>
          </cell>
          <cell r="V3538">
            <v>32478869.007794</v>
          </cell>
        </row>
        <row r="3539">
          <cell r="F3539" t="str">
            <v>B-19</v>
          </cell>
          <cell r="H3539" t="str">
            <v>N/A</v>
          </cell>
          <cell r="O3539" t="str">
            <v>C</v>
          </cell>
          <cell r="V3539">
            <v>58522.121784000003</v>
          </cell>
        </row>
        <row r="3540">
          <cell r="F3540" t="str">
            <v>B-19</v>
          </cell>
          <cell r="H3540" t="str">
            <v>N/A</v>
          </cell>
          <cell r="O3540" t="str">
            <v>C</v>
          </cell>
          <cell r="V3540">
            <v>11152086.680372</v>
          </cell>
        </row>
        <row r="3541">
          <cell r="F3541" t="str">
            <v>B-19</v>
          </cell>
          <cell r="H3541" t="str">
            <v>N/A</v>
          </cell>
          <cell r="O3541" t="str">
            <v>C</v>
          </cell>
          <cell r="V3541">
            <v>20145.090316999998</v>
          </cell>
        </row>
        <row r="3542">
          <cell r="F3542" t="str">
            <v>B-19</v>
          </cell>
          <cell r="H3542" t="str">
            <v>N/A</v>
          </cell>
          <cell r="O3542" t="str">
            <v>C</v>
          </cell>
          <cell r="V3542">
            <v>1949660.132123</v>
          </cell>
        </row>
        <row r="3543">
          <cell r="F3543" t="str">
            <v>B-19</v>
          </cell>
          <cell r="H3543" t="str">
            <v>N/A</v>
          </cell>
          <cell r="O3543" t="str">
            <v>C</v>
          </cell>
          <cell r="V3543">
            <v>0</v>
          </cell>
        </row>
        <row r="3544">
          <cell r="F3544" t="str">
            <v>B-19</v>
          </cell>
          <cell r="H3544" t="str">
            <v>N/A</v>
          </cell>
          <cell r="O3544" t="str">
            <v>C</v>
          </cell>
          <cell r="V3544">
            <v>1759085.4893050001</v>
          </cell>
        </row>
        <row r="3545">
          <cell r="F3545" t="str">
            <v>B-19</v>
          </cell>
          <cell r="H3545" t="str">
            <v>N/A</v>
          </cell>
          <cell r="O3545" t="str">
            <v>C</v>
          </cell>
          <cell r="V3545">
            <v>0</v>
          </cell>
        </row>
        <row r="3546">
          <cell r="F3546" t="str">
            <v>B-19</v>
          </cell>
          <cell r="H3546" t="str">
            <v>N/A</v>
          </cell>
          <cell r="O3546" t="str">
            <v>C</v>
          </cell>
          <cell r="V3546">
            <v>0</v>
          </cell>
        </row>
        <row r="3547">
          <cell r="F3547" t="str">
            <v>B-19</v>
          </cell>
          <cell r="H3547" t="str">
            <v>N/A</v>
          </cell>
          <cell r="O3547" t="str">
            <v>C</v>
          </cell>
          <cell r="V3547">
            <v>416801.53080299997</v>
          </cell>
        </row>
        <row r="3548">
          <cell r="F3548" t="str">
            <v>B-19</v>
          </cell>
          <cell r="H3548" t="str">
            <v>N/A</v>
          </cell>
          <cell r="O3548" t="str">
            <v>C</v>
          </cell>
          <cell r="V3548">
            <v>0</v>
          </cell>
        </row>
        <row r="3549">
          <cell r="F3549" t="str">
            <v>B-19</v>
          </cell>
          <cell r="H3549" t="str">
            <v>N/A</v>
          </cell>
          <cell r="O3549" t="str">
            <v>C</v>
          </cell>
          <cell r="V3549">
            <v>0</v>
          </cell>
        </row>
        <row r="3550">
          <cell r="F3550" t="str">
            <v>B-19</v>
          </cell>
          <cell r="H3550" t="str">
            <v>N/A</v>
          </cell>
          <cell r="O3550" t="str">
            <v>C</v>
          </cell>
          <cell r="V3550">
            <v>609957.04271099996</v>
          </cell>
        </row>
        <row r="3551">
          <cell r="F3551" t="str">
            <v>B-19</v>
          </cell>
          <cell r="H3551" t="str">
            <v>N/A</v>
          </cell>
          <cell r="O3551" t="str">
            <v>C</v>
          </cell>
          <cell r="V3551">
            <v>0</v>
          </cell>
        </row>
        <row r="3552">
          <cell r="F3552" t="str">
            <v>B-19</v>
          </cell>
          <cell r="H3552" t="str">
            <v>N/A</v>
          </cell>
          <cell r="O3552" t="str">
            <v>C</v>
          </cell>
          <cell r="V3552">
            <v>0</v>
          </cell>
        </row>
        <row r="3553">
          <cell r="F3553" t="str">
            <v>B-19</v>
          </cell>
          <cell r="H3553" t="str">
            <v>N/A</v>
          </cell>
          <cell r="O3553" t="str">
            <v>C</v>
          </cell>
          <cell r="V3553">
            <v>3815428.337812</v>
          </cell>
        </row>
        <row r="3554">
          <cell r="F3554" t="str">
            <v>B-19</v>
          </cell>
          <cell r="H3554" t="str">
            <v>N/A</v>
          </cell>
          <cell r="O3554" t="str">
            <v>C</v>
          </cell>
          <cell r="V3554">
            <v>0</v>
          </cell>
        </row>
        <row r="3555">
          <cell r="F3555" t="str">
            <v>B-19</v>
          </cell>
          <cell r="H3555" t="str">
            <v>N/A</v>
          </cell>
          <cell r="O3555" t="str">
            <v>C</v>
          </cell>
          <cell r="V3555">
            <v>0</v>
          </cell>
        </row>
        <row r="3556">
          <cell r="F3556" t="str">
            <v>B-19</v>
          </cell>
          <cell r="H3556" t="str">
            <v>N/A</v>
          </cell>
          <cell r="O3556" t="str">
            <v>C</v>
          </cell>
          <cell r="V3556">
            <v>1172402.7397119999</v>
          </cell>
        </row>
        <row r="3557">
          <cell r="F3557" t="str">
            <v>B-19</v>
          </cell>
          <cell r="H3557" t="str">
            <v>N/A</v>
          </cell>
          <cell r="O3557" t="str">
            <v>C</v>
          </cell>
          <cell r="V3557">
            <v>0</v>
          </cell>
        </row>
        <row r="3558">
          <cell r="F3558" t="str">
            <v>B-19</v>
          </cell>
          <cell r="H3558" t="str">
            <v>N/A</v>
          </cell>
          <cell r="O3558" t="str">
            <v>C</v>
          </cell>
          <cell r="V3558">
            <v>0</v>
          </cell>
        </row>
        <row r="3559">
          <cell r="F3559" t="str">
            <v>B-19</v>
          </cell>
          <cell r="H3559" t="str">
            <v>N/A</v>
          </cell>
          <cell r="O3559" t="str">
            <v>C</v>
          </cell>
          <cell r="V3559">
            <v>375477.20563699998</v>
          </cell>
        </row>
        <row r="3560">
          <cell r="F3560" t="str">
            <v>B-19</v>
          </cell>
          <cell r="H3560" t="str">
            <v>N/A</v>
          </cell>
          <cell r="O3560" t="str">
            <v>C</v>
          </cell>
          <cell r="V3560">
            <v>0</v>
          </cell>
        </row>
        <row r="3561">
          <cell r="F3561" t="str">
            <v>B-19</v>
          </cell>
          <cell r="H3561" t="str">
            <v>N/A</v>
          </cell>
          <cell r="O3561" t="str">
            <v>C</v>
          </cell>
          <cell r="V3561">
            <v>0</v>
          </cell>
        </row>
        <row r="3562">
          <cell r="F3562" t="str">
            <v>B-19</v>
          </cell>
          <cell r="H3562" t="str">
            <v>N/A</v>
          </cell>
          <cell r="O3562" t="str">
            <v>C</v>
          </cell>
          <cell r="V3562">
            <v>0</v>
          </cell>
        </row>
        <row r="3563">
          <cell r="F3563" t="str">
            <v>B-19</v>
          </cell>
          <cell r="H3563" t="str">
            <v>N/A</v>
          </cell>
          <cell r="O3563" t="str">
            <v>C</v>
          </cell>
          <cell r="V3563">
            <v>0</v>
          </cell>
        </row>
        <row r="3564">
          <cell r="F3564" t="str">
            <v>B-19</v>
          </cell>
          <cell r="H3564" t="str">
            <v>N/A</v>
          </cell>
          <cell r="O3564" t="str">
            <v>C</v>
          </cell>
          <cell r="V3564">
            <v>1934.0660910000001</v>
          </cell>
        </row>
        <row r="3565">
          <cell r="F3565" t="str">
            <v>B-19</v>
          </cell>
          <cell r="H3565" t="str">
            <v>N/A</v>
          </cell>
          <cell r="O3565" t="str">
            <v>C</v>
          </cell>
          <cell r="V3565">
            <v>106346.79036699999</v>
          </cell>
        </row>
        <row r="3566">
          <cell r="F3566" t="str">
            <v>B-19</v>
          </cell>
          <cell r="H3566" t="str">
            <v>N/A</v>
          </cell>
          <cell r="O3566" t="str">
            <v>C</v>
          </cell>
          <cell r="V3566">
            <v>34538.979188999998</v>
          </cell>
        </row>
        <row r="3567">
          <cell r="F3567" t="str">
            <v>B-19</v>
          </cell>
          <cell r="H3567" t="str">
            <v>N/A</v>
          </cell>
          <cell r="O3567" t="str">
            <v>C</v>
          </cell>
          <cell r="V3567">
            <v>51078.024250000002</v>
          </cell>
        </row>
        <row r="3568">
          <cell r="F3568" t="str">
            <v>B-19</v>
          </cell>
          <cell r="H3568" t="str">
            <v>N/A</v>
          </cell>
          <cell r="O3568" t="str">
            <v>C</v>
          </cell>
          <cell r="V3568">
            <v>176420.274118</v>
          </cell>
        </row>
        <row r="3569">
          <cell r="F3569" t="str">
            <v>B-19</v>
          </cell>
          <cell r="H3569" t="str">
            <v>N/A</v>
          </cell>
          <cell r="O3569" t="str">
            <v>C</v>
          </cell>
          <cell r="V3569">
            <v>58522.121784000003</v>
          </cell>
        </row>
        <row r="3570">
          <cell r="F3570" t="str">
            <v>B-19</v>
          </cell>
          <cell r="H3570" t="str">
            <v>N/A</v>
          </cell>
          <cell r="O3570" t="str">
            <v>C</v>
          </cell>
          <cell r="V3570">
            <v>20145.090316999998</v>
          </cell>
        </row>
        <row r="3571">
          <cell r="F3571" t="str">
            <v>B-19</v>
          </cell>
          <cell r="H3571" t="str">
            <v>CARE Discount</v>
          </cell>
          <cell r="O3571" t="str">
            <v>C</v>
          </cell>
          <cell r="V3571">
            <v>106346.79036699999</v>
          </cell>
        </row>
        <row r="3572">
          <cell r="F3572" t="str">
            <v>B-19</v>
          </cell>
          <cell r="H3572" t="str">
            <v>CARE Discount</v>
          </cell>
          <cell r="O3572" t="str">
            <v>C</v>
          </cell>
          <cell r="V3572">
            <v>34538.979188999998</v>
          </cell>
        </row>
        <row r="3573">
          <cell r="F3573" t="str">
            <v>B-19</v>
          </cell>
          <cell r="H3573" t="str">
            <v>CARE Discount</v>
          </cell>
          <cell r="O3573" t="str">
            <v>C</v>
          </cell>
          <cell r="V3573">
            <v>51078.024250000002</v>
          </cell>
        </row>
        <row r="3574">
          <cell r="F3574" t="str">
            <v>B-19</v>
          </cell>
          <cell r="H3574" t="str">
            <v>CARE Discount</v>
          </cell>
          <cell r="O3574" t="str">
            <v>C</v>
          </cell>
          <cell r="V3574">
            <v>176420.274118</v>
          </cell>
        </row>
        <row r="3575">
          <cell r="F3575" t="str">
            <v>B-19</v>
          </cell>
          <cell r="H3575" t="str">
            <v>CARE Discount</v>
          </cell>
          <cell r="O3575" t="str">
            <v>C</v>
          </cell>
          <cell r="V3575">
            <v>58522.121784000003</v>
          </cell>
        </row>
        <row r="3576">
          <cell r="F3576" t="str">
            <v>B-19</v>
          </cell>
          <cell r="H3576" t="str">
            <v>CARE Discount</v>
          </cell>
          <cell r="O3576" t="str">
            <v>C</v>
          </cell>
          <cell r="V3576">
            <v>20145.090316999998</v>
          </cell>
        </row>
        <row r="3577">
          <cell r="F3577" t="str">
            <v>B-19</v>
          </cell>
          <cell r="H3577" t="str">
            <v>N/A</v>
          </cell>
          <cell r="O3577" t="str">
            <v>C</v>
          </cell>
          <cell r="V3577">
            <v>0</v>
          </cell>
        </row>
        <row r="3578">
          <cell r="F3578" t="str">
            <v>B-19</v>
          </cell>
          <cell r="H3578" t="str">
            <v>N/A</v>
          </cell>
          <cell r="O3578" t="str">
            <v>C</v>
          </cell>
          <cell r="V3578">
            <v>0</v>
          </cell>
        </row>
        <row r="3579">
          <cell r="F3579" t="str">
            <v>B-19</v>
          </cell>
          <cell r="H3579" t="str">
            <v>N/A</v>
          </cell>
          <cell r="O3579" t="str">
            <v>C</v>
          </cell>
          <cell r="V3579">
            <v>0</v>
          </cell>
        </row>
        <row r="3580">
          <cell r="F3580" t="str">
            <v>B-19</v>
          </cell>
          <cell r="H3580" t="str">
            <v>N/A</v>
          </cell>
          <cell r="O3580" t="str">
            <v>C</v>
          </cell>
          <cell r="V3580">
            <v>0</v>
          </cell>
        </row>
        <row r="3581">
          <cell r="F3581" t="str">
            <v>B-19</v>
          </cell>
          <cell r="H3581" t="str">
            <v>N/A</v>
          </cell>
          <cell r="O3581" t="str">
            <v>C</v>
          </cell>
          <cell r="V3581">
            <v>0</v>
          </cell>
        </row>
        <row r="3582">
          <cell r="F3582" t="str">
            <v>B-19</v>
          </cell>
          <cell r="H3582" t="str">
            <v>N/A</v>
          </cell>
          <cell r="O3582" t="str">
            <v>C</v>
          </cell>
          <cell r="V3582">
            <v>0</v>
          </cell>
        </row>
        <row r="3583">
          <cell r="F3583" t="str">
            <v>B-19</v>
          </cell>
          <cell r="H3583" t="str">
            <v>N/A</v>
          </cell>
          <cell r="O3583" t="str">
            <v>C</v>
          </cell>
          <cell r="V3583">
            <v>51078.024250000002</v>
          </cell>
        </row>
        <row r="3584">
          <cell r="F3584" t="str">
            <v>B-19</v>
          </cell>
          <cell r="H3584" t="str">
            <v>N/A</v>
          </cell>
          <cell r="O3584" t="str">
            <v>C</v>
          </cell>
          <cell r="V3584">
            <v>176420.274118</v>
          </cell>
        </row>
        <row r="3585">
          <cell r="F3585" t="str">
            <v>B-19</v>
          </cell>
          <cell r="H3585" t="str">
            <v>N/A</v>
          </cell>
          <cell r="O3585" t="str">
            <v>C</v>
          </cell>
          <cell r="V3585">
            <v>58522.121784000003</v>
          </cell>
        </row>
        <row r="3586">
          <cell r="F3586" t="str">
            <v>B-19</v>
          </cell>
          <cell r="H3586" t="str">
            <v>N/A</v>
          </cell>
          <cell r="O3586" t="str">
            <v>C</v>
          </cell>
          <cell r="V3586">
            <v>20145.090316999998</v>
          </cell>
        </row>
        <row r="3587">
          <cell r="F3587" t="str">
            <v>B-19</v>
          </cell>
          <cell r="H3587" t="str">
            <v>N/A</v>
          </cell>
          <cell r="O3587" t="str">
            <v>C</v>
          </cell>
          <cell r="V3587">
            <v>0</v>
          </cell>
        </row>
        <row r="3588">
          <cell r="F3588" t="str">
            <v>B-19</v>
          </cell>
          <cell r="H3588" t="str">
            <v>N/A</v>
          </cell>
          <cell r="O3588" t="str">
            <v>C</v>
          </cell>
          <cell r="V3588">
            <v>0</v>
          </cell>
        </row>
        <row r="3589">
          <cell r="F3589" t="str">
            <v>B-19</v>
          </cell>
          <cell r="H3589" t="str">
            <v>N/A</v>
          </cell>
          <cell r="O3589" t="str">
            <v>C</v>
          </cell>
          <cell r="V3589">
            <v>0</v>
          </cell>
        </row>
        <row r="3590">
          <cell r="F3590" t="str">
            <v>B-19</v>
          </cell>
          <cell r="H3590" t="str">
            <v>N/A</v>
          </cell>
          <cell r="O3590" t="str">
            <v>C</v>
          </cell>
          <cell r="V3590">
            <v>0</v>
          </cell>
        </row>
        <row r="3591">
          <cell r="F3591" t="str">
            <v>B-19</v>
          </cell>
          <cell r="H3591" t="str">
            <v>N/A</v>
          </cell>
          <cell r="O3591" t="str">
            <v>C</v>
          </cell>
          <cell r="V3591">
            <v>0</v>
          </cell>
        </row>
        <row r="3592">
          <cell r="F3592" t="str">
            <v>B-19</v>
          </cell>
          <cell r="H3592" t="str">
            <v>N/A</v>
          </cell>
          <cell r="O3592" t="str">
            <v>C</v>
          </cell>
          <cell r="V3592">
            <v>0</v>
          </cell>
        </row>
        <row r="3593">
          <cell r="F3593" t="str">
            <v>B-19</v>
          </cell>
          <cell r="H3593" t="str">
            <v>N/A</v>
          </cell>
          <cell r="O3593" t="str">
            <v>C</v>
          </cell>
          <cell r="V3593">
            <v>0</v>
          </cell>
        </row>
        <row r="3594">
          <cell r="F3594" t="str">
            <v>B-19</v>
          </cell>
          <cell r="H3594" t="str">
            <v>N/A</v>
          </cell>
          <cell r="O3594" t="str">
            <v>C</v>
          </cell>
          <cell r="V3594">
            <v>0</v>
          </cell>
        </row>
        <row r="3595">
          <cell r="F3595" t="str">
            <v>B-19</v>
          </cell>
          <cell r="H3595" t="str">
            <v>N/A</v>
          </cell>
          <cell r="O3595" t="str">
            <v>C</v>
          </cell>
          <cell r="V3595">
            <v>0</v>
          </cell>
        </row>
        <row r="3596">
          <cell r="F3596" t="str">
            <v>B-19</v>
          </cell>
          <cell r="H3596" t="str">
            <v>N/A</v>
          </cell>
          <cell r="O3596" t="str">
            <v>C</v>
          </cell>
          <cell r="V3596">
            <v>0</v>
          </cell>
        </row>
        <row r="3597">
          <cell r="F3597" t="str">
            <v>B-19</v>
          </cell>
          <cell r="H3597" t="str">
            <v>CARE Discount</v>
          </cell>
          <cell r="O3597" t="str">
            <v>C</v>
          </cell>
          <cell r="V3597">
            <v>106346.79036699999</v>
          </cell>
        </row>
        <row r="3598">
          <cell r="F3598" t="str">
            <v>B-19</v>
          </cell>
          <cell r="H3598" t="str">
            <v>CARE Discount</v>
          </cell>
          <cell r="O3598" t="str">
            <v>C</v>
          </cell>
          <cell r="V3598">
            <v>9662620.5650400016</v>
          </cell>
        </row>
        <row r="3599">
          <cell r="F3599" t="str">
            <v>B-19</v>
          </cell>
          <cell r="H3599" t="str">
            <v>CARE Discount</v>
          </cell>
          <cell r="O3599" t="str">
            <v>C</v>
          </cell>
          <cell r="V3599">
            <v>34538.979188999998</v>
          </cell>
        </row>
        <row r="3600">
          <cell r="F3600" t="str">
            <v>B-19</v>
          </cell>
          <cell r="H3600" t="str">
            <v>CARE Discount</v>
          </cell>
          <cell r="O3600" t="str">
            <v>C</v>
          </cell>
          <cell r="V3600">
            <v>2626473.5135019999</v>
          </cell>
        </row>
        <row r="3601">
          <cell r="F3601" t="str">
            <v>B-19</v>
          </cell>
          <cell r="H3601" t="str">
            <v>CARE Discount</v>
          </cell>
          <cell r="O3601" t="str">
            <v>C</v>
          </cell>
          <cell r="V3601">
            <v>51078.024250000002</v>
          </cell>
        </row>
        <row r="3602">
          <cell r="F3602" t="str">
            <v>B-19</v>
          </cell>
          <cell r="H3602" t="str">
            <v>CARE Discount</v>
          </cell>
          <cell r="O3602" t="str">
            <v>C</v>
          </cell>
          <cell r="V3602">
            <v>3864691.1711190003</v>
          </cell>
        </row>
        <row r="3603">
          <cell r="F3603" t="str">
            <v>B-19</v>
          </cell>
          <cell r="H3603" t="str">
            <v>CARE Discount</v>
          </cell>
          <cell r="O3603" t="str">
            <v>C</v>
          </cell>
          <cell r="V3603">
            <v>176420.274118</v>
          </cell>
        </row>
        <row r="3604">
          <cell r="F3604" t="str">
            <v>B-19</v>
          </cell>
          <cell r="H3604" t="str">
            <v>CARE Discount</v>
          </cell>
          <cell r="O3604" t="str">
            <v>C</v>
          </cell>
          <cell r="V3604">
            <v>32478869.007794</v>
          </cell>
        </row>
        <row r="3605">
          <cell r="F3605" t="str">
            <v>B-19</v>
          </cell>
          <cell r="H3605" t="str">
            <v>CARE Discount</v>
          </cell>
          <cell r="O3605" t="str">
            <v>C</v>
          </cell>
          <cell r="V3605">
            <v>58522.121784000003</v>
          </cell>
        </row>
        <row r="3606">
          <cell r="F3606" t="str">
            <v>B-19</v>
          </cell>
          <cell r="H3606" t="str">
            <v>CARE Discount</v>
          </cell>
          <cell r="O3606" t="str">
            <v>C</v>
          </cell>
          <cell r="V3606">
            <v>11152086.680372</v>
          </cell>
        </row>
        <row r="3607">
          <cell r="F3607" t="str">
            <v>B-19</v>
          </cell>
          <cell r="H3607" t="str">
            <v>CARE Discount</v>
          </cell>
          <cell r="O3607" t="str">
            <v>C</v>
          </cell>
          <cell r="V3607">
            <v>20145.090316999998</v>
          </cell>
        </row>
        <row r="3608">
          <cell r="F3608" t="str">
            <v>B-19</v>
          </cell>
          <cell r="H3608" t="str">
            <v>CARE Discount</v>
          </cell>
          <cell r="O3608" t="str">
            <v>C</v>
          </cell>
          <cell r="V3608">
            <v>1949660.132123</v>
          </cell>
        </row>
        <row r="3609">
          <cell r="F3609" t="str">
            <v>B-19</v>
          </cell>
          <cell r="H3609" t="str">
            <v>N/A</v>
          </cell>
          <cell r="O3609" t="str">
            <v>C</v>
          </cell>
          <cell r="V3609">
            <v>106346.79036699999</v>
          </cell>
        </row>
        <row r="3610">
          <cell r="F3610" t="str">
            <v>B-19</v>
          </cell>
          <cell r="H3610" t="str">
            <v>N/A</v>
          </cell>
          <cell r="O3610" t="str">
            <v>C</v>
          </cell>
          <cell r="V3610">
            <v>9662620.5650400016</v>
          </cell>
        </row>
        <row r="3611">
          <cell r="F3611" t="str">
            <v>B-19</v>
          </cell>
          <cell r="H3611" t="str">
            <v>N/A</v>
          </cell>
          <cell r="O3611" t="str">
            <v>C</v>
          </cell>
          <cell r="V3611">
            <v>34538.979188999998</v>
          </cell>
        </row>
        <row r="3612">
          <cell r="F3612" t="str">
            <v>B-19</v>
          </cell>
          <cell r="H3612" t="str">
            <v>N/A</v>
          </cell>
          <cell r="O3612" t="str">
            <v>C</v>
          </cell>
          <cell r="V3612">
            <v>2626473.5135019999</v>
          </cell>
        </row>
        <row r="3613">
          <cell r="F3613" t="str">
            <v>B-19</v>
          </cell>
          <cell r="H3613" t="str">
            <v>N/A</v>
          </cell>
          <cell r="O3613" t="str">
            <v>C</v>
          </cell>
          <cell r="V3613">
            <v>51078.024250000002</v>
          </cell>
        </row>
        <row r="3614">
          <cell r="F3614" t="str">
            <v>B-19</v>
          </cell>
          <cell r="H3614" t="str">
            <v>N/A</v>
          </cell>
          <cell r="O3614" t="str">
            <v>C</v>
          </cell>
          <cell r="V3614">
            <v>3864691.1711190003</v>
          </cell>
        </row>
        <row r="3615">
          <cell r="F3615" t="str">
            <v>B-19</v>
          </cell>
          <cell r="H3615" t="str">
            <v>N/A</v>
          </cell>
          <cell r="O3615" t="str">
            <v>C</v>
          </cell>
          <cell r="V3615">
            <v>176420.274118</v>
          </cell>
        </row>
        <row r="3616">
          <cell r="F3616" t="str">
            <v>B-19</v>
          </cell>
          <cell r="H3616" t="str">
            <v>N/A</v>
          </cell>
          <cell r="O3616" t="str">
            <v>C</v>
          </cell>
          <cell r="V3616">
            <v>32478869.007794</v>
          </cell>
        </row>
        <row r="3617">
          <cell r="F3617" t="str">
            <v>B-19</v>
          </cell>
          <cell r="H3617" t="str">
            <v>N/A</v>
          </cell>
          <cell r="O3617" t="str">
            <v>C</v>
          </cell>
          <cell r="V3617">
            <v>58522.121784000003</v>
          </cell>
        </row>
        <row r="3618">
          <cell r="F3618" t="str">
            <v>B-19</v>
          </cell>
          <cell r="H3618" t="str">
            <v>N/A</v>
          </cell>
          <cell r="O3618" t="str">
            <v>C</v>
          </cell>
          <cell r="V3618">
            <v>11152086.680372</v>
          </cell>
        </row>
        <row r="3619">
          <cell r="F3619" t="str">
            <v>B-19</v>
          </cell>
          <cell r="H3619" t="str">
            <v>N/A</v>
          </cell>
          <cell r="O3619" t="str">
            <v>C</v>
          </cell>
          <cell r="V3619">
            <v>20145.090316999998</v>
          </cell>
        </row>
        <row r="3620">
          <cell r="F3620" t="str">
            <v>B-19</v>
          </cell>
          <cell r="H3620" t="str">
            <v>N/A</v>
          </cell>
          <cell r="O3620" t="str">
            <v>C</v>
          </cell>
          <cell r="V3620">
            <v>1949660.132123</v>
          </cell>
        </row>
        <row r="3621">
          <cell r="F3621" t="str">
            <v>B-19</v>
          </cell>
          <cell r="H3621" t="str">
            <v>N/A</v>
          </cell>
          <cell r="O3621" t="str">
            <v>C</v>
          </cell>
          <cell r="V3621">
            <v>0</v>
          </cell>
        </row>
        <row r="3622">
          <cell r="F3622" t="str">
            <v>B-19</v>
          </cell>
          <cell r="H3622" t="str">
            <v>N/A</v>
          </cell>
          <cell r="O3622" t="str">
            <v>C</v>
          </cell>
          <cell r="V3622">
            <v>1759085.4893050001</v>
          </cell>
        </row>
        <row r="3623">
          <cell r="F3623" t="str">
            <v>B-19</v>
          </cell>
          <cell r="H3623" t="str">
            <v>N/A</v>
          </cell>
          <cell r="O3623" t="str">
            <v>C</v>
          </cell>
          <cell r="V3623">
            <v>0</v>
          </cell>
        </row>
        <row r="3624">
          <cell r="F3624" t="str">
            <v>B-19</v>
          </cell>
          <cell r="H3624" t="str">
            <v>N/A</v>
          </cell>
          <cell r="O3624" t="str">
            <v>C</v>
          </cell>
          <cell r="V3624">
            <v>0</v>
          </cell>
        </row>
        <row r="3625">
          <cell r="F3625" t="str">
            <v>B-19</v>
          </cell>
          <cell r="H3625" t="str">
            <v>N/A</v>
          </cell>
          <cell r="O3625" t="str">
            <v>C</v>
          </cell>
          <cell r="V3625">
            <v>416801.53080299997</v>
          </cell>
        </row>
        <row r="3626">
          <cell r="F3626" t="str">
            <v>B-19</v>
          </cell>
          <cell r="H3626" t="str">
            <v>N/A</v>
          </cell>
          <cell r="O3626" t="str">
            <v>C</v>
          </cell>
          <cell r="V3626">
            <v>0</v>
          </cell>
        </row>
        <row r="3627">
          <cell r="F3627" t="str">
            <v>B-19</v>
          </cell>
          <cell r="H3627" t="str">
            <v>N/A</v>
          </cell>
          <cell r="O3627" t="str">
            <v>C</v>
          </cell>
          <cell r="V3627">
            <v>0</v>
          </cell>
        </row>
        <row r="3628">
          <cell r="F3628" t="str">
            <v>B-19</v>
          </cell>
          <cell r="H3628" t="str">
            <v>N/A</v>
          </cell>
          <cell r="O3628" t="str">
            <v>C</v>
          </cell>
          <cell r="V3628">
            <v>609957.04271099996</v>
          </cell>
        </row>
        <row r="3629">
          <cell r="F3629" t="str">
            <v>B-19</v>
          </cell>
          <cell r="H3629" t="str">
            <v>N/A</v>
          </cell>
          <cell r="O3629" t="str">
            <v>C</v>
          </cell>
          <cell r="V3629">
            <v>0</v>
          </cell>
        </row>
        <row r="3630">
          <cell r="F3630" t="str">
            <v>B-19</v>
          </cell>
          <cell r="H3630" t="str">
            <v>N/A</v>
          </cell>
          <cell r="O3630" t="str">
            <v>C</v>
          </cell>
          <cell r="V3630">
            <v>0</v>
          </cell>
        </row>
        <row r="3631">
          <cell r="F3631" t="str">
            <v>B-19</v>
          </cell>
          <cell r="H3631" t="str">
            <v>N/A</v>
          </cell>
          <cell r="O3631" t="str">
            <v>C</v>
          </cell>
          <cell r="V3631">
            <v>3815428.337812</v>
          </cell>
        </row>
        <row r="3632">
          <cell r="F3632" t="str">
            <v>B-19</v>
          </cell>
          <cell r="H3632" t="str">
            <v>N/A</v>
          </cell>
          <cell r="O3632" t="str">
            <v>C</v>
          </cell>
          <cell r="V3632">
            <v>0</v>
          </cell>
        </row>
        <row r="3633">
          <cell r="F3633" t="str">
            <v>B-19</v>
          </cell>
          <cell r="H3633" t="str">
            <v>N/A</v>
          </cell>
          <cell r="O3633" t="str">
            <v>C</v>
          </cell>
          <cell r="V3633">
            <v>0</v>
          </cell>
        </row>
        <row r="3634">
          <cell r="F3634" t="str">
            <v>B-19</v>
          </cell>
          <cell r="H3634" t="str">
            <v>N/A</v>
          </cell>
          <cell r="O3634" t="str">
            <v>C</v>
          </cell>
          <cell r="V3634">
            <v>1172402.7397119999</v>
          </cell>
        </row>
        <row r="3635">
          <cell r="F3635" t="str">
            <v>B-19</v>
          </cell>
          <cell r="H3635" t="str">
            <v>N/A</v>
          </cell>
          <cell r="O3635" t="str">
            <v>C</v>
          </cell>
          <cell r="V3635">
            <v>0</v>
          </cell>
        </row>
        <row r="3636">
          <cell r="F3636" t="str">
            <v>B-19</v>
          </cell>
          <cell r="H3636" t="str">
            <v>N/A</v>
          </cell>
          <cell r="O3636" t="str">
            <v>C</v>
          </cell>
          <cell r="V3636">
            <v>0</v>
          </cell>
        </row>
        <row r="3637">
          <cell r="F3637" t="str">
            <v>B-19</v>
          </cell>
          <cell r="H3637" t="str">
            <v>N/A</v>
          </cell>
          <cell r="O3637" t="str">
            <v>C</v>
          </cell>
          <cell r="V3637">
            <v>375477.20563699998</v>
          </cell>
        </row>
        <row r="3638">
          <cell r="F3638" t="str">
            <v>B-19</v>
          </cell>
          <cell r="H3638" t="str">
            <v>N/A</v>
          </cell>
          <cell r="O3638" t="str">
            <v>C</v>
          </cell>
          <cell r="V3638">
            <v>0</v>
          </cell>
        </row>
        <row r="3639">
          <cell r="F3639" t="str">
            <v>B-19</v>
          </cell>
          <cell r="H3639" t="str">
            <v>CARE Discount</v>
          </cell>
          <cell r="O3639" t="str">
            <v>C</v>
          </cell>
          <cell r="V3639">
            <v>1759085.4893050001</v>
          </cell>
        </row>
        <row r="3640">
          <cell r="F3640" t="str">
            <v>B-19</v>
          </cell>
          <cell r="H3640" t="str">
            <v>CARE Discount</v>
          </cell>
          <cell r="O3640" t="str">
            <v>C</v>
          </cell>
          <cell r="V3640">
            <v>416801.53080299997</v>
          </cell>
        </row>
        <row r="3641">
          <cell r="F3641" t="str">
            <v>B-19</v>
          </cell>
          <cell r="H3641" t="str">
            <v>CARE Discount</v>
          </cell>
          <cell r="O3641" t="str">
            <v>C</v>
          </cell>
          <cell r="V3641">
            <v>609957.04271099996</v>
          </cell>
        </row>
        <row r="3642">
          <cell r="F3642" t="str">
            <v>B-19</v>
          </cell>
          <cell r="H3642" t="str">
            <v>CARE Discount</v>
          </cell>
          <cell r="O3642" t="str">
            <v>C</v>
          </cell>
          <cell r="V3642">
            <v>3815428.337812</v>
          </cell>
        </row>
        <row r="3643">
          <cell r="F3643" t="str">
            <v>B-19</v>
          </cell>
          <cell r="H3643" t="str">
            <v>CARE Discount</v>
          </cell>
          <cell r="O3643" t="str">
            <v>C</v>
          </cell>
          <cell r="V3643">
            <v>1172402.7397119999</v>
          </cell>
        </row>
        <row r="3644">
          <cell r="F3644" t="str">
            <v>B-19</v>
          </cell>
          <cell r="H3644" t="str">
            <v>CARE Discount</v>
          </cell>
          <cell r="O3644" t="str">
            <v>C</v>
          </cell>
          <cell r="V3644">
            <v>375477.20563699998</v>
          </cell>
        </row>
        <row r="3645">
          <cell r="F3645" t="str">
            <v>B-19</v>
          </cell>
          <cell r="H3645" t="str">
            <v>N/A</v>
          </cell>
          <cell r="O3645" t="str">
            <v>C</v>
          </cell>
          <cell r="V3645">
            <v>0</v>
          </cell>
        </row>
        <row r="3646">
          <cell r="F3646" t="str">
            <v>B-19</v>
          </cell>
          <cell r="H3646" t="str">
            <v>N/A</v>
          </cell>
          <cell r="O3646" t="str">
            <v>C</v>
          </cell>
          <cell r="V3646">
            <v>0</v>
          </cell>
        </row>
        <row r="3647">
          <cell r="F3647" t="str">
            <v>B-19</v>
          </cell>
          <cell r="H3647" t="str">
            <v>N/A</v>
          </cell>
          <cell r="O3647" t="str">
            <v>C</v>
          </cell>
          <cell r="V3647">
            <v>0</v>
          </cell>
        </row>
        <row r="3648">
          <cell r="F3648" t="str">
            <v>B-19</v>
          </cell>
          <cell r="H3648" t="str">
            <v>N/A</v>
          </cell>
          <cell r="O3648" t="str">
            <v>C</v>
          </cell>
          <cell r="V3648">
            <v>0</v>
          </cell>
        </row>
        <row r="3649">
          <cell r="F3649" t="str">
            <v>B-19</v>
          </cell>
          <cell r="H3649" t="str">
            <v>CARE Discount</v>
          </cell>
          <cell r="O3649" t="str">
            <v>C</v>
          </cell>
          <cell r="V3649">
            <v>106346.79036699999</v>
          </cell>
        </row>
        <row r="3650">
          <cell r="F3650" t="str">
            <v>B-19</v>
          </cell>
          <cell r="H3650" t="str">
            <v>CARE Discount</v>
          </cell>
          <cell r="O3650" t="str">
            <v>C</v>
          </cell>
          <cell r="V3650">
            <v>9662620.5650400016</v>
          </cell>
        </row>
        <row r="3651">
          <cell r="F3651" t="str">
            <v>B-19</v>
          </cell>
          <cell r="H3651" t="str">
            <v>CARE Discount</v>
          </cell>
          <cell r="O3651" t="str">
            <v>C</v>
          </cell>
          <cell r="V3651">
            <v>34538.979188999998</v>
          </cell>
        </row>
        <row r="3652">
          <cell r="F3652" t="str">
            <v>B-19</v>
          </cell>
          <cell r="H3652" t="str">
            <v>CARE Discount</v>
          </cell>
          <cell r="O3652" t="str">
            <v>C</v>
          </cell>
          <cell r="V3652">
            <v>2626473.5135019999</v>
          </cell>
        </row>
        <row r="3653">
          <cell r="F3653" t="str">
            <v>B-19</v>
          </cell>
          <cell r="H3653" t="str">
            <v>CARE Discount</v>
          </cell>
          <cell r="O3653" t="str">
            <v>C</v>
          </cell>
          <cell r="V3653">
            <v>51078.024250000002</v>
          </cell>
        </row>
        <row r="3654">
          <cell r="F3654" t="str">
            <v>B-19</v>
          </cell>
          <cell r="H3654" t="str">
            <v>CARE Discount</v>
          </cell>
          <cell r="O3654" t="str">
            <v>C</v>
          </cell>
          <cell r="V3654">
            <v>3864691.1711190003</v>
          </cell>
        </row>
        <row r="3655">
          <cell r="F3655" t="str">
            <v>B-19</v>
          </cell>
          <cell r="H3655" t="str">
            <v>CARE Discount</v>
          </cell>
          <cell r="O3655" t="str">
            <v>C</v>
          </cell>
          <cell r="V3655">
            <v>176420.274118</v>
          </cell>
        </row>
        <row r="3656">
          <cell r="F3656" t="str">
            <v>B-19</v>
          </cell>
          <cell r="H3656" t="str">
            <v>CARE Discount</v>
          </cell>
          <cell r="O3656" t="str">
            <v>C</v>
          </cell>
          <cell r="V3656">
            <v>32478869.007794</v>
          </cell>
        </row>
        <row r="3657">
          <cell r="F3657" t="str">
            <v>B-19</v>
          </cell>
          <cell r="H3657" t="str">
            <v>CARE Discount</v>
          </cell>
          <cell r="O3657" t="str">
            <v>C</v>
          </cell>
          <cell r="V3657">
            <v>58522.121784000003</v>
          </cell>
        </row>
        <row r="3658">
          <cell r="F3658" t="str">
            <v>B-19</v>
          </cell>
          <cell r="H3658" t="str">
            <v>CARE Discount</v>
          </cell>
          <cell r="O3658" t="str">
            <v>C</v>
          </cell>
          <cell r="V3658">
            <v>11152086.680372</v>
          </cell>
        </row>
        <row r="3659">
          <cell r="F3659" t="str">
            <v>B-19</v>
          </cell>
          <cell r="H3659" t="str">
            <v>CARE Discount</v>
          </cell>
          <cell r="O3659" t="str">
            <v>C</v>
          </cell>
          <cell r="V3659">
            <v>20145.090316999998</v>
          </cell>
        </row>
        <row r="3660">
          <cell r="F3660" t="str">
            <v>B-19</v>
          </cell>
          <cell r="H3660" t="str">
            <v>CARE Discount</v>
          </cell>
          <cell r="O3660" t="str">
            <v>C</v>
          </cell>
          <cell r="V3660">
            <v>1949660.132123</v>
          </cell>
        </row>
        <row r="3661">
          <cell r="F3661" t="str">
            <v>B-19</v>
          </cell>
          <cell r="H3661" t="str">
            <v>N/A</v>
          </cell>
          <cell r="O3661" t="str">
            <v>C</v>
          </cell>
          <cell r="V3661">
            <v>106346.79036699999</v>
          </cell>
        </row>
        <row r="3662">
          <cell r="F3662" t="str">
            <v>B-19</v>
          </cell>
          <cell r="H3662" t="str">
            <v>N/A</v>
          </cell>
          <cell r="O3662" t="str">
            <v>C</v>
          </cell>
          <cell r="V3662">
            <v>9662620.5650400016</v>
          </cell>
        </row>
        <row r="3663">
          <cell r="F3663" t="str">
            <v>B-19</v>
          </cell>
          <cell r="H3663" t="str">
            <v>N/A</v>
          </cell>
          <cell r="O3663" t="str">
            <v>C</v>
          </cell>
          <cell r="V3663">
            <v>34538.979188999998</v>
          </cell>
        </row>
        <row r="3664">
          <cell r="F3664" t="str">
            <v>B-19</v>
          </cell>
          <cell r="H3664" t="str">
            <v>N/A</v>
          </cell>
          <cell r="O3664" t="str">
            <v>C</v>
          </cell>
          <cell r="V3664">
            <v>2626473.5135019999</v>
          </cell>
        </row>
        <row r="3665">
          <cell r="F3665" t="str">
            <v>B-19</v>
          </cell>
          <cell r="H3665" t="str">
            <v>N/A</v>
          </cell>
          <cell r="O3665" t="str">
            <v>C</v>
          </cell>
          <cell r="V3665">
            <v>51078.024250000002</v>
          </cell>
        </row>
        <row r="3666">
          <cell r="F3666" t="str">
            <v>B-19</v>
          </cell>
          <cell r="H3666" t="str">
            <v>N/A</v>
          </cell>
          <cell r="O3666" t="str">
            <v>C</v>
          </cell>
          <cell r="V3666">
            <v>3864691.1711190003</v>
          </cell>
        </row>
        <row r="3667">
          <cell r="F3667" t="str">
            <v>B-19</v>
          </cell>
          <cell r="H3667" t="str">
            <v>N/A</v>
          </cell>
          <cell r="O3667" t="str">
            <v>C</v>
          </cell>
          <cell r="V3667">
            <v>176420.274118</v>
          </cell>
        </row>
        <row r="3668">
          <cell r="F3668" t="str">
            <v>B-19</v>
          </cell>
          <cell r="H3668" t="str">
            <v>N/A</v>
          </cell>
          <cell r="O3668" t="str">
            <v>C</v>
          </cell>
          <cell r="V3668">
            <v>32478869.007794</v>
          </cell>
        </row>
        <row r="3669">
          <cell r="F3669" t="str">
            <v>B-19</v>
          </cell>
          <cell r="H3669" t="str">
            <v>N/A</v>
          </cell>
          <cell r="O3669" t="str">
            <v>C</v>
          </cell>
          <cell r="V3669">
            <v>58522.121784000003</v>
          </cell>
        </row>
        <row r="3670">
          <cell r="F3670" t="str">
            <v>B-19</v>
          </cell>
          <cell r="H3670" t="str">
            <v>N/A</v>
          </cell>
          <cell r="O3670" t="str">
            <v>C</v>
          </cell>
          <cell r="V3670">
            <v>11152086.680372</v>
          </cell>
        </row>
        <row r="3671">
          <cell r="F3671" t="str">
            <v>B-19</v>
          </cell>
          <cell r="H3671" t="str">
            <v>N/A</v>
          </cell>
          <cell r="O3671" t="str">
            <v>C</v>
          </cell>
          <cell r="V3671">
            <v>20145.090316999998</v>
          </cell>
        </row>
        <row r="3672">
          <cell r="F3672" t="str">
            <v>B-19</v>
          </cell>
          <cell r="H3672" t="str">
            <v>N/A</v>
          </cell>
          <cell r="O3672" t="str">
            <v>C</v>
          </cell>
          <cell r="V3672">
            <v>1949660.132123</v>
          </cell>
        </row>
        <row r="3673">
          <cell r="F3673" t="str">
            <v>B-19</v>
          </cell>
          <cell r="H3673" t="str">
            <v>N/A</v>
          </cell>
          <cell r="O3673" t="str">
            <v>C</v>
          </cell>
          <cell r="V3673">
            <v>0</v>
          </cell>
        </row>
        <row r="3674">
          <cell r="F3674" t="str">
            <v>B-19</v>
          </cell>
          <cell r="H3674" t="str">
            <v>N/A</v>
          </cell>
          <cell r="O3674" t="str">
            <v>C</v>
          </cell>
          <cell r="V3674">
            <v>1759085.4893050001</v>
          </cell>
        </row>
        <row r="3675">
          <cell r="F3675" t="str">
            <v>B-19</v>
          </cell>
          <cell r="H3675" t="str">
            <v>N/A</v>
          </cell>
          <cell r="O3675" t="str">
            <v>C</v>
          </cell>
          <cell r="V3675">
            <v>0</v>
          </cell>
        </row>
        <row r="3676">
          <cell r="F3676" t="str">
            <v>B-19</v>
          </cell>
          <cell r="H3676" t="str">
            <v>N/A</v>
          </cell>
          <cell r="O3676" t="str">
            <v>C</v>
          </cell>
          <cell r="V3676">
            <v>0</v>
          </cell>
        </row>
        <row r="3677">
          <cell r="F3677" t="str">
            <v>B-19</v>
          </cell>
          <cell r="H3677" t="str">
            <v>N/A</v>
          </cell>
          <cell r="O3677" t="str">
            <v>C</v>
          </cell>
          <cell r="V3677">
            <v>416801.53080299997</v>
          </cell>
        </row>
        <row r="3678">
          <cell r="F3678" t="str">
            <v>B-19</v>
          </cell>
          <cell r="H3678" t="str">
            <v>N/A</v>
          </cell>
          <cell r="O3678" t="str">
            <v>C</v>
          </cell>
          <cell r="V3678">
            <v>0</v>
          </cell>
        </row>
        <row r="3679">
          <cell r="F3679" t="str">
            <v>B-19</v>
          </cell>
          <cell r="H3679" t="str">
            <v>N/A</v>
          </cell>
          <cell r="O3679" t="str">
            <v>C</v>
          </cell>
          <cell r="V3679">
            <v>0</v>
          </cell>
        </row>
        <row r="3680">
          <cell r="F3680" t="str">
            <v>B-19</v>
          </cell>
          <cell r="H3680" t="str">
            <v>N/A</v>
          </cell>
          <cell r="O3680" t="str">
            <v>C</v>
          </cell>
          <cell r="V3680">
            <v>609957.04271099996</v>
          </cell>
        </row>
        <row r="3681">
          <cell r="F3681" t="str">
            <v>B-19</v>
          </cell>
          <cell r="H3681" t="str">
            <v>N/A</v>
          </cell>
          <cell r="O3681" t="str">
            <v>C</v>
          </cell>
          <cell r="V3681">
            <v>0</v>
          </cell>
        </row>
        <row r="3682">
          <cell r="F3682" t="str">
            <v>B-19</v>
          </cell>
          <cell r="H3682" t="str">
            <v>N/A</v>
          </cell>
          <cell r="O3682" t="str">
            <v>C</v>
          </cell>
          <cell r="V3682">
            <v>0</v>
          </cell>
        </row>
        <row r="3683">
          <cell r="F3683" t="str">
            <v>B-19</v>
          </cell>
          <cell r="H3683" t="str">
            <v>N/A</v>
          </cell>
          <cell r="O3683" t="str">
            <v>C</v>
          </cell>
          <cell r="V3683">
            <v>3815428.337812</v>
          </cell>
        </row>
        <row r="3684">
          <cell r="F3684" t="str">
            <v>B-19</v>
          </cell>
          <cell r="H3684" t="str">
            <v>N/A</v>
          </cell>
          <cell r="O3684" t="str">
            <v>C</v>
          </cell>
          <cell r="V3684">
            <v>0</v>
          </cell>
        </row>
        <row r="3685">
          <cell r="F3685" t="str">
            <v>B-19</v>
          </cell>
          <cell r="H3685" t="str">
            <v>N/A</v>
          </cell>
          <cell r="O3685" t="str">
            <v>C</v>
          </cell>
          <cell r="V3685">
            <v>0</v>
          </cell>
        </row>
        <row r="3686">
          <cell r="F3686" t="str">
            <v>B-19</v>
          </cell>
          <cell r="H3686" t="str">
            <v>N/A</v>
          </cell>
          <cell r="O3686" t="str">
            <v>C</v>
          </cell>
          <cell r="V3686">
            <v>1172402.7397119999</v>
          </cell>
        </row>
        <row r="3687">
          <cell r="F3687" t="str">
            <v>B-19</v>
          </cell>
          <cell r="H3687" t="str">
            <v>N/A</v>
          </cell>
          <cell r="O3687" t="str">
            <v>C</v>
          </cell>
          <cell r="V3687">
            <v>0</v>
          </cell>
        </row>
        <row r="3688">
          <cell r="F3688" t="str">
            <v>B-19</v>
          </cell>
          <cell r="H3688" t="str">
            <v>N/A</v>
          </cell>
          <cell r="O3688" t="str">
            <v>C</v>
          </cell>
          <cell r="V3688">
            <v>0</v>
          </cell>
        </row>
        <row r="3689">
          <cell r="F3689" t="str">
            <v>B-19</v>
          </cell>
          <cell r="H3689" t="str">
            <v>N/A</v>
          </cell>
          <cell r="O3689" t="str">
            <v>C</v>
          </cell>
          <cell r="V3689">
            <v>375477.20563699998</v>
          </cell>
        </row>
        <row r="3690">
          <cell r="F3690" t="str">
            <v>B-19</v>
          </cell>
          <cell r="H3690" t="str">
            <v>N/A</v>
          </cell>
          <cell r="O3690" t="str">
            <v>C</v>
          </cell>
          <cell r="V3690">
            <v>0</v>
          </cell>
        </row>
        <row r="3691">
          <cell r="F3691" t="str">
            <v>B-19</v>
          </cell>
          <cell r="H3691" t="str">
            <v>CARE Discount</v>
          </cell>
          <cell r="O3691" t="str">
            <v>C</v>
          </cell>
          <cell r="V3691">
            <v>1759085.4893050001</v>
          </cell>
        </row>
        <row r="3692">
          <cell r="F3692" t="str">
            <v>B-19</v>
          </cell>
          <cell r="H3692" t="str">
            <v>CARE Discount</v>
          </cell>
          <cell r="O3692" t="str">
            <v>C</v>
          </cell>
          <cell r="V3692">
            <v>416801.53080299997</v>
          </cell>
        </row>
        <row r="3693">
          <cell r="F3693" t="str">
            <v>B-19</v>
          </cell>
          <cell r="H3693" t="str">
            <v>CARE Discount</v>
          </cell>
          <cell r="O3693" t="str">
            <v>C</v>
          </cell>
          <cell r="V3693">
            <v>609957.04271099996</v>
          </cell>
        </row>
        <row r="3694">
          <cell r="F3694" t="str">
            <v>B-19</v>
          </cell>
          <cell r="H3694" t="str">
            <v>CARE Discount</v>
          </cell>
          <cell r="O3694" t="str">
            <v>C</v>
          </cell>
          <cell r="V3694">
            <v>3815428.337812</v>
          </cell>
        </row>
        <row r="3695">
          <cell r="F3695" t="str">
            <v>B-19</v>
          </cell>
          <cell r="H3695" t="str">
            <v>CARE Discount</v>
          </cell>
          <cell r="O3695" t="str">
            <v>C</v>
          </cell>
          <cell r="V3695">
            <v>1172402.7397119999</v>
          </cell>
        </row>
        <row r="3696">
          <cell r="F3696" t="str">
            <v>B-19</v>
          </cell>
          <cell r="H3696" t="str">
            <v>CARE Discount</v>
          </cell>
          <cell r="O3696" t="str">
            <v>C</v>
          </cell>
          <cell r="V3696">
            <v>375477.20563699998</v>
          </cell>
        </row>
        <row r="3697">
          <cell r="F3697" t="str">
            <v>B-19</v>
          </cell>
          <cell r="H3697" t="str">
            <v>FO1</v>
          </cell>
          <cell r="O3697" t="str">
            <v>C</v>
          </cell>
          <cell r="V3697">
            <v>0</v>
          </cell>
        </row>
        <row r="3698">
          <cell r="F3698" t="str">
            <v>B-19</v>
          </cell>
          <cell r="H3698" t="str">
            <v>FO1</v>
          </cell>
          <cell r="O3698" t="str">
            <v>C</v>
          </cell>
          <cell r="V3698">
            <v>0</v>
          </cell>
        </row>
        <row r="3699">
          <cell r="F3699" t="str">
            <v>B-19</v>
          </cell>
          <cell r="H3699" t="str">
            <v>FO1</v>
          </cell>
          <cell r="O3699" t="str">
            <v>C</v>
          </cell>
          <cell r="V3699">
            <v>0</v>
          </cell>
        </row>
        <row r="3700">
          <cell r="F3700" t="str">
            <v>B-19</v>
          </cell>
          <cell r="H3700" t="str">
            <v>FO1</v>
          </cell>
          <cell r="O3700" t="str">
            <v>C</v>
          </cell>
          <cell r="V3700">
            <v>0</v>
          </cell>
        </row>
        <row r="3701">
          <cell r="F3701" t="str">
            <v>B-19</v>
          </cell>
          <cell r="H3701" t="str">
            <v>FO1</v>
          </cell>
          <cell r="O3701" t="str">
            <v>C</v>
          </cell>
          <cell r="V3701">
            <v>106346.79036699999</v>
          </cell>
        </row>
        <row r="3702">
          <cell r="F3702" t="str">
            <v>B-19</v>
          </cell>
          <cell r="H3702" t="str">
            <v>FO1</v>
          </cell>
          <cell r="O3702" t="str">
            <v>C</v>
          </cell>
          <cell r="V3702">
            <v>9662620.5650400016</v>
          </cell>
        </row>
        <row r="3703">
          <cell r="F3703" t="str">
            <v>B-19</v>
          </cell>
          <cell r="H3703" t="str">
            <v>FO1</v>
          </cell>
          <cell r="O3703" t="str">
            <v>C</v>
          </cell>
          <cell r="V3703">
            <v>34538.979188999998</v>
          </cell>
        </row>
        <row r="3704">
          <cell r="F3704" t="str">
            <v>B-19</v>
          </cell>
          <cell r="H3704" t="str">
            <v>FO1</v>
          </cell>
          <cell r="O3704" t="str">
            <v>C</v>
          </cell>
          <cell r="V3704">
            <v>2626473.5135019999</v>
          </cell>
        </row>
        <row r="3705">
          <cell r="F3705" t="str">
            <v>B-19</v>
          </cell>
          <cell r="H3705" t="str">
            <v>FO1</v>
          </cell>
          <cell r="O3705" t="str">
            <v>C</v>
          </cell>
          <cell r="V3705">
            <v>51078.024250000002</v>
          </cell>
        </row>
        <row r="3706">
          <cell r="F3706" t="str">
            <v>B-19</v>
          </cell>
          <cell r="H3706" t="str">
            <v>FO1</v>
          </cell>
          <cell r="O3706" t="str">
            <v>C</v>
          </cell>
          <cell r="V3706">
            <v>3864691.1711190003</v>
          </cell>
        </row>
        <row r="3707">
          <cell r="F3707" t="str">
            <v>B-19</v>
          </cell>
          <cell r="H3707" t="str">
            <v>FO1</v>
          </cell>
          <cell r="O3707" t="str">
            <v>C</v>
          </cell>
          <cell r="V3707">
            <v>176420.274118</v>
          </cell>
        </row>
        <row r="3708">
          <cell r="F3708" t="str">
            <v>B-19</v>
          </cell>
          <cell r="H3708" t="str">
            <v>FO1</v>
          </cell>
          <cell r="O3708" t="str">
            <v>C</v>
          </cell>
          <cell r="V3708">
            <v>32478869.007794</v>
          </cell>
        </row>
        <row r="3709">
          <cell r="F3709" t="str">
            <v>B-19</v>
          </cell>
          <cell r="H3709" t="str">
            <v>FO1</v>
          </cell>
          <cell r="O3709" t="str">
            <v>C</v>
          </cell>
          <cell r="V3709">
            <v>58522.121784000003</v>
          </cell>
        </row>
        <row r="3710">
          <cell r="F3710" t="str">
            <v>B-19</v>
          </cell>
          <cell r="H3710" t="str">
            <v>FO1</v>
          </cell>
          <cell r="O3710" t="str">
            <v>C</v>
          </cell>
          <cell r="V3710">
            <v>11152086.680372</v>
          </cell>
        </row>
        <row r="3711">
          <cell r="F3711" t="str">
            <v>B-19</v>
          </cell>
          <cell r="H3711" t="str">
            <v>FO1</v>
          </cell>
          <cell r="O3711" t="str">
            <v>C</v>
          </cell>
          <cell r="V3711">
            <v>20145.090316999998</v>
          </cell>
        </row>
        <row r="3712">
          <cell r="F3712" t="str">
            <v>B-19</v>
          </cell>
          <cell r="H3712" t="str">
            <v>FO1</v>
          </cell>
          <cell r="O3712" t="str">
            <v>C</v>
          </cell>
          <cell r="V3712">
            <v>1949660.132123</v>
          </cell>
        </row>
        <row r="3713">
          <cell r="F3713" t="str">
            <v>B-19</v>
          </cell>
          <cell r="H3713" t="str">
            <v>FO1</v>
          </cell>
          <cell r="O3713" t="str">
            <v>C</v>
          </cell>
          <cell r="V3713">
            <v>0</v>
          </cell>
        </row>
        <row r="3714">
          <cell r="F3714" t="str">
            <v>B-19</v>
          </cell>
          <cell r="H3714" t="str">
            <v>FO1</v>
          </cell>
          <cell r="O3714" t="str">
            <v>C</v>
          </cell>
          <cell r="V3714">
            <v>1759085.4893050001</v>
          </cell>
        </row>
        <row r="3715">
          <cell r="F3715" t="str">
            <v>B-19</v>
          </cell>
          <cell r="H3715" t="str">
            <v>FO1</v>
          </cell>
          <cell r="O3715" t="str">
            <v>C</v>
          </cell>
          <cell r="V3715">
            <v>0</v>
          </cell>
        </row>
        <row r="3716">
          <cell r="F3716" t="str">
            <v>B-19</v>
          </cell>
          <cell r="H3716" t="str">
            <v>FO1</v>
          </cell>
          <cell r="O3716" t="str">
            <v>C</v>
          </cell>
          <cell r="V3716">
            <v>0</v>
          </cell>
        </row>
        <row r="3717">
          <cell r="F3717" t="str">
            <v>B-19</v>
          </cell>
          <cell r="H3717" t="str">
            <v>FO1</v>
          </cell>
          <cell r="O3717" t="str">
            <v>C</v>
          </cell>
          <cell r="V3717">
            <v>416801.53080299997</v>
          </cell>
        </row>
        <row r="3718">
          <cell r="F3718" t="str">
            <v>B-19</v>
          </cell>
          <cell r="H3718" t="str">
            <v>FO1</v>
          </cell>
          <cell r="O3718" t="str">
            <v>C</v>
          </cell>
          <cell r="V3718">
            <v>0</v>
          </cell>
        </row>
        <row r="3719">
          <cell r="F3719" t="str">
            <v>B-19</v>
          </cell>
          <cell r="H3719" t="str">
            <v>FO1</v>
          </cell>
          <cell r="O3719" t="str">
            <v>C</v>
          </cell>
          <cell r="V3719">
            <v>0</v>
          </cell>
        </row>
        <row r="3720">
          <cell r="F3720" t="str">
            <v>B-19</v>
          </cell>
          <cell r="H3720" t="str">
            <v>FO1</v>
          </cell>
          <cell r="O3720" t="str">
            <v>C</v>
          </cell>
          <cell r="V3720">
            <v>609957.04271099996</v>
          </cell>
        </row>
        <row r="3721">
          <cell r="F3721" t="str">
            <v>B-19</v>
          </cell>
          <cell r="H3721" t="str">
            <v>FO1</v>
          </cell>
          <cell r="O3721" t="str">
            <v>C</v>
          </cell>
          <cell r="V3721">
            <v>0</v>
          </cell>
        </row>
        <row r="3722">
          <cell r="F3722" t="str">
            <v>B-19</v>
          </cell>
          <cell r="H3722" t="str">
            <v>FO1</v>
          </cell>
          <cell r="O3722" t="str">
            <v>C</v>
          </cell>
          <cell r="V3722">
            <v>0</v>
          </cell>
        </row>
        <row r="3723">
          <cell r="F3723" t="str">
            <v>B-19</v>
          </cell>
          <cell r="H3723" t="str">
            <v>FO1</v>
          </cell>
          <cell r="O3723" t="str">
            <v>C</v>
          </cell>
          <cell r="V3723">
            <v>3815428.337812</v>
          </cell>
        </row>
        <row r="3724">
          <cell r="F3724" t="str">
            <v>B-19</v>
          </cell>
          <cell r="H3724" t="str">
            <v>FO1</v>
          </cell>
          <cell r="O3724" t="str">
            <v>C</v>
          </cell>
          <cell r="V3724">
            <v>0</v>
          </cell>
        </row>
        <row r="3725">
          <cell r="F3725" t="str">
            <v>B-19</v>
          </cell>
          <cell r="H3725" t="str">
            <v>FO1</v>
          </cell>
          <cell r="O3725" t="str">
            <v>C</v>
          </cell>
          <cell r="V3725">
            <v>0</v>
          </cell>
        </row>
        <row r="3726">
          <cell r="F3726" t="str">
            <v>B-19</v>
          </cell>
          <cell r="H3726" t="str">
            <v>FO1</v>
          </cell>
          <cell r="O3726" t="str">
            <v>C</v>
          </cell>
          <cell r="V3726">
            <v>1172402.7397119999</v>
          </cell>
        </row>
        <row r="3727">
          <cell r="F3727" t="str">
            <v>B-19</v>
          </cell>
          <cell r="H3727" t="str">
            <v>FO1</v>
          </cell>
          <cell r="O3727" t="str">
            <v>C</v>
          </cell>
          <cell r="V3727">
            <v>0</v>
          </cell>
        </row>
        <row r="3728">
          <cell r="F3728" t="str">
            <v>B-19</v>
          </cell>
          <cell r="H3728" t="str">
            <v>FO1</v>
          </cell>
          <cell r="O3728" t="str">
            <v>C</v>
          </cell>
          <cell r="V3728">
            <v>0</v>
          </cell>
        </row>
        <row r="3729">
          <cell r="F3729" t="str">
            <v>B-19</v>
          </cell>
          <cell r="H3729" t="str">
            <v>FO1</v>
          </cell>
          <cell r="O3729" t="str">
            <v>C</v>
          </cell>
          <cell r="V3729">
            <v>375477.20563699998</v>
          </cell>
        </row>
        <row r="3730">
          <cell r="F3730" t="str">
            <v>B-19</v>
          </cell>
          <cell r="H3730" t="str">
            <v>FO1</v>
          </cell>
          <cell r="O3730" t="str">
            <v>C</v>
          </cell>
          <cell r="V3730">
            <v>0</v>
          </cell>
        </row>
        <row r="3731">
          <cell r="F3731" t="str">
            <v>B-19</v>
          </cell>
          <cell r="H3731" t="str">
            <v>CARE Discount</v>
          </cell>
          <cell r="O3731" t="str">
            <v>C</v>
          </cell>
          <cell r="V3731">
            <v>106346.79036699999</v>
          </cell>
        </row>
        <row r="3732">
          <cell r="F3732" t="str">
            <v>B-19</v>
          </cell>
          <cell r="H3732" t="str">
            <v>CARE Discount</v>
          </cell>
          <cell r="O3732" t="str">
            <v>C</v>
          </cell>
          <cell r="V3732">
            <v>9662620.5650400016</v>
          </cell>
        </row>
        <row r="3733">
          <cell r="F3733" t="str">
            <v>B-19</v>
          </cell>
          <cell r="H3733" t="str">
            <v>CARE Discount</v>
          </cell>
          <cell r="O3733" t="str">
            <v>C</v>
          </cell>
          <cell r="V3733">
            <v>34538.979188999998</v>
          </cell>
        </row>
        <row r="3734">
          <cell r="F3734" t="str">
            <v>B-19</v>
          </cell>
          <cell r="H3734" t="str">
            <v>CARE Discount</v>
          </cell>
          <cell r="O3734" t="str">
            <v>C</v>
          </cell>
          <cell r="V3734">
            <v>2626473.5135019999</v>
          </cell>
        </row>
        <row r="3735">
          <cell r="F3735" t="str">
            <v>B-19</v>
          </cell>
          <cell r="H3735" t="str">
            <v>CARE Discount</v>
          </cell>
          <cell r="O3735" t="str">
            <v>C</v>
          </cell>
          <cell r="V3735">
            <v>51078.024250000002</v>
          </cell>
        </row>
        <row r="3736">
          <cell r="F3736" t="str">
            <v>B-19</v>
          </cell>
          <cell r="H3736" t="str">
            <v>CARE Discount</v>
          </cell>
          <cell r="O3736" t="str">
            <v>C</v>
          </cell>
          <cell r="V3736">
            <v>3864691.1711190003</v>
          </cell>
        </row>
        <row r="3737">
          <cell r="F3737" t="str">
            <v>B-19</v>
          </cell>
          <cell r="H3737" t="str">
            <v>CARE Discount</v>
          </cell>
          <cell r="O3737" t="str">
            <v>C</v>
          </cell>
          <cell r="V3737">
            <v>176420.274118</v>
          </cell>
        </row>
        <row r="3738">
          <cell r="F3738" t="str">
            <v>B-19</v>
          </cell>
          <cell r="H3738" t="str">
            <v>CARE Discount</v>
          </cell>
          <cell r="O3738" t="str">
            <v>C</v>
          </cell>
          <cell r="V3738">
            <v>32478869.007794</v>
          </cell>
        </row>
        <row r="3739">
          <cell r="F3739" t="str">
            <v>B-19</v>
          </cell>
          <cell r="H3739" t="str">
            <v>CARE Discount</v>
          </cell>
          <cell r="O3739" t="str">
            <v>C</v>
          </cell>
          <cell r="V3739">
            <v>58522.121784000003</v>
          </cell>
        </row>
        <row r="3740">
          <cell r="F3740" t="str">
            <v>B-19</v>
          </cell>
          <cell r="H3740" t="str">
            <v>CARE Discount</v>
          </cell>
          <cell r="O3740" t="str">
            <v>C</v>
          </cell>
          <cell r="V3740">
            <v>11152086.680372</v>
          </cell>
        </row>
        <row r="3741">
          <cell r="F3741" t="str">
            <v>B-19</v>
          </cell>
          <cell r="H3741" t="str">
            <v>CARE Discount</v>
          </cell>
          <cell r="O3741" t="str">
            <v>C</v>
          </cell>
          <cell r="V3741">
            <v>20145.090316999998</v>
          </cell>
        </row>
        <row r="3742">
          <cell r="F3742" t="str">
            <v>B-19</v>
          </cell>
          <cell r="H3742" t="str">
            <v>CARE Discount</v>
          </cell>
          <cell r="O3742" t="str">
            <v>C</v>
          </cell>
          <cell r="V3742">
            <v>1949660.132123</v>
          </cell>
        </row>
        <row r="3743">
          <cell r="F3743" t="str">
            <v>B-19</v>
          </cell>
          <cell r="H3743" t="str">
            <v>CARE Discount</v>
          </cell>
          <cell r="O3743" t="str">
            <v>C</v>
          </cell>
          <cell r="V3743">
            <v>1759085.4893050001</v>
          </cell>
        </row>
        <row r="3744">
          <cell r="F3744" t="str">
            <v>B-19</v>
          </cell>
          <cell r="H3744" t="str">
            <v>CARE Discount</v>
          </cell>
          <cell r="O3744" t="str">
            <v>C</v>
          </cell>
          <cell r="V3744">
            <v>416801.53080299997</v>
          </cell>
        </row>
        <row r="3745">
          <cell r="F3745" t="str">
            <v>B-19</v>
          </cell>
          <cell r="H3745" t="str">
            <v>CARE Discount</v>
          </cell>
          <cell r="O3745" t="str">
            <v>C</v>
          </cell>
          <cell r="V3745">
            <v>609957.04271099996</v>
          </cell>
        </row>
        <row r="3746">
          <cell r="F3746" t="str">
            <v>B-19</v>
          </cell>
          <cell r="H3746" t="str">
            <v>CARE Discount</v>
          </cell>
          <cell r="O3746" t="str">
            <v>C</v>
          </cell>
          <cell r="V3746">
            <v>3815428.337812</v>
          </cell>
        </row>
        <row r="3747">
          <cell r="F3747" t="str">
            <v>B-19</v>
          </cell>
          <cell r="H3747" t="str">
            <v>CARE Discount</v>
          </cell>
          <cell r="O3747" t="str">
            <v>C</v>
          </cell>
          <cell r="V3747">
            <v>1172402.7397119999</v>
          </cell>
        </row>
        <row r="3748">
          <cell r="F3748" t="str">
            <v>B-19</v>
          </cell>
          <cell r="H3748" t="str">
            <v>CARE Discount</v>
          </cell>
          <cell r="O3748" t="str">
            <v>C</v>
          </cell>
          <cell r="V3748">
            <v>375477.20563699998</v>
          </cell>
        </row>
        <row r="3749">
          <cell r="F3749" t="str">
            <v>B-19</v>
          </cell>
          <cell r="H3749" t="str">
            <v>FO2</v>
          </cell>
          <cell r="O3749" t="str">
            <v>N/A</v>
          </cell>
          <cell r="V3749">
            <v>0</v>
          </cell>
        </row>
        <row r="3750">
          <cell r="F3750" t="str">
            <v>B-19</v>
          </cell>
          <cell r="H3750" t="str">
            <v>FO2</v>
          </cell>
          <cell r="O3750" t="str">
            <v>N/A</v>
          </cell>
          <cell r="V3750">
            <v>0</v>
          </cell>
        </row>
        <row r="3751">
          <cell r="F3751" t="str">
            <v>B-19</v>
          </cell>
          <cell r="H3751" t="str">
            <v>FO2</v>
          </cell>
          <cell r="O3751" t="str">
            <v>N/A</v>
          </cell>
          <cell r="V3751">
            <v>0</v>
          </cell>
        </row>
        <row r="3752">
          <cell r="F3752" t="str">
            <v>B-19</v>
          </cell>
          <cell r="H3752" t="str">
            <v>FO2</v>
          </cell>
          <cell r="O3752" t="str">
            <v>N/A</v>
          </cell>
          <cell r="V3752">
            <v>0</v>
          </cell>
        </row>
        <row r="3753">
          <cell r="F3753" t="str">
            <v>B-19</v>
          </cell>
          <cell r="H3753" t="str">
            <v>FO2</v>
          </cell>
          <cell r="O3753" t="str">
            <v>N/A</v>
          </cell>
          <cell r="V3753">
            <v>0</v>
          </cell>
        </row>
        <row r="3754">
          <cell r="F3754" t="str">
            <v>B-19</v>
          </cell>
          <cell r="H3754" t="str">
            <v>FO2</v>
          </cell>
          <cell r="O3754" t="str">
            <v>N/A</v>
          </cell>
          <cell r="V3754">
            <v>0</v>
          </cell>
        </row>
        <row r="3755">
          <cell r="F3755" t="str">
            <v>B-19</v>
          </cell>
          <cell r="H3755" t="str">
            <v>FO2</v>
          </cell>
          <cell r="O3755" t="str">
            <v>N/A</v>
          </cell>
          <cell r="V3755">
            <v>138588550.48208499</v>
          </cell>
        </row>
        <row r="3756">
          <cell r="F3756" t="str">
            <v>B-19</v>
          </cell>
          <cell r="H3756" t="str">
            <v>FO2</v>
          </cell>
          <cell r="O3756" t="str">
            <v>N/A</v>
          </cell>
          <cell r="V3756">
            <v>807690173.75079811</v>
          </cell>
        </row>
        <row r="3757">
          <cell r="F3757" t="str">
            <v>B-19</v>
          </cell>
          <cell r="H3757" t="str">
            <v>FO2</v>
          </cell>
          <cell r="O3757" t="str">
            <v>N/A</v>
          </cell>
          <cell r="V3757">
            <v>6781165.2427110001</v>
          </cell>
        </row>
        <row r="3758">
          <cell r="F3758" t="str">
            <v>B-19</v>
          </cell>
          <cell r="H3758" t="str">
            <v>FO2</v>
          </cell>
          <cell r="O3758" t="str">
            <v>N/A</v>
          </cell>
          <cell r="V3758">
            <v>33336981.406916998</v>
          </cell>
        </row>
        <row r="3759">
          <cell r="F3759" t="str">
            <v>B-19</v>
          </cell>
          <cell r="H3759" t="str">
            <v>FO2</v>
          </cell>
          <cell r="O3759" t="str">
            <v>N/A</v>
          </cell>
          <cell r="V3759">
            <v>157027564.81352499</v>
          </cell>
        </row>
        <row r="3760">
          <cell r="F3760" t="str">
            <v>B-19</v>
          </cell>
          <cell r="H3760" t="str">
            <v>FO2</v>
          </cell>
          <cell r="O3760" t="str">
            <v>N/A</v>
          </cell>
          <cell r="V3760">
            <v>1818235.7943549999</v>
          </cell>
        </row>
        <row r="3761">
          <cell r="F3761" t="str">
            <v>B-19</v>
          </cell>
          <cell r="H3761" t="str">
            <v>FO2</v>
          </cell>
          <cell r="O3761" t="str">
            <v>N/A</v>
          </cell>
          <cell r="V3761">
            <v>49509706.564676002</v>
          </cell>
        </row>
        <row r="3762">
          <cell r="F3762" t="str">
            <v>B-19</v>
          </cell>
          <cell r="H3762" t="str">
            <v>FO2</v>
          </cell>
          <cell r="O3762" t="str">
            <v>N/A</v>
          </cell>
          <cell r="V3762">
            <v>303181739.35252398</v>
          </cell>
        </row>
        <row r="3763">
          <cell r="F3763" t="str">
            <v>B-19</v>
          </cell>
          <cell r="H3763" t="str">
            <v>FO2</v>
          </cell>
          <cell r="O3763" t="str">
            <v>N/A</v>
          </cell>
          <cell r="V3763">
            <v>2339501.1515779998</v>
          </cell>
        </row>
        <row r="3764">
          <cell r="F3764" t="str">
            <v>B-19</v>
          </cell>
          <cell r="H3764" t="str">
            <v>FO2</v>
          </cell>
          <cell r="O3764" t="str">
            <v>N/A</v>
          </cell>
          <cell r="V3764">
            <v>388380677.39476395</v>
          </cell>
        </row>
        <row r="3765">
          <cell r="F3765" t="str">
            <v>B-19</v>
          </cell>
          <cell r="H3765" t="str">
            <v>FO2</v>
          </cell>
          <cell r="O3765" t="str">
            <v>N/A</v>
          </cell>
          <cell r="V3765">
            <v>1537737163.4843988</v>
          </cell>
        </row>
        <row r="3766">
          <cell r="F3766" t="str">
            <v>B-19</v>
          </cell>
          <cell r="H3766" t="str">
            <v>FO2</v>
          </cell>
          <cell r="O3766" t="str">
            <v>N/A</v>
          </cell>
          <cell r="V3766">
            <v>14923505.23659</v>
          </cell>
        </row>
        <row r="3767">
          <cell r="F3767" t="str">
            <v>B-19</v>
          </cell>
          <cell r="H3767" t="str">
            <v>FO2</v>
          </cell>
          <cell r="O3767" t="str">
            <v>N/A</v>
          </cell>
          <cell r="V3767">
            <v>124248360.49358401</v>
          </cell>
        </row>
        <row r="3768">
          <cell r="F3768" t="str">
            <v>B-19</v>
          </cell>
          <cell r="H3768" t="str">
            <v>FO2</v>
          </cell>
          <cell r="O3768" t="str">
            <v>N/A</v>
          </cell>
          <cell r="V3768">
            <v>574308920.91363502</v>
          </cell>
        </row>
        <row r="3769">
          <cell r="F3769" t="str">
            <v>B-19</v>
          </cell>
          <cell r="H3769" t="str">
            <v>FO2</v>
          </cell>
          <cell r="O3769" t="str">
            <v>N/A</v>
          </cell>
          <cell r="V3769">
            <v>4457789.6177019998</v>
          </cell>
        </row>
        <row r="3770">
          <cell r="F3770" t="str">
            <v>B-19</v>
          </cell>
          <cell r="H3770" t="str">
            <v>FO2</v>
          </cell>
          <cell r="O3770" t="str">
            <v>N/A</v>
          </cell>
          <cell r="V3770">
            <v>35505620.642697997</v>
          </cell>
        </row>
        <row r="3771">
          <cell r="F3771" t="str">
            <v>B-19</v>
          </cell>
          <cell r="H3771" t="str">
            <v>FO2</v>
          </cell>
          <cell r="O3771" t="str">
            <v>N/A</v>
          </cell>
          <cell r="V3771">
            <v>311438140.26860499</v>
          </cell>
        </row>
        <row r="3772">
          <cell r="F3772" t="str">
            <v>B-19</v>
          </cell>
          <cell r="H3772" t="str">
            <v>FO2</v>
          </cell>
          <cell r="O3772" t="str">
            <v>N/A</v>
          </cell>
          <cell r="V3772">
            <v>1826044.8616879999</v>
          </cell>
        </row>
        <row r="3773">
          <cell r="F3773" t="str">
            <v>B-19</v>
          </cell>
          <cell r="H3773" t="str">
            <v>FO2</v>
          </cell>
          <cell r="O3773" t="str">
            <v>N/A</v>
          </cell>
          <cell r="V3773">
            <v>140165123.41586798</v>
          </cell>
        </row>
        <row r="3774">
          <cell r="F3774" t="str">
            <v>B-19</v>
          </cell>
          <cell r="H3774" t="str">
            <v>FO2</v>
          </cell>
          <cell r="O3774" t="str">
            <v>N/A</v>
          </cell>
          <cell r="V3774">
            <v>2056000700.394578</v>
          </cell>
        </row>
        <row r="3775">
          <cell r="F3775" t="str">
            <v>B-19</v>
          </cell>
          <cell r="H3775" t="str">
            <v>FO2</v>
          </cell>
          <cell r="O3775" t="str">
            <v>N/A</v>
          </cell>
          <cell r="V3775">
            <v>2645729.7619869998</v>
          </cell>
        </row>
        <row r="3776">
          <cell r="F3776" t="str">
            <v>B-19</v>
          </cell>
          <cell r="H3776" t="str">
            <v>FO2</v>
          </cell>
          <cell r="O3776" t="str">
            <v>N/A</v>
          </cell>
          <cell r="V3776">
            <v>20414726.39426</v>
          </cell>
        </row>
        <row r="3777">
          <cell r="F3777" t="str">
            <v>B-19</v>
          </cell>
          <cell r="H3777" t="str">
            <v>FO2</v>
          </cell>
          <cell r="O3777" t="str">
            <v>N/A</v>
          </cell>
          <cell r="V3777">
            <v>567072415.08170104</v>
          </cell>
        </row>
        <row r="3778">
          <cell r="F3778" t="str">
            <v>B-19</v>
          </cell>
          <cell r="H3778" t="str">
            <v>FO2</v>
          </cell>
          <cell r="O3778" t="str">
            <v>N/A</v>
          </cell>
          <cell r="V3778">
            <v>675541.94294600002</v>
          </cell>
        </row>
        <row r="3779">
          <cell r="F3779" t="str">
            <v>B-19</v>
          </cell>
          <cell r="H3779" t="str">
            <v>FO2</v>
          </cell>
          <cell r="O3779" t="str">
            <v>N/A</v>
          </cell>
          <cell r="V3779">
            <v>66544835.772553995</v>
          </cell>
        </row>
        <row r="3780">
          <cell r="F3780" t="str">
            <v>B-19</v>
          </cell>
          <cell r="H3780" t="str">
            <v>FO2</v>
          </cell>
          <cell r="O3780" t="str">
            <v>N/A</v>
          </cell>
          <cell r="V3780">
            <v>789999048.13191807</v>
          </cell>
        </row>
        <row r="3781">
          <cell r="F3781" t="str">
            <v>B-19</v>
          </cell>
          <cell r="H3781" t="str">
            <v>FO2</v>
          </cell>
          <cell r="O3781" t="str">
            <v>N/A</v>
          </cell>
          <cell r="V3781">
            <v>822793.90756700002</v>
          </cell>
        </row>
        <row r="3782">
          <cell r="F3782" t="str">
            <v>B-19</v>
          </cell>
          <cell r="H3782" t="str">
            <v>FO2</v>
          </cell>
          <cell r="O3782" t="str">
            <v>N/A</v>
          </cell>
          <cell r="V3782">
            <v>220457606.61999899</v>
          </cell>
        </row>
        <row r="3783">
          <cell r="F3783" t="str">
            <v>B-19</v>
          </cell>
          <cell r="H3783" t="str">
            <v>FO2</v>
          </cell>
          <cell r="O3783" t="str">
            <v>N/A</v>
          </cell>
          <cell r="V3783">
            <v>4305788806.0638952</v>
          </cell>
        </row>
        <row r="3784">
          <cell r="F3784" t="str">
            <v>B-19</v>
          </cell>
          <cell r="H3784" t="str">
            <v>FO2</v>
          </cell>
          <cell r="O3784" t="str">
            <v>N/A</v>
          </cell>
          <cell r="V3784">
            <v>5971831.906796</v>
          </cell>
        </row>
        <row r="3785">
          <cell r="F3785" t="str">
            <v>B-19</v>
          </cell>
          <cell r="H3785" t="str">
            <v>FO2</v>
          </cell>
          <cell r="O3785" t="str">
            <v>N/A</v>
          </cell>
          <cell r="V3785">
            <v>68034113.261033997</v>
          </cell>
        </row>
        <row r="3786">
          <cell r="F3786" t="str">
            <v>B-19</v>
          </cell>
          <cell r="H3786" t="str">
            <v>FO2</v>
          </cell>
          <cell r="O3786" t="str">
            <v>N/A</v>
          </cell>
          <cell r="V3786">
            <v>1372833125.1310191</v>
          </cell>
        </row>
        <row r="3787">
          <cell r="F3787" t="str">
            <v>B-19</v>
          </cell>
          <cell r="H3787" t="str">
            <v>FO2</v>
          </cell>
          <cell r="O3787" t="str">
            <v>N/A</v>
          </cell>
          <cell r="V3787">
            <v>1628603.3196360001</v>
          </cell>
        </row>
        <row r="3788">
          <cell r="F3788" t="str">
            <v>B-19</v>
          </cell>
          <cell r="H3788" t="str">
            <v>FO2</v>
          </cell>
          <cell r="O3788" t="str">
            <v>N/A</v>
          </cell>
          <cell r="V3788">
            <v>21535410.295228001</v>
          </cell>
        </row>
        <row r="3789">
          <cell r="F3789" t="str">
            <v>B-19</v>
          </cell>
          <cell r="H3789" t="str">
            <v>FO2</v>
          </cell>
          <cell r="O3789" t="str">
            <v>N/A</v>
          </cell>
          <cell r="V3789">
            <v>461467307.97341996</v>
          </cell>
        </row>
        <row r="3790">
          <cell r="F3790" t="str">
            <v>B-19</v>
          </cell>
          <cell r="H3790" t="str">
            <v>FO2</v>
          </cell>
          <cell r="O3790" t="str">
            <v>N/A</v>
          </cell>
          <cell r="V3790">
            <v>642372.65714899998</v>
          </cell>
        </row>
        <row r="3791">
          <cell r="F3791" t="str">
            <v>B-19</v>
          </cell>
          <cell r="H3791" t="str">
            <v>FO2</v>
          </cell>
          <cell r="O3791" t="str">
            <v>C</v>
          </cell>
          <cell r="V3791">
            <v>0</v>
          </cell>
        </row>
        <row r="3792">
          <cell r="F3792" t="str">
            <v>B-19</v>
          </cell>
          <cell r="H3792" t="str">
            <v>FO2</v>
          </cell>
          <cell r="O3792" t="str">
            <v>C</v>
          </cell>
          <cell r="V3792">
            <v>0</v>
          </cell>
        </row>
        <row r="3793">
          <cell r="F3793" t="str">
            <v>B-19</v>
          </cell>
          <cell r="H3793" t="str">
            <v>FO2</v>
          </cell>
          <cell r="O3793" t="str">
            <v>C</v>
          </cell>
          <cell r="V3793">
            <v>0</v>
          </cell>
        </row>
        <row r="3794">
          <cell r="F3794" t="str">
            <v>B-19</v>
          </cell>
          <cell r="H3794" t="str">
            <v>FO2</v>
          </cell>
          <cell r="O3794" t="str">
            <v>C</v>
          </cell>
          <cell r="V3794">
            <v>0</v>
          </cell>
        </row>
        <row r="3795">
          <cell r="F3795" t="str">
            <v>B-19</v>
          </cell>
          <cell r="H3795" t="str">
            <v>FO2</v>
          </cell>
          <cell r="O3795" t="str">
            <v>C</v>
          </cell>
          <cell r="V3795">
            <v>106346.79036699999</v>
          </cell>
        </row>
        <row r="3796">
          <cell r="F3796" t="str">
            <v>B-19</v>
          </cell>
          <cell r="H3796" t="str">
            <v>FO2</v>
          </cell>
          <cell r="O3796" t="str">
            <v>C</v>
          </cell>
          <cell r="V3796">
            <v>9662620.5650400016</v>
          </cell>
        </row>
        <row r="3797">
          <cell r="F3797" t="str">
            <v>B-19</v>
          </cell>
          <cell r="H3797" t="str">
            <v>FO2</v>
          </cell>
          <cell r="O3797" t="str">
            <v>C</v>
          </cell>
          <cell r="V3797">
            <v>34538.979188999998</v>
          </cell>
        </row>
        <row r="3798">
          <cell r="F3798" t="str">
            <v>B-19</v>
          </cell>
          <cell r="H3798" t="str">
            <v>FO2</v>
          </cell>
          <cell r="O3798" t="str">
            <v>C</v>
          </cell>
          <cell r="V3798">
            <v>2626473.5135019999</v>
          </cell>
        </row>
        <row r="3799">
          <cell r="F3799" t="str">
            <v>B-19</v>
          </cell>
          <cell r="H3799" t="str">
            <v>FO2</v>
          </cell>
          <cell r="O3799" t="str">
            <v>C</v>
          </cell>
          <cell r="V3799">
            <v>51078.024250000002</v>
          </cell>
        </row>
        <row r="3800">
          <cell r="F3800" t="str">
            <v>B-19</v>
          </cell>
          <cell r="H3800" t="str">
            <v>FO2</v>
          </cell>
          <cell r="O3800" t="str">
            <v>C</v>
          </cell>
          <cell r="V3800">
            <v>3864691.1711190003</v>
          </cell>
        </row>
        <row r="3801">
          <cell r="F3801" t="str">
            <v>B-19</v>
          </cell>
          <cell r="H3801" t="str">
            <v>FO2</v>
          </cell>
          <cell r="O3801" t="str">
            <v>C</v>
          </cell>
          <cell r="V3801">
            <v>176420.274118</v>
          </cell>
        </row>
        <row r="3802">
          <cell r="F3802" t="str">
            <v>B-19</v>
          </cell>
          <cell r="H3802" t="str">
            <v>FO2</v>
          </cell>
          <cell r="O3802" t="str">
            <v>C</v>
          </cell>
          <cell r="V3802">
            <v>32478869.007794</v>
          </cell>
        </row>
        <row r="3803">
          <cell r="F3803" t="str">
            <v>B-19</v>
          </cell>
          <cell r="H3803" t="str">
            <v>FO2</v>
          </cell>
          <cell r="O3803" t="str">
            <v>C</v>
          </cell>
          <cell r="V3803">
            <v>58522.121784000003</v>
          </cell>
        </row>
        <row r="3804">
          <cell r="F3804" t="str">
            <v>B-19</v>
          </cell>
          <cell r="H3804" t="str">
            <v>FO2</v>
          </cell>
          <cell r="O3804" t="str">
            <v>C</v>
          </cell>
          <cell r="V3804">
            <v>11152086.680372</v>
          </cell>
        </row>
        <row r="3805">
          <cell r="F3805" t="str">
            <v>B-19</v>
          </cell>
          <cell r="H3805" t="str">
            <v>FO2</v>
          </cell>
          <cell r="O3805" t="str">
            <v>C</v>
          </cell>
          <cell r="V3805">
            <v>20145.090316999998</v>
          </cell>
        </row>
        <row r="3806">
          <cell r="F3806" t="str">
            <v>B-19</v>
          </cell>
          <cell r="H3806" t="str">
            <v>FO2</v>
          </cell>
          <cell r="O3806" t="str">
            <v>C</v>
          </cell>
          <cell r="V3806">
            <v>1949660.132123</v>
          </cell>
        </row>
        <row r="3807">
          <cell r="F3807" t="str">
            <v>B-19</v>
          </cell>
          <cell r="H3807" t="str">
            <v>FO2</v>
          </cell>
          <cell r="O3807" t="str">
            <v>C</v>
          </cell>
          <cell r="V3807">
            <v>0</v>
          </cell>
        </row>
        <row r="3808">
          <cell r="F3808" t="str">
            <v>B-19</v>
          </cell>
          <cell r="H3808" t="str">
            <v>FO2</v>
          </cell>
          <cell r="O3808" t="str">
            <v>C</v>
          </cell>
          <cell r="V3808">
            <v>1759085.4893050001</v>
          </cell>
        </row>
        <row r="3809">
          <cell r="F3809" t="str">
            <v>B-19</v>
          </cell>
          <cell r="H3809" t="str">
            <v>FO2</v>
          </cell>
          <cell r="O3809" t="str">
            <v>C</v>
          </cell>
          <cell r="V3809">
            <v>0</v>
          </cell>
        </row>
        <row r="3810">
          <cell r="F3810" t="str">
            <v>B-19</v>
          </cell>
          <cell r="H3810" t="str">
            <v>FO2</v>
          </cell>
          <cell r="O3810" t="str">
            <v>C</v>
          </cell>
          <cell r="V3810">
            <v>0</v>
          </cell>
        </row>
        <row r="3811">
          <cell r="F3811" t="str">
            <v>B-19</v>
          </cell>
          <cell r="H3811" t="str">
            <v>FO2</v>
          </cell>
          <cell r="O3811" t="str">
            <v>C</v>
          </cell>
          <cell r="V3811">
            <v>416801.53080299997</v>
          </cell>
        </row>
        <row r="3812">
          <cell r="F3812" t="str">
            <v>B-19</v>
          </cell>
          <cell r="H3812" t="str">
            <v>FO2</v>
          </cell>
          <cell r="O3812" t="str">
            <v>C</v>
          </cell>
          <cell r="V3812">
            <v>0</v>
          </cell>
        </row>
        <row r="3813">
          <cell r="F3813" t="str">
            <v>B-19</v>
          </cell>
          <cell r="H3813" t="str">
            <v>FO2</v>
          </cell>
          <cell r="O3813" t="str">
            <v>C</v>
          </cell>
          <cell r="V3813">
            <v>0</v>
          </cell>
        </row>
        <row r="3814">
          <cell r="F3814" t="str">
            <v>B-19</v>
          </cell>
          <cell r="H3814" t="str">
            <v>FO2</v>
          </cell>
          <cell r="O3814" t="str">
            <v>C</v>
          </cell>
          <cell r="V3814">
            <v>609957.04271099996</v>
          </cell>
        </row>
        <row r="3815">
          <cell r="F3815" t="str">
            <v>B-19</v>
          </cell>
          <cell r="H3815" t="str">
            <v>FO2</v>
          </cell>
          <cell r="O3815" t="str">
            <v>C</v>
          </cell>
          <cell r="V3815">
            <v>0</v>
          </cell>
        </row>
        <row r="3816">
          <cell r="F3816" t="str">
            <v>B-19</v>
          </cell>
          <cell r="H3816" t="str">
            <v>FO2</v>
          </cell>
          <cell r="O3816" t="str">
            <v>C</v>
          </cell>
          <cell r="V3816">
            <v>0</v>
          </cell>
        </row>
        <row r="3817">
          <cell r="F3817" t="str">
            <v>B-19</v>
          </cell>
          <cell r="H3817" t="str">
            <v>FO2</v>
          </cell>
          <cell r="O3817" t="str">
            <v>C</v>
          </cell>
          <cell r="V3817">
            <v>3815428.337812</v>
          </cell>
        </row>
        <row r="3818">
          <cell r="F3818" t="str">
            <v>B-19</v>
          </cell>
          <cell r="H3818" t="str">
            <v>FO2</v>
          </cell>
          <cell r="O3818" t="str">
            <v>C</v>
          </cell>
          <cell r="V3818">
            <v>0</v>
          </cell>
        </row>
        <row r="3819">
          <cell r="F3819" t="str">
            <v>B-19</v>
          </cell>
          <cell r="H3819" t="str">
            <v>FO2</v>
          </cell>
          <cell r="O3819" t="str">
            <v>C</v>
          </cell>
          <cell r="V3819">
            <v>0</v>
          </cell>
        </row>
        <row r="3820">
          <cell r="F3820" t="str">
            <v>B-19</v>
          </cell>
          <cell r="H3820" t="str">
            <v>FO2</v>
          </cell>
          <cell r="O3820" t="str">
            <v>C</v>
          </cell>
          <cell r="V3820">
            <v>1172402.7397119999</v>
          </cell>
        </row>
        <row r="3821">
          <cell r="F3821" t="str">
            <v>B-19</v>
          </cell>
          <cell r="H3821" t="str">
            <v>FO2</v>
          </cell>
          <cell r="O3821" t="str">
            <v>C</v>
          </cell>
          <cell r="V3821">
            <v>0</v>
          </cell>
        </row>
        <row r="3822">
          <cell r="F3822" t="str">
            <v>B-19</v>
          </cell>
          <cell r="H3822" t="str">
            <v>FO2</v>
          </cell>
          <cell r="O3822" t="str">
            <v>C</v>
          </cell>
          <cell r="V3822">
            <v>0</v>
          </cell>
        </row>
        <row r="3823">
          <cell r="F3823" t="str">
            <v>B-19</v>
          </cell>
          <cell r="H3823" t="str">
            <v>FO2</v>
          </cell>
          <cell r="O3823" t="str">
            <v>C</v>
          </cell>
          <cell r="V3823">
            <v>375477.20563699998</v>
          </cell>
        </row>
        <row r="3824">
          <cell r="F3824" t="str">
            <v>B-19</v>
          </cell>
          <cell r="H3824" t="str">
            <v>FO2</v>
          </cell>
          <cell r="O3824" t="str">
            <v>C</v>
          </cell>
          <cell r="V3824">
            <v>0</v>
          </cell>
        </row>
        <row r="3825">
          <cell r="F3825" t="str">
            <v>B-19</v>
          </cell>
          <cell r="H3825" t="str">
            <v>FO3</v>
          </cell>
          <cell r="O3825" t="str">
            <v>N/A</v>
          </cell>
          <cell r="V3825">
            <v>0</v>
          </cell>
        </row>
        <row r="3826">
          <cell r="F3826" t="str">
            <v>B-19</v>
          </cell>
          <cell r="H3826" t="str">
            <v>FO3</v>
          </cell>
          <cell r="O3826" t="str">
            <v>N/A</v>
          </cell>
          <cell r="V3826">
            <v>0</v>
          </cell>
        </row>
        <row r="3827">
          <cell r="F3827" t="str">
            <v>B-19</v>
          </cell>
          <cell r="H3827" t="str">
            <v>FO3</v>
          </cell>
          <cell r="O3827" t="str">
            <v>N/A</v>
          </cell>
          <cell r="V3827">
            <v>0</v>
          </cell>
        </row>
        <row r="3828">
          <cell r="F3828" t="str">
            <v>B-19</v>
          </cell>
          <cell r="H3828" t="str">
            <v>FO3</v>
          </cell>
          <cell r="O3828" t="str">
            <v>N/A</v>
          </cell>
          <cell r="V3828">
            <v>0</v>
          </cell>
        </row>
        <row r="3829">
          <cell r="F3829" t="str">
            <v>B-19</v>
          </cell>
          <cell r="H3829" t="str">
            <v>FO3</v>
          </cell>
          <cell r="O3829" t="str">
            <v>N/A</v>
          </cell>
          <cell r="V3829">
            <v>0</v>
          </cell>
        </row>
        <row r="3830">
          <cell r="F3830" t="str">
            <v>B-19</v>
          </cell>
          <cell r="H3830" t="str">
            <v>FO3</v>
          </cell>
          <cell r="O3830" t="str">
            <v>N/A</v>
          </cell>
          <cell r="V3830">
            <v>0</v>
          </cell>
        </row>
        <row r="3831">
          <cell r="F3831" t="str">
            <v>B-19</v>
          </cell>
          <cell r="H3831" t="str">
            <v>FO3</v>
          </cell>
          <cell r="O3831" t="str">
            <v>N/A</v>
          </cell>
          <cell r="V3831">
            <v>138588550.48208499</v>
          </cell>
        </row>
        <row r="3832">
          <cell r="F3832" t="str">
            <v>B-19</v>
          </cell>
          <cell r="H3832" t="str">
            <v>FO3</v>
          </cell>
          <cell r="O3832" t="str">
            <v>N/A</v>
          </cell>
          <cell r="V3832">
            <v>807690173.75079811</v>
          </cell>
        </row>
        <row r="3833">
          <cell r="F3833" t="str">
            <v>B-19</v>
          </cell>
          <cell r="H3833" t="str">
            <v>FO3</v>
          </cell>
          <cell r="O3833" t="str">
            <v>N/A</v>
          </cell>
          <cell r="V3833">
            <v>6781165.2427110001</v>
          </cell>
        </row>
        <row r="3834">
          <cell r="F3834" t="str">
            <v>B-19</v>
          </cell>
          <cell r="H3834" t="str">
            <v>FO3</v>
          </cell>
          <cell r="O3834" t="str">
            <v>N/A</v>
          </cell>
          <cell r="V3834">
            <v>33336981.406916998</v>
          </cell>
        </row>
        <row r="3835">
          <cell r="F3835" t="str">
            <v>B-19</v>
          </cell>
          <cell r="H3835" t="str">
            <v>FO3</v>
          </cell>
          <cell r="O3835" t="str">
            <v>N/A</v>
          </cell>
          <cell r="V3835">
            <v>157027564.81352499</v>
          </cell>
        </row>
        <row r="3836">
          <cell r="F3836" t="str">
            <v>B-19</v>
          </cell>
          <cell r="H3836" t="str">
            <v>FO3</v>
          </cell>
          <cell r="O3836" t="str">
            <v>N/A</v>
          </cell>
          <cell r="V3836">
            <v>1818235.7943549999</v>
          </cell>
        </row>
        <row r="3837">
          <cell r="F3837" t="str">
            <v>B-19</v>
          </cell>
          <cell r="H3837" t="str">
            <v>FO3</v>
          </cell>
          <cell r="O3837" t="str">
            <v>N/A</v>
          </cell>
          <cell r="V3837">
            <v>49509706.564676002</v>
          </cell>
        </row>
        <row r="3838">
          <cell r="F3838" t="str">
            <v>B-19</v>
          </cell>
          <cell r="H3838" t="str">
            <v>FO3</v>
          </cell>
          <cell r="O3838" t="str">
            <v>N/A</v>
          </cell>
          <cell r="V3838">
            <v>303181739.35252398</v>
          </cell>
        </row>
        <row r="3839">
          <cell r="F3839" t="str">
            <v>B-19</v>
          </cell>
          <cell r="H3839" t="str">
            <v>FO3</v>
          </cell>
          <cell r="O3839" t="str">
            <v>N/A</v>
          </cell>
          <cell r="V3839">
            <v>2339501.1515779998</v>
          </cell>
        </row>
        <row r="3840">
          <cell r="F3840" t="str">
            <v>B-19</v>
          </cell>
          <cell r="H3840" t="str">
            <v>FO3</v>
          </cell>
          <cell r="O3840" t="str">
            <v>N/A</v>
          </cell>
          <cell r="V3840">
            <v>388380677.39476395</v>
          </cell>
        </row>
        <row r="3841">
          <cell r="F3841" t="str">
            <v>B-19</v>
          </cell>
          <cell r="H3841" t="str">
            <v>FO3</v>
          </cell>
          <cell r="O3841" t="str">
            <v>N/A</v>
          </cell>
          <cell r="V3841">
            <v>1537737163.4843988</v>
          </cell>
        </row>
        <row r="3842">
          <cell r="F3842" t="str">
            <v>B-19</v>
          </cell>
          <cell r="H3842" t="str">
            <v>FO3</v>
          </cell>
          <cell r="O3842" t="str">
            <v>N/A</v>
          </cell>
          <cell r="V3842">
            <v>14923505.23659</v>
          </cell>
        </row>
        <row r="3843">
          <cell r="F3843" t="str">
            <v>B-19</v>
          </cell>
          <cell r="H3843" t="str">
            <v>FO3</v>
          </cell>
          <cell r="O3843" t="str">
            <v>N/A</v>
          </cell>
          <cell r="V3843">
            <v>124248360.49358401</v>
          </cell>
        </row>
        <row r="3844">
          <cell r="F3844" t="str">
            <v>B-19</v>
          </cell>
          <cell r="H3844" t="str">
            <v>FO3</v>
          </cell>
          <cell r="O3844" t="str">
            <v>N/A</v>
          </cell>
          <cell r="V3844">
            <v>574308920.91363502</v>
          </cell>
        </row>
        <row r="3845">
          <cell r="F3845" t="str">
            <v>B-19</v>
          </cell>
          <cell r="H3845" t="str">
            <v>FO3</v>
          </cell>
          <cell r="O3845" t="str">
            <v>N/A</v>
          </cell>
          <cell r="V3845">
            <v>4457789.6177019998</v>
          </cell>
        </row>
        <row r="3846">
          <cell r="F3846" t="str">
            <v>B-19</v>
          </cell>
          <cell r="H3846" t="str">
            <v>FO3</v>
          </cell>
          <cell r="O3846" t="str">
            <v>N/A</v>
          </cell>
          <cell r="V3846">
            <v>35505620.642697997</v>
          </cell>
        </row>
        <row r="3847">
          <cell r="F3847" t="str">
            <v>B-19</v>
          </cell>
          <cell r="H3847" t="str">
            <v>FO3</v>
          </cell>
          <cell r="O3847" t="str">
            <v>N/A</v>
          </cell>
          <cell r="V3847">
            <v>311438140.26860499</v>
          </cell>
        </row>
        <row r="3848">
          <cell r="F3848" t="str">
            <v>B-19</v>
          </cell>
          <cell r="H3848" t="str">
            <v>FO3</v>
          </cell>
          <cell r="O3848" t="str">
            <v>N/A</v>
          </cell>
          <cell r="V3848">
            <v>1826044.8616879999</v>
          </cell>
        </row>
        <row r="3849">
          <cell r="F3849" t="str">
            <v>B-19</v>
          </cell>
          <cell r="H3849" t="str">
            <v>FO3</v>
          </cell>
          <cell r="O3849" t="str">
            <v>N/A</v>
          </cell>
          <cell r="V3849">
            <v>140165123.41586798</v>
          </cell>
        </row>
        <row r="3850">
          <cell r="F3850" t="str">
            <v>B-19</v>
          </cell>
          <cell r="H3850" t="str">
            <v>FO3</v>
          </cell>
          <cell r="O3850" t="str">
            <v>N/A</v>
          </cell>
          <cell r="V3850">
            <v>2056000700.394578</v>
          </cell>
        </row>
        <row r="3851">
          <cell r="F3851" t="str">
            <v>B-19</v>
          </cell>
          <cell r="H3851" t="str">
            <v>FO3</v>
          </cell>
          <cell r="O3851" t="str">
            <v>N/A</v>
          </cell>
          <cell r="V3851">
            <v>2645729.7619869998</v>
          </cell>
        </row>
        <row r="3852">
          <cell r="F3852" t="str">
            <v>B-19</v>
          </cell>
          <cell r="H3852" t="str">
            <v>FO3</v>
          </cell>
          <cell r="O3852" t="str">
            <v>N/A</v>
          </cell>
          <cell r="V3852">
            <v>20414726.39426</v>
          </cell>
        </row>
        <row r="3853">
          <cell r="F3853" t="str">
            <v>B-19</v>
          </cell>
          <cell r="H3853" t="str">
            <v>FO3</v>
          </cell>
          <cell r="O3853" t="str">
            <v>N/A</v>
          </cell>
          <cell r="V3853">
            <v>567072415.08170104</v>
          </cell>
        </row>
        <row r="3854">
          <cell r="F3854" t="str">
            <v>B-19</v>
          </cell>
          <cell r="H3854" t="str">
            <v>FO3</v>
          </cell>
          <cell r="O3854" t="str">
            <v>N/A</v>
          </cell>
          <cell r="V3854">
            <v>675541.94294600002</v>
          </cell>
        </row>
        <row r="3855">
          <cell r="F3855" t="str">
            <v>B-19</v>
          </cell>
          <cell r="H3855" t="str">
            <v>FO3</v>
          </cell>
          <cell r="O3855" t="str">
            <v>N/A</v>
          </cell>
          <cell r="V3855">
            <v>66544835.772553995</v>
          </cell>
        </row>
        <row r="3856">
          <cell r="F3856" t="str">
            <v>B-19</v>
          </cell>
          <cell r="H3856" t="str">
            <v>FO3</v>
          </cell>
          <cell r="O3856" t="str">
            <v>N/A</v>
          </cell>
          <cell r="V3856">
            <v>789999048.13191807</v>
          </cell>
        </row>
        <row r="3857">
          <cell r="F3857" t="str">
            <v>B-19</v>
          </cell>
          <cell r="H3857" t="str">
            <v>FO3</v>
          </cell>
          <cell r="O3857" t="str">
            <v>N/A</v>
          </cell>
          <cell r="V3857">
            <v>822793.90756700002</v>
          </cell>
        </row>
        <row r="3858">
          <cell r="F3858" t="str">
            <v>B-19</v>
          </cell>
          <cell r="H3858" t="str">
            <v>FO3</v>
          </cell>
          <cell r="O3858" t="str">
            <v>N/A</v>
          </cell>
          <cell r="V3858">
            <v>220457606.61999899</v>
          </cell>
        </row>
        <row r="3859">
          <cell r="F3859" t="str">
            <v>B-19</v>
          </cell>
          <cell r="H3859" t="str">
            <v>FO3</v>
          </cell>
          <cell r="O3859" t="str">
            <v>N/A</v>
          </cell>
          <cell r="V3859">
            <v>4305788806.0638952</v>
          </cell>
        </row>
        <row r="3860">
          <cell r="F3860" t="str">
            <v>B-19</v>
          </cell>
          <cell r="H3860" t="str">
            <v>FO3</v>
          </cell>
          <cell r="O3860" t="str">
            <v>N/A</v>
          </cell>
          <cell r="V3860">
            <v>5971831.906796</v>
          </cell>
        </row>
        <row r="3861">
          <cell r="F3861" t="str">
            <v>B-19</v>
          </cell>
          <cell r="H3861" t="str">
            <v>FO3</v>
          </cell>
          <cell r="O3861" t="str">
            <v>N/A</v>
          </cell>
          <cell r="V3861">
            <v>68034113.261033997</v>
          </cell>
        </row>
        <row r="3862">
          <cell r="F3862" t="str">
            <v>B-19</v>
          </cell>
          <cell r="H3862" t="str">
            <v>FO3</v>
          </cell>
          <cell r="O3862" t="str">
            <v>N/A</v>
          </cell>
          <cell r="V3862">
            <v>1372833125.1310191</v>
          </cell>
        </row>
        <row r="3863">
          <cell r="F3863" t="str">
            <v>B-19</v>
          </cell>
          <cell r="H3863" t="str">
            <v>FO3</v>
          </cell>
          <cell r="O3863" t="str">
            <v>N/A</v>
          </cell>
          <cell r="V3863">
            <v>1628603.3196360001</v>
          </cell>
        </row>
        <row r="3864">
          <cell r="F3864" t="str">
            <v>B-19</v>
          </cell>
          <cell r="H3864" t="str">
            <v>FO3</v>
          </cell>
          <cell r="O3864" t="str">
            <v>N/A</v>
          </cell>
          <cell r="V3864">
            <v>21535410.295228001</v>
          </cell>
        </row>
        <row r="3865">
          <cell r="F3865" t="str">
            <v>B-19</v>
          </cell>
          <cell r="H3865" t="str">
            <v>FO3</v>
          </cell>
          <cell r="O3865" t="str">
            <v>N/A</v>
          </cell>
          <cell r="V3865">
            <v>461467307.97341996</v>
          </cell>
        </row>
        <row r="3866">
          <cell r="F3866" t="str">
            <v>B-19</v>
          </cell>
          <cell r="H3866" t="str">
            <v>FO3</v>
          </cell>
          <cell r="O3866" t="str">
            <v>N/A</v>
          </cell>
          <cell r="V3866">
            <v>642372.65714899998</v>
          </cell>
        </row>
        <row r="3867">
          <cell r="F3867" t="str">
            <v>B-19</v>
          </cell>
          <cell r="H3867" t="str">
            <v>FO3</v>
          </cell>
          <cell r="O3867" t="str">
            <v>C</v>
          </cell>
          <cell r="V3867">
            <v>0</v>
          </cell>
        </row>
        <row r="3868">
          <cell r="F3868" t="str">
            <v>B-19</v>
          </cell>
          <cell r="H3868" t="str">
            <v>FO3</v>
          </cell>
          <cell r="O3868" t="str">
            <v>C</v>
          </cell>
          <cell r="V3868">
            <v>0</v>
          </cell>
        </row>
        <row r="3869">
          <cell r="F3869" t="str">
            <v>B-19</v>
          </cell>
          <cell r="H3869" t="str">
            <v>FO3</v>
          </cell>
          <cell r="O3869" t="str">
            <v>C</v>
          </cell>
          <cell r="V3869">
            <v>0</v>
          </cell>
        </row>
        <row r="3870">
          <cell r="F3870" t="str">
            <v>B-19</v>
          </cell>
          <cell r="H3870" t="str">
            <v>FO3</v>
          </cell>
          <cell r="O3870" t="str">
            <v>C</v>
          </cell>
          <cell r="V3870">
            <v>0</v>
          </cell>
        </row>
        <row r="3871">
          <cell r="F3871" t="str">
            <v>B-19</v>
          </cell>
          <cell r="H3871" t="str">
            <v>FO3</v>
          </cell>
          <cell r="O3871" t="str">
            <v>C</v>
          </cell>
          <cell r="V3871">
            <v>106346.79036699999</v>
          </cell>
        </row>
        <row r="3872">
          <cell r="F3872" t="str">
            <v>B-19</v>
          </cell>
          <cell r="H3872" t="str">
            <v>FO3</v>
          </cell>
          <cell r="O3872" t="str">
            <v>C</v>
          </cell>
          <cell r="V3872">
            <v>9662620.5650400016</v>
          </cell>
        </row>
        <row r="3873">
          <cell r="F3873" t="str">
            <v>B-19</v>
          </cell>
          <cell r="H3873" t="str">
            <v>FO3</v>
          </cell>
          <cell r="O3873" t="str">
            <v>C</v>
          </cell>
          <cell r="V3873">
            <v>34538.979188999998</v>
          </cell>
        </row>
        <row r="3874">
          <cell r="F3874" t="str">
            <v>B-19</v>
          </cell>
          <cell r="H3874" t="str">
            <v>FO3</v>
          </cell>
          <cell r="O3874" t="str">
            <v>C</v>
          </cell>
          <cell r="V3874">
            <v>2626473.5135019999</v>
          </cell>
        </row>
        <row r="3875">
          <cell r="F3875" t="str">
            <v>B-19</v>
          </cell>
          <cell r="H3875" t="str">
            <v>FO3</v>
          </cell>
          <cell r="O3875" t="str">
            <v>C</v>
          </cell>
          <cell r="V3875">
            <v>51078.024250000002</v>
          </cell>
        </row>
        <row r="3876">
          <cell r="F3876" t="str">
            <v>B-19</v>
          </cell>
          <cell r="H3876" t="str">
            <v>FO3</v>
          </cell>
          <cell r="O3876" t="str">
            <v>C</v>
          </cell>
          <cell r="V3876">
            <v>3864691.1711190003</v>
          </cell>
        </row>
        <row r="3877">
          <cell r="F3877" t="str">
            <v>B-19</v>
          </cell>
          <cell r="H3877" t="str">
            <v>FO3</v>
          </cell>
          <cell r="O3877" t="str">
            <v>C</v>
          </cell>
          <cell r="V3877">
            <v>176420.274118</v>
          </cell>
        </row>
        <row r="3878">
          <cell r="F3878" t="str">
            <v>B-19</v>
          </cell>
          <cell r="H3878" t="str">
            <v>FO3</v>
          </cell>
          <cell r="O3878" t="str">
            <v>C</v>
          </cell>
          <cell r="V3878">
            <v>32478869.007794</v>
          </cell>
        </row>
        <row r="3879">
          <cell r="F3879" t="str">
            <v>B-19</v>
          </cell>
          <cell r="H3879" t="str">
            <v>FO3</v>
          </cell>
          <cell r="O3879" t="str">
            <v>C</v>
          </cell>
          <cell r="V3879">
            <v>58522.121784000003</v>
          </cell>
        </row>
        <row r="3880">
          <cell r="F3880" t="str">
            <v>B-19</v>
          </cell>
          <cell r="H3880" t="str">
            <v>FO3</v>
          </cell>
          <cell r="O3880" t="str">
            <v>C</v>
          </cell>
          <cell r="V3880">
            <v>11152086.680372</v>
          </cell>
        </row>
        <row r="3881">
          <cell r="F3881" t="str">
            <v>B-19</v>
          </cell>
          <cell r="H3881" t="str">
            <v>FO3</v>
          </cell>
          <cell r="O3881" t="str">
            <v>C</v>
          </cell>
          <cell r="V3881">
            <v>20145.090316999998</v>
          </cell>
        </row>
        <row r="3882">
          <cell r="F3882" t="str">
            <v>B-19</v>
          </cell>
          <cell r="H3882" t="str">
            <v>FO3</v>
          </cell>
          <cell r="O3882" t="str">
            <v>C</v>
          </cell>
          <cell r="V3882">
            <v>1949660.132123</v>
          </cell>
        </row>
        <row r="3883">
          <cell r="F3883" t="str">
            <v>B-19</v>
          </cell>
          <cell r="H3883" t="str">
            <v>FO3</v>
          </cell>
          <cell r="O3883" t="str">
            <v>C</v>
          </cell>
          <cell r="V3883">
            <v>0</v>
          </cell>
        </row>
        <row r="3884">
          <cell r="F3884" t="str">
            <v>B-19</v>
          </cell>
          <cell r="H3884" t="str">
            <v>FO3</v>
          </cell>
          <cell r="O3884" t="str">
            <v>C</v>
          </cell>
          <cell r="V3884">
            <v>1759085.4893050001</v>
          </cell>
        </row>
        <row r="3885">
          <cell r="F3885" t="str">
            <v>B-19</v>
          </cell>
          <cell r="H3885" t="str">
            <v>FO3</v>
          </cell>
          <cell r="O3885" t="str">
            <v>C</v>
          </cell>
          <cell r="V3885">
            <v>0</v>
          </cell>
        </row>
        <row r="3886">
          <cell r="F3886" t="str">
            <v>B-19</v>
          </cell>
          <cell r="H3886" t="str">
            <v>FO3</v>
          </cell>
          <cell r="O3886" t="str">
            <v>C</v>
          </cell>
          <cell r="V3886">
            <v>0</v>
          </cell>
        </row>
        <row r="3887">
          <cell r="F3887" t="str">
            <v>B-19</v>
          </cell>
          <cell r="H3887" t="str">
            <v>FO3</v>
          </cell>
          <cell r="O3887" t="str">
            <v>C</v>
          </cell>
          <cell r="V3887">
            <v>416801.53080299997</v>
          </cell>
        </row>
        <row r="3888">
          <cell r="F3888" t="str">
            <v>B-19</v>
          </cell>
          <cell r="H3888" t="str">
            <v>FO3</v>
          </cell>
          <cell r="O3888" t="str">
            <v>C</v>
          </cell>
          <cell r="V3888">
            <v>0</v>
          </cell>
        </row>
        <row r="3889">
          <cell r="F3889" t="str">
            <v>B-19</v>
          </cell>
          <cell r="H3889" t="str">
            <v>FO3</v>
          </cell>
          <cell r="O3889" t="str">
            <v>C</v>
          </cell>
          <cell r="V3889">
            <v>0</v>
          </cell>
        </row>
        <row r="3890">
          <cell r="F3890" t="str">
            <v>B-19</v>
          </cell>
          <cell r="H3890" t="str">
            <v>FO3</v>
          </cell>
          <cell r="O3890" t="str">
            <v>C</v>
          </cell>
          <cell r="V3890">
            <v>609957.04271099996</v>
          </cell>
        </row>
        <row r="3891">
          <cell r="F3891" t="str">
            <v>B-19</v>
          </cell>
          <cell r="H3891" t="str">
            <v>FO3</v>
          </cell>
          <cell r="O3891" t="str">
            <v>C</v>
          </cell>
          <cell r="V3891">
            <v>0</v>
          </cell>
        </row>
        <row r="3892">
          <cell r="F3892" t="str">
            <v>B-19</v>
          </cell>
          <cell r="H3892" t="str">
            <v>FO3</v>
          </cell>
          <cell r="O3892" t="str">
            <v>C</v>
          </cell>
          <cell r="V3892">
            <v>0</v>
          </cell>
        </row>
        <row r="3893">
          <cell r="F3893" t="str">
            <v>B-19</v>
          </cell>
          <cell r="H3893" t="str">
            <v>FO3</v>
          </cell>
          <cell r="O3893" t="str">
            <v>C</v>
          </cell>
          <cell r="V3893">
            <v>3815428.337812</v>
          </cell>
        </row>
        <row r="3894">
          <cell r="F3894" t="str">
            <v>B-19</v>
          </cell>
          <cell r="H3894" t="str">
            <v>FO3</v>
          </cell>
          <cell r="O3894" t="str">
            <v>C</v>
          </cell>
          <cell r="V3894">
            <v>0</v>
          </cell>
        </row>
        <row r="3895">
          <cell r="F3895" t="str">
            <v>B-19</v>
          </cell>
          <cell r="H3895" t="str">
            <v>FO3</v>
          </cell>
          <cell r="O3895" t="str">
            <v>C</v>
          </cell>
          <cell r="V3895">
            <v>0</v>
          </cell>
        </row>
        <row r="3896">
          <cell r="F3896" t="str">
            <v>B-19</v>
          </cell>
          <cell r="H3896" t="str">
            <v>FO3</v>
          </cell>
          <cell r="O3896" t="str">
            <v>C</v>
          </cell>
          <cell r="V3896">
            <v>1172402.7397119999</v>
          </cell>
        </row>
        <row r="3897">
          <cell r="F3897" t="str">
            <v>B-19</v>
          </cell>
          <cell r="H3897" t="str">
            <v>FO3</v>
          </cell>
          <cell r="O3897" t="str">
            <v>C</v>
          </cell>
          <cell r="V3897">
            <v>0</v>
          </cell>
        </row>
        <row r="3898">
          <cell r="F3898" t="str">
            <v>B-19</v>
          </cell>
          <cell r="H3898" t="str">
            <v>FO3</v>
          </cell>
          <cell r="O3898" t="str">
            <v>C</v>
          </cell>
          <cell r="V3898">
            <v>0</v>
          </cell>
        </row>
        <row r="3899">
          <cell r="F3899" t="str">
            <v>B-19</v>
          </cell>
          <cell r="H3899" t="str">
            <v>FO3</v>
          </cell>
          <cell r="O3899" t="str">
            <v>C</v>
          </cell>
          <cell r="V3899">
            <v>375477.20563699998</v>
          </cell>
        </row>
        <row r="3900">
          <cell r="F3900" t="str">
            <v>B-19</v>
          </cell>
          <cell r="H3900" t="str">
            <v>FO3</v>
          </cell>
          <cell r="O3900" t="str">
            <v>C</v>
          </cell>
          <cell r="V3900">
            <v>0</v>
          </cell>
        </row>
        <row r="3901">
          <cell r="F3901" t="str">
            <v>B-19</v>
          </cell>
          <cell r="H3901" t="str">
            <v>N/A</v>
          </cell>
          <cell r="O3901" t="str">
            <v>N/A</v>
          </cell>
          <cell r="V3901">
            <v>1197563.7115489999</v>
          </cell>
        </row>
        <row r="3902">
          <cell r="F3902" t="str">
            <v>B-19</v>
          </cell>
          <cell r="H3902" t="str">
            <v>N/A</v>
          </cell>
          <cell r="O3902" t="str">
            <v>N/A</v>
          </cell>
          <cell r="V3902">
            <v>82695683.881693006</v>
          </cell>
        </row>
        <row r="3903">
          <cell r="F3903" t="str">
            <v>B-19</v>
          </cell>
          <cell r="H3903" t="str">
            <v>N/A</v>
          </cell>
          <cell r="O3903" t="str">
            <v>N/A</v>
          </cell>
          <cell r="V3903">
            <v>0</v>
          </cell>
        </row>
        <row r="3904">
          <cell r="F3904" t="str">
            <v>B-19</v>
          </cell>
          <cell r="H3904" t="str">
            <v>N/A</v>
          </cell>
          <cell r="O3904" t="str">
            <v>N/A</v>
          </cell>
          <cell r="V3904">
            <v>3686961.4097640002</v>
          </cell>
        </row>
        <row r="3905">
          <cell r="F3905" t="str">
            <v>B-19</v>
          </cell>
          <cell r="H3905" t="str">
            <v>N/A</v>
          </cell>
          <cell r="O3905" t="str">
            <v>N/A</v>
          </cell>
          <cell r="V3905">
            <v>35072291.774496004</v>
          </cell>
        </row>
        <row r="3906">
          <cell r="F3906" t="str">
            <v>B-19</v>
          </cell>
          <cell r="H3906" t="str">
            <v>N/A</v>
          </cell>
          <cell r="O3906" t="str">
            <v>N/A</v>
          </cell>
          <cell r="V3906">
            <v>0</v>
          </cell>
        </row>
        <row r="3907">
          <cell r="F3907" t="str">
            <v>B-19</v>
          </cell>
          <cell r="H3907" t="str">
            <v>N/A</v>
          </cell>
          <cell r="O3907" t="str">
            <v>N/A</v>
          </cell>
          <cell r="V3907">
            <v>10949280.987189</v>
          </cell>
        </row>
        <row r="3908">
          <cell r="F3908" t="str">
            <v>B-19</v>
          </cell>
          <cell r="H3908" t="str">
            <v>N/A</v>
          </cell>
          <cell r="O3908" t="str">
            <v>N/A</v>
          </cell>
          <cell r="V3908">
            <v>31803558.186674003</v>
          </cell>
        </row>
        <row r="3909">
          <cell r="F3909" t="str">
            <v>B-19</v>
          </cell>
          <cell r="H3909" t="str">
            <v>N/A</v>
          </cell>
          <cell r="O3909" t="str">
            <v>N/A</v>
          </cell>
          <cell r="V3909">
            <v>0</v>
          </cell>
        </row>
        <row r="3910">
          <cell r="F3910" t="str">
            <v>B-19</v>
          </cell>
          <cell r="H3910" t="str">
            <v>N/A</v>
          </cell>
          <cell r="O3910" t="str">
            <v>N/A</v>
          </cell>
          <cell r="V3910">
            <v>14487803.533108</v>
          </cell>
        </row>
        <row r="3911">
          <cell r="F3911" t="str">
            <v>B-19</v>
          </cell>
          <cell r="H3911" t="str">
            <v>N/A</v>
          </cell>
          <cell r="O3911" t="str">
            <v>N/A</v>
          </cell>
          <cell r="V3911">
            <v>50609826.961689003</v>
          </cell>
        </row>
        <row r="3912">
          <cell r="F3912" t="str">
            <v>B-19</v>
          </cell>
          <cell r="H3912" t="str">
            <v>N/A</v>
          </cell>
          <cell r="O3912" t="str">
            <v>N/A</v>
          </cell>
          <cell r="V3912">
            <v>0</v>
          </cell>
        </row>
        <row r="3913">
          <cell r="F3913" t="str">
            <v>B-10</v>
          </cell>
          <cell r="H3913" t="str">
            <v>N/A</v>
          </cell>
          <cell r="O3913" t="str">
            <v>N/A</v>
          </cell>
          <cell r="V3913">
            <v>2398652.6219839999</v>
          </cell>
        </row>
        <row r="3914">
          <cell r="F3914" t="str">
            <v>B-10</v>
          </cell>
          <cell r="H3914" t="str">
            <v>N/A</v>
          </cell>
          <cell r="O3914" t="str">
            <v>N/A</v>
          </cell>
          <cell r="V3914">
            <v>275064963.52456903</v>
          </cell>
        </row>
        <row r="3915">
          <cell r="F3915" t="str">
            <v>B-10</v>
          </cell>
          <cell r="H3915" t="str">
            <v>N/A</v>
          </cell>
          <cell r="O3915" t="str">
            <v>N/A</v>
          </cell>
          <cell r="V3915">
            <v>34191.534807000004</v>
          </cell>
        </row>
        <row r="3916">
          <cell r="F3916" t="str">
            <v>B-19</v>
          </cell>
          <cell r="H3916" t="str">
            <v>N/A</v>
          </cell>
          <cell r="O3916" t="str">
            <v>N/A</v>
          </cell>
          <cell r="V3916">
            <v>0</v>
          </cell>
        </row>
        <row r="3917">
          <cell r="F3917" t="str">
            <v>B-19</v>
          </cell>
          <cell r="H3917" t="str">
            <v>N/A</v>
          </cell>
          <cell r="O3917" t="str">
            <v>N/A</v>
          </cell>
          <cell r="V3917">
            <v>2824694.4703620002</v>
          </cell>
        </row>
        <row r="3918">
          <cell r="F3918" t="str">
            <v>B-19</v>
          </cell>
          <cell r="H3918" t="str">
            <v>N/A</v>
          </cell>
          <cell r="O3918" t="str">
            <v>N/A</v>
          </cell>
          <cell r="V3918">
            <v>0</v>
          </cell>
        </row>
        <row r="3919">
          <cell r="F3919" t="str">
            <v>B-19</v>
          </cell>
          <cell r="H3919" t="str">
            <v>N/A</v>
          </cell>
          <cell r="O3919" t="str">
            <v>N/A</v>
          </cell>
          <cell r="V3919">
            <v>11884.453600000001</v>
          </cell>
        </row>
        <row r="3920">
          <cell r="F3920" t="str">
            <v>B-19</v>
          </cell>
          <cell r="H3920" t="str">
            <v>N/A</v>
          </cell>
          <cell r="O3920" t="str">
            <v>N/A</v>
          </cell>
          <cell r="V3920">
            <v>3136065.613413</v>
          </cell>
        </row>
        <row r="3921">
          <cell r="F3921" t="str">
            <v>B-19</v>
          </cell>
          <cell r="H3921" t="str">
            <v>N/A</v>
          </cell>
          <cell r="O3921" t="str">
            <v>N/A</v>
          </cell>
          <cell r="V3921">
            <v>0</v>
          </cell>
        </row>
        <row r="3922">
          <cell r="F3922" t="str">
            <v>B-20</v>
          </cell>
          <cell r="H3922" t="str">
            <v>N/A</v>
          </cell>
          <cell r="O3922" t="str">
            <v>N/A</v>
          </cell>
          <cell r="V3922">
            <v>580.34324400000003</v>
          </cell>
        </row>
        <row r="3923">
          <cell r="F3923" t="str">
            <v>B-20</v>
          </cell>
          <cell r="H3923" t="str">
            <v>N/A</v>
          </cell>
          <cell r="O3923" t="str">
            <v>N/A</v>
          </cell>
          <cell r="V3923">
            <v>1156.374333</v>
          </cell>
        </row>
        <row r="3924">
          <cell r="F3924" t="str">
            <v>B-20</v>
          </cell>
          <cell r="H3924" t="str">
            <v>N/A</v>
          </cell>
          <cell r="O3924" t="str">
            <v>N/A</v>
          </cell>
          <cell r="V3924">
            <v>4438246.9179759994</v>
          </cell>
        </row>
        <row r="3925">
          <cell r="F3925" t="str">
            <v>B-20</v>
          </cell>
          <cell r="H3925" t="str">
            <v>N/A</v>
          </cell>
          <cell r="O3925" t="str">
            <v>N/A</v>
          </cell>
          <cell r="V3925">
            <v>4232872.9520580005</v>
          </cell>
        </row>
        <row r="3926">
          <cell r="F3926" t="str">
            <v>B-20</v>
          </cell>
          <cell r="H3926" t="str">
            <v>N/A</v>
          </cell>
          <cell r="O3926" t="str">
            <v>N/A</v>
          </cell>
          <cell r="V3926">
            <v>4291213.8557200003</v>
          </cell>
        </row>
        <row r="3927">
          <cell r="F3927" t="str">
            <v>B-20</v>
          </cell>
          <cell r="H3927" t="str">
            <v>N/A</v>
          </cell>
          <cell r="O3927" t="str">
            <v>N/A</v>
          </cell>
          <cell r="V3927">
            <v>7795602.278465</v>
          </cell>
        </row>
        <row r="3928">
          <cell r="F3928" t="str">
            <v>B-20</v>
          </cell>
          <cell r="H3928" t="str">
            <v>N/A</v>
          </cell>
          <cell r="O3928" t="str">
            <v>N/A</v>
          </cell>
          <cell r="V3928">
            <v>7475601.4738870002</v>
          </cell>
        </row>
        <row r="3929">
          <cell r="F3929" t="str">
            <v>B-20</v>
          </cell>
          <cell r="H3929" t="str">
            <v>N/A</v>
          </cell>
          <cell r="O3929" t="str">
            <v>N/A</v>
          </cell>
          <cell r="V3929">
            <v>1257821093.4838929</v>
          </cell>
        </row>
        <row r="3930">
          <cell r="F3930" t="str">
            <v>B-20</v>
          </cell>
          <cell r="H3930" t="str">
            <v>N/A</v>
          </cell>
          <cell r="O3930" t="str">
            <v>N/A</v>
          </cell>
          <cell r="V3930">
            <v>333830959.15596402</v>
          </cell>
        </row>
        <row r="3931">
          <cell r="F3931" t="str">
            <v>B-20</v>
          </cell>
          <cell r="H3931" t="str">
            <v>N/A</v>
          </cell>
          <cell r="O3931" t="str">
            <v>N/A</v>
          </cell>
          <cell r="V3931">
            <v>421489411.68942398</v>
          </cell>
        </row>
        <row r="3932">
          <cell r="F3932" t="str">
            <v>B-20</v>
          </cell>
          <cell r="H3932" t="str">
            <v>N/A</v>
          </cell>
          <cell r="O3932" t="str">
            <v>N/A</v>
          </cell>
          <cell r="V3932">
            <v>2570249437.0527439</v>
          </cell>
        </row>
        <row r="3933">
          <cell r="F3933" t="str">
            <v>B-20</v>
          </cell>
          <cell r="H3933" t="str">
            <v>N/A</v>
          </cell>
          <cell r="O3933" t="str">
            <v>N/A</v>
          </cell>
          <cell r="V3933">
            <v>758087108.63511896</v>
          </cell>
        </row>
        <row r="3934">
          <cell r="F3934" t="str">
            <v>B-20</v>
          </cell>
          <cell r="H3934" t="str">
            <v>N/A</v>
          </cell>
          <cell r="O3934" t="str">
            <v>N/A</v>
          </cell>
          <cell r="V3934">
            <v>268037760.34014902</v>
          </cell>
        </row>
        <row r="3935">
          <cell r="F3935" t="str">
            <v>B-20</v>
          </cell>
          <cell r="H3935" t="str">
            <v>N/A</v>
          </cell>
          <cell r="O3935" t="str">
            <v>N/A</v>
          </cell>
          <cell r="V3935">
            <v>1403.6561839999999</v>
          </cell>
        </row>
        <row r="3936">
          <cell r="F3936" t="str">
            <v>B-20</v>
          </cell>
          <cell r="H3936" t="str">
            <v>N/A</v>
          </cell>
          <cell r="O3936" t="str">
            <v>N/A</v>
          </cell>
          <cell r="V3936">
            <v>2840.8405519999997</v>
          </cell>
        </row>
        <row r="3937">
          <cell r="F3937" t="str">
            <v>B-20</v>
          </cell>
          <cell r="H3937" t="str">
            <v>N/A</v>
          </cell>
          <cell r="O3937" t="str">
            <v>N/A</v>
          </cell>
          <cell r="V3937">
            <v>1868199.179217</v>
          </cell>
        </row>
        <row r="3938">
          <cell r="F3938" t="str">
            <v>B-20</v>
          </cell>
          <cell r="H3938" t="str">
            <v>N/A</v>
          </cell>
          <cell r="O3938" t="str">
            <v>N/A</v>
          </cell>
          <cell r="V3938">
            <v>1777119.3736650001</v>
          </cell>
        </row>
        <row r="3939">
          <cell r="F3939" t="str">
            <v>B-20</v>
          </cell>
          <cell r="H3939" t="str">
            <v>N/A</v>
          </cell>
          <cell r="O3939" t="str">
            <v>N/A</v>
          </cell>
          <cell r="V3939">
            <v>1973977.3579030002</v>
          </cell>
        </row>
        <row r="3940">
          <cell r="F3940" t="str">
            <v>B-20</v>
          </cell>
          <cell r="H3940" t="str">
            <v>N/A</v>
          </cell>
          <cell r="O3940" t="str">
            <v>N/A</v>
          </cell>
          <cell r="V3940">
            <v>3474481.2816130002</v>
          </cell>
        </row>
        <row r="3941">
          <cell r="F3941" t="str">
            <v>B-20</v>
          </cell>
          <cell r="H3941" t="str">
            <v>N/A</v>
          </cell>
          <cell r="O3941" t="str">
            <v>N/A</v>
          </cell>
          <cell r="V3941">
            <v>3627348.3934030002</v>
          </cell>
        </row>
        <row r="3942">
          <cell r="F3942" t="str">
            <v>B-20</v>
          </cell>
          <cell r="H3942" t="str">
            <v>N/A</v>
          </cell>
          <cell r="O3942" t="str">
            <v>N/A</v>
          </cell>
          <cell r="V3942">
            <v>499702038.97720897</v>
          </cell>
        </row>
        <row r="3943">
          <cell r="F3943" t="str">
            <v>B-20</v>
          </cell>
          <cell r="H3943" t="str">
            <v>N/A</v>
          </cell>
          <cell r="O3943" t="str">
            <v>N/A</v>
          </cell>
          <cell r="V3943">
            <v>129338821.41236199</v>
          </cell>
        </row>
        <row r="3944">
          <cell r="F3944" t="str">
            <v>B-20</v>
          </cell>
          <cell r="H3944" t="str">
            <v>N/A</v>
          </cell>
          <cell r="O3944" t="str">
            <v>N/A</v>
          </cell>
          <cell r="V3944">
            <v>166866203.030101</v>
          </cell>
        </row>
        <row r="3945">
          <cell r="F3945" t="str">
            <v>B-20</v>
          </cell>
          <cell r="H3945" t="str">
            <v>N/A</v>
          </cell>
          <cell r="O3945" t="str">
            <v>N/A</v>
          </cell>
          <cell r="V3945">
            <v>1074016616.1245041</v>
          </cell>
        </row>
        <row r="3946">
          <cell r="F3946" t="str">
            <v>B-20</v>
          </cell>
          <cell r="H3946" t="str">
            <v>N/A</v>
          </cell>
          <cell r="O3946" t="str">
            <v>N/A</v>
          </cell>
          <cell r="V3946">
            <v>309718700.74324399</v>
          </cell>
        </row>
        <row r="3947">
          <cell r="F3947" t="str">
            <v>B-20</v>
          </cell>
          <cell r="H3947" t="str">
            <v>N/A</v>
          </cell>
          <cell r="O3947" t="str">
            <v>N/A</v>
          </cell>
          <cell r="V3947">
            <v>116408978.11175101</v>
          </cell>
        </row>
        <row r="3948">
          <cell r="F3948" t="str">
            <v>B-20</v>
          </cell>
          <cell r="H3948" t="str">
            <v>N/A</v>
          </cell>
          <cell r="O3948" t="str">
            <v>N/A</v>
          </cell>
          <cell r="V3948">
            <v>1461593.9014030001</v>
          </cell>
        </row>
        <row r="3949">
          <cell r="F3949" t="str">
            <v>B-20</v>
          </cell>
          <cell r="H3949" t="str">
            <v>N/A</v>
          </cell>
          <cell r="O3949" t="str">
            <v>N/A</v>
          </cell>
          <cell r="V3949">
            <v>1376901.119775</v>
          </cell>
        </row>
        <row r="3950">
          <cell r="F3950" t="str">
            <v>B-20</v>
          </cell>
          <cell r="H3950" t="str">
            <v>N/A</v>
          </cell>
          <cell r="O3950" t="str">
            <v>N/A</v>
          </cell>
          <cell r="V3950">
            <v>1457966.6457750001</v>
          </cell>
        </row>
        <row r="3951">
          <cell r="F3951" t="str">
            <v>B-20</v>
          </cell>
          <cell r="H3951" t="str">
            <v>N/A</v>
          </cell>
          <cell r="O3951" t="str">
            <v>N/A</v>
          </cell>
          <cell r="V3951">
            <v>2453872.35745</v>
          </cell>
        </row>
        <row r="3952">
          <cell r="F3952" t="str">
            <v>B-20</v>
          </cell>
          <cell r="H3952" t="str">
            <v>N/A</v>
          </cell>
          <cell r="O3952" t="str">
            <v>N/A</v>
          </cell>
          <cell r="V3952">
            <v>2390541.1344440002</v>
          </cell>
        </row>
        <row r="3953">
          <cell r="F3953" t="str">
            <v>B-20</v>
          </cell>
          <cell r="H3953" t="str">
            <v>N/A</v>
          </cell>
          <cell r="O3953" t="str">
            <v>N/A</v>
          </cell>
          <cell r="V3953">
            <v>425202700.400913</v>
          </cell>
        </row>
        <row r="3954">
          <cell r="F3954" t="str">
            <v>B-20</v>
          </cell>
          <cell r="H3954" t="str">
            <v>N/A</v>
          </cell>
          <cell r="O3954" t="str">
            <v>N/A</v>
          </cell>
          <cell r="V3954">
            <v>110632883.699058</v>
          </cell>
        </row>
        <row r="3955">
          <cell r="F3955" t="str">
            <v>B-20</v>
          </cell>
          <cell r="H3955" t="str">
            <v>N/A</v>
          </cell>
          <cell r="O3955" t="str">
            <v>N/A</v>
          </cell>
          <cell r="V3955">
            <v>140202848.81195599</v>
          </cell>
        </row>
        <row r="3956">
          <cell r="F3956" t="str">
            <v>B-20</v>
          </cell>
          <cell r="H3956" t="str">
            <v>N/A</v>
          </cell>
          <cell r="O3956" t="str">
            <v>N/A</v>
          </cell>
          <cell r="V3956">
            <v>768238608.42062497</v>
          </cell>
        </row>
        <row r="3957">
          <cell r="F3957" t="str">
            <v>B-20</v>
          </cell>
          <cell r="H3957" t="str">
            <v>N/A</v>
          </cell>
          <cell r="O3957" t="str">
            <v>N/A</v>
          </cell>
          <cell r="V3957">
            <v>226409509.28762501</v>
          </cell>
        </row>
        <row r="3958">
          <cell r="F3958" t="str">
            <v>B-20</v>
          </cell>
          <cell r="H3958" t="str">
            <v>N/A</v>
          </cell>
          <cell r="O3958" t="str">
            <v>N/A</v>
          </cell>
          <cell r="V3958">
            <v>84871877.551928014</v>
          </cell>
        </row>
        <row r="3959">
          <cell r="F3959" t="str">
            <v>B-20</v>
          </cell>
          <cell r="H3959" t="str">
            <v>N/A</v>
          </cell>
          <cell r="O3959" t="str">
            <v>N/A</v>
          </cell>
          <cell r="V3959">
            <v>248327.71651500001</v>
          </cell>
        </row>
        <row r="3960">
          <cell r="F3960" t="str">
            <v>B-20</v>
          </cell>
          <cell r="H3960" t="str">
            <v>N/A</v>
          </cell>
          <cell r="O3960" t="str">
            <v>N/A</v>
          </cell>
          <cell r="V3960">
            <v>231750.41877700001</v>
          </cell>
        </row>
        <row r="3961">
          <cell r="F3961" t="str">
            <v>B-20</v>
          </cell>
          <cell r="H3961" t="str">
            <v>N/A</v>
          </cell>
          <cell r="O3961" t="str">
            <v>N/A</v>
          </cell>
          <cell r="V3961">
            <v>246143.375218</v>
          </cell>
        </row>
        <row r="3962">
          <cell r="F3962" t="str">
            <v>B-20</v>
          </cell>
          <cell r="H3962" t="str">
            <v>N/A</v>
          </cell>
          <cell r="O3962" t="str">
            <v>N/A</v>
          </cell>
          <cell r="V3962">
            <v>490743.50725099997</v>
          </cell>
        </row>
        <row r="3963">
          <cell r="F3963" t="str">
            <v>B-20</v>
          </cell>
          <cell r="H3963" t="str">
            <v>N/A</v>
          </cell>
          <cell r="O3963" t="str">
            <v>N/A</v>
          </cell>
          <cell r="V3963">
            <v>480395.84451600001</v>
          </cell>
        </row>
        <row r="3964">
          <cell r="F3964" t="str">
            <v>B-20</v>
          </cell>
          <cell r="H3964" t="str">
            <v>N/A</v>
          </cell>
          <cell r="O3964" t="str">
            <v>N/A</v>
          </cell>
          <cell r="V3964">
            <v>61813512.408894002</v>
          </cell>
        </row>
        <row r="3965">
          <cell r="F3965" t="str">
            <v>B-20</v>
          </cell>
          <cell r="H3965" t="str">
            <v>N/A</v>
          </cell>
          <cell r="O3965" t="str">
            <v>N/A</v>
          </cell>
          <cell r="V3965">
            <v>15473309.150085</v>
          </cell>
        </row>
        <row r="3966">
          <cell r="F3966" t="str">
            <v>B-20</v>
          </cell>
          <cell r="H3966" t="str">
            <v>N/A</v>
          </cell>
          <cell r="O3966" t="str">
            <v>N/A</v>
          </cell>
          <cell r="V3966">
            <v>19971281.271438003</v>
          </cell>
        </row>
        <row r="3967">
          <cell r="F3967" t="str">
            <v>B-20</v>
          </cell>
          <cell r="H3967" t="str">
            <v>N/A</v>
          </cell>
          <cell r="O3967" t="str">
            <v>N/A</v>
          </cell>
          <cell r="V3967">
            <v>131362336.58151001</v>
          </cell>
        </row>
        <row r="3968">
          <cell r="F3968" t="str">
            <v>B-20</v>
          </cell>
          <cell r="H3968" t="str">
            <v>N/A</v>
          </cell>
          <cell r="O3968" t="str">
            <v>N/A</v>
          </cell>
          <cell r="V3968">
            <v>36346487.770593002</v>
          </cell>
        </row>
        <row r="3969">
          <cell r="F3969" t="str">
            <v>B-20</v>
          </cell>
          <cell r="H3969" t="str">
            <v>N/A</v>
          </cell>
          <cell r="O3969" t="str">
            <v>N/A</v>
          </cell>
          <cell r="V3969">
            <v>13662328.837203</v>
          </cell>
        </row>
        <row r="3970">
          <cell r="F3970" t="str">
            <v>B-20</v>
          </cell>
          <cell r="H3970" t="str">
            <v>EITE</v>
          </cell>
          <cell r="O3970" t="str">
            <v>N/A</v>
          </cell>
          <cell r="V3970">
            <v>304377277.956002</v>
          </cell>
        </row>
        <row r="3971">
          <cell r="F3971" t="str">
            <v>B-20</v>
          </cell>
          <cell r="H3971" t="str">
            <v>EITE</v>
          </cell>
          <cell r="O3971" t="str">
            <v>N/A</v>
          </cell>
          <cell r="V3971">
            <v>56324282.313835591</v>
          </cell>
        </row>
        <row r="3972">
          <cell r="F3972" t="str">
            <v>B-20</v>
          </cell>
          <cell r="H3972" t="str">
            <v>EITE</v>
          </cell>
          <cell r="O3972" t="str">
            <v>N/A</v>
          </cell>
          <cell r="V3972">
            <v>570865070.41598225</v>
          </cell>
        </row>
        <row r="3973">
          <cell r="F3973" t="str">
            <v>B-20</v>
          </cell>
          <cell r="H3973" t="str">
            <v>EITE</v>
          </cell>
          <cell r="O3973" t="str">
            <v>N/A</v>
          </cell>
          <cell r="V3973">
            <v>80019969.936756507</v>
          </cell>
        </row>
        <row r="3974">
          <cell r="F3974" t="str">
            <v>B-20</v>
          </cell>
          <cell r="H3974" t="str">
            <v>EITE</v>
          </cell>
          <cell r="O3974" t="str">
            <v>N/A</v>
          </cell>
          <cell r="V3974">
            <v>14578520.244342877</v>
          </cell>
        </row>
        <row r="3975">
          <cell r="F3975" t="str">
            <v>B-20</v>
          </cell>
          <cell r="H3975" t="str">
            <v>EITE</v>
          </cell>
          <cell r="O3975" t="str">
            <v>N/A</v>
          </cell>
          <cell r="V3975">
            <v>151509968.30380693</v>
          </cell>
        </row>
        <row r="3976">
          <cell r="F3976" t="str">
            <v>B-20</v>
          </cell>
          <cell r="H3976" t="str">
            <v>EITE</v>
          </cell>
          <cell r="O3976" t="str">
            <v>N/A</v>
          </cell>
          <cell r="V3976">
            <v>103953225.68846452</v>
          </cell>
        </row>
        <row r="3977">
          <cell r="F3977" t="str">
            <v>B-20</v>
          </cell>
          <cell r="H3977" t="str">
            <v>EITE</v>
          </cell>
          <cell r="O3977" t="str">
            <v>N/A</v>
          </cell>
          <cell r="V3977">
            <v>18808446.62419698</v>
          </cell>
        </row>
        <row r="3978">
          <cell r="F3978" t="str">
            <v>B-20</v>
          </cell>
          <cell r="H3978" t="str">
            <v>EITE</v>
          </cell>
          <cell r="O3978" t="str">
            <v>N/A</v>
          </cell>
          <cell r="V3978">
            <v>191293963.76811144</v>
          </cell>
        </row>
        <row r="3979">
          <cell r="F3979" t="str">
            <v>B-20</v>
          </cell>
          <cell r="H3979" t="str">
            <v>EITE</v>
          </cell>
          <cell r="O3979" t="str">
            <v>N/A</v>
          </cell>
          <cell r="V3979">
            <v>631402211.9063406</v>
          </cell>
        </row>
        <row r="3980">
          <cell r="F3980" t="str">
            <v>B-20</v>
          </cell>
          <cell r="H3980" t="str">
            <v>EITE</v>
          </cell>
          <cell r="O3980" t="str">
            <v>N/A</v>
          </cell>
          <cell r="V3980">
            <v>121058571.66435571</v>
          </cell>
        </row>
        <row r="3981">
          <cell r="F3981" t="str">
            <v>B-20</v>
          </cell>
          <cell r="H3981" t="str">
            <v>EITE</v>
          </cell>
          <cell r="O3981" t="str">
            <v>N/A</v>
          </cell>
          <cell r="V3981">
            <v>1166513770.0988505</v>
          </cell>
        </row>
        <row r="3982">
          <cell r="F3982" t="str">
            <v>B-20</v>
          </cell>
          <cell r="H3982" t="str">
            <v>EITE</v>
          </cell>
          <cell r="O3982" t="str">
            <v>N/A</v>
          </cell>
          <cell r="V3982">
            <v>188576064.03186482</v>
          </cell>
        </row>
        <row r="3983">
          <cell r="F3983" t="str">
            <v>B-20</v>
          </cell>
          <cell r="H3983" t="str">
            <v>EITE</v>
          </cell>
          <cell r="O3983" t="str">
            <v>N/A</v>
          </cell>
          <cell r="V3983">
            <v>34910170.817479022</v>
          </cell>
        </row>
        <row r="3984">
          <cell r="F3984" t="str">
            <v>B-20</v>
          </cell>
          <cell r="H3984" t="str">
            <v>EITE</v>
          </cell>
          <cell r="O3984" t="str">
            <v>N/A</v>
          </cell>
          <cell r="V3984">
            <v>344059622.54438621</v>
          </cell>
        </row>
        <row r="3985">
          <cell r="F3985" t="str">
            <v>B-20</v>
          </cell>
          <cell r="H3985" t="str">
            <v>EITE</v>
          </cell>
          <cell r="O3985" t="str">
            <v>N/A</v>
          </cell>
          <cell r="V3985">
            <v>66056793.200483136</v>
          </cell>
        </row>
        <row r="3986">
          <cell r="F3986" t="str">
            <v>B-20</v>
          </cell>
          <cell r="H3986" t="str">
            <v>EITE</v>
          </cell>
          <cell r="O3986" t="str">
            <v>N/A</v>
          </cell>
          <cell r="V3986">
            <v>13121123.460795859</v>
          </cell>
        </row>
        <row r="3987">
          <cell r="F3987" t="str">
            <v>B-20</v>
          </cell>
          <cell r="H3987" t="str">
            <v>EITE</v>
          </cell>
          <cell r="O3987" t="str">
            <v>N/A</v>
          </cell>
          <cell r="V3987">
            <v>121649569.81831716</v>
          </cell>
        </row>
        <row r="3988">
          <cell r="F3988" t="str">
            <v>B-20</v>
          </cell>
          <cell r="H3988" t="str">
            <v>Small Business</v>
          </cell>
          <cell r="O3988" t="str">
            <v>N/A</v>
          </cell>
          <cell r="V3988">
            <v>0</v>
          </cell>
        </row>
        <row r="3989">
          <cell r="F3989" t="str">
            <v>B-20</v>
          </cell>
          <cell r="H3989" t="str">
            <v>Small Business</v>
          </cell>
          <cell r="O3989" t="str">
            <v>N/A</v>
          </cell>
          <cell r="V3989">
            <v>0</v>
          </cell>
        </row>
        <row r="3990">
          <cell r="F3990" t="str">
            <v>B-20</v>
          </cell>
          <cell r="H3990" t="str">
            <v>Small Business</v>
          </cell>
          <cell r="O3990" t="str">
            <v>N/A</v>
          </cell>
          <cell r="V3990">
            <v>0</v>
          </cell>
        </row>
        <row r="3991">
          <cell r="F3991" t="str">
            <v>B-20</v>
          </cell>
          <cell r="H3991" t="str">
            <v>Small Business</v>
          </cell>
          <cell r="O3991" t="str">
            <v>N/A</v>
          </cell>
          <cell r="V3991">
            <v>0</v>
          </cell>
        </row>
        <row r="3992">
          <cell r="F3992" t="str">
            <v>B-20</v>
          </cell>
          <cell r="H3992" t="str">
            <v>Small Business</v>
          </cell>
          <cell r="O3992" t="str">
            <v>N/A</v>
          </cell>
          <cell r="V3992">
            <v>0</v>
          </cell>
        </row>
        <row r="3993">
          <cell r="F3993" t="str">
            <v>B-20</v>
          </cell>
          <cell r="H3993" t="str">
            <v>Small Business</v>
          </cell>
          <cell r="O3993" t="str">
            <v>N/A</v>
          </cell>
          <cell r="V3993">
            <v>0</v>
          </cell>
        </row>
        <row r="3994">
          <cell r="F3994" t="str">
            <v>B-20</v>
          </cell>
          <cell r="H3994" t="str">
            <v>Small Business</v>
          </cell>
          <cell r="O3994" t="str">
            <v>N/A</v>
          </cell>
          <cell r="V3994">
            <v>0</v>
          </cell>
        </row>
        <row r="3995">
          <cell r="F3995" t="str">
            <v>B-20</v>
          </cell>
          <cell r="H3995" t="str">
            <v>Small Business</v>
          </cell>
          <cell r="O3995" t="str">
            <v>N/A</v>
          </cell>
          <cell r="V3995">
            <v>0</v>
          </cell>
        </row>
        <row r="3996">
          <cell r="F3996" t="str">
            <v>B-20</v>
          </cell>
          <cell r="H3996" t="str">
            <v>Small Business</v>
          </cell>
          <cell r="O3996" t="str">
            <v>N/A</v>
          </cell>
          <cell r="V3996">
            <v>0</v>
          </cell>
        </row>
        <row r="3997">
          <cell r="F3997" t="str">
            <v>B-20</v>
          </cell>
          <cell r="H3997" t="str">
            <v>Small Business</v>
          </cell>
          <cell r="O3997" t="str">
            <v>N/A</v>
          </cell>
          <cell r="V3997">
            <v>0</v>
          </cell>
        </row>
        <row r="3998">
          <cell r="F3998" t="str">
            <v>B-20</v>
          </cell>
          <cell r="H3998" t="str">
            <v>Small Business</v>
          </cell>
          <cell r="O3998" t="str">
            <v>N/A</v>
          </cell>
          <cell r="V3998">
            <v>0</v>
          </cell>
        </row>
        <row r="3999">
          <cell r="F3999" t="str">
            <v>B-20</v>
          </cell>
          <cell r="H3999" t="str">
            <v>Small Business</v>
          </cell>
          <cell r="O3999" t="str">
            <v>N/A</v>
          </cell>
          <cell r="V3999">
            <v>0</v>
          </cell>
        </row>
        <row r="4000">
          <cell r="F4000" t="str">
            <v>B-20</v>
          </cell>
          <cell r="H4000" t="str">
            <v>Small Business</v>
          </cell>
          <cell r="O4000" t="str">
            <v>N/A</v>
          </cell>
          <cell r="V4000">
            <v>0</v>
          </cell>
        </row>
        <row r="4001">
          <cell r="F4001" t="str">
            <v>B-20</v>
          </cell>
          <cell r="H4001" t="str">
            <v>Small Business</v>
          </cell>
          <cell r="O4001" t="str">
            <v>N/A</v>
          </cell>
          <cell r="V4001">
            <v>0</v>
          </cell>
        </row>
        <row r="4002">
          <cell r="F4002" t="str">
            <v>B-20</v>
          </cell>
          <cell r="H4002" t="str">
            <v>Small Business</v>
          </cell>
          <cell r="O4002" t="str">
            <v>N/A</v>
          </cell>
          <cell r="V4002">
            <v>0</v>
          </cell>
        </row>
        <row r="4003">
          <cell r="F4003" t="str">
            <v>B-20</v>
          </cell>
          <cell r="H4003" t="str">
            <v>Small Business</v>
          </cell>
          <cell r="O4003" t="str">
            <v>N/A</v>
          </cell>
          <cell r="V4003">
            <v>0</v>
          </cell>
        </row>
        <row r="4004">
          <cell r="F4004" t="str">
            <v>B-20</v>
          </cell>
          <cell r="H4004" t="str">
            <v>Small Business</v>
          </cell>
          <cell r="O4004" t="str">
            <v>N/A</v>
          </cell>
          <cell r="V4004">
            <v>0</v>
          </cell>
        </row>
        <row r="4005">
          <cell r="F4005" t="str">
            <v>B-20</v>
          </cell>
          <cell r="H4005" t="str">
            <v>Small Business</v>
          </cell>
          <cell r="O4005" t="str">
            <v>N/A</v>
          </cell>
          <cell r="V4005">
            <v>0</v>
          </cell>
        </row>
        <row r="4006">
          <cell r="F4006" t="str">
            <v>B-20</v>
          </cell>
          <cell r="H4006" t="str">
            <v>N/A</v>
          </cell>
          <cell r="O4006" t="str">
            <v>N/A</v>
          </cell>
          <cell r="V4006">
            <v>277167436.16000003</v>
          </cell>
        </row>
        <row r="4007">
          <cell r="F4007" t="str">
            <v>B-20</v>
          </cell>
          <cell r="H4007" t="str">
            <v>N/A</v>
          </cell>
          <cell r="O4007" t="str">
            <v>N/A</v>
          </cell>
          <cell r="V4007">
            <v>45312785</v>
          </cell>
        </row>
        <row r="4008">
          <cell r="F4008" t="str">
            <v>B-20</v>
          </cell>
          <cell r="H4008" t="str">
            <v>N/A</v>
          </cell>
          <cell r="O4008" t="str">
            <v>N/A</v>
          </cell>
          <cell r="V4008">
            <v>229678505.74999997</v>
          </cell>
        </row>
        <row r="4009">
          <cell r="F4009" t="str">
            <v>B-20</v>
          </cell>
          <cell r="H4009" t="str">
            <v>N/A</v>
          </cell>
          <cell r="O4009" t="str">
            <v>N/A</v>
          </cell>
          <cell r="V4009">
            <v>1652637195.0254042</v>
          </cell>
        </row>
        <row r="4010">
          <cell r="F4010" t="str">
            <v>B-20</v>
          </cell>
          <cell r="H4010" t="str">
            <v>N/A</v>
          </cell>
          <cell r="O4010" t="str">
            <v>N/A</v>
          </cell>
          <cell r="V4010">
            <v>499702038.97720897</v>
          </cell>
        </row>
        <row r="4011">
          <cell r="F4011" t="str">
            <v>B-20</v>
          </cell>
          <cell r="H4011" t="str">
            <v>N/A</v>
          </cell>
          <cell r="O4011" t="str">
            <v>N/A</v>
          </cell>
          <cell r="V4011">
            <v>1257821093.4838929</v>
          </cell>
        </row>
        <row r="4012">
          <cell r="F4012" t="str">
            <v>B-20</v>
          </cell>
          <cell r="H4012" t="str">
            <v>N/A</v>
          </cell>
          <cell r="O4012" t="str">
            <v>N/A</v>
          </cell>
          <cell r="V4012">
            <v>434473885.66703206</v>
          </cell>
        </row>
        <row r="4013">
          <cell r="F4013" t="str">
            <v>B-20</v>
          </cell>
          <cell r="H4013" t="str">
            <v>N/A</v>
          </cell>
          <cell r="O4013" t="str">
            <v>N/A</v>
          </cell>
          <cell r="V4013">
            <v>129338821.41236199</v>
          </cell>
        </row>
        <row r="4014">
          <cell r="F4014" t="str">
            <v>B-20</v>
          </cell>
          <cell r="H4014" t="str">
            <v>N/A</v>
          </cell>
          <cell r="O4014" t="str">
            <v>N/A</v>
          </cell>
          <cell r="V4014">
            <v>333830959.15596402</v>
          </cell>
        </row>
        <row r="4015">
          <cell r="F4015" t="str">
            <v>B-20</v>
          </cell>
          <cell r="H4015" t="str">
            <v>N/A</v>
          </cell>
          <cell r="O4015" t="str">
            <v>N/A</v>
          </cell>
          <cell r="V4015">
            <v>564421130.47761798</v>
          </cell>
        </row>
        <row r="4016">
          <cell r="F4016" t="str">
            <v>B-20</v>
          </cell>
          <cell r="H4016" t="str">
            <v>N/A</v>
          </cell>
          <cell r="O4016" t="str">
            <v>N/A</v>
          </cell>
          <cell r="V4016">
            <v>166866203.030101</v>
          </cell>
        </row>
        <row r="4017">
          <cell r="F4017" t="str">
            <v>B-20</v>
          </cell>
          <cell r="H4017" t="str">
            <v>N/A</v>
          </cell>
          <cell r="O4017" t="str">
            <v>N/A</v>
          </cell>
          <cell r="V4017">
            <v>421489411.68942398</v>
          </cell>
        </row>
        <row r="4018">
          <cell r="F4018" t="str">
            <v>B-20</v>
          </cell>
          <cell r="H4018" t="str">
            <v>N/A</v>
          </cell>
          <cell r="O4018" t="str">
            <v>N/A</v>
          </cell>
          <cell r="V4018">
            <v>3428241383.2762065</v>
          </cell>
        </row>
        <row r="4019">
          <cell r="F4019" t="str">
            <v>B-20</v>
          </cell>
          <cell r="H4019" t="str">
            <v>N/A</v>
          </cell>
          <cell r="O4019" t="str">
            <v>N/A</v>
          </cell>
          <cell r="V4019">
            <v>1074016616.1245041</v>
          </cell>
        </row>
        <row r="4020">
          <cell r="F4020" t="str">
            <v>B-20</v>
          </cell>
          <cell r="H4020" t="str">
            <v>N/A</v>
          </cell>
          <cell r="O4020" t="str">
            <v>N/A</v>
          </cell>
          <cell r="V4020">
            <v>2570249437.0527439</v>
          </cell>
        </row>
        <row r="4021">
          <cell r="F4021" t="str">
            <v>B-20</v>
          </cell>
          <cell r="H4021" t="str">
            <v>N/A</v>
          </cell>
          <cell r="O4021" t="str">
            <v>N/A</v>
          </cell>
          <cell r="V4021">
            <v>1023886604.162353</v>
          </cell>
        </row>
        <row r="4022">
          <cell r="F4022" t="str">
            <v>B-20</v>
          </cell>
          <cell r="H4022" t="str">
            <v>N/A</v>
          </cell>
          <cell r="O4022" t="str">
            <v>N/A</v>
          </cell>
          <cell r="V4022">
            <v>309718700.74324399</v>
          </cell>
        </row>
        <row r="4023">
          <cell r="F4023" t="str">
            <v>B-20</v>
          </cell>
          <cell r="H4023" t="str">
            <v>N/A</v>
          </cell>
          <cell r="O4023" t="str">
            <v>N/A</v>
          </cell>
          <cell r="V4023">
            <v>758087108.63511896</v>
          </cell>
        </row>
        <row r="4024">
          <cell r="F4024" t="str">
            <v>B-20</v>
          </cell>
          <cell r="H4024" t="str">
            <v>N/A</v>
          </cell>
          <cell r="O4024" t="str">
            <v>N/A</v>
          </cell>
          <cell r="V4024">
            <v>358659865.02119899</v>
          </cell>
        </row>
        <row r="4025">
          <cell r="F4025" t="str">
            <v>B-20</v>
          </cell>
          <cell r="H4025" t="str">
            <v>N/A</v>
          </cell>
          <cell r="O4025" t="str">
            <v>N/A</v>
          </cell>
          <cell r="V4025">
            <v>116408978.11175101</v>
          </cell>
        </row>
        <row r="4026">
          <cell r="F4026" t="str">
            <v>B-20</v>
          </cell>
          <cell r="H4026" t="str">
            <v>N/A</v>
          </cell>
          <cell r="O4026" t="str">
            <v>N/A</v>
          </cell>
          <cell r="V4026">
            <v>268037760.34014902</v>
          </cell>
        </row>
        <row r="4027">
          <cell r="F4027" t="str">
            <v>B-20</v>
          </cell>
          <cell r="H4027" t="str">
            <v>N/A</v>
          </cell>
          <cell r="O4027" t="str">
            <v>N/A</v>
          </cell>
          <cell r="V4027">
            <v>105674.45839999999</v>
          </cell>
        </row>
        <row r="4028">
          <cell r="F4028" t="str">
            <v>B-20</v>
          </cell>
          <cell r="H4028" t="str">
            <v>N/A</v>
          </cell>
          <cell r="O4028" t="str">
            <v>N/A</v>
          </cell>
          <cell r="V4028">
            <v>16089.853071999998</v>
          </cell>
        </row>
        <row r="4029">
          <cell r="F4029" t="str">
            <v>B-20</v>
          </cell>
          <cell r="H4029" t="str">
            <v>N/A</v>
          </cell>
          <cell r="O4029" t="str">
            <v>N/A</v>
          </cell>
          <cell r="V4029">
            <v>395103.21078800003</v>
          </cell>
        </row>
        <row r="4030">
          <cell r="F4030" t="str">
            <v>B-20</v>
          </cell>
          <cell r="H4030" t="str">
            <v>N/A</v>
          </cell>
          <cell r="O4030" t="str">
            <v>N/A</v>
          </cell>
          <cell r="V4030">
            <v>25442.212575000001</v>
          </cell>
        </row>
        <row r="4031">
          <cell r="F4031" t="str">
            <v>B-20</v>
          </cell>
          <cell r="H4031" t="str">
            <v>N/A</v>
          </cell>
          <cell r="O4031" t="str">
            <v>N/A</v>
          </cell>
          <cell r="V4031">
            <v>0</v>
          </cell>
        </row>
        <row r="4032">
          <cell r="F4032" t="str">
            <v>B-20</v>
          </cell>
          <cell r="H4032" t="str">
            <v>N/A</v>
          </cell>
          <cell r="O4032" t="str">
            <v>N/A</v>
          </cell>
          <cell r="V4032">
            <v>121836.23243400001</v>
          </cell>
        </row>
        <row r="4033">
          <cell r="F4033" t="str">
            <v>B-20</v>
          </cell>
          <cell r="H4033" t="str">
            <v>N/A</v>
          </cell>
          <cell r="O4033" t="str">
            <v>N/A</v>
          </cell>
          <cell r="V4033">
            <v>209852.46533199999</v>
          </cell>
        </row>
        <row r="4034">
          <cell r="F4034" t="str">
            <v>B-20</v>
          </cell>
          <cell r="H4034" t="str">
            <v>N/A</v>
          </cell>
          <cell r="O4034" t="str">
            <v>N/A</v>
          </cell>
          <cell r="V4034">
            <v>35006.550482999999</v>
          </cell>
        </row>
        <row r="4035">
          <cell r="F4035" t="str">
            <v>B-20</v>
          </cell>
          <cell r="H4035" t="str">
            <v>N/A</v>
          </cell>
          <cell r="O4035" t="str">
            <v>N/A</v>
          </cell>
          <cell r="V4035">
            <v>792250.30835100007</v>
          </cell>
        </row>
        <row r="4036">
          <cell r="F4036" t="str">
            <v>B-20</v>
          </cell>
          <cell r="H4036" t="str">
            <v>N/A</v>
          </cell>
          <cell r="O4036" t="str">
            <v>N/A</v>
          </cell>
          <cell r="V4036">
            <v>56247.044863000003</v>
          </cell>
        </row>
        <row r="4037">
          <cell r="F4037" t="str">
            <v>B-20</v>
          </cell>
          <cell r="H4037" t="str">
            <v>N/A</v>
          </cell>
          <cell r="O4037" t="str">
            <v>N/A</v>
          </cell>
          <cell r="V4037">
            <v>0</v>
          </cell>
        </row>
        <row r="4038">
          <cell r="F4038" t="str">
            <v>B-20</v>
          </cell>
          <cell r="H4038" t="str">
            <v>N/A</v>
          </cell>
          <cell r="O4038" t="str">
            <v>N/A</v>
          </cell>
          <cell r="V4038">
            <v>259654.674245</v>
          </cell>
        </row>
        <row r="4039">
          <cell r="F4039" t="str">
            <v>B-20</v>
          </cell>
          <cell r="H4039" t="str">
            <v>N/A</v>
          </cell>
          <cell r="O4039" t="str">
            <v>N/A</v>
          </cell>
          <cell r="V4039">
            <v>0</v>
          </cell>
        </row>
        <row r="4040">
          <cell r="F4040" t="str">
            <v>B-20</v>
          </cell>
          <cell r="H4040" t="str">
            <v>N/A</v>
          </cell>
          <cell r="O4040" t="str">
            <v>N/A</v>
          </cell>
          <cell r="V4040">
            <v>0</v>
          </cell>
        </row>
        <row r="4041">
          <cell r="F4041" t="str">
            <v>B-20</v>
          </cell>
          <cell r="H4041" t="str">
            <v>N/A</v>
          </cell>
          <cell r="O4041" t="str">
            <v>N/A</v>
          </cell>
          <cell r="V4041">
            <v>0</v>
          </cell>
        </row>
        <row r="4042">
          <cell r="F4042" t="str">
            <v>B-20</v>
          </cell>
          <cell r="H4042" t="str">
            <v>CARE Surcharge</v>
          </cell>
          <cell r="O4042" t="str">
            <v>N/A</v>
          </cell>
          <cell r="V4042">
            <v>357212760.40000004</v>
          </cell>
        </row>
        <row r="4043">
          <cell r="F4043" t="str">
            <v>B-20</v>
          </cell>
          <cell r="H4043" t="str">
            <v>CARE Surcharge</v>
          </cell>
          <cell r="O4043" t="str">
            <v>N/A</v>
          </cell>
          <cell r="V4043">
            <v>87669554.399999991</v>
          </cell>
        </row>
        <row r="4044">
          <cell r="F4044" t="str">
            <v>B-20</v>
          </cell>
          <cell r="H4044" t="str">
            <v>CARE Surcharge</v>
          </cell>
          <cell r="O4044" t="str">
            <v>N/A</v>
          </cell>
          <cell r="V4044">
            <v>1131886643.0000002</v>
          </cell>
        </row>
        <row r="4045">
          <cell r="F4045" t="str">
            <v>B-20</v>
          </cell>
          <cell r="H4045" t="str">
            <v>N/A</v>
          </cell>
          <cell r="O4045" t="str">
            <v>N/A</v>
          </cell>
          <cell r="V4045">
            <v>2357.489415</v>
          </cell>
        </row>
        <row r="4046">
          <cell r="F4046" t="str">
            <v>B-20</v>
          </cell>
          <cell r="H4046" t="str">
            <v>N/A</v>
          </cell>
          <cell r="O4046" t="str">
            <v>N/A</v>
          </cell>
          <cell r="V4046">
            <v>4693.8630839999996</v>
          </cell>
        </row>
        <row r="4047">
          <cell r="F4047" t="str">
            <v>B-20</v>
          </cell>
          <cell r="H4047" t="str">
            <v>N/A</v>
          </cell>
          <cell r="O4047" t="str">
            <v>N/A</v>
          </cell>
          <cell r="V4047">
            <v>5800117.2605869994</v>
          </cell>
        </row>
        <row r="4048">
          <cell r="F4048" t="str">
            <v>B-20</v>
          </cell>
          <cell r="H4048" t="str">
            <v>N/A</v>
          </cell>
          <cell r="O4048" t="str">
            <v>N/A</v>
          </cell>
          <cell r="V4048">
            <v>5469878.8403780004</v>
          </cell>
        </row>
        <row r="4049">
          <cell r="F4049" t="str">
            <v>B-20</v>
          </cell>
          <cell r="H4049" t="str">
            <v>N/A</v>
          </cell>
          <cell r="O4049" t="str">
            <v>N/A</v>
          </cell>
          <cell r="V4049">
            <v>6056342.7222240008</v>
          </cell>
        </row>
        <row r="4050">
          <cell r="F4050" t="str">
            <v>B-20</v>
          </cell>
          <cell r="H4050" t="str">
            <v>N/A</v>
          </cell>
          <cell r="O4050" t="str">
            <v>N/A</v>
          </cell>
          <cell r="V4050">
            <v>10408460.748355001</v>
          </cell>
        </row>
        <row r="4051">
          <cell r="F4051" t="str">
            <v>B-20</v>
          </cell>
          <cell r="H4051" t="str">
            <v>N/A</v>
          </cell>
          <cell r="O4051" t="str">
            <v>N/A</v>
          </cell>
          <cell r="V4051">
            <v>10992903.956753999</v>
          </cell>
        </row>
        <row r="4052">
          <cell r="F4052" t="str">
            <v>B-20</v>
          </cell>
          <cell r="H4052" t="str">
            <v>N/A</v>
          </cell>
          <cell r="O4052" t="str">
            <v>N/A</v>
          </cell>
          <cell r="V4052">
            <v>1652637195.0254042</v>
          </cell>
        </row>
        <row r="4053">
          <cell r="F4053" t="str">
            <v>B-20</v>
          </cell>
          <cell r="H4053" t="str">
            <v>N/A</v>
          </cell>
          <cell r="O4053" t="str">
            <v>N/A</v>
          </cell>
          <cell r="V4053">
            <v>434473885.66703206</v>
          </cell>
        </row>
        <row r="4054">
          <cell r="F4054" t="str">
            <v>B-20</v>
          </cell>
          <cell r="H4054" t="str">
            <v>N/A</v>
          </cell>
          <cell r="O4054" t="str">
            <v>N/A</v>
          </cell>
          <cell r="V4054">
            <v>564421130.47761798</v>
          </cell>
        </row>
        <row r="4055">
          <cell r="F4055" t="str">
            <v>B-20</v>
          </cell>
          <cell r="H4055" t="str">
            <v>N/A</v>
          </cell>
          <cell r="O4055" t="str">
            <v>N/A</v>
          </cell>
          <cell r="V4055">
            <v>3428241383.2762065</v>
          </cell>
        </row>
        <row r="4056">
          <cell r="F4056" t="str">
            <v>B-20</v>
          </cell>
          <cell r="H4056" t="str">
            <v>N/A</v>
          </cell>
          <cell r="O4056" t="str">
            <v>N/A</v>
          </cell>
          <cell r="V4056">
            <v>1023886604.162353</v>
          </cell>
        </row>
        <row r="4057">
          <cell r="F4057" t="str">
            <v>B-20</v>
          </cell>
          <cell r="H4057" t="str">
            <v>N/A</v>
          </cell>
          <cell r="O4057" t="str">
            <v>N/A</v>
          </cell>
          <cell r="V4057">
            <v>358659865.02119899</v>
          </cell>
        </row>
        <row r="4058">
          <cell r="F4058" t="str">
            <v>B-20</v>
          </cell>
          <cell r="H4058" t="str">
            <v>N/A</v>
          </cell>
          <cell r="O4058" t="str">
            <v>N/A</v>
          </cell>
          <cell r="V4058">
            <v>757395.96572400001</v>
          </cell>
        </row>
        <row r="4059">
          <cell r="F4059" t="str">
            <v>B-20</v>
          </cell>
          <cell r="H4059" t="str">
            <v>N/A</v>
          </cell>
          <cell r="O4059" t="str">
            <v>N/A</v>
          </cell>
          <cell r="V4059">
            <v>89800.294828999991</v>
          </cell>
        </row>
        <row r="4060">
          <cell r="F4060" t="str">
            <v>B-20</v>
          </cell>
          <cell r="H4060" t="str">
            <v>N/A</v>
          </cell>
          <cell r="O4060" t="str">
            <v>N/A</v>
          </cell>
          <cell r="V4060">
            <v>3406400.5650319997</v>
          </cell>
        </row>
        <row r="4061">
          <cell r="F4061" t="str">
            <v>B-20</v>
          </cell>
          <cell r="H4061" t="str">
            <v>N/A</v>
          </cell>
          <cell r="O4061" t="str">
            <v>N/A</v>
          </cell>
          <cell r="V4061">
            <v>-38914956061.286705</v>
          </cell>
        </row>
        <row r="4062">
          <cell r="F4062" t="str">
            <v>B-20</v>
          </cell>
          <cell r="H4062" t="str">
            <v>N/A</v>
          </cell>
          <cell r="O4062" t="str">
            <v>N/A</v>
          </cell>
          <cell r="V4062">
            <v>-15421183130.098402</v>
          </cell>
        </row>
        <row r="4063">
          <cell r="F4063" t="str">
            <v>B-20</v>
          </cell>
          <cell r="H4063" t="str">
            <v>N/A</v>
          </cell>
          <cell r="O4063" t="str">
            <v>N/A</v>
          </cell>
          <cell r="V4063">
            <v>-8925343284.3496513</v>
          </cell>
        </row>
        <row r="4064">
          <cell r="F4064" t="str">
            <v>B-20</v>
          </cell>
          <cell r="H4064" t="str">
            <v>N/A</v>
          </cell>
          <cell r="O4064" t="str">
            <v>N/A</v>
          </cell>
          <cell r="V4064">
            <v>0</v>
          </cell>
        </row>
        <row r="4065">
          <cell r="F4065" t="str">
            <v>B-20</v>
          </cell>
          <cell r="H4065" t="str">
            <v>N/A</v>
          </cell>
          <cell r="O4065" t="str">
            <v>N/A</v>
          </cell>
          <cell r="V4065">
            <v>0</v>
          </cell>
        </row>
        <row r="4066">
          <cell r="F4066" t="str">
            <v>B-20</v>
          </cell>
          <cell r="H4066" t="str">
            <v>N/A</v>
          </cell>
          <cell r="O4066" t="str">
            <v>N/A</v>
          </cell>
          <cell r="V4066">
            <v>0</v>
          </cell>
        </row>
        <row r="4067">
          <cell r="F4067" t="str">
            <v>B-20</v>
          </cell>
          <cell r="H4067" t="str">
            <v>N/A</v>
          </cell>
          <cell r="O4067" t="str">
            <v>N/A</v>
          </cell>
          <cell r="V4067">
            <v>376684593.90000004</v>
          </cell>
        </row>
        <row r="4068">
          <cell r="F4068" t="str">
            <v>B-20</v>
          </cell>
          <cell r="H4068" t="str">
            <v>N/A</v>
          </cell>
          <cell r="O4068" t="str">
            <v>N/A</v>
          </cell>
          <cell r="V4068">
            <v>69772668.399999991</v>
          </cell>
        </row>
        <row r="4069">
          <cell r="F4069" t="str">
            <v>B-20</v>
          </cell>
          <cell r="H4069" t="str">
            <v>N/A</v>
          </cell>
          <cell r="O4069" t="str">
            <v>N/A</v>
          </cell>
          <cell r="V4069">
            <v>942264856.79999995</v>
          </cell>
        </row>
        <row r="4070">
          <cell r="F4070" t="str">
            <v>B-20</v>
          </cell>
          <cell r="H4070" t="str">
            <v>N/A</v>
          </cell>
          <cell r="O4070" t="str">
            <v>N/A</v>
          </cell>
          <cell r="V4070">
            <v>1652637195.0254042</v>
          </cell>
        </row>
        <row r="4071">
          <cell r="F4071" t="str">
            <v>B-20</v>
          </cell>
          <cell r="H4071" t="str">
            <v>N/A</v>
          </cell>
          <cell r="O4071" t="str">
            <v>N/A</v>
          </cell>
          <cell r="V4071">
            <v>499702038.97720897</v>
          </cell>
        </row>
        <row r="4072">
          <cell r="F4072" t="str">
            <v>B-20</v>
          </cell>
          <cell r="H4072" t="str">
            <v>N/A</v>
          </cell>
          <cell r="O4072" t="str">
            <v>N/A</v>
          </cell>
          <cell r="V4072">
            <v>1150006707.01774</v>
          </cell>
        </row>
        <row r="4073">
          <cell r="F4073" t="str">
            <v>B-20</v>
          </cell>
          <cell r="H4073" t="str">
            <v>N/A</v>
          </cell>
          <cell r="O4073" t="str">
            <v>N/A</v>
          </cell>
          <cell r="V4073">
            <v>434473885.66703206</v>
          </cell>
        </row>
        <row r="4074">
          <cell r="F4074" t="str">
            <v>B-20</v>
          </cell>
          <cell r="H4074" t="str">
            <v>N/A</v>
          </cell>
          <cell r="O4074" t="str">
            <v>N/A</v>
          </cell>
          <cell r="V4074">
            <v>129338821.41236199</v>
          </cell>
        </row>
        <row r="4075">
          <cell r="F4075" t="str">
            <v>B-20</v>
          </cell>
          <cell r="H4075" t="str">
            <v>N/A</v>
          </cell>
          <cell r="O4075" t="str">
            <v>N/A</v>
          </cell>
          <cell r="V4075">
            <v>304219324.62165403</v>
          </cell>
        </row>
        <row r="4076">
          <cell r="F4076" t="str">
            <v>B-20</v>
          </cell>
          <cell r="H4076" t="str">
            <v>N/A</v>
          </cell>
          <cell r="O4076" t="str">
            <v>N/A</v>
          </cell>
          <cell r="V4076">
            <v>564421130.47761798</v>
          </cell>
        </row>
        <row r="4077">
          <cell r="F4077" t="str">
            <v>B-20</v>
          </cell>
          <cell r="H4077" t="str">
            <v>N/A</v>
          </cell>
          <cell r="O4077" t="str">
            <v>N/A</v>
          </cell>
          <cell r="V4077">
            <v>166866203.030101</v>
          </cell>
        </row>
        <row r="4078">
          <cell r="F4078" t="str">
            <v>B-20</v>
          </cell>
          <cell r="H4078" t="str">
            <v>N/A</v>
          </cell>
          <cell r="O4078" t="str">
            <v>N/A</v>
          </cell>
          <cell r="V4078">
            <v>383846097.08949798</v>
          </cell>
        </row>
        <row r="4079">
          <cell r="F4079" t="str">
            <v>B-20</v>
          </cell>
          <cell r="H4079" t="str">
            <v>N/A</v>
          </cell>
          <cell r="O4079" t="str">
            <v>N/A</v>
          </cell>
          <cell r="V4079">
            <v>3428241383.2762065</v>
          </cell>
        </row>
        <row r="4080">
          <cell r="F4080" t="str">
            <v>B-20</v>
          </cell>
          <cell r="H4080" t="str">
            <v>N/A</v>
          </cell>
          <cell r="O4080" t="str">
            <v>N/A</v>
          </cell>
          <cell r="V4080">
            <v>1074016616.1245041</v>
          </cell>
        </row>
        <row r="4081">
          <cell r="F4081" t="str">
            <v>B-20</v>
          </cell>
          <cell r="H4081" t="str">
            <v>N/A</v>
          </cell>
          <cell r="O4081" t="str">
            <v>N/A</v>
          </cell>
          <cell r="V4081">
            <v>2328833529.1628499</v>
          </cell>
        </row>
        <row r="4082">
          <cell r="F4082" t="str">
            <v>B-20</v>
          </cell>
          <cell r="H4082" t="str">
            <v>N/A</v>
          </cell>
          <cell r="O4082" t="str">
            <v>N/A</v>
          </cell>
          <cell r="V4082">
            <v>1023886604.162353</v>
          </cell>
        </row>
        <row r="4083">
          <cell r="F4083" t="str">
            <v>B-20</v>
          </cell>
          <cell r="H4083" t="str">
            <v>N/A</v>
          </cell>
          <cell r="O4083" t="str">
            <v>N/A</v>
          </cell>
          <cell r="V4083">
            <v>309718700.74324399</v>
          </cell>
        </row>
        <row r="4084">
          <cell r="F4084" t="str">
            <v>B-20</v>
          </cell>
          <cell r="H4084" t="str">
            <v>N/A</v>
          </cell>
          <cell r="O4084" t="str">
            <v>N/A</v>
          </cell>
          <cell r="V4084">
            <v>684791675.23046398</v>
          </cell>
        </row>
        <row r="4085">
          <cell r="F4085" t="str">
            <v>B-20</v>
          </cell>
          <cell r="H4085" t="str">
            <v>N/A</v>
          </cell>
          <cell r="O4085" t="str">
            <v>N/A</v>
          </cell>
          <cell r="V4085">
            <v>358659865.02119899</v>
          </cell>
        </row>
        <row r="4086">
          <cell r="F4086" t="str">
            <v>B-20</v>
          </cell>
          <cell r="H4086" t="str">
            <v>N/A</v>
          </cell>
          <cell r="O4086" t="str">
            <v>N/A</v>
          </cell>
          <cell r="V4086">
            <v>116408978.11175101</v>
          </cell>
        </row>
        <row r="4087">
          <cell r="F4087" t="str">
            <v>B-20</v>
          </cell>
          <cell r="H4087" t="str">
            <v>N/A</v>
          </cell>
          <cell r="O4087" t="str">
            <v>N/A</v>
          </cell>
          <cell r="V4087">
            <v>240525998.833929</v>
          </cell>
        </row>
        <row r="4088">
          <cell r="F4088" t="str">
            <v>B-20</v>
          </cell>
          <cell r="H4088" t="str">
            <v>N/A</v>
          </cell>
          <cell r="O4088" t="str">
            <v>N/A</v>
          </cell>
          <cell r="V4088">
            <v>228451196.20000002</v>
          </cell>
        </row>
        <row r="4089">
          <cell r="F4089" t="str">
            <v>B-20</v>
          </cell>
          <cell r="H4089" t="str">
            <v>N/A</v>
          </cell>
          <cell r="O4089" t="str">
            <v>N/A</v>
          </cell>
          <cell r="V4089">
            <v>25125760.399999999</v>
          </cell>
        </row>
        <row r="4090">
          <cell r="F4090" t="str">
            <v>B-20</v>
          </cell>
          <cell r="H4090" t="str">
            <v>N/A</v>
          </cell>
          <cell r="O4090" t="str">
            <v>N/A</v>
          </cell>
          <cell r="V4090">
            <v>245344839.80000001</v>
          </cell>
        </row>
        <row r="4091">
          <cell r="F4091" t="str">
            <v>B-20</v>
          </cell>
          <cell r="H4091" t="str">
            <v>N/A</v>
          </cell>
          <cell r="O4091" t="str">
            <v>N/A</v>
          </cell>
          <cell r="V4091">
            <v>1652637195.0254042</v>
          </cell>
        </row>
        <row r="4092">
          <cell r="F4092" t="str">
            <v>B-20</v>
          </cell>
          <cell r="H4092" t="str">
            <v>N/A</v>
          </cell>
          <cell r="O4092" t="str">
            <v>N/A</v>
          </cell>
          <cell r="V4092">
            <v>499702038.97720897</v>
          </cell>
        </row>
        <row r="4093">
          <cell r="F4093" t="str">
            <v>B-20</v>
          </cell>
          <cell r="H4093" t="str">
            <v>N/A</v>
          </cell>
          <cell r="O4093" t="str">
            <v>N/A</v>
          </cell>
          <cell r="V4093">
            <v>1257821093.4838929</v>
          </cell>
        </row>
        <row r="4094">
          <cell r="F4094" t="str">
            <v>B-20</v>
          </cell>
          <cell r="H4094" t="str">
            <v>N/A</v>
          </cell>
          <cell r="O4094" t="str">
            <v>N/A</v>
          </cell>
          <cell r="V4094">
            <v>434473885.66703206</v>
          </cell>
        </row>
        <row r="4095">
          <cell r="F4095" t="str">
            <v>B-20</v>
          </cell>
          <cell r="H4095" t="str">
            <v>N/A</v>
          </cell>
          <cell r="O4095" t="str">
            <v>N/A</v>
          </cell>
          <cell r="V4095">
            <v>129338821.41236199</v>
          </cell>
        </row>
        <row r="4096">
          <cell r="F4096" t="str">
            <v>B-20</v>
          </cell>
          <cell r="H4096" t="str">
            <v>N/A</v>
          </cell>
          <cell r="O4096" t="str">
            <v>N/A</v>
          </cell>
          <cell r="V4096">
            <v>333830959.15596402</v>
          </cell>
        </row>
        <row r="4097">
          <cell r="F4097" t="str">
            <v>B-20</v>
          </cell>
          <cell r="H4097" t="str">
            <v>N/A</v>
          </cell>
          <cell r="O4097" t="str">
            <v>N/A</v>
          </cell>
          <cell r="V4097">
            <v>564421130.47761798</v>
          </cell>
        </row>
        <row r="4098">
          <cell r="F4098" t="str">
            <v>B-20</v>
          </cell>
          <cell r="H4098" t="str">
            <v>N/A</v>
          </cell>
          <cell r="O4098" t="str">
            <v>N/A</v>
          </cell>
          <cell r="V4098">
            <v>166866203.030101</v>
          </cell>
        </row>
        <row r="4099">
          <cell r="F4099" t="str">
            <v>B-20</v>
          </cell>
          <cell r="H4099" t="str">
            <v>N/A</v>
          </cell>
          <cell r="O4099" t="str">
            <v>N/A</v>
          </cell>
          <cell r="V4099">
            <v>421489411.68942398</v>
          </cell>
        </row>
        <row r="4100">
          <cell r="F4100" t="str">
            <v>B-20</v>
          </cell>
          <cell r="H4100" t="str">
            <v>N/A</v>
          </cell>
          <cell r="O4100" t="str">
            <v>N/A</v>
          </cell>
          <cell r="V4100">
            <v>3428241383.2762065</v>
          </cell>
        </row>
        <row r="4101">
          <cell r="F4101" t="str">
            <v>B-20</v>
          </cell>
          <cell r="H4101" t="str">
            <v>N/A</v>
          </cell>
          <cell r="O4101" t="str">
            <v>N/A</v>
          </cell>
          <cell r="V4101">
            <v>1074016616.1245041</v>
          </cell>
        </row>
        <row r="4102">
          <cell r="F4102" t="str">
            <v>B-20</v>
          </cell>
          <cell r="H4102" t="str">
            <v>N/A</v>
          </cell>
          <cell r="O4102" t="str">
            <v>N/A</v>
          </cell>
          <cell r="V4102">
            <v>2570249437.0527439</v>
          </cell>
        </row>
        <row r="4103">
          <cell r="F4103" t="str">
            <v>B-20</v>
          </cell>
          <cell r="H4103" t="str">
            <v>N/A</v>
          </cell>
          <cell r="O4103" t="str">
            <v>N/A</v>
          </cell>
          <cell r="V4103">
            <v>1023886604.162353</v>
          </cell>
        </row>
        <row r="4104">
          <cell r="F4104" t="str">
            <v>B-20</v>
          </cell>
          <cell r="H4104" t="str">
            <v>N/A</v>
          </cell>
          <cell r="O4104" t="str">
            <v>N/A</v>
          </cell>
          <cell r="V4104">
            <v>309718700.74324399</v>
          </cell>
        </row>
        <row r="4105">
          <cell r="F4105" t="str">
            <v>B-20</v>
          </cell>
          <cell r="H4105" t="str">
            <v>N/A</v>
          </cell>
          <cell r="O4105" t="str">
            <v>N/A</v>
          </cell>
          <cell r="V4105">
            <v>758087108.63511896</v>
          </cell>
        </row>
        <row r="4106">
          <cell r="F4106" t="str">
            <v>B-20</v>
          </cell>
          <cell r="H4106" t="str">
            <v>N/A</v>
          </cell>
          <cell r="O4106" t="str">
            <v>N/A</v>
          </cell>
          <cell r="V4106">
            <v>358659865.02119899</v>
          </cell>
        </row>
        <row r="4107">
          <cell r="F4107" t="str">
            <v>B-20</v>
          </cell>
          <cell r="H4107" t="str">
            <v>N/A</v>
          </cell>
          <cell r="O4107" t="str">
            <v>N/A</v>
          </cell>
          <cell r="V4107">
            <v>116408978.11175101</v>
          </cell>
        </row>
        <row r="4108">
          <cell r="F4108" t="str">
            <v>B-20</v>
          </cell>
          <cell r="H4108" t="str">
            <v>N/A</v>
          </cell>
          <cell r="O4108" t="str">
            <v>N/A</v>
          </cell>
          <cell r="V4108">
            <v>268037760.34014902</v>
          </cell>
        </row>
        <row r="4109">
          <cell r="F4109" t="str">
            <v>B-20</v>
          </cell>
          <cell r="H4109" t="str">
            <v>N/A</v>
          </cell>
          <cell r="O4109" t="str">
            <v>N/A</v>
          </cell>
          <cell r="V4109">
            <v>1295273.3869449999</v>
          </cell>
        </row>
        <row r="4110">
          <cell r="F4110" t="str">
            <v>B-20</v>
          </cell>
          <cell r="H4110" t="str">
            <v>N/A</v>
          </cell>
          <cell r="O4110" t="str">
            <v>N/A</v>
          </cell>
          <cell r="V4110">
            <v>1184852.122555</v>
          </cell>
        </row>
        <row r="4111">
          <cell r="F4111" t="str">
            <v>B-20</v>
          </cell>
          <cell r="H4111" t="str">
            <v>N/A</v>
          </cell>
          <cell r="O4111" t="str">
            <v>N/A</v>
          </cell>
          <cell r="V4111">
            <v>1295356.129305</v>
          </cell>
        </row>
        <row r="4112">
          <cell r="F4112" t="str">
            <v>B-20</v>
          </cell>
          <cell r="H4112" t="str">
            <v>N/A</v>
          </cell>
          <cell r="O4112" t="str">
            <v>N/A</v>
          </cell>
          <cell r="V4112">
            <v>2300330.8955490002</v>
          </cell>
        </row>
        <row r="4113">
          <cell r="F4113" t="str">
            <v>B-20</v>
          </cell>
          <cell r="H4113" t="str">
            <v>N/A</v>
          </cell>
          <cell r="O4113" t="str">
            <v>N/A</v>
          </cell>
          <cell r="V4113">
            <v>2286531.1766690002</v>
          </cell>
        </row>
        <row r="4114">
          <cell r="F4114" t="str">
            <v>B-20</v>
          </cell>
          <cell r="H4114" t="str">
            <v>N/A</v>
          </cell>
          <cell r="O4114" t="str">
            <v>N/A</v>
          </cell>
          <cell r="V4114">
            <v>358222535.69158798</v>
          </cell>
        </row>
        <row r="4115">
          <cell r="F4115" t="str">
            <v>B-20</v>
          </cell>
          <cell r="H4115" t="str">
            <v>N/A</v>
          </cell>
          <cell r="O4115" t="str">
            <v>N/A</v>
          </cell>
          <cell r="V4115">
            <v>92904394.193458006</v>
          </cell>
        </row>
        <row r="4116">
          <cell r="F4116" t="str">
            <v>B-20</v>
          </cell>
          <cell r="H4116" t="str">
            <v>N/A</v>
          </cell>
          <cell r="O4116" t="str">
            <v>N/A</v>
          </cell>
          <cell r="V4116">
            <v>121418091.312995</v>
          </cell>
        </row>
        <row r="4117">
          <cell r="F4117" t="str">
            <v>B-20</v>
          </cell>
          <cell r="H4117" t="str">
            <v>N/A</v>
          </cell>
          <cell r="O4117" t="str">
            <v>N/A</v>
          </cell>
          <cell r="V4117">
            <v>721995748.60715806</v>
          </cell>
        </row>
        <row r="4118">
          <cell r="F4118" t="str">
            <v>B-20</v>
          </cell>
          <cell r="H4118" t="str">
            <v>N/A</v>
          </cell>
          <cell r="O4118" t="str">
            <v>N/A</v>
          </cell>
          <cell r="V4118">
            <v>214644287.38266301</v>
          </cell>
        </row>
        <row r="4119">
          <cell r="F4119" t="str">
            <v>B-20</v>
          </cell>
          <cell r="H4119" t="str">
            <v>N/A</v>
          </cell>
          <cell r="O4119" t="str">
            <v>N/A</v>
          </cell>
          <cell r="V4119">
            <v>71583375.111194</v>
          </cell>
        </row>
        <row r="4120">
          <cell r="F4120" t="str">
            <v>B-20</v>
          </cell>
          <cell r="H4120" t="str">
            <v>N/A</v>
          </cell>
          <cell r="O4120" t="str">
            <v>N/A</v>
          </cell>
          <cell r="V4120">
            <v>434263.99387000001</v>
          </cell>
        </row>
        <row r="4121">
          <cell r="F4121" t="str">
            <v>B-20</v>
          </cell>
          <cell r="H4121" t="str">
            <v>N/A</v>
          </cell>
          <cell r="O4121" t="str">
            <v>N/A</v>
          </cell>
          <cell r="V4121">
            <v>0</v>
          </cell>
        </row>
        <row r="4122">
          <cell r="F4122" t="str">
            <v>B-20</v>
          </cell>
          <cell r="H4122" t="str">
            <v>N/A</v>
          </cell>
          <cell r="O4122" t="str">
            <v>N/A</v>
          </cell>
          <cell r="V4122">
            <v>1845297.7305119999</v>
          </cell>
        </row>
        <row r="4123">
          <cell r="F4123" t="str">
            <v>B-20</v>
          </cell>
          <cell r="H4123" t="str">
            <v>N/A</v>
          </cell>
          <cell r="O4123" t="str">
            <v>N/A</v>
          </cell>
          <cell r="V4123">
            <v>535637088.40000004</v>
          </cell>
        </row>
        <row r="4124">
          <cell r="F4124" t="str">
            <v>B-20</v>
          </cell>
          <cell r="H4124" t="str">
            <v>N/A</v>
          </cell>
          <cell r="O4124" t="str">
            <v>N/A</v>
          </cell>
          <cell r="V4124">
            <v>132982339.39999999</v>
          </cell>
        </row>
        <row r="4125">
          <cell r="F4125" t="str">
            <v>B-20</v>
          </cell>
          <cell r="H4125" t="str">
            <v>N/A</v>
          </cell>
          <cell r="O4125" t="str">
            <v>N/A</v>
          </cell>
          <cell r="V4125">
            <v>1263193905.0000002</v>
          </cell>
        </row>
        <row r="4126">
          <cell r="F4126" t="str">
            <v>B-20</v>
          </cell>
          <cell r="H4126" t="str">
            <v>N/A</v>
          </cell>
          <cell r="O4126" t="str">
            <v>N/A</v>
          </cell>
          <cell r="V4126">
            <v>1652637195.0254042</v>
          </cell>
        </row>
        <row r="4127">
          <cell r="F4127" t="str">
            <v>B-20</v>
          </cell>
          <cell r="H4127" t="str">
            <v>N/A</v>
          </cell>
          <cell r="O4127" t="str">
            <v>N/A</v>
          </cell>
          <cell r="V4127">
            <v>499702038.97720897</v>
          </cell>
        </row>
        <row r="4128">
          <cell r="F4128" t="str">
            <v>B-20</v>
          </cell>
          <cell r="H4128" t="str">
            <v>N/A</v>
          </cell>
          <cell r="O4128" t="str">
            <v>N/A</v>
          </cell>
          <cell r="V4128">
            <v>1257821093.4838929</v>
          </cell>
        </row>
        <row r="4129">
          <cell r="F4129" t="str">
            <v>B-20</v>
          </cell>
          <cell r="H4129" t="str">
            <v>N/A</v>
          </cell>
          <cell r="O4129" t="str">
            <v>N/A</v>
          </cell>
          <cell r="V4129">
            <v>434473885.66703206</v>
          </cell>
        </row>
        <row r="4130">
          <cell r="F4130" t="str">
            <v>B-20</v>
          </cell>
          <cell r="H4130" t="str">
            <v>N/A</v>
          </cell>
          <cell r="O4130" t="str">
            <v>N/A</v>
          </cell>
          <cell r="V4130">
            <v>129338821.41236199</v>
          </cell>
        </row>
        <row r="4131">
          <cell r="F4131" t="str">
            <v>B-20</v>
          </cell>
          <cell r="H4131" t="str">
            <v>N/A</v>
          </cell>
          <cell r="O4131" t="str">
            <v>N/A</v>
          </cell>
          <cell r="V4131">
            <v>333830959.15596402</v>
          </cell>
        </row>
        <row r="4132">
          <cell r="F4132" t="str">
            <v>B-20</v>
          </cell>
          <cell r="H4132" t="str">
            <v>N/A</v>
          </cell>
          <cell r="O4132" t="str">
            <v>N/A</v>
          </cell>
          <cell r="V4132">
            <v>564421130.47761798</v>
          </cell>
        </row>
        <row r="4133">
          <cell r="F4133" t="str">
            <v>B-20</v>
          </cell>
          <cell r="H4133" t="str">
            <v>N/A</v>
          </cell>
          <cell r="O4133" t="str">
            <v>N/A</v>
          </cell>
          <cell r="V4133">
            <v>166866203.030101</v>
          </cell>
        </row>
        <row r="4134">
          <cell r="F4134" t="str">
            <v>B-20</v>
          </cell>
          <cell r="H4134" t="str">
            <v>N/A</v>
          </cell>
          <cell r="O4134" t="str">
            <v>N/A</v>
          </cell>
          <cell r="V4134">
            <v>421489411.68942398</v>
          </cell>
        </row>
        <row r="4135">
          <cell r="F4135" t="str">
            <v>B-20</v>
          </cell>
          <cell r="H4135" t="str">
            <v>N/A</v>
          </cell>
          <cell r="O4135" t="str">
            <v>N/A</v>
          </cell>
          <cell r="V4135">
            <v>3428241383.2762065</v>
          </cell>
        </row>
        <row r="4136">
          <cell r="F4136" t="str">
            <v>B-20</v>
          </cell>
          <cell r="H4136" t="str">
            <v>N/A</v>
          </cell>
          <cell r="O4136" t="str">
            <v>N/A</v>
          </cell>
          <cell r="V4136">
            <v>1074016616.1245041</v>
          </cell>
        </row>
        <row r="4137">
          <cell r="F4137" t="str">
            <v>B-20</v>
          </cell>
          <cell r="H4137" t="str">
            <v>N/A</v>
          </cell>
          <cell r="O4137" t="str">
            <v>N/A</v>
          </cell>
          <cell r="V4137">
            <v>2570249437.0527439</v>
          </cell>
        </row>
        <row r="4138">
          <cell r="F4138" t="str">
            <v>B-20</v>
          </cell>
          <cell r="H4138" t="str">
            <v>N/A</v>
          </cell>
          <cell r="O4138" t="str">
            <v>N/A</v>
          </cell>
          <cell r="V4138">
            <v>1023886604.162353</v>
          </cell>
        </row>
        <row r="4139">
          <cell r="F4139" t="str">
            <v>B-20</v>
          </cell>
          <cell r="H4139" t="str">
            <v>N/A</v>
          </cell>
          <cell r="O4139" t="str">
            <v>N/A</v>
          </cell>
          <cell r="V4139">
            <v>309718700.74324399</v>
          </cell>
        </row>
        <row r="4140">
          <cell r="F4140" t="str">
            <v>B-20</v>
          </cell>
          <cell r="H4140" t="str">
            <v>N/A</v>
          </cell>
          <cell r="O4140" t="str">
            <v>N/A</v>
          </cell>
          <cell r="V4140">
            <v>758087108.63511896</v>
          </cell>
        </row>
        <row r="4141">
          <cell r="F4141" t="str">
            <v>B-20</v>
          </cell>
          <cell r="H4141" t="str">
            <v>N/A</v>
          </cell>
          <cell r="O4141" t="str">
            <v>N/A</v>
          </cell>
          <cell r="V4141">
            <v>358659865.02119899</v>
          </cell>
        </row>
        <row r="4142">
          <cell r="F4142" t="str">
            <v>B-20</v>
          </cell>
          <cell r="H4142" t="str">
            <v>N/A</v>
          </cell>
          <cell r="O4142" t="str">
            <v>N/A</v>
          </cell>
          <cell r="V4142">
            <v>116408978.11175101</v>
          </cell>
        </row>
        <row r="4143">
          <cell r="F4143" t="str">
            <v>B-20</v>
          </cell>
          <cell r="H4143" t="str">
            <v>N/A</v>
          </cell>
          <cell r="O4143" t="str">
            <v>N/A</v>
          </cell>
          <cell r="V4143">
            <v>268037760.34014902</v>
          </cell>
        </row>
        <row r="4144">
          <cell r="F4144" t="str">
            <v>B-20</v>
          </cell>
          <cell r="H4144" t="str">
            <v>N/A</v>
          </cell>
          <cell r="O4144" t="str">
            <v>N/A</v>
          </cell>
          <cell r="V4144">
            <v>1652637195.0254042</v>
          </cell>
        </row>
        <row r="4145">
          <cell r="F4145" t="str">
            <v>B-20</v>
          </cell>
          <cell r="H4145" t="str">
            <v>N/A</v>
          </cell>
          <cell r="O4145" t="str">
            <v>N/A</v>
          </cell>
          <cell r="V4145">
            <v>499702038.97720897</v>
          </cell>
        </row>
        <row r="4146">
          <cell r="F4146" t="str">
            <v>B-20</v>
          </cell>
          <cell r="H4146" t="str">
            <v>N/A</v>
          </cell>
          <cell r="O4146" t="str">
            <v>N/A</v>
          </cell>
          <cell r="V4146">
            <v>1257821093.4838929</v>
          </cell>
        </row>
        <row r="4147">
          <cell r="F4147" t="str">
            <v>B-20</v>
          </cell>
          <cell r="H4147" t="str">
            <v>N/A</v>
          </cell>
          <cell r="O4147" t="str">
            <v>N/A</v>
          </cell>
          <cell r="V4147">
            <v>434473885.66703206</v>
          </cell>
        </row>
        <row r="4148">
          <cell r="F4148" t="str">
            <v>B-20</v>
          </cell>
          <cell r="H4148" t="str">
            <v>N/A</v>
          </cell>
          <cell r="O4148" t="str">
            <v>N/A</v>
          </cell>
          <cell r="V4148">
            <v>129338821.41236199</v>
          </cell>
        </row>
        <row r="4149">
          <cell r="F4149" t="str">
            <v>B-20</v>
          </cell>
          <cell r="H4149" t="str">
            <v>N/A</v>
          </cell>
          <cell r="O4149" t="str">
            <v>N/A</v>
          </cell>
          <cell r="V4149">
            <v>333830959.15596402</v>
          </cell>
        </row>
        <row r="4150">
          <cell r="F4150" t="str">
            <v>B-20</v>
          </cell>
          <cell r="H4150" t="str">
            <v>N/A</v>
          </cell>
          <cell r="O4150" t="str">
            <v>N/A</v>
          </cell>
          <cell r="V4150">
            <v>564421130.47761798</v>
          </cell>
        </row>
        <row r="4151">
          <cell r="F4151" t="str">
            <v>B-20</v>
          </cell>
          <cell r="H4151" t="str">
            <v>N/A</v>
          </cell>
          <cell r="O4151" t="str">
            <v>N/A</v>
          </cell>
          <cell r="V4151">
            <v>166866203.030101</v>
          </cell>
        </row>
        <row r="4152">
          <cell r="F4152" t="str">
            <v>B-20</v>
          </cell>
          <cell r="H4152" t="str">
            <v>N/A</v>
          </cell>
          <cell r="O4152" t="str">
            <v>N/A</v>
          </cell>
          <cell r="V4152">
            <v>421489411.68942398</v>
          </cell>
        </row>
        <row r="4153">
          <cell r="F4153" t="str">
            <v>B-20</v>
          </cell>
          <cell r="H4153" t="str">
            <v>N/A</v>
          </cell>
          <cell r="O4153" t="str">
            <v>N/A</v>
          </cell>
          <cell r="V4153">
            <v>3428241383.2762065</v>
          </cell>
        </row>
        <row r="4154">
          <cell r="F4154" t="str">
            <v>B-20</v>
          </cell>
          <cell r="H4154" t="str">
            <v>N/A</v>
          </cell>
          <cell r="O4154" t="str">
            <v>N/A</v>
          </cell>
          <cell r="V4154">
            <v>1074016616.1245041</v>
          </cell>
        </row>
        <row r="4155">
          <cell r="F4155" t="str">
            <v>B-20</v>
          </cell>
          <cell r="H4155" t="str">
            <v>N/A</v>
          </cell>
          <cell r="O4155" t="str">
            <v>N/A</v>
          </cell>
          <cell r="V4155">
            <v>2570249437.0527439</v>
          </cell>
        </row>
        <row r="4156">
          <cell r="F4156" t="str">
            <v>B-20</v>
          </cell>
          <cell r="H4156" t="str">
            <v>N/A</v>
          </cell>
          <cell r="O4156" t="str">
            <v>N/A</v>
          </cell>
          <cell r="V4156">
            <v>1023886604.162353</v>
          </cell>
        </row>
        <row r="4157">
          <cell r="F4157" t="str">
            <v>B-20</v>
          </cell>
          <cell r="H4157" t="str">
            <v>N/A</v>
          </cell>
          <cell r="O4157" t="str">
            <v>N/A</v>
          </cell>
          <cell r="V4157">
            <v>309718700.74324399</v>
          </cell>
        </row>
        <row r="4158">
          <cell r="F4158" t="str">
            <v>B-20</v>
          </cell>
          <cell r="H4158" t="str">
            <v>N/A</v>
          </cell>
          <cell r="O4158" t="str">
            <v>N/A</v>
          </cell>
          <cell r="V4158">
            <v>758087108.63511896</v>
          </cell>
        </row>
        <row r="4159">
          <cell r="F4159" t="str">
            <v>B-20</v>
          </cell>
          <cell r="H4159" t="str">
            <v>N/A</v>
          </cell>
          <cell r="O4159" t="str">
            <v>N/A</v>
          </cell>
          <cell r="V4159">
            <v>358659865.02119899</v>
          </cell>
        </row>
        <row r="4160">
          <cell r="F4160" t="str">
            <v>B-20</v>
          </cell>
          <cell r="H4160" t="str">
            <v>N/A</v>
          </cell>
          <cell r="O4160" t="str">
            <v>N/A</v>
          </cell>
          <cell r="V4160">
            <v>116408978.11175101</v>
          </cell>
        </row>
        <row r="4161">
          <cell r="F4161" t="str">
            <v>B-20</v>
          </cell>
          <cell r="H4161" t="str">
            <v>N/A</v>
          </cell>
          <cell r="O4161" t="str">
            <v>N/A</v>
          </cell>
          <cell r="V4161">
            <v>268037760.34014902</v>
          </cell>
        </row>
        <row r="4162">
          <cell r="F4162" t="str">
            <v>B-20</v>
          </cell>
          <cell r="H4162" t="str">
            <v>N/A</v>
          </cell>
          <cell r="O4162" t="str">
            <v>N/A</v>
          </cell>
          <cell r="V4162">
            <v>0</v>
          </cell>
        </row>
        <row r="4163">
          <cell r="F4163" t="str">
            <v>B-20</v>
          </cell>
          <cell r="H4163" t="str">
            <v>N/A</v>
          </cell>
          <cell r="O4163" t="str">
            <v>N/A</v>
          </cell>
          <cell r="V4163">
            <v>0</v>
          </cell>
        </row>
        <row r="4164">
          <cell r="F4164" t="str">
            <v>B-20</v>
          </cell>
          <cell r="H4164" t="str">
            <v>N/A</v>
          </cell>
          <cell r="O4164" t="str">
            <v>N/A</v>
          </cell>
          <cell r="V4164">
            <v>0</v>
          </cell>
        </row>
        <row r="4165">
          <cell r="F4165" t="str">
            <v>B-20</v>
          </cell>
          <cell r="H4165" t="str">
            <v>N/A</v>
          </cell>
          <cell r="O4165" t="str">
            <v>N/A</v>
          </cell>
          <cell r="V4165">
            <v>164481402.86980999</v>
          </cell>
        </row>
        <row r="4166">
          <cell r="F4166" t="str">
            <v>B-20</v>
          </cell>
          <cell r="H4166" t="str">
            <v>N/A</v>
          </cell>
          <cell r="O4166" t="str">
            <v>N/A</v>
          </cell>
          <cell r="V4166">
            <v>80289238.166820005</v>
          </cell>
        </row>
        <row r="4167">
          <cell r="F4167" t="str">
            <v>B-20</v>
          </cell>
          <cell r="H4167" t="str">
            <v>N/A</v>
          </cell>
          <cell r="O4167" t="str">
            <v>N/A</v>
          </cell>
          <cell r="V4167">
            <v>303556022.990224</v>
          </cell>
        </row>
        <row r="4168">
          <cell r="F4168" t="str">
            <v>B-20</v>
          </cell>
          <cell r="H4168" t="str">
            <v>N/A</v>
          </cell>
          <cell r="O4168" t="str">
            <v>N/A</v>
          </cell>
          <cell r="V4168">
            <v>471320539.39801902</v>
          </cell>
        </row>
        <row r="4169">
          <cell r="F4169" t="str">
            <v>B-20</v>
          </cell>
          <cell r="H4169" t="str">
            <v>N/A</v>
          </cell>
          <cell r="O4169" t="str">
            <v>N/A</v>
          </cell>
          <cell r="V4169">
            <v>89212685.168444008</v>
          </cell>
        </row>
        <row r="4170">
          <cell r="F4170" t="str">
            <v>B-20</v>
          </cell>
          <cell r="H4170" t="str">
            <v>N/A</v>
          </cell>
          <cell r="O4170" t="str">
            <v>N/A</v>
          </cell>
          <cell r="V4170">
            <v>905580261.66757894</v>
          </cell>
        </row>
        <row r="4171">
          <cell r="F4171" t="str">
            <v>B-20</v>
          </cell>
          <cell r="H4171" t="str">
            <v>N/A</v>
          </cell>
          <cell r="O4171" t="str">
            <v>N/A</v>
          </cell>
          <cell r="V4171">
            <v>95095108.640929997</v>
          </cell>
        </row>
        <row r="4172">
          <cell r="F4172" t="str">
            <v>B-20</v>
          </cell>
          <cell r="H4172" t="str">
            <v>N/A</v>
          </cell>
          <cell r="O4172" t="str">
            <v>N/A</v>
          </cell>
          <cell r="V4172">
            <v>25103457.946028002</v>
          </cell>
        </row>
        <row r="4173">
          <cell r="F4173" t="str">
            <v>B-20</v>
          </cell>
          <cell r="H4173" t="str">
            <v>N/A</v>
          </cell>
          <cell r="O4173" t="str">
            <v>N/A</v>
          </cell>
          <cell r="V4173">
            <v>76659796.656948999</v>
          </cell>
        </row>
        <row r="4174">
          <cell r="F4174" t="str">
            <v>B-20</v>
          </cell>
          <cell r="H4174" t="str">
            <v>N/A</v>
          </cell>
          <cell r="O4174" t="str">
            <v>N/A</v>
          </cell>
          <cell r="V4174">
            <v>49918060.131885</v>
          </cell>
        </row>
        <row r="4175">
          <cell r="F4175" t="str">
            <v>B-20</v>
          </cell>
          <cell r="H4175" t="str">
            <v>N/A</v>
          </cell>
          <cell r="O4175" t="str">
            <v>N/A</v>
          </cell>
          <cell r="V4175">
            <v>5272673.1723340005</v>
          </cell>
        </row>
        <row r="4176">
          <cell r="F4176" t="str">
            <v>B-20</v>
          </cell>
          <cell r="H4176" t="str">
            <v>N/A</v>
          </cell>
          <cell r="O4176" t="str">
            <v>N/A</v>
          </cell>
          <cell r="V4176">
            <v>35655654.393878996</v>
          </cell>
        </row>
        <row r="4177">
          <cell r="F4177" t="str">
            <v>B-20</v>
          </cell>
          <cell r="H4177" t="str">
            <v>N/A</v>
          </cell>
          <cell r="O4177" t="str">
            <v>N/A</v>
          </cell>
          <cell r="V4177">
            <v>114942956.023536</v>
          </cell>
        </row>
        <row r="4178">
          <cell r="F4178" t="str">
            <v>B-20</v>
          </cell>
          <cell r="H4178" t="str">
            <v>N/A</v>
          </cell>
          <cell r="O4178" t="str">
            <v>N/A</v>
          </cell>
          <cell r="V4178">
            <v>23954384.105990998</v>
          </cell>
        </row>
        <row r="4179">
          <cell r="F4179" t="str">
            <v>B-20</v>
          </cell>
          <cell r="H4179" t="str">
            <v>N/A</v>
          </cell>
          <cell r="O4179" t="str">
            <v>N/A</v>
          </cell>
          <cell r="V4179">
            <v>0</v>
          </cell>
        </row>
        <row r="4180">
          <cell r="F4180" t="str">
            <v>B-20</v>
          </cell>
          <cell r="H4180" t="str">
            <v>N/A</v>
          </cell>
          <cell r="O4180" t="str">
            <v>N/A</v>
          </cell>
          <cell r="V4180">
            <v>62984925.606844999</v>
          </cell>
        </row>
        <row r="4181">
          <cell r="F4181" t="str">
            <v>B-20</v>
          </cell>
          <cell r="H4181" t="str">
            <v>N/A</v>
          </cell>
          <cell r="O4181" t="str">
            <v>N/A</v>
          </cell>
          <cell r="V4181">
            <v>26151093.641853999</v>
          </cell>
        </row>
        <row r="4182">
          <cell r="F4182" t="str">
            <v>B-20</v>
          </cell>
          <cell r="H4182" t="str">
            <v>N/A</v>
          </cell>
          <cell r="O4182" t="str">
            <v>N/A</v>
          </cell>
          <cell r="V4182">
            <v>36720949.987856001</v>
          </cell>
        </row>
        <row r="4183">
          <cell r="F4183" t="str">
            <v>B-20</v>
          </cell>
          <cell r="H4183" t="str">
            <v>N/A</v>
          </cell>
          <cell r="O4183" t="str">
            <v>N/A</v>
          </cell>
          <cell r="V4183">
            <v>8969863.5025960002</v>
          </cell>
        </row>
        <row r="4184">
          <cell r="F4184" t="str">
            <v>B-20</v>
          </cell>
          <cell r="H4184" t="str">
            <v>N/A</v>
          </cell>
          <cell r="O4184" t="str">
            <v>N/A</v>
          </cell>
          <cell r="V4184">
            <v>0</v>
          </cell>
        </row>
        <row r="4185">
          <cell r="F4185" t="str">
            <v>B-20</v>
          </cell>
          <cell r="H4185" t="str">
            <v>N/A</v>
          </cell>
          <cell r="O4185" t="str">
            <v>N/A</v>
          </cell>
          <cell r="V4185">
            <v>0</v>
          </cell>
        </row>
        <row r="4186">
          <cell r="F4186" t="str">
            <v>B-20</v>
          </cell>
          <cell r="H4186" t="str">
            <v>N/A</v>
          </cell>
          <cell r="O4186" t="str">
            <v>N/A</v>
          </cell>
          <cell r="V4186">
            <v>319252024.11633003</v>
          </cell>
        </row>
        <row r="4187">
          <cell r="F4187" t="str">
            <v>B-20</v>
          </cell>
          <cell r="H4187" t="str">
            <v>N/A</v>
          </cell>
          <cell r="O4187" t="str">
            <v>N/A</v>
          </cell>
          <cell r="V4187">
            <v>193532128.79849899</v>
          </cell>
        </row>
        <row r="4188">
          <cell r="F4188" t="str">
            <v>B-20</v>
          </cell>
          <cell r="H4188" t="str">
            <v>N/A</v>
          </cell>
          <cell r="O4188" t="str">
            <v>N/A</v>
          </cell>
          <cell r="V4188">
            <v>406329438.588099</v>
          </cell>
        </row>
        <row r="4189">
          <cell r="F4189" t="str">
            <v>B-20</v>
          </cell>
          <cell r="H4189" t="str">
            <v>N/A</v>
          </cell>
          <cell r="O4189" t="str">
            <v>N/A</v>
          </cell>
          <cell r="V4189">
            <v>1414124852.101841</v>
          </cell>
        </row>
        <row r="4190">
          <cell r="F4190" t="str">
            <v>B-20</v>
          </cell>
          <cell r="H4190" t="str">
            <v>N/A</v>
          </cell>
          <cell r="O4190" t="str">
            <v>N/A</v>
          </cell>
          <cell r="V4190">
            <v>384379036.978558</v>
          </cell>
        </row>
        <row r="4191">
          <cell r="F4191" t="str">
            <v>B-20</v>
          </cell>
          <cell r="H4191" t="str">
            <v>N/A</v>
          </cell>
          <cell r="O4191" t="str">
            <v>N/A</v>
          </cell>
          <cell r="V4191">
            <v>317758336.59038401</v>
          </cell>
        </row>
        <row r="4192">
          <cell r="F4192" t="str">
            <v>B-20</v>
          </cell>
          <cell r="H4192" t="str">
            <v>N/A</v>
          </cell>
          <cell r="O4192" t="str">
            <v>N/A</v>
          </cell>
          <cell r="V4192">
            <v>475668325.83043802</v>
          </cell>
        </row>
        <row r="4193">
          <cell r="F4193" t="str">
            <v>B-20</v>
          </cell>
          <cell r="H4193" t="str">
            <v>N/A</v>
          </cell>
          <cell r="O4193" t="str">
            <v>N/A</v>
          </cell>
          <cell r="V4193">
            <v>208397715.91459599</v>
          </cell>
        </row>
        <row r="4194">
          <cell r="F4194" t="str">
            <v>B-20</v>
          </cell>
          <cell r="H4194" t="str">
            <v>N/A</v>
          </cell>
          <cell r="O4194" t="str">
            <v>N/A</v>
          </cell>
          <cell r="V4194">
            <v>101415044.02424599</v>
          </cell>
        </row>
        <row r="4195">
          <cell r="F4195" t="str">
            <v>B-20</v>
          </cell>
          <cell r="H4195" t="str">
            <v>Non-Surcharge</v>
          </cell>
          <cell r="O4195" t="str">
            <v>N/A</v>
          </cell>
          <cell r="V4195">
            <v>357212760.40000004</v>
          </cell>
        </row>
        <row r="4196">
          <cell r="F4196" t="str">
            <v>B-20</v>
          </cell>
          <cell r="H4196" t="str">
            <v>Non-Surcharge</v>
          </cell>
          <cell r="O4196" t="str">
            <v>N/A</v>
          </cell>
          <cell r="V4196">
            <v>87669554.399999991</v>
          </cell>
        </row>
        <row r="4197">
          <cell r="F4197" t="str">
            <v>B-20</v>
          </cell>
          <cell r="H4197" t="str">
            <v>Non-Surcharge</v>
          </cell>
          <cell r="O4197" t="str">
            <v>N/A</v>
          </cell>
          <cell r="V4197">
            <v>1131886643.0000002</v>
          </cell>
        </row>
        <row r="4198">
          <cell r="F4198" t="str">
            <v>B-20</v>
          </cell>
          <cell r="H4198" t="str">
            <v>CARE Surcharge</v>
          </cell>
          <cell r="O4198" t="str">
            <v>N/A</v>
          </cell>
          <cell r="V4198">
            <v>1652637195.0254042</v>
          </cell>
        </row>
        <row r="4199">
          <cell r="F4199" t="str">
            <v>B-20</v>
          </cell>
          <cell r="H4199" t="str">
            <v>CARE Surcharge</v>
          </cell>
          <cell r="O4199" t="str">
            <v>N/A</v>
          </cell>
          <cell r="V4199">
            <v>499702038.97720897</v>
          </cell>
        </row>
        <row r="4200">
          <cell r="F4200" t="str">
            <v>B-20</v>
          </cell>
          <cell r="H4200" t="str">
            <v>CARE Surcharge</v>
          </cell>
          <cell r="O4200" t="str">
            <v>N/A</v>
          </cell>
          <cell r="V4200">
            <v>1257821093.4838929</v>
          </cell>
        </row>
        <row r="4201">
          <cell r="F4201" t="str">
            <v>B-20</v>
          </cell>
          <cell r="H4201" t="str">
            <v>CARE Surcharge</v>
          </cell>
          <cell r="O4201" t="str">
            <v>N/A</v>
          </cell>
          <cell r="V4201">
            <v>434473885.66703206</v>
          </cell>
        </row>
        <row r="4202">
          <cell r="F4202" t="str">
            <v>B-20</v>
          </cell>
          <cell r="H4202" t="str">
            <v>CARE Surcharge</v>
          </cell>
          <cell r="O4202" t="str">
            <v>N/A</v>
          </cell>
          <cell r="V4202">
            <v>129338821.41236199</v>
          </cell>
        </row>
        <row r="4203">
          <cell r="F4203" t="str">
            <v>B-20</v>
          </cell>
          <cell r="H4203" t="str">
            <v>CARE Surcharge</v>
          </cell>
          <cell r="O4203" t="str">
            <v>N/A</v>
          </cell>
          <cell r="V4203">
            <v>333830959.15596402</v>
          </cell>
        </row>
        <row r="4204">
          <cell r="F4204" t="str">
            <v>B-20</v>
          </cell>
          <cell r="H4204" t="str">
            <v>CARE Surcharge</v>
          </cell>
          <cell r="O4204" t="str">
            <v>N/A</v>
          </cell>
          <cell r="V4204">
            <v>564421130.47761798</v>
          </cell>
        </row>
        <row r="4205">
          <cell r="F4205" t="str">
            <v>B-20</v>
          </cell>
          <cell r="H4205" t="str">
            <v>CARE Surcharge</v>
          </cell>
          <cell r="O4205" t="str">
            <v>N/A</v>
          </cell>
          <cell r="V4205">
            <v>166866203.030101</v>
          </cell>
        </row>
        <row r="4206">
          <cell r="F4206" t="str">
            <v>B-20</v>
          </cell>
          <cell r="H4206" t="str">
            <v>CARE Surcharge</v>
          </cell>
          <cell r="O4206" t="str">
            <v>N/A</v>
          </cell>
          <cell r="V4206">
            <v>421489411.68942398</v>
          </cell>
        </row>
        <row r="4207">
          <cell r="F4207" t="str">
            <v>B-20</v>
          </cell>
          <cell r="H4207" t="str">
            <v>CARE Surcharge</v>
          </cell>
          <cell r="O4207" t="str">
            <v>N/A</v>
          </cell>
          <cell r="V4207">
            <v>3428241383.2762065</v>
          </cell>
        </row>
        <row r="4208">
          <cell r="F4208" t="str">
            <v>B-20</v>
          </cell>
          <cell r="H4208" t="str">
            <v>CARE Surcharge</v>
          </cell>
          <cell r="O4208" t="str">
            <v>N/A</v>
          </cell>
          <cell r="V4208">
            <v>1074016616.1245041</v>
          </cell>
        </row>
        <row r="4209">
          <cell r="F4209" t="str">
            <v>B-20</v>
          </cell>
          <cell r="H4209" t="str">
            <v>CARE Surcharge</v>
          </cell>
          <cell r="O4209" t="str">
            <v>N/A</v>
          </cell>
          <cell r="V4209">
            <v>2570249437.0527439</v>
          </cell>
        </row>
        <row r="4210">
          <cell r="F4210" t="str">
            <v>B-20</v>
          </cell>
          <cell r="H4210" t="str">
            <v>CARE Surcharge</v>
          </cell>
          <cell r="O4210" t="str">
            <v>N/A</v>
          </cell>
          <cell r="V4210">
            <v>1023886604.162353</v>
          </cell>
        </row>
        <row r="4211">
          <cell r="F4211" t="str">
            <v>B-20</v>
          </cell>
          <cell r="H4211" t="str">
            <v>CARE Surcharge</v>
          </cell>
          <cell r="O4211" t="str">
            <v>N/A</v>
          </cell>
          <cell r="V4211">
            <v>309718700.74324399</v>
          </cell>
        </row>
        <row r="4212">
          <cell r="F4212" t="str">
            <v>B-20</v>
          </cell>
          <cell r="H4212" t="str">
            <v>CARE Surcharge</v>
          </cell>
          <cell r="O4212" t="str">
            <v>N/A</v>
          </cell>
          <cell r="V4212">
            <v>758087108.63511896</v>
          </cell>
        </row>
        <row r="4213">
          <cell r="F4213" t="str">
            <v>B-20</v>
          </cell>
          <cell r="H4213" t="str">
            <v>CARE Surcharge</v>
          </cell>
          <cell r="O4213" t="str">
            <v>N/A</v>
          </cell>
          <cell r="V4213">
            <v>358659865.02119899</v>
          </cell>
        </row>
        <row r="4214">
          <cell r="F4214" t="str">
            <v>B-20</v>
          </cell>
          <cell r="H4214" t="str">
            <v>CARE Surcharge</v>
          </cell>
          <cell r="O4214" t="str">
            <v>N/A</v>
          </cell>
          <cell r="V4214">
            <v>116408978.11175101</v>
          </cell>
        </row>
        <row r="4215">
          <cell r="F4215" t="str">
            <v>B-20</v>
          </cell>
          <cell r="H4215" t="str">
            <v>CARE Surcharge</v>
          </cell>
          <cell r="O4215" t="str">
            <v>N/A</v>
          </cell>
          <cell r="V4215">
            <v>268037760.34014902</v>
          </cell>
        </row>
        <row r="4216">
          <cell r="F4216" t="str">
            <v>B-20</v>
          </cell>
          <cell r="H4216" t="str">
            <v>Non-Surcharge</v>
          </cell>
          <cell r="O4216" t="str">
            <v>N/A</v>
          </cell>
          <cell r="V4216">
            <v>1652637195.0254042</v>
          </cell>
        </row>
        <row r="4217">
          <cell r="F4217" t="str">
            <v>B-20</v>
          </cell>
          <cell r="H4217" t="str">
            <v>Non-Surcharge</v>
          </cell>
          <cell r="O4217" t="str">
            <v>N/A</v>
          </cell>
          <cell r="V4217">
            <v>499702038.97720897</v>
          </cell>
        </row>
        <row r="4218">
          <cell r="F4218" t="str">
            <v>B-20</v>
          </cell>
          <cell r="H4218" t="str">
            <v>Non-Surcharge</v>
          </cell>
          <cell r="O4218" t="str">
            <v>N/A</v>
          </cell>
          <cell r="V4218">
            <v>1257821093.4838929</v>
          </cell>
        </row>
        <row r="4219">
          <cell r="F4219" t="str">
            <v>B-20</v>
          </cell>
          <cell r="H4219" t="str">
            <v>Non-Surcharge</v>
          </cell>
          <cell r="O4219" t="str">
            <v>N/A</v>
          </cell>
          <cell r="V4219">
            <v>434473885.66703206</v>
          </cell>
        </row>
        <row r="4220">
          <cell r="F4220" t="str">
            <v>B-20</v>
          </cell>
          <cell r="H4220" t="str">
            <v>Non-Surcharge</v>
          </cell>
          <cell r="O4220" t="str">
            <v>N/A</v>
          </cell>
          <cell r="V4220">
            <v>129338821.41236199</v>
          </cell>
        </row>
        <row r="4221">
          <cell r="F4221" t="str">
            <v>B-20</v>
          </cell>
          <cell r="H4221" t="str">
            <v>Non-Surcharge</v>
          </cell>
          <cell r="O4221" t="str">
            <v>N/A</v>
          </cell>
          <cell r="V4221">
            <v>333830959.15596402</v>
          </cell>
        </row>
        <row r="4222">
          <cell r="F4222" t="str">
            <v>B-20</v>
          </cell>
          <cell r="H4222" t="str">
            <v>Non-Surcharge</v>
          </cell>
          <cell r="O4222" t="str">
            <v>N/A</v>
          </cell>
          <cell r="V4222">
            <v>564421130.47761798</v>
          </cell>
        </row>
        <row r="4223">
          <cell r="F4223" t="str">
            <v>B-20</v>
          </cell>
          <cell r="H4223" t="str">
            <v>Non-Surcharge</v>
          </cell>
          <cell r="O4223" t="str">
            <v>N/A</v>
          </cell>
          <cell r="V4223">
            <v>166866203.030101</v>
          </cell>
        </row>
        <row r="4224">
          <cell r="F4224" t="str">
            <v>B-20</v>
          </cell>
          <cell r="H4224" t="str">
            <v>Non-Surcharge</v>
          </cell>
          <cell r="O4224" t="str">
            <v>N/A</v>
          </cell>
          <cell r="V4224">
            <v>421489411.68942398</v>
          </cell>
        </row>
        <row r="4225">
          <cell r="F4225" t="str">
            <v>B-20</v>
          </cell>
          <cell r="H4225" t="str">
            <v>Non-Surcharge</v>
          </cell>
          <cell r="O4225" t="str">
            <v>N/A</v>
          </cell>
          <cell r="V4225">
            <v>3428241383.2762065</v>
          </cell>
        </row>
        <row r="4226">
          <cell r="F4226" t="str">
            <v>B-20</v>
          </cell>
          <cell r="H4226" t="str">
            <v>Non-Surcharge</v>
          </cell>
          <cell r="O4226" t="str">
            <v>N/A</v>
          </cell>
          <cell r="V4226">
            <v>1074016616.1245041</v>
          </cell>
        </row>
        <row r="4227">
          <cell r="F4227" t="str">
            <v>B-20</v>
          </cell>
          <cell r="H4227" t="str">
            <v>Non-Surcharge</v>
          </cell>
          <cell r="O4227" t="str">
            <v>N/A</v>
          </cell>
          <cell r="V4227">
            <v>2570249437.0527439</v>
          </cell>
        </row>
        <row r="4228">
          <cell r="F4228" t="str">
            <v>B-20</v>
          </cell>
          <cell r="H4228" t="str">
            <v>Non-Surcharge</v>
          </cell>
          <cell r="O4228" t="str">
            <v>N/A</v>
          </cell>
          <cell r="V4228">
            <v>1023886604.162353</v>
          </cell>
        </row>
        <row r="4229">
          <cell r="F4229" t="str">
            <v>B-20</v>
          </cell>
          <cell r="H4229" t="str">
            <v>Non-Surcharge</v>
          </cell>
          <cell r="O4229" t="str">
            <v>N/A</v>
          </cell>
          <cell r="V4229">
            <v>309718700.74324399</v>
          </cell>
        </row>
        <row r="4230">
          <cell r="F4230" t="str">
            <v>B-20</v>
          </cell>
          <cell r="H4230" t="str">
            <v>Non-Surcharge</v>
          </cell>
          <cell r="O4230" t="str">
            <v>N/A</v>
          </cell>
          <cell r="V4230">
            <v>758087108.63511896</v>
          </cell>
        </row>
        <row r="4231">
          <cell r="F4231" t="str">
            <v>B-20</v>
          </cell>
          <cell r="H4231" t="str">
            <v>Non-Surcharge</v>
          </cell>
          <cell r="O4231" t="str">
            <v>N/A</v>
          </cell>
          <cell r="V4231">
            <v>358659865.02119899</v>
          </cell>
        </row>
        <row r="4232">
          <cell r="F4232" t="str">
            <v>B-20</v>
          </cell>
          <cell r="H4232" t="str">
            <v>Non-Surcharge</v>
          </cell>
          <cell r="O4232" t="str">
            <v>N/A</v>
          </cell>
          <cell r="V4232">
            <v>116408978.11175101</v>
          </cell>
        </row>
        <row r="4233">
          <cell r="F4233" t="str">
            <v>B-20</v>
          </cell>
          <cell r="H4233" t="str">
            <v>Non-Surcharge</v>
          </cell>
          <cell r="O4233" t="str">
            <v>N/A</v>
          </cell>
          <cell r="V4233">
            <v>268037760.34014902</v>
          </cell>
        </row>
        <row r="4234">
          <cell r="F4234" t="str">
            <v>B-20</v>
          </cell>
          <cell r="H4234" t="str">
            <v>N/A</v>
          </cell>
          <cell r="O4234" t="str">
            <v>N/A</v>
          </cell>
          <cell r="V4234">
            <v>1973977.3579030002</v>
          </cell>
        </row>
        <row r="4235">
          <cell r="F4235" t="str">
            <v>B-20</v>
          </cell>
          <cell r="H4235" t="str">
            <v>N/A</v>
          </cell>
          <cell r="O4235" t="str">
            <v>N/A</v>
          </cell>
          <cell r="V4235">
            <v>1777119.3736650001</v>
          </cell>
        </row>
        <row r="4236">
          <cell r="F4236" t="str">
            <v>B-20</v>
          </cell>
          <cell r="H4236" t="str">
            <v>N/A</v>
          </cell>
          <cell r="O4236" t="str">
            <v>N/A</v>
          </cell>
          <cell r="V4236">
            <v>1868199.179217</v>
          </cell>
        </row>
        <row r="4237">
          <cell r="F4237" t="str">
            <v>B-20</v>
          </cell>
          <cell r="H4237" t="str">
            <v>N/A</v>
          </cell>
          <cell r="O4237" t="str">
            <v>N/A</v>
          </cell>
          <cell r="V4237">
            <v>3627348.3934030002</v>
          </cell>
        </row>
        <row r="4238">
          <cell r="F4238" t="str">
            <v>B-20</v>
          </cell>
          <cell r="H4238" t="str">
            <v>N/A</v>
          </cell>
          <cell r="O4238" t="str">
            <v>N/A</v>
          </cell>
          <cell r="V4238">
            <v>3474481.2816130002</v>
          </cell>
        </row>
        <row r="4239">
          <cell r="F4239" t="str">
            <v>B-20</v>
          </cell>
          <cell r="H4239" t="str">
            <v>N/A</v>
          </cell>
          <cell r="O4239" t="str">
            <v>N/A</v>
          </cell>
          <cell r="V4239">
            <v>6056342.7222240008</v>
          </cell>
        </row>
        <row r="4240">
          <cell r="F4240" t="str">
            <v>B-20</v>
          </cell>
          <cell r="H4240" t="str">
            <v>N/A</v>
          </cell>
          <cell r="O4240" t="str">
            <v>N/A</v>
          </cell>
          <cell r="V4240">
            <v>5469878.8403780004</v>
          </cell>
        </row>
        <row r="4241">
          <cell r="F4241" t="str">
            <v>B-20</v>
          </cell>
          <cell r="H4241" t="str">
            <v>N/A</v>
          </cell>
          <cell r="O4241" t="str">
            <v>N/A</v>
          </cell>
          <cell r="V4241">
            <v>5800117.2605869994</v>
          </cell>
        </row>
        <row r="4242">
          <cell r="F4242" t="str">
            <v>B-20</v>
          </cell>
          <cell r="H4242" t="str">
            <v>N/A</v>
          </cell>
          <cell r="O4242" t="str">
            <v>N/A</v>
          </cell>
          <cell r="V4242">
            <v>10992903.956753999</v>
          </cell>
        </row>
        <row r="4243">
          <cell r="F4243" t="str">
            <v>B-20</v>
          </cell>
          <cell r="H4243" t="str">
            <v>N/A</v>
          </cell>
          <cell r="O4243" t="str">
            <v>N/A</v>
          </cell>
          <cell r="V4243">
            <v>10408460.748355001</v>
          </cell>
        </row>
        <row r="4244">
          <cell r="F4244" t="str">
            <v>B-20</v>
          </cell>
          <cell r="H4244" t="str">
            <v>N/A</v>
          </cell>
          <cell r="O4244" t="str">
            <v>N/A</v>
          </cell>
          <cell r="V4244">
            <v>4291213.8557200003</v>
          </cell>
        </row>
        <row r="4245">
          <cell r="F4245" t="str">
            <v>B-20</v>
          </cell>
          <cell r="H4245" t="str">
            <v>N/A</v>
          </cell>
          <cell r="O4245" t="str">
            <v>N/A</v>
          </cell>
          <cell r="V4245">
            <v>4232872.9520580005</v>
          </cell>
        </row>
        <row r="4246">
          <cell r="F4246" t="str">
            <v>B-20</v>
          </cell>
          <cell r="H4246" t="str">
            <v>N/A</v>
          </cell>
          <cell r="O4246" t="str">
            <v>N/A</v>
          </cell>
          <cell r="V4246">
            <v>4438246.9179759994</v>
          </cell>
        </row>
        <row r="4247">
          <cell r="F4247" t="str">
            <v>B-20</v>
          </cell>
          <cell r="H4247" t="str">
            <v>N/A</v>
          </cell>
          <cell r="O4247" t="str">
            <v>N/A</v>
          </cell>
          <cell r="V4247">
            <v>7475601.4738870002</v>
          </cell>
        </row>
        <row r="4248">
          <cell r="F4248" t="str">
            <v>B-20</v>
          </cell>
          <cell r="H4248" t="str">
            <v>N/A</v>
          </cell>
          <cell r="O4248" t="str">
            <v>N/A</v>
          </cell>
          <cell r="V4248">
            <v>7795602.278465</v>
          </cell>
        </row>
        <row r="4249">
          <cell r="F4249" t="str">
            <v>B-20</v>
          </cell>
          <cell r="H4249" t="str">
            <v>N/A</v>
          </cell>
          <cell r="O4249" t="str">
            <v>N/A</v>
          </cell>
          <cell r="V4249">
            <v>166866203.030101</v>
          </cell>
        </row>
        <row r="4250">
          <cell r="F4250" t="str">
            <v>B-20</v>
          </cell>
          <cell r="H4250" t="str">
            <v>N/A</v>
          </cell>
          <cell r="O4250" t="str">
            <v>N/A</v>
          </cell>
          <cell r="V4250">
            <v>129338821.41236199</v>
          </cell>
        </row>
        <row r="4251">
          <cell r="F4251" t="str">
            <v>B-20</v>
          </cell>
          <cell r="H4251" t="str">
            <v>N/A</v>
          </cell>
          <cell r="O4251" t="str">
            <v>N/A</v>
          </cell>
          <cell r="V4251">
            <v>499702038.97720897</v>
          </cell>
        </row>
        <row r="4252">
          <cell r="F4252" t="str">
            <v>B-20</v>
          </cell>
          <cell r="H4252" t="str">
            <v>N/A</v>
          </cell>
          <cell r="O4252" t="str">
            <v>N/A</v>
          </cell>
          <cell r="V4252">
            <v>309718700.74324399</v>
          </cell>
        </row>
        <row r="4253">
          <cell r="F4253" t="str">
            <v>B-20</v>
          </cell>
          <cell r="H4253" t="str">
            <v>N/A</v>
          </cell>
          <cell r="O4253" t="str">
            <v>N/A</v>
          </cell>
          <cell r="V4253">
            <v>1074016616.1245041</v>
          </cell>
        </row>
        <row r="4254">
          <cell r="F4254" t="str">
            <v>B-20</v>
          </cell>
          <cell r="H4254" t="str">
            <v>N/A</v>
          </cell>
          <cell r="O4254" t="str">
            <v>N/A</v>
          </cell>
          <cell r="V4254">
            <v>116408978.11175101</v>
          </cell>
        </row>
        <row r="4255">
          <cell r="F4255" t="str">
            <v>B-20</v>
          </cell>
          <cell r="H4255" t="str">
            <v>N/A</v>
          </cell>
          <cell r="O4255" t="str">
            <v>N/A</v>
          </cell>
          <cell r="V4255">
            <v>564421130.47761798</v>
          </cell>
        </row>
        <row r="4256">
          <cell r="F4256" t="str">
            <v>B-20</v>
          </cell>
          <cell r="H4256" t="str">
            <v>N/A</v>
          </cell>
          <cell r="O4256" t="str">
            <v>N/A</v>
          </cell>
          <cell r="V4256">
            <v>434473885.66703206</v>
          </cell>
        </row>
        <row r="4257">
          <cell r="F4257" t="str">
            <v>B-20</v>
          </cell>
          <cell r="H4257" t="str">
            <v>N/A</v>
          </cell>
          <cell r="O4257" t="str">
            <v>N/A</v>
          </cell>
          <cell r="V4257">
            <v>1652637195.0254042</v>
          </cell>
        </row>
        <row r="4258">
          <cell r="F4258" t="str">
            <v>B-20</v>
          </cell>
          <cell r="H4258" t="str">
            <v>N/A</v>
          </cell>
          <cell r="O4258" t="str">
            <v>N/A</v>
          </cell>
          <cell r="V4258">
            <v>1023886604.162353</v>
          </cell>
        </row>
        <row r="4259">
          <cell r="F4259" t="str">
            <v>B-20</v>
          </cell>
          <cell r="H4259" t="str">
            <v>N/A</v>
          </cell>
          <cell r="O4259" t="str">
            <v>N/A</v>
          </cell>
          <cell r="V4259">
            <v>3428241383.2762065</v>
          </cell>
        </row>
        <row r="4260">
          <cell r="F4260" t="str">
            <v>B-20</v>
          </cell>
          <cell r="H4260" t="str">
            <v>N/A</v>
          </cell>
          <cell r="O4260" t="str">
            <v>N/A</v>
          </cell>
          <cell r="V4260">
            <v>358659865.02119899</v>
          </cell>
        </row>
        <row r="4261">
          <cell r="F4261" t="str">
            <v>B-20</v>
          </cell>
          <cell r="H4261" t="str">
            <v>N/A</v>
          </cell>
          <cell r="O4261" t="str">
            <v>N/A</v>
          </cell>
          <cell r="V4261">
            <v>421489411.68942398</v>
          </cell>
        </row>
        <row r="4262">
          <cell r="F4262" t="str">
            <v>B-20</v>
          </cell>
          <cell r="H4262" t="str">
            <v>N/A</v>
          </cell>
          <cell r="O4262" t="str">
            <v>N/A</v>
          </cell>
          <cell r="V4262">
            <v>333830959.15596402</v>
          </cell>
        </row>
        <row r="4263">
          <cell r="F4263" t="str">
            <v>B-20</v>
          </cell>
          <cell r="H4263" t="str">
            <v>N/A</v>
          </cell>
          <cell r="O4263" t="str">
            <v>N/A</v>
          </cell>
          <cell r="V4263">
            <v>1257821093.4838929</v>
          </cell>
        </row>
        <row r="4264">
          <cell r="F4264" t="str">
            <v>B-20</v>
          </cell>
          <cell r="H4264" t="str">
            <v>N/A</v>
          </cell>
          <cell r="O4264" t="str">
            <v>N/A</v>
          </cell>
          <cell r="V4264">
            <v>758087108.63511896</v>
          </cell>
        </row>
        <row r="4265">
          <cell r="F4265" t="str">
            <v>B-20</v>
          </cell>
          <cell r="H4265" t="str">
            <v>N/A</v>
          </cell>
          <cell r="O4265" t="str">
            <v>N/A</v>
          </cell>
          <cell r="V4265">
            <v>2570249437.0527439</v>
          </cell>
        </row>
        <row r="4266">
          <cell r="F4266" t="str">
            <v>B-20</v>
          </cell>
          <cell r="H4266" t="str">
            <v>N/A</v>
          </cell>
          <cell r="O4266" t="str">
            <v>N/A</v>
          </cell>
          <cell r="V4266">
            <v>268037760.34014902</v>
          </cell>
        </row>
        <row r="4267">
          <cell r="F4267" t="str">
            <v>B-20</v>
          </cell>
          <cell r="H4267" t="str">
            <v>N/A</v>
          </cell>
          <cell r="O4267" t="str">
            <v>N/A</v>
          </cell>
          <cell r="V4267">
            <v>89800.294828999991</v>
          </cell>
        </row>
        <row r="4268">
          <cell r="F4268" t="str">
            <v>B-20</v>
          </cell>
          <cell r="H4268" t="str">
            <v>N/A</v>
          </cell>
          <cell r="O4268" t="str">
            <v>N/A</v>
          </cell>
          <cell r="V4268">
            <v>757395.96572400001</v>
          </cell>
        </row>
        <row r="4269">
          <cell r="F4269" t="str">
            <v>B-20</v>
          </cell>
          <cell r="H4269" t="str">
            <v>N/A</v>
          </cell>
          <cell r="O4269" t="str">
            <v>N/A</v>
          </cell>
          <cell r="V4269">
            <v>3406400.5650319997</v>
          </cell>
        </row>
        <row r="4270">
          <cell r="F4270" t="str">
            <v>B-20</v>
          </cell>
          <cell r="H4270" t="str">
            <v>EUCRA</v>
          </cell>
          <cell r="O4270" t="str">
            <v>N/A</v>
          </cell>
          <cell r="V4270">
            <v>1652637195.0254042</v>
          </cell>
        </row>
        <row r="4271">
          <cell r="F4271" t="str">
            <v>B-20</v>
          </cell>
          <cell r="H4271" t="str">
            <v>EUCRA</v>
          </cell>
          <cell r="O4271" t="str">
            <v>N/A</v>
          </cell>
          <cell r="V4271">
            <v>499702038.97720897</v>
          </cell>
        </row>
        <row r="4272">
          <cell r="F4272" t="str">
            <v>B-20</v>
          </cell>
          <cell r="H4272" t="str">
            <v>EUCRA</v>
          </cell>
          <cell r="O4272" t="str">
            <v>N/A</v>
          </cell>
          <cell r="V4272">
            <v>1257821093.4838929</v>
          </cell>
        </row>
        <row r="4273">
          <cell r="F4273" t="str">
            <v>B-20</v>
          </cell>
          <cell r="H4273" t="str">
            <v>EUCRA</v>
          </cell>
          <cell r="O4273" t="str">
            <v>N/A</v>
          </cell>
          <cell r="V4273">
            <v>434473885.66703206</v>
          </cell>
        </row>
        <row r="4274">
          <cell r="F4274" t="str">
            <v>B-20</v>
          </cell>
          <cell r="H4274" t="str">
            <v>EUCRA</v>
          </cell>
          <cell r="O4274" t="str">
            <v>N/A</v>
          </cell>
          <cell r="V4274">
            <v>129338821.41236199</v>
          </cell>
        </row>
        <row r="4275">
          <cell r="F4275" t="str">
            <v>B-20</v>
          </cell>
          <cell r="H4275" t="str">
            <v>EUCRA</v>
          </cell>
          <cell r="O4275" t="str">
            <v>N/A</v>
          </cell>
          <cell r="V4275">
            <v>333830959.15596402</v>
          </cell>
        </row>
        <row r="4276">
          <cell r="F4276" t="str">
            <v>B-20</v>
          </cell>
          <cell r="H4276" t="str">
            <v>EUCRA</v>
          </cell>
          <cell r="O4276" t="str">
            <v>N/A</v>
          </cell>
          <cell r="V4276">
            <v>564421130.47761798</v>
          </cell>
        </row>
        <row r="4277">
          <cell r="F4277" t="str">
            <v>B-20</v>
          </cell>
          <cell r="H4277" t="str">
            <v>EUCRA</v>
          </cell>
          <cell r="O4277" t="str">
            <v>N/A</v>
          </cell>
          <cell r="V4277">
            <v>166866203.030101</v>
          </cell>
        </row>
        <row r="4278">
          <cell r="F4278" t="str">
            <v>B-20</v>
          </cell>
          <cell r="H4278" t="str">
            <v>EUCRA</v>
          </cell>
          <cell r="O4278" t="str">
            <v>N/A</v>
          </cell>
          <cell r="V4278">
            <v>421489411.68942398</v>
          </cell>
        </row>
        <row r="4279">
          <cell r="F4279" t="str">
            <v>B-20</v>
          </cell>
          <cell r="H4279" t="str">
            <v>EUCRA</v>
          </cell>
          <cell r="O4279" t="str">
            <v>N/A</v>
          </cell>
          <cell r="V4279">
            <v>3428241383.2762065</v>
          </cell>
        </row>
        <row r="4280">
          <cell r="F4280" t="str">
            <v>B-20</v>
          </cell>
          <cell r="H4280" t="str">
            <v>EUCRA</v>
          </cell>
          <cell r="O4280" t="str">
            <v>N/A</v>
          </cell>
          <cell r="V4280">
            <v>1074016616.1245041</v>
          </cell>
        </row>
        <row r="4281">
          <cell r="F4281" t="str">
            <v>B-20</v>
          </cell>
          <cell r="H4281" t="str">
            <v>EUCRA</v>
          </cell>
          <cell r="O4281" t="str">
            <v>N/A</v>
          </cell>
          <cell r="V4281">
            <v>2570249437.0527439</v>
          </cell>
        </row>
        <row r="4282">
          <cell r="F4282" t="str">
            <v>B-20</v>
          </cell>
          <cell r="H4282" t="str">
            <v>EUCRA</v>
          </cell>
          <cell r="O4282" t="str">
            <v>N/A</v>
          </cell>
          <cell r="V4282">
            <v>1023886604.162353</v>
          </cell>
        </row>
        <row r="4283">
          <cell r="F4283" t="str">
            <v>B-20</v>
          </cell>
          <cell r="H4283" t="str">
            <v>EUCRA</v>
          </cell>
          <cell r="O4283" t="str">
            <v>N/A</v>
          </cell>
          <cell r="V4283">
            <v>309718700.74324399</v>
          </cell>
        </row>
        <row r="4284">
          <cell r="F4284" t="str">
            <v>B-20</v>
          </cell>
          <cell r="H4284" t="str">
            <v>EUCRA</v>
          </cell>
          <cell r="O4284" t="str">
            <v>N/A</v>
          </cell>
          <cell r="V4284">
            <v>758087108.63511896</v>
          </cell>
        </row>
        <row r="4285">
          <cell r="F4285" t="str">
            <v>B-20</v>
          </cell>
          <cell r="H4285" t="str">
            <v>EUCRA</v>
          </cell>
          <cell r="O4285" t="str">
            <v>N/A</v>
          </cell>
          <cell r="V4285">
            <v>358659865.02119899</v>
          </cell>
        </row>
        <row r="4286">
          <cell r="F4286" t="str">
            <v>B-20</v>
          </cell>
          <cell r="H4286" t="str">
            <v>EUCRA</v>
          </cell>
          <cell r="O4286" t="str">
            <v>N/A</v>
          </cell>
          <cell r="V4286">
            <v>116408978.11175101</v>
          </cell>
        </row>
        <row r="4287">
          <cell r="F4287" t="str">
            <v>B-20</v>
          </cell>
          <cell r="H4287" t="str">
            <v>EUCRA</v>
          </cell>
          <cell r="O4287" t="str">
            <v>N/A</v>
          </cell>
          <cell r="V4287">
            <v>268037760.34014902</v>
          </cell>
        </row>
        <row r="4288">
          <cell r="F4288" t="str">
            <v>B-20</v>
          </cell>
          <cell r="H4288" t="str">
            <v>TAC</v>
          </cell>
          <cell r="O4288" t="str">
            <v>N/A</v>
          </cell>
          <cell r="V4288">
            <v>1652637195.0254042</v>
          </cell>
        </row>
        <row r="4289">
          <cell r="F4289" t="str">
            <v>B-20</v>
          </cell>
          <cell r="H4289" t="str">
            <v>TAC</v>
          </cell>
          <cell r="O4289" t="str">
            <v>N/A</v>
          </cell>
          <cell r="V4289">
            <v>499702038.97720897</v>
          </cell>
        </row>
        <row r="4290">
          <cell r="F4290" t="str">
            <v>B-20</v>
          </cell>
          <cell r="H4290" t="str">
            <v>TAC</v>
          </cell>
          <cell r="O4290" t="str">
            <v>N/A</v>
          </cell>
          <cell r="V4290">
            <v>1257821093.4838929</v>
          </cell>
        </row>
        <row r="4291">
          <cell r="F4291" t="str">
            <v>B-20</v>
          </cell>
          <cell r="H4291" t="str">
            <v>TAC</v>
          </cell>
          <cell r="O4291" t="str">
            <v>N/A</v>
          </cell>
          <cell r="V4291">
            <v>434473885.66703206</v>
          </cell>
        </row>
        <row r="4292">
          <cell r="F4292" t="str">
            <v>B-20</v>
          </cell>
          <cell r="H4292" t="str">
            <v>TAC</v>
          </cell>
          <cell r="O4292" t="str">
            <v>N/A</v>
          </cell>
          <cell r="V4292">
            <v>129338821.41236199</v>
          </cell>
        </row>
        <row r="4293">
          <cell r="F4293" t="str">
            <v>B-20</v>
          </cell>
          <cell r="H4293" t="str">
            <v>TAC</v>
          </cell>
          <cell r="O4293" t="str">
            <v>N/A</v>
          </cell>
          <cell r="V4293">
            <v>333830959.15596402</v>
          </cell>
        </row>
        <row r="4294">
          <cell r="F4294" t="str">
            <v>B-20</v>
          </cell>
          <cell r="H4294" t="str">
            <v>TAC</v>
          </cell>
          <cell r="O4294" t="str">
            <v>N/A</v>
          </cell>
          <cell r="V4294">
            <v>564421130.47761798</v>
          </cell>
        </row>
        <row r="4295">
          <cell r="F4295" t="str">
            <v>B-20</v>
          </cell>
          <cell r="H4295" t="str">
            <v>TAC</v>
          </cell>
          <cell r="O4295" t="str">
            <v>N/A</v>
          </cell>
          <cell r="V4295">
            <v>166866203.030101</v>
          </cell>
        </row>
        <row r="4296">
          <cell r="F4296" t="str">
            <v>B-20</v>
          </cell>
          <cell r="H4296" t="str">
            <v>TAC</v>
          </cell>
          <cell r="O4296" t="str">
            <v>N/A</v>
          </cell>
          <cell r="V4296">
            <v>421489411.68942398</v>
          </cell>
        </row>
        <row r="4297">
          <cell r="F4297" t="str">
            <v>B-20</v>
          </cell>
          <cell r="H4297" t="str">
            <v>TAC</v>
          </cell>
          <cell r="O4297" t="str">
            <v>N/A</v>
          </cell>
          <cell r="V4297">
            <v>3428241383.2762065</v>
          </cell>
        </row>
        <row r="4298">
          <cell r="F4298" t="str">
            <v>B-20</v>
          </cell>
          <cell r="H4298" t="str">
            <v>TAC</v>
          </cell>
          <cell r="O4298" t="str">
            <v>N/A</v>
          </cell>
          <cell r="V4298">
            <v>1074016616.1245041</v>
          </cell>
        </row>
        <row r="4299">
          <cell r="F4299" t="str">
            <v>B-20</v>
          </cell>
          <cell r="H4299" t="str">
            <v>TAC</v>
          </cell>
          <cell r="O4299" t="str">
            <v>N/A</v>
          </cell>
          <cell r="V4299">
            <v>2570249437.0527439</v>
          </cell>
        </row>
        <row r="4300">
          <cell r="F4300" t="str">
            <v>B-20</v>
          </cell>
          <cell r="H4300" t="str">
            <v>TAC</v>
          </cell>
          <cell r="O4300" t="str">
            <v>N/A</v>
          </cell>
          <cell r="V4300">
            <v>1023886604.162353</v>
          </cell>
        </row>
        <row r="4301">
          <cell r="F4301" t="str">
            <v>B-20</v>
          </cell>
          <cell r="H4301" t="str">
            <v>TAC</v>
          </cell>
          <cell r="O4301" t="str">
            <v>N/A</v>
          </cell>
          <cell r="V4301">
            <v>309718700.74324399</v>
          </cell>
        </row>
        <row r="4302">
          <cell r="F4302" t="str">
            <v>B-20</v>
          </cell>
          <cell r="H4302" t="str">
            <v>TAC</v>
          </cell>
          <cell r="O4302" t="str">
            <v>N/A</v>
          </cell>
          <cell r="V4302">
            <v>758087108.63511896</v>
          </cell>
        </row>
        <row r="4303">
          <cell r="F4303" t="str">
            <v>B-20</v>
          </cell>
          <cell r="H4303" t="str">
            <v>TAC</v>
          </cell>
          <cell r="O4303" t="str">
            <v>N/A</v>
          </cell>
          <cell r="V4303">
            <v>358659865.02119899</v>
          </cell>
        </row>
        <row r="4304">
          <cell r="F4304" t="str">
            <v>B-20</v>
          </cell>
          <cell r="H4304" t="str">
            <v>TAC</v>
          </cell>
          <cell r="O4304" t="str">
            <v>N/A</v>
          </cell>
          <cell r="V4304">
            <v>116408978.11175101</v>
          </cell>
        </row>
        <row r="4305">
          <cell r="F4305" t="str">
            <v>B-20</v>
          </cell>
          <cell r="H4305" t="str">
            <v>TAC</v>
          </cell>
          <cell r="O4305" t="str">
            <v>N/A</v>
          </cell>
          <cell r="V4305">
            <v>268037760.34014902</v>
          </cell>
        </row>
        <row r="4306">
          <cell r="F4306" t="str">
            <v>B-20</v>
          </cell>
          <cell r="H4306" t="str">
            <v>TRBAA</v>
          </cell>
          <cell r="O4306" t="str">
            <v>N/A</v>
          </cell>
          <cell r="V4306">
            <v>1652637195.0254042</v>
          </cell>
        </row>
        <row r="4307">
          <cell r="F4307" t="str">
            <v>B-20</v>
          </cell>
          <cell r="H4307" t="str">
            <v>TRBAA</v>
          </cell>
          <cell r="O4307" t="str">
            <v>N/A</v>
          </cell>
          <cell r="V4307">
            <v>499702038.97720897</v>
          </cell>
        </row>
        <row r="4308">
          <cell r="F4308" t="str">
            <v>B-20</v>
          </cell>
          <cell r="H4308" t="str">
            <v>TRBAA</v>
          </cell>
          <cell r="O4308" t="str">
            <v>N/A</v>
          </cell>
          <cell r="V4308">
            <v>1257821093.4838929</v>
          </cell>
        </row>
        <row r="4309">
          <cell r="F4309" t="str">
            <v>B-20</v>
          </cell>
          <cell r="H4309" t="str">
            <v>TRBAA</v>
          </cell>
          <cell r="O4309" t="str">
            <v>N/A</v>
          </cell>
          <cell r="V4309">
            <v>434473885.66703206</v>
          </cell>
        </row>
        <row r="4310">
          <cell r="F4310" t="str">
            <v>B-20</v>
          </cell>
          <cell r="H4310" t="str">
            <v>TRBAA</v>
          </cell>
          <cell r="O4310" t="str">
            <v>N/A</v>
          </cell>
          <cell r="V4310">
            <v>129338821.41236199</v>
          </cell>
        </row>
        <row r="4311">
          <cell r="F4311" t="str">
            <v>B-20</v>
          </cell>
          <cell r="H4311" t="str">
            <v>TRBAA</v>
          </cell>
          <cell r="O4311" t="str">
            <v>N/A</v>
          </cell>
          <cell r="V4311">
            <v>333830959.15596402</v>
          </cell>
        </row>
        <row r="4312">
          <cell r="F4312" t="str">
            <v>B-20</v>
          </cell>
          <cell r="H4312" t="str">
            <v>TRBAA</v>
          </cell>
          <cell r="O4312" t="str">
            <v>N/A</v>
          </cell>
          <cell r="V4312">
            <v>564421130.47761798</v>
          </cell>
        </row>
        <row r="4313">
          <cell r="F4313" t="str">
            <v>B-20</v>
          </cell>
          <cell r="H4313" t="str">
            <v>TRBAA</v>
          </cell>
          <cell r="O4313" t="str">
            <v>N/A</v>
          </cell>
          <cell r="V4313">
            <v>166866203.030101</v>
          </cell>
        </row>
        <row r="4314">
          <cell r="F4314" t="str">
            <v>B-20</v>
          </cell>
          <cell r="H4314" t="str">
            <v>TRBAA</v>
          </cell>
          <cell r="O4314" t="str">
            <v>N/A</v>
          </cell>
          <cell r="V4314">
            <v>421489411.68942398</v>
          </cell>
        </row>
        <row r="4315">
          <cell r="F4315" t="str">
            <v>B-20</v>
          </cell>
          <cell r="H4315" t="str">
            <v>TRBAA</v>
          </cell>
          <cell r="O4315" t="str">
            <v>N/A</v>
          </cell>
          <cell r="V4315">
            <v>3428241383.2762065</v>
          </cell>
        </row>
        <row r="4316">
          <cell r="F4316" t="str">
            <v>B-20</v>
          </cell>
          <cell r="H4316" t="str">
            <v>TRBAA</v>
          </cell>
          <cell r="O4316" t="str">
            <v>N/A</v>
          </cell>
          <cell r="V4316">
            <v>1074016616.1245041</v>
          </cell>
        </row>
        <row r="4317">
          <cell r="F4317" t="str">
            <v>B-20</v>
          </cell>
          <cell r="H4317" t="str">
            <v>TRBAA</v>
          </cell>
          <cell r="O4317" t="str">
            <v>N/A</v>
          </cell>
          <cell r="V4317">
            <v>2570249437.0527439</v>
          </cell>
        </row>
        <row r="4318">
          <cell r="F4318" t="str">
            <v>B-20</v>
          </cell>
          <cell r="H4318" t="str">
            <v>TRBAA</v>
          </cell>
          <cell r="O4318" t="str">
            <v>N/A</v>
          </cell>
          <cell r="V4318">
            <v>1023886604.162353</v>
          </cell>
        </row>
        <row r="4319">
          <cell r="F4319" t="str">
            <v>B-20</v>
          </cell>
          <cell r="H4319" t="str">
            <v>TRBAA</v>
          </cell>
          <cell r="O4319" t="str">
            <v>N/A</v>
          </cell>
          <cell r="V4319">
            <v>309718700.74324399</v>
          </cell>
        </row>
        <row r="4320">
          <cell r="F4320" t="str">
            <v>B-20</v>
          </cell>
          <cell r="H4320" t="str">
            <v>TRBAA</v>
          </cell>
          <cell r="O4320" t="str">
            <v>N/A</v>
          </cell>
          <cell r="V4320">
            <v>758087108.63511896</v>
          </cell>
        </row>
        <row r="4321">
          <cell r="F4321" t="str">
            <v>B-20</v>
          </cell>
          <cell r="H4321" t="str">
            <v>TRBAA</v>
          </cell>
          <cell r="O4321" t="str">
            <v>N/A</v>
          </cell>
          <cell r="V4321">
            <v>358659865.02119899</v>
          </cell>
        </row>
        <row r="4322">
          <cell r="F4322" t="str">
            <v>B-20</v>
          </cell>
          <cell r="H4322" t="str">
            <v>TRBAA</v>
          </cell>
          <cell r="O4322" t="str">
            <v>N/A</v>
          </cell>
          <cell r="V4322">
            <v>116408978.11175101</v>
          </cell>
        </row>
        <row r="4323">
          <cell r="F4323" t="str">
            <v>B-20</v>
          </cell>
          <cell r="H4323" t="str">
            <v>TRBAA</v>
          </cell>
          <cell r="O4323" t="str">
            <v>N/A</v>
          </cell>
          <cell r="V4323">
            <v>268037760.34014902</v>
          </cell>
        </row>
        <row r="4324">
          <cell r="F4324" t="str">
            <v>B-20</v>
          </cell>
          <cell r="H4324" t="str">
            <v>N/A</v>
          </cell>
          <cell r="O4324" t="str">
            <v>N/A</v>
          </cell>
          <cell r="V4324">
            <v>5800117.2605869994</v>
          </cell>
        </row>
        <row r="4325">
          <cell r="F4325" t="str">
            <v>B-20</v>
          </cell>
          <cell r="H4325" t="str">
            <v>N/A</v>
          </cell>
          <cell r="O4325" t="str">
            <v>N/A</v>
          </cell>
          <cell r="V4325">
            <v>1868199.179217</v>
          </cell>
        </row>
        <row r="4326">
          <cell r="F4326" t="str">
            <v>B-20</v>
          </cell>
          <cell r="H4326" t="str">
            <v>N/A</v>
          </cell>
          <cell r="O4326" t="str">
            <v>N/A</v>
          </cell>
          <cell r="V4326">
            <v>4438246.9179759994</v>
          </cell>
        </row>
        <row r="4327">
          <cell r="F4327" t="str">
            <v>B-20</v>
          </cell>
          <cell r="H4327" t="str">
            <v>N/A</v>
          </cell>
          <cell r="O4327" t="str">
            <v>N/A</v>
          </cell>
          <cell r="V4327">
            <v>5469878.8403780004</v>
          </cell>
        </row>
        <row r="4328">
          <cell r="F4328" t="str">
            <v>B-20</v>
          </cell>
          <cell r="H4328" t="str">
            <v>N/A</v>
          </cell>
          <cell r="O4328" t="str">
            <v>N/A</v>
          </cell>
          <cell r="V4328">
            <v>1777119.3736650001</v>
          </cell>
        </row>
        <row r="4329">
          <cell r="F4329" t="str">
            <v>B-20</v>
          </cell>
          <cell r="H4329" t="str">
            <v>N/A</v>
          </cell>
          <cell r="O4329" t="str">
            <v>N/A</v>
          </cell>
          <cell r="V4329">
            <v>4232872.9520580005</v>
          </cell>
        </row>
        <row r="4330">
          <cell r="F4330" t="str">
            <v>B-20</v>
          </cell>
          <cell r="H4330" t="str">
            <v>N/A</v>
          </cell>
          <cell r="O4330" t="str">
            <v>N/A</v>
          </cell>
          <cell r="V4330">
            <v>6056342.7222240008</v>
          </cell>
        </row>
        <row r="4331">
          <cell r="F4331" t="str">
            <v>B-20</v>
          </cell>
          <cell r="H4331" t="str">
            <v>N/A</v>
          </cell>
          <cell r="O4331" t="str">
            <v>N/A</v>
          </cell>
          <cell r="V4331">
            <v>1973977.3579030002</v>
          </cell>
        </row>
        <row r="4332">
          <cell r="F4332" t="str">
            <v>B-20</v>
          </cell>
          <cell r="H4332" t="str">
            <v>N/A</v>
          </cell>
          <cell r="O4332" t="str">
            <v>N/A</v>
          </cell>
          <cell r="V4332">
            <v>4291213.8557200003</v>
          </cell>
        </row>
        <row r="4333">
          <cell r="F4333" t="str">
            <v>B-20</v>
          </cell>
          <cell r="H4333" t="str">
            <v>N/A</v>
          </cell>
          <cell r="O4333" t="str">
            <v>N/A</v>
          </cell>
          <cell r="V4333">
            <v>10408460.748355001</v>
          </cell>
        </row>
        <row r="4334">
          <cell r="F4334" t="str">
            <v>B-20</v>
          </cell>
          <cell r="H4334" t="str">
            <v>N/A</v>
          </cell>
          <cell r="O4334" t="str">
            <v>N/A</v>
          </cell>
          <cell r="V4334">
            <v>3474481.2816130002</v>
          </cell>
        </row>
        <row r="4335">
          <cell r="F4335" t="str">
            <v>B-20</v>
          </cell>
          <cell r="H4335" t="str">
            <v>N/A</v>
          </cell>
          <cell r="O4335" t="str">
            <v>N/A</v>
          </cell>
          <cell r="V4335">
            <v>7795602.278465</v>
          </cell>
        </row>
        <row r="4336">
          <cell r="F4336" t="str">
            <v>B-20</v>
          </cell>
          <cell r="H4336" t="str">
            <v>N/A</v>
          </cell>
          <cell r="O4336" t="str">
            <v>N/A</v>
          </cell>
          <cell r="V4336">
            <v>10992903.956753999</v>
          </cell>
        </row>
        <row r="4337">
          <cell r="F4337" t="str">
            <v>B-20</v>
          </cell>
          <cell r="H4337" t="str">
            <v>N/A</v>
          </cell>
          <cell r="O4337" t="str">
            <v>N/A</v>
          </cell>
          <cell r="V4337">
            <v>3627348.3934030002</v>
          </cell>
        </row>
        <row r="4338">
          <cell r="F4338" t="str">
            <v>B-20</v>
          </cell>
          <cell r="H4338" t="str">
            <v>N/A</v>
          </cell>
          <cell r="O4338" t="str">
            <v>N/A</v>
          </cell>
          <cell r="V4338">
            <v>7475601.4738870002</v>
          </cell>
        </row>
        <row r="4339">
          <cell r="F4339" t="str">
            <v>B-20</v>
          </cell>
          <cell r="H4339" t="str">
            <v>N/A</v>
          </cell>
          <cell r="O4339" t="str">
            <v>N/A</v>
          </cell>
          <cell r="V4339">
            <v>1652637195.0254042</v>
          </cell>
        </row>
        <row r="4340">
          <cell r="F4340" t="str">
            <v>B-20</v>
          </cell>
          <cell r="H4340" t="str">
            <v>N/A</v>
          </cell>
          <cell r="O4340" t="str">
            <v>N/A</v>
          </cell>
          <cell r="V4340">
            <v>499702038.97720897</v>
          </cell>
        </row>
        <row r="4341">
          <cell r="F4341" t="str">
            <v>B-20</v>
          </cell>
          <cell r="H4341" t="str">
            <v>N/A</v>
          </cell>
          <cell r="O4341" t="str">
            <v>N/A</v>
          </cell>
          <cell r="V4341">
            <v>1257821093.4838929</v>
          </cell>
        </row>
        <row r="4342">
          <cell r="F4342" t="str">
            <v>B-20</v>
          </cell>
          <cell r="H4342" t="str">
            <v>N/A</v>
          </cell>
          <cell r="O4342" t="str">
            <v>N/A</v>
          </cell>
          <cell r="V4342">
            <v>434473885.66703206</v>
          </cell>
        </row>
        <row r="4343">
          <cell r="F4343" t="str">
            <v>B-20</v>
          </cell>
          <cell r="H4343" t="str">
            <v>N/A</v>
          </cell>
          <cell r="O4343" t="str">
            <v>N/A</v>
          </cell>
          <cell r="V4343">
            <v>129338821.41236199</v>
          </cell>
        </row>
        <row r="4344">
          <cell r="F4344" t="str">
            <v>B-20</v>
          </cell>
          <cell r="H4344" t="str">
            <v>N/A</v>
          </cell>
          <cell r="O4344" t="str">
            <v>N/A</v>
          </cell>
          <cell r="V4344">
            <v>333830959.15596402</v>
          </cell>
        </row>
        <row r="4345">
          <cell r="F4345" t="str">
            <v>B-20</v>
          </cell>
          <cell r="H4345" t="str">
            <v>N/A</v>
          </cell>
          <cell r="O4345" t="str">
            <v>N/A</v>
          </cell>
          <cell r="V4345">
            <v>564421130.47761798</v>
          </cell>
        </row>
        <row r="4346">
          <cell r="F4346" t="str">
            <v>B-20</v>
          </cell>
          <cell r="H4346" t="str">
            <v>N/A</v>
          </cell>
          <cell r="O4346" t="str">
            <v>N/A</v>
          </cell>
          <cell r="V4346">
            <v>166866203.030101</v>
          </cell>
        </row>
        <row r="4347">
          <cell r="F4347" t="str">
            <v>B-20</v>
          </cell>
          <cell r="H4347" t="str">
            <v>N/A</v>
          </cell>
          <cell r="O4347" t="str">
            <v>N/A</v>
          </cell>
          <cell r="V4347">
            <v>421489411.68942398</v>
          </cell>
        </row>
        <row r="4348">
          <cell r="F4348" t="str">
            <v>B-20</v>
          </cell>
          <cell r="H4348" t="str">
            <v>N/A</v>
          </cell>
          <cell r="O4348" t="str">
            <v>N/A</v>
          </cell>
          <cell r="V4348">
            <v>3428241383.2762065</v>
          </cell>
        </row>
        <row r="4349">
          <cell r="F4349" t="str">
            <v>B-20</v>
          </cell>
          <cell r="H4349" t="str">
            <v>N/A</v>
          </cell>
          <cell r="O4349" t="str">
            <v>N/A</v>
          </cell>
          <cell r="V4349">
            <v>1074016616.1245041</v>
          </cell>
        </row>
        <row r="4350">
          <cell r="F4350" t="str">
            <v>B-20</v>
          </cell>
          <cell r="H4350" t="str">
            <v>N/A</v>
          </cell>
          <cell r="O4350" t="str">
            <v>N/A</v>
          </cell>
          <cell r="V4350">
            <v>2570249437.0527439</v>
          </cell>
        </row>
        <row r="4351">
          <cell r="F4351" t="str">
            <v>B-20</v>
          </cell>
          <cell r="H4351" t="str">
            <v>N/A</v>
          </cell>
          <cell r="O4351" t="str">
            <v>N/A</v>
          </cell>
          <cell r="V4351">
            <v>1023886604.162353</v>
          </cell>
        </row>
        <row r="4352">
          <cell r="F4352" t="str">
            <v>B-20</v>
          </cell>
          <cell r="H4352" t="str">
            <v>N/A</v>
          </cell>
          <cell r="O4352" t="str">
            <v>N/A</v>
          </cell>
          <cell r="V4352">
            <v>309718700.74324399</v>
          </cell>
        </row>
        <row r="4353">
          <cell r="F4353" t="str">
            <v>B-20</v>
          </cell>
          <cell r="H4353" t="str">
            <v>N/A</v>
          </cell>
          <cell r="O4353" t="str">
            <v>N/A</v>
          </cell>
          <cell r="V4353">
            <v>758087108.63511896</v>
          </cell>
        </row>
        <row r="4354">
          <cell r="F4354" t="str">
            <v>B-20</v>
          </cell>
          <cell r="H4354" t="str">
            <v>N/A</v>
          </cell>
          <cell r="O4354" t="str">
            <v>N/A</v>
          </cell>
          <cell r="V4354">
            <v>358659865.02119899</v>
          </cell>
        </row>
        <row r="4355">
          <cell r="F4355" t="str">
            <v>B-20</v>
          </cell>
          <cell r="H4355" t="str">
            <v>N/A</v>
          </cell>
          <cell r="O4355" t="str">
            <v>N/A</v>
          </cell>
          <cell r="V4355">
            <v>116408978.11175101</v>
          </cell>
        </row>
        <row r="4356">
          <cell r="F4356" t="str">
            <v>B-20</v>
          </cell>
          <cell r="H4356" t="str">
            <v>N/A</v>
          </cell>
          <cell r="O4356" t="str">
            <v>N/A</v>
          </cell>
          <cell r="V4356">
            <v>268037760.34014902</v>
          </cell>
        </row>
        <row r="4357">
          <cell r="F4357" t="str">
            <v>B-20</v>
          </cell>
          <cell r="H4357" t="str">
            <v>N/A</v>
          </cell>
          <cell r="O4357" t="str">
            <v>N/A</v>
          </cell>
          <cell r="V4357">
            <v>757395.96572400001</v>
          </cell>
        </row>
        <row r="4358">
          <cell r="F4358" t="str">
            <v>B-20</v>
          </cell>
          <cell r="H4358" t="str">
            <v>N/A</v>
          </cell>
          <cell r="O4358" t="str">
            <v>N/A</v>
          </cell>
          <cell r="V4358">
            <v>89800.294828999991</v>
          </cell>
        </row>
        <row r="4359">
          <cell r="F4359" t="str">
            <v>B-20</v>
          </cell>
          <cell r="H4359" t="str">
            <v>N/A</v>
          </cell>
          <cell r="O4359" t="str">
            <v>N/A</v>
          </cell>
          <cell r="V4359">
            <v>3406400.5650319997</v>
          </cell>
        </row>
        <row r="4360">
          <cell r="F4360" t="str">
            <v>B-20</v>
          </cell>
          <cell r="H4360" t="str">
            <v>N/A</v>
          </cell>
          <cell r="O4360" t="str">
            <v>N/A</v>
          </cell>
          <cell r="V4360">
            <v>0</v>
          </cell>
        </row>
        <row r="4361">
          <cell r="F4361" t="str">
            <v>B-20</v>
          </cell>
          <cell r="H4361" t="str">
            <v>N/A</v>
          </cell>
          <cell r="O4361" t="str">
            <v>N/A</v>
          </cell>
          <cell r="V4361">
            <v>0</v>
          </cell>
        </row>
        <row r="4362">
          <cell r="F4362" t="str">
            <v>B-20</v>
          </cell>
          <cell r="H4362" t="str">
            <v>N/A</v>
          </cell>
          <cell r="O4362" t="str">
            <v>N/A</v>
          </cell>
          <cell r="V4362">
            <v>0</v>
          </cell>
        </row>
        <row r="4363">
          <cell r="F4363" t="str">
            <v>B-20</v>
          </cell>
          <cell r="H4363" t="str">
            <v>N/A</v>
          </cell>
          <cell r="O4363" t="str">
            <v>N/A</v>
          </cell>
          <cell r="V4363">
            <v>1652637195.0254042</v>
          </cell>
        </row>
        <row r="4364">
          <cell r="F4364" t="str">
            <v>B-20</v>
          </cell>
          <cell r="H4364" t="str">
            <v>N/A</v>
          </cell>
          <cell r="O4364" t="str">
            <v>N/A</v>
          </cell>
          <cell r="V4364">
            <v>499702038.97720897</v>
          </cell>
        </row>
        <row r="4365">
          <cell r="F4365" t="str">
            <v>B-20</v>
          </cell>
          <cell r="H4365" t="str">
            <v>N/A</v>
          </cell>
          <cell r="O4365" t="str">
            <v>N/A</v>
          </cell>
          <cell r="V4365">
            <v>1150006707.01774</v>
          </cell>
        </row>
        <row r="4366">
          <cell r="F4366" t="str">
            <v>B-20</v>
          </cell>
          <cell r="H4366" t="str">
            <v>N/A</v>
          </cell>
          <cell r="O4366" t="str">
            <v>N/A</v>
          </cell>
          <cell r="V4366">
            <v>434473885.66703206</v>
          </cell>
        </row>
        <row r="4367">
          <cell r="F4367" t="str">
            <v>B-20</v>
          </cell>
          <cell r="H4367" t="str">
            <v>N/A</v>
          </cell>
          <cell r="O4367" t="str">
            <v>N/A</v>
          </cell>
          <cell r="V4367">
            <v>129338821.41236199</v>
          </cell>
        </row>
        <row r="4368">
          <cell r="F4368" t="str">
            <v>B-20</v>
          </cell>
          <cell r="H4368" t="str">
            <v>N/A</v>
          </cell>
          <cell r="O4368" t="str">
            <v>N/A</v>
          </cell>
          <cell r="V4368">
            <v>304219324.62165403</v>
          </cell>
        </row>
        <row r="4369">
          <cell r="F4369" t="str">
            <v>B-20</v>
          </cell>
          <cell r="H4369" t="str">
            <v>N/A</v>
          </cell>
          <cell r="O4369" t="str">
            <v>N/A</v>
          </cell>
          <cell r="V4369">
            <v>564421130.47761798</v>
          </cell>
        </row>
        <row r="4370">
          <cell r="F4370" t="str">
            <v>B-20</v>
          </cell>
          <cell r="H4370" t="str">
            <v>N/A</v>
          </cell>
          <cell r="O4370" t="str">
            <v>N/A</v>
          </cell>
          <cell r="V4370">
            <v>166866203.030101</v>
          </cell>
        </row>
        <row r="4371">
          <cell r="F4371" t="str">
            <v>B-20</v>
          </cell>
          <cell r="H4371" t="str">
            <v>N/A</v>
          </cell>
          <cell r="O4371" t="str">
            <v>N/A</v>
          </cell>
          <cell r="V4371">
            <v>383846097.08949798</v>
          </cell>
        </row>
        <row r="4372">
          <cell r="F4372" t="str">
            <v>B-20</v>
          </cell>
          <cell r="H4372" t="str">
            <v>N/A</v>
          </cell>
          <cell r="O4372" t="str">
            <v>N/A</v>
          </cell>
          <cell r="V4372">
            <v>3428241383.2762065</v>
          </cell>
        </row>
        <row r="4373">
          <cell r="F4373" t="str">
            <v>B-20</v>
          </cell>
          <cell r="H4373" t="str">
            <v>N/A</v>
          </cell>
          <cell r="O4373" t="str">
            <v>N/A</v>
          </cell>
          <cell r="V4373">
            <v>1074016616.1245041</v>
          </cell>
        </row>
        <row r="4374">
          <cell r="F4374" t="str">
            <v>B-20</v>
          </cell>
          <cell r="H4374" t="str">
            <v>N/A</v>
          </cell>
          <cell r="O4374" t="str">
            <v>N/A</v>
          </cell>
          <cell r="V4374">
            <v>2328833529.1628499</v>
          </cell>
        </row>
        <row r="4375">
          <cell r="F4375" t="str">
            <v>B-20</v>
          </cell>
          <cell r="H4375" t="str">
            <v>N/A</v>
          </cell>
          <cell r="O4375" t="str">
            <v>N/A</v>
          </cell>
          <cell r="V4375">
            <v>1023886604.162353</v>
          </cell>
        </row>
        <row r="4376">
          <cell r="F4376" t="str">
            <v>B-20</v>
          </cell>
          <cell r="H4376" t="str">
            <v>N/A</v>
          </cell>
          <cell r="O4376" t="str">
            <v>N/A</v>
          </cell>
          <cell r="V4376">
            <v>309718700.74324399</v>
          </cell>
        </row>
        <row r="4377">
          <cell r="F4377" t="str">
            <v>B-20</v>
          </cell>
          <cell r="H4377" t="str">
            <v>N/A</v>
          </cell>
          <cell r="O4377" t="str">
            <v>N/A</v>
          </cell>
          <cell r="V4377">
            <v>684791675.23046398</v>
          </cell>
        </row>
        <row r="4378">
          <cell r="F4378" t="str">
            <v>B-20</v>
          </cell>
          <cell r="H4378" t="str">
            <v>N/A</v>
          </cell>
          <cell r="O4378" t="str">
            <v>N/A</v>
          </cell>
          <cell r="V4378">
            <v>358659865.02119899</v>
          </cell>
        </row>
        <row r="4379">
          <cell r="F4379" t="str">
            <v>B-20</v>
          </cell>
          <cell r="H4379" t="str">
            <v>N/A</v>
          </cell>
          <cell r="O4379" t="str">
            <v>N/A</v>
          </cell>
          <cell r="V4379">
            <v>116408978.11175101</v>
          </cell>
        </row>
        <row r="4380">
          <cell r="F4380" t="str">
            <v>B-20</v>
          </cell>
          <cell r="H4380" t="str">
            <v>N/A</v>
          </cell>
          <cell r="O4380" t="str">
            <v>N/A</v>
          </cell>
          <cell r="V4380">
            <v>240525998.833929</v>
          </cell>
        </row>
        <row r="4381">
          <cell r="F4381" t="str">
            <v>B-20</v>
          </cell>
          <cell r="H4381" t="str">
            <v>N/A</v>
          </cell>
          <cell r="O4381" t="str">
            <v>N/A</v>
          </cell>
          <cell r="V4381">
            <v>0</v>
          </cell>
        </row>
        <row r="4382">
          <cell r="F4382" t="str">
            <v>B-20</v>
          </cell>
          <cell r="H4382" t="str">
            <v>N/A</v>
          </cell>
          <cell r="O4382" t="str">
            <v>N/A</v>
          </cell>
          <cell r="V4382">
            <v>0</v>
          </cell>
        </row>
        <row r="4383">
          <cell r="F4383" t="str">
            <v>B-20</v>
          </cell>
          <cell r="H4383" t="str">
            <v>N/A</v>
          </cell>
          <cell r="O4383" t="str">
            <v>N/A</v>
          </cell>
          <cell r="V4383">
            <v>0</v>
          </cell>
        </row>
        <row r="4384">
          <cell r="F4384" t="str">
            <v>B-20</v>
          </cell>
          <cell r="H4384" t="str">
            <v>N/A</v>
          </cell>
          <cell r="O4384" t="str">
            <v>N/A</v>
          </cell>
          <cell r="V4384">
            <v>1652637195.0254042</v>
          </cell>
        </row>
        <row r="4385">
          <cell r="F4385" t="str">
            <v>B-20</v>
          </cell>
          <cell r="H4385" t="str">
            <v>N/A</v>
          </cell>
          <cell r="O4385" t="str">
            <v>N/A</v>
          </cell>
          <cell r="V4385">
            <v>499702038.97720897</v>
          </cell>
        </row>
        <row r="4386">
          <cell r="F4386" t="str">
            <v>B-20</v>
          </cell>
          <cell r="H4386" t="str">
            <v>N/A</v>
          </cell>
          <cell r="O4386" t="str">
            <v>N/A</v>
          </cell>
          <cell r="V4386">
            <v>1150006707.01774</v>
          </cell>
        </row>
        <row r="4387">
          <cell r="F4387" t="str">
            <v>B-20</v>
          </cell>
          <cell r="H4387" t="str">
            <v>N/A</v>
          </cell>
          <cell r="O4387" t="str">
            <v>N/A</v>
          </cell>
          <cell r="V4387">
            <v>434473885.66703206</v>
          </cell>
        </row>
        <row r="4388">
          <cell r="F4388" t="str">
            <v>B-20</v>
          </cell>
          <cell r="H4388" t="str">
            <v>N/A</v>
          </cell>
          <cell r="O4388" t="str">
            <v>N/A</v>
          </cell>
          <cell r="V4388">
            <v>129338821.41236199</v>
          </cell>
        </row>
        <row r="4389">
          <cell r="F4389" t="str">
            <v>B-20</v>
          </cell>
          <cell r="H4389" t="str">
            <v>N/A</v>
          </cell>
          <cell r="O4389" t="str">
            <v>N/A</v>
          </cell>
          <cell r="V4389">
            <v>304219324.62165403</v>
          </cell>
        </row>
        <row r="4390">
          <cell r="F4390" t="str">
            <v>B-20</v>
          </cell>
          <cell r="H4390" t="str">
            <v>N/A</v>
          </cell>
          <cell r="O4390" t="str">
            <v>N/A</v>
          </cell>
          <cell r="V4390">
            <v>564421130.47761798</v>
          </cell>
        </row>
        <row r="4391">
          <cell r="F4391" t="str">
            <v>B-20</v>
          </cell>
          <cell r="H4391" t="str">
            <v>N/A</v>
          </cell>
          <cell r="O4391" t="str">
            <v>N/A</v>
          </cell>
          <cell r="V4391">
            <v>166866203.030101</v>
          </cell>
        </row>
        <row r="4392">
          <cell r="F4392" t="str">
            <v>B-20</v>
          </cell>
          <cell r="H4392" t="str">
            <v>N/A</v>
          </cell>
          <cell r="O4392" t="str">
            <v>N/A</v>
          </cell>
          <cell r="V4392">
            <v>383846097.08949798</v>
          </cell>
        </row>
        <row r="4393">
          <cell r="F4393" t="str">
            <v>B-20</v>
          </cell>
          <cell r="H4393" t="str">
            <v>N/A</v>
          </cell>
          <cell r="O4393" t="str">
            <v>N/A</v>
          </cell>
          <cell r="V4393">
            <v>3428241383.2762065</v>
          </cell>
        </row>
        <row r="4394">
          <cell r="F4394" t="str">
            <v>B-20</v>
          </cell>
          <cell r="H4394" t="str">
            <v>N/A</v>
          </cell>
          <cell r="O4394" t="str">
            <v>N/A</v>
          </cell>
          <cell r="V4394">
            <v>1074016616.1245041</v>
          </cell>
        </row>
        <row r="4395">
          <cell r="F4395" t="str">
            <v>B-20</v>
          </cell>
          <cell r="H4395" t="str">
            <v>N/A</v>
          </cell>
          <cell r="O4395" t="str">
            <v>N/A</v>
          </cell>
          <cell r="V4395">
            <v>2328833529.1628499</v>
          </cell>
        </row>
        <row r="4396">
          <cell r="F4396" t="str">
            <v>B-20</v>
          </cell>
          <cell r="H4396" t="str">
            <v>N/A</v>
          </cell>
          <cell r="O4396" t="str">
            <v>N/A</v>
          </cell>
          <cell r="V4396">
            <v>1023886604.162353</v>
          </cell>
        </row>
        <row r="4397">
          <cell r="F4397" t="str">
            <v>B-20</v>
          </cell>
          <cell r="H4397" t="str">
            <v>N/A</v>
          </cell>
          <cell r="O4397" t="str">
            <v>N/A</v>
          </cell>
          <cell r="V4397">
            <v>309718700.74324399</v>
          </cell>
        </row>
        <row r="4398">
          <cell r="F4398" t="str">
            <v>B-20</v>
          </cell>
          <cell r="H4398" t="str">
            <v>N/A</v>
          </cell>
          <cell r="O4398" t="str">
            <v>N/A</v>
          </cell>
          <cell r="V4398">
            <v>684791675.23046398</v>
          </cell>
        </row>
        <row r="4399">
          <cell r="F4399" t="str">
            <v>B-20</v>
          </cell>
          <cell r="H4399" t="str">
            <v>N/A</v>
          </cell>
          <cell r="O4399" t="str">
            <v>N/A</v>
          </cell>
          <cell r="V4399">
            <v>358659865.02119899</v>
          </cell>
        </row>
        <row r="4400">
          <cell r="F4400" t="str">
            <v>B-20</v>
          </cell>
          <cell r="H4400" t="str">
            <v>N/A</v>
          </cell>
          <cell r="O4400" t="str">
            <v>N/A</v>
          </cell>
          <cell r="V4400">
            <v>116408978.11175101</v>
          </cell>
        </row>
        <row r="4401">
          <cell r="F4401" t="str">
            <v>B-20</v>
          </cell>
          <cell r="H4401" t="str">
            <v>N/A</v>
          </cell>
          <cell r="O4401" t="str">
            <v>N/A</v>
          </cell>
          <cell r="V4401">
            <v>240525998.833929</v>
          </cell>
        </row>
        <row r="4402">
          <cell r="F4402" t="str">
            <v>B-20</v>
          </cell>
          <cell r="H4402" t="str">
            <v>FO1</v>
          </cell>
          <cell r="O4402" t="str">
            <v>N/A</v>
          </cell>
          <cell r="V4402">
            <v>0</v>
          </cell>
        </row>
        <row r="4403">
          <cell r="F4403" t="str">
            <v>B-20</v>
          </cell>
          <cell r="H4403" t="str">
            <v>FO1</v>
          </cell>
          <cell r="O4403" t="str">
            <v>N/A</v>
          </cell>
          <cell r="V4403">
            <v>0</v>
          </cell>
        </row>
        <row r="4404">
          <cell r="F4404" t="str">
            <v>B-20</v>
          </cell>
          <cell r="H4404" t="str">
            <v>FO1</v>
          </cell>
          <cell r="O4404" t="str">
            <v>N/A</v>
          </cell>
          <cell r="V4404">
            <v>0</v>
          </cell>
        </row>
        <row r="4405">
          <cell r="F4405" t="str">
            <v>B-20</v>
          </cell>
          <cell r="H4405" t="str">
            <v>FO1</v>
          </cell>
          <cell r="O4405" t="str">
            <v>N/A</v>
          </cell>
          <cell r="V4405">
            <v>1652637195.0254042</v>
          </cell>
        </row>
        <row r="4406">
          <cell r="F4406" t="str">
            <v>B-20</v>
          </cell>
          <cell r="H4406" t="str">
            <v>FO1</v>
          </cell>
          <cell r="O4406" t="str">
            <v>N/A</v>
          </cell>
          <cell r="V4406">
            <v>499702038.97720897</v>
          </cell>
        </row>
        <row r="4407">
          <cell r="F4407" t="str">
            <v>B-20</v>
          </cell>
          <cell r="H4407" t="str">
            <v>FO1</v>
          </cell>
          <cell r="O4407" t="str">
            <v>N/A</v>
          </cell>
          <cell r="V4407">
            <v>1257821093.4838929</v>
          </cell>
        </row>
        <row r="4408">
          <cell r="F4408" t="str">
            <v>B-20</v>
          </cell>
          <cell r="H4408" t="str">
            <v>FO1</v>
          </cell>
          <cell r="O4408" t="str">
            <v>N/A</v>
          </cell>
          <cell r="V4408">
            <v>434473885.66703206</v>
          </cell>
        </row>
        <row r="4409">
          <cell r="F4409" t="str">
            <v>B-20</v>
          </cell>
          <cell r="H4409" t="str">
            <v>FO1</v>
          </cell>
          <cell r="O4409" t="str">
            <v>N/A</v>
          </cell>
          <cell r="V4409">
            <v>129338821.41236199</v>
          </cell>
        </row>
        <row r="4410">
          <cell r="F4410" t="str">
            <v>B-20</v>
          </cell>
          <cell r="H4410" t="str">
            <v>FO1</v>
          </cell>
          <cell r="O4410" t="str">
            <v>N/A</v>
          </cell>
          <cell r="V4410">
            <v>333830959.15596402</v>
          </cell>
        </row>
        <row r="4411">
          <cell r="F4411" t="str">
            <v>B-20</v>
          </cell>
          <cell r="H4411" t="str">
            <v>FO1</v>
          </cell>
          <cell r="O4411" t="str">
            <v>N/A</v>
          </cell>
          <cell r="V4411">
            <v>564421130.47761798</v>
          </cell>
        </row>
        <row r="4412">
          <cell r="F4412" t="str">
            <v>B-20</v>
          </cell>
          <cell r="H4412" t="str">
            <v>FO1</v>
          </cell>
          <cell r="O4412" t="str">
            <v>N/A</v>
          </cell>
          <cell r="V4412">
            <v>166866203.030101</v>
          </cell>
        </row>
        <row r="4413">
          <cell r="F4413" t="str">
            <v>B-20</v>
          </cell>
          <cell r="H4413" t="str">
            <v>FO1</v>
          </cell>
          <cell r="O4413" t="str">
            <v>N/A</v>
          </cell>
          <cell r="V4413">
            <v>421489411.68942398</v>
          </cell>
        </row>
        <row r="4414">
          <cell r="F4414" t="str">
            <v>B-20</v>
          </cell>
          <cell r="H4414" t="str">
            <v>FO1</v>
          </cell>
          <cell r="O4414" t="str">
            <v>N/A</v>
          </cell>
          <cell r="V4414">
            <v>3428241383.2762065</v>
          </cell>
        </row>
        <row r="4415">
          <cell r="F4415" t="str">
            <v>B-20</v>
          </cell>
          <cell r="H4415" t="str">
            <v>FO1</v>
          </cell>
          <cell r="O4415" t="str">
            <v>N/A</v>
          </cell>
          <cell r="V4415">
            <v>1074016616.1245041</v>
          </cell>
        </row>
        <row r="4416">
          <cell r="F4416" t="str">
            <v>B-20</v>
          </cell>
          <cell r="H4416" t="str">
            <v>FO1</v>
          </cell>
          <cell r="O4416" t="str">
            <v>N/A</v>
          </cell>
          <cell r="V4416">
            <v>2570249437.0527439</v>
          </cell>
        </row>
        <row r="4417">
          <cell r="F4417" t="str">
            <v>B-20</v>
          </cell>
          <cell r="H4417" t="str">
            <v>FO1</v>
          </cell>
          <cell r="O4417" t="str">
            <v>N/A</v>
          </cell>
          <cell r="V4417">
            <v>1023886604.162353</v>
          </cell>
        </row>
        <row r="4418">
          <cell r="F4418" t="str">
            <v>B-20</v>
          </cell>
          <cell r="H4418" t="str">
            <v>FO1</v>
          </cell>
          <cell r="O4418" t="str">
            <v>N/A</v>
          </cell>
          <cell r="V4418">
            <v>309718700.74324399</v>
          </cell>
        </row>
        <row r="4419">
          <cell r="F4419" t="str">
            <v>B-20</v>
          </cell>
          <cell r="H4419" t="str">
            <v>FO1</v>
          </cell>
          <cell r="O4419" t="str">
            <v>N/A</v>
          </cell>
          <cell r="V4419">
            <v>758087108.63511896</v>
          </cell>
        </row>
        <row r="4420">
          <cell r="F4420" t="str">
            <v>B-20</v>
          </cell>
          <cell r="H4420" t="str">
            <v>FO1</v>
          </cell>
          <cell r="O4420" t="str">
            <v>N/A</v>
          </cell>
          <cell r="V4420">
            <v>358659865.02119899</v>
          </cell>
        </row>
        <row r="4421">
          <cell r="F4421" t="str">
            <v>B-20</v>
          </cell>
          <cell r="H4421" t="str">
            <v>FO1</v>
          </cell>
          <cell r="O4421" t="str">
            <v>N/A</v>
          </cell>
          <cell r="V4421">
            <v>116408978.11175101</v>
          </cell>
        </row>
        <row r="4422">
          <cell r="F4422" t="str">
            <v>B-20</v>
          </cell>
          <cell r="H4422" t="str">
            <v>FO1</v>
          </cell>
          <cell r="O4422" t="str">
            <v>N/A</v>
          </cell>
          <cell r="V4422">
            <v>268037760.34014902</v>
          </cell>
        </row>
        <row r="4423">
          <cell r="F4423" t="str">
            <v>B-20</v>
          </cell>
          <cell r="H4423" t="str">
            <v>N/A</v>
          </cell>
          <cell r="O4423" t="str">
            <v>N/A</v>
          </cell>
          <cell r="V4423">
            <v>412155929.98298496</v>
          </cell>
        </row>
        <row r="4424">
          <cell r="F4424" t="str">
            <v>B-20</v>
          </cell>
          <cell r="H4424" t="str">
            <v>N/A</v>
          </cell>
          <cell r="O4424" t="str">
            <v>N/A</v>
          </cell>
          <cell r="V4424">
            <v>255072452.67703903</v>
          </cell>
        </row>
        <row r="4425">
          <cell r="F4425" t="str">
            <v>B-20</v>
          </cell>
          <cell r="H4425" t="str">
            <v>N/A</v>
          </cell>
          <cell r="O4425" t="str">
            <v>N/A</v>
          </cell>
          <cell r="V4425">
            <v>189249971.43120199</v>
          </cell>
        </row>
        <row r="4426">
          <cell r="F4426" t="str">
            <v>B-20</v>
          </cell>
          <cell r="H4426" t="str">
            <v>N/A</v>
          </cell>
          <cell r="O4426" t="str">
            <v>N/A</v>
          </cell>
          <cell r="V4426">
            <v>228901810.45758799</v>
          </cell>
        </row>
        <row r="4427">
          <cell r="F4427" t="str">
            <v>B-20</v>
          </cell>
          <cell r="H4427" t="str">
            <v>N/A</v>
          </cell>
          <cell r="O4427" t="str">
            <v>N/A</v>
          </cell>
          <cell r="V4427">
            <v>92580754.441235006</v>
          </cell>
        </row>
        <row r="4428">
          <cell r="F4428" t="str">
            <v>B-20</v>
          </cell>
          <cell r="H4428" t="str">
            <v>N/A</v>
          </cell>
          <cell r="O4428" t="str">
            <v>N/A</v>
          </cell>
          <cell r="V4428">
            <v>71076679.507234991</v>
          </cell>
        </row>
        <row r="4429">
          <cell r="F4429" t="str">
            <v>B-20</v>
          </cell>
          <cell r="H4429" t="str">
            <v>N/A</v>
          </cell>
          <cell r="O4429" t="str">
            <v>N/A</v>
          </cell>
          <cell r="V4429">
            <v>242309698.547041</v>
          </cell>
        </row>
        <row r="4430">
          <cell r="F4430" t="str">
            <v>B-20</v>
          </cell>
          <cell r="H4430" t="str">
            <v>N/A</v>
          </cell>
          <cell r="O4430" t="str">
            <v>N/A</v>
          </cell>
          <cell r="V4430">
            <v>65670952.287698001</v>
          </cell>
        </row>
        <row r="4431">
          <cell r="F4431" t="str">
            <v>B-20</v>
          </cell>
          <cell r="H4431" t="str">
            <v>N/A</v>
          </cell>
          <cell r="O4431" t="str">
            <v>N/A</v>
          </cell>
          <cell r="V4431">
            <v>56969230.995213002</v>
          </cell>
        </row>
        <row r="4432">
          <cell r="F4432" t="str">
            <v>B-20</v>
          </cell>
          <cell r="H4432" t="str">
            <v>N/A</v>
          </cell>
          <cell r="O4432" t="str">
            <v>N/A</v>
          </cell>
          <cell r="V4432">
            <v>1580768432.2990561</v>
          </cell>
        </row>
        <row r="4433">
          <cell r="F4433" t="str">
            <v>B-20</v>
          </cell>
          <cell r="H4433" t="str">
            <v>N/A</v>
          </cell>
          <cell r="O4433" t="str">
            <v>N/A</v>
          </cell>
          <cell r="V4433">
            <v>278629256.01972306</v>
          </cell>
        </row>
        <row r="4434">
          <cell r="F4434" t="str">
            <v>B-20</v>
          </cell>
          <cell r="H4434" t="str">
            <v>N/A</v>
          </cell>
          <cell r="O4434" t="str">
            <v>N/A</v>
          </cell>
          <cell r="V4434">
            <v>1755558428.1721051</v>
          </cell>
        </row>
        <row r="4435">
          <cell r="F4435" t="str">
            <v>B-20</v>
          </cell>
          <cell r="H4435" t="str">
            <v>N/A</v>
          </cell>
          <cell r="O4435" t="str">
            <v>C</v>
          </cell>
          <cell r="V4435">
            <v>0</v>
          </cell>
        </row>
        <row r="4436">
          <cell r="F4436" t="str">
            <v>B-20</v>
          </cell>
          <cell r="H4436" t="str">
            <v>N/A</v>
          </cell>
          <cell r="O4436" t="str">
            <v>C</v>
          </cell>
          <cell r="V4436">
            <v>0</v>
          </cell>
        </row>
        <row r="4437">
          <cell r="F4437" t="str">
            <v>B-20</v>
          </cell>
          <cell r="H4437" t="str">
            <v>CARE Discount</v>
          </cell>
          <cell r="O4437" t="str">
            <v>C</v>
          </cell>
          <cell r="V4437">
            <v>0</v>
          </cell>
        </row>
        <row r="4438">
          <cell r="F4438" t="str">
            <v>B-20</v>
          </cell>
          <cell r="H4438" t="str">
            <v>CARE Discount</v>
          </cell>
          <cell r="O4438" t="str">
            <v>C</v>
          </cell>
          <cell r="V4438">
            <v>0</v>
          </cell>
        </row>
        <row r="4439">
          <cell r="F4439" t="str">
            <v>B-20</v>
          </cell>
          <cell r="H4439" t="str">
            <v>N/A</v>
          </cell>
          <cell r="O4439" t="str">
            <v>C</v>
          </cell>
          <cell r="V4439">
            <v>0</v>
          </cell>
        </row>
        <row r="4440">
          <cell r="F4440" t="str">
            <v>B-20</v>
          </cell>
          <cell r="H4440" t="str">
            <v>N/A</v>
          </cell>
          <cell r="O4440" t="str">
            <v>C</v>
          </cell>
          <cell r="V4440">
            <v>0</v>
          </cell>
        </row>
        <row r="4441">
          <cell r="F4441" t="str">
            <v>B-20</v>
          </cell>
          <cell r="H4441" t="str">
            <v>CARE Discount</v>
          </cell>
          <cell r="O4441" t="str">
            <v>C</v>
          </cell>
          <cell r="V4441">
            <v>0</v>
          </cell>
        </row>
        <row r="4442">
          <cell r="F4442" t="str">
            <v>B-20</v>
          </cell>
          <cell r="H4442" t="str">
            <v>CARE Discount</v>
          </cell>
          <cell r="O4442" t="str">
            <v>C</v>
          </cell>
          <cell r="V4442">
            <v>0</v>
          </cell>
        </row>
        <row r="4443">
          <cell r="F4443" t="str">
            <v>B-20</v>
          </cell>
          <cell r="H4443" t="str">
            <v>N/A</v>
          </cell>
          <cell r="O4443" t="str">
            <v>C</v>
          </cell>
          <cell r="V4443">
            <v>0</v>
          </cell>
        </row>
        <row r="4444">
          <cell r="F4444" t="str">
            <v>B-20</v>
          </cell>
          <cell r="H4444" t="str">
            <v>N/A</v>
          </cell>
          <cell r="O4444" t="str">
            <v>C</v>
          </cell>
          <cell r="V4444">
            <v>0</v>
          </cell>
        </row>
        <row r="4445">
          <cell r="F4445" t="str">
            <v>B-20</v>
          </cell>
          <cell r="H4445" t="str">
            <v>CARE Discount</v>
          </cell>
          <cell r="O4445" t="str">
            <v>C</v>
          </cell>
          <cell r="V4445">
            <v>0</v>
          </cell>
        </row>
        <row r="4446">
          <cell r="F4446" t="str">
            <v>B-20</v>
          </cell>
          <cell r="H4446" t="str">
            <v>CARE Discount</v>
          </cell>
          <cell r="O4446" t="str">
            <v>C</v>
          </cell>
          <cell r="V4446">
            <v>0</v>
          </cell>
        </row>
        <row r="4447">
          <cell r="F4447" t="str">
            <v>B-20</v>
          </cell>
          <cell r="H4447" t="str">
            <v>CARE Discount</v>
          </cell>
          <cell r="O4447" t="str">
            <v>C</v>
          </cell>
          <cell r="V4447">
            <v>0</v>
          </cell>
        </row>
        <row r="4448">
          <cell r="F4448" t="str">
            <v>B-20</v>
          </cell>
          <cell r="H4448" t="str">
            <v>CARE Discount</v>
          </cell>
          <cell r="O4448" t="str">
            <v>C</v>
          </cell>
          <cell r="V4448">
            <v>0</v>
          </cell>
        </row>
        <row r="4449">
          <cell r="F4449" t="str">
            <v>B-20</v>
          </cell>
          <cell r="H4449" t="str">
            <v>CARE Discount</v>
          </cell>
          <cell r="O4449" t="str">
            <v>C</v>
          </cell>
          <cell r="V4449">
            <v>0</v>
          </cell>
        </row>
        <row r="4450">
          <cell r="F4450" t="str">
            <v>B-20</v>
          </cell>
          <cell r="H4450" t="str">
            <v>CARE Discount</v>
          </cell>
          <cell r="O4450" t="str">
            <v>C</v>
          </cell>
          <cell r="V4450">
            <v>0</v>
          </cell>
        </row>
        <row r="4451">
          <cell r="F4451" t="str">
            <v>B-20</v>
          </cell>
          <cell r="H4451" t="str">
            <v>CARE Discount</v>
          </cell>
          <cell r="O4451" t="str">
            <v>C</v>
          </cell>
          <cell r="V4451">
            <v>0</v>
          </cell>
        </row>
        <row r="4452">
          <cell r="F4452" t="str">
            <v>B-20</v>
          </cell>
          <cell r="H4452" t="str">
            <v>CARE Discount</v>
          </cell>
          <cell r="O4452" t="str">
            <v>C</v>
          </cell>
          <cell r="V4452">
            <v>0</v>
          </cell>
        </row>
        <row r="4453">
          <cell r="F4453" t="str">
            <v>B-20</v>
          </cell>
          <cell r="H4453" t="str">
            <v>CARE Discount</v>
          </cell>
          <cell r="O4453" t="str">
            <v>C</v>
          </cell>
          <cell r="V4453">
            <v>0</v>
          </cell>
        </row>
        <row r="4454">
          <cell r="F4454" t="str">
            <v>B-20</v>
          </cell>
          <cell r="H4454" t="str">
            <v>CARE Discount</v>
          </cell>
          <cell r="O4454" t="str">
            <v>C</v>
          </cell>
          <cell r="V4454">
            <v>0</v>
          </cell>
        </row>
        <row r="4455">
          <cell r="F4455" t="str">
            <v>B-20</v>
          </cell>
          <cell r="H4455" t="str">
            <v>CARE Discount</v>
          </cell>
          <cell r="O4455" t="str">
            <v>C</v>
          </cell>
          <cell r="V4455">
            <v>0</v>
          </cell>
        </row>
        <row r="4456">
          <cell r="F4456" t="str">
            <v>B-20</v>
          </cell>
          <cell r="H4456" t="str">
            <v>CARE Discount</v>
          </cell>
          <cell r="O4456" t="str">
            <v>C</v>
          </cell>
          <cell r="V4456">
            <v>0</v>
          </cell>
        </row>
        <row r="4457">
          <cell r="F4457" t="str">
            <v>B-20</v>
          </cell>
          <cell r="H4457" t="str">
            <v>CARE Discount</v>
          </cell>
          <cell r="O4457" t="str">
            <v>C</v>
          </cell>
          <cell r="V4457">
            <v>0</v>
          </cell>
        </row>
        <row r="4458">
          <cell r="F4458" t="str">
            <v>B-20</v>
          </cell>
          <cell r="H4458" t="str">
            <v>CARE Discount</v>
          </cell>
          <cell r="O4458" t="str">
            <v>C</v>
          </cell>
          <cell r="V4458">
            <v>0</v>
          </cell>
        </row>
        <row r="4459">
          <cell r="F4459" t="str">
            <v>B-20</v>
          </cell>
          <cell r="H4459" t="str">
            <v>CARE Discount</v>
          </cell>
          <cell r="O4459" t="str">
            <v>C</v>
          </cell>
          <cell r="V4459">
            <v>0</v>
          </cell>
        </row>
        <row r="4460">
          <cell r="F4460" t="str">
            <v>B-20</v>
          </cell>
          <cell r="H4460" t="str">
            <v>CARE Discount</v>
          </cell>
          <cell r="O4460" t="str">
            <v>C</v>
          </cell>
          <cell r="V4460">
            <v>0</v>
          </cell>
        </row>
        <row r="4461">
          <cell r="F4461" t="str">
            <v>B-20</v>
          </cell>
          <cell r="H4461" t="str">
            <v>CARE Discount</v>
          </cell>
          <cell r="O4461" t="str">
            <v>C</v>
          </cell>
          <cell r="V4461">
            <v>0</v>
          </cell>
        </row>
        <row r="4462">
          <cell r="F4462" t="str">
            <v>B-20</v>
          </cell>
          <cell r="H4462" t="str">
            <v>CARE Discount</v>
          </cell>
          <cell r="O4462" t="str">
            <v>C</v>
          </cell>
          <cell r="V4462">
            <v>0</v>
          </cell>
        </row>
        <row r="4463">
          <cell r="F4463" t="str">
            <v>B-20</v>
          </cell>
          <cell r="H4463" t="str">
            <v>CARE Discount</v>
          </cell>
          <cell r="O4463" t="str">
            <v>C</v>
          </cell>
          <cell r="V4463">
            <v>0</v>
          </cell>
        </row>
        <row r="4464">
          <cell r="F4464" t="str">
            <v>B-20</v>
          </cell>
          <cell r="H4464" t="str">
            <v>CARE Discount</v>
          </cell>
          <cell r="O4464" t="str">
            <v>C</v>
          </cell>
          <cell r="V4464">
            <v>0</v>
          </cell>
        </row>
        <row r="4465">
          <cell r="F4465" t="str">
            <v>B-20</v>
          </cell>
          <cell r="H4465" t="str">
            <v>CARE Discount</v>
          </cell>
          <cell r="O4465" t="str">
            <v>C</v>
          </cell>
          <cell r="V4465">
            <v>0</v>
          </cell>
        </row>
        <row r="4466">
          <cell r="F4466" t="str">
            <v>B-20</v>
          </cell>
          <cell r="H4466" t="str">
            <v>CARE Discount</v>
          </cell>
          <cell r="O4466" t="str">
            <v>C</v>
          </cell>
          <cell r="V4466">
            <v>0</v>
          </cell>
        </row>
        <row r="4467">
          <cell r="F4467" t="str">
            <v>B-20</v>
          </cell>
          <cell r="H4467" t="str">
            <v>CARE Discount</v>
          </cell>
          <cell r="O4467" t="str">
            <v>C</v>
          </cell>
          <cell r="V4467">
            <v>0</v>
          </cell>
        </row>
        <row r="4468">
          <cell r="F4468" t="str">
            <v>B-20</v>
          </cell>
          <cell r="H4468" t="str">
            <v>CARE Discount</v>
          </cell>
          <cell r="O4468" t="str">
            <v>C</v>
          </cell>
          <cell r="V4468">
            <v>0</v>
          </cell>
        </row>
        <row r="4469">
          <cell r="F4469" t="str">
            <v>B-20</v>
          </cell>
          <cell r="H4469" t="str">
            <v>CARE Discount</v>
          </cell>
          <cell r="O4469" t="str">
            <v>C</v>
          </cell>
          <cell r="V4469">
            <v>0</v>
          </cell>
        </row>
        <row r="4470">
          <cell r="F4470" t="str">
            <v>B-20</v>
          </cell>
          <cell r="H4470" t="str">
            <v>CARE Discount</v>
          </cell>
          <cell r="O4470" t="str">
            <v>C</v>
          </cell>
          <cell r="V4470">
            <v>0</v>
          </cell>
        </row>
        <row r="4471">
          <cell r="F4471" t="str">
            <v>B-20</v>
          </cell>
          <cell r="H4471" t="str">
            <v>CARE Discount</v>
          </cell>
          <cell r="O4471" t="str">
            <v>C</v>
          </cell>
          <cell r="V4471">
            <v>0</v>
          </cell>
        </row>
        <row r="4472">
          <cell r="F4472" t="str">
            <v>B-20</v>
          </cell>
          <cell r="H4472" t="str">
            <v>CARE Discount</v>
          </cell>
          <cell r="O4472" t="str">
            <v>C</v>
          </cell>
          <cell r="V4472">
            <v>0</v>
          </cell>
        </row>
        <row r="4473">
          <cell r="F4473" t="str">
            <v>B-20</v>
          </cell>
          <cell r="H4473" t="str">
            <v>CARE Discount</v>
          </cell>
          <cell r="O4473" t="str">
            <v>C</v>
          </cell>
          <cell r="V4473">
            <v>0</v>
          </cell>
        </row>
        <row r="4474">
          <cell r="F4474" t="str">
            <v>B-20</v>
          </cell>
          <cell r="H4474" t="str">
            <v>CARE Discount</v>
          </cell>
          <cell r="O4474" t="str">
            <v>C</v>
          </cell>
          <cell r="V4474">
            <v>0</v>
          </cell>
        </row>
        <row r="4475">
          <cell r="F4475" t="str">
            <v>B-20</v>
          </cell>
          <cell r="H4475" t="str">
            <v>CARE Discount</v>
          </cell>
          <cell r="O4475" t="str">
            <v>C</v>
          </cell>
          <cell r="V4475">
            <v>0</v>
          </cell>
        </row>
        <row r="4476">
          <cell r="F4476" t="str">
            <v>B-20</v>
          </cell>
          <cell r="H4476" t="str">
            <v>CARE Discount</v>
          </cell>
          <cell r="O4476" t="str">
            <v>C</v>
          </cell>
          <cell r="V4476">
            <v>0</v>
          </cell>
        </row>
        <row r="4477">
          <cell r="F4477" t="str">
            <v>B-20</v>
          </cell>
          <cell r="H4477" t="str">
            <v>FO2</v>
          </cell>
          <cell r="O4477" t="str">
            <v>N/A</v>
          </cell>
          <cell r="V4477">
            <v>0</v>
          </cell>
        </row>
        <row r="4478">
          <cell r="F4478" t="str">
            <v>B-20</v>
          </cell>
          <cell r="H4478" t="str">
            <v>FO2</v>
          </cell>
          <cell r="O4478" t="str">
            <v>N/A</v>
          </cell>
          <cell r="V4478">
            <v>0</v>
          </cell>
        </row>
        <row r="4479">
          <cell r="F4479" t="str">
            <v>B-20</v>
          </cell>
          <cell r="H4479" t="str">
            <v>FO2</v>
          </cell>
          <cell r="O4479" t="str">
            <v>N/A</v>
          </cell>
          <cell r="V4479">
            <v>0</v>
          </cell>
        </row>
        <row r="4480">
          <cell r="F4480" t="str">
            <v>B-20</v>
          </cell>
          <cell r="H4480" t="str">
            <v>FO2</v>
          </cell>
          <cell r="O4480" t="str">
            <v>N/A</v>
          </cell>
          <cell r="V4480">
            <v>1652637195.0254042</v>
          </cell>
        </row>
        <row r="4481">
          <cell r="F4481" t="str">
            <v>B-20</v>
          </cell>
          <cell r="H4481" t="str">
            <v>FO2</v>
          </cell>
          <cell r="O4481" t="str">
            <v>N/A</v>
          </cell>
          <cell r="V4481">
            <v>499702038.97720897</v>
          </cell>
        </row>
        <row r="4482">
          <cell r="F4482" t="str">
            <v>B-20</v>
          </cell>
          <cell r="H4482" t="str">
            <v>FO2</v>
          </cell>
          <cell r="O4482" t="str">
            <v>N/A</v>
          </cell>
          <cell r="V4482">
            <v>1257821093.4838929</v>
          </cell>
        </row>
        <row r="4483">
          <cell r="F4483" t="str">
            <v>B-20</v>
          </cell>
          <cell r="H4483" t="str">
            <v>FO2</v>
          </cell>
          <cell r="O4483" t="str">
            <v>N/A</v>
          </cell>
          <cell r="V4483">
            <v>434473885.66703206</v>
          </cell>
        </row>
        <row r="4484">
          <cell r="F4484" t="str">
            <v>B-20</v>
          </cell>
          <cell r="H4484" t="str">
            <v>FO2</v>
          </cell>
          <cell r="O4484" t="str">
            <v>N/A</v>
          </cell>
          <cell r="V4484">
            <v>129338821.41236199</v>
          </cell>
        </row>
        <row r="4485">
          <cell r="F4485" t="str">
            <v>B-20</v>
          </cell>
          <cell r="H4485" t="str">
            <v>FO2</v>
          </cell>
          <cell r="O4485" t="str">
            <v>N/A</v>
          </cell>
          <cell r="V4485">
            <v>333830959.15596402</v>
          </cell>
        </row>
        <row r="4486">
          <cell r="F4486" t="str">
            <v>B-20</v>
          </cell>
          <cell r="H4486" t="str">
            <v>FO2</v>
          </cell>
          <cell r="O4486" t="str">
            <v>N/A</v>
          </cell>
          <cell r="V4486">
            <v>564421130.47761798</v>
          </cell>
        </row>
        <row r="4487">
          <cell r="F4487" t="str">
            <v>B-20</v>
          </cell>
          <cell r="H4487" t="str">
            <v>FO2</v>
          </cell>
          <cell r="O4487" t="str">
            <v>N/A</v>
          </cell>
          <cell r="V4487">
            <v>166866203.030101</v>
          </cell>
        </row>
        <row r="4488">
          <cell r="F4488" t="str">
            <v>B-20</v>
          </cell>
          <cell r="H4488" t="str">
            <v>FO2</v>
          </cell>
          <cell r="O4488" t="str">
            <v>N/A</v>
          </cell>
          <cell r="V4488">
            <v>421489411.68942398</v>
          </cell>
        </row>
        <row r="4489">
          <cell r="F4489" t="str">
            <v>B-20</v>
          </cell>
          <cell r="H4489" t="str">
            <v>FO2</v>
          </cell>
          <cell r="O4489" t="str">
            <v>N/A</v>
          </cell>
          <cell r="V4489">
            <v>3428241383.2762065</v>
          </cell>
        </row>
        <row r="4490">
          <cell r="F4490" t="str">
            <v>B-20</v>
          </cell>
          <cell r="H4490" t="str">
            <v>FO2</v>
          </cell>
          <cell r="O4490" t="str">
            <v>N/A</v>
          </cell>
          <cell r="V4490">
            <v>1074016616.1245041</v>
          </cell>
        </row>
        <row r="4491">
          <cell r="F4491" t="str">
            <v>B-20</v>
          </cell>
          <cell r="H4491" t="str">
            <v>FO2</v>
          </cell>
          <cell r="O4491" t="str">
            <v>N/A</v>
          </cell>
          <cell r="V4491">
            <v>2570249437.0527439</v>
          </cell>
        </row>
        <row r="4492">
          <cell r="F4492" t="str">
            <v>B-20</v>
          </cell>
          <cell r="H4492" t="str">
            <v>FO2</v>
          </cell>
          <cell r="O4492" t="str">
            <v>N/A</v>
          </cell>
          <cell r="V4492">
            <v>1023886604.162353</v>
          </cell>
        </row>
        <row r="4493">
          <cell r="F4493" t="str">
            <v>B-20</v>
          </cell>
          <cell r="H4493" t="str">
            <v>FO2</v>
          </cell>
          <cell r="O4493" t="str">
            <v>N/A</v>
          </cell>
          <cell r="V4493">
            <v>309718700.74324399</v>
          </cell>
        </row>
        <row r="4494">
          <cell r="F4494" t="str">
            <v>B-20</v>
          </cell>
          <cell r="H4494" t="str">
            <v>FO2</v>
          </cell>
          <cell r="O4494" t="str">
            <v>N/A</v>
          </cell>
          <cell r="V4494">
            <v>758087108.63511896</v>
          </cell>
        </row>
        <row r="4495">
          <cell r="F4495" t="str">
            <v>B-20</v>
          </cell>
          <cell r="H4495" t="str">
            <v>FO2</v>
          </cell>
          <cell r="O4495" t="str">
            <v>N/A</v>
          </cell>
          <cell r="V4495">
            <v>358659865.02119899</v>
          </cell>
        </row>
        <row r="4496">
          <cell r="F4496" t="str">
            <v>B-20</v>
          </cell>
          <cell r="H4496" t="str">
            <v>FO2</v>
          </cell>
          <cell r="O4496" t="str">
            <v>N/A</v>
          </cell>
          <cell r="V4496">
            <v>116408978.11175101</v>
          </cell>
        </row>
        <row r="4497">
          <cell r="F4497" t="str">
            <v>B-20</v>
          </cell>
          <cell r="H4497" t="str">
            <v>FO2</v>
          </cell>
          <cell r="O4497" t="str">
            <v>N/A</v>
          </cell>
          <cell r="V4497">
            <v>268037760.34014902</v>
          </cell>
        </row>
        <row r="4498">
          <cell r="F4498" t="str">
            <v>B-20</v>
          </cell>
          <cell r="H4498" t="str">
            <v>FO3</v>
          </cell>
          <cell r="O4498" t="str">
            <v>N/A</v>
          </cell>
          <cell r="V4498">
            <v>0</v>
          </cell>
        </row>
        <row r="4499">
          <cell r="F4499" t="str">
            <v>B-20</v>
          </cell>
          <cell r="H4499" t="str">
            <v>FO3</v>
          </cell>
          <cell r="O4499" t="str">
            <v>N/A</v>
          </cell>
          <cell r="V4499">
            <v>0</v>
          </cell>
        </row>
        <row r="4500">
          <cell r="F4500" t="str">
            <v>B-20</v>
          </cell>
          <cell r="H4500" t="str">
            <v>FO3</v>
          </cell>
          <cell r="O4500" t="str">
            <v>N/A</v>
          </cell>
          <cell r="V4500">
            <v>0</v>
          </cell>
        </row>
        <row r="4501">
          <cell r="F4501" t="str">
            <v>B-20</v>
          </cell>
          <cell r="H4501" t="str">
            <v>FO3</v>
          </cell>
          <cell r="O4501" t="str">
            <v>N/A</v>
          </cell>
          <cell r="V4501">
            <v>1652637195.0254042</v>
          </cell>
        </row>
        <row r="4502">
          <cell r="F4502" t="str">
            <v>B-20</v>
          </cell>
          <cell r="H4502" t="str">
            <v>FO3</v>
          </cell>
          <cell r="O4502" t="str">
            <v>N/A</v>
          </cell>
          <cell r="V4502">
            <v>499702038.97720897</v>
          </cell>
        </row>
        <row r="4503">
          <cell r="F4503" t="str">
            <v>B-20</v>
          </cell>
          <cell r="H4503" t="str">
            <v>FO3</v>
          </cell>
          <cell r="O4503" t="str">
            <v>N/A</v>
          </cell>
          <cell r="V4503">
            <v>1257821093.4838929</v>
          </cell>
        </row>
        <row r="4504">
          <cell r="F4504" t="str">
            <v>B-20</v>
          </cell>
          <cell r="H4504" t="str">
            <v>FO3</v>
          </cell>
          <cell r="O4504" t="str">
            <v>N/A</v>
          </cell>
          <cell r="V4504">
            <v>434473885.66703206</v>
          </cell>
        </row>
        <row r="4505">
          <cell r="F4505" t="str">
            <v>B-20</v>
          </cell>
          <cell r="H4505" t="str">
            <v>FO3</v>
          </cell>
          <cell r="O4505" t="str">
            <v>N/A</v>
          </cell>
          <cell r="V4505">
            <v>129338821.41236199</v>
          </cell>
        </row>
        <row r="4506">
          <cell r="F4506" t="str">
            <v>B-20</v>
          </cell>
          <cell r="H4506" t="str">
            <v>FO3</v>
          </cell>
          <cell r="O4506" t="str">
            <v>N/A</v>
          </cell>
          <cell r="V4506">
            <v>333830959.15596402</v>
          </cell>
        </row>
        <row r="4507">
          <cell r="F4507" t="str">
            <v>B-20</v>
          </cell>
          <cell r="H4507" t="str">
            <v>FO3</v>
          </cell>
          <cell r="O4507" t="str">
            <v>N/A</v>
          </cell>
          <cell r="V4507">
            <v>564421130.47761798</v>
          </cell>
        </row>
        <row r="4508">
          <cell r="F4508" t="str">
            <v>B-20</v>
          </cell>
          <cell r="H4508" t="str">
            <v>FO3</v>
          </cell>
          <cell r="O4508" t="str">
            <v>N/A</v>
          </cell>
          <cell r="V4508">
            <v>166866203.030101</v>
          </cell>
        </row>
        <row r="4509">
          <cell r="F4509" t="str">
            <v>B-20</v>
          </cell>
          <cell r="H4509" t="str">
            <v>FO3</v>
          </cell>
          <cell r="O4509" t="str">
            <v>N/A</v>
          </cell>
          <cell r="V4509">
            <v>421489411.68942398</v>
          </cell>
        </row>
        <row r="4510">
          <cell r="F4510" t="str">
            <v>B-20</v>
          </cell>
          <cell r="H4510" t="str">
            <v>FO3</v>
          </cell>
          <cell r="O4510" t="str">
            <v>N/A</v>
          </cell>
          <cell r="V4510">
            <v>3428241383.2762065</v>
          </cell>
        </row>
        <row r="4511">
          <cell r="F4511" t="str">
            <v>B-20</v>
          </cell>
          <cell r="H4511" t="str">
            <v>FO3</v>
          </cell>
          <cell r="O4511" t="str">
            <v>N/A</v>
          </cell>
          <cell r="V4511">
            <v>1074016616.1245041</v>
          </cell>
        </row>
        <row r="4512">
          <cell r="F4512" t="str">
            <v>B-20</v>
          </cell>
          <cell r="H4512" t="str">
            <v>FO3</v>
          </cell>
          <cell r="O4512" t="str">
            <v>N/A</v>
          </cell>
          <cell r="V4512">
            <v>2570249437.0527439</v>
          </cell>
        </row>
        <row r="4513">
          <cell r="F4513" t="str">
            <v>B-20</v>
          </cell>
          <cell r="H4513" t="str">
            <v>FO3</v>
          </cell>
          <cell r="O4513" t="str">
            <v>N/A</v>
          </cell>
          <cell r="V4513">
            <v>1023886604.162353</v>
          </cell>
        </row>
        <row r="4514">
          <cell r="F4514" t="str">
            <v>B-20</v>
          </cell>
          <cell r="H4514" t="str">
            <v>FO3</v>
          </cell>
          <cell r="O4514" t="str">
            <v>N/A</v>
          </cell>
          <cell r="V4514">
            <v>309718700.74324399</v>
          </cell>
        </row>
        <row r="4515">
          <cell r="F4515" t="str">
            <v>B-20</v>
          </cell>
          <cell r="H4515" t="str">
            <v>FO3</v>
          </cell>
          <cell r="O4515" t="str">
            <v>N/A</v>
          </cell>
          <cell r="V4515">
            <v>758087108.63511896</v>
          </cell>
        </row>
        <row r="4516">
          <cell r="F4516" t="str">
            <v>B-20</v>
          </cell>
          <cell r="H4516" t="str">
            <v>FO3</v>
          </cell>
          <cell r="O4516" t="str">
            <v>N/A</v>
          </cell>
          <cell r="V4516">
            <v>358659865.02119899</v>
          </cell>
        </row>
        <row r="4517">
          <cell r="F4517" t="str">
            <v>B-20</v>
          </cell>
          <cell r="H4517" t="str">
            <v>FO3</v>
          </cell>
          <cell r="O4517" t="str">
            <v>N/A</v>
          </cell>
          <cell r="V4517">
            <v>116408978.11175101</v>
          </cell>
        </row>
        <row r="4518">
          <cell r="F4518" t="str">
            <v>B-20</v>
          </cell>
          <cell r="H4518" t="str">
            <v>FO3</v>
          </cell>
          <cell r="O4518" t="str">
            <v>N/A</v>
          </cell>
          <cell r="V4518">
            <v>268037760.34014902</v>
          </cell>
        </row>
        <row r="4519">
          <cell r="F4519" t="str">
            <v>B-20</v>
          </cell>
          <cell r="H4519" t="str">
            <v>N/A</v>
          </cell>
          <cell r="O4519" t="str">
            <v>N/A</v>
          </cell>
          <cell r="V4519">
            <v>58805404.619608998</v>
          </cell>
        </row>
        <row r="4520">
          <cell r="F4520" t="str">
            <v>B-20</v>
          </cell>
          <cell r="H4520" t="str">
            <v>N/A</v>
          </cell>
          <cell r="O4520" t="str">
            <v>N/A</v>
          </cell>
          <cell r="V4520">
            <v>29447129.367503002</v>
          </cell>
        </row>
        <row r="4521">
          <cell r="F4521" t="str">
            <v>B-20</v>
          </cell>
          <cell r="H4521" t="str">
            <v>N/A</v>
          </cell>
          <cell r="O4521" t="str">
            <v>N/A</v>
          </cell>
          <cell r="V4521">
            <v>35960230.039990999</v>
          </cell>
        </row>
        <row r="4522">
          <cell r="F4522" t="str">
            <v>B-20</v>
          </cell>
          <cell r="H4522" t="str">
            <v>N/A</v>
          </cell>
          <cell r="O4522" t="str">
            <v>N/A</v>
          </cell>
          <cell r="V4522">
            <v>66551446.508295</v>
          </cell>
        </row>
        <row r="4523">
          <cell r="F4523" t="str">
            <v>B-20</v>
          </cell>
          <cell r="H4523" t="str">
            <v>N/A</v>
          </cell>
          <cell r="O4523" t="str">
            <v>N/A</v>
          </cell>
          <cell r="V4523">
            <v>59695696.897019997</v>
          </cell>
        </row>
        <row r="4524">
          <cell r="F4524" t="str">
            <v>B-20</v>
          </cell>
          <cell r="H4524" t="str">
            <v>N/A</v>
          </cell>
          <cell r="O4524" t="str">
            <v>N/A</v>
          </cell>
          <cell r="V4524">
            <v>49698128.914774999</v>
          </cell>
        </row>
        <row r="4525">
          <cell r="F4525" t="str">
            <v>B-19</v>
          </cell>
          <cell r="H4525" t="str">
            <v>N/A</v>
          </cell>
          <cell r="O4525" t="str">
            <v>N/A</v>
          </cell>
          <cell r="V4525">
            <v>16022702.103964001</v>
          </cell>
        </row>
        <row r="4526">
          <cell r="F4526" t="str">
            <v>B-19</v>
          </cell>
          <cell r="H4526" t="str">
            <v>N/A</v>
          </cell>
          <cell r="O4526" t="str">
            <v>N/A</v>
          </cell>
          <cell r="V4526">
            <v>128935998.487966</v>
          </cell>
        </row>
        <row r="4527">
          <cell r="F4527" t="str">
            <v>B-19</v>
          </cell>
          <cell r="H4527" t="str">
            <v>N/A</v>
          </cell>
          <cell r="O4527" t="str">
            <v>N/A</v>
          </cell>
          <cell r="V4527">
            <v>276656.42647099996</v>
          </cell>
        </row>
        <row r="4528">
          <cell r="F4528" t="str">
            <v>B-19</v>
          </cell>
          <cell r="H4528" t="str">
            <v>N/A</v>
          </cell>
          <cell r="O4528" t="str">
            <v>N/A</v>
          </cell>
          <cell r="V4528">
            <v>21245871.121941999</v>
          </cell>
        </row>
        <row r="4529">
          <cell r="F4529" t="str">
            <v>B-19</v>
          </cell>
          <cell r="H4529" t="str">
            <v>N/A</v>
          </cell>
          <cell r="O4529" t="str">
            <v>N/A</v>
          </cell>
          <cell r="V4529">
            <v>311522930.42388898</v>
          </cell>
        </row>
        <row r="4530">
          <cell r="F4530" t="str">
            <v>B-19</v>
          </cell>
          <cell r="H4530" t="str">
            <v>N/A</v>
          </cell>
          <cell r="O4530" t="str">
            <v>N/A</v>
          </cell>
          <cell r="V4530">
            <v>205178.10334100001</v>
          </cell>
        </row>
        <row r="4531">
          <cell r="F4531" t="str">
            <v>B-20</v>
          </cell>
          <cell r="H4531" t="str">
            <v>N/A</v>
          </cell>
          <cell r="O4531" t="str">
            <v>N/A</v>
          </cell>
          <cell r="V4531">
            <v>0</v>
          </cell>
        </row>
        <row r="4532">
          <cell r="F4532" t="str">
            <v>B-20</v>
          </cell>
          <cell r="H4532" t="str">
            <v>N/A</v>
          </cell>
          <cell r="O4532" t="str">
            <v>N/A</v>
          </cell>
          <cell r="V4532">
            <v>5723757.4565059999</v>
          </cell>
        </row>
        <row r="4533">
          <cell r="F4533" t="str">
            <v>B-20</v>
          </cell>
          <cell r="H4533" t="str">
            <v>N/A</v>
          </cell>
          <cell r="O4533" t="str">
            <v>N/A</v>
          </cell>
          <cell r="V4533">
            <v>14309614.050151</v>
          </cell>
        </row>
        <row r="4534">
          <cell r="F4534" t="str">
            <v>B-FPP</v>
          </cell>
          <cell r="H4534" t="str">
            <v>N/A</v>
          </cell>
          <cell r="O4534" t="str">
            <v>N/A</v>
          </cell>
          <cell r="V4534">
            <v>0.36018800000000001</v>
          </cell>
        </row>
        <row r="4535">
          <cell r="F4535" t="str">
            <v>B-FPP</v>
          </cell>
          <cell r="H4535" t="str">
            <v>N/A</v>
          </cell>
          <cell r="O4535" t="str">
            <v>N/A</v>
          </cell>
          <cell r="V4535">
            <v>3.3554520000000001</v>
          </cell>
        </row>
        <row r="4536">
          <cell r="F4536" t="str">
            <v>B-FPP</v>
          </cell>
          <cell r="H4536" t="str">
            <v>N/A</v>
          </cell>
          <cell r="O4536" t="str">
            <v>N/A</v>
          </cell>
          <cell r="V4536">
            <v>0.28436</v>
          </cell>
        </row>
        <row r="4537">
          <cell r="F4537" t="str">
            <v>B-FPP</v>
          </cell>
          <cell r="H4537" t="str">
            <v>N/A</v>
          </cell>
          <cell r="O4537" t="str">
            <v>N/A</v>
          </cell>
          <cell r="V4537">
            <v>0.72037600000000002</v>
          </cell>
        </row>
        <row r="4538">
          <cell r="F4538" t="str">
            <v>B-FPP</v>
          </cell>
          <cell r="H4538" t="str">
            <v>N/A</v>
          </cell>
          <cell r="O4538" t="str">
            <v>N/A</v>
          </cell>
          <cell r="V4538">
            <v>6.7109040000000002</v>
          </cell>
        </row>
        <row r="4539">
          <cell r="F4539" t="str">
            <v>B-FPP</v>
          </cell>
          <cell r="H4539" t="str">
            <v>N/A</v>
          </cell>
          <cell r="O4539" t="str">
            <v>N/A</v>
          </cell>
          <cell r="V4539">
            <v>0.56872</v>
          </cell>
        </row>
        <row r="4540">
          <cell r="F4540" t="str">
            <v>B-FPP</v>
          </cell>
          <cell r="H4540" t="str">
            <v>N/A</v>
          </cell>
          <cell r="O4540" t="str">
            <v>N/A</v>
          </cell>
          <cell r="V4540">
            <v>21811.478146000001</v>
          </cell>
        </row>
        <row r="4541">
          <cell r="F4541" t="str">
            <v>B-FPP</v>
          </cell>
          <cell r="H4541" t="str">
            <v>N/A</v>
          </cell>
          <cell r="O4541" t="str">
            <v>N/A</v>
          </cell>
          <cell r="V4541">
            <v>47641.777600000001</v>
          </cell>
        </row>
        <row r="4542">
          <cell r="F4542" t="str">
            <v>B-FPP</v>
          </cell>
          <cell r="H4542" t="str">
            <v>N/A</v>
          </cell>
          <cell r="O4542" t="str">
            <v>N/A</v>
          </cell>
          <cell r="V4542">
            <v>382943.24355200003</v>
          </cell>
        </row>
        <row r="4543">
          <cell r="F4543" t="str">
            <v>B-FPP</v>
          </cell>
          <cell r="H4543" t="str">
            <v>N/A</v>
          </cell>
          <cell r="O4543" t="str">
            <v>N/A</v>
          </cell>
          <cell r="V4543">
            <v>39921.319149000003</v>
          </cell>
        </row>
        <row r="4544">
          <cell r="F4544" t="str">
            <v>B-FPP</v>
          </cell>
          <cell r="H4544" t="str">
            <v>N/A</v>
          </cell>
          <cell r="O4544" t="str">
            <v>N/A</v>
          </cell>
          <cell r="V4544">
            <v>84599.20865</v>
          </cell>
        </row>
        <row r="4545">
          <cell r="F4545" t="str">
            <v>B-FPP</v>
          </cell>
          <cell r="H4545" t="str">
            <v>N/A</v>
          </cell>
          <cell r="O4545" t="str">
            <v>N/A</v>
          </cell>
          <cell r="V4545">
            <v>673051.42837400001</v>
          </cell>
        </row>
        <row r="4546">
          <cell r="F4546" t="str">
            <v>B-FPP</v>
          </cell>
          <cell r="H4546" t="str">
            <v>N/A</v>
          </cell>
          <cell r="O4546" t="str">
            <v>N/A</v>
          </cell>
          <cell r="V4546">
            <v>18828.796695000001</v>
          </cell>
        </row>
        <row r="4547">
          <cell r="F4547" t="str">
            <v>B-FPP</v>
          </cell>
          <cell r="H4547" t="str">
            <v>N/A</v>
          </cell>
          <cell r="O4547" t="str">
            <v>N/A</v>
          </cell>
          <cell r="V4547">
            <v>41141.506584000002</v>
          </cell>
        </row>
        <row r="4548">
          <cell r="F4548" t="str">
            <v>B-FPP</v>
          </cell>
          <cell r="H4548" t="str">
            <v>N/A</v>
          </cell>
          <cell r="O4548" t="str">
            <v>N/A</v>
          </cell>
          <cell r="V4548">
            <v>340353.076742</v>
          </cell>
        </row>
        <row r="4549">
          <cell r="F4549" t="str">
            <v>B-FPP</v>
          </cell>
          <cell r="H4549" t="str">
            <v>N/A</v>
          </cell>
          <cell r="O4549" t="str">
            <v>N/A</v>
          </cell>
          <cell r="V4549">
            <v>19382.968149</v>
          </cell>
        </row>
        <row r="4550">
          <cell r="F4550" t="str">
            <v>B-FPP</v>
          </cell>
          <cell r="H4550" t="str">
            <v>N/A</v>
          </cell>
          <cell r="O4550" t="str">
            <v>N/A</v>
          </cell>
          <cell r="V4550">
            <v>43494.987871999998</v>
          </cell>
        </row>
        <row r="4551">
          <cell r="F4551" t="str">
            <v>B-FPP</v>
          </cell>
          <cell r="H4551" t="str">
            <v>N/A</v>
          </cell>
          <cell r="O4551" t="str">
            <v>N/A</v>
          </cell>
          <cell r="V4551">
            <v>306680.09342599998</v>
          </cell>
        </row>
        <row r="4552">
          <cell r="F4552" t="str">
            <v>B-FPP</v>
          </cell>
          <cell r="H4552" t="str">
            <v>N/A</v>
          </cell>
          <cell r="O4552" t="str">
            <v>N/A</v>
          </cell>
          <cell r="V4552">
            <v>4327.2131049999998</v>
          </cell>
        </row>
        <row r="4553">
          <cell r="F4553" t="str">
            <v>B-FPP</v>
          </cell>
          <cell r="H4553" t="str">
            <v>N/A</v>
          </cell>
          <cell r="O4553" t="str">
            <v>N/A</v>
          </cell>
          <cell r="V4553">
            <v>9410.4994069999993</v>
          </cell>
        </row>
        <row r="4554">
          <cell r="F4554" t="str">
            <v>B-FPP</v>
          </cell>
          <cell r="H4554" t="str">
            <v>N/A</v>
          </cell>
          <cell r="O4554" t="str">
            <v>N/A</v>
          </cell>
          <cell r="V4554">
            <v>72922.912181000007</v>
          </cell>
        </row>
        <row r="4555">
          <cell r="F4555" t="str">
            <v>B-FPP</v>
          </cell>
          <cell r="H4555" t="str">
            <v>N/A</v>
          </cell>
          <cell r="O4555" t="str">
            <v>N/A</v>
          </cell>
          <cell r="V4555">
            <v>6401251.3736619996</v>
          </cell>
        </row>
        <row r="4556">
          <cell r="F4556" t="str">
            <v>B-FPP</v>
          </cell>
          <cell r="H4556" t="str">
            <v>N/A</v>
          </cell>
          <cell r="O4556" t="str">
            <v>N/A</v>
          </cell>
          <cell r="V4556">
            <v>17580968.195957001</v>
          </cell>
        </row>
        <row r="4557">
          <cell r="F4557" t="str">
            <v>B-FPP</v>
          </cell>
          <cell r="H4557" t="str">
            <v>N/A</v>
          </cell>
          <cell r="O4557" t="str">
            <v>N/A</v>
          </cell>
          <cell r="V4557">
            <v>95093095.818318993</v>
          </cell>
        </row>
        <row r="4558">
          <cell r="F4558" t="str">
            <v>B-FPP</v>
          </cell>
          <cell r="H4558" t="str">
            <v>N/A</v>
          </cell>
          <cell r="O4558" t="str">
            <v>N/A</v>
          </cell>
          <cell r="V4558">
            <v>4822495.3627119996</v>
          </cell>
        </row>
        <row r="4559">
          <cell r="F4559" t="str">
            <v>B-FPP</v>
          </cell>
          <cell r="H4559" t="str">
            <v>N/A</v>
          </cell>
          <cell r="O4559" t="str">
            <v>N/A</v>
          </cell>
          <cell r="V4559">
            <v>12741199.925329</v>
          </cell>
        </row>
        <row r="4560">
          <cell r="F4560" t="str">
            <v>B-FPP</v>
          </cell>
          <cell r="H4560" t="str">
            <v>N/A</v>
          </cell>
          <cell r="O4560" t="str">
            <v>N/A</v>
          </cell>
          <cell r="V4560">
            <v>76327623.051043004</v>
          </cell>
        </row>
        <row r="4561">
          <cell r="F4561" t="str">
            <v>B-FPP</v>
          </cell>
          <cell r="H4561" t="str">
            <v>N/A</v>
          </cell>
          <cell r="O4561" t="str">
            <v>N/A</v>
          </cell>
          <cell r="V4561">
            <v>1583336.713033</v>
          </cell>
        </row>
        <row r="4562">
          <cell r="F4562" t="str">
            <v>B-FPP</v>
          </cell>
          <cell r="H4562" t="str">
            <v>N/A</v>
          </cell>
          <cell r="O4562" t="str">
            <v>N/A</v>
          </cell>
          <cell r="V4562">
            <v>4363464.5456480002</v>
          </cell>
        </row>
        <row r="4563">
          <cell r="F4563" t="str">
            <v>B-FPP</v>
          </cell>
          <cell r="H4563" t="str">
            <v>N/A</v>
          </cell>
          <cell r="O4563" t="str">
            <v>N/A</v>
          </cell>
          <cell r="V4563">
            <v>28329135.721170999</v>
          </cell>
        </row>
        <row r="4564">
          <cell r="F4564" t="str">
            <v>B-FPP</v>
          </cell>
          <cell r="H4564" t="str">
            <v>N/A</v>
          </cell>
          <cell r="O4564" t="str">
            <v>N/A</v>
          </cell>
          <cell r="V4564">
            <v>5807430.6396350004</v>
          </cell>
        </row>
        <row r="4565">
          <cell r="F4565" t="str">
            <v>B-FPP</v>
          </cell>
          <cell r="H4565" t="str">
            <v>N/A</v>
          </cell>
          <cell r="O4565" t="str">
            <v>N/A</v>
          </cell>
          <cell r="V4565">
            <v>15168853.510884</v>
          </cell>
        </row>
        <row r="4566">
          <cell r="F4566" t="str">
            <v>B-FPP</v>
          </cell>
          <cell r="H4566" t="str">
            <v>N/A</v>
          </cell>
          <cell r="O4566" t="str">
            <v>N/A</v>
          </cell>
          <cell r="V4566">
            <v>83987156.237468004</v>
          </cell>
        </row>
        <row r="4567">
          <cell r="F4567" t="str">
            <v>B-FPP</v>
          </cell>
          <cell r="H4567" t="str">
            <v>N/A</v>
          </cell>
          <cell r="O4567" t="str">
            <v>N/A</v>
          </cell>
          <cell r="V4567">
            <v>376529.60250199999</v>
          </cell>
        </row>
        <row r="4568">
          <cell r="F4568" t="str">
            <v>B-FPP</v>
          </cell>
          <cell r="H4568" t="str">
            <v>N/A</v>
          </cell>
          <cell r="O4568" t="str">
            <v>N/A</v>
          </cell>
          <cell r="V4568">
            <v>1099898.0869730001</v>
          </cell>
        </row>
        <row r="4569">
          <cell r="F4569" t="str">
            <v>B-FPP</v>
          </cell>
          <cell r="H4569" t="str">
            <v>N/A</v>
          </cell>
          <cell r="O4569" t="str">
            <v>N/A</v>
          </cell>
          <cell r="V4569">
            <v>6317561.2156659998</v>
          </cell>
        </row>
        <row r="4570">
          <cell r="F4570" t="str">
            <v>B-FPP</v>
          </cell>
          <cell r="H4570" t="str">
            <v>N/A</v>
          </cell>
          <cell r="O4570" t="str">
            <v>N/A</v>
          </cell>
          <cell r="V4570">
            <v>0</v>
          </cell>
        </row>
        <row r="4571">
          <cell r="F4571" t="str">
            <v>B-FPP</v>
          </cell>
          <cell r="H4571" t="str">
            <v>N/A</v>
          </cell>
          <cell r="O4571" t="str">
            <v>N/A</v>
          </cell>
          <cell r="V4571">
            <v>0</v>
          </cell>
        </row>
        <row r="4572">
          <cell r="F4572" t="str">
            <v>B-FPP</v>
          </cell>
          <cell r="H4572" t="str">
            <v>N/A</v>
          </cell>
          <cell r="O4572" t="str">
            <v>N/A</v>
          </cell>
          <cell r="V4572">
            <v>0</v>
          </cell>
        </row>
        <row r="4573">
          <cell r="F4573" t="str">
            <v>B-FPP</v>
          </cell>
          <cell r="H4573" t="str">
            <v>N/A</v>
          </cell>
          <cell r="O4573" t="str">
            <v>N/A</v>
          </cell>
          <cell r="V4573">
            <v>-8887.8084476422009</v>
          </cell>
        </row>
        <row r="4574">
          <cell r="F4574" t="str">
            <v>B-FPP</v>
          </cell>
          <cell r="H4574" t="str">
            <v>N/A</v>
          </cell>
          <cell r="O4574" t="str">
            <v>N/A</v>
          </cell>
          <cell r="V4574">
            <v>-23846.651835922101</v>
          </cell>
        </row>
        <row r="4575">
          <cell r="F4575" t="str">
            <v>B-FPP</v>
          </cell>
          <cell r="H4575" t="str">
            <v>N/A</v>
          </cell>
          <cell r="O4575" t="str">
            <v>N/A</v>
          </cell>
          <cell r="V4575">
            <v>-339363.84929108946</v>
          </cell>
        </row>
        <row r="4576">
          <cell r="F4576" t="str">
            <v>B-FPP</v>
          </cell>
          <cell r="H4576" t="str">
            <v>N/A</v>
          </cell>
          <cell r="O4576" t="str">
            <v>N/A</v>
          </cell>
          <cell r="V4576">
            <v>6401251.3736619996</v>
          </cell>
        </row>
        <row r="4577">
          <cell r="F4577" t="str">
            <v>B-FPP</v>
          </cell>
          <cell r="H4577" t="str">
            <v>N/A</v>
          </cell>
          <cell r="O4577" t="str">
            <v>N/A</v>
          </cell>
          <cell r="V4577">
            <v>17580968.195957001</v>
          </cell>
        </row>
        <row r="4578">
          <cell r="F4578" t="str">
            <v>B-FPP</v>
          </cell>
          <cell r="H4578" t="str">
            <v>N/A</v>
          </cell>
          <cell r="O4578" t="str">
            <v>N/A</v>
          </cell>
          <cell r="V4578">
            <v>95093095.818318993</v>
          </cell>
        </row>
        <row r="4579">
          <cell r="F4579" t="str">
            <v>B-FPP</v>
          </cell>
          <cell r="H4579" t="str">
            <v>N/A</v>
          </cell>
          <cell r="O4579" t="str">
            <v>N/A</v>
          </cell>
          <cell r="V4579">
            <v>4822495.3627119996</v>
          </cell>
        </row>
        <row r="4580">
          <cell r="F4580" t="str">
            <v>B-FPP</v>
          </cell>
          <cell r="H4580" t="str">
            <v>N/A</v>
          </cell>
          <cell r="O4580" t="str">
            <v>N/A</v>
          </cell>
          <cell r="V4580">
            <v>12741199.925329</v>
          </cell>
        </row>
        <row r="4581">
          <cell r="F4581" t="str">
            <v>B-FPP</v>
          </cell>
          <cell r="H4581" t="str">
            <v>N/A</v>
          </cell>
          <cell r="O4581" t="str">
            <v>N/A</v>
          </cell>
          <cell r="V4581">
            <v>76327623.051043004</v>
          </cell>
        </row>
        <row r="4582">
          <cell r="F4582" t="str">
            <v>B-FPP</v>
          </cell>
          <cell r="H4582" t="str">
            <v>N/A</v>
          </cell>
          <cell r="O4582" t="str">
            <v>N/A</v>
          </cell>
          <cell r="V4582">
            <v>1583336.713033</v>
          </cell>
        </row>
        <row r="4583">
          <cell r="F4583" t="str">
            <v>B-FPP</v>
          </cell>
          <cell r="H4583" t="str">
            <v>N/A</v>
          </cell>
          <cell r="O4583" t="str">
            <v>N/A</v>
          </cell>
          <cell r="V4583">
            <v>4363464.5456480002</v>
          </cell>
        </row>
        <row r="4584">
          <cell r="F4584" t="str">
            <v>B-FPP</v>
          </cell>
          <cell r="H4584" t="str">
            <v>N/A</v>
          </cell>
          <cell r="O4584" t="str">
            <v>N/A</v>
          </cell>
          <cell r="V4584">
            <v>28329135.721170999</v>
          </cell>
        </row>
        <row r="4585">
          <cell r="F4585" t="str">
            <v>B-FPP</v>
          </cell>
          <cell r="H4585" t="str">
            <v>N/A</v>
          </cell>
          <cell r="O4585" t="str">
            <v>N/A</v>
          </cell>
          <cell r="V4585">
            <v>5807430.6396350004</v>
          </cell>
        </row>
        <row r="4586">
          <cell r="F4586" t="str">
            <v>B-FPP</v>
          </cell>
          <cell r="H4586" t="str">
            <v>N/A</v>
          </cell>
          <cell r="O4586" t="str">
            <v>N/A</v>
          </cell>
          <cell r="V4586">
            <v>15168853.510884</v>
          </cell>
        </row>
        <row r="4587">
          <cell r="F4587" t="str">
            <v>B-FPP</v>
          </cell>
          <cell r="H4587" t="str">
            <v>N/A</v>
          </cell>
          <cell r="O4587" t="str">
            <v>N/A</v>
          </cell>
          <cell r="V4587">
            <v>83987156.237468004</v>
          </cell>
        </row>
        <row r="4588">
          <cell r="F4588" t="str">
            <v>B-FPP</v>
          </cell>
          <cell r="H4588" t="str">
            <v>N/A</v>
          </cell>
          <cell r="O4588" t="str">
            <v>N/A</v>
          </cell>
          <cell r="V4588">
            <v>376529.60250199999</v>
          </cell>
        </row>
        <row r="4589">
          <cell r="F4589" t="str">
            <v>B-FPP</v>
          </cell>
          <cell r="H4589" t="str">
            <v>N/A</v>
          </cell>
          <cell r="O4589" t="str">
            <v>N/A</v>
          </cell>
          <cell r="V4589">
            <v>1099898.0869730001</v>
          </cell>
        </row>
        <row r="4590">
          <cell r="F4590" t="str">
            <v>B-FPP</v>
          </cell>
          <cell r="H4590" t="str">
            <v>N/A</v>
          </cell>
          <cell r="O4590" t="str">
            <v>N/A</v>
          </cell>
          <cell r="V4590">
            <v>6317561.2156659998</v>
          </cell>
        </row>
        <row r="4591">
          <cell r="F4591" t="str">
            <v>B-FPP</v>
          </cell>
          <cell r="H4591" t="str">
            <v>N/A</v>
          </cell>
          <cell r="O4591" t="str">
            <v>N/A</v>
          </cell>
          <cell r="V4591">
            <v>0</v>
          </cell>
        </row>
        <row r="4592">
          <cell r="F4592" t="str">
            <v>B-FPP</v>
          </cell>
          <cell r="H4592" t="str">
            <v>N/A</v>
          </cell>
          <cell r="O4592" t="str">
            <v>N/A</v>
          </cell>
          <cell r="V4592">
            <v>0</v>
          </cell>
        </row>
        <row r="4593">
          <cell r="F4593" t="str">
            <v>B-FPP</v>
          </cell>
          <cell r="H4593" t="str">
            <v>N/A</v>
          </cell>
          <cell r="O4593" t="str">
            <v>N/A</v>
          </cell>
          <cell r="V4593">
            <v>0</v>
          </cell>
        </row>
        <row r="4594">
          <cell r="F4594" t="str">
            <v>B-FPP</v>
          </cell>
          <cell r="H4594" t="str">
            <v>CARE Surcharge</v>
          </cell>
          <cell r="O4594" t="str">
            <v>N/A</v>
          </cell>
          <cell r="V4594">
            <v>6401251.3736619996</v>
          </cell>
        </row>
        <row r="4595">
          <cell r="F4595" t="str">
            <v>B-FPP</v>
          </cell>
          <cell r="H4595" t="str">
            <v>CARE Surcharge</v>
          </cell>
          <cell r="O4595" t="str">
            <v>N/A</v>
          </cell>
          <cell r="V4595">
            <v>17580968.195957001</v>
          </cell>
        </row>
        <row r="4596">
          <cell r="F4596" t="str">
            <v>B-FPP</v>
          </cell>
          <cell r="H4596" t="str">
            <v>CARE Surcharge</v>
          </cell>
          <cell r="O4596" t="str">
            <v>N/A</v>
          </cell>
          <cell r="V4596">
            <v>95093095.818318993</v>
          </cell>
        </row>
        <row r="4597">
          <cell r="F4597" t="str">
            <v>B-FPP</v>
          </cell>
          <cell r="H4597" t="str">
            <v>CARE Surcharge</v>
          </cell>
          <cell r="O4597" t="str">
            <v>N/A</v>
          </cell>
          <cell r="V4597">
            <v>4822495.3627119996</v>
          </cell>
        </row>
        <row r="4598">
          <cell r="F4598" t="str">
            <v>B-FPP</v>
          </cell>
          <cell r="H4598" t="str">
            <v>CARE Surcharge</v>
          </cell>
          <cell r="O4598" t="str">
            <v>N/A</v>
          </cell>
          <cell r="V4598">
            <v>12741199.925329</v>
          </cell>
        </row>
        <row r="4599">
          <cell r="F4599" t="str">
            <v>B-FPP</v>
          </cell>
          <cell r="H4599" t="str">
            <v>CARE Surcharge</v>
          </cell>
          <cell r="O4599" t="str">
            <v>N/A</v>
          </cell>
          <cell r="V4599">
            <v>76327623.051043004</v>
          </cell>
        </row>
        <row r="4600">
          <cell r="F4600" t="str">
            <v>B-FPP</v>
          </cell>
          <cell r="H4600" t="str">
            <v>CARE Surcharge</v>
          </cell>
          <cell r="O4600" t="str">
            <v>N/A</v>
          </cell>
          <cell r="V4600">
            <v>1583336.713033</v>
          </cell>
        </row>
        <row r="4601">
          <cell r="F4601" t="str">
            <v>B-FPP</v>
          </cell>
          <cell r="H4601" t="str">
            <v>CARE Surcharge</v>
          </cell>
          <cell r="O4601" t="str">
            <v>N/A</v>
          </cell>
          <cell r="V4601">
            <v>4363464.5456480002</v>
          </cell>
        </row>
        <row r="4602">
          <cell r="F4602" t="str">
            <v>B-FPP</v>
          </cell>
          <cell r="H4602" t="str">
            <v>CARE Surcharge</v>
          </cell>
          <cell r="O4602" t="str">
            <v>N/A</v>
          </cell>
          <cell r="V4602">
            <v>28329135.721170999</v>
          </cell>
        </row>
        <row r="4603">
          <cell r="F4603" t="str">
            <v>B-FPP</v>
          </cell>
          <cell r="H4603" t="str">
            <v>CARE Surcharge</v>
          </cell>
          <cell r="O4603" t="str">
            <v>N/A</v>
          </cell>
          <cell r="V4603">
            <v>5807430.6396350004</v>
          </cell>
        </row>
        <row r="4604">
          <cell r="F4604" t="str">
            <v>B-FPP</v>
          </cell>
          <cell r="H4604" t="str">
            <v>CARE Surcharge</v>
          </cell>
          <cell r="O4604" t="str">
            <v>N/A</v>
          </cell>
          <cell r="V4604">
            <v>15168853.510884</v>
          </cell>
        </row>
        <row r="4605">
          <cell r="F4605" t="str">
            <v>B-FPP</v>
          </cell>
          <cell r="H4605" t="str">
            <v>CARE Surcharge</v>
          </cell>
          <cell r="O4605" t="str">
            <v>N/A</v>
          </cell>
          <cell r="V4605">
            <v>83987156.237468004</v>
          </cell>
        </row>
        <row r="4606">
          <cell r="F4606" t="str">
            <v>B-FPP</v>
          </cell>
          <cell r="H4606" t="str">
            <v>CARE Surcharge</v>
          </cell>
          <cell r="O4606" t="str">
            <v>N/A</v>
          </cell>
          <cell r="V4606">
            <v>376529.60250199999</v>
          </cell>
        </row>
        <row r="4607">
          <cell r="F4607" t="str">
            <v>B-FPP</v>
          </cell>
          <cell r="H4607" t="str">
            <v>CARE Surcharge</v>
          </cell>
          <cell r="O4607" t="str">
            <v>N/A</v>
          </cell>
          <cell r="V4607">
            <v>1099898.0869730001</v>
          </cell>
        </row>
        <row r="4608">
          <cell r="F4608" t="str">
            <v>B-FPP</v>
          </cell>
          <cell r="H4608" t="str">
            <v>CARE Surcharge</v>
          </cell>
          <cell r="O4608" t="str">
            <v>N/A</v>
          </cell>
          <cell r="V4608">
            <v>6317561.2156659998</v>
          </cell>
        </row>
        <row r="4609">
          <cell r="F4609" t="str">
            <v>B-FPP</v>
          </cell>
          <cell r="H4609" t="str">
            <v>CARE Surcharge</v>
          </cell>
          <cell r="O4609" t="str">
            <v>N/A</v>
          </cell>
          <cell r="V4609">
            <v>0</v>
          </cell>
        </row>
        <row r="4610">
          <cell r="F4610" t="str">
            <v>B-FPP</v>
          </cell>
          <cell r="H4610" t="str">
            <v>CARE Surcharge</v>
          </cell>
          <cell r="O4610" t="str">
            <v>N/A</v>
          </cell>
          <cell r="V4610">
            <v>0</v>
          </cell>
        </row>
        <row r="4611">
          <cell r="F4611" t="str">
            <v>B-FPP</v>
          </cell>
          <cell r="H4611" t="str">
            <v>CARE Surcharge</v>
          </cell>
          <cell r="O4611" t="str">
            <v>N/A</v>
          </cell>
          <cell r="V4611">
            <v>0</v>
          </cell>
        </row>
        <row r="4612">
          <cell r="F4612" t="str">
            <v>B-FPP</v>
          </cell>
          <cell r="H4612" t="str">
            <v>Non-Surcharge</v>
          </cell>
          <cell r="O4612" t="str">
            <v>N/A</v>
          </cell>
          <cell r="V4612">
            <v>6401251.3736619996</v>
          </cell>
        </row>
        <row r="4613">
          <cell r="F4613" t="str">
            <v>B-FPP</v>
          </cell>
          <cell r="H4613" t="str">
            <v>Non-Surcharge</v>
          </cell>
          <cell r="O4613" t="str">
            <v>N/A</v>
          </cell>
          <cell r="V4613">
            <v>17580968.195957001</v>
          </cell>
        </row>
        <row r="4614">
          <cell r="F4614" t="str">
            <v>B-FPP</v>
          </cell>
          <cell r="H4614" t="str">
            <v>Non-Surcharge</v>
          </cell>
          <cell r="O4614" t="str">
            <v>N/A</v>
          </cell>
          <cell r="V4614">
            <v>95093095.818318993</v>
          </cell>
        </row>
        <row r="4615">
          <cell r="F4615" t="str">
            <v>B-FPP</v>
          </cell>
          <cell r="H4615" t="str">
            <v>Non-Surcharge</v>
          </cell>
          <cell r="O4615" t="str">
            <v>N/A</v>
          </cell>
          <cell r="V4615">
            <v>4822495.3627119996</v>
          </cell>
        </row>
        <row r="4616">
          <cell r="F4616" t="str">
            <v>B-FPP</v>
          </cell>
          <cell r="H4616" t="str">
            <v>Non-Surcharge</v>
          </cell>
          <cell r="O4616" t="str">
            <v>N/A</v>
          </cell>
          <cell r="V4616">
            <v>12741199.925329</v>
          </cell>
        </row>
        <row r="4617">
          <cell r="F4617" t="str">
            <v>B-FPP</v>
          </cell>
          <cell r="H4617" t="str">
            <v>Non-Surcharge</v>
          </cell>
          <cell r="O4617" t="str">
            <v>N/A</v>
          </cell>
          <cell r="V4617">
            <v>76327623.051043004</v>
          </cell>
        </row>
        <row r="4618">
          <cell r="F4618" t="str">
            <v>B-FPP</v>
          </cell>
          <cell r="H4618" t="str">
            <v>Non-Surcharge</v>
          </cell>
          <cell r="O4618" t="str">
            <v>N/A</v>
          </cell>
          <cell r="V4618">
            <v>1583336.713033</v>
          </cell>
        </row>
        <row r="4619">
          <cell r="F4619" t="str">
            <v>B-FPP</v>
          </cell>
          <cell r="H4619" t="str">
            <v>Non-Surcharge</v>
          </cell>
          <cell r="O4619" t="str">
            <v>N/A</v>
          </cell>
          <cell r="V4619">
            <v>4363464.5456480002</v>
          </cell>
        </row>
        <row r="4620">
          <cell r="F4620" t="str">
            <v>B-FPP</v>
          </cell>
          <cell r="H4620" t="str">
            <v>Non-Surcharge</v>
          </cell>
          <cell r="O4620" t="str">
            <v>N/A</v>
          </cell>
          <cell r="V4620">
            <v>28329135.721170999</v>
          </cell>
        </row>
        <row r="4621">
          <cell r="F4621" t="str">
            <v>B-FPP</v>
          </cell>
          <cell r="H4621" t="str">
            <v>Non-Surcharge</v>
          </cell>
          <cell r="O4621" t="str">
            <v>N/A</v>
          </cell>
          <cell r="V4621">
            <v>5807430.6396350004</v>
          </cell>
        </row>
        <row r="4622">
          <cell r="F4622" t="str">
            <v>B-FPP</v>
          </cell>
          <cell r="H4622" t="str">
            <v>Non-Surcharge</v>
          </cell>
          <cell r="O4622" t="str">
            <v>N/A</v>
          </cell>
          <cell r="V4622">
            <v>15168853.510884</v>
          </cell>
        </row>
        <row r="4623">
          <cell r="F4623" t="str">
            <v>B-FPP</v>
          </cell>
          <cell r="H4623" t="str">
            <v>Non-Surcharge</v>
          </cell>
          <cell r="O4623" t="str">
            <v>N/A</v>
          </cell>
          <cell r="V4623">
            <v>83987156.237468004</v>
          </cell>
        </row>
        <row r="4624">
          <cell r="F4624" t="str">
            <v>B-FPP</v>
          </cell>
          <cell r="H4624" t="str">
            <v>Non-Surcharge</v>
          </cell>
          <cell r="O4624" t="str">
            <v>N/A</v>
          </cell>
          <cell r="V4624">
            <v>376529.60250199999</v>
          </cell>
        </row>
        <row r="4625">
          <cell r="F4625" t="str">
            <v>B-FPP</v>
          </cell>
          <cell r="H4625" t="str">
            <v>Non-Surcharge</v>
          </cell>
          <cell r="O4625" t="str">
            <v>N/A</v>
          </cell>
          <cell r="V4625">
            <v>1099898.0869730001</v>
          </cell>
        </row>
        <row r="4626">
          <cell r="F4626" t="str">
            <v>B-FPP</v>
          </cell>
          <cell r="H4626" t="str">
            <v>Non-Surcharge</v>
          </cell>
          <cell r="O4626" t="str">
            <v>N/A</v>
          </cell>
          <cell r="V4626">
            <v>6317561.2156659998</v>
          </cell>
        </row>
        <row r="4627">
          <cell r="F4627" t="str">
            <v>B-FPP</v>
          </cell>
          <cell r="H4627" t="str">
            <v>Non-Surcharge</v>
          </cell>
          <cell r="O4627" t="str">
            <v>N/A</v>
          </cell>
          <cell r="V4627">
            <v>0</v>
          </cell>
        </row>
        <row r="4628">
          <cell r="F4628" t="str">
            <v>B-FPP</v>
          </cell>
          <cell r="H4628" t="str">
            <v>Non-Surcharge</v>
          </cell>
          <cell r="O4628" t="str">
            <v>N/A</v>
          </cell>
          <cell r="V4628">
            <v>0</v>
          </cell>
        </row>
        <row r="4629">
          <cell r="F4629" t="str">
            <v>B-FPP</v>
          </cell>
          <cell r="H4629" t="str">
            <v>Non-Surcharge</v>
          </cell>
          <cell r="O4629" t="str">
            <v>N/A</v>
          </cell>
          <cell r="V4629">
            <v>0</v>
          </cell>
        </row>
        <row r="4630">
          <cell r="F4630" t="str">
            <v>B-FPP</v>
          </cell>
          <cell r="H4630" t="str">
            <v>N/A</v>
          </cell>
          <cell r="O4630" t="str">
            <v>C</v>
          </cell>
          <cell r="V4630">
            <v>0</v>
          </cell>
        </row>
        <row r="4631">
          <cell r="F4631" t="str">
            <v>B-FPP</v>
          </cell>
          <cell r="H4631" t="str">
            <v>N/A</v>
          </cell>
          <cell r="O4631" t="str">
            <v>C</v>
          </cell>
          <cell r="V4631">
            <v>0</v>
          </cell>
        </row>
        <row r="4632">
          <cell r="F4632" t="str">
            <v>B-FPP</v>
          </cell>
          <cell r="H4632" t="str">
            <v>N/A</v>
          </cell>
          <cell r="O4632" t="str">
            <v>C</v>
          </cell>
          <cell r="V4632">
            <v>0</v>
          </cell>
        </row>
        <row r="4633">
          <cell r="F4633" t="str">
            <v>B-FPP</v>
          </cell>
          <cell r="H4633" t="str">
            <v>N/A</v>
          </cell>
          <cell r="O4633" t="str">
            <v>C</v>
          </cell>
          <cell r="V4633">
            <v>0</v>
          </cell>
        </row>
        <row r="4634">
          <cell r="F4634" t="str">
            <v>B-FPP</v>
          </cell>
          <cell r="H4634" t="str">
            <v>N/A</v>
          </cell>
          <cell r="O4634" t="str">
            <v>C</v>
          </cell>
          <cell r="V4634">
            <v>0</v>
          </cell>
        </row>
        <row r="4635">
          <cell r="F4635" t="str">
            <v>B-FPP</v>
          </cell>
          <cell r="H4635" t="str">
            <v>N/A</v>
          </cell>
          <cell r="O4635" t="str">
            <v>C</v>
          </cell>
          <cell r="V4635">
            <v>0</v>
          </cell>
        </row>
        <row r="4636">
          <cell r="F4636" t="str">
            <v>B-FPP</v>
          </cell>
          <cell r="H4636" t="str">
            <v>N/A</v>
          </cell>
          <cell r="O4636" t="str">
            <v>N/A</v>
          </cell>
          <cell r="V4636">
            <v>6401251.3736619996</v>
          </cell>
        </row>
        <row r="4637">
          <cell r="F4637" t="str">
            <v>B-FPP</v>
          </cell>
          <cell r="H4637" t="str">
            <v>N/A</v>
          </cell>
          <cell r="O4637" t="str">
            <v>N/A</v>
          </cell>
          <cell r="V4637">
            <v>17580968.195957001</v>
          </cell>
        </row>
        <row r="4638">
          <cell r="F4638" t="str">
            <v>B-FPP</v>
          </cell>
          <cell r="H4638" t="str">
            <v>N/A</v>
          </cell>
          <cell r="O4638" t="str">
            <v>N/A</v>
          </cell>
          <cell r="V4638">
            <v>95093095.818318993</v>
          </cell>
        </row>
        <row r="4639">
          <cell r="F4639" t="str">
            <v>B-FPP</v>
          </cell>
          <cell r="H4639" t="str">
            <v>N/A</v>
          </cell>
          <cell r="O4639" t="str">
            <v>N/A</v>
          </cell>
          <cell r="V4639">
            <v>4822495.3627119996</v>
          </cell>
        </row>
        <row r="4640">
          <cell r="F4640" t="str">
            <v>B-FPP</v>
          </cell>
          <cell r="H4640" t="str">
            <v>N/A</v>
          </cell>
          <cell r="O4640" t="str">
            <v>N/A</v>
          </cell>
          <cell r="V4640">
            <v>12741199.925329</v>
          </cell>
        </row>
        <row r="4641">
          <cell r="F4641" t="str">
            <v>B-FPP</v>
          </cell>
          <cell r="H4641" t="str">
            <v>N/A</v>
          </cell>
          <cell r="O4641" t="str">
            <v>N/A</v>
          </cell>
          <cell r="V4641">
            <v>76327623.051043004</v>
          </cell>
        </row>
        <row r="4642">
          <cell r="F4642" t="str">
            <v>B-FPP</v>
          </cell>
          <cell r="H4642" t="str">
            <v>N/A</v>
          </cell>
          <cell r="O4642" t="str">
            <v>N/A</v>
          </cell>
          <cell r="V4642">
            <v>1583336.713033</v>
          </cell>
        </row>
        <row r="4643">
          <cell r="F4643" t="str">
            <v>B-FPP</v>
          </cell>
          <cell r="H4643" t="str">
            <v>N/A</v>
          </cell>
          <cell r="O4643" t="str">
            <v>N/A</v>
          </cell>
          <cell r="V4643">
            <v>4363464.5456480002</v>
          </cell>
        </row>
        <row r="4644">
          <cell r="F4644" t="str">
            <v>B-FPP</v>
          </cell>
          <cell r="H4644" t="str">
            <v>N/A</v>
          </cell>
          <cell r="O4644" t="str">
            <v>N/A</v>
          </cell>
          <cell r="V4644">
            <v>28329135.721170999</v>
          </cell>
        </row>
        <row r="4645">
          <cell r="F4645" t="str">
            <v>B-FPP</v>
          </cell>
          <cell r="H4645" t="str">
            <v>N/A</v>
          </cell>
          <cell r="O4645" t="str">
            <v>N/A</v>
          </cell>
          <cell r="V4645">
            <v>5807430.6396350004</v>
          </cell>
        </row>
        <row r="4646">
          <cell r="F4646" t="str">
            <v>B-FPP</v>
          </cell>
          <cell r="H4646" t="str">
            <v>N/A</v>
          </cell>
          <cell r="O4646" t="str">
            <v>N/A</v>
          </cell>
          <cell r="V4646">
            <v>15168853.510884</v>
          </cell>
        </row>
        <row r="4647">
          <cell r="F4647" t="str">
            <v>B-FPP</v>
          </cell>
          <cell r="H4647" t="str">
            <v>N/A</v>
          </cell>
          <cell r="O4647" t="str">
            <v>N/A</v>
          </cell>
          <cell r="V4647">
            <v>83987156.237468004</v>
          </cell>
        </row>
        <row r="4648">
          <cell r="F4648" t="str">
            <v>B-FPP</v>
          </cell>
          <cell r="H4648" t="str">
            <v>N/A</v>
          </cell>
          <cell r="O4648" t="str">
            <v>N/A</v>
          </cell>
          <cell r="V4648">
            <v>376529.60250199999</v>
          </cell>
        </row>
        <row r="4649">
          <cell r="F4649" t="str">
            <v>B-FPP</v>
          </cell>
          <cell r="H4649" t="str">
            <v>N/A</v>
          </cell>
          <cell r="O4649" t="str">
            <v>N/A</v>
          </cell>
          <cell r="V4649">
            <v>1099898.0869730001</v>
          </cell>
        </row>
        <row r="4650">
          <cell r="F4650" t="str">
            <v>B-FPP</v>
          </cell>
          <cell r="H4650" t="str">
            <v>N/A</v>
          </cell>
          <cell r="O4650" t="str">
            <v>N/A</v>
          </cell>
          <cell r="V4650">
            <v>6317561.2156659998</v>
          </cell>
        </row>
        <row r="4651">
          <cell r="F4651" t="str">
            <v>B-FPP</v>
          </cell>
          <cell r="H4651" t="str">
            <v>N/A</v>
          </cell>
          <cell r="O4651" t="str">
            <v>N/A</v>
          </cell>
          <cell r="V4651">
            <v>0</v>
          </cell>
        </row>
        <row r="4652">
          <cell r="F4652" t="str">
            <v>B-FPP</v>
          </cell>
          <cell r="H4652" t="str">
            <v>N/A</v>
          </cell>
          <cell r="O4652" t="str">
            <v>N/A</v>
          </cell>
          <cell r="V4652">
            <v>0</v>
          </cell>
        </row>
        <row r="4653">
          <cell r="F4653" t="str">
            <v>B-FPP</v>
          </cell>
          <cell r="H4653" t="str">
            <v>N/A</v>
          </cell>
          <cell r="O4653" t="str">
            <v>N/A</v>
          </cell>
          <cell r="V4653">
            <v>0</v>
          </cell>
        </row>
        <row r="4654">
          <cell r="F4654" t="str">
            <v>B-FPP</v>
          </cell>
          <cell r="H4654" t="str">
            <v>N/A</v>
          </cell>
          <cell r="O4654" t="str">
            <v>N/A</v>
          </cell>
          <cell r="V4654">
            <v>6401251.3736619996</v>
          </cell>
        </row>
        <row r="4655">
          <cell r="F4655" t="str">
            <v>B-FPP</v>
          </cell>
          <cell r="H4655" t="str">
            <v>N/A</v>
          </cell>
          <cell r="O4655" t="str">
            <v>N/A</v>
          </cell>
          <cell r="V4655">
            <v>17580968.195957001</v>
          </cell>
        </row>
        <row r="4656">
          <cell r="F4656" t="str">
            <v>B-FPP</v>
          </cell>
          <cell r="H4656" t="str">
            <v>N/A</v>
          </cell>
          <cell r="O4656" t="str">
            <v>N/A</v>
          </cell>
          <cell r="V4656">
            <v>95093095.818318993</v>
          </cell>
        </row>
        <row r="4657">
          <cell r="F4657" t="str">
            <v>B-FPP</v>
          </cell>
          <cell r="H4657" t="str">
            <v>N/A</v>
          </cell>
          <cell r="O4657" t="str">
            <v>N/A</v>
          </cell>
          <cell r="V4657">
            <v>4822495.3627119996</v>
          </cell>
        </row>
        <row r="4658">
          <cell r="F4658" t="str">
            <v>B-FPP</v>
          </cell>
          <cell r="H4658" t="str">
            <v>N/A</v>
          </cell>
          <cell r="O4658" t="str">
            <v>N/A</v>
          </cell>
          <cell r="V4658">
            <v>12741199.925329</v>
          </cell>
        </row>
        <row r="4659">
          <cell r="F4659" t="str">
            <v>B-FPP</v>
          </cell>
          <cell r="H4659" t="str">
            <v>N/A</v>
          </cell>
          <cell r="O4659" t="str">
            <v>N/A</v>
          </cell>
          <cell r="V4659">
            <v>76327623.051043004</v>
          </cell>
        </row>
        <row r="4660">
          <cell r="F4660" t="str">
            <v>B-FPP</v>
          </cell>
          <cell r="H4660" t="str">
            <v>N/A</v>
          </cell>
          <cell r="O4660" t="str">
            <v>N/A</v>
          </cell>
          <cell r="V4660">
            <v>1583336.713033</v>
          </cell>
        </row>
        <row r="4661">
          <cell r="F4661" t="str">
            <v>B-FPP</v>
          </cell>
          <cell r="H4661" t="str">
            <v>N/A</v>
          </cell>
          <cell r="O4661" t="str">
            <v>N/A</v>
          </cell>
          <cell r="V4661">
            <v>4363464.5456480002</v>
          </cell>
        </row>
        <row r="4662">
          <cell r="F4662" t="str">
            <v>B-FPP</v>
          </cell>
          <cell r="H4662" t="str">
            <v>N/A</v>
          </cell>
          <cell r="O4662" t="str">
            <v>N/A</v>
          </cell>
          <cell r="V4662">
            <v>28329135.721170999</v>
          </cell>
        </row>
        <row r="4663">
          <cell r="F4663" t="str">
            <v>B-FPP</v>
          </cell>
          <cell r="H4663" t="str">
            <v>N/A</v>
          </cell>
          <cell r="O4663" t="str">
            <v>N/A</v>
          </cell>
          <cell r="V4663">
            <v>5807430.6396350004</v>
          </cell>
        </row>
        <row r="4664">
          <cell r="F4664" t="str">
            <v>B-FPP</v>
          </cell>
          <cell r="H4664" t="str">
            <v>N/A</v>
          </cell>
          <cell r="O4664" t="str">
            <v>N/A</v>
          </cell>
          <cell r="V4664">
            <v>15168853.510884</v>
          </cell>
        </row>
        <row r="4665">
          <cell r="F4665" t="str">
            <v>B-FPP</v>
          </cell>
          <cell r="H4665" t="str">
            <v>N/A</v>
          </cell>
          <cell r="O4665" t="str">
            <v>N/A</v>
          </cell>
          <cell r="V4665">
            <v>83987156.237468004</v>
          </cell>
        </row>
        <row r="4666">
          <cell r="F4666" t="str">
            <v>B-FPP</v>
          </cell>
          <cell r="H4666" t="str">
            <v>N/A</v>
          </cell>
          <cell r="O4666" t="str">
            <v>N/A</v>
          </cell>
          <cell r="V4666">
            <v>376529.60250199999</v>
          </cell>
        </row>
        <row r="4667">
          <cell r="F4667" t="str">
            <v>B-FPP</v>
          </cell>
          <cell r="H4667" t="str">
            <v>N/A</v>
          </cell>
          <cell r="O4667" t="str">
            <v>N/A</v>
          </cell>
          <cell r="V4667">
            <v>1099898.0869730001</v>
          </cell>
        </row>
        <row r="4668">
          <cell r="F4668" t="str">
            <v>B-FPP</v>
          </cell>
          <cell r="H4668" t="str">
            <v>N/A</v>
          </cell>
          <cell r="O4668" t="str">
            <v>N/A</v>
          </cell>
          <cell r="V4668">
            <v>6317561.2156659998</v>
          </cell>
        </row>
        <row r="4669">
          <cell r="F4669" t="str">
            <v>B-FPP</v>
          </cell>
          <cell r="H4669" t="str">
            <v>N/A</v>
          </cell>
          <cell r="O4669" t="str">
            <v>N/A</v>
          </cell>
          <cell r="V4669">
            <v>0</v>
          </cell>
        </row>
        <row r="4670">
          <cell r="F4670" t="str">
            <v>B-FPP</v>
          </cell>
          <cell r="H4670" t="str">
            <v>N/A</v>
          </cell>
          <cell r="O4670" t="str">
            <v>N/A</v>
          </cell>
          <cell r="V4670">
            <v>0</v>
          </cell>
        </row>
        <row r="4671">
          <cell r="F4671" t="str">
            <v>B-FPP</v>
          </cell>
          <cell r="H4671" t="str">
            <v>N/A</v>
          </cell>
          <cell r="O4671" t="str">
            <v>N/A</v>
          </cell>
          <cell r="V4671">
            <v>0</v>
          </cell>
        </row>
        <row r="4672">
          <cell r="F4672" t="str">
            <v>B-FPP</v>
          </cell>
          <cell r="H4672" t="str">
            <v>FO1</v>
          </cell>
          <cell r="O4672" t="str">
            <v>N/A</v>
          </cell>
          <cell r="V4672">
            <v>6401251.3736619996</v>
          </cell>
        </row>
        <row r="4673">
          <cell r="F4673" t="str">
            <v>B-FPP</v>
          </cell>
          <cell r="H4673" t="str">
            <v>FO1</v>
          </cell>
          <cell r="O4673" t="str">
            <v>N/A</v>
          </cell>
          <cell r="V4673">
            <v>17580968.195957001</v>
          </cell>
        </row>
        <row r="4674">
          <cell r="F4674" t="str">
            <v>B-FPP</v>
          </cell>
          <cell r="H4674" t="str">
            <v>FO1</v>
          </cell>
          <cell r="O4674" t="str">
            <v>N/A</v>
          </cell>
          <cell r="V4674">
            <v>95093095.818318993</v>
          </cell>
        </row>
        <row r="4675">
          <cell r="F4675" t="str">
            <v>B-FPP</v>
          </cell>
          <cell r="H4675" t="str">
            <v>FO1</v>
          </cell>
          <cell r="O4675" t="str">
            <v>N/A</v>
          </cell>
          <cell r="V4675">
            <v>4822495.3627119996</v>
          </cell>
        </row>
        <row r="4676">
          <cell r="F4676" t="str">
            <v>B-FPP</v>
          </cell>
          <cell r="H4676" t="str">
            <v>FO1</v>
          </cell>
          <cell r="O4676" t="str">
            <v>N/A</v>
          </cell>
          <cell r="V4676">
            <v>12741199.925329</v>
          </cell>
        </row>
        <row r="4677">
          <cell r="F4677" t="str">
            <v>B-FPP</v>
          </cell>
          <cell r="H4677" t="str">
            <v>FO1</v>
          </cell>
          <cell r="O4677" t="str">
            <v>N/A</v>
          </cell>
          <cell r="V4677">
            <v>76327623.051043004</v>
          </cell>
        </row>
        <row r="4678">
          <cell r="F4678" t="str">
            <v>B-FPP</v>
          </cell>
          <cell r="H4678" t="str">
            <v>FO1</v>
          </cell>
          <cell r="O4678" t="str">
            <v>N/A</v>
          </cell>
          <cell r="V4678">
            <v>1583336.713033</v>
          </cell>
        </row>
        <row r="4679">
          <cell r="F4679" t="str">
            <v>B-FPP</v>
          </cell>
          <cell r="H4679" t="str">
            <v>FO1</v>
          </cell>
          <cell r="O4679" t="str">
            <v>N/A</v>
          </cell>
          <cell r="V4679">
            <v>4363464.5456480002</v>
          </cell>
        </row>
        <row r="4680">
          <cell r="F4680" t="str">
            <v>B-FPP</v>
          </cell>
          <cell r="H4680" t="str">
            <v>FO1</v>
          </cell>
          <cell r="O4680" t="str">
            <v>N/A</v>
          </cell>
          <cell r="V4680">
            <v>28329135.721170999</v>
          </cell>
        </row>
        <row r="4681">
          <cell r="F4681" t="str">
            <v>B-FPP</v>
          </cell>
          <cell r="H4681" t="str">
            <v>FO1</v>
          </cell>
          <cell r="O4681" t="str">
            <v>N/A</v>
          </cell>
          <cell r="V4681">
            <v>5807430.6396350004</v>
          </cell>
        </row>
        <row r="4682">
          <cell r="F4682" t="str">
            <v>B-FPP</v>
          </cell>
          <cell r="H4682" t="str">
            <v>FO1</v>
          </cell>
          <cell r="O4682" t="str">
            <v>N/A</v>
          </cell>
          <cell r="V4682">
            <v>15168853.510884</v>
          </cell>
        </row>
        <row r="4683">
          <cell r="F4683" t="str">
            <v>B-FPP</v>
          </cell>
          <cell r="H4683" t="str">
            <v>FO1</v>
          </cell>
          <cell r="O4683" t="str">
            <v>N/A</v>
          </cell>
          <cell r="V4683">
            <v>83987156.237468004</v>
          </cell>
        </row>
        <row r="4684">
          <cell r="F4684" t="str">
            <v>B-FPP</v>
          </cell>
          <cell r="H4684" t="str">
            <v>FO1</v>
          </cell>
          <cell r="O4684" t="str">
            <v>N/A</v>
          </cell>
          <cell r="V4684">
            <v>376529.60250199999</v>
          </cell>
        </row>
        <row r="4685">
          <cell r="F4685" t="str">
            <v>B-FPP</v>
          </cell>
          <cell r="H4685" t="str">
            <v>FO1</v>
          </cell>
          <cell r="O4685" t="str">
            <v>N/A</v>
          </cell>
          <cell r="V4685">
            <v>1099898.0869730001</v>
          </cell>
        </row>
        <row r="4686">
          <cell r="F4686" t="str">
            <v>B-FPP</v>
          </cell>
          <cell r="H4686" t="str">
            <v>FO1</v>
          </cell>
          <cell r="O4686" t="str">
            <v>N/A</v>
          </cell>
          <cell r="V4686">
            <v>6317561.2156659998</v>
          </cell>
        </row>
        <row r="4687">
          <cell r="F4687" t="str">
            <v>B-FPP</v>
          </cell>
          <cell r="H4687" t="str">
            <v>FO1</v>
          </cell>
          <cell r="O4687" t="str">
            <v>N/A</v>
          </cell>
          <cell r="V4687">
            <v>0</v>
          </cell>
        </row>
        <row r="4688">
          <cell r="F4688" t="str">
            <v>B-FPP</v>
          </cell>
          <cell r="H4688" t="str">
            <v>FO1</v>
          </cell>
          <cell r="O4688" t="str">
            <v>N/A</v>
          </cell>
          <cell r="V4688">
            <v>0</v>
          </cell>
        </row>
        <row r="4689">
          <cell r="F4689" t="str">
            <v>B-FPP</v>
          </cell>
          <cell r="H4689" t="str">
            <v>FO1</v>
          </cell>
          <cell r="O4689" t="str">
            <v>N/A</v>
          </cell>
          <cell r="V4689">
            <v>0</v>
          </cell>
        </row>
        <row r="4690">
          <cell r="F4690" t="str">
            <v>B-FPP</v>
          </cell>
          <cell r="H4690" t="str">
            <v>FO2</v>
          </cell>
          <cell r="O4690" t="str">
            <v>N/A</v>
          </cell>
          <cell r="V4690">
            <v>6401251.3736619996</v>
          </cell>
        </row>
        <row r="4691">
          <cell r="F4691" t="str">
            <v>B-FPP</v>
          </cell>
          <cell r="H4691" t="str">
            <v>FO2</v>
          </cell>
          <cell r="O4691" t="str">
            <v>N/A</v>
          </cell>
          <cell r="V4691">
            <v>17580968.195957001</v>
          </cell>
        </row>
        <row r="4692">
          <cell r="F4692" t="str">
            <v>B-FPP</v>
          </cell>
          <cell r="H4692" t="str">
            <v>FO2</v>
          </cell>
          <cell r="O4692" t="str">
            <v>N/A</v>
          </cell>
          <cell r="V4692">
            <v>95093095.818318993</v>
          </cell>
        </row>
        <row r="4693">
          <cell r="F4693" t="str">
            <v>B-FPP</v>
          </cell>
          <cell r="H4693" t="str">
            <v>FO2</v>
          </cell>
          <cell r="O4693" t="str">
            <v>N/A</v>
          </cell>
          <cell r="V4693">
            <v>4822495.3627119996</v>
          </cell>
        </row>
        <row r="4694">
          <cell r="F4694" t="str">
            <v>B-FPP</v>
          </cell>
          <cell r="H4694" t="str">
            <v>FO2</v>
          </cell>
          <cell r="O4694" t="str">
            <v>N/A</v>
          </cell>
          <cell r="V4694">
            <v>12741199.925329</v>
          </cell>
        </row>
        <row r="4695">
          <cell r="F4695" t="str">
            <v>B-FPP</v>
          </cell>
          <cell r="H4695" t="str">
            <v>FO2</v>
          </cell>
          <cell r="O4695" t="str">
            <v>N/A</v>
          </cell>
          <cell r="V4695">
            <v>76327623.051043004</v>
          </cell>
        </row>
        <row r="4696">
          <cell r="F4696" t="str">
            <v>B-FPP</v>
          </cell>
          <cell r="H4696" t="str">
            <v>FO2</v>
          </cell>
          <cell r="O4696" t="str">
            <v>N/A</v>
          </cell>
          <cell r="V4696">
            <v>1583336.713033</v>
          </cell>
        </row>
        <row r="4697">
          <cell r="F4697" t="str">
            <v>B-FPP</v>
          </cell>
          <cell r="H4697" t="str">
            <v>FO2</v>
          </cell>
          <cell r="O4697" t="str">
            <v>N/A</v>
          </cell>
          <cell r="V4697">
            <v>4363464.5456480002</v>
          </cell>
        </row>
        <row r="4698">
          <cell r="F4698" t="str">
            <v>B-FPP</v>
          </cell>
          <cell r="H4698" t="str">
            <v>FO2</v>
          </cell>
          <cell r="O4698" t="str">
            <v>N/A</v>
          </cell>
          <cell r="V4698">
            <v>28329135.721170999</v>
          </cell>
        </row>
        <row r="4699">
          <cell r="F4699" t="str">
            <v>B-FPP</v>
          </cell>
          <cell r="H4699" t="str">
            <v>FO2</v>
          </cell>
          <cell r="O4699" t="str">
            <v>N/A</v>
          </cell>
          <cell r="V4699">
            <v>5807430.6396350004</v>
          </cell>
        </row>
        <row r="4700">
          <cell r="F4700" t="str">
            <v>B-FPP</v>
          </cell>
          <cell r="H4700" t="str">
            <v>FO2</v>
          </cell>
          <cell r="O4700" t="str">
            <v>N/A</v>
          </cell>
          <cell r="V4700">
            <v>15168853.510884</v>
          </cell>
        </row>
        <row r="4701">
          <cell r="F4701" t="str">
            <v>B-FPP</v>
          </cell>
          <cell r="H4701" t="str">
            <v>FO2</v>
          </cell>
          <cell r="O4701" t="str">
            <v>N/A</v>
          </cell>
          <cell r="V4701">
            <v>83987156.237468004</v>
          </cell>
        </row>
        <row r="4702">
          <cell r="F4702" t="str">
            <v>B-FPP</v>
          </cell>
          <cell r="H4702" t="str">
            <v>FO2</v>
          </cell>
          <cell r="O4702" t="str">
            <v>N/A</v>
          </cell>
          <cell r="V4702">
            <v>376529.60250199999</v>
          </cell>
        </row>
        <row r="4703">
          <cell r="F4703" t="str">
            <v>B-FPP</v>
          </cell>
          <cell r="H4703" t="str">
            <v>FO2</v>
          </cell>
          <cell r="O4703" t="str">
            <v>N/A</v>
          </cell>
          <cell r="V4703">
            <v>1099898.0869730001</v>
          </cell>
        </row>
        <row r="4704">
          <cell r="F4704" t="str">
            <v>B-FPP</v>
          </cell>
          <cell r="H4704" t="str">
            <v>FO2</v>
          </cell>
          <cell r="O4704" t="str">
            <v>N/A</v>
          </cell>
          <cell r="V4704">
            <v>6317561.2156659998</v>
          </cell>
        </row>
        <row r="4705">
          <cell r="F4705" t="str">
            <v>B-FPP</v>
          </cell>
          <cell r="H4705" t="str">
            <v>FO2</v>
          </cell>
          <cell r="O4705" t="str">
            <v>N/A</v>
          </cell>
          <cell r="V4705">
            <v>0</v>
          </cell>
        </row>
        <row r="4706">
          <cell r="F4706" t="str">
            <v>B-FPP</v>
          </cell>
          <cell r="H4706" t="str">
            <v>FO2</v>
          </cell>
          <cell r="O4706" t="str">
            <v>N/A</v>
          </cell>
          <cell r="V4706">
            <v>0</v>
          </cell>
        </row>
        <row r="4707">
          <cell r="F4707" t="str">
            <v>B-FPP</v>
          </cell>
          <cell r="H4707" t="str">
            <v>FO2</v>
          </cell>
          <cell r="O4707" t="str">
            <v>N/A</v>
          </cell>
          <cell r="V4707">
            <v>0</v>
          </cell>
        </row>
        <row r="4708">
          <cell r="F4708" t="str">
            <v>B-FPP</v>
          </cell>
          <cell r="H4708" t="str">
            <v>FO3</v>
          </cell>
          <cell r="O4708" t="str">
            <v>N/A</v>
          </cell>
          <cell r="V4708">
            <v>6401251.3736619996</v>
          </cell>
        </row>
        <row r="4709">
          <cell r="F4709" t="str">
            <v>B-FPP</v>
          </cell>
          <cell r="H4709" t="str">
            <v>FO3</v>
          </cell>
          <cell r="O4709" t="str">
            <v>N/A</v>
          </cell>
          <cell r="V4709">
            <v>17580968.195957001</v>
          </cell>
        </row>
        <row r="4710">
          <cell r="F4710" t="str">
            <v>B-FPP</v>
          </cell>
          <cell r="H4710" t="str">
            <v>FO3</v>
          </cell>
          <cell r="O4710" t="str">
            <v>N/A</v>
          </cell>
          <cell r="V4710">
            <v>95093095.818318993</v>
          </cell>
        </row>
        <row r="4711">
          <cell r="F4711" t="str">
            <v>B-FPP</v>
          </cell>
          <cell r="H4711" t="str">
            <v>FO3</v>
          </cell>
          <cell r="O4711" t="str">
            <v>N/A</v>
          </cell>
          <cell r="V4711">
            <v>4822495.3627119996</v>
          </cell>
        </row>
        <row r="4712">
          <cell r="F4712" t="str">
            <v>B-FPP</v>
          </cell>
          <cell r="H4712" t="str">
            <v>FO3</v>
          </cell>
          <cell r="O4712" t="str">
            <v>N/A</v>
          </cell>
          <cell r="V4712">
            <v>12741199.925329</v>
          </cell>
        </row>
        <row r="4713">
          <cell r="F4713" t="str">
            <v>B-FPP</v>
          </cell>
          <cell r="H4713" t="str">
            <v>FO3</v>
          </cell>
          <cell r="O4713" t="str">
            <v>N/A</v>
          </cell>
          <cell r="V4713">
            <v>76327623.051043004</v>
          </cell>
        </row>
        <row r="4714">
          <cell r="F4714" t="str">
            <v>B-FPP</v>
          </cell>
          <cell r="H4714" t="str">
            <v>FO3</v>
          </cell>
          <cell r="O4714" t="str">
            <v>N/A</v>
          </cell>
          <cell r="V4714">
            <v>1583336.713033</v>
          </cell>
        </row>
        <row r="4715">
          <cell r="F4715" t="str">
            <v>B-FPP</v>
          </cell>
          <cell r="H4715" t="str">
            <v>FO3</v>
          </cell>
          <cell r="O4715" t="str">
            <v>N/A</v>
          </cell>
          <cell r="V4715">
            <v>4363464.5456480002</v>
          </cell>
        </row>
        <row r="4716">
          <cell r="F4716" t="str">
            <v>B-FPP</v>
          </cell>
          <cell r="H4716" t="str">
            <v>FO3</v>
          </cell>
          <cell r="O4716" t="str">
            <v>N/A</v>
          </cell>
          <cell r="V4716">
            <v>28329135.721170999</v>
          </cell>
        </row>
        <row r="4717">
          <cell r="F4717" t="str">
            <v>B-FPP</v>
          </cell>
          <cell r="H4717" t="str">
            <v>FO3</v>
          </cell>
          <cell r="O4717" t="str">
            <v>N/A</v>
          </cell>
          <cell r="V4717">
            <v>5807430.6396350004</v>
          </cell>
        </row>
        <row r="4718">
          <cell r="F4718" t="str">
            <v>B-FPP</v>
          </cell>
          <cell r="H4718" t="str">
            <v>FO3</v>
          </cell>
          <cell r="O4718" t="str">
            <v>N/A</v>
          </cell>
          <cell r="V4718">
            <v>15168853.510884</v>
          </cell>
        </row>
        <row r="4719">
          <cell r="F4719" t="str">
            <v>B-FPP</v>
          </cell>
          <cell r="H4719" t="str">
            <v>FO3</v>
          </cell>
          <cell r="O4719" t="str">
            <v>N/A</v>
          </cell>
          <cell r="V4719">
            <v>83987156.237468004</v>
          </cell>
        </row>
        <row r="4720">
          <cell r="F4720" t="str">
            <v>B-FPP</v>
          </cell>
          <cell r="H4720" t="str">
            <v>FO3</v>
          </cell>
          <cell r="O4720" t="str">
            <v>N/A</v>
          </cell>
          <cell r="V4720">
            <v>376529.60250199999</v>
          </cell>
        </row>
        <row r="4721">
          <cell r="F4721" t="str">
            <v>B-FPP</v>
          </cell>
          <cell r="H4721" t="str">
            <v>FO3</v>
          </cell>
          <cell r="O4721" t="str">
            <v>N/A</v>
          </cell>
          <cell r="V4721">
            <v>1099898.0869730001</v>
          </cell>
        </row>
        <row r="4722">
          <cell r="F4722" t="str">
            <v>B-FPP</v>
          </cell>
          <cell r="H4722" t="str">
            <v>FO3</v>
          </cell>
          <cell r="O4722" t="str">
            <v>N/A</v>
          </cell>
          <cell r="V4722">
            <v>6317561.2156659998</v>
          </cell>
        </row>
        <row r="4723">
          <cell r="F4723" t="str">
            <v>B-FPP</v>
          </cell>
          <cell r="H4723" t="str">
            <v>FO3</v>
          </cell>
          <cell r="O4723" t="str">
            <v>N/A</v>
          </cell>
          <cell r="V4723">
            <v>0</v>
          </cell>
        </row>
        <row r="4724">
          <cell r="F4724" t="str">
            <v>B-FPP</v>
          </cell>
          <cell r="H4724" t="str">
            <v>FO3</v>
          </cell>
          <cell r="O4724" t="str">
            <v>N/A</v>
          </cell>
          <cell r="V4724">
            <v>0</v>
          </cell>
        </row>
        <row r="4725">
          <cell r="F4725" t="str">
            <v>B-FPP</v>
          </cell>
          <cell r="H4725" t="str">
            <v>FO3</v>
          </cell>
          <cell r="O4725" t="str">
            <v>N/A</v>
          </cell>
          <cell r="V4725">
            <v>0</v>
          </cell>
        </row>
        <row r="4726">
          <cell r="F4726" t="str">
            <v>B-1</v>
          </cell>
          <cell r="H4726" t="str">
            <v>EITE</v>
          </cell>
          <cell r="O4726" t="str">
            <v>N/A</v>
          </cell>
          <cell r="V4726">
            <v>18942345.982178263</v>
          </cell>
        </row>
        <row r="4727">
          <cell r="F4727" t="str">
            <v>B-1</v>
          </cell>
          <cell r="H4727" t="str">
            <v>EITE</v>
          </cell>
          <cell r="O4727" t="str">
            <v>N/A</v>
          </cell>
          <cell r="V4727">
            <v>5744858.3911473965</v>
          </cell>
        </row>
        <row r="4728">
          <cell r="F4728" t="str">
            <v>B-1</v>
          </cell>
          <cell r="H4728" t="str">
            <v>EITE</v>
          </cell>
          <cell r="O4728" t="str">
            <v>N/A</v>
          </cell>
          <cell r="V4728">
            <v>8073181.3428133586</v>
          </cell>
        </row>
        <row r="4729">
          <cell r="F4729" t="str">
            <v>B-1</v>
          </cell>
          <cell r="H4729" t="str">
            <v>EITE</v>
          </cell>
          <cell r="O4729" t="str">
            <v>N/A</v>
          </cell>
          <cell r="V4729">
            <v>40595025.942781195</v>
          </cell>
        </row>
        <row r="4730">
          <cell r="F4730" t="str">
            <v>B-1</v>
          </cell>
          <cell r="H4730" t="str">
            <v>EITE</v>
          </cell>
          <cell r="O4730" t="str">
            <v>N/A</v>
          </cell>
          <cell r="V4730">
            <v>13747763.10006943</v>
          </cell>
        </row>
        <row r="4731">
          <cell r="F4731" t="str">
            <v>B-1</v>
          </cell>
          <cell r="H4731" t="str">
            <v>EITE</v>
          </cell>
          <cell r="O4731" t="str">
            <v>N/A</v>
          </cell>
          <cell r="V4731">
            <v>5073883.5150459949</v>
          </cell>
        </row>
        <row r="4732">
          <cell r="F4732" t="str">
            <v>B-1</v>
          </cell>
          <cell r="H4732" t="str">
            <v>EITE</v>
          </cell>
          <cell r="O4732" t="str">
            <v>C</v>
          </cell>
          <cell r="V4732">
            <v>47486.698642411531</v>
          </cell>
        </row>
        <row r="4733">
          <cell r="F4733" t="str">
            <v>B-1</v>
          </cell>
          <cell r="H4733" t="str">
            <v>EITE</v>
          </cell>
          <cell r="O4733" t="str">
            <v>C</v>
          </cell>
          <cell r="V4733">
            <v>13081.470509365401</v>
          </cell>
        </row>
        <row r="4734">
          <cell r="F4734" t="str">
            <v>B-1</v>
          </cell>
          <cell r="H4734" t="str">
            <v>EITE</v>
          </cell>
          <cell r="O4734" t="str">
            <v>C</v>
          </cell>
          <cell r="V4734">
            <v>17716.451704169242</v>
          </cell>
        </row>
        <row r="4735">
          <cell r="F4735" t="str">
            <v>B-1</v>
          </cell>
          <cell r="H4735" t="str">
            <v>EITE</v>
          </cell>
          <cell r="O4735" t="str">
            <v>C</v>
          </cell>
          <cell r="V4735">
            <v>102921.35445797614</v>
          </cell>
        </row>
        <row r="4736">
          <cell r="F4736" t="str">
            <v>B-1</v>
          </cell>
          <cell r="H4736" t="str">
            <v>EITE</v>
          </cell>
          <cell r="O4736" t="str">
            <v>C</v>
          </cell>
          <cell r="V4736">
            <v>35067.199226328652</v>
          </cell>
        </row>
        <row r="4737">
          <cell r="F4737" t="str">
            <v>B-1</v>
          </cell>
          <cell r="H4737" t="str">
            <v>EITE</v>
          </cell>
          <cell r="O4737" t="str">
            <v>C</v>
          </cell>
          <cell r="V4737">
            <v>8595.2691402983164</v>
          </cell>
        </row>
        <row r="4738">
          <cell r="F4738" t="str">
            <v>B-1</v>
          </cell>
          <cell r="H4738" t="str">
            <v>Small Business</v>
          </cell>
          <cell r="O4738" t="str">
            <v>N/A</v>
          </cell>
          <cell r="V4738">
            <v>998074836.83471501</v>
          </cell>
        </row>
        <row r="4739">
          <cell r="F4739" t="str">
            <v>B-1</v>
          </cell>
          <cell r="H4739" t="str">
            <v>Small Business</v>
          </cell>
          <cell r="O4739" t="str">
            <v>N/A</v>
          </cell>
          <cell r="V4739">
            <v>302697385.35963678</v>
          </cell>
        </row>
        <row r="4740">
          <cell r="F4740" t="str">
            <v>B-1</v>
          </cell>
          <cell r="H4740" t="str">
            <v>Small Business</v>
          </cell>
          <cell r="O4740" t="str">
            <v>N/A</v>
          </cell>
          <cell r="V4740">
            <v>425377044.58816588</v>
          </cell>
        </row>
        <row r="4741">
          <cell r="F4741" t="str">
            <v>B-1</v>
          </cell>
          <cell r="H4741" t="str">
            <v>Small Business</v>
          </cell>
          <cell r="O4741" t="str">
            <v>N/A</v>
          </cell>
          <cell r="V4741">
            <v>2138957546.8773668</v>
          </cell>
        </row>
        <row r="4742">
          <cell r="F4742" t="str">
            <v>B-1</v>
          </cell>
          <cell r="H4742" t="str">
            <v>Small Business</v>
          </cell>
          <cell r="O4742" t="str">
            <v>N/A</v>
          </cell>
          <cell r="V4742">
            <v>724371544.36170006</v>
          </cell>
        </row>
        <row r="4743">
          <cell r="F4743" t="str">
            <v>B-1</v>
          </cell>
          <cell r="H4743" t="str">
            <v>Small Business</v>
          </cell>
          <cell r="O4743" t="str">
            <v>N/A</v>
          </cell>
          <cell r="V4743">
            <v>267343626.08318996</v>
          </cell>
        </row>
        <row r="4744">
          <cell r="F4744" t="str">
            <v>B-1</v>
          </cell>
          <cell r="H4744" t="str">
            <v>Small Business</v>
          </cell>
          <cell r="O4744" t="str">
            <v>C</v>
          </cell>
          <cell r="V4744">
            <v>2502080.7371977894</v>
          </cell>
        </row>
        <row r="4745">
          <cell r="F4745" t="str">
            <v>B-1</v>
          </cell>
          <cell r="H4745" t="str">
            <v>Small Business</v>
          </cell>
          <cell r="O4745" t="str">
            <v>C</v>
          </cell>
          <cell r="V4745">
            <v>689264.4953522071</v>
          </cell>
        </row>
        <row r="4746">
          <cell r="F4746" t="str">
            <v>B-1</v>
          </cell>
          <cell r="H4746" t="str">
            <v>Small Business</v>
          </cell>
          <cell r="O4746" t="str">
            <v>C</v>
          </cell>
          <cell r="V4746">
            <v>933482.29731233406</v>
          </cell>
        </row>
        <row r="4747">
          <cell r="F4747" t="str">
            <v>B-1</v>
          </cell>
          <cell r="H4747" t="str">
            <v>Small Business</v>
          </cell>
          <cell r="O4747" t="str">
            <v>C</v>
          </cell>
          <cell r="V4747">
            <v>5422940.4401175343</v>
          </cell>
        </row>
        <row r="4748">
          <cell r="F4748" t="str">
            <v>B-1</v>
          </cell>
          <cell r="H4748" t="str">
            <v>Small Business</v>
          </cell>
          <cell r="O4748" t="str">
            <v>C</v>
          </cell>
          <cell r="V4748">
            <v>1847695.590556606</v>
          </cell>
        </row>
        <row r="4749">
          <cell r="F4749" t="str">
            <v>B-1</v>
          </cell>
          <cell r="H4749" t="str">
            <v>Small Business</v>
          </cell>
          <cell r="O4749" t="str">
            <v>C</v>
          </cell>
          <cell r="V4749">
            <v>452885.92304379394</v>
          </cell>
        </row>
        <row r="4750">
          <cell r="F4750" t="str">
            <v>B-1</v>
          </cell>
          <cell r="H4750" t="str">
            <v>N/A</v>
          </cell>
          <cell r="O4750" t="str">
            <v>N/A</v>
          </cell>
          <cell r="V4750">
            <v>8363799.2686666697</v>
          </cell>
        </row>
        <row r="4751">
          <cell r="F4751" t="str">
            <v>B-1</v>
          </cell>
          <cell r="H4751" t="str">
            <v>N/A</v>
          </cell>
          <cell r="O4751" t="str">
            <v>N/A</v>
          </cell>
          <cell r="V4751">
            <v>1142449144.5382981</v>
          </cell>
        </row>
        <row r="4752">
          <cell r="F4752" t="str">
            <v>B-1</v>
          </cell>
          <cell r="H4752" t="str">
            <v>N/A</v>
          </cell>
          <cell r="O4752" t="str">
            <v>N/A</v>
          </cell>
          <cell r="V4752">
            <v>346483406.04880399</v>
          </cell>
        </row>
        <row r="4753">
          <cell r="F4753" t="str">
            <v>B-1</v>
          </cell>
          <cell r="H4753" t="str">
            <v>N/A</v>
          </cell>
          <cell r="O4753" t="str">
            <v>N/A</v>
          </cell>
          <cell r="V4753">
            <v>486909020.00613797</v>
          </cell>
        </row>
        <row r="4754">
          <cell r="F4754" t="str">
            <v>B-1</v>
          </cell>
          <cell r="H4754" t="str">
            <v>N/A</v>
          </cell>
          <cell r="O4754" t="str">
            <v>N/A</v>
          </cell>
          <cell r="V4754">
            <v>2448363719.2813635</v>
          </cell>
        </row>
        <row r="4755">
          <cell r="F4755" t="str">
            <v>B-1</v>
          </cell>
          <cell r="H4755" t="str">
            <v>N/A</v>
          </cell>
          <cell r="O4755" t="str">
            <v>N/A</v>
          </cell>
          <cell r="V4755">
            <v>829153907.74545193</v>
          </cell>
        </row>
        <row r="4756">
          <cell r="F4756" t="str">
            <v>B-1</v>
          </cell>
          <cell r="H4756" t="str">
            <v>N/A</v>
          </cell>
          <cell r="O4756" t="str">
            <v>N/A</v>
          </cell>
          <cell r="V4756">
            <v>306015626.92947298</v>
          </cell>
        </row>
        <row r="4757">
          <cell r="F4757" t="str">
            <v>B-1</v>
          </cell>
          <cell r="H4757" t="str">
            <v>N/A</v>
          </cell>
          <cell r="O4757" t="str">
            <v>C</v>
          </cell>
          <cell r="V4757">
            <v>2864013.6914400002</v>
          </cell>
        </row>
        <row r="4758">
          <cell r="F4758" t="str">
            <v>B-1</v>
          </cell>
          <cell r="H4758" t="str">
            <v>N/A</v>
          </cell>
          <cell r="O4758" t="str">
            <v>C</v>
          </cell>
          <cell r="V4758">
            <v>788968.52622099989</v>
          </cell>
        </row>
        <row r="4759">
          <cell r="F4759" t="str">
            <v>B-1</v>
          </cell>
          <cell r="H4759" t="str">
            <v>N/A</v>
          </cell>
          <cell r="O4759" t="str">
            <v>C</v>
          </cell>
          <cell r="V4759">
            <v>1068513.1140959999</v>
          </cell>
        </row>
        <row r="4760">
          <cell r="F4760" t="str">
            <v>B-1</v>
          </cell>
          <cell r="H4760" t="str">
            <v>N/A</v>
          </cell>
          <cell r="O4760" t="str">
            <v>C</v>
          </cell>
          <cell r="V4760">
            <v>6207383.8935180008</v>
          </cell>
        </row>
        <row r="4761">
          <cell r="F4761" t="str">
            <v>B-1</v>
          </cell>
          <cell r="H4761" t="str">
            <v>N/A</v>
          </cell>
          <cell r="O4761" t="str">
            <v>C</v>
          </cell>
          <cell r="V4761">
            <v>2114969.9089640002</v>
          </cell>
        </row>
        <row r="4762">
          <cell r="F4762" t="str">
            <v>B-1</v>
          </cell>
          <cell r="H4762" t="str">
            <v>N/A</v>
          </cell>
          <cell r="O4762" t="str">
            <v>C</v>
          </cell>
          <cell r="V4762">
            <v>518397.13442300004</v>
          </cell>
        </row>
        <row r="4763">
          <cell r="F4763" t="str">
            <v>B-1</v>
          </cell>
          <cell r="H4763" t="str">
            <v>N/A</v>
          </cell>
          <cell r="O4763" t="str">
            <v>N/A</v>
          </cell>
          <cell r="V4763">
            <v>714244.74727000005</v>
          </cell>
        </row>
        <row r="4764">
          <cell r="F4764" t="str">
            <v>B-1</v>
          </cell>
          <cell r="H4764" t="str">
            <v>N/A</v>
          </cell>
          <cell r="O4764" t="str">
            <v>N/A</v>
          </cell>
          <cell r="V4764">
            <v>860751.97603700007</v>
          </cell>
        </row>
        <row r="4765">
          <cell r="F4765" t="str">
            <v>B-1</v>
          </cell>
          <cell r="H4765" t="str">
            <v>N/A</v>
          </cell>
          <cell r="O4765" t="str">
            <v>N/A</v>
          </cell>
          <cell r="V4765">
            <v>1427731.5640100001</v>
          </cell>
        </row>
        <row r="4766">
          <cell r="F4766" t="str">
            <v>B-1</v>
          </cell>
          <cell r="H4766" t="str">
            <v>N/A</v>
          </cell>
          <cell r="O4766" t="str">
            <v>N/A</v>
          </cell>
          <cell r="V4766">
            <v>1722615.8260960001</v>
          </cell>
        </row>
        <row r="4767">
          <cell r="F4767" t="str">
            <v>B-1</v>
          </cell>
          <cell r="H4767" t="str">
            <v>N/A</v>
          </cell>
          <cell r="O4767" t="str">
            <v>C</v>
          </cell>
          <cell r="V4767">
            <v>1008.215188</v>
          </cell>
        </row>
        <row r="4768">
          <cell r="F4768" t="str">
            <v>B-1</v>
          </cell>
          <cell r="H4768" t="str">
            <v>N/A</v>
          </cell>
          <cell r="O4768" t="str">
            <v>C</v>
          </cell>
          <cell r="V4768">
            <v>1080.412568</v>
          </cell>
        </row>
        <row r="4769">
          <cell r="F4769" t="str">
            <v>B-1</v>
          </cell>
          <cell r="H4769" t="str">
            <v>N/A</v>
          </cell>
          <cell r="O4769" t="str">
            <v>C</v>
          </cell>
          <cell r="V4769">
            <v>2033.3836329999999</v>
          </cell>
        </row>
        <row r="4770">
          <cell r="F4770" t="str">
            <v>B-1</v>
          </cell>
          <cell r="H4770" t="str">
            <v>N/A</v>
          </cell>
          <cell r="O4770" t="str">
            <v>C</v>
          </cell>
          <cell r="V4770">
            <v>2171.8575389999996</v>
          </cell>
        </row>
        <row r="4771">
          <cell r="F4771" t="str">
            <v>B-1</v>
          </cell>
          <cell r="H4771" t="str">
            <v>N/A</v>
          </cell>
          <cell r="O4771" t="str">
            <v>N/A</v>
          </cell>
          <cell r="V4771">
            <v>486909020.00613797</v>
          </cell>
        </row>
        <row r="4772">
          <cell r="F4772" t="str">
            <v>B-1</v>
          </cell>
          <cell r="H4772" t="str">
            <v>N/A</v>
          </cell>
          <cell r="O4772" t="str">
            <v>N/A</v>
          </cell>
          <cell r="V4772">
            <v>1142449144.5382981</v>
          </cell>
        </row>
        <row r="4773">
          <cell r="F4773" t="str">
            <v>B-1</v>
          </cell>
          <cell r="H4773" t="str">
            <v>N/A</v>
          </cell>
          <cell r="O4773" t="str">
            <v>N/A</v>
          </cell>
          <cell r="V4773">
            <v>346483406.04880399</v>
          </cell>
        </row>
        <row r="4774">
          <cell r="F4774" t="str">
            <v>B-1</v>
          </cell>
          <cell r="H4774" t="str">
            <v>N/A</v>
          </cell>
          <cell r="O4774" t="str">
            <v>N/A</v>
          </cell>
          <cell r="V4774">
            <v>2448363719.2813635</v>
          </cell>
        </row>
        <row r="4775">
          <cell r="F4775" t="str">
            <v>B-1</v>
          </cell>
          <cell r="H4775" t="str">
            <v>N/A</v>
          </cell>
          <cell r="O4775" t="str">
            <v>N/A</v>
          </cell>
          <cell r="V4775">
            <v>829153907.74545193</v>
          </cell>
        </row>
        <row r="4776">
          <cell r="F4776" t="str">
            <v>B-1</v>
          </cell>
          <cell r="H4776" t="str">
            <v>N/A</v>
          </cell>
          <cell r="O4776" t="str">
            <v>N/A</v>
          </cell>
          <cell r="V4776">
            <v>306015626.92947298</v>
          </cell>
        </row>
        <row r="4777">
          <cell r="F4777" t="str">
            <v>B-1</v>
          </cell>
          <cell r="H4777" t="str">
            <v>N/A</v>
          </cell>
          <cell r="O4777" t="str">
            <v>C</v>
          </cell>
          <cell r="V4777">
            <v>1068513.1140959999</v>
          </cell>
        </row>
        <row r="4778">
          <cell r="F4778" t="str">
            <v>B-1</v>
          </cell>
          <cell r="H4778" t="str">
            <v>N/A</v>
          </cell>
          <cell r="O4778" t="str">
            <v>C</v>
          </cell>
          <cell r="V4778">
            <v>2864013.6914400002</v>
          </cell>
        </row>
        <row r="4779">
          <cell r="F4779" t="str">
            <v>B-1</v>
          </cell>
          <cell r="H4779" t="str">
            <v>N/A</v>
          </cell>
          <cell r="O4779" t="str">
            <v>C</v>
          </cell>
          <cell r="V4779">
            <v>788968.52622099989</v>
          </cell>
        </row>
        <row r="4780">
          <cell r="F4780" t="str">
            <v>B-1</v>
          </cell>
          <cell r="H4780" t="str">
            <v>N/A</v>
          </cell>
          <cell r="O4780" t="str">
            <v>C</v>
          </cell>
          <cell r="V4780">
            <v>6207383.8935180008</v>
          </cell>
        </row>
        <row r="4781">
          <cell r="F4781" t="str">
            <v>B-1</v>
          </cell>
          <cell r="H4781" t="str">
            <v>N/A</v>
          </cell>
          <cell r="O4781" t="str">
            <v>C</v>
          </cell>
          <cell r="V4781">
            <v>2114969.9089640002</v>
          </cell>
        </row>
        <row r="4782">
          <cell r="F4782" t="str">
            <v>B-1</v>
          </cell>
          <cell r="H4782" t="str">
            <v>N/A</v>
          </cell>
          <cell r="O4782" t="str">
            <v>C</v>
          </cell>
          <cell r="V4782">
            <v>518397.13442300004</v>
          </cell>
        </row>
        <row r="4783">
          <cell r="F4783" t="str">
            <v>B-1</v>
          </cell>
          <cell r="H4783" t="str">
            <v>CARE Discount</v>
          </cell>
          <cell r="O4783" t="str">
            <v>C</v>
          </cell>
          <cell r="V4783">
            <v>1068513.1140959999</v>
          </cell>
        </row>
        <row r="4784">
          <cell r="F4784" t="str">
            <v>B-1</v>
          </cell>
          <cell r="H4784" t="str">
            <v>CARE Discount</v>
          </cell>
          <cell r="O4784" t="str">
            <v>C</v>
          </cell>
          <cell r="V4784">
            <v>2864013.6914400002</v>
          </cell>
        </row>
        <row r="4785">
          <cell r="F4785" t="str">
            <v>B-1</v>
          </cell>
          <cell r="H4785" t="str">
            <v>CARE Discount</v>
          </cell>
          <cell r="O4785" t="str">
            <v>C</v>
          </cell>
          <cell r="V4785">
            <v>788968.52622099989</v>
          </cell>
        </row>
        <row r="4786">
          <cell r="F4786" t="str">
            <v>B-1</v>
          </cell>
          <cell r="H4786" t="str">
            <v>CARE Discount</v>
          </cell>
          <cell r="O4786" t="str">
            <v>C</v>
          </cell>
          <cell r="V4786">
            <v>6207383.8935180008</v>
          </cell>
        </row>
        <row r="4787">
          <cell r="F4787" t="str">
            <v>B-1</v>
          </cell>
          <cell r="H4787" t="str">
            <v>CARE Discount</v>
          </cell>
          <cell r="O4787" t="str">
            <v>C</v>
          </cell>
          <cell r="V4787">
            <v>2114969.9089640002</v>
          </cell>
        </row>
        <row r="4788">
          <cell r="F4788" t="str">
            <v>B-1</v>
          </cell>
          <cell r="H4788" t="str">
            <v>CARE Discount</v>
          </cell>
          <cell r="O4788" t="str">
            <v>C</v>
          </cell>
          <cell r="V4788">
            <v>518397.13442300004</v>
          </cell>
        </row>
        <row r="4789">
          <cell r="F4789" t="str">
            <v>B-1</v>
          </cell>
          <cell r="H4789" t="str">
            <v>N/A</v>
          </cell>
          <cell r="O4789" t="str">
            <v>N/A</v>
          </cell>
          <cell r="V4789">
            <v>2381.08608</v>
          </cell>
        </row>
        <row r="4790">
          <cell r="F4790" t="str">
            <v>B-1</v>
          </cell>
          <cell r="H4790" t="str">
            <v>N/A</v>
          </cell>
          <cell r="O4790" t="str">
            <v>N/A</v>
          </cell>
          <cell r="V4790">
            <v>26580435.628166649</v>
          </cell>
        </row>
        <row r="4791">
          <cell r="F4791" t="str">
            <v>B-1</v>
          </cell>
          <cell r="H4791" t="str">
            <v>N/A</v>
          </cell>
          <cell r="O4791" t="str">
            <v>N/A</v>
          </cell>
          <cell r="V4791">
            <v>1142383785.3202281</v>
          </cell>
        </row>
        <row r="4792">
          <cell r="F4792" t="str">
            <v>B-1</v>
          </cell>
          <cell r="H4792" t="str">
            <v>N/A</v>
          </cell>
          <cell r="O4792" t="str">
            <v>N/A</v>
          </cell>
          <cell r="V4792">
            <v>346460949.33276397</v>
          </cell>
        </row>
        <row r="4793">
          <cell r="F4793" t="str">
            <v>B-1</v>
          </cell>
          <cell r="H4793" t="str">
            <v>N/A</v>
          </cell>
          <cell r="O4793" t="str">
            <v>N/A</v>
          </cell>
          <cell r="V4793">
            <v>486878633.228948</v>
          </cell>
        </row>
        <row r="4794">
          <cell r="F4794" t="str">
            <v>B-1</v>
          </cell>
          <cell r="H4794" t="str">
            <v>N/A</v>
          </cell>
          <cell r="O4794" t="str">
            <v>N/A</v>
          </cell>
          <cell r="V4794">
            <v>2448258326.9025307</v>
          </cell>
        </row>
        <row r="4795">
          <cell r="F4795" t="str">
            <v>B-1</v>
          </cell>
          <cell r="H4795" t="str">
            <v>N/A</v>
          </cell>
          <cell r="O4795" t="str">
            <v>N/A</v>
          </cell>
          <cell r="V4795">
            <v>829116518.30458796</v>
          </cell>
        </row>
        <row r="4796">
          <cell r="F4796" t="str">
            <v>B-1</v>
          </cell>
          <cell r="H4796" t="str">
            <v>N/A</v>
          </cell>
          <cell r="O4796" t="str">
            <v>N/A</v>
          </cell>
          <cell r="V4796">
            <v>305998178.10482299</v>
          </cell>
        </row>
        <row r="4797">
          <cell r="F4797" t="str">
            <v>B-1</v>
          </cell>
          <cell r="H4797" t="str">
            <v>N/A</v>
          </cell>
          <cell r="O4797" t="str">
            <v>C</v>
          </cell>
          <cell r="V4797">
            <v>2864013.6914400002</v>
          </cell>
        </row>
        <row r="4798">
          <cell r="F4798" t="str">
            <v>B-1</v>
          </cell>
          <cell r="H4798" t="str">
            <v>N/A</v>
          </cell>
          <cell r="O4798" t="str">
            <v>C</v>
          </cell>
          <cell r="V4798">
            <v>788968.52622099989</v>
          </cell>
        </row>
        <row r="4799">
          <cell r="F4799" t="str">
            <v>B-1</v>
          </cell>
          <cell r="H4799" t="str">
            <v>N/A</v>
          </cell>
          <cell r="O4799" t="str">
            <v>C</v>
          </cell>
          <cell r="V4799">
            <v>1068513.1140959999</v>
          </cell>
        </row>
        <row r="4800">
          <cell r="F4800" t="str">
            <v>B-1</v>
          </cell>
          <cell r="H4800" t="str">
            <v>N/A</v>
          </cell>
          <cell r="O4800" t="str">
            <v>C</v>
          </cell>
          <cell r="V4800">
            <v>6207383.8935180008</v>
          </cell>
        </row>
        <row r="4801">
          <cell r="F4801" t="str">
            <v>B-1</v>
          </cell>
          <cell r="H4801" t="str">
            <v>N/A</v>
          </cell>
          <cell r="O4801" t="str">
            <v>C</v>
          </cell>
          <cell r="V4801">
            <v>2114969.9089640002</v>
          </cell>
        </row>
        <row r="4802">
          <cell r="F4802" t="str">
            <v>B-1</v>
          </cell>
          <cell r="H4802" t="str">
            <v>N/A</v>
          </cell>
          <cell r="O4802" t="str">
            <v>C</v>
          </cell>
          <cell r="V4802">
            <v>518397.13442300004</v>
          </cell>
        </row>
        <row r="4803">
          <cell r="F4803" t="str">
            <v>B-1</v>
          </cell>
          <cell r="H4803" t="str">
            <v>CARE Discount</v>
          </cell>
          <cell r="O4803" t="str">
            <v>C</v>
          </cell>
          <cell r="V4803">
            <v>2864013.6914400002</v>
          </cell>
        </row>
        <row r="4804">
          <cell r="F4804" t="str">
            <v>B-1</v>
          </cell>
          <cell r="H4804" t="str">
            <v>CARE Discount</v>
          </cell>
          <cell r="O4804" t="str">
            <v>C</v>
          </cell>
          <cell r="V4804">
            <v>788968.52622099989</v>
          </cell>
        </row>
        <row r="4805">
          <cell r="F4805" t="str">
            <v>B-1</v>
          </cell>
          <cell r="H4805" t="str">
            <v>CARE Discount</v>
          </cell>
          <cell r="O4805" t="str">
            <v>C</v>
          </cell>
          <cell r="V4805">
            <v>1068513.1140959999</v>
          </cell>
        </row>
        <row r="4806">
          <cell r="F4806" t="str">
            <v>B-1</v>
          </cell>
          <cell r="H4806" t="str">
            <v>CARE Discount</v>
          </cell>
          <cell r="O4806" t="str">
            <v>C</v>
          </cell>
          <cell r="V4806">
            <v>6207383.8935180008</v>
          </cell>
        </row>
        <row r="4807">
          <cell r="F4807" t="str">
            <v>B-1</v>
          </cell>
          <cell r="H4807" t="str">
            <v>CARE Discount</v>
          </cell>
          <cell r="O4807" t="str">
            <v>C</v>
          </cell>
          <cell r="V4807">
            <v>2114969.9089640002</v>
          </cell>
        </row>
        <row r="4808">
          <cell r="F4808" t="str">
            <v>B-1</v>
          </cell>
          <cell r="H4808" t="str">
            <v>CARE Discount</v>
          </cell>
          <cell r="O4808" t="str">
            <v>C</v>
          </cell>
          <cell r="V4808">
            <v>518397.13442300004</v>
          </cell>
        </row>
        <row r="4809">
          <cell r="F4809" t="str">
            <v>B-1</v>
          </cell>
          <cell r="H4809" t="str">
            <v>N/A</v>
          </cell>
          <cell r="O4809" t="str">
            <v>N/A</v>
          </cell>
          <cell r="V4809">
            <v>6249059.2686666679</v>
          </cell>
        </row>
        <row r="4810">
          <cell r="F4810" t="str">
            <v>B-1</v>
          </cell>
          <cell r="H4810" t="str">
            <v>N/A</v>
          </cell>
          <cell r="O4810" t="str">
            <v>N/A</v>
          </cell>
          <cell r="V4810">
            <v>1142449144.5382981</v>
          </cell>
        </row>
        <row r="4811">
          <cell r="F4811" t="str">
            <v>B-1</v>
          </cell>
          <cell r="H4811" t="str">
            <v>N/A</v>
          </cell>
          <cell r="O4811" t="str">
            <v>N/A</v>
          </cell>
          <cell r="V4811">
            <v>346483406.04880399</v>
          </cell>
        </row>
        <row r="4812">
          <cell r="F4812" t="str">
            <v>B-1</v>
          </cell>
          <cell r="H4812" t="str">
            <v>N/A</v>
          </cell>
          <cell r="O4812" t="str">
            <v>N/A</v>
          </cell>
          <cell r="V4812">
            <v>486909020.00613797</v>
          </cell>
        </row>
        <row r="4813">
          <cell r="F4813" t="str">
            <v>B-1</v>
          </cell>
          <cell r="H4813" t="str">
            <v>N/A</v>
          </cell>
          <cell r="O4813" t="str">
            <v>N/A</v>
          </cell>
          <cell r="V4813">
            <v>2448363719.2813635</v>
          </cell>
        </row>
        <row r="4814">
          <cell r="F4814" t="str">
            <v>B-1</v>
          </cell>
          <cell r="H4814" t="str">
            <v>N/A</v>
          </cell>
          <cell r="O4814" t="str">
            <v>N/A</v>
          </cell>
          <cell r="V4814">
            <v>829153907.74545193</v>
          </cell>
        </row>
        <row r="4815">
          <cell r="F4815" t="str">
            <v>B-1</v>
          </cell>
          <cell r="H4815" t="str">
            <v>N/A</v>
          </cell>
          <cell r="O4815" t="str">
            <v>N/A</v>
          </cell>
          <cell r="V4815">
            <v>306015626.92947298</v>
          </cell>
        </row>
        <row r="4816">
          <cell r="F4816" t="str">
            <v>B-1</v>
          </cell>
          <cell r="H4816" t="str">
            <v>N/A</v>
          </cell>
          <cell r="O4816" t="str">
            <v>C</v>
          </cell>
          <cell r="V4816">
            <v>2864013.6914400002</v>
          </cell>
        </row>
        <row r="4817">
          <cell r="F4817" t="str">
            <v>B-1</v>
          </cell>
          <cell r="H4817" t="str">
            <v>N/A</v>
          </cell>
          <cell r="O4817" t="str">
            <v>C</v>
          </cell>
          <cell r="V4817">
            <v>788968.52622099989</v>
          </cell>
        </row>
        <row r="4818">
          <cell r="F4818" t="str">
            <v>B-1</v>
          </cell>
          <cell r="H4818" t="str">
            <v>N/A</v>
          </cell>
          <cell r="O4818" t="str">
            <v>C</v>
          </cell>
          <cell r="V4818">
            <v>1068513.1140959999</v>
          </cell>
        </row>
        <row r="4819">
          <cell r="F4819" t="str">
            <v>B-1</v>
          </cell>
          <cell r="H4819" t="str">
            <v>N/A</v>
          </cell>
          <cell r="O4819" t="str">
            <v>C</v>
          </cell>
          <cell r="V4819">
            <v>6207383.8935180008</v>
          </cell>
        </row>
        <row r="4820">
          <cell r="F4820" t="str">
            <v>B-1</v>
          </cell>
          <cell r="H4820" t="str">
            <v>N/A</v>
          </cell>
          <cell r="O4820" t="str">
            <v>C</v>
          </cell>
          <cell r="V4820">
            <v>2114969.9089640002</v>
          </cell>
        </row>
        <row r="4821">
          <cell r="F4821" t="str">
            <v>B-1</v>
          </cell>
          <cell r="H4821" t="str">
            <v>N/A</v>
          </cell>
          <cell r="O4821" t="str">
            <v>C</v>
          </cell>
          <cell r="V4821">
            <v>518397.13442300004</v>
          </cell>
        </row>
        <row r="4822">
          <cell r="F4822" t="str">
            <v>B-1</v>
          </cell>
          <cell r="H4822" t="str">
            <v>N/A</v>
          </cell>
          <cell r="O4822" t="str">
            <v>N/A</v>
          </cell>
          <cell r="V4822">
            <v>327463578.63626802</v>
          </cell>
        </row>
        <row r="4823">
          <cell r="F4823" t="str">
            <v>B-1</v>
          </cell>
          <cell r="H4823" t="str">
            <v>N/A</v>
          </cell>
          <cell r="O4823" t="str">
            <v>N/A</v>
          </cell>
          <cell r="V4823">
            <v>100931252.60386498</v>
          </cell>
        </row>
        <row r="4824">
          <cell r="F4824" t="str">
            <v>B-1</v>
          </cell>
          <cell r="H4824" t="str">
            <v>N/A</v>
          </cell>
          <cell r="O4824" t="str">
            <v>N/A</v>
          </cell>
          <cell r="V4824">
            <v>146605677.329142</v>
          </cell>
        </row>
        <row r="4825">
          <cell r="F4825" t="str">
            <v>B-1</v>
          </cell>
          <cell r="H4825" t="str">
            <v>N/A</v>
          </cell>
          <cell r="O4825" t="str">
            <v>N/A</v>
          </cell>
          <cell r="V4825">
            <v>627500599.73076391</v>
          </cell>
        </row>
        <row r="4826">
          <cell r="F4826" t="str">
            <v>B-1</v>
          </cell>
          <cell r="H4826" t="str">
            <v>N/A</v>
          </cell>
          <cell r="O4826" t="str">
            <v>N/A</v>
          </cell>
          <cell r="V4826">
            <v>218631324.89041701</v>
          </cell>
        </row>
        <row r="4827">
          <cell r="F4827" t="str">
            <v>B-1</v>
          </cell>
          <cell r="H4827" t="str">
            <v>N/A</v>
          </cell>
          <cell r="O4827" t="str">
            <v>N/A</v>
          </cell>
          <cell r="V4827">
            <v>71782163.739510998</v>
          </cell>
        </row>
        <row r="4828">
          <cell r="F4828" t="str">
            <v>B-1</v>
          </cell>
          <cell r="H4828" t="str">
            <v>N/A</v>
          </cell>
          <cell r="O4828" t="str">
            <v>N/A</v>
          </cell>
          <cell r="V4828">
            <v>2088.2394479999998</v>
          </cell>
        </row>
        <row r="4829">
          <cell r="F4829" t="str">
            <v>B-1</v>
          </cell>
          <cell r="H4829" t="str">
            <v>N/A</v>
          </cell>
          <cell r="O4829" t="str">
            <v>C</v>
          </cell>
          <cell r="V4829">
            <v>742626.50058300002</v>
          </cell>
        </row>
        <row r="4830">
          <cell r="F4830" t="str">
            <v>B-1</v>
          </cell>
          <cell r="H4830" t="str">
            <v>N/A</v>
          </cell>
          <cell r="O4830" t="str">
            <v>C</v>
          </cell>
          <cell r="V4830">
            <v>263251.17489700002</v>
          </cell>
        </row>
        <row r="4831">
          <cell r="F4831" t="str">
            <v>B-1</v>
          </cell>
          <cell r="H4831" t="str">
            <v>N/A</v>
          </cell>
          <cell r="O4831" t="str">
            <v>C</v>
          </cell>
          <cell r="V4831">
            <v>413912.12697400001</v>
          </cell>
        </row>
        <row r="4832">
          <cell r="F4832" t="str">
            <v>B-1</v>
          </cell>
          <cell r="H4832" t="str">
            <v>N/A</v>
          </cell>
          <cell r="O4832" t="str">
            <v>C</v>
          </cell>
          <cell r="V4832">
            <v>1337488.145146</v>
          </cell>
        </row>
        <row r="4833">
          <cell r="F4833" t="str">
            <v>B-1</v>
          </cell>
          <cell r="H4833" t="str">
            <v>N/A</v>
          </cell>
          <cell r="O4833" t="str">
            <v>C</v>
          </cell>
          <cell r="V4833">
            <v>505502.02840499999</v>
          </cell>
        </row>
        <row r="4834">
          <cell r="F4834" t="str">
            <v>B-1</v>
          </cell>
          <cell r="H4834" t="str">
            <v>N/A</v>
          </cell>
          <cell r="O4834" t="str">
            <v>C</v>
          </cell>
          <cell r="V4834">
            <v>63219.013564000008</v>
          </cell>
        </row>
        <row r="4835">
          <cell r="F4835" t="str">
            <v>B-1</v>
          </cell>
          <cell r="H4835" t="str">
            <v>N/A</v>
          </cell>
          <cell r="O4835" t="str">
            <v>N/A</v>
          </cell>
          <cell r="V4835">
            <v>30514731.717166651</v>
          </cell>
        </row>
        <row r="4836">
          <cell r="F4836" t="str">
            <v>B-1</v>
          </cell>
          <cell r="H4836" t="str">
            <v>N/A</v>
          </cell>
          <cell r="O4836" t="str">
            <v>N/A</v>
          </cell>
          <cell r="V4836">
            <v>1142449144.5382981</v>
          </cell>
        </row>
        <row r="4837">
          <cell r="F4837" t="str">
            <v>B-1</v>
          </cell>
          <cell r="H4837" t="str">
            <v>N/A</v>
          </cell>
          <cell r="O4837" t="str">
            <v>N/A</v>
          </cell>
          <cell r="V4837">
            <v>346483406.04880399</v>
          </cell>
        </row>
        <row r="4838">
          <cell r="F4838" t="str">
            <v>B-1</v>
          </cell>
          <cell r="H4838" t="str">
            <v>N/A</v>
          </cell>
          <cell r="O4838" t="str">
            <v>N/A</v>
          </cell>
          <cell r="V4838">
            <v>486909020.00613797</v>
          </cell>
        </row>
        <row r="4839">
          <cell r="F4839" t="str">
            <v>B-1</v>
          </cell>
          <cell r="H4839" t="str">
            <v>N/A</v>
          </cell>
          <cell r="O4839" t="str">
            <v>N/A</v>
          </cell>
          <cell r="V4839">
            <v>2448363719.2813635</v>
          </cell>
        </row>
        <row r="4840">
          <cell r="F4840" t="str">
            <v>B-1</v>
          </cell>
          <cell r="H4840" t="str">
            <v>N/A</v>
          </cell>
          <cell r="O4840" t="str">
            <v>N/A</v>
          </cell>
          <cell r="V4840">
            <v>829153907.74545193</v>
          </cell>
        </row>
        <row r="4841">
          <cell r="F4841" t="str">
            <v>B-1</v>
          </cell>
          <cell r="H4841" t="str">
            <v>N/A</v>
          </cell>
          <cell r="O4841" t="str">
            <v>N/A</v>
          </cell>
          <cell r="V4841">
            <v>306015626.92947298</v>
          </cell>
        </row>
        <row r="4842">
          <cell r="F4842" t="str">
            <v>B-1</v>
          </cell>
          <cell r="H4842" t="str">
            <v>N/A</v>
          </cell>
          <cell r="O4842" t="str">
            <v>C</v>
          </cell>
          <cell r="V4842">
            <v>2864013.6914400002</v>
          </cell>
        </row>
        <row r="4843">
          <cell r="F4843" t="str">
            <v>B-1</v>
          </cell>
          <cell r="H4843" t="str">
            <v>N/A</v>
          </cell>
          <cell r="O4843" t="str">
            <v>C</v>
          </cell>
          <cell r="V4843">
            <v>788968.52622099989</v>
          </cell>
        </row>
        <row r="4844">
          <cell r="F4844" t="str">
            <v>B-1</v>
          </cell>
          <cell r="H4844" t="str">
            <v>N/A</v>
          </cell>
          <cell r="O4844" t="str">
            <v>C</v>
          </cell>
          <cell r="V4844">
            <v>1068513.1140959999</v>
          </cell>
        </row>
        <row r="4845">
          <cell r="F4845" t="str">
            <v>B-1</v>
          </cell>
          <cell r="H4845" t="str">
            <v>N/A</v>
          </cell>
          <cell r="O4845" t="str">
            <v>C</v>
          </cell>
          <cell r="V4845">
            <v>6207383.8935180008</v>
          </cell>
        </row>
        <row r="4846">
          <cell r="F4846" t="str">
            <v>B-1</v>
          </cell>
          <cell r="H4846" t="str">
            <v>N/A</v>
          </cell>
          <cell r="O4846" t="str">
            <v>C</v>
          </cell>
          <cell r="V4846">
            <v>2114969.9089640002</v>
          </cell>
        </row>
        <row r="4847">
          <cell r="F4847" t="str">
            <v>B-1</v>
          </cell>
          <cell r="H4847" t="str">
            <v>N/A</v>
          </cell>
          <cell r="O4847" t="str">
            <v>C</v>
          </cell>
          <cell r="V4847">
            <v>518397.13442300004</v>
          </cell>
        </row>
        <row r="4848">
          <cell r="F4848" t="str">
            <v>B-1</v>
          </cell>
          <cell r="H4848" t="str">
            <v>N/A</v>
          </cell>
          <cell r="O4848" t="str">
            <v>N/A</v>
          </cell>
          <cell r="V4848">
            <v>1142449144.5382981</v>
          </cell>
        </row>
        <row r="4849">
          <cell r="F4849" t="str">
            <v>B-1</v>
          </cell>
          <cell r="H4849" t="str">
            <v>N/A</v>
          </cell>
          <cell r="O4849" t="str">
            <v>N/A</v>
          </cell>
          <cell r="V4849">
            <v>346483406.04880399</v>
          </cell>
        </row>
        <row r="4850">
          <cell r="F4850" t="str">
            <v>B-1</v>
          </cell>
          <cell r="H4850" t="str">
            <v>N/A</v>
          </cell>
          <cell r="O4850" t="str">
            <v>N/A</v>
          </cell>
          <cell r="V4850">
            <v>486909020.00613797</v>
          </cell>
        </row>
        <row r="4851">
          <cell r="F4851" t="str">
            <v>B-1</v>
          </cell>
          <cell r="H4851" t="str">
            <v>N/A</v>
          </cell>
          <cell r="O4851" t="str">
            <v>N/A</v>
          </cell>
          <cell r="V4851">
            <v>2448363719.2813635</v>
          </cell>
        </row>
        <row r="4852">
          <cell r="F4852" t="str">
            <v>B-1</v>
          </cell>
          <cell r="H4852" t="str">
            <v>N/A</v>
          </cell>
          <cell r="O4852" t="str">
            <v>N/A</v>
          </cell>
          <cell r="V4852">
            <v>829153907.74545193</v>
          </cell>
        </row>
        <row r="4853">
          <cell r="F4853" t="str">
            <v>B-1</v>
          </cell>
          <cell r="H4853" t="str">
            <v>N/A</v>
          </cell>
          <cell r="O4853" t="str">
            <v>N/A</v>
          </cell>
          <cell r="V4853">
            <v>306015626.92947298</v>
          </cell>
        </row>
        <row r="4854">
          <cell r="F4854" t="str">
            <v>B-1</v>
          </cell>
          <cell r="H4854" t="str">
            <v>N/A</v>
          </cell>
          <cell r="O4854" t="str">
            <v>C</v>
          </cell>
          <cell r="V4854">
            <v>2864013.6914400002</v>
          </cell>
        </row>
        <row r="4855">
          <cell r="F4855" t="str">
            <v>B-1</v>
          </cell>
          <cell r="H4855" t="str">
            <v>N/A</v>
          </cell>
          <cell r="O4855" t="str">
            <v>C</v>
          </cell>
          <cell r="V4855">
            <v>788968.52622099989</v>
          </cell>
        </row>
        <row r="4856">
          <cell r="F4856" t="str">
            <v>B-1</v>
          </cell>
          <cell r="H4856" t="str">
            <v>N/A</v>
          </cell>
          <cell r="O4856" t="str">
            <v>C</v>
          </cell>
          <cell r="V4856">
            <v>1068513.1140959999</v>
          </cell>
        </row>
        <row r="4857">
          <cell r="F4857" t="str">
            <v>B-1</v>
          </cell>
          <cell r="H4857" t="str">
            <v>N/A</v>
          </cell>
          <cell r="O4857" t="str">
            <v>C</v>
          </cell>
          <cell r="V4857">
            <v>6207383.8935180008</v>
          </cell>
        </row>
        <row r="4858">
          <cell r="F4858" t="str">
            <v>B-1</v>
          </cell>
          <cell r="H4858" t="str">
            <v>N/A</v>
          </cell>
          <cell r="O4858" t="str">
            <v>C</v>
          </cell>
          <cell r="V4858">
            <v>2114969.9089640002</v>
          </cell>
        </row>
        <row r="4859">
          <cell r="F4859" t="str">
            <v>B-1</v>
          </cell>
          <cell r="H4859" t="str">
            <v>N/A</v>
          </cell>
          <cell r="O4859" t="str">
            <v>C</v>
          </cell>
          <cell r="V4859">
            <v>518397.13442300004</v>
          </cell>
        </row>
        <row r="4860">
          <cell r="F4860" t="str">
            <v>B-1</v>
          </cell>
          <cell r="H4860" t="str">
            <v>N/A</v>
          </cell>
          <cell r="O4860" t="str">
            <v>N/A</v>
          </cell>
          <cell r="V4860">
            <v>0</v>
          </cell>
        </row>
        <row r="4861">
          <cell r="F4861" t="str">
            <v>B-1</v>
          </cell>
          <cell r="H4861" t="str">
            <v>N/A</v>
          </cell>
          <cell r="O4861" t="str">
            <v>N/A</v>
          </cell>
          <cell r="V4861">
            <v>4712688.6356270006</v>
          </cell>
        </row>
        <row r="4862">
          <cell r="F4862" t="str">
            <v>B-1</v>
          </cell>
          <cell r="H4862" t="str">
            <v>N/A</v>
          </cell>
          <cell r="O4862" t="str">
            <v>N/A</v>
          </cell>
          <cell r="V4862">
            <v>7506400.0276259994</v>
          </cell>
        </row>
        <row r="4863">
          <cell r="F4863" t="str">
            <v>B-1</v>
          </cell>
          <cell r="H4863" t="str">
            <v>N/A</v>
          </cell>
          <cell r="O4863" t="str">
            <v>N/A</v>
          </cell>
          <cell r="V4863">
            <v>95184655.601876006</v>
          </cell>
        </row>
        <row r="4864">
          <cell r="F4864" t="str">
            <v>B-1</v>
          </cell>
          <cell r="H4864" t="str">
            <v>N/A</v>
          </cell>
          <cell r="O4864" t="str">
            <v>N/A</v>
          </cell>
          <cell r="V4864">
            <v>14369217.350779001</v>
          </cell>
        </row>
        <row r="4865">
          <cell r="F4865" t="str">
            <v>B-1</v>
          </cell>
          <cell r="H4865" t="str">
            <v>N/A</v>
          </cell>
          <cell r="O4865" t="str">
            <v>N/A</v>
          </cell>
          <cell r="V4865">
            <v>169183518.66756701</v>
          </cell>
        </row>
        <row r="4866">
          <cell r="F4866" t="str">
            <v>B-1</v>
          </cell>
          <cell r="H4866" t="str">
            <v>N/A</v>
          </cell>
          <cell r="O4866" t="str">
            <v>N/A</v>
          </cell>
          <cell r="V4866">
            <v>136204558.44722599</v>
          </cell>
        </row>
        <row r="4867">
          <cell r="F4867" t="str">
            <v>B-1</v>
          </cell>
          <cell r="H4867" t="str">
            <v>N/A</v>
          </cell>
          <cell r="O4867" t="str">
            <v>N/A</v>
          </cell>
          <cell r="V4867">
            <v>77577971.862847</v>
          </cell>
        </row>
        <row r="4868">
          <cell r="F4868" t="str">
            <v>B-1</v>
          </cell>
          <cell r="H4868" t="str">
            <v>N/A</v>
          </cell>
          <cell r="O4868" t="str">
            <v>N/A</v>
          </cell>
          <cell r="V4868">
            <v>711553064.46502411</v>
          </cell>
        </row>
        <row r="4869">
          <cell r="F4869" t="str">
            <v>B-1</v>
          </cell>
          <cell r="H4869" t="str">
            <v>N/A</v>
          </cell>
          <cell r="O4869" t="str">
            <v>N/A</v>
          </cell>
          <cell r="V4869">
            <v>1320508735.2432621</v>
          </cell>
        </row>
        <row r="4870">
          <cell r="F4870" t="str">
            <v>B-1</v>
          </cell>
          <cell r="H4870" t="str">
            <v>N/A</v>
          </cell>
          <cell r="O4870" t="str">
            <v>N/A</v>
          </cell>
          <cell r="V4870">
            <v>651482498.49029911</v>
          </cell>
        </row>
        <row r="4871">
          <cell r="F4871" t="str">
            <v>B-1</v>
          </cell>
          <cell r="H4871" t="str">
            <v>N/A</v>
          </cell>
          <cell r="O4871" t="str">
            <v>N/A</v>
          </cell>
          <cell r="V4871">
            <v>98873061.114040002</v>
          </cell>
        </row>
        <row r="4872">
          <cell r="F4872" t="str">
            <v>B-1</v>
          </cell>
          <cell r="H4872" t="str">
            <v>N/A</v>
          </cell>
          <cell r="O4872" t="str">
            <v>N/A</v>
          </cell>
          <cell r="V4872">
            <v>302640362.59540105</v>
          </cell>
        </row>
        <row r="4873">
          <cell r="F4873" t="str">
            <v>B-1</v>
          </cell>
          <cell r="H4873" t="str">
            <v>N/A</v>
          </cell>
          <cell r="O4873" t="str">
            <v>N/A</v>
          </cell>
          <cell r="V4873">
            <v>153356672.89737701</v>
          </cell>
        </row>
        <row r="4874">
          <cell r="F4874" t="str">
            <v>B-1</v>
          </cell>
          <cell r="H4874" t="str">
            <v>N/A</v>
          </cell>
          <cell r="O4874" t="str">
            <v>N/A</v>
          </cell>
          <cell r="V4874">
            <v>1496240595.9195361</v>
          </cell>
        </row>
        <row r="4875">
          <cell r="F4875" t="str">
            <v>B-1</v>
          </cell>
          <cell r="H4875" t="str">
            <v>CARE Surcharge</v>
          </cell>
          <cell r="O4875" t="str">
            <v>N/A</v>
          </cell>
          <cell r="V4875">
            <v>3657943.6910000001</v>
          </cell>
        </row>
        <row r="4876">
          <cell r="F4876" t="str">
            <v>B-1</v>
          </cell>
          <cell r="H4876" t="str">
            <v>Non-Surcharge</v>
          </cell>
          <cell r="O4876" t="str">
            <v>N/A</v>
          </cell>
          <cell r="V4876">
            <v>3657943.6910000001</v>
          </cell>
        </row>
        <row r="4877">
          <cell r="F4877" t="str">
            <v>B-1</v>
          </cell>
          <cell r="H4877" t="str">
            <v>CARE Surcharge</v>
          </cell>
          <cell r="O4877" t="str">
            <v>N/A</v>
          </cell>
          <cell r="V4877">
            <v>1142449144.5382981</v>
          </cell>
        </row>
        <row r="4878">
          <cell r="F4878" t="str">
            <v>B-1</v>
          </cell>
          <cell r="H4878" t="str">
            <v>CARE Surcharge</v>
          </cell>
          <cell r="O4878" t="str">
            <v>N/A</v>
          </cell>
          <cell r="V4878">
            <v>346483406.04880399</v>
          </cell>
        </row>
        <row r="4879">
          <cell r="F4879" t="str">
            <v>B-1</v>
          </cell>
          <cell r="H4879" t="str">
            <v>CARE Surcharge</v>
          </cell>
          <cell r="O4879" t="str">
            <v>N/A</v>
          </cell>
          <cell r="V4879">
            <v>486909020.00613797</v>
          </cell>
        </row>
        <row r="4880">
          <cell r="F4880" t="str">
            <v>B-1</v>
          </cell>
          <cell r="H4880" t="str">
            <v>CARE Surcharge</v>
          </cell>
          <cell r="O4880" t="str">
            <v>N/A</v>
          </cell>
          <cell r="V4880">
            <v>2448363719.2813635</v>
          </cell>
        </row>
        <row r="4881">
          <cell r="F4881" t="str">
            <v>B-1</v>
          </cell>
          <cell r="H4881" t="str">
            <v>CARE Surcharge</v>
          </cell>
          <cell r="O4881" t="str">
            <v>N/A</v>
          </cell>
          <cell r="V4881">
            <v>829153907.74545193</v>
          </cell>
        </row>
        <row r="4882">
          <cell r="F4882" t="str">
            <v>B-1</v>
          </cell>
          <cell r="H4882" t="str">
            <v>CARE Surcharge</v>
          </cell>
          <cell r="O4882" t="str">
            <v>N/A</v>
          </cell>
          <cell r="V4882">
            <v>306015626.92947298</v>
          </cell>
        </row>
        <row r="4883">
          <cell r="F4883" t="str">
            <v>B-1</v>
          </cell>
          <cell r="H4883" t="str">
            <v>CARE Surcharge</v>
          </cell>
          <cell r="O4883" t="str">
            <v>C</v>
          </cell>
          <cell r="V4883">
            <v>2864013.6914400002</v>
          </cell>
        </row>
        <row r="4884">
          <cell r="F4884" t="str">
            <v>B-1</v>
          </cell>
          <cell r="H4884" t="str">
            <v>CARE Surcharge</v>
          </cell>
          <cell r="O4884" t="str">
            <v>C</v>
          </cell>
          <cell r="V4884">
            <v>788968.52622099989</v>
          </cell>
        </row>
        <row r="4885">
          <cell r="F4885" t="str">
            <v>B-1</v>
          </cell>
          <cell r="H4885" t="str">
            <v>CARE Surcharge</v>
          </cell>
          <cell r="O4885" t="str">
            <v>C</v>
          </cell>
          <cell r="V4885">
            <v>1068513.1140959999</v>
          </cell>
        </row>
        <row r="4886">
          <cell r="F4886" t="str">
            <v>B-1</v>
          </cell>
          <cell r="H4886" t="str">
            <v>CARE Surcharge</v>
          </cell>
          <cell r="O4886" t="str">
            <v>C</v>
          </cell>
          <cell r="V4886">
            <v>6207383.8935180008</v>
          </cell>
        </row>
        <row r="4887">
          <cell r="F4887" t="str">
            <v>B-1</v>
          </cell>
          <cell r="H4887" t="str">
            <v>CARE Surcharge</v>
          </cell>
          <cell r="O4887" t="str">
            <v>C</v>
          </cell>
          <cell r="V4887">
            <v>2114969.9089640002</v>
          </cell>
        </row>
        <row r="4888">
          <cell r="F4888" t="str">
            <v>B-1</v>
          </cell>
          <cell r="H4888" t="str">
            <v>CARE Surcharge</v>
          </cell>
          <cell r="O4888" t="str">
            <v>C</v>
          </cell>
          <cell r="V4888">
            <v>518397.13442300004</v>
          </cell>
        </row>
        <row r="4889">
          <cell r="F4889" t="str">
            <v>B-1</v>
          </cell>
          <cell r="H4889" t="str">
            <v>CARE Discount</v>
          </cell>
          <cell r="O4889" t="str">
            <v>C</v>
          </cell>
          <cell r="V4889">
            <v>2864013.6914400002</v>
          </cell>
        </row>
        <row r="4890">
          <cell r="F4890" t="str">
            <v>B-1</v>
          </cell>
          <cell r="H4890" t="str">
            <v>CARE Discount</v>
          </cell>
          <cell r="O4890" t="str">
            <v>C</v>
          </cell>
          <cell r="V4890">
            <v>788968.52622099989</v>
          </cell>
        </row>
        <row r="4891">
          <cell r="F4891" t="str">
            <v>B-1</v>
          </cell>
          <cell r="H4891" t="str">
            <v>CARE Discount</v>
          </cell>
          <cell r="O4891" t="str">
            <v>C</v>
          </cell>
          <cell r="V4891">
            <v>1068513.1140959999</v>
          </cell>
        </row>
        <row r="4892">
          <cell r="F4892" t="str">
            <v>B-1</v>
          </cell>
          <cell r="H4892" t="str">
            <v>CARE Discount</v>
          </cell>
          <cell r="O4892" t="str">
            <v>C</v>
          </cell>
          <cell r="V4892">
            <v>6207383.8935180008</v>
          </cell>
        </row>
        <row r="4893">
          <cell r="F4893" t="str">
            <v>B-1</v>
          </cell>
          <cell r="H4893" t="str">
            <v>CARE Discount</v>
          </cell>
          <cell r="O4893" t="str">
            <v>C</v>
          </cell>
          <cell r="V4893">
            <v>2114969.9089640002</v>
          </cell>
        </row>
        <row r="4894">
          <cell r="F4894" t="str">
            <v>B-1</v>
          </cell>
          <cell r="H4894" t="str">
            <v>CARE Discount</v>
          </cell>
          <cell r="O4894" t="str">
            <v>C</v>
          </cell>
          <cell r="V4894">
            <v>518397.13442300004</v>
          </cell>
        </row>
        <row r="4895">
          <cell r="F4895" t="str">
            <v>B-1</v>
          </cell>
          <cell r="H4895" t="str">
            <v>Non-Surcharge</v>
          </cell>
          <cell r="O4895" t="str">
            <v>N/A</v>
          </cell>
          <cell r="V4895">
            <v>1142449144.5382981</v>
          </cell>
        </row>
        <row r="4896">
          <cell r="F4896" t="str">
            <v>B-1</v>
          </cell>
          <cell r="H4896" t="str">
            <v>Non-Surcharge</v>
          </cell>
          <cell r="O4896" t="str">
            <v>N/A</v>
          </cell>
          <cell r="V4896">
            <v>346483406.04880399</v>
          </cell>
        </row>
        <row r="4897">
          <cell r="F4897" t="str">
            <v>B-1</v>
          </cell>
          <cell r="H4897" t="str">
            <v>Non-Surcharge</v>
          </cell>
          <cell r="O4897" t="str">
            <v>N/A</v>
          </cell>
          <cell r="V4897">
            <v>486909020.00613797</v>
          </cell>
        </row>
        <row r="4898">
          <cell r="F4898" t="str">
            <v>B-1</v>
          </cell>
          <cell r="H4898" t="str">
            <v>Non-Surcharge</v>
          </cell>
          <cell r="O4898" t="str">
            <v>N/A</v>
          </cell>
          <cell r="V4898">
            <v>2448363719.2813635</v>
          </cell>
        </row>
        <row r="4899">
          <cell r="F4899" t="str">
            <v>B-1</v>
          </cell>
          <cell r="H4899" t="str">
            <v>Non-Surcharge</v>
          </cell>
          <cell r="O4899" t="str">
            <v>N/A</v>
          </cell>
          <cell r="V4899">
            <v>829153907.74545193</v>
          </cell>
        </row>
        <row r="4900">
          <cell r="F4900" t="str">
            <v>B-1</v>
          </cell>
          <cell r="H4900" t="str">
            <v>Non-Surcharge</v>
          </cell>
          <cell r="O4900" t="str">
            <v>N/A</v>
          </cell>
          <cell r="V4900">
            <v>306015626.92947298</v>
          </cell>
        </row>
        <row r="4901">
          <cell r="F4901" t="str">
            <v>B-1</v>
          </cell>
          <cell r="H4901" t="str">
            <v>Non-Surcharge</v>
          </cell>
          <cell r="O4901" t="str">
            <v>C</v>
          </cell>
          <cell r="V4901">
            <v>2864013.6914400002</v>
          </cell>
        </row>
        <row r="4902">
          <cell r="F4902" t="str">
            <v>B-1</v>
          </cell>
          <cell r="H4902" t="str">
            <v>Non-Surcharge</v>
          </cell>
          <cell r="O4902" t="str">
            <v>C</v>
          </cell>
          <cell r="V4902">
            <v>788968.52622099989</v>
          </cell>
        </row>
        <row r="4903">
          <cell r="F4903" t="str">
            <v>B-1</v>
          </cell>
          <cell r="H4903" t="str">
            <v>Non-Surcharge</v>
          </cell>
          <cell r="O4903" t="str">
            <v>C</v>
          </cell>
          <cell r="V4903">
            <v>1068513.1140959999</v>
          </cell>
        </row>
        <row r="4904">
          <cell r="F4904" t="str">
            <v>B-1</v>
          </cell>
          <cell r="H4904" t="str">
            <v>Non-Surcharge</v>
          </cell>
          <cell r="O4904" t="str">
            <v>C</v>
          </cell>
          <cell r="V4904">
            <v>6207383.8935180008</v>
          </cell>
        </row>
        <row r="4905">
          <cell r="F4905" t="str">
            <v>B-1</v>
          </cell>
          <cell r="H4905" t="str">
            <v>Non-Surcharge</v>
          </cell>
          <cell r="O4905" t="str">
            <v>C</v>
          </cell>
          <cell r="V4905">
            <v>2114969.9089640002</v>
          </cell>
        </row>
        <row r="4906">
          <cell r="F4906" t="str">
            <v>B-1</v>
          </cell>
          <cell r="H4906" t="str">
            <v>Non-Surcharge</v>
          </cell>
          <cell r="O4906" t="str">
            <v>C</v>
          </cell>
          <cell r="V4906">
            <v>518397.13442300004</v>
          </cell>
        </row>
        <row r="4907">
          <cell r="F4907" t="str">
            <v>B-1</v>
          </cell>
          <cell r="H4907" t="str">
            <v>N/A</v>
          </cell>
          <cell r="O4907" t="str">
            <v>N/A</v>
          </cell>
          <cell r="V4907">
            <v>1142449144.5382981</v>
          </cell>
        </row>
        <row r="4908">
          <cell r="F4908" t="str">
            <v>B-1</v>
          </cell>
          <cell r="H4908" t="str">
            <v>N/A</v>
          </cell>
          <cell r="O4908" t="str">
            <v>N/A</v>
          </cell>
          <cell r="V4908">
            <v>346483406.04880399</v>
          </cell>
        </row>
        <row r="4909">
          <cell r="F4909" t="str">
            <v>B-1</v>
          </cell>
          <cell r="H4909" t="str">
            <v>N/A</v>
          </cell>
          <cell r="O4909" t="str">
            <v>N/A</v>
          </cell>
          <cell r="V4909">
            <v>486909020.00613797</v>
          </cell>
        </row>
        <row r="4910">
          <cell r="F4910" t="str">
            <v>B-1</v>
          </cell>
          <cell r="H4910" t="str">
            <v>N/A</v>
          </cell>
          <cell r="O4910" t="str">
            <v>N/A</v>
          </cell>
          <cell r="V4910">
            <v>2448363719.2813635</v>
          </cell>
        </row>
        <row r="4911">
          <cell r="F4911" t="str">
            <v>B-1</v>
          </cell>
          <cell r="H4911" t="str">
            <v>N/A</v>
          </cell>
          <cell r="O4911" t="str">
            <v>N/A</v>
          </cell>
          <cell r="V4911">
            <v>829153907.74545193</v>
          </cell>
        </row>
        <row r="4912">
          <cell r="F4912" t="str">
            <v>B-1</v>
          </cell>
          <cell r="H4912" t="str">
            <v>N/A</v>
          </cell>
          <cell r="O4912" t="str">
            <v>N/A</v>
          </cell>
          <cell r="V4912">
            <v>306015626.92947298</v>
          </cell>
        </row>
        <row r="4913">
          <cell r="F4913" t="str">
            <v>B-1</v>
          </cell>
          <cell r="H4913" t="str">
            <v>N/A</v>
          </cell>
          <cell r="O4913" t="str">
            <v>N/A</v>
          </cell>
          <cell r="V4913">
            <v>2381.08608</v>
          </cell>
        </row>
        <row r="4914">
          <cell r="F4914" t="str">
            <v>B-1</v>
          </cell>
          <cell r="H4914" t="str">
            <v>N/A</v>
          </cell>
          <cell r="O4914" t="str">
            <v>C</v>
          </cell>
          <cell r="V4914">
            <v>2864013.6914400002</v>
          </cell>
        </row>
        <row r="4915">
          <cell r="F4915" t="str">
            <v>B-1</v>
          </cell>
          <cell r="H4915" t="str">
            <v>N/A</v>
          </cell>
          <cell r="O4915" t="str">
            <v>C</v>
          </cell>
          <cell r="V4915">
            <v>788968.52622099989</v>
          </cell>
        </row>
        <row r="4916">
          <cell r="F4916" t="str">
            <v>B-1</v>
          </cell>
          <cell r="H4916" t="str">
            <v>N/A</v>
          </cell>
          <cell r="O4916" t="str">
            <v>C</v>
          </cell>
          <cell r="V4916">
            <v>1068513.1140959999</v>
          </cell>
        </row>
        <row r="4917">
          <cell r="F4917" t="str">
            <v>B-1</v>
          </cell>
          <cell r="H4917" t="str">
            <v>N/A</v>
          </cell>
          <cell r="O4917" t="str">
            <v>C</v>
          </cell>
          <cell r="V4917">
            <v>6207383.8935180008</v>
          </cell>
        </row>
        <row r="4918">
          <cell r="F4918" t="str">
            <v>B-1</v>
          </cell>
          <cell r="H4918" t="str">
            <v>N/A</v>
          </cell>
          <cell r="O4918" t="str">
            <v>C</v>
          </cell>
          <cell r="V4918">
            <v>2114969.9089640002</v>
          </cell>
        </row>
        <row r="4919">
          <cell r="F4919" t="str">
            <v>B-1</v>
          </cell>
          <cell r="H4919" t="str">
            <v>N/A</v>
          </cell>
          <cell r="O4919" t="str">
            <v>C</v>
          </cell>
          <cell r="V4919">
            <v>518397.13442300004</v>
          </cell>
        </row>
        <row r="4920">
          <cell r="F4920" t="str">
            <v>B-1</v>
          </cell>
          <cell r="H4920" t="str">
            <v>EUCRA</v>
          </cell>
          <cell r="O4920" t="str">
            <v>N/A</v>
          </cell>
          <cell r="V4920">
            <v>1142449144.5382981</v>
          </cell>
        </row>
        <row r="4921">
          <cell r="F4921" t="str">
            <v>B-1</v>
          </cell>
          <cell r="H4921" t="str">
            <v>EUCRA</v>
          </cell>
          <cell r="O4921" t="str">
            <v>N/A</v>
          </cell>
          <cell r="V4921">
            <v>346483406.04880399</v>
          </cell>
        </row>
        <row r="4922">
          <cell r="F4922" t="str">
            <v>B-1</v>
          </cell>
          <cell r="H4922" t="str">
            <v>EUCRA</v>
          </cell>
          <cell r="O4922" t="str">
            <v>N/A</v>
          </cell>
          <cell r="V4922">
            <v>486909020.00613797</v>
          </cell>
        </row>
        <row r="4923">
          <cell r="F4923" t="str">
            <v>B-1</v>
          </cell>
          <cell r="H4923" t="str">
            <v>EUCRA</v>
          </cell>
          <cell r="O4923" t="str">
            <v>N/A</v>
          </cell>
          <cell r="V4923">
            <v>2448363719.2813635</v>
          </cell>
        </row>
        <row r="4924">
          <cell r="F4924" t="str">
            <v>B-1</v>
          </cell>
          <cell r="H4924" t="str">
            <v>EUCRA</v>
          </cell>
          <cell r="O4924" t="str">
            <v>N/A</v>
          </cell>
          <cell r="V4924">
            <v>829153907.74545193</v>
          </cell>
        </row>
        <row r="4925">
          <cell r="F4925" t="str">
            <v>B-1</v>
          </cell>
          <cell r="H4925" t="str">
            <v>EUCRA</v>
          </cell>
          <cell r="O4925" t="str">
            <v>N/A</v>
          </cell>
          <cell r="V4925">
            <v>306015626.92947298</v>
          </cell>
        </row>
        <row r="4926">
          <cell r="F4926" t="str">
            <v>B-1</v>
          </cell>
          <cell r="H4926" t="str">
            <v>EUCRA</v>
          </cell>
          <cell r="O4926" t="str">
            <v>C</v>
          </cell>
          <cell r="V4926">
            <v>2864013.6914400002</v>
          </cell>
        </row>
        <row r="4927">
          <cell r="F4927" t="str">
            <v>B-1</v>
          </cell>
          <cell r="H4927" t="str">
            <v>EUCRA</v>
          </cell>
          <cell r="O4927" t="str">
            <v>C</v>
          </cell>
          <cell r="V4927">
            <v>788968.52622099989</v>
          </cell>
        </row>
        <row r="4928">
          <cell r="F4928" t="str">
            <v>B-1</v>
          </cell>
          <cell r="H4928" t="str">
            <v>EUCRA</v>
          </cell>
          <cell r="O4928" t="str">
            <v>C</v>
          </cell>
          <cell r="V4928">
            <v>1068513.1140959999</v>
          </cell>
        </row>
        <row r="4929">
          <cell r="F4929" t="str">
            <v>B-1</v>
          </cell>
          <cell r="H4929" t="str">
            <v>EUCRA</v>
          </cell>
          <cell r="O4929" t="str">
            <v>C</v>
          </cell>
          <cell r="V4929">
            <v>6207383.8935180008</v>
          </cell>
        </row>
        <row r="4930">
          <cell r="F4930" t="str">
            <v>B-1</v>
          </cell>
          <cell r="H4930" t="str">
            <v>EUCRA</v>
          </cell>
          <cell r="O4930" t="str">
            <v>C</v>
          </cell>
          <cell r="V4930">
            <v>2114969.9089640002</v>
          </cell>
        </row>
        <row r="4931">
          <cell r="F4931" t="str">
            <v>B-1</v>
          </cell>
          <cell r="H4931" t="str">
            <v>EUCRA</v>
          </cell>
          <cell r="O4931" t="str">
            <v>C</v>
          </cell>
          <cell r="V4931">
            <v>518397.13442300004</v>
          </cell>
        </row>
        <row r="4932">
          <cell r="F4932" t="str">
            <v>B-1</v>
          </cell>
          <cell r="H4932" t="str">
            <v>TAC</v>
          </cell>
          <cell r="O4932" t="str">
            <v>N/A</v>
          </cell>
          <cell r="V4932">
            <v>1142449144.5382981</v>
          </cell>
        </row>
        <row r="4933">
          <cell r="F4933" t="str">
            <v>B-1</v>
          </cell>
          <cell r="H4933" t="str">
            <v>TAC</v>
          </cell>
          <cell r="O4933" t="str">
            <v>N/A</v>
          </cell>
          <cell r="V4933">
            <v>346483406.04880399</v>
          </cell>
        </row>
        <row r="4934">
          <cell r="F4934" t="str">
            <v>B-1</v>
          </cell>
          <cell r="H4934" t="str">
            <v>TAC</v>
          </cell>
          <cell r="O4934" t="str">
            <v>N/A</v>
          </cell>
          <cell r="V4934">
            <v>486909020.00613797</v>
          </cell>
        </row>
        <row r="4935">
          <cell r="F4935" t="str">
            <v>B-1</v>
          </cell>
          <cell r="H4935" t="str">
            <v>TAC</v>
          </cell>
          <cell r="O4935" t="str">
            <v>N/A</v>
          </cell>
          <cell r="V4935">
            <v>2448363719.2813635</v>
          </cell>
        </row>
        <row r="4936">
          <cell r="F4936" t="str">
            <v>B-1</v>
          </cell>
          <cell r="H4936" t="str">
            <v>TAC</v>
          </cell>
          <cell r="O4936" t="str">
            <v>N/A</v>
          </cell>
          <cell r="V4936">
            <v>829153907.74545193</v>
          </cell>
        </row>
        <row r="4937">
          <cell r="F4937" t="str">
            <v>B-1</v>
          </cell>
          <cell r="H4937" t="str">
            <v>TAC</v>
          </cell>
          <cell r="O4937" t="str">
            <v>N/A</v>
          </cell>
          <cell r="V4937">
            <v>306015626.92947298</v>
          </cell>
        </row>
        <row r="4938">
          <cell r="F4938" t="str">
            <v>B-1</v>
          </cell>
          <cell r="H4938" t="str">
            <v>TAC</v>
          </cell>
          <cell r="O4938" t="str">
            <v>C</v>
          </cell>
          <cell r="V4938">
            <v>2864013.6914400002</v>
          </cell>
        </row>
        <row r="4939">
          <cell r="F4939" t="str">
            <v>B-1</v>
          </cell>
          <cell r="H4939" t="str">
            <v>TAC</v>
          </cell>
          <cell r="O4939" t="str">
            <v>C</v>
          </cell>
          <cell r="V4939">
            <v>788968.52622099989</v>
          </cell>
        </row>
        <row r="4940">
          <cell r="F4940" t="str">
            <v>B-1</v>
          </cell>
          <cell r="H4940" t="str">
            <v>TAC</v>
          </cell>
          <cell r="O4940" t="str">
            <v>C</v>
          </cell>
          <cell r="V4940">
            <v>1068513.1140959999</v>
          </cell>
        </row>
        <row r="4941">
          <cell r="F4941" t="str">
            <v>B-1</v>
          </cell>
          <cell r="H4941" t="str">
            <v>TAC</v>
          </cell>
          <cell r="O4941" t="str">
            <v>C</v>
          </cell>
          <cell r="V4941">
            <v>6207383.8935180008</v>
          </cell>
        </row>
        <row r="4942">
          <cell r="F4942" t="str">
            <v>B-1</v>
          </cell>
          <cell r="H4942" t="str">
            <v>TAC</v>
          </cell>
          <cell r="O4942" t="str">
            <v>C</v>
          </cell>
          <cell r="V4942">
            <v>2114969.9089640002</v>
          </cell>
        </row>
        <row r="4943">
          <cell r="F4943" t="str">
            <v>B-1</v>
          </cell>
          <cell r="H4943" t="str">
            <v>TAC</v>
          </cell>
          <cell r="O4943" t="str">
            <v>C</v>
          </cell>
          <cell r="V4943">
            <v>518397.13442300004</v>
          </cell>
        </row>
        <row r="4944">
          <cell r="F4944" t="str">
            <v>B-1</v>
          </cell>
          <cell r="H4944" t="str">
            <v>TRBAA</v>
          </cell>
          <cell r="O4944" t="str">
            <v>N/A</v>
          </cell>
          <cell r="V4944">
            <v>1142449144.5382981</v>
          </cell>
        </row>
        <row r="4945">
          <cell r="F4945" t="str">
            <v>B-1</v>
          </cell>
          <cell r="H4945" t="str">
            <v>TRBAA</v>
          </cell>
          <cell r="O4945" t="str">
            <v>N/A</v>
          </cell>
          <cell r="V4945">
            <v>346483406.04880399</v>
          </cell>
        </row>
        <row r="4946">
          <cell r="F4946" t="str">
            <v>B-1</v>
          </cell>
          <cell r="H4946" t="str">
            <v>TRBAA</v>
          </cell>
          <cell r="O4946" t="str">
            <v>N/A</v>
          </cell>
          <cell r="V4946">
            <v>486909020.00613797</v>
          </cell>
        </row>
        <row r="4947">
          <cell r="F4947" t="str">
            <v>B-1</v>
          </cell>
          <cell r="H4947" t="str">
            <v>TRBAA</v>
          </cell>
          <cell r="O4947" t="str">
            <v>N/A</v>
          </cell>
          <cell r="V4947">
            <v>2448363719.2813635</v>
          </cell>
        </row>
        <row r="4948">
          <cell r="F4948" t="str">
            <v>B-1</v>
          </cell>
          <cell r="H4948" t="str">
            <v>TRBAA</v>
          </cell>
          <cell r="O4948" t="str">
            <v>N/A</v>
          </cell>
          <cell r="V4948">
            <v>829153907.74545193</v>
          </cell>
        </row>
        <row r="4949">
          <cell r="F4949" t="str">
            <v>B-1</v>
          </cell>
          <cell r="H4949" t="str">
            <v>TRBAA</v>
          </cell>
          <cell r="O4949" t="str">
            <v>N/A</v>
          </cell>
          <cell r="V4949">
            <v>306015626.92947298</v>
          </cell>
        </row>
        <row r="4950">
          <cell r="F4950" t="str">
            <v>B-1</v>
          </cell>
          <cell r="H4950" t="str">
            <v>TRBAA</v>
          </cell>
          <cell r="O4950" t="str">
            <v>C</v>
          </cell>
          <cell r="V4950">
            <v>2864013.6914400002</v>
          </cell>
        </row>
        <row r="4951">
          <cell r="F4951" t="str">
            <v>B-1</v>
          </cell>
          <cell r="H4951" t="str">
            <v>TRBAA</v>
          </cell>
          <cell r="O4951" t="str">
            <v>C</v>
          </cell>
          <cell r="V4951">
            <v>788968.52622099989</v>
          </cell>
        </row>
        <row r="4952">
          <cell r="F4952" t="str">
            <v>B-1</v>
          </cell>
          <cell r="H4952" t="str">
            <v>TRBAA</v>
          </cell>
          <cell r="O4952" t="str">
            <v>C</v>
          </cell>
          <cell r="V4952">
            <v>1068513.1140959999</v>
          </cell>
        </row>
        <row r="4953">
          <cell r="F4953" t="str">
            <v>B-1</v>
          </cell>
          <cell r="H4953" t="str">
            <v>TRBAA</v>
          </cell>
          <cell r="O4953" t="str">
            <v>C</v>
          </cell>
          <cell r="V4953">
            <v>6207383.8935180008</v>
          </cell>
        </row>
        <row r="4954">
          <cell r="F4954" t="str">
            <v>B-1</v>
          </cell>
          <cell r="H4954" t="str">
            <v>TRBAA</v>
          </cell>
          <cell r="O4954" t="str">
            <v>C</v>
          </cell>
          <cell r="V4954">
            <v>2114969.9089640002</v>
          </cell>
        </row>
        <row r="4955">
          <cell r="F4955" t="str">
            <v>B-1</v>
          </cell>
          <cell r="H4955" t="str">
            <v>TRBAA</v>
          </cell>
          <cell r="O4955" t="str">
            <v>C</v>
          </cell>
          <cell r="V4955">
            <v>518397.13442300004</v>
          </cell>
        </row>
        <row r="4956">
          <cell r="F4956" t="str">
            <v>B-1</v>
          </cell>
          <cell r="H4956" t="str">
            <v>N/A</v>
          </cell>
          <cell r="O4956" t="str">
            <v>N/A</v>
          </cell>
          <cell r="V4956">
            <v>1142449144.5382981</v>
          </cell>
        </row>
        <row r="4957">
          <cell r="F4957" t="str">
            <v>B-1</v>
          </cell>
          <cell r="H4957" t="str">
            <v>N/A</v>
          </cell>
          <cell r="O4957" t="str">
            <v>N/A</v>
          </cell>
          <cell r="V4957">
            <v>346483406.04880399</v>
          </cell>
        </row>
        <row r="4958">
          <cell r="F4958" t="str">
            <v>B-1</v>
          </cell>
          <cell r="H4958" t="str">
            <v>N/A</v>
          </cell>
          <cell r="O4958" t="str">
            <v>N/A</v>
          </cell>
          <cell r="V4958">
            <v>486909020.00613797</v>
          </cell>
        </row>
        <row r="4959">
          <cell r="F4959" t="str">
            <v>B-1</v>
          </cell>
          <cell r="H4959" t="str">
            <v>N/A</v>
          </cell>
          <cell r="O4959" t="str">
            <v>N/A</v>
          </cell>
          <cell r="V4959">
            <v>2448363719.2813635</v>
          </cell>
        </row>
        <row r="4960">
          <cell r="F4960" t="str">
            <v>B-1</v>
          </cell>
          <cell r="H4960" t="str">
            <v>N/A</v>
          </cell>
          <cell r="O4960" t="str">
            <v>N/A</v>
          </cell>
          <cell r="V4960">
            <v>829153907.74545193</v>
          </cell>
        </row>
        <row r="4961">
          <cell r="F4961" t="str">
            <v>B-1</v>
          </cell>
          <cell r="H4961" t="str">
            <v>N/A</v>
          </cell>
          <cell r="O4961" t="str">
            <v>N/A</v>
          </cell>
          <cell r="V4961">
            <v>306015626.92947298</v>
          </cell>
        </row>
        <row r="4962">
          <cell r="F4962" t="str">
            <v>B-1</v>
          </cell>
          <cell r="H4962" t="str">
            <v>N/A</v>
          </cell>
          <cell r="O4962" t="str">
            <v>N/A</v>
          </cell>
          <cell r="V4962">
            <v>2381.08608</v>
          </cell>
        </row>
        <row r="4963">
          <cell r="F4963" t="str">
            <v>B-1</v>
          </cell>
          <cell r="H4963" t="str">
            <v>N/A</v>
          </cell>
          <cell r="O4963" t="str">
            <v>C</v>
          </cell>
          <cell r="V4963">
            <v>2864013.6914400002</v>
          </cell>
        </row>
        <row r="4964">
          <cell r="F4964" t="str">
            <v>B-1</v>
          </cell>
          <cell r="H4964" t="str">
            <v>N/A</v>
          </cell>
          <cell r="O4964" t="str">
            <v>C</v>
          </cell>
          <cell r="V4964">
            <v>788968.52622099989</v>
          </cell>
        </row>
        <row r="4965">
          <cell r="F4965" t="str">
            <v>B-1</v>
          </cell>
          <cell r="H4965" t="str">
            <v>N/A</v>
          </cell>
          <cell r="O4965" t="str">
            <v>C</v>
          </cell>
          <cell r="V4965">
            <v>1068513.1140959999</v>
          </cell>
        </row>
        <row r="4966">
          <cell r="F4966" t="str">
            <v>B-1</v>
          </cell>
          <cell r="H4966" t="str">
            <v>N/A</v>
          </cell>
          <cell r="O4966" t="str">
            <v>C</v>
          </cell>
          <cell r="V4966">
            <v>6207383.8935180008</v>
          </cell>
        </row>
        <row r="4967">
          <cell r="F4967" t="str">
            <v>B-1</v>
          </cell>
          <cell r="H4967" t="str">
            <v>N/A</v>
          </cell>
          <cell r="O4967" t="str">
            <v>C</v>
          </cell>
          <cell r="V4967">
            <v>2114969.9089640002</v>
          </cell>
        </row>
        <row r="4968">
          <cell r="F4968" t="str">
            <v>B-1</v>
          </cell>
          <cell r="H4968" t="str">
            <v>N/A</v>
          </cell>
          <cell r="O4968" t="str">
            <v>C</v>
          </cell>
          <cell r="V4968">
            <v>518397.13442300004</v>
          </cell>
        </row>
        <row r="4969">
          <cell r="F4969" t="str">
            <v>B-1</v>
          </cell>
          <cell r="H4969" t="str">
            <v>N/A</v>
          </cell>
          <cell r="O4969" t="str">
            <v>N/A</v>
          </cell>
          <cell r="V4969">
            <v>0</v>
          </cell>
        </row>
        <row r="4970">
          <cell r="F4970" t="str">
            <v>B-1</v>
          </cell>
          <cell r="H4970" t="str">
            <v>N/A</v>
          </cell>
          <cell r="O4970" t="str">
            <v>N/A</v>
          </cell>
          <cell r="V4970">
            <v>1142383785.3202281</v>
          </cell>
        </row>
        <row r="4971">
          <cell r="F4971" t="str">
            <v>B-1</v>
          </cell>
          <cell r="H4971" t="str">
            <v>N/A</v>
          </cell>
          <cell r="O4971" t="str">
            <v>N/A</v>
          </cell>
          <cell r="V4971">
            <v>346460949.33276397</v>
          </cell>
        </row>
        <row r="4972">
          <cell r="F4972" t="str">
            <v>B-1</v>
          </cell>
          <cell r="H4972" t="str">
            <v>N/A</v>
          </cell>
          <cell r="O4972" t="str">
            <v>N/A</v>
          </cell>
          <cell r="V4972">
            <v>486878633.228948</v>
          </cell>
        </row>
        <row r="4973">
          <cell r="F4973" t="str">
            <v>B-1</v>
          </cell>
          <cell r="H4973" t="str">
            <v>N/A</v>
          </cell>
          <cell r="O4973" t="str">
            <v>N/A</v>
          </cell>
          <cell r="V4973">
            <v>2448258326.9025307</v>
          </cell>
        </row>
        <row r="4974">
          <cell r="F4974" t="str">
            <v>B-1</v>
          </cell>
          <cell r="H4974" t="str">
            <v>N/A</v>
          </cell>
          <cell r="O4974" t="str">
            <v>N/A</v>
          </cell>
          <cell r="V4974">
            <v>829116518.30458796</v>
          </cell>
        </row>
        <row r="4975">
          <cell r="F4975" t="str">
            <v>B-1</v>
          </cell>
          <cell r="H4975" t="str">
            <v>N/A</v>
          </cell>
          <cell r="O4975" t="str">
            <v>N/A</v>
          </cell>
          <cell r="V4975">
            <v>305998178.10482299</v>
          </cell>
        </row>
        <row r="4976">
          <cell r="F4976" t="str">
            <v>B-1</v>
          </cell>
          <cell r="H4976" t="str">
            <v>N/A</v>
          </cell>
          <cell r="O4976" t="str">
            <v>C</v>
          </cell>
          <cell r="V4976">
            <v>2864013.6914400002</v>
          </cell>
        </row>
        <row r="4977">
          <cell r="F4977" t="str">
            <v>B-1</v>
          </cell>
          <cell r="H4977" t="str">
            <v>N/A</v>
          </cell>
          <cell r="O4977" t="str">
            <v>C</v>
          </cell>
          <cell r="V4977">
            <v>788968.52622099989</v>
          </cell>
        </row>
        <row r="4978">
          <cell r="F4978" t="str">
            <v>B-1</v>
          </cell>
          <cell r="H4978" t="str">
            <v>N/A</v>
          </cell>
          <cell r="O4978" t="str">
            <v>C</v>
          </cell>
          <cell r="V4978">
            <v>1068513.1140959999</v>
          </cell>
        </row>
        <row r="4979">
          <cell r="F4979" t="str">
            <v>B-1</v>
          </cell>
          <cell r="H4979" t="str">
            <v>N/A</v>
          </cell>
          <cell r="O4979" t="str">
            <v>C</v>
          </cell>
          <cell r="V4979">
            <v>6207383.8935180008</v>
          </cell>
        </row>
        <row r="4980">
          <cell r="F4980" t="str">
            <v>B-1</v>
          </cell>
          <cell r="H4980" t="str">
            <v>N/A</v>
          </cell>
          <cell r="O4980" t="str">
            <v>C</v>
          </cell>
          <cell r="V4980">
            <v>2114969.9089640002</v>
          </cell>
        </row>
        <row r="4981">
          <cell r="F4981" t="str">
            <v>B-1</v>
          </cell>
          <cell r="H4981" t="str">
            <v>N/A</v>
          </cell>
          <cell r="O4981" t="str">
            <v>C</v>
          </cell>
          <cell r="V4981">
            <v>518397.13442300004</v>
          </cell>
        </row>
        <row r="4982">
          <cell r="F4982" t="str">
            <v>B-1</v>
          </cell>
          <cell r="H4982" t="str">
            <v>CARE Discount</v>
          </cell>
          <cell r="O4982" t="str">
            <v>C</v>
          </cell>
          <cell r="V4982">
            <v>2864013.6914400002</v>
          </cell>
        </row>
        <row r="4983">
          <cell r="F4983" t="str">
            <v>B-1</v>
          </cell>
          <cell r="H4983" t="str">
            <v>CARE Discount</v>
          </cell>
          <cell r="O4983" t="str">
            <v>C</v>
          </cell>
          <cell r="V4983">
            <v>788968.52622099989</v>
          </cell>
        </row>
        <row r="4984">
          <cell r="F4984" t="str">
            <v>B-1</v>
          </cell>
          <cell r="H4984" t="str">
            <v>CARE Discount</v>
          </cell>
          <cell r="O4984" t="str">
            <v>C</v>
          </cell>
          <cell r="V4984">
            <v>1068513.1140959999</v>
          </cell>
        </row>
        <row r="4985">
          <cell r="F4985" t="str">
            <v>B-1</v>
          </cell>
          <cell r="H4985" t="str">
            <v>CARE Discount</v>
          </cell>
          <cell r="O4985" t="str">
            <v>C</v>
          </cell>
          <cell r="V4985">
            <v>6207383.8935180008</v>
          </cell>
        </row>
        <row r="4986">
          <cell r="F4986" t="str">
            <v>B-1</v>
          </cell>
          <cell r="H4986" t="str">
            <v>CARE Discount</v>
          </cell>
          <cell r="O4986" t="str">
            <v>C</v>
          </cell>
          <cell r="V4986">
            <v>2114969.9089640002</v>
          </cell>
        </row>
        <row r="4987">
          <cell r="F4987" t="str">
            <v>B-1</v>
          </cell>
          <cell r="H4987" t="str">
            <v>CARE Discount</v>
          </cell>
          <cell r="O4987" t="str">
            <v>C</v>
          </cell>
          <cell r="V4987">
            <v>518397.13442300004</v>
          </cell>
        </row>
        <row r="4988">
          <cell r="F4988" t="str">
            <v>B-1</v>
          </cell>
          <cell r="H4988" t="str">
            <v>N/A</v>
          </cell>
          <cell r="O4988" t="str">
            <v>N/A</v>
          </cell>
          <cell r="V4988">
            <v>0</v>
          </cell>
        </row>
        <row r="4989">
          <cell r="F4989" t="str">
            <v>B-1</v>
          </cell>
          <cell r="H4989" t="str">
            <v>N/A</v>
          </cell>
          <cell r="O4989" t="str">
            <v>N/A</v>
          </cell>
          <cell r="V4989">
            <v>1142383785.3202281</v>
          </cell>
        </row>
        <row r="4990">
          <cell r="F4990" t="str">
            <v>B-1</v>
          </cell>
          <cell r="H4990" t="str">
            <v>N/A</v>
          </cell>
          <cell r="O4990" t="str">
            <v>N/A</v>
          </cell>
          <cell r="V4990">
            <v>346460949.33276397</v>
          </cell>
        </row>
        <row r="4991">
          <cell r="F4991" t="str">
            <v>B-1</v>
          </cell>
          <cell r="H4991" t="str">
            <v>N/A</v>
          </cell>
          <cell r="O4991" t="str">
            <v>N/A</v>
          </cell>
          <cell r="V4991">
            <v>486878633.228948</v>
          </cell>
        </row>
        <row r="4992">
          <cell r="F4992" t="str">
            <v>B-1</v>
          </cell>
          <cell r="H4992" t="str">
            <v>N/A</v>
          </cell>
          <cell r="O4992" t="str">
            <v>N/A</v>
          </cell>
          <cell r="V4992">
            <v>2448258326.9025307</v>
          </cell>
        </row>
        <row r="4993">
          <cell r="F4993" t="str">
            <v>B-1</v>
          </cell>
          <cell r="H4993" t="str">
            <v>N/A</v>
          </cell>
          <cell r="O4993" t="str">
            <v>N/A</v>
          </cell>
          <cell r="V4993">
            <v>829116518.30458796</v>
          </cell>
        </row>
        <row r="4994">
          <cell r="F4994" t="str">
            <v>B-1</v>
          </cell>
          <cell r="H4994" t="str">
            <v>N/A</v>
          </cell>
          <cell r="O4994" t="str">
            <v>N/A</v>
          </cell>
          <cell r="V4994">
            <v>305998178.10482299</v>
          </cell>
        </row>
        <row r="4995">
          <cell r="F4995" t="str">
            <v>B-1</v>
          </cell>
          <cell r="H4995" t="str">
            <v>N/A</v>
          </cell>
          <cell r="O4995" t="str">
            <v>C</v>
          </cell>
          <cell r="V4995">
            <v>2864013.6914400002</v>
          </cell>
        </row>
        <row r="4996">
          <cell r="F4996" t="str">
            <v>B-1</v>
          </cell>
          <cell r="H4996" t="str">
            <v>N/A</v>
          </cell>
          <cell r="O4996" t="str">
            <v>C</v>
          </cell>
          <cell r="V4996">
            <v>788968.52622099989</v>
          </cell>
        </row>
        <row r="4997">
          <cell r="F4997" t="str">
            <v>B-1</v>
          </cell>
          <cell r="H4997" t="str">
            <v>N/A</v>
          </cell>
          <cell r="O4997" t="str">
            <v>C</v>
          </cell>
          <cell r="V4997">
            <v>1068513.1140959999</v>
          </cell>
        </row>
        <row r="4998">
          <cell r="F4998" t="str">
            <v>B-1</v>
          </cell>
          <cell r="H4998" t="str">
            <v>N/A</v>
          </cell>
          <cell r="O4998" t="str">
            <v>C</v>
          </cell>
          <cell r="V4998">
            <v>6207383.8935180008</v>
          </cell>
        </row>
        <row r="4999">
          <cell r="F4999" t="str">
            <v>B-1</v>
          </cell>
          <cell r="H4999" t="str">
            <v>N/A</v>
          </cell>
          <cell r="O4999" t="str">
            <v>C</v>
          </cell>
          <cell r="V4999">
            <v>2114969.9089640002</v>
          </cell>
        </row>
        <row r="5000">
          <cell r="F5000" t="str">
            <v>B-1</v>
          </cell>
          <cell r="H5000" t="str">
            <v>N/A</v>
          </cell>
          <cell r="O5000" t="str">
            <v>C</v>
          </cell>
          <cell r="V5000">
            <v>518397.13442300004</v>
          </cell>
        </row>
        <row r="5001">
          <cell r="F5001" t="str">
            <v>B-1</v>
          </cell>
          <cell r="H5001" t="str">
            <v>CARE Discount</v>
          </cell>
          <cell r="O5001" t="str">
            <v>C</v>
          </cell>
          <cell r="V5001">
            <v>2864013.6914400002</v>
          </cell>
        </row>
        <row r="5002">
          <cell r="F5002" t="str">
            <v>B-1</v>
          </cell>
          <cell r="H5002" t="str">
            <v>CARE Discount</v>
          </cell>
          <cell r="O5002" t="str">
            <v>C</v>
          </cell>
          <cell r="V5002">
            <v>788968.52622099989</v>
          </cell>
        </row>
        <row r="5003">
          <cell r="F5003" t="str">
            <v>B-1</v>
          </cell>
          <cell r="H5003" t="str">
            <v>CARE Discount</v>
          </cell>
          <cell r="O5003" t="str">
            <v>C</v>
          </cell>
          <cell r="V5003">
            <v>1068513.1140959999</v>
          </cell>
        </row>
        <row r="5004">
          <cell r="F5004" t="str">
            <v>B-1</v>
          </cell>
          <cell r="H5004" t="str">
            <v>CARE Discount</v>
          </cell>
          <cell r="O5004" t="str">
            <v>C</v>
          </cell>
          <cell r="V5004">
            <v>6207383.8935180008</v>
          </cell>
        </row>
        <row r="5005">
          <cell r="F5005" t="str">
            <v>B-1</v>
          </cell>
          <cell r="H5005" t="str">
            <v>CARE Discount</v>
          </cell>
          <cell r="O5005" t="str">
            <v>C</v>
          </cell>
          <cell r="V5005">
            <v>2114969.9089640002</v>
          </cell>
        </row>
        <row r="5006">
          <cell r="F5006" t="str">
            <v>B-1</v>
          </cell>
          <cell r="H5006" t="str">
            <v>CARE Discount</v>
          </cell>
          <cell r="O5006" t="str">
            <v>C</v>
          </cell>
          <cell r="V5006">
            <v>518397.13442300004</v>
          </cell>
        </row>
        <row r="5007">
          <cell r="F5007" t="str">
            <v>B-1</v>
          </cell>
          <cell r="H5007" t="str">
            <v>FO1</v>
          </cell>
          <cell r="O5007" t="str">
            <v>N/A</v>
          </cell>
          <cell r="V5007">
            <v>0</v>
          </cell>
        </row>
        <row r="5008">
          <cell r="F5008" t="str">
            <v>B-1</v>
          </cell>
          <cell r="H5008" t="str">
            <v>FO1</v>
          </cell>
          <cell r="O5008" t="str">
            <v>N/A</v>
          </cell>
          <cell r="V5008">
            <v>1142449144.5382981</v>
          </cell>
        </row>
        <row r="5009">
          <cell r="F5009" t="str">
            <v>B-1</v>
          </cell>
          <cell r="H5009" t="str">
            <v>FO1</v>
          </cell>
          <cell r="O5009" t="str">
            <v>N/A</v>
          </cell>
          <cell r="V5009">
            <v>346483406.04880399</v>
          </cell>
        </row>
        <row r="5010">
          <cell r="F5010" t="str">
            <v>B-1</v>
          </cell>
          <cell r="H5010" t="str">
            <v>FO1</v>
          </cell>
          <cell r="O5010" t="str">
            <v>N/A</v>
          </cell>
          <cell r="V5010">
            <v>486909020.00613797</v>
          </cell>
        </row>
        <row r="5011">
          <cell r="F5011" t="str">
            <v>B-1</v>
          </cell>
          <cell r="H5011" t="str">
            <v>FO1</v>
          </cell>
          <cell r="O5011" t="str">
            <v>N/A</v>
          </cell>
          <cell r="V5011">
            <v>2448363719.2813635</v>
          </cell>
        </row>
        <row r="5012">
          <cell r="F5012" t="str">
            <v>B-1</v>
          </cell>
          <cell r="H5012" t="str">
            <v>FO1</v>
          </cell>
          <cell r="O5012" t="str">
            <v>N/A</v>
          </cell>
          <cell r="V5012">
            <v>829153907.74545193</v>
          </cell>
        </row>
        <row r="5013">
          <cell r="F5013" t="str">
            <v>B-1</v>
          </cell>
          <cell r="H5013" t="str">
            <v>FO1</v>
          </cell>
          <cell r="O5013" t="str">
            <v>N/A</v>
          </cell>
          <cell r="V5013">
            <v>306015626.92947298</v>
          </cell>
        </row>
        <row r="5014">
          <cell r="F5014" t="str">
            <v>B-1</v>
          </cell>
          <cell r="H5014" t="str">
            <v>FO1</v>
          </cell>
          <cell r="O5014" t="str">
            <v>C</v>
          </cell>
          <cell r="V5014">
            <v>2864013.6914400002</v>
          </cell>
        </row>
        <row r="5015">
          <cell r="F5015" t="str">
            <v>B-1</v>
          </cell>
          <cell r="H5015" t="str">
            <v>FO1</v>
          </cell>
          <cell r="O5015" t="str">
            <v>C</v>
          </cell>
          <cell r="V5015">
            <v>788968.52622099989</v>
          </cell>
        </row>
        <row r="5016">
          <cell r="F5016" t="str">
            <v>B-1</v>
          </cell>
          <cell r="H5016" t="str">
            <v>FO1</v>
          </cell>
          <cell r="O5016" t="str">
            <v>C</v>
          </cell>
          <cell r="V5016">
            <v>1068513.1140959999</v>
          </cell>
        </row>
        <row r="5017">
          <cell r="F5017" t="str">
            <v>B-1</v>
          </cell>
          <cell r="H5017" t="str">
            <v>FO1</v>
          </cell>
          <cell r="O5017" t="str">
            <v>C</v>
          </cell>
          <cell r="V5017">
            <v>6207383.8935180008</v>
          </cell>
        </row>
        <row r="5018">
          <cell r="F5018" t="str">
            <v>B-1</v>
          </cell>
          <cell r="H5018" t="str">
            <v>FO1</v>
          </cell>
          <cell r="O5018" t="str">
            <v>C</v>
          </cell>
          <cell r="V5018">
            <v>2114969.9089640002</v>
          </cell>
        </row>
        <row r="5019">
          <cell r="F5019" t="str">
            <v>B-1</v>
          </cell>
          <cell r="H5019" t="str">
            <v>FO1</v>
          </cell>
          <cell r="O5019" t="str">
            <v>C</v>
          </cell>
          <cell r="V5019">
            <v>518397.13442300004</v>
          </cell>
        </row>
        <row r="5020">
          <cell r="F5020" t="str">
            <v>B-1</v>
          </cell>
          <cell r="H5020" t="str">
            <v>CARE Discount</v>
          </cell>
          <cell r="O5020" t="str">
            <v>C</v>
          </cell>
          <cell r="V5020">
            <v>2864013.6914400002</v>
          </cell>
        </row>
        <row r="5021">
          <cell r="F5021" t="str">
            <v>B-1</v>
          </cell>
          <cell r="H5021" t="str">
            <v>CARE Discount</v>
          </cell>
          <cell r="O5021" t="str">
            <v>C</v>
          </cell>
          <cell r="V5021">
            <v>788968.52622099989</v>
          </cell>
        </row>
        <row r="5022">
          <cell r="F5022" t="str">
            <v>B-1</v>
          </cell>
          <cell r="H5022" t="str">
            <v>CARE Discount</v>
          </cell>
          <cell r="O5022" t="str">
            <v>C</v>
          </cell>
          <cell r="V5022">
            <v>1068513.1140959999</v>
          </cell>
        </row>
        <row r="5023">
          <cell r="F5023" t="str">
            <v>B-1</v>
          </cell>
          <cell r="H5023" t="str">
            <v>CARE Discount</v>
          </cell>
          <cell r="O5023" t="str">
            <v>C</v>
          </cell>
          <cell r="V5023">
            <v>6207383.8935180008</v>
          </cell>
        </row>
        <row r="5024">
          <cell r="F5024" t="str">
            <v>B-1</v>
          </cell>
          <cell r="H5024" t="str">
            <v>CARE Discount</v>
          </cell>
          <cell r="O5024" t="str">
            <v>C</v>
          </cell>
          <cell r="V5024">
            <v>2114969.9089640002</v>
          </cell>
        </row>
        <row r="5025">
          <cell r="F5025" t="str">
            <v>B-1</v>
          </cell>
          <cell r="H5025" t="str">
            <v>CARE Discount</v>
          </cell>
          <cell r="O5025" t="str">
            <v>C</v>
          </cell>
          <cell r="V5025">
            <v>518397.13442300004</v>
          </cell>
        </row>
        <row r="5026">
          <cell r="F5026" t="str">
            <v>B-1</v>
          </cell>
          <cell r="H5026" t="str">
            <v>FO2</v>
          </cell>
          <cell r="O5026" t="str">
            <v>N/A</v>
          </cell>
          <cell r="V5026">
            <v>0</v>
          </cell>
        </row>
        <row r="5027">
          <cell r="F5027" t="str">
            <v>B-1</v>
          </cell>
          <cell r="H5027" t="str">
            <v>FO2</v>
          </cell>
          <cell r="O5027" t="str">
            <v>N/A</v>
          </cell>
          <cell r="V5027">
            <v>1142449144.5382981</v>
          </cell>
        </row>
        <row r="5028">
          <cell r="F5028" t="str">
            <v>B-1</v>
          </cell>
          <cell r="H5028" t="str">
            <v>FO2</v>
          </cell>
          <cell r="O5028" t="str">
            <v>N/A</v>
          </cell>
          <cell r="V5028">
            <v>346483406.04880399</v>
          </cell>
        </row>
        <row r="5029">
          <cell r="F5029" t="str">
            <v>B-1</v>
          </cell>
          <cell r="H5029" t="str">
            <v>FO2</v>
          </cell>
          <cell r="O5029" t="str">
            <v>N/A</v>
          </cell>
          <cell r="V5029">
            <v>486909020.00613797</v>
          </cell>
        </row>
        <row r="5030">
          <cell r="F5030" t="str">
            <v>B-1</v>
          </cell>
          <cell r="H5030" t="str">
            <v>FO2</v>
          </cell>
          <cell r="O5030" t="str">
            <v>N/A</v>
          </cell>
          <cell r="V5030">
            <v>2448363719.2813635</v>
          </cell>
        </row>
        <row r="5031">
          <cell r="F5031" t="str">
            <v>B-1</v>
          </cell>
          <cell r="H5031" t="str">
            <v>FO2</v>
          </cell>
          <cell r="O5031" t="str">
            <v>N/A</v>
          </cell>
          <cell r="V5031">
            <v>829153907.74545193</v>
          </cell>
        </row>
        <row r="5032">
          <cell r="F5032" t="str">
            <v>B-1</v>
          </cell>
          <cell r="H5032" t="str">
            <v>FO2</v>
          </cell>
          <cell r="O5032" t="str">
            <v>N/A</v>
          </cell>
          <cell r="V5032">
            <v>306015626.92947298</v>
          </cell>
        </row>
        <row r="5033">
          <cell r="F5033" t="str">
            <v>B-1</v>
          </cell>
          <cell r="H5033" t="str">
            <v>FO2</v>
          </cell>
          <cell r="O5033" t="str">
            <v>C</v>
          </cell>
          <cell r="V5033">
            <v>2864013.6914400002</v>
          </cell>
        </row>
        <row r="5034">
          <cell r="F5034" t="str">
            <v>B-1</v>
          </cell>
          <cell r="H5034" t="str">
            <v>FO2</v>
          </cell>
          <cell r="O5034" t="str">
            <v>C</v>
          </cell>
          <cell r="V5034">
            <v>788968.52622099989</v>
          </cell>
        </row>
        <row r="5035">
          <cell r="F5035" t="str">
            <v>B-1</v>
          </cell>
          <cell r="H5035" t="str">
            <v>FO2</v>
          </cell>
          <cell r="O5035" t="str">
            <v>C</v>
          </cell>
          <cell r="V5035">
            <v>1068513.1140959999</v>
          </cell>
        </row>
        <row r="5036">
          <cell r="F5036" t="str">
            <v>B-1</v>
          </cell>
          <cell r="H5036" t="str">
            <v>FO2</v>
          </cell>
          <cell r="O5036" t="str">
            <v>C</v>
          </cell>
          <cell r="V5036">
            <v>6207383.8935180008</v>
          </cell>
        </row>
        <row r="5037">
          <cell r="F5037" t="str">
            <v>B-1</v>
          </cell>
          <cell r="H5037" t="str">
            <v>FO2</v>
          </cell>
          <cell r="O5037" t="str">
            <v>C</v>
          </cell>
          <cell r="V5037">
            <v>2114969.9089640002</v>
          </cell>
        </row>
        <row r="5038">
          <cell r="F5038" t="str">
            <v>B-1</v>
          </cell>
          <cell r="H5038" t="str">
            <v>FO2</v>
          </cell>
          <cell r="O5038" t="str">
            <v>C</v>
          </cell>
          <cell r="V5038">
            <v>518397.13442300004</v>
          </cell>
        </row>
        <row r="5039">
          <cell r="F5039" t="str">
            <v>B-1</v>
          </cell>
          <cell r="H5039" t="str">
            <v>FO3</v>
          </cell>
          <cell r="O5039" t="str">
            <v>N/A</v>
          </cell>
          <cell r="V5039">
            <v>0</v>
          </cell>
        </row>
        <row r="5040">
          <cell r="F5040" t="str">
            <v>B-1</v>
          </cell>
          <cell r="H5040" t="str">
            <v>FO3</v>
          </cell>
          <cell r="O5040" t="str">
            <v>N/A</v>
          </cell>
          <cell r="V5040">
            <v>1142449144.5382981</v>
          </cell>
        </row>
        <row r="5041">
          <cell r="F5041" t="str">
            <v>B-1</v>
          </cell>
          <cell r="H5041" t="str">
            <v>FO3</v>
          </cell>
          <cell r="O5041" t="str">
            <v>N/A</v>
          </cell>
          <cell r="V5041">
            <v>346483406.04880399</v>
          </cell>
        </row>
        <row r="5042">
          <cell r="F5042" t="str">
            <v>B-1</v>
          </cell>
          <cell r="H5042" t="str">
            <v>FO3</v>
          </cell>
          <cell r="O5042" t="str">
            <v>N/A</v>
          </cell>
          <cell r="V5042">
            <v>486909020.00613797</v>
          </cell>
        </row>
        <row r="5043">
          <cell r="F5043" t="str">
            <v>B-1</v>
          </cell>
          <cell r="H5043" t="str">
            <v>FO3</v>
          </cell>
          <cell r="O5043" t="str">
            <v>N/A</v>
          </cell>
          <cell r="V5043">
            <v>2448363719.2813635</v>
          </cell>
        </row>
        <row r="5044">
          <cell r="F5044" t="str">
            <v>B-1</v>
          </cell>
          <cell r="H5044" t="str">
            <v>FO3</v>
          </cell>
          <cell r="O5044" t="str">
            <v>N/A</v>
          </cell>
          <cell r="V5044">
            <v>829153907.74545193</v>
          </cell>
        </row>
        <row r="5045">
          <cell r="F5045" t="str">
            <v>B-1</v>
          </cell>
          <cell r="H5045" t="str">
            <v>FO3</v>
          </cell>
          <cell r="O5045" t="str">
            <v>N/A</v>
          </cell>
          <cell r="V5045">
            <v>306015626.92947298</v>
          </cell>
        </row>
        <row r="5046">
          <cell r="F5046" t="str">
            <v>B-1</v>
          </cell>
          <cell r="H5046" t="str">
            <v>FO3</v>
          </cell>
          <cell r="O5046" t="str">
            <v>C</v>
          </cell>
          <cell r="V5046">
            <v>2864013.6914400002</v>
          </cell>
        </row>
        <row r="5047">
          <cell r="F5047" t="str">
            <v>B-1</v>
          </cell>
          <cell r="H5047" t="str">
            <v>FO3</v>
          </cell>
          <cell r="O5047" t="str">
            <v>C</v>
          </cell>
          <cell r="V5047">
            <v>788968.52622099989</v>
          </cell>
        </row>
        <row r="5048">
          <cell r="F5048" t="str">
            <v>B-1</v>
          </cell>
          <cell r="H5048" t="str">
            <v>FO3</v>
          </cell>
          <cell r="O5048" t="str">
            <v>C</v>
          </cell>
          <cell r="V5048">
            <v>1068513.1140959999</v>
          </cell>
        </row>
        <row r="5049">
          <cell r="F5049" t="str">
            <v>B-1</v>
          </cell>
          <cell r="H5049" t="str">
            <v>FO3</v>
          </cell>
          <cell r="O5049" t="str">
            <v>C</v>
          </cell>
          <cell r="V5049">
            <v>6207383.8935180008</v>
          </cell>
        </row>
        <row r="5050">
          <cell r="F5050" t="str">
            <v>B-1</v>
          </cell>
          <cell r="H5050" t="str">
            <v>FO3</v>
          </cell>
          <cell r="O5050" t="str">
            <v>C</v>
          </cell>
          <cell r="V5050">
            <v>2114969.9089640002</v>
          </cell>
        </row>
        <row r="5051">
          <cell r="F5051" t="str">
            <v>B-1</v>
          </cell>
          <cell r="H5051" t="str">
            <v>FO3</v>
          </cell>
          <cell r="O5051" t="str">
            <v>C</v>
          </cell>
          <cell r="V5051">
            <v>518397.13442300004</v>
          </cell>
        </row>
        <row r="5052">
          <cell r="F5052" t="str">
            <v>B-1</v>
          </cell>
          <cell r="H5052" t="str">
            <v>N/A</v>
          </cell>
          <cell r="O5052" t="str">
            <v>N/A</v>
          </cell>
          <cell r="V5052">
            <v>18306488.786371998</v>
          </cell>
        </row>
        <row r="5053">
          <cell r="F5053" t="str">
            <v>B-1</v>
          </cell>
          <cell r="H5053" t="str">
            <v>N/A</v>
          </cell>
          <cell r="O5053" t="str">
            <v>N/A</v>
          </cell>
          <cell r="V5053">
            <v>34038525.708485</v>
          </cell>
        </row>
        <row r="5054">
          <cell r="F5054" t="str">
            <v>B-20</v>
          </cell>
          <cell r="H5054" t="str">
            <v>N/A</v>
          </cell>
          <cell r="O5054" t="str">
            <v>N/A</v>
          </cell>
          <cell r="V5054">
            <v>206457790.72892401</v>
          </cell>
        </row>
        <row r="5055">
          <cell r="F5055" t="str">
            <v>B-20</v>
          </cell>
          <cell r="H5055" t="str">
            <v>N/A</v>
          </cell>
          <cell r="O5055" t="str">
            <v>N/A</v>
          </cell>
          <cell r="V5055">
            <v>88270156.220422998</v>
          </cell>
        </row>
        <row r="5056">
          <cell r="F5056" t="str">
            <v>B-20</v>
          </cell>
          <cell r="H5056" t="str">
            <v>N/A</v>
          </cell>
          <cell r="O5056" t="str">
            <v>N/A</v>
          </cell>
          <cell r="V5056">
            <v>61498524.903586</v>
          </cell>
        </row>
        <row r="5057">
          <cell r="F5057" t="str">
            <v>B-1</v>
          </cell>
          <cell r="H5057" t="str">
            <v>N/A</v>
          </cell>
          <cell r="O5057" t="str">
            <v>N/A</v>
          </cell>
          <cell r="V5057">
            <v>1404018.3180470001</v>
          </cell>
        </row>
        <row r="5058">
          <cell r="F5058" t="str">
            <v>B-6</v>
          </cell>
          <cell r="H5058" t="str">
            <v>EITE</v>
          </cell>
          <cell r="O5058" t="str">
            <v>N/A</v>
          </cell>
          <cell r="V5058">
            <v>18118851.645198546</v>
          </cell>
        </row>
        <row r="5059">
          <cell r="F5059" t="str">
            <v>B-6</v>
          </cell>
          <cell r="H5059" t="str">
            <v>EITE</v>
          </cell>
          <cell r="O5059" t="str">
            <v>N/A</v>
          </cell>
          <cell r="V5059">
            <v>5798587.5522293365</v>
          </cell>
        </row>
        <row r="5060">
          <cell r="F5060" t="str">
            <v>B-6</v>
          </cell>
          <cell r="H5060" t="str">
            <v>EITE</v>
          </cell>
          <cell r="O5060" t="str">
            <v>N/A</v>
          </cell>
          <cell r="V5060">
            <v>32592181.446441174</v>
          </cell>
        </row>
        <row r="5061">
          <cell r="F5061" t="str">
            <v>B-6</v>
          </cell>
          <cell r="H5061" t="str">
            <v>EITE</v>
          </cell>
          <cell r="O5061" t="str">
            <v>N/A</v>
          </cell>
          <cell r="V5061">
            <v>11314689.297038352</v>
          </cell>
        </row>
        <row r="5062">
          <cell r="F5062" t="str">
            <v>B-6</v>
          </cell>
          <cell r="H5062" t="str">
            <v>EITE</v>
          </cell>
          <cell r="O5062" t="str">
            <v>N/A</v>
          </cell>
          <cell r="V5062">
            <v>703953.56865542324</v>
          </cell>
        </row>
        <row r="5063">
          <cell r="F5063" t="str">
            <v>B-6</v>
          </cell>
          <cell r="H5063" t="str">
            <v>Small Business</v>
          </cell>
          <cell r="O5063" t="str">
            <v>N/A</v>
          </cell>
          <cell r="V5063">
            <v>397030824.54653448</v>
          </cell>
        </row>
        <row r="5064">
          <cell r="F5064" t="str">
            <v>B-6</v>
          </cell>
          <cell r="H5064" t="str">
            <v>Small Business</v>
          </cell>
          <cell r="O5064" t="str">
            <v>N/A</v>
          </cell>
          <cell r="V5064">
            <v>127062025.90256137</v>
          </cell>
        </row>
        <row r="5065">
          <cell r="F5065" t="str">
            <v>B-6</v>
          </cell>
          <cell r="H5065" t="str">
            <v>Small Business</v>
          </cell>
          <cell r="O5065" t="str">
            <v>N/A</v>
          </cell>
          <cell r="V5065">
            <v>714178852.326985</v>
          </cell>
        </row>
        <row r="5066">
          <cell r="F5066" t="str">
            <v>B-6</v>
          </cell>
          <cell r="H5066" t="str">
            <v>Small Business</v>
          </cell>
          <cell r="O5066" t="str">
            <v>N/A</v>
          </cell>
          <cell r="V5066">
            <v>247934058.35305405</v>
          </cell>
        </row>
        <row r="5067">
          <cell r="F5067" t="str">
            <v>B-6</v>
          </cell>
          <cell r="H5067" t="str">
            <v>Small Business</v>
          </cell>
          <cell r="O5067" t="str">
            <v>N/A</v>
          </cell>
          <cell r="V5067">
            <v>15425440.379926214</v>
          </cell>
        </row>
        <row r="5068">
          <cell r="F5068" t="str">
            <v>B-6</v>
          </cell>
          <cell r="H5068" t="str">
            <v>N/A</v>
          </cell>
          <cell r="O5068" t="str">
            <v>N/A</v>
          </cell>
          <cell r="V5068">
            <v>12900198.596000003</v>
          </cell>
        </row>
        <row r="5069">
          <cell r="F5069" t="str">
            <v>B-6</v>
          </cell>
          <cell r="H5069" t="str">
            <v>N/A</v>
          </cell>
          <cell r="O5069" t="str">
            <v>N/A</v>
          </cell>
          <cell r="V5069">
            <v>462830514.76384592</v>
          </cell>
        </row>
        <row r="5070">
          <cell r="F5070" t="str">
            <v>B-6</v>
          </cell>
          <cell r="H5070" t="str">
            <v>N/A</v>
          </cell>
          <cell r="O5070" t="str">
            <v>N/A</v>
          </cell>
          <cell r="V5070">
            <v>148119942.38126701</v>
          </cell>
        </row>
        <row r="5071">
          <cell r="F5071" t="str">
            <v>B-6</v>
          </cell>
          <cell r="H5071" t="str">
            <v>N/A</v>
          </cell>
          <cell r="O5071" t="str">
            <v>N/A</v>
          </cell>
          <cell r="V5071">
            <v>832539302.79463506</v>
          </cell>
        </row>
        <row r="5072">
          <cell r="F5072" t="str">
            <v>B-6</v>
          </cell>
          <cell r="H5072" t="str">
            <v>N/A</v>
          </cell>
          <cell r="O5072" t="str">
            <v>N/A</v>
          </cell>
          <cell r="V5072">
            <v>289024027.25555599</v>
          </cell>
        </row>
        <row r="5073">
          <cell r="F5073" t="str">
            <v>B-6</v>
          </cell>
          <cell r="H5073" t="str">
            <v>N/A</v>
          </cell>
          <cell r="O5073" t="str">
            <v>N/A</v>
          </cell>
          <cell r="V5073">
            <v>17981889.742830001</v>
          </cell>
        </row>
        <row r="5074">
          <cell r="F5074" t="str">
            <v>B-6</v>
          </cell>
          <cell r="H5074" t="str">
            <v>N/A</v>
          </cell>
          <cell r="O5074" t="str">
            <v>N/A</v>
          </cell>
          <cell r="V5074">
            <v>139711.02394400002</v>
          </cell>
        </row>
        <row r="5075">
          <cell r="F5075" t="str">
            <v>B-6</v>
          </cell>
          <cell r="H5075" t="str">
            <v>N/A</v>
          </cell>
          <cell r="O5075" t="str">
            <v>N/A</v>
          </cell>
          <cell r="V5075">
            <v>123336.92475799999</v>
          </cell>
        </row>
        <row r="5076">
          <cell r="F5076" t="str">
            <v>B-6</v>
          </cell>
          <cell r="H5076" t="str">
            <v>N/A</v>
          </cell>
          <cell r="O5076" t="str">
            <v>N/A</v>
          </cell>
          <cell r="V5076">
            <v>275837.43868300004</v>
          </cell>
        </row>
        <row r="5077">
          <cell r="F5077" t="str">
            <v>B-6</v>
          </cell>
          <cell r="H5077" t="str">
            <v>N/A</v>
          </cell>
          <cell r="O5077" t="str">
            <v>N/A</v>
          </cell>
          <cell r="V5077">
            <v>243697.73380100002</v>
          </cell>
        </row>
        <row r="5078">
          <cell r="F5078" t="str">
            <v>B-6</v>
          </cell>
          <cell r="H5078" t="str">
            <v>N/A</v>
          </cell>
          <cell r="O5078" t="str">
            <v>N/A</v>
          </cell>
          <cell r="V5078">
            <v>0</v>
          </cell>
        </row>
        <row r="5079">
          <cell r="F5079" t="str">
            <v>B-6</v>
          </cell>
          <cell r="H5079" t="str">
            <v>N/A</v>
          </cell>
          <cell r="O5079" t="str">
            <v>N/A</v>
          </cell>
          <cell r="V5079">
            <v>0</v>
          </cell>
        </row>
        <row r="5080">
          <cell r="F5080" t="str">
            <v>B-6</v>
          </cell>
          <cell r="H5080" t="str">
            <v>N/A</v>
          </cell>
          <cell r="O5080" t="str">
            <v>N/A</v>
          </cell>
          <cell r="V5080">
            <v>0</v>
          </cell>
        </row>
        <row r="5081">
          <cell r="F5081" t="str">
            <v>B-6</v>
          </cell>
          <cell r="H5081" t="str">
            <v>N/A</v>
          </cell>
          <cell r="O5081" t="str">
            <v>N/A</v>
          </cell>
          <cell r="V5081">
            <v>0</v>
          </cell>
        </row>
        <row r="5082">
          <cell r="F5082" t="str">
            <v>B-6</v>
          </cell>
          <cell r="H5082" t="str">
            <v>CARE Surcharge</v>
          </cell>
          <cell r="O5082" t="str">
            <v>N/A</v>
          </cell>
          <cell r="V5082">
            <v>7884443.5959999999</v>
          </cell>
        </row>
        <row r="5083">
          <cell r="F5083" t="str">
            <v>B-6</v>
          </cell>
          <cell r="H5083" t="str">
            <v>N/A</v>
          </cell>
          <cell r="O5083" t="str">
            <v>N/A</v>
          </cell>
          <cell r="V5083">
            <v>462830514.76384592</v>
          </cell>
        </row>
        <row r="5084">
          <cell r="F5084" t="str">
            <v>B-6</v>
          </cell>
          <cell r="H5084" t="str">
            <v>N/A</v>
          </cell>
          <cell r="O5084" t="str">
            <v>N/A</v>
          </cell>
          <cell r="V5084">
            <v>148119942.38126701</v>
          </cell>
        </row>
        <row r="5085">
          <cell r="F5085" t="str">
            <v>B-6</v>
          </cell>
          <cell r="H5085" t="str">
            <v>N/A</v>
          </cell>
          <cell r="O5085" t="str">
            <v>N/A</v>
          </cell>
          <cell r="V5085">
            <v>832539302.79463506</v>
          </cell>
        </row>
        <row r="5086">
          <cell r="F5086" t="str">
            <v>B-6</v>
          </cell>
          <cell r="H5086" t="str">
            <v>N/A</v>
          </cell>
          <cell r="O5086" t="str">
            <v>N/A</v>
          </cell>
          <cell r="V5086">
            <v>289024027.25555599</v>
          </cell>
        </row>
        <row r="5087">
          <cell r="F5087" t="str">
            <v>B-6</v>
          </cell>
          <cell r="H5087" t="str">
            <v>N/A</v>
          </cell>
          <cell r="O5087" t="str">
            <v>N/A</v>
          </cell>
          <cell r="V5087">
            <v>17981889.742830001</v>
          </cell>
        </row>
        <row r="5088">
          <cell r="F5088" t="str">
            <v>B-6</v>
          </cell>
          <cell r="H5088" t="str">
            <v>N/A</v>
          </cell>
          <cell r="O5088" t="str">
            <v>N/A</v>
          </cell>
          <cell r="V5088">
            <v>0</v>
          </cell>
        </row>
        <row r="5089">
          <cell r="F5089" t="str">
            <v>B-6</v>
          </cell>
          <cell r="H5089" t="str">
            <v>N/A</v>
          </cell>
          <cell r="O5089" t="str">
            <v>N/A</v>
          </cell>
          <cell r="V5089">
            <v>0</v>
          </cell>
        </row>
        <row r="5090">
          <cell r="F5090" t="str">
            <v>B-6</v>
          </cell>
          <cell r="H5090" t="str">
            <v>N/A</v>
          </cell>
          <cell r="O5090" t="str">
            <v>N/A</v>
          </cell>
          <cell r="V5090">
            <v>17702.081795000002</v>
          </cell>
        </row>
        <row r="5091">
          <cell r="F5091" t="str">
            <v>B-6</v>
          </cell>
          <cell r="H5091" t="str">
            <v>N/A</v>
          </cell>
          <cell r="O5091" t="str">
            <v>N/A</v>
          </cell>
          <cell r="V5091">
            <v>9487123.5960000008</v>
          </cell>
        </row>
        <row r="5092">
          <cell r="F5092" t="str">
            <v>B-6</v>
          </cell>
          <cell r="H5092" t="str">
            <v>N/A</v>
          </cell>
          <cell r="O5092" t="str">
            <v>N/A</v>
          </cell>
          <cell r="V5092">
            <v>462694241.30110598</v>
          </cell>
        </row>
        <row r="5093">
          <cell r="F5093" t="str">
            <v>B-6</v>
          </cell>
          <cell r="H5093" t="str">
            <v>N/A</v>
          </cell>
          <cell r="O5093" t="str">
            <v>N/A</v>
          </cell>
          <cell r="V5093">
            <v>148077442.69646698</v>
          </cell>
        </row>
        <row r="5094">
          <cell r="F5094" t="str">
            <v>B-6</v>
          </cell>
          <cell r="H5094" t="str">
            <v>N/A</v>
          </cell>
          <cell r="O5094" t="str">
            <v>N/A</v>
          </cell>
          <cell r="V5094">
            <v>832278312.54483509</v>
          </cell>
        </row>
        <row r="5095">
          <cell r="F5095" t="str">
            <v>B-6</v>
          </cell>
          <cell r="H5095" t="str">
            <v>N/A</v>
          </cell>
          <cell r="O5095" t="str">
            <v>N/A</v>
          </cell>
          <cell r="V5095">
            <v>288890560.45367599</v>
          </cell>
        </row>
        <row r="5096">
          <cell r="F5096" t="str">
            <v>B-6</v>
          </cell>
          <cell r="H5096" t="str">
            <v>N/A</v>
          </cell>
          <cell r="O5096" t="str">
            <v>N/A</v>
          </cell>
          <cell r="V5096">
            <v>17963453.06893</v>
          </cell>
        </row>
        <row r="5097">
          <cell r="F5097" t="str">
            <v>B-6</v>
          </cell>
          <cell r="H5097" t="str">
            <v>N/A</v>
          </cell>
          <cell r="O5097" t="str">
            <v>N/A</v>
          </cell>
          <cell r="V5097">
            <v>10945214.595999999</v>
          </cell>
        </row>
        <row r="5098">
          <cell r="F5098" t="str">
            <v>B-6</v>
          </cell>
          <cell r="H5098" t="str">
            <v>N/A</v>
          </cell>
          <cell r="O5098" t="str">
            <v>N/A</v>
          </cell>
          <cell r="V5098">
            <v>462830514.76384592</v>
          </cell>
        </row>
        <row r="5099">
          <cell r="F5099" t="str">
            <v>B-6</v>
          </cell>
          <cell r="H5099" t="str">
            <v>N/A</v>
          </cell>
          <cell r="O5099" t="str">
            <v>N/A</v>
          </cell>
          <cell r="V5099">
            <v>148119942.38126701</v>
          </cell>
        </row>
        <row r="5100">
          <cell r="F5100" t="str">
            <v>B-6</v>
          </cell>
          <cell r="H5100" t="str">
            <v>N/A</v>
          </cell>
          <cell r="O5100" t="str">
            <v>N/A</v>
          </cell>
          <cell r="V5100">
            <v>832539302.79463506</v>
          </cell>
        </row>
        <row r="5101">
          <cell r="F5101" t="str">
            <v>B-6</v>
          </cell>
          <cell r="H5101" t="str">
            <v>N/A</v>
          </cell>
          <cell r="O5101" t="str">
            <v>N/A</v>
          </cell>
          <cell r="V5101">
            <v>289024027.25555599</v>
          </cell>
        </row>
        <row r="5102">
          <cell r="F5102" t="str">
            <v>B-6</v>
          </cell>
          <cell r="H5102" t="str">
            <v>N/A</v>
          </cell>
          <cell r="O5102" t="str">
            <v>N/A</v>
          </cell>
          <cell r="V5102">
            <v>17981889.742830001</v>
          </cell>
        </row>
        <row r="5103">
          <cell r="F5103" t="str">
            <v>B-6</v>
          </cell>
          <cell r="H5103" t="str">
            <v>N/A</v>
          </cell>
          <cell r="O5103" t="str">
            <v>N/A</v>
          </cell>
          <cell r="V5103">
            <v>159242772.458895</v>
          </cell>
        </row>
        <row r="5104">
          <cell r="F5104" t="str">
            <v>B-6</v>
          </cell>
          <cell r="H5104" t="str">
            <v>N/A</v>
          </cell>
          <cell r="O5104" t="str">
            <v>N/A</v>
          </cell>
          <cell r="V5104">
            <v>53715124.181650996</v>
          </cell>
        </row>
        <row r="5105">
          <cell r="F5105" t="str">
            <v>B-6</v>
          </cell>
          <cell r="H5105" t="str">
            <v>N/A</v>
          </cell>
          <cell r="O5105" t="str">
            <v>N/A</v>
          </cell>
          <cell r="V5105">
            <v>280089734.45706403</v>
          </cell>
        </row>
        <row r="5106">
          <cell r="F5106" t="str">
            <v>B-6</v>
          </cell>
          <cell r="H5106" t="str">
            <v>N/A</v>
          </cell>
          <cell r="O5106" t="str">
            <v>N/A</v>
          </cell>
          <cell r="V5106">
            <v>102362301.095881</v>
          </cell>
        </row>
        <row r="5107">
          <cell r="F5107" t="str">
            <v>B-6</v>
          </cell>
          <cell r="H5107" t="str">
            <v>N/A</v>
          </cell>
          <cell r="O5107" t="str">
            <v>N/A</v>
          </cell>
          <cell r="V5107">
            <v>-5182664.1621550024</v>
          </cell>
        </row>
        <row r="5108">
          <cell r="F5108" t="str">
            <v>B-6</v>
          </cell>
          <cell r="H5108" t="str">
            <v>N/A</v>
          </cell>
          <cell r="O5108" t="str">
            <v>N/A</v>
          </cell>
          <cell r="V5108">
            <v>2172.3494439999999</v>
          </cell>
        </row>
        <row r="5109">
          <cell r="F5109" t="str">
            <v>B-6</v>
          </cell>
          <cell r="H5109" t="str">
            <v>N/A</v>
          </cell>
          <cell r="O5109" t="str">
            <v>N/A</v>
          </cell>
          <cell r="V5109">
            <v>12900198.596000003</v>
          </cell>
        </row>
        <row r="5110">
          <cell r="F5110" t="str">
            <v>B-6</v>
          </cell>
          <cell r="H5110" t="str">
            <v>N/A</v>
          </cell>
          <cell r="O5110" t="str">
            <v>N/A</v>
          </cell>
          <cell r="V5110">
            <v>462830514.76384592</v>
          </cell>
        </row>
        <row r="5111">
          <cell r="F5111" t="str">
            <v>B-6</v>
          </cell>
          <cell r="H5111" t="str">
            <v>N/A</v>
          </cell>
          <cell r="O5111" t="str">
            <v>N/A</v>
          </cell>
          <cell r="V5111">
            <v>148119942.38126701</v>
          </cell>
        </row>
        <row r="5112">
          <cell r="F5112" t="str">
            <v>B-6</v>
          </cell>
          <cell r="H5112" t="str">
            <v>N/A</v>
          </cell>
          <cell r="O5112" t="str">
            <v>N/A</v>
          </cell>
          <cell r="V5112">
            <v>832539302.79463506</v>
          </cell>
        </row>
        <row r="5113">
          <cell r="F5113" t="str">
            <v>B-6</v>
          </cell>
          <cell r="H5113" t="str">
            <v>N/A</v>
          </cell>
          <cell r="O5113" t="str">
            <v>N/A</v>
          </cell>
          <cell r="V5113">
            <v>289024027.25555599</v>
          </cell>
        </row>
        <row r="5114">
          <cell r="F5114" t="str">
            <v>B-6</v>
          </cell>
          <cell r="H5114" t="str">
            <v>N/A</v>
          </cell>
          <cell r="O5114" t="str">
            <v>N/A</v>
          </cell>
          <cell r="V5114">
            <v>17981889.742830001</v>
          </cell>
        </row>
        <row r="5115">
          <cell r="F5115" t="str">
            <v>B-6</v>
          </cell>
          <cell r="H5115" t="str">
            <v>N/A</v>
          </cell>
          <cell r="O5115" t="str">
            <v>N/A</v>
          </cell>
          <cell r="V5115">
            <v>462830514.76384592</v>
          </cell>
        </row>
        <row r="5116">
          <cell r="F5116" t="str">
            <v>B-6</v>
          </cell>
          <cell r="H5116" t="str">
            <v>N/A</v>
          </cell>
          <cell r="O5116" t="str">
            <v>N/A</v>
          </cell>
          <cell r="V5116">
            <v>148119942.38126701</v>
          </cell>
        </row>
        <row r="5117">
          <cell r="F5117" t="str">
            <v>B-6</v>
          </cell>
          <cell r="H5117" t="str">
            <v>N/A</v>
          </cell>
          <cell r="O5117" t="str">
            <v>N/A</v>
          </cell>
          <cell r="V5117">
            <v>832539302.79463506</v>
          </cell>
        </row>
        <row r="5118">
          <cell r="F5118" t="str">
            <v>B-6</v>
          </cell>
          <cell r="H5118" t="str">
            <v>N/A</v>
          </cell>
          <cell r="O5118" t="str">
            <v>N/A</v>
          </cell>
          <cell r="V5118">
            <v>289024027.25555599</v>
          </cell>
        </row>
        <row r="5119">
          <cell r="F5119" t="str">
            <v>B-6</v>
          </cell>
          <cell r="H5119" t="str">
            <v>N/A</v>
          </cell>
          <cell r="O5119" t="str">
            <v>N/A</v>
          </cell>
          <cell r="V5119">
            <v>17981889.742830001</v>
          </cell>
        </row>
        <row r="5120">
          <cell r="F5120" t="str">
            <v>B-6</v>
          </cell>
          <cell r="H5120" t="str">
            <v>N/A</v>
          </cell>
          <cell r="O5120" t="str">
            <v>N/A</v>
          </cell>
          <cell r="V5120">
            <v>0</v>
          </cell>
        </row>
        <row r="5121">
          <cell r="F5121" t="str">
            <v>B-6</v>
          </cell>
          <cell r="H5121" t="str">
            <v>N/A</v>
          </cell>
          <cell r="O5121" t="str">
            <v>N/A</v>
          </cell>
          <cell r="V5121">
            <v>5159333.0566440001</v>
          </cell>
        </row>
        <row r="5122">
          <cell r="F5122" t="str">
            <v>B-6</v>
          </cell>
          <cell r="H5122" t="str">
            <v>N/A</v>
          </cell>
          <cell r="O5122" t="str">
            <v>N/A</v>
          </cell>
          <cell r="V5122">
            <v>5823440.8895979999</v>
          </cell>
        </row>
        <row r="5123">
          <cell r="F5123" t="str">
            <v>B-6</v>
          </cell>
          <cell r="H5123" t="str">
            <v>N/A</v>
          </cell>
          <cell r="O5123" t="str">
            <v>N/A</v>
          </cell>
          <cell r="V5123">
            <v>27552153.491691001</v>
          </cell>
        </row>
        <row r="5124">
          <cell r="F5124" t="str">
            <v>B-6</v>
          </cell>
          <cell r="H5124" t="str">
            <v>N/A</v>
          </cell>
          <cell r="O5124" t="str">
            <v>N/A</v>
          </cell>
          <cell r="V5124">
            <v>4301521.4294659998</v>
          </cell>
        </row>
        <row r="5125">
          <cell r="F5125" t="str">
            <v>B-6</v>
          </cell>
          <cell r="H5125" t="str">
            <v>N/A</v>
          </cell>
          <cell r="O5125" t="str">
            <v>N/A</v>
          </cell>
          <cell r="V5125">
            <v>65191951.619522996</v>
          </cell>
        </row>
        <row r="5126">
          <cell r="F5126" t="str">
            <v>B-6</v>
          </cell>
          <cell r="H5126" t="str">
            <v>N/A</v>
          </cell>
          <cell r="O5126" t="str">
            <v>N/A</v>
          </cell>
          <cell r="V5126">
            <v>50204532.464646012</v>
          </cell>
        </row>
        <row r="5127">
          <cell r="F5127" t="str">
            <v>B-6</v>
          </cell>
          <cell r="H5127" t="str">
            <v>N/A</v>
          </cell>
          <cell r="O5127" t="str">
            <v>N/A</v>
          </cell>
          <cell r="V5127">
            <v>10864514.153580001</v>
          </cell>
        </row>
        <row r="5128">
          <cell r="F5128" t="str">
            <v>B-6</v>
          </cell>
          <cell r="H5128" t="str">
            <v>N/A</v>
          </cell>
          <cell r="O5128" t="str">
            <v>N/A</v>
          </cell>
          <cell r="V5128">
            <v>190668291.98419797</v>
          </cell>
        </row>
        <row r="5129">
          <cell r="F5129" t="str">
            <v>B-6</v>
          </cell>
          <cell r="H5129" t="str">
            <v>N/A</v>
          </cell>
          <cell r="O5129" t="str">
            <v>N/A</v>
          </cell>
          <cell r="V5129">
            <v>316942536.09572899</v>
          </cell>
        </row>
        <row r="5130">
          <cell r="F5130" t="str">
            <v>B-6</v>
          </cell>
          <cell r="H5130" t="str">
            <v>N/A</v>
          </cell>
          <cell r="O5130" t="str">
            <v>N/A</v>
          </cell>
          <cell r="V5130">
            <v>170532297.667207</v>
          </cell>
        </row>
        <row r="5131">
          <cell r="F5131" t="str">
            <v>B-6</v>
          </cell>
          <cell r="H5131" t="str">
            <v>N/A</v>
          </cell>
          <cell r="O5131" t="str">
            <v>N/A</v>
          </cell>
          <cell r="V5131">
            <v>73387262.705283999</v>
          </cell>
        </row>
        <row r="5132">
          <cell r="F5132" t="str">
            <v>B-6</v>
          </cell>
          <cell r="H5132" t="str">
            <v>N/A</v>
          </cell>
          <cell r="O5132" t="str">
            <v>N/A</v>
          </cell>
          <cell r="V5132">
            <v>110667437.488086</v>
          </cell>
        </row>
        <row r="5133">
          <cell r="F5133" t="str">
            <v>B-6</v>
          </cell>
          <cell r="H5133" t="str">
            <v>N/A</v>
          </cell>
          <cell r="O5133" t="str">
            <v>N/A</v>
          </cell>
          <cell r="V5133">
            <v>33843073.741818994</v>
          </cell>
        </row>
        <row r="5134">
          <cell r="F5134" t="str">
            <v>B-6</v>
          </cell>
          <cell r="H5134" t="str">
            <v>N/A</v>
          </cell>
          <cell r="O5134" t="str">
            <v>N/A</v>
          </cell>
          <cell r="V5134">
            <v>591801147.51070297</v>
          </cell>
        </row>
        <row r="5135">
          <cell r="F5135" t="str">
            <v>B-6</v>
          </cell>
          <cell r="H5135" t="str">
            <v>Non-Surcharge</v>
          </cell>
          <cell r="O5135" t="str">
            <v>N/A</v>
          </cell>
          <cell r="V5135">
            <v>7884443.5959999999</v>
          </cell>
        </row>
        <row r="5136">
          <cell r="F5136" t="str">
            <v>B-6</v>
          </cell>
          <cell r="H5136" t="str">
            <v>CARE Surcharge</v>
          </cell>
          <cell r="O5136" t="str">
            <v>N/A</v>
          </cell>
          <cell r="V5136">
            <v>462830514.76384592</v>
          </cell>
        </row>
        <row r="5137">
          <cell r="F5137" t="str">
            <v>B-6</v>
          </cell>
          <cell r="H5137" t="str">
            <v>CARE Surcharge</v>
          </cell>
          <cell r="O5137" t="str">
            <v>N/A</v>
          </cell>
          <cell r="V5137">
            <v>148119942.38126701</v>
          </cell>
        </row>
        <row r="5138">
          <cell r="F5138" t="str">
            <v>B-6</v>
          </cell>
          <cell r="H5138" t="str">
            <v>CARE Surcharge</v>
          </cell>
          <cell r="O5138" t="str">
            <v>N/A</v>
          </cell>
          <cell r="V5138">
            <v>832539302.79463506</v>
          </cell>
        </row>
        <row r="5139">
          <cell r="F5139" t="str">
            <v>B-6</v>
          </cell>
          <cell r="H5139" t="str">
            <v>CARE Surcharge</v>
          </cell>
          <cell r="O5139" t="str">
            <v>N/A</v>
          </cell>
          <cell r="V5139">
            <v>289024027.25555599</v>
          </cell>
        </row>
        <row r="5140">
          <cell r="F5140" t="str">
            <v>B-6</v>
          </cell>
          <cell r="H5140" t="str">
            <v>CARE Surcharge</v>
          </cell>
          <cell r="O5140" t="str">
            <v>N/A</v>
          </cell>
          <cell r="V5140">
            <v>17981889.742830001</v>
          </cell>
        </row>
        <row r="5141">
          <cell r="F5141" t="str">
            <v>B-6</v>
          </cell>
          <cell r="H5141" t="str">
            <v>Non-Surcharge</v>
          </cell>
          <cell r="O5141" t="str">
            <v>N/A</v>
          </cell>
          <cell r="V5141">
            <v>462830514.76384592</v>
          </cell>
        </row>
        <row r="5142">
          <cell r="F5142" t="str">
            <v>B-6</v>
          </cell>
          <cell r="H5142" t="str">
            <v>Non-Surcharge</v>
          </cell>
          <cell r="O5142" t="str">
            <v>N/A</v>
          </cell>
          <cell r="V5142">
            <v>148119942.38126701</v>
          </cell>
        </row>
        <row r="5143">
          <cell r="F5143" t="str">
            <v>B-6</v>
          </cell>
          <cell r="H5143" t="str">
            <v>Non-Surcharge</v>
          </cell>
          <cell r="O5143" t="str">
            <v>N/A</v>
          </cell>
          <cell r="V5143">
            <v>832539302.79463506</v>
          </cell>
        </row>
        <row r="5144">
          <cell r="F5144" t="str">
            <v>B-6</v>
          </cell>
          <cell r="H5144" t="str">
            <v>Non-Surcharge</v>
          </cell>
          <cell r="O5144" t="str">
            <v>N/A</v>
          </cell>
          <cell r="V5144">
            <v>289024027.25555599</v>
          </cell>
        </row>
        <row r="5145">
          <cell r="F5145" t="str">
            <v>B-6</v>
          </cell>
          <cell r="H5145" t="str">
            <v>Non-Surcharge</v>
          </cell>
          <cell r="O5145" t="str">
            <v>N/A</v>
          </cell>
          <cell r="V5145">
            <v>17981889.742830001</v>
          </cell>
        </row>
        <row r="5146">
          <cell r="F5146" t="str">
            <v>B-6</v>
          </cell>
          <cell r="H5146" t="str">
            <v>N/A</v>
          </cell>
          <cell r="O5146" t="str">
            <v>N/A</v>
          </cell>
          <cell r="V5146">
            <v>148119942.38126701</v>
          </cell>
        </row>
        <row r="5147">
          <cell r="F5147" t="str">
            <v>B-6</v>
          </cell>
          <cell r="H5147" t="str">
            <v>N/A</v>
          </cell>
          <cell r="O5147" t="str">
            <v>N/A</v>
          </cell>
          <cell r="V5147">
            <v>462830514.76384592</v>
          </cell>
        </row>
        <row r="5148">
          <cell r="F5148" t="str">
            <v>B-6</v>
          </cell>
          <cell r="H5148" t="str">
            <v>N/A</v>
          </cell>
          <cell r="O5148" t="str">
            <v>N/A</v>
          </cell>
          <cell r="V5148">
            <v>289024027.25555599</v>
          </cell>
        </row>
        <row r="5149">
          <cell r="F5149" t="str">
            <v>B-6</v>
          </cell>
          <cell r="H5149" t="str">
            <v>N/A</v>
          </cell>
          <cell r="O5149" t="str">
            <v>N/A</v>
          </cell>
          <cell r="V5149">
            <v>832539302.79463506</v>
          </cell>
        </row>
        <row r="5150">
          <cell r="F5150" t="str">
            <v>B-6</v>
          </cell>
          <cell r="H5150" t="str">
            <v>N/A</v>
          </cell>
          <cell r="O5150" t="str">
            <v>N/A</v>
          </cell>
          <cell r="V5150">
            <v>17981889.742830001</v>
          </cell>
        </row>
        <row r="5151">
          <cell r="F5151" t="str">
            <v>B-6</v>
          </cell>
          <cell r="H5151" t="str">
            <v>N/A</v>
          </cell>
          <cell r="O5151" t="str">
            <v>N/A</v>
          </cell>
          <cell r="V5151">
            <v>17702.081795000002</v>
          </cell>
        </row>
        <row r="5152">
          <cell r="F5152" t="str">
            <v>B-6</v>
          </cell>
          <cell r="H5152" t="str">
            <v>EUCRA</v>
          </cell>
          <cell r="O5152" t="str">
            <v>N/A</v>
          </cell>
          <cell r="V5152">
            <v>462830514.76384592</v>
          </cell>
        </row>
        <row r="5153">
          <cell r="F5153" t="str">
            <v>B-6</v>
          </cell>
          <cell r="H5153" t="str">
            <v>EUCRA</v>
          </cell>
          <cell r="O5153" t="str">
            <v>N/A</v>
          </cell>
          <cell r="V5153">
            <v>148119942.38126701</v>
          </cell>
        </row>
        <row r="5154">
          <cell r="F5154" t="str">
            <v>B-6</v>
          </cell>
          <cell r="H5154" t="str">
            <v>EUCRA</v>
          </cell>
          <cell r="O5154" t="str">
            <v>N/A</v>
          </cell>
          <cell r="V5154">
            <v>832539302.79463506</v>
          </cell>
        </row>
        <row r="5155">
          <cell r="F5155" t="str">
            <v>B-6</v>
          </cell>
          <cell r="H5155" t="str">
            <v>EUCRA</v>
          </cell>
          <cell r="O5155" t="str">
            <v>N/A</v>
          </cell>
          <cell r="V5155">
            <v>289024027.25555599</v>
          </cell>
        </row>
        <row r="5156">
          <cell r="F5156" t="str">
            <v>B-6</v>
          </cell>
          <cell r="H5156" t="str">
            <v>EUCRA</v>
          </cell>
          <cell r="O5156" t="str">
            <v>N/A</v>
          </cell>
          <cell r="V5156">
            <v>17981889.742830001</v>
          </cell>
        </row>
        <row r="5157">
          <cell r="F5157" t="str">
            <v>B-6</v>
          </cell>
          <cell r="H5157" t="str">
            <v>TAC</v>
          </cell>
          <cell r="O5157" t="str">
            <v>N/A</v>
          </cell>
          <cell r="V5157">
            <v>462830514.76384592</v>
          </cell>
        </row>
        <row r="5158">
          <cell r="F5158" t="str">
            <v>B-6</v>
          </cell>
          <cell r="H5158" t="str">
            <v>TAC</v>
          </cell>
          <cell r="O5158" t="str">
            <v>N/A</v>
          </cell>
          <cell r="V5158">
            <v>148119942.38126701</v>
          </cell>
        </row>
        <row r="5159">
          <cell r="F5159" t="str">
            <v>B-6</v>
          </cell>
          <cell r="H5159" t="str">
            <v>TAC</v>
          </cell>
          <cell r="O5159" t="str">
            <v>N/A</v>
          </cell>
          <cell r="V5159">
            <v>832539302.79463506</v>
          </cell>
        </row>
        <row r="5160">
          <cell r="F5160" t="str">
            <v>B-6</v>
          </cell>
          <cell r="H5160" t="str">
            <v>TAC</v>
          </cell>
          <cell r="O5160" t="str">
            <v>N/A</v>
          </cell>
          <cell r="V5160">
            <v>289024027.25555599</v>
          </cell>
        </row>
        <row r="5161">
          <cell r="F5161" t="str">
            <v>B-6</v>
          </cell>
          <cell r="H5161" t="str">
            <v>TAC</v>
          </cell>
          <cell r="O5161" t="str">
            <v>N/A</v>
          </cell>
          <cell r="V5161">
            <v>17981889.742830001</v>
          </cell>
        </row>
        <row r="5162">
          <cell r="F5162" t="str">
            <v>B-6</v>
          </cell>
          <cell r="H5162" t="str">
            <v>TRBAA</v>
          </cell>
          <cell r="O5162" t="str">
            <v>N/A</v>
          </cell>
          <cell r="V5162">
            <v>462830514.76384592</v>
          </cell>
        </row>
        <row r="5163">
          <cell r="F5163" t="str">
            <v>B-6</v>
          </cell>
          <cell r="H5163" t="str">
            <v>TRBAA</v>
          </cell>
          <cell r="O5163" t="str">
            <v>N/A</v>
          </cell>
          <cell r="V5163">
            <v>148119942.38126701</v>
          </cell>
        </row>
        <row r="5164">
          <cell r="F5164" t="str">
            <v>B-6</v>
          </cell>
          <cell r="H5164" t="str">
            <v>TRBAA</v>
          </cell>
          <cell r="O5164" t="str">
            <v>N/A</v>
          </cell>
          <cell r="V5164">
            <v>832539302.79463506</v>
          </cell>
        </row>
        <row r="5165">
          <cell r="F5165" t="str">
            <v>B-6</v>
          </cell>
          <cell r="H5165" t="str">
            <v>TRBAA</v>
          </cell>
          <cell r="O5165" t="str">
            <v>N/A</v>
          </cell>
          <cell r="V5165">
            <v>289024027.25555599</v>
          </cell>
        </row>
        <row r="5166">
          <cell r="F5166" t="str">
            <v>B-6</v>
          </cell>
          <cell r="H5166" t="str">
            <v>TRBAA</v>
          </cell>
          <cell r="O5166" t="str">
            <v>N/A</v>
          </cell>
          <cell r="V5166">
            <v>17981889.742830001</v>
          </cell>
        </row>
        <row r="5167">
          <cell r="F5167" t="str">
            <v>B-6</v>
          </cell>
          <cell r="H5167" t="str">
            <v>N/A</v>
          </cell>
          <cell r="O5167" t="str">
            <v>N/A</v>
          </cell>
          <cell r="V5167">
            <v>462830514.76384592</v>
          </cell>
        </row>
        <row r="5168">
          <cell r="F5168" t="str">
            <v>B-6</v>
          </cell>
          <cell r="H5168" t="str">
            <v>N/A</v>
          </cell>
          <cell r="O5168" t="str">
            <v>N/A</v>
          </cell>
          <cell r="V5168">
            <v>148119942.38126701</v>
          </cell>
        </row>
        <row r="5169">
          <cell r="F5169" t="str">
            <v>B-6</v>
          </cell>
          <cell r="H5169" t="str">
            <v>N/A</v>
          </cell>
          <cell r="O5169" t="str">
            <v>N/A</v>
          </cell>
          <cell r="V5169">
            <v>832539302.79463506</v>
          </cell>
        </row>
        <row r="5170">
          <cell r="F5170" t="str">
            <v>B-6</v>
          </cell>
          <cell r="H5170" t="str">
            <v>N/A</v>
          </cell>
          <cell r="O5170" t="str">
            <v>N/A</v>
          </cell>
          <cell r="V5170">
            <v>289024027.25555599</v>
          </cell>
        </row>
        <row r="5171">
          <cell r="F5171" t="str">
            <v>B-6</v>
          </cell>
          <cell r="H5171" t="str">
            <v>N/A</v>
          </cell>
          <cell r="O5171" t="str">
            <v>N/A</v>
          </cell>
          <cell r="V5171">
            <v>17981889.742830001</v>
          </cell>
        </row>
        <row r="5172">
          <cell r="F5172" t="str">
            <v>B-6</v>
          </cell>
          <cell r="H5172" t="str">
            <v>N/A</v>
          </cell>
          <cell r="O5172" t="str">
            <v>N/A</v>
          </cell>
          <cell r="V5172">
            <v>17702.081795000002</v>
          </cell>
        </row>
        <row r="5173">
          <cell r="F5173" t="str">
            <v>B-6</v>
          </cell>
          <cell r="H5173" t="str">
            <v>N/A</v>
          </cell>
          <cell r="O5173" t="str">
            <v>N/A</v>
          </cell>
          <cell r="V5173">
            <v>0</v>
          </cell>
        </row>
        <row r="5174">
          <cell r="F5174" t="str">
            <v>B-6</v>
          </cell>
          <cell r="H5174" t="str">
            <v>N/A</v>
          </cell>
          <cell r="O5174" t="str">
            <v>N/A</v>
          </cell>
          <cell r="V5174">
            <v>462694241.30110598</v>
          </cell>
        </row>
        <row r="5175">
          <cell r="F5175" t="str">
            <v>B-6</v>
          </cell>
          <cell r="H5175" t="str">
            <v>N/A</v>
          </cell>
          <cell r="O5175" t="str">
            <v>N/A</v>
          </cell>
          <cell r="V5175">
            <v>148077442.69646698</v>
          </cell>
        </row>
        <row r="5176">
          <cell r="F5176" t="str">
            <v>B-6</v>
          </cell>
          <cell r="H5176" t="str">
            <v>N/A</v>
          </cell>
          <cell r="O5176" t="str">
            <v>N/A</v>
          </cell>
          <cell r="V5176">
            <v>832278312.54483509</v>
          </cell>
        </row>
        <row r="5177">
          <cell r="F5177" t="str">
            <v>B-6</v>
          </cell>
          <cell r="H5177" t="str">
            <v>N/A</v>
          </cell>
          <cell r="O5177" t="str">
            <v>N/A</v>
          </cell>
          <cell r="V5177">
            <v>288890560.45367599</v>
          </cell>
        </row>
        <row r="5178">
          <cell r="F5178" t="str">
            <v>B-6</v>
          </cell>
          <cell r="H5178" t="str">
            <v>N/A</v>
          </cell>
          <cell r="O5178" t="str">
            <v>N/A</v>
          </cell>
          <cell r="V5178">
            <v>17963453.06893</v>
          </cell>
        </row>
        <row r="5179">
          <cell r="F5179" t="str">
            <v>B-6</v>
          </cell>
          <cell r="H5179" t="str">
            <v>N/A</v>
          </cell>
          <cell r="O5179" t="str">
            <v>N/A</v>
          </cell>
          <cell r="V5179">
            <v>0</v>
          </cell>
        </row>
        <row r="5180">
          <cell r="F5180" t="str">
            <v>B-6</v>
          </cell>
          <cell r="H5180" t="str">
            <v>N/A</v>
          </cell>
          <cell r="O5180" t="str">
            <v>N/A</v>
          </cell>
          <cell r="V5180">
            <v>462694241.30110598</v>
          </cell>
        </row>
        <row r="5181">
          <cell r="F5181" t="str">
            <v>B-6</v>
          </cell>
          <cell r="H5181" t="str">
            <v>N/A</v>
          </cell>
          <cell r="O5181" t="str">
            <v>N/A</v>
          </cell>
          <cell r="V5181">
            <v>148077442.69646698</v>
          </cell>
        </row>
        <row r="5182">
          <cell r="F5182" t="str">
            <v>B-6</v>
          </cell>
          <cell r="H5182" t="str">
            <v>N/A</v>
          </cell>
          <cell r="O5182" t="str">
            <v>N/A</v>
          </cell>
          <cell r="V5182">
            <v>832278312.54483509</v>
          </cell>
        </row>
        <row r="5183">
          <cell r="F5183" t="str">
            <v>B-6</v>
          </cell>
          <cell r="H5183" t="str">
            <v>N/A</v>
          </cell>
          <cell r="O5183" t="str">
            <v>N/A</v>
          </cell>
          <cell r="V5183">
            <v>288890560.45367599</v>
          </cell>
        </row>
        <row r="5184">
          <cell r="F5184" t="str">
            <v>B-6</v>
          </cell>
          <cell r="H5184" t="str">
            <v>N/A</v>
          </cell>
          <cell r="O5184" t="str">
            <v>N/A</v>
          </cell>
          <cell r="V5184">
            <v>17963453.06893</v>
          </cell>
        </row>
        <row r="5185">
          <cell r="F5185" t="str">
            <v>B-6</v>
          </cell>
          <cell r="H5185" t="str">
            <v>FO1</v>
          </cell>
          <cell r="O5185" t="str">
            <v>N/A</v>
          </cell>
          <cell r="V5185">
            <v>0</v>
          </cell>
        </row>
        <row r="5186">
          <cell r="F5186" t="str">
            <v>B-6</v>
          </cell>
          <cell r="H5186" t="str">
            <v>FO1</v>
          </cell>
          <cell r="O5186" t="str">
            <v>N/A</v>
          </cell>
          <cell r="V5186">
            <v>462830514.76384592</v>
          </cell>
        </row>
        <row r="5187">
          <cell r="F5187" t="str">
            <v>B-6</v>
          </cell>
          <cell r="H5187" t="str">
            <v>FO1</v>
          </cell>
          <cell r="O5187" t="str">
            <v>N/A</v>
          </cell>
          <cell r="V5187">
            <v>148119942.38126701</v>
          </cell>
        </row>
        <row r="5188">
          <cell r="F5188" t="str">
            <v>B-6</v>
          </cell>
          <cell r="H5188" t="str">
            <v>FO1</v>
          </cell>
          <cell r="O5188" t="str">
            <v>N/A</v>
          </cell>
          <cell r="V5188">
            <v>832539302.79463506</v>
          </cell>
        </row>
        <row r="5189">
          <cell r="F5189" t="str">
            <v>B-6</v>
          </cell>
          <cell r="H5189" t="str">
            <v>FO1</v>
          </cell>
          <cell r="O5189" t="str">
            <v>N/A</v>
          </cell>
          <cell r="V5189">
            <v>289024027.25555599</v>
          </cell>
        </row>
        <row r="5190">
          <cell r="F5190" t="str">
            <v>B-6</v>
          </cell>
          <cell r="H5190" t="str">
            <v>FO1</v>
          </cell>
          <cell r="O5190" t="str">
            <v>N/A</v>
          </cell>
          <cell r="V5190">
            <v>17981889.742830001</v>
          </cell>
        </row>
        <row r="5191">
          <cell r="F5191" t="str">
            <v>B-6</v>
          </cell>
          <cell r="H5191" t="str">
            <v>EITE</v>
          </cell>
          <cell r="O5191" t="str">
            <v>C</v>
          </cell>
          <cell r="V5191">
            <v>47325.856281655964</v>
          </cell>
        </row>
        <row r="5192">
          <cell r="F5192" t="str">
            <v>B-6</v>
          </cell>
          <cell r="H5192" t="str">
            <v>EITE</v>
          </cell>
          <cell r="O5192" t="str">
            <v>C</v>
          </cell>
          <cell r="V5192">
            <v>19090.516416382354</v>
          </cell>
        </row>
        <row r="5193">
          <cell r="F5193" t="str">
            <v>B-6</v>
          </cell>
          <cell r="H5193" t="str">
            <v>EITE</v>
          </cell>
          <cell r="O5193" t="str">
            <v>C</v>
          </cell>
          <cell r="V5193">
            <v>161469.69003279202</v>
          </cell>
        </row>
        <row r="5194">
          <cell r="F5194" t="str">
            <v>B-6</v>
          </cell>
          <cell r="H5194" t="str">
            <v>EITE</v>
          </cell>
          <cell r="O5194" t="str">
            <v>C</v>
          </cell>
          <cell r="V5194">
            <v>59410.166547415953</v>
          </cell>
        </row>
        <row r="5195">
          <cell r="F5195" t="str">
            <v>B-6</v>
          </cell>
          <cell r="H5195" t="str">
            <v>EITE</v>
          </cell>
          <cell r="O5195" t="str">
            <v>C</v>
          </cell>
          <cell r="V5195">
            <v>-48755.199832008642</v>
          </cell>
        </row>
        <row r="5196">
          <cell r="F5196" t="str">
            <v>B-6</v>
          </cell>
          <cell r="H5196" t="str">
            <v>Small Business</v>
          </cell>
          <cell r="O5196" t="str">
            <v>C</v>
          </cell>
          <cell r="V5196">
            <v>1037031.7120431811</v>
          </cell>
        </row>
        <row r="5197">
          <cell r="F5197" t="str">
            <v>B-6</v>
          </cell>
          <cell r="H5197" t="str">
            <v>Small Business</v>
          </cell>
          <cell r="O5197" t="str">
            <v>C</v>
          </cell>
          <cell r="V5197">
            <v>418322.50863558421</v>
          </cell>
        </row>
        <row r="5198">
          <cell r="F5198" t="str">
            <v>B-6</v>
          </cell>
          <cell r="H5198" t="str">
            <v>Small Business</v>
          </cell>
          <cell r="O5198" t="str">
            <v>C</v>
          </cell>
          <cell r="V5198">
            <v>3538217.842298043</v>
          </cell>
        </row>
        <row r="5199">
          <cell r="F5199" t="str">
            <v>B-6</v>
          </cell>
          <cell r="H5199" t="str">
            <v>Small Business</v>
          </cell>
          <cell r="O5199" t="str">
            <v>C</v>
          </cell>
          <cell r="V5199">
            <v>1301830.1530725416</v>
          </cell>
        </row>
        <row r="5200">
          <cell r="F5200" t="str">
            <v>B-6</v>
          </cell>
          <cell r="H5200" t="str">
            <v>Small Business</v>
          </cell>
          <cell r="O5200" t="str">
            <v>C</v>
          </cell>
          <cell r="V5200">
            <v>-1068352.3199641129</v>
          </cell>
        </row>
        <row r="5201">
          <cell r="F5201" t="str">
            <v>B-6</v>
          </cell>
          <cell r="H5201" t="str">
            <v>N/A</v>
          </cell>
          <cell r="O5201" t="str">
            <v>C</v>
          </cell>
          <cell r="V5201">
            <v>1208898.3812739998</v>
          </cell>
        </row>
        <row r="5202">
          <cell r="F5202" t="str">
            <v>B-6</v>
          </cell>
          <cell r="H5202" t="str">
            <v>N/A</v>
          </cell>
          <cell r="O5202" t="str">
            <v>C</v>
          </cell>
          <cell r="V5202">
            <v>487650.85741299996</v>
          </cell>
        </row>
        <row r="5203">
          <cell r="F5203" t="str">
            <v>B-6</v>
          </cell>
          <cell r="H5203" t="str">
            <v>N/A</v>
          </cell>
          <cell r="O5203" t="str">
            <v>C</v>
          </cell>
          <cell r="V5203">
            <v>4124604.6504520001</v>
          </cell>
        </row>
        <row r="5204">
          <cell r="F5204" t="str">
            <v>B-6</v>
          </cell>
          <cell r="H5204" t="str">
            <v>N/A</v>
          </cell>
          <cell r="O5204" t="str">
            <v>C</v>
          </cell>
          <cell r="V5204">
            <v>1517581.7156509999</v>
          </cell>
        </row>
        <row r="5205">
          <cell r="F5205" t="str">
            <v>B-6</v>
          </cell>
          <cell r="H5205" t="str">
            <v>N/A</v>
          </cell>
          <cell r="O5205" t="str">
            <v>C</v>
          </cell>
          <cell r="V5205">
            <v>-1245409.735536</v>
          </cell>
        </row>
        <row r="5206">
          <cell r="F5206" t="str">
            <v>B-6</v>
          </cell>
          <cell r="H5206" t="str">
            <v>N/A</v>
          </cell>
          <cell r="O5206" t="str">
            <v>C</v>
          </cell>
          <cell r="V5206">
            <v>445.94446399999993</v>
          </cell>
        </row>
        <row r="5207">
          <cell r="F5207" t="str">
            <v>B-6</v>
          </cell>
          <cell r="H5207" t="str">
            <v>N/A</v>
          </cell>
          <cell r="O5207" t="str">
            <v>C</v>
          </cell>
          <cell r="V5207">
            <v>554.29419200000007</v>
          </cell>
        </row>
        <row r="5208">
          <cell r="F5208" t="str">
            <v>B-6</v>
          </cell>
          <cell r="H5208" t="str">
            <v>N/A</v>
          </cell>
          <cell r="O5208" t="str">
            <v>C</v>
          </cell>
          <cell r="V5208">
            <v>885.40693299999998</v>
          </cell>
        </row>
        <row r="5209">
          <cell r="F5209" t="str">
            <v>B-6</v>
          </cell>
          <cell r="H5209" t="str">
            <v>N/A</v>
          </cell>
          <cell r="O5209" t="str">
            <v>C</v>
          </cell>
          <cell r="V5209">
            <v>1108.4615330000001</v>
          </cell>
        </row>
        <row r="5210">
          <cell r="F5210" t="str">
            <v>B-6</v>
          </cell>
          <cell r="H5210" t="str">
            <v>N/A</v>
          </cell>
          <cell r="O5210" t="str">
            <v>C</v>
          </cell>
          <cell r="V5210">
            <v>1208898.3812739998</v>
          </cell>
        </row>
        <row r="5211">
          <cell r="F5211" t="str">
            <v>B-6</v>
          </cell>
          <cell r="H5211" t="str">
            <v>N/A</v>
          </cell>
          <cell r="O5211" t="str">
            <v>C</v>
          </cell>
          <cell r="V5211">
            <v>487650.85741299996</v>
          </cell>
        </row>
        <row r="5212">
          <cell r="F5212" t="str">
            <v>B-6</v>
          </cell>
          <cell r="H5212" t="str">
            <v>N/A</v>
          </cell>
          <cell r="O5212" t="str">
            <v>C</v>
          </cell>
          <cell r="V5212">
            <v>4124604.6504520001</v>
          </cell>
        </row>
        <row r="5213">
          <cell r="F5213" t="str">
            <v>B-6</v>
          </cell>
          <cell r="H5213" t="str">
            <v>N/A</v>
          </cell>
          <cell r="O5213" t="str">
            <v>C</v>
          </cell>
          <cell r="V5213">
            <v>1517581.7156509999</v>
          </cell>
        </row>
        <row r="5214">
          <cell r="F5214" t="str">
            <v>B-6</v>
          </cell>
          <cell r="H5214" t="str">
            <v>N/A</v>
          </cell>
          <cell r="O5214" t="str">
            <v>C</v>
          </cell>
          <cell r="V5214">
            <v>-1245409.735536</v>
          </cell>
        </row>
        <row r="5215">
          <cell r="F5215" t="str">
            <v>B-6</v>
          </cell>
          <cell r="H5215" t="str">
            <v>CARE Discount</v>
          </cell>
          <cell r="O5215" t="str">
            <v>C</v>
          </cell>
          <cell r="V5215">
            <v>1208898.3812739998</v>
          </cell>
        </row>
        <row r="5216">
          <cell r="F5216" t="str">
            <v>B-6</v>
          </cell>
          <cell r="H5216" t="str">
            <v>CARE Discount</v>
          </cell>
          <cell r="O5216" t="str">
            <v>C</v>
          </cell>
          <cell r="V5216">
            <v>487650.85741299996</v>
          </cell>
        </row>
        <row r="5217">
          <cell r="F5217" t="str">
            <v>B-6</v>
          </cell>
          <cell r="H5217" t="str">
            <v>CARE Discount</v>
          </cell>
          <cell r="O5217" t="str">
            <v>C</v>
          </cell>
          <cell r="V5217">
            <v>4124604.6504520001</v>
          </cell>
        </row>
        <row r="5218">
          <cell r="F5218" t="str">
            <v>B-6</v>
          </cell>
          <cell r="H5218" t="str">
            <v>CARE Discount</v>
          </cell>
          <cell r="O5218" t="str">
            <v>C</v>
          </cell>
          <cell r="V5218">
            <v>1517581.7156509999</v>
          </cell>
        </row>
        <row r="5219">
          <cell r="F5219" t="str">
            <v>B-6</v>
          </cell>
          <cell r="H5219" t="str">
            <v>CARE Discount</v>
          </cell>
          <cell r="O5219" t="str">
            <v>C</v>
          </cell>
          <cell r="V5219">
            <v>-1245409.735536</v>
          </cell>
        </row>
        <row r="5220">
          <cell r="F5220" t="str">
            <v>B-6</v>
          </cell>
          <cell r="H5220" t="str">
            <v>N/A</v>
          </cell>
          <cell r="O5220" t="str">
            <v>C</v>
          </cell>
          <cell r="V5220">
            <v>0</v>
          </cell>
        </row>
        <row r="5221">
          <cell r="F5221" t="str">
            <v>B-6</v>
          </cell>
          <cell r="H5221" t="str">
            <v>N/A</v>
          </cell>
          <cell r="O5221" t="str">
            <v>C</v>
          </cell>
          <cell r="V5221">
            <v>0</v>
          </cell>
        </row>
        <row r="5222">
          <cell r="F5222" t="str">
            <v>B-6</v>
          </cell>
          <cell r="H5222" t="str">
            <v>N/A</v>
          </cell>
          <cell r="O5222" t="str">
            <v>C</v>
          </cell>
          <cell r="V5222">
            <v>1208898.3812739998</v>
          </cell>
        </row>
        <row r="5223">
          <cell r="F5223" t="str">
            <v>B-6</v>
          </cell>
          <cell r="H5223" t="str">
            <v>N/A</v>
          </cell>
          <cell r="O5223" t="str">
            <v>C</v>
          </cell>
          <cell r="V5223">
            <v>487650.85741299996</v>
          </cell>
        </row>
        <row r="5224">
          <cell r="F5224" t="str">
            <v>B-6</v>
          </cell>
          <cell r="H5224" t="str">
            <v>N/A</v>
          </cell>
          <cell r="O5224" t="str">
            <v>C</v>
          </cell>
          <cell r="V5224">
            <v>4124604.6504520001</v>
          </cell>
        </row>
        <row r="5225">
          <cell r="F5225" t="str">
            <v>B-6</v>
          </cell>
          <cell r="H5225" t="str">
            <v>N/A</v>
          </cell>
          <cell r="O5225" t="str">
            <v>C</v>
          </cell>
          <cell r="V5225">
            <v>1517581.7156509999</v>
          </cell>
        </row>
        <row r="5226">
          <cell r="F5226" t="str">
            <v>B-6</v>
          </cell>
          <cell r="H5226" t="str">
            <v>N/A</v>
          </cell>
          <cell r="O5226" t="str">
            <v>C</v>
          </cell>
          <cell r="V5226">
            <v>-1245409.735536</v>
          </cell>
        </row>
        <row r="5227">
          <cell r="F5227" t="str">
            <v>B-6</v>
          </cell>
          <cell r="H5227" t="str">
            <v>CARE Discount</v>
          </cell>
          <cell r="O5227" t="str">
            <v>C</v>
          </cell>
          <cell r="V5227">
            <v>1208898.3812739998</v>
          </cell>
        </row>
        <row r="5228">
          <cell r="F5228" t="str">
            <v>B-6</v>
          </cell>
          <cell r="H5228" t="str">
            <v>CARE Discount</v>
          </cell>
          <cell r="O5228" t="str">
            <v>C</v>
          </cell>
          <cell r="V5228">
            <v>487650.85741299996</v>
          </cell>
        </row>
        <row r="5229">
          <cell r="F5229" t="str">
            <v>B-6</v>
          </cell>
          <cell r="H5229" t="str">
            <v>CARE Discount</v>
          </cell>
          <cell r="O5229" t="str">
            <v>C</v>
          </cell>
          <cell r="V5229">
            <v>4124604.6504520001</v>
          </cell>
        </row>
        <row r="5230">
          <cell r="F5230" t="str">
            <v>B-6</v>
          </cell>
          <cell r="H5230" t="str">
            <v>CARE Discount</v>
          </cell>
          <cell r="O5230" t="str">
            <v>C</v>
          </cell>
          <cell r="V5230">
            <v>1517581.7156509999</v>
          </cell>
        </row>
        <row r="5231">
          <cell r="F5231" t="str">
            <v>B-6</v>
          </cell>
          <cell r="H5231" t="str">
            <v>CARE Discount</v>
          </cell>
          <cell r="O5231" t="str">
            <v>C</v>
          </cell>
          <cell r="V5231">
            <v>-1245409.735536</v>
          </cell>
        </row>
        <row r="5232">
          <cell r="F5232" t="str">
            <v>B-6</v>
          </cell>
          <cell r="H5232" t="str">
            <v>N/A</v>
          </cell>
          <cell r="O5232" t="str">
            <v>C</v>
          </cell>
          <cell r="V5232">
            <v>1208898.3812739998</v>
          </cell>
        </row>
        <row r="5233">
          <cell r="F5233" t="str">
            <v>B-6</v>
          </cell>
          <cell r="H5233" t="str">
            <v>N/A</v>
          </cell>
          <cell r="O5233" t="str">
            <v>C</v>
          </cell>
          <cell r="V5233">
            <v>487650.85741299996</v>
          </cell>
        </row>
        <row r="5234">
          <cell r="F5234" t="str">
            <v>B-6</v>
          </cell>
          <cell r="H5234" t="str">
            <v>N/A</v>
          </cell>
          <cell r="O5234" t="str">
            <v>C</v>
          </cell>
          <cell r="V5234">
            <v>4124604.6504520001</v>
          </cell>
        </row>
        <row r="5235">
          <cell r="F5235" t="str">
            <v>B-6</v>
          </cell>
          <cell r="H5235" t="str">
            <v>N/A</v>
          </cell>
          <cell r="O5235" t="str">
            <v>C</v>
          </cell>
          <cell r="V5235">
            <v>1517581.7156509999</v>
          </cell>
        </row>
        <row r="5236">
          <cell r="F5236" t="str">
            <v>B-6</v>
          </cell>
          <cell r="H5236" t="str">
            <v>N/A</v>
          </cell>
          <cell r="O5236" t="str">
            <v>C</v>
          </cell>
          <cell r="V5236">
            <v>-1245409.735536</v>
          </cell>
        </row>
        <row r="5237">
          <cell r="F5237" t="str">
            <v>B-6</v>
          </cell>
          <cell r="H5237" t="str">
            <v>N/A</v>
          </cell>
          <cell r="O5237" t="str">
            <v>C</v>
          </cell>
          <cell r="V5237">
            <v>284913.43511700002</v>
          </cell>
        </row>
        <row r="5238">
          <cell r="F5238" t="str">
            <v>B-6</v>
          </cell>
          <cell r="H5238" t="str">
            <v>N/A</v>
          </cell>
          <cell r="O5238" t="str">
            <v>C</v>
          </cell>
          <cell r="V5238">
            <v>134682.612162</v>
          </cell>
        </row>
        <row r="5239">
          <cell r="F5239" t="str">
            <v>B-6</v>
          </cell>
          <cell r="H5239" t="str">
            <v>N/A</v>
          </cell>
          <cell r="O5239" t="str">
            <v>C</v>
          </cell>
          <cell r="V5239">
            <v>806652.52270600002</v>
          </cell>
        </row>
        <row r="5240">
          <cell r="F5240" t="str">
            <v>B-6</v>
          </cell>
          <cell r="H5240" t="str">
            <v>N/A</v>
          </cell>
          <cell r="O5240" t="str">
            <v>C</v>
          </cell>
          <cell r="V5240">
            <v>318887.325052</v>
          </cell>
        </row>
        <row r="5241">
          <cell r="F5241" t="str">
            <v>B-6</v>
          </cell>
          <cell r="H5241" t="str">
            <v>N/A</v>
          </cell>
          <cell r="O5241" t="str">
            <v>C</v>
          </cell>
          <cell r="V5241">
            <v>28743.584329999998</v>
          </cell>
        </row>
        <row r="5242">
          <cell r="F5242" t="str">
            <v>B-6</v>
          </cell>
          <cell r="H5242" t="str">
            <v>N/A</v>
          </cell>
          <cell r="O5242" t="str">
            <v>C</v>
          </cell>
          <cell r="V5242">
            <v>1208898.3812739998</v>
          </cell>
        </row>
        <row r="5243">
          <cell r="F5243" t="str">
            <v>B-6</v>
          </cell>
          <cell r="H5243" t="str">
            <v>N/A</v>
          </cell>
          <cell r="O5243" t="str">
            <v>C</v>
          </cell>
          <cell r="V5243">
            <v>487650.85741299996</v>
          </cell>
        </row>
        <row r="5244">
          <cell r="F5244" t="str">
            <v>B-6</v>
          </cell>
          <cell r="H5244" t="str">
            <v>N/A</v>
          </cell>
          <cell r="O5244" t="str">
            <v>C</v>
          </cell>
          <cell r="V5244">
            <v>4124604.6504520001</v>
          </cell>
        </row>
        <row r="5245">
          <cell r="F5245" t="str">
            <v>B-6</v>
          </cell>
          <cell r="H5245" t="str">
            <v>N/A</v>
          </cell>
          <cell r="O5245" t="str">
            <v>C</v>
          </cell>
          <cell r="V5245">
            <v>1517581.7156509999</v>
          </cell>
        </row>
        <row r="5246">
          <cell r="F5246" t="str">
            <v>B-6</v>
          </cell>
          <cell r="H5246" t="str">
            <v>N/A</v>
          </cell>
          <cell r="O5246" t="str">
            <v>C</v>
          </cell>
          <cell r="V5246">
            <v>-1245409.735536</v>
          </cell>
        </row>
        <row r="5247">
          <cell r="F5247" t="str">
            <v>B-6</v>
          </cell>
          <cell r="H5247" t="str">
            <v>N/A</v>
          </cell>
          <cell r="O5247" t="str">
            <v>C</v>
          </cell>
          <cell r="V5247">
            <v>1208898.3812739998</v>
          </cell>
        </row>
        <row r="5248">
          <cell r="F5248" t="str">
            <v>B-6</v>
          </cell>
          <cell r="H5248" t="str">
            <v>N/A</v>
          </cell>
          <cell r="O5248" t="str">
            <v>C</v>
          </cell>
          <cell r="V5248">
            <v>487650.85741299996</v>
          </cell>
        </row>
        <row r="5249">
          <cell r="F5249" t="str">
            <v>B-6</v>
          </cell>
          <cell r="H5249" t="str">
            <v>N/A</v>
          </cell>
          <cell r="O5249" t="str">
            <v>C</v>
          </cell>
          <cell r="V5249">
            <v>4124604.6504520001</v>
          </cell>
        </row>
        <row r="5250">
          <cell r="F5250" t="str">
            <v>B-6</v>
          </cell>
          <cell r="H5250" t="str">
            <v>N/A</v>
          </cell>
          <cell r="O5250" t="str">
            <v>C</v>
          </cell>
          <cell r="V5250">
            <v>1517581.7156509999</v>
          </cell>
        </row>
        <row r="5251">
          <cell r="F5251" t="str">
            <v>B-6</v>
          </cell>
          <cell r="H5251" t="str">
            <v>N/A</v>
          </cell>
          <cell r="O5251" t="str">
            <v>C</v>
          </cell>
          <cell r="V5251">
            <v>-1245409.735536</v>
          </cell>
        </row>
        <row r="5252">
          <cell r="F5252" t="str">
            <v>B-6</v>
          </cell>
          <cell r="H5252" t="str">
            <v>CARE Surcharge</v>
          </cell>
          <cell r="O5252" t="str">
            <v>C</v>
          </cell>
          <cell r="V5252">
            <v>1208898.3812739998</v>
          </cell>
        </row>
        <row r="5253">
          <cell r="F5253" t="str">
            <v>B-6</v>
          </cell>
          <cell r="H5253" t="str">
            <v>CARE Surcharge</v>
          </cell>
          <cell r="O5253" t="str">
            <v>C</v>
          </cell>
          <cell r="V5253">
            <v>487650.85741299996</v>
          </cell>
        </row>
        <row r="5254">
          <cell r="F5254" t="str">
            <v>B-6</v>
          </cell>
          <cell r="H5254" t="str">
            <v>CARE Surcharge</v>
          </cell>
          <cell r="O5254" t="str">
            <v>C</v>
          </cell>
          <cell r="V5254">
            <v>4124604.6504520001</v>
          </cell>
        </row>
        <row r="5255">
          <cell r="F5255" t="str">
            <v>B-6</v>
          </cell>
          <cell r="H5255" t="str">
            <v>CARE Surcharge</v>
          </cell>
          <cell r="O5255" t="str">
            <v>C</v>
          </cell>
          <cell r="V5255">
            <v>1517581.7156509999</v>
          </cell>
        </row>
        <row r="5256">
          <cell r="F5256" t="str">
            <v>B-6</v>
          </cell>
          <cell r="H5256" t="str">
            <v>CARE Surcharge</v>
          </cell>
          <cell r="O5256" t="str">
            <v>C</v>
          </cell>
          <cell r="V5256">
            <v>-1245409.735536</v>
          </cell>
        </row>
        <row r="5257">
          <cell r="F5257" t="str">
            <v>B-6</v>
          </cell>
          <cell r="H5257" t="str">
            <v>CARE Discount</v>
          </cell>
          <cell r="O5257" t="str">
            <v>C</v>
          </cell>
          <cell r="V5257">
            <v>1208898.3812739998</v>
          </cell>
        </row>
        <row r="5258">
          <cell r="F5258" t="str">
            <v>B-6</v>
          </cell>
          <cell r="H5258" t="str">
            <v>CARE Discount</v>
          </cell>
          <cell r="O5258" t="str">
            <v>C</v>
          </cell>
          <cell r="V5258">
            <v>487650.85741299996</v>
          </cell>
        </row>
        <row r="5259">
          <cell r="F5259" t="str">
            <v>B-6</v>
          </cell>
          <cell r="H5259" t="str">
            <v>CARE Discount</v>
          </cell>
          <cell r="O5259" t="str">
            <v>C</v>
          </cell>
          <cell r="V5259">
            <v>4124604.6504520001</v>
          </cell>
        </row>
        <row r="5260">
          <cell r="F5260" t="str">
            <v>B-6</v>
          </cell>
          <cell r="H5260" t="str">
            <v>CARE Discount</v>
          </cell>
          <cell r="O5260" t="str">
            <v>C</v>
          </cell>
          <cell r="V5260">
            <v>1517581.7156509999</v>
          </cell>
        </row>
        <row r="5261">
          <cell r="F5261" t="str">
            <v>B-6</v>
          </cell>
          <cell r="H5261" t="str">
            <v>CARE Discount</v>
          </cell>
          <cell r="O5261" t="str">
            <v>C</v>
          </cell>
          <cell r="V5261">
            <v>-1245409.735536</v>
          </cell>
        </row>
        <row r="5262">
          <cell r="F5262" t="str">
            <v>B-6</v>
          </cell>
          <cell r="H5262" t="str">
            <v>Non-Surcharge</v>
          </cell>
          <cell r="O5262" t="str">
            <v>C</v>
          </cell>
          <cell r="V5262">
            <v>1208898.3812739998</v>
          </cell>
        </row>
        <row r="5263">
          <cell r="F5263" t="str">
            <v>B-6</v>
          </cell>
          <cell r="H5263" t="str">
            <v>Non-Surcharge</v>
          </cell>
          <cell r="O5263" t="str">
            <v>C</v>
          </cell>
          <cell r="V5263">
            <v>487650.85741299996</v>
          </cell>
        </row>
        <row r="5264">
          <cell r="F5264" t="str">
            <v>B-6</v>
          </cell>
          <cell r="H5264" t="str">
            <v>Non-Surcharge</v>
          </cell>
          <cell r="O5264" t="str">
            <v>C</v>
          </cell>
          <cell r="V5264">
            <v>4124604.6504520001</v>
          </cell>
        </row>
        <row r="5265">
          <cell r="F5265" t="str">
            <v>B-6</v>
          </cell>
          <cell r="H5265" t="str">
            <v>Non-Surcharge</v>
          </cell>
          <cell r="O5265" t="str">
            <v>C</v>
          </cell>
          <cell r="V5265">
            <v>1517581.7156509999</v>
          </cell>
        </row>
        <row r="5266">
          <cell r="F5266" t="str">
            <v>B-6</v>
          </cell>
          <cell r="H5266" t="str">
            <v>Non-Surcharge</v>
          </cell>
          <cell r="O5266" t="str">
            <v>C</v>
          </cell>
          <cell r="V5266">
            <v>-1245409.735536</v>
          </cell>
        </row>
        <row r="5267">
          <cell r="F5267" t="str">
            <v>B-6</v>
          </cell>
          <cell r="H5267" t="str">
            <v>N/A</v>
          </cell>
          <cell r="O5267" t="str">
            <v>C</v>
          </cell>
          <cell r="V5267">
            <v>487650.85741299996</v>
          </cell>
        </row>
        <row r="5268">
          <cell r="F5268" t="str">
            <v>B-6</v>
          </cell>
          <cell r="H5268" t="str">
            <v>N/A</v>
          </cell>
          <cell r="O5268" t="str">
            <v>C</v>
          </cell>
          <cell r="V5268">
            <v>1208898.3812739998</v>
          </cell>
        </row>
        <row r="5269">
          <cell r="F5269" t="str">
            <v>B-6</v>
          </cell>
          <cell r="H5269" t="str">
            <v>N/A</v>
          </cell>
          <cell r="O5269" t="str">
            <v>C</v>
          </cell>
          <cell r="V5269">
            <v>1517581.7156509999</v>
          </cell>
        </row>
        <row r="5270">
          <cell r="F5270" t="str">
            <v>B-6</v>
          </cell>
          <cell r="H5270" t="str">
            <v>N/A</v>
          </cell>
          <cell r="O5270" t="str">
            <v>C</v>
          </cell>
          <cell r="V5270">
            <v>4124604.6504520001</v>
          </cell>
        </row>
        <row r="5271">
          <cell r="F5271" t="str">
            <v>B-6</v>
          </cell>
          <cell r="H5271" t="str">
            <v>N/A</v>
          </cell>
          <cell r="O5271" t="str">
            <v>C</v>
          </cell>
          <cell r="V5271">
            <v>-1245409.735536</v>
          </cell>
        </row>
        <row r="5272">
          <cell r="F5272" t="str">
            <v>B-6</v>
          </cell>
          <cell r="H5272" t="str">
            <v>EUCRA</v>
          </cell>
          <cell r="O5272" t="str">
            <v>C</v>
          </cell>
          <cell r="V5272">
            <v>1208898.3812739998</v>
          </cell>
        </row>
        <row r="5273">
          <cell r="F5273" t="str">
            <v>B-6</v>
          </cell>
          <cell r="H5273" t="str">
            <v>EUCRA</v>
          </cell>
          <cell r="O5273" t="str">
            <v>C</v>
          </cell>
          <cell r="V5273">
            <v>487650.85741299996</v>
          </cell>
        </row>
        <row r="5274">
          <cell r="F5274" t="str">
            <v>B-6</v>
          </cell>
          <cell r="H5274" t="str">
            <v>EUCRA</v>
          </cell>
          <cell r="O5274" t="str">
            <v>C</v>
          </cell>
          <cell r="V5274">
            <v>4124604.6504520001</v>
          </cell>
        </row>
        <row r="5275">
          <cell r="F5275" t="str">
            <v>B-6</v>
          </cell>
          <cell r="H5275" t="str">
            <v>EUCRA</v>
          </cell>
          <cell r="O5275" t="str">
            <v>C</v>
          </cell>
          <cell r="V5275">
            <v>1517581.7156509999</v>
          </cell>
        </row>
        <row r="5276">
          <cell r="F5276" t="str">
            <v>B-6</v>
          </cell>
          <cell r="H5276" t="str">
            <v>EUCRA</v>
          </cell>
          <cell r="O5276" t="str">
            <v>C</v>
          </cell>
          <cell r="V5276">
            <v>-1245409.735536</v>
          </cell>
        </row>
        <row r="5277">
          <cell r="F5277" t="str">
            <v>B-6</v>
          </cell>
          <cell r="H5277" t="str">
            <v>TAC</v>
          </cell>
          <cell r="O5277" t="str">
            <v>C</v>
          </cell>
          <cell r="V5277">
            <v>1208898.3812739998</v>
          </cell>
        </row>
        <row r="5278">
          <cell r="F5278" t="str">
            <v>B-6</v>
          </cell>
          <cell r="H5278" t="str">
            <v>TAC</v>
          </cell>
          <cell r="O5278" t="str">
            <v>C</v>
          </cell>
          <cell r="V5278">
            <v>487650.85741299996</v>
          </cell>
        </row>
        <row r="5279">
          <cell r="F5279" t="str">
            <v>B-6</v>
          </cell>
          <cell r="H5279" t="str">
            <v>TAC</v>
          </cell>
          <cell r="O5279" t="str">
            <v>C</v>
          </cell>
          <cell r="V5279">
            <v>4124604.6504520001</v>
          </cell>
        </row>
        <row r="5280">
          <cell r="F5280" t="str">
            <v>B-6</v>
          </cell>
          <cell r="H5280" t="str">
            <v>TAC</v>
          </cell>
          <cell r="O5280" t="str">
            <v>C</v>
          </cell>
          <cell r="V5280">
            <v>1517581.7156509999</v>
          </cell>
        </row>
        <row r="5281">
          <cell r="F5281" t="str">
            <v>B-6</v>
          </cell>
          <cell r="H5281" t="str">
            <v>TAC</v>
          </cell>
          <cell r="O5281" t="str">
            <v>C</v>
          </cell>
          <cell r="V5281">
            <v>-1245409.735536</v>
          </cell>
        </row>
        <row r="5282">
          <cell r="F5282" t="str">
            <v>B-6</v>
          </cell>
          <cell r="H5282" t="str">
            <v>TRBAA</v>
          </cell>
          <cell r="O5282" t="str">
            <v>C</v>
          </cell>
          <cell r="V5282">
            <v>1208898.3812739998</v>
          </cell>
        </row>
        <row r="5283">
          <cell r="F5283" t="str">
            <v>B-6</v>
          </cell>
          <cell r="H5283" t="str">
            <v>TRBAA</v>
          </cell>
          <cell r="O5283" t="str">
            <v>C</v>
          </cell>
          <cell r="V5283">
            <v>487650.85741299996</v>
          </cell>
        </row>
        <row r="5284">
          <cell r="F5284" t="str">
            <v>B-6</v>
          </cell>
          <cell r="H5284" t="str">
            <v>TRBAA</v>
          </cell>
          <cell r="O5284" t="str">
            <v>C</v>
          </cell>
          <cell r="V5284">
            <v>4124604.6504520001</v>
          </cell>
        </row>
        <row r="5285">
          <cell r="F5285" t="str">
            <v>B-6</v>
          </cell>
          <cell r="H5285" t="str">
            <v>TRBAA</v>
          </cell>
          <cell r="O5285" t="str">
            <v>C</v>
          </cell>
          <cell r="V5285">
            <v>1517581.7156509999</v>
          </cell>
        </row>
        <row r="5286">
          <cell r="F5286" t="str">
            <v>B-6</v>
          </cell>
          <cell r="H5286" t="str">
            <v>TRBAA</v>
          </cell>
          <cell r="O5286" t="str">
            <v>C</v>
          </cell>
          <cell r="V5286">
            <v>-1245409.735536</v>
          </cell>
        </row>
        <row r="5287">
          <cell r="F5287" t="str">
            <v>B-6</v>
          </cell>
          <cell r="H5287" t="str">
            <v>N/A</v>
          </cell>
          <cell r="O5287" t="str">
            <v>C</v>
          </cell>
          <cell r="V5287">
            <v>1208898.3812739998</v>
          </cell>
        </row>
        <row r="5288">
          <cell r="F5288" t="str">
            <v>B-6</v>
          </cell>
          <cell r="H5288" t="str">
            <v>N/A</v>
          </cell>
          <cell r="O5288" t="str">
            <v>C</v>
          </cell>
          <cell r="V5288">
            <v>487650.85741299996</v>
          </cell>
        </row>
        <row r="5289">
          <cell r="F5289" t="str">
            <v>B-6</v>
          </cell>
          <cell r="H5289" t="str">
            <v>N/A</v>
          </cell>
          <cell r="O5289" t="str">
            <v>C</v>
          </cell>
          <cell r="V5289">
            <v>4124604.6504520001</v>
          </cell>
        </row>
        <row r="5290">
          <cell r="F5290" t="str">
            <v>B-6</v>
          </cell>
          <cell r="H5290" t="str">
            <v>N/A</v>
          </cell>
          <cell r="O5290" t="str">
            <v>C</v>
          </cell>
          <cell r="V5290">
            <v>1517581.7156509999</v>
          </cell>
        </row>
        <row r="5291">
          <cell r="F5291" t="str">
            <v>B-6</v>
          </cell>
          <cell r="H5291" t="str">
            <v>N/A</v>
          </cell>
          <cell r="O5291" t="str">
            <v>C</v>
          </cell>
          <cell r="V5291">
            <v>-1245409.735536</v>
          </cell>
        </row>
        <row r="5292">
          <cell r="F5292" t="str">
            <v>B-6</v>
          </cell>
          <cell r="H5292" t="str">
            <v>CARE Discount</v>
          </cell>
          <cell r="O5292" t="str">
            <v>C</v>
          </cell>
          <cell r="V5292">
            <v>1208898.3812739998</v>
          </cell>
        </row>
        <row r="5293">
          <cell r="F5293" t="str">
            <v>B-6</v>
          </cell>
          <cell r="H5293" t="str">
            <v>CARE Discount</v>
          </cell>
          <cell r="O5293" t="str">
            <v>C</v>
          </cell>
          <cell r="V5293">
            <v>487650.85741299996</v>
          </cell>
        </row>
        <row r="5294">
          <cell r="F5294" t="str">
            <v>B-6</v>
          </cell>
          <cell r="H5294" t="str">
            <v>CARE Discount</v>
          </cell>
          <cell r="O5294" t="str">
            <v>C</v>
          </cell>
          <cell r="V5294">
            <v>4124604.6504520001</v>
          </cell>
        </row>
        <row r="5295">
          <cell r="F5295" t="str">
            <v>B-6</v>
          </cell>
          <cell r="H5295" t="str">
            <v>CARE Discount</v>
          </cell>
          <cell r="O5295" t="str">
            <v>C</v>
          </cell>
          <cell r="V5295">
            <v>1517581.7156509999</v>
          </cell>
        </row>
        <row r="5296">
          <cell r="F5296" t="str">
            <v>B-6</v>
          </cell>
          <cell r="H5296" t="str">
            <v>CARE Discount</v>
          </cell>
          <cell r="O5296" t="str">
            <v>C</v>
          </cell>
          <cell r="V5296">
            <v>-1245409.735536</v>
          </cell>
        </row>
        <row r="5297">
          <cell r="F5297" t="str">
            <v>B-6</v>
          </cell>
          <cell r="H5297" t="str">
            <v>N/A</v>
          </cell>
          <cell r="O5297" t="str">
            <v>C</v>
          </cell>
          <cell r="V5297">
            <v>1208898.3812739998</v>
          </cell>
        </row>
        <row r="5298">
          <cell r="F5298" t="str">
            <v>B-6</v>
          </cell>
          <cell r="H5298" t="str">
            <v>N/A</v>
          </cell>
          <cell r="O5298" t="str">
            <v>C</v>
          </cell>
          <cell r="V5298">
            <v>487650.85741299996</v>
          </cell>
        </row>
        <row r="5299">
          <cell r="F5299" t="str">
            <v>B-6</v>
          </cell>
          <cell r="H5299" t="str">
            <v>N/A</v>
          </cell>
          <cell r="O5299" t="str">
            <v>C</v>
          </cell>
          <cell r="V5299">
            <v>4124604.6504520001</v>
          </cell>
        </row>
        <row r="5300">
          <cell r="F5300" t="str">
            <v>B-6</v>
          </cell>
          <cell r="H5300" t="str">
            <v>N/A</v>
          </cell>
          <cell r="O5300" t="str">
            <v>C</v>
          </cell>
          <cell r="V5300">
            <v>1517581.7156509999</v>
          </cell>
        </row>
        <row r="5301">
          <cell r="F5301" t="str">
            <v>B-6</v>
          </cell>
          <cell r="H5301" t="str">
            <v>N/A</v>
          </cell>
          <cell r="O5301" t="str">
            <v>C</v>
          </cell>
          <cell r="V5301">
            <v>-1245409.735536</v>
          </cell>
        </row>
        <row r="5302">
          <cell r="F5302" t="str">
            <v>B-6</v>
          </cell>
          <cell r="H5302" t="str">
            <v>CARE Discount</v>
          </cell>
          <cell r="O5302" t="str">
            <v>C</v>
          </cell>
          <cell r="V5302">
            <v>1208898.3812739998</v>
          </cell>
        </row>
        <row r="5303">
          <cell r="F5303" t="str">
            <v>B-6</v>
          </cell>
          <cell r="H5303" t="str">
            <v>CARE Discount</v>
          </cell>
          <cell r="O5303" t="str">
            <v>C</v>
          </cell>
          <cell r="V5303">
            <v>487650.85741299996</v>
          </cell>
        </row>
        <row r="5304">
          <cell r="F5304" t="str">
            <v>B-6</v>
          </cell>
          <cell r="H5304" t="str">
            <v>CARE Discount</v>
          </cell>
          <cell r="O5304" t="str">
            <v>C</v>
          </cell>
          <cell r="V5304">
            <v>4124604.6504520001</v>
          </cell>
        </row>
        <row r="5305">
          <cell r="F5305" t="str">
            <v>B-6</v>
          </cell>
          <cell r="H5305" t="str">
            <v>CARE Discount</v>
          </cell>
          <cell r="O5305" t="str">
            <v>C</v>
          </cell>
          <cell r="V5305">
            <v>1517581.7156509999</v>
          </cell>
        </row>
        <row r="5306">
          <cell r="F5306" t="str">
            <v>B-6</v>
          </cell>
          <cell r="H5306" t="str">
            <v>CARE Discount</v>
          </cell>
          <cell r="O5306" t="str">
            <v>C</v>
          </cell>
          <cell r="V5306">
            <v>-1245409.735536</v>
          </cell>
        </row>
        <row r="5307">
          <cell r="F5307" t="str">
            <v>B-6</v>
          </cell>
          <cell r="H5307" t="str">
            <v>N/A</v>
          </cell>
          <cell r="O5307" t="str">
            <v>C</v>
          </cell>
          <cell r="V5307">
            <v>1208898.3812739998</v>
          </cell>
        </row>
        <row r="5308">
          <cell r="F5308" t="str">
            <v>B-6</v>
          </cell>
          <cell r="H5308" t="str">
            <v>N/A</v>
          </cell>
          <cell r="O5308" t="str">
            <v>C</v>
          </cell>
          <cell r="V5308">
            <v>487650.85741299996</v>
          </cell>
        </row>
        <row r="5309">
          <cell r="F5309" t="str">
            <v>B-6</v>
          </cell>
          <cell r="H5309" t="str">
            <v>N/A</v>
          </cell>
          <cell r="O5309" t="str">
            <v>C</v>
          </cell>
          <cell r="V5309">
            <v>4124604.6504520001</v>
          </cell>
        </row>
        <row r="5310">
          <cell r="F5310" t="str">
            <v>B-6</v>
          </cell>
          <cell r="H5310" t="str">
            <v>N/A</v>
          </cell>
          <cell r="O5310" t="str">
            <v>C</v>
          </cell>
          <cell r="V5310">
            <v>1517581.7156509999</v>
          </cell>
        </row>
        <row r="5311">
          <cell r="F5311" t="str">
            <v>B-6</v>
          </cell>
          <cell r="H5311" t="str">
            <v>N/A</v>
          </cell>
          <cell r="O5311" t="str">
            <v>C</v>
          </cell>
          <cell r="V5311">
            <v>-1245409.735536</v>
          </cell>
        </row>
        <row r="5312">
          <cell r="F5312" t="str">
            <v>B-6</v>
          </cell>
          <cell r="H5312" t="str">
            <v>FO1</v>
          </cell>
          <cell r="O5312" t="str">
            <v>C</v>
          </cell>
          <cell r="V5312">
            <v>1208898.3812739998</v>
          </cell>
        </row>
        <row r="5313">
          <cell r="F5313" t="str">
            <v>B-6</v>
          </cell>
          <cell r="H5313" t="str">
            <v>FO1</v>
          </cell>
          <cell r="O5313" t="str">
            <v>C</v>
          </cell>
          <cell r="V5313">
            <v>487650.85741299996</v>
          </cell>
        </row>
        <row r="5314">
          <cell r="F5314" t="str">
            <v>B-6</v>
          </cell>
          <cell r="H5314" t="str">
            <v>FO1</v>
          </cell>
          <cell r="O5314" t="str">
            <v>C</v>
          </cell>
          <cell r="V5314">
            <v>4124604.6504520001</v>
          </cell>
        </row>
        <row r="5315">
          <cell r="F5315" t="str">
            <v>B-6</v>
          </cell>
          <cell r="H5315" t="str">
            <v>FO1</v>
          </cell>
          <cell r="O5315" t="str">
            <v>C</v>
          </cell>
          <cell r="V5315">
            <v>1517581.7156509999</v>
          </cell>
        </row>
        <row r="5316">
          <cell r="F5316" t="str">
            <v>B-6</v>
          </cell>
          <cell r="H5316" t="str">
            <v>FO1</v>
          </cell>
          <cell r="O5316" t="str">
            <v>C</v>
          </cell>
          <cell r="V5316">
            <v>-1245409.735536</v>
          </cell>
        </row>
        <row r="5317">
          <cell r="F5317" t="str">
            <v>B-6</v>
          </cell>
          <cell r="H5317" t="str">
            <v>CARE Discount</v>
          </cell>
          <cell r="O5317" t="str">
            <v>C</v>
          </cell>
          <cell r="V5317">
            <v>1208898.3812739998</v>
          </cell>
        </row>
        <row r="5318">
          <cell r="F5318" t="str">
            <v>B-6</v>
          </cell>
          <cell r="H5318" t="str">
            <v>CARE Discount</v>
          </cell>
          <cell r="O5318" t="str">
            <v>C</v>
          </cell>
          <cell r="V5318">
            <v>487650.85741299996</v>
          </cell>
        </row>
        <row r="5319">
          <cell r="F5319" t="str">
            <v>B-6</v>
          </cell>
          <cell r="H5319" t="str">
            <v>CARE Discount</v>
          </cell>
          <cell r="O5319" t="str">
            <v>C</v>
          </cell>
          <cell r="V5319">
            <v>4124604.6504520001</v>
          </cell>
        </row>
        <row r="5320">
          <cell r="F5320" t="str">
            <v>B-6</v>
          </cell>
          <cell r="H5320" t="str">
            <v>CARE Discount</v>
          </cell>
          <cell r="O5320" t="str">
            <v>C</v>
          </cell>
          <cell r="V5320">
            <v>1517581.7156509999</v>
          </cell>
        </row>
        <row r="5321">
          <cell r="F5321" t="str">
            <v>B-6</v>
          </cell>
          <cell r="H5321" t="str">
            <v>CARE Discount</v>
          </cell>
          <cell r="O5321" t="str">
            <v>C</v>
          </cell>
          <cell r="V5321">
            <v>-1245409.735536</v>
          </cell>
        </row>
        <row r="5322">
          <cell r="F5322" t="str">
            <v>B-6</v>
          </cell>
          <cell r="H5322" t="str">
            <v>FO2</v>
          </cell>
          <cell r="O5322" t="str">
            <v>N/A</v>
          </cell>
          <cell r="V5322">
            <v>0</v>
          </cell>
        </row>
        <row r="5323">
          <cell r="F5323" t="str">
            <v>B-6</v>
          </cell>
          <cell r="H5323" t="str">
            <v>FO2</v>
          </cell>
          <cell r="O5323" t="str">
            <v>N/A</v>
          </cell>
          <cell r="V5323">
            <v>462830514.76384592</v>
          </cell>
        </row>
        <row r="5324">
          <cell r="F5324" t="str">
            <v>B-6</v>
          </cell>
          <cell r="H5324" t="str">
            <v>FO2</v>
          </cell>
          <cell r="O5324" t="str">
            <v>N/A</v>
          </cell>
          <cell r="V5324">
            <v>148119942.38126701</v>
          </cell>
        </row>
        <row r="5325">
          <cell r="F5325" t="str">
            <v>B-6</v>
          </cell>
          <cell r="H5325" t="str">
            <v>FO2</v>
          </cell>
          <cell r="O5325" t="str">
            <v>N/A</v>
          </cell>
          <cell r="V5325">
            <v>832539302.79463506</v>
          </cell>
        </row>
        <row r="5326">
          <cell r="F5326" t="str">
            <v>B-6</v>
          </cell>
          <cell r="H5326" t="str">
            <v>FO2</v>
          </cell>
          <cell r="O5326" t="str">
            <v>N/A</v>
          </cell>
          <cell r="V5326">
            <v>289024027.25555599</v>
          </cell>
        </row>
        <row r="5327">
          <cell r="F5327" t="str">
            <v>B-6</v>
          </cell>
          <cell r="H5327" t="str">
            <v>FO2</v>
          </cell>
          <cell r="O5327" t="str">
            <v>N/A</v>
          </cell>
          <cell r="V5327">
            <v>17981889.742830001</v>
          </cell>
        </row>
        <row r="5328">
          <cell r="F5328" t="str">
            <v>B-6</v>
          </cell>
          <cell r="H5328" t="str">
            <v>FO2</v>
          </cell>
          <cell r="O5328" t="str">
            <v>C</v>
          </cell>
          <cell r="V5328">
            <v>1208898.3812739998</v>
          </cell>
        </row>
        <row r="5329">
          <cell r="F5329" t="str">
            <v>B-6</v>
          </cell>
          <cell r="H5329" t="str">
            <v>FO2</v>
          </cell>
          <cell r="O5329" t="str">
            <v>C</v>
          </cell>
          <cell r="V5329">
            <v>487650.85741299996</v>
          </cell>
        </row>
        <row r="5330">
          <cell r="F5330" t="str">
            <v>B-6</v>
          </cell>
          <cell r="H5330" t="str">
            <v>FO2</v>
          </cell>
          <cell r="O5330" t="str">
            <v>C</v>
          </cell>
          <cell r="V5330">
            <v>4124604.6504520001</v>
          </cell>
        </row>
        <row r="5331">
          <cell r="F5331" t="str">
            <v>B-6</v>
          </cell>
          <cell r="H5331" t="str">
            <v>FO2</v>
          </cell>
          <cell r="O5331" t="str">
            <v>C</v>
          </cell>
          <cell r="V5331">
            <v>1517581.7156509999</v>
          </cell>
        </row>
        <row r="5332">
          <cell r="F5332" t="str">
            <v>B-6</v>
          </cell>
          <cell r="H5332" t="str">
            <v>FO2</v>
          </cell>
          <cell r="O5332" t="str">
            <v>C</v>
          </cell>
          <cell r="V5332">
            <v>-1245409.735536</v>
          </cell>
        </row>
        <row r="5333">
          <cell r="F5333" t="str">
            <v>B-6</v>
          </cell>
          <cell r="H5333" t="str">
            <v>FO3</v>
          </cell>
          <cell r="O5333" t="str">
            <v>N/A</v>
          </cell>
          <cell r="V5333">
            <v>0</v>
          </cell>
        </row>
        <row r="5334">
          <cell r="F5334" t="str">
            <v>B-6</v>
          </cell>
          <cell r="H5334" t="str">
            <v>FO3</v>
          </cell>
          <cell r="O5334" t="str">
            <v>N/A</v>
          </cell>
          <cell r="V5334">
            <v>462830514.76384592</v>
          </cell>
        </row>
        <row r="5335">
          <cell r="F5335" t="str">
            <v>B-6</v>
          </cell>
          <cell r="H5335" t="str">
            <v>FO3</v>
          </cell>
          <cell r="O5335" t="str">
            <v>N/A</v>
          </cell>
          <cell r="V5335">
            <v>148119942.38126701</v>
          </cell>
        </row>
        <row r="5336">
          <cell r="F5336" t="str">
            <v>B-6</v>
          </cell>
          <cell r="H5336" t="str">
            <v>FO3</v>
          </cell>
          <cell r="O5336" t="str">
            <v>N/A</v>
          </cell>
          <cell r="V5336">
            <v>832539302.79463506</v>
          </cell>
        </row>
        <row r="5337">
          <cell r="F5337" t="str">
            <v>B-6</v>
          </cell>
          <cell r="H5337" t="str">
            <v>FO3</v>
          </cell>
          <cell r="O5337" t="str">
            <v>N/A</v>
          </cell>
          <cell r="V5337">
            <v>289024027.25555599</v>
          </cell>
        </row>
        <row r="5338">
          <cell r="F5338" t="str">
            <v>B-6</v>
          </cell>
          <cell r="H5338" t="str">
            <v>FO3</v>
          </cell>
          <cell r="O5338" t="str">
            <v>N/A</v>
          </cell>
          <cell r="V5338">
            <v>17981889.742830001</v>
          </cell>
        </row>
        <row r="5339">
          <cell r="F5339" t="str">
            <v>B-6</v>
          </cell>
          <cell r="H5339" t="str">
            <v>FO3</v>
          </cell>
          <cell r="O5339" t="str">
            <v>C</v>
          </cell>
          <cell r="V5339">
            <v>1208898.3812739998</v>
          </cell>
        </row>
        <row r="5340">
          <cell r="F5340" t="str">
            <v>B-6</v>
          </cell>
          <cell r="H5340" t="str">
            <v>FO3</v>
          </cell>
          <cell r="O5340" t="str">
            <v>C</v>
          </cell>
          <cell r="V5340">
            <v>487650.85741299996</v>
          </cell>
        </row>
        <row r="5341">
          <cell r="F5341" t="str">
            <v>B-6</v>
          </cell>
          <cell r="H5341" t="str">
            <v>FO3</v>
          </cell>
          <cell r="O5341" t="str">
            <v>C</v>
          </cell>
          <cell r="V5341">
            <v>4124604.6504520001</v>
          </cell>
        </row>
        <row r="5342">
          <cell r="F5342" t="str">
            <v>B-6</v>
          </cell>
          <cell r="H5342" t="str">
            <v>FO3</v>
          </cell>
          <cell r="O5342" t="str">
            <v>C</v>
          </cell>
          <cell r="V5342">
            <v>1517581.7156509999</v>
          </cell>
        </row>
        <row r="5343">
          <cell r="F5343" t="str">
            <v>B-6</v>
          </cell>
          <cell r="H5343" t="str">
            <v>FO3</v>
          </cell>
          <cell r="O5343" t="str">
            <v>C</v>
          </cell>
          <cell r="V5343">
            <v>-1245409.735536</v>
          </cell>
        </row>
        <row r="5344">
          <cell r="F5344" t="str">
            <v>B-6</v>
          </cell>
          <cell r="H5344" t="str">
            <v>N/A</v>
          </cell>
          <cell r="O5344" t="str">
            <v>N/A</v>
          </cell>
          <cell r="V5344">
            <v>9148188.9277930018</v>
          </cell>
        </row>
        <row r="5345">
          <cell r="F5345" t="str">
            <v>B-6</v>
          </cell>
          <cell r="H5345" t="str">
            <v>N/A</v>
          </cell>
          <cell r="O5345" t="str">
            <v>N/A</v>
          </cell>
          <cell r="V5345">
            <v>8273856.3266390003</v>
          </cell>
        </row>
        <row r="5346">
          <cell r="F5346" t="str">
            <v>B-6</v>
          </cell>
          <cell r="H5346" t="str">
            <v>N/A</v>
          </cell>
          <cell r="O5346" t="str">
            <v>N/A</v>
          </cell>
          <cell r="V5346">
            <v>1443287.271929</v>
          </cell>
        </row>
        <row r="5347">
          <cell r="F5347" t="str">
            <v>A-15</v>
          </cell>
          <cell r="H5347" t="str">
            <v>N/A</v>
          </cell>
          <cell r="O5347" t="str">
            <v>N/A</v>
          </cell>
          <cell r="V5347">
            <v>1967.867056</v>
          </cell>
        </row>
        <row r="5348">
          <cell r="F5348" t="str">
            <v>A-15</v>
          </cell>
          <cell r="H5348" t="str">
            <v>N/A</v>
          </cell>
          <cell r="O5348" t="str">
            <v>N/A</v>
          </cell>
          <cell r="V5348">
            <v>3849.846755</v>
          </cell>
        </row>
        <row r="5349">
          <cell r="F5349" t="str">
            <v>A-15</v>
          </cell>
          <cell r="H5349" t="str">
            <v>N/A</v>
          </cell>
          <cell r="O5349" t="str">
            <v>C</v>
          </cell>
          <cell r="V5349">
            <v>0</v>
          </cell>
        </row>
        <row r="5350">
          <cell r="F5350" t="str">
            <v>A-15</v>
          </cell>
          <cell r="H5350" t="str">
            <v>N/A</v>
          </cell>
          <cell r="O5350" t="str">
            <v>C</v>
          </cell>
          <cell r="V5350">
            <v>0</v>
          </cell>
        </row>
        <row r="5351">
          <cell r="F5351" t="str">
            <v>A-15</v>
          </cell>
          <cell r="H5351" t="str">
            <v>CARE Surcharge</v>
          </cell>
          <cell r="O5351" t="str">
            <v>N/A</v>
          </cell>
          <cell r="V5351">
            <v>0</v>
          </cell>
        </row>
        <row r="5352">
          <cell r="F5352" t="str">
            <v>A-15</v>
          </cell>
          <cell r="H5352" t="str">
            <v>N/A</v>
          </cell>
          <cell r="O5352" t="str">
            <v>N/A</v>
          </cell>
          <cell r="V5352">
            <v>0</v>
          </cell>
        </row>
        <row r="5353">
          <cell r="F5353" t="str">
            <v>A-15</v>
          </cell>
          <cell r="H5353" t="str">
            <v>N/A</v>
          </cell>
          <cell r="O5353" t="str">
            <v>N/A</v>
          </cell>
          <cell r="V5353">
            <v>0</v>
          </cell>
        </row>
        <row r="5354">
          <cell r="F5354" t="str">
            <v>A-15</v>
          </cell>
          <cell r="H5354" t="str">
            <v>N/A</v>
          </cell>
          <cell r="O5354" t="str">
            <v>N/A</v>
          </cell>
          <cell r="V5354">
            <v>0</v>
          </cell>
        </row>
        <row r="5355">
          <cell r="F5355" t="str">
            <v>A-15</v>
          </cell>
          <cell r="H5355" t="str">
            <v>N/A</v>
          </cell>
          <cell r="O5355" t="str">
            <v>N/A</v>
          </cell>
          <cell r="V5355">
            <v>0</v>
          </cell>
        </row>
        <row r="5356">
          <cell r="F5356" t="str">
            <v>A-15</v>
          </cell>
          <cell r="H5356" t="str">
            <v>Non-Surcharge</v>
          </cell>
          <cell r="O5356" t="str">
            <v>N/A</v>
          </cell>
          <cell r="V5356">
            <v>0</v>
          </cell>
        </row>
        <row r="5357">
          <cell r="F5357" t="str">
            <v>A-15</v>
          </cell>
          <cell r="H5357" t="str">
            <v>N/A</v>
          </cell>
          <cell r="O5357" t="str">
            <v>N/A</v>
          </cell>
          <cell r="V5357">
            <v>0</v>
          </cell>
        </row>
        <row r="5358">
          <cell r="F5358" t="str">
            <v>A-15</v>
          </cell>
          <cell r="H5358" t="str">
            <v>N/A</v>
          </cell>
          <cell r="O5358" t="str">
            <v>N/A</v>
          </cell>
          <cell r="V5358">
            <v>0</v>
          </cell>
        </row>
        <row r="5359">
          <cell r="F5359" t="str">
            <v>A-15</v>
          </cell>
          <cell r="H5359" t="str">
            <v>FO1</v>
          </cell>
          <cell r="O5359" t="str">
            <v>N/A</v>
          </cell>
          <cell r="V5359">
            <v>0</v>
          </cell>
        </row>
        <row r="5360">
          <cell r="F5360" t="str">
            <v>A-15</v>
          </cell>
          <cell r="H5360" t="str">
            <v>CARE Surcharge</v>
          </cell>
          <cell r="O5360" t="str">
            <v>N/A</v>
          </cell>
          <cell r="V5360">
            <v>460035.05968999997</v>
          </cell>
        </row>
        <row r="5361">
          <cell r="F5361" t="str">
            <v>A-15</v>
          </cell>
          <cell r="H5361" t="str">
            <v>CARE Surcharge</v>
          </cell>
          <cell r="O5361" t="str">
            <v>N/A</v>
          </cell>
          <cell r="V5361">
            <v>822686.77116</v>
          </cell>
        </row>
        <row r="5362">
          <cell r="F5362" t="str">
            <v>A-15</v>
          </cell>
          <cell r="H5362" t="str">
            <v>EITE</v>
          </cell>
          <cell r="O5362" t="str">
            <v>N/A</v>
          </cell>
          <cell r="V5362">
            <v>1375.9713351759394</v>
          </cell>
        </row>
        <row r="5363">
          <cell r="F5363" t="str">
            <v>A-15</v>
          </cell>
          <cell r="H5363" t="str">
            <v>EITE</v>
          </cell>
          <cell r="O5363" t="str">
            <v>N/A</v>
          </cell>
          <cell r="V5363">
            <v>2460.6677058614591</v>
          </cell>
        </row>
        <row r="5364">
          <cell r="F5364" t="str">
            <v>A-15</v>
          </cell>
          <cell r="H5364" t="str">
            <v>EUCRA</v>
          </cell>
          <cell r="O5364" t="str">
            <v>N/A</v>
          </cell>
          <cell r="V5364">
            <v>460035.05968999997</v>
          </cell>
        </row>
        <row r="5365">
          <cell r="F5365" t="str">
            <v>A-15</v>
          </cell>
          <cell r="H5365" t="str">
            <v>EUCRA</v>
          </cell>
          <cell r="O5365" t="str">
            <v>N/A</v>
          </cell>
          <cell r="V5365">
            <v>822686.77116</v>
          </cell>
        </row>
        <row r="5366">
          <cell r="F5366" t="str">
            <v>A-15</v>
          </cell>
          <cell r="H5366" t="str">
            <v>N/A</v>
          </cell>
          <cell r="O5366" t="str">
            <v>N/A</v>
          </cell>
          <cell r="V5366">
            <v>460035.05968999997</v>
          </cell>
        </row>
        <row r="5367">
          <cell r="F5367" t="str">
            <v>A-15</v>
          </cell>
          <cell r="H5367" t="str">
            <v>N/A</v>
          </cell>
          <cell r="O5367" t="str">
            <v>N/A</v>
          </cell>
          <cell r="V5367">
            <v>822686.77116</v>
          </cell>
        </row>
        <row r="5368">
          <cell r="F5368" t="str">
            <v>A-15</v>
          </cell>
          <cell r="H5368" t="str">
            <v>N/A</v>
          </cell>
          <cell r="O5368" t="str">
            <v>N/A</v>
          </cell>
          <cell r="V5368">
            <v>460035.05968999997</v>
          </cell>
        </row>
        <row r="5369">
          <cell r="F5369" t="str">
            <v>A-15</v>
          </cell>
          <cell r="H5369" t="str">
            <v>N/A</v>
          </cell>
          <cell r="O5369" t="str">
            <v>N/A</v>
          </cell>
          <cell r="V5369">
            <v>822686.77116</v>
          </cell>
        </row>
        <row r="5370">
          <cell r="F5370" t="str">
            <v>A-15</v>
          </cell>
          <cell r="H5370" t="str">
            <v>N/A</v>
          </cell>
          <cell r="O5370" t="str">
            <v>N/A</v>
          </cell>
          <cell r="V5370">
            <v>459516.56866999995</v>
          </cell>
        </row>
        <row r="5371">
          <cell r="F5371" t="str">
            <v>A-15</v>
          </cell>
          <cell r="H5371" t="str">
            <v>N/A</v>
          </cell>
          <cell r="O5371" t="str">
            <v>N/A</v>
          </cell>
          <cell r="V5371">
            <v>821937.09308999986</v>
          </cell>
        </row>
        <row r="5372">
          <cell r="F5372" t="str">
            <v>A-15</v>
          </cell>
          <cell r="H5372" t="str">
            <v>N/A</v>
          </cell>
          <cell r="O5372" t="str">
            <v>N/A</v>
          </cell>
          <cell r="V5372">
            <v>460035.05968999997</v>
          </cell>
        </row>
        <row r="5373">
          <cell r="F5373" t="str">
            <v>A-15</v>
          </cell>
          <cell r="H5373" t="str">
            <v>N/A</v>
          </cell>
          <cell r="O5373" t="str">
            <v>N/A</v>
          </cell>
          <cell r="V5373">
            <v>822686.77116</v>
          </cell>
        </row>
        <row r="5374">
          <cell r="F5374" t="str">
            <v>A-15</v>
          </cell>
          <cell r="H5374" t="str">
            <v>N/A</v>
          </cell>
          <cell r="O5374" t="str">
            <v>N/A</v>
          </cell>
          <cell r="V5374">
            <v>198024.92437899997</v>
          </cell>
        </row>
        <row r="5375">
          <cell r="F5375" t="str">
            <v>A-15</v>
          </cell>
          <cell r="H5375" t="str">
            <v>N/A</v>
          </cell>
          <cell r="O5375" t="str">
            <v>N/A</v>
          </cell>
          <cell r="V5375">
            <v>286415.55146799999</v>
          </cell>
        </row>
        <row r="5376">
          <cell r="F5376" t="str">
            <v>A-15</v>
          </cell>
          <cell r="H5376" t="str">
            <v>N/A</v>
          </cell>
          <cell r="O5376" t="str">
            <v>N/A</v>
          </cell>
          <cell r="V5376">
            <v>460035.05968999997</v>
          </cell>
        </row>
        <row r="5377">
          <cell r="F5377" t="str">
            <v>A-15</v>
          </cell>
          <cell r="H5377" t="str">
            <v>N/A</v>
          </cell>
          <cell r="O5377" t="str">
            <v>N/A</v>
          </cell>
          <cell r="V5377">
            <v>822686.77116</v>
          </cell>
        </row>
        <row r="5378">
          <cell r="F5378" t="str">
            <v>A-15</v>
          </cell>
          <cell r="H5378" t="str">
            <v>N/A</v>
          </cell>
          <cell r="O5378" t="str">
            <v>N/A</v>
          </cell>
          <cell r="V5378">
            <v>460035.05968999997</v>
          </cell>
        </row>
        <row r="5379">
          <cell r="F5379" t="str">
            <v>A-15</v>
          </cell>
          <cell r="H5379" t="str">
            <v>N/A</v>
          </cell>
          <cell r="O5379" t="str">
            <v>N/A</v>
          </cell>
          <cell r="V5379">
            <v>822686.77116</v>
          </cell>
        </row>
        <row r="5380">
          <cell r="F5380" t="str">
            <v>A-15</v>
          </cell>
          <cell r="H5380" t="str">
            <v>N/A</v>
          </cell>
          <cell r="O5380" t="str">
            <v>N/A</v>
          </cell>
          <cell r="V5380">
            <v>460035.05968999997</v>
          </cell>
        </row>
        <row r="5381">
          <cell r="F5381" t="str">
            <v>A-15</v>
          </cell>
          <cell r="H5381" t="str">
            <v>N/A</v>
          </cell>
          <cell r="O5381" t="str">
            <v>N/A</v>
          </cell>
          <cell r="V5381">
            <v>822686.77116</v>
          </cell>
        </row>
        <row r="5382">
          <cell r="F5382" t="str">
            <v>A-15</v>
          </cell>
          <cell r="H5382" t="str">
            <v>N/A</v>
          </cell>
          <cell r="O5382" t="str">
            <v>N/A</v>
          </cell>
          <cell r="V5382">
            <v>460035.05968999997</v>
          </cell>
        </row>
        <row r="5383">
          <cell r="F5383" t="str">
            <v>A-15</v>
          </cell>
          <cell r="H5383" t="str">
            <v>N/A</v>
          </cell>
          <cell r="O5383" t="str">
            <v>N/A</v>
          </cell>
          <cell r="V5383">
            <v>822686.77116</v>
          </cell>
        </row>
        <row r="5384">
          <cell r="F5384" t="str">
            <v>A-15</v>
          </cell>
          <cell r="H5384" t="str">
            <v>Non-Surcharge</v>
          </cell>
          <cell r="O5384" t="str">
            <v>N/A</v>
          </cell>
          <cell r="V5384">
            <v>460035.05968999997</v>
          </cell>
        </row>
        <row r="5385">
          <cell r="F5385" t="str">
            <v>A-15</v>
          </cell>
          <cell r="H5385" t="str">
            <v>Non-Surcharge</v>
          </cell>
          <cell r="O5385" t="str">
            <v>N/A</v>
          </cell>
          <cell r="V5385">
            <v>822686.77116</v>
          </cell>
        </row>
        <row r="5386">
          <cell r="F5386" t="str">
            <v>A-15</v>
          </cell>
          <cell r="H5386" t="str">
            <v>Small Business</v>
          </cell>
          <cell r="O5386" t="str">
            <v>N/A</v>
          </cell>
          <cell r="V5386">
            <v>442002.85388393921</v>
          </cell>
        </row>
        <row r="5387">
          <cell r="F5387" t="str">
            <v>A-15</v>
          </cell>
          <cell r="H5387" t="str">
            <v>Small Business</v>
          </cell>
          <cell r="O5387" t="str">
            <v>N/A</v>
          </cell>
          <cell r="V5387">
            <v>790439.53943396721</v>
          </cell>
        </row>
        <row r="5388">
          <cell r="F5388" t="str">
            <v>A-15</v>
          </cell>
          <cell r="H5388" t="str">
            <v>TAC</v>
          </cell>
          <cell r="O5388" t="str">
            <v>N/A</v>
          </cell>
          <cell r="V5388">
            <v>460035.05968999997</v>
          </cell>
        </row>
        <row r="5389">
          <cell r="F5389" t="str">
            <v>A-15</v>
          </cell>
          <cell r="H5389" t="str">
            <v>TAC</v>
          </cell>
          <cell r="O5389" t="str">
            <v>N/A</v>
          </cell>
          <cell r="V5389">
            <v>822686.77116</v>
          </cell>
        </row>
        <row r="5390">
          <cell r="F5390" t="str">
            <v>A-15</v>
          </cell>
          <cell r="H5390" t="str">
            <v>TRBAA</v>
          </cell>
          <cell r="O5390" t="str">
            <v>N/A</v>
          </cell>
          <cell r="V5390">
            <v>460035.05968999997</v>
          </cell>
        </row>
        <row r="5391">
          <cell r="F5391" t="str">
            <v>A-15</v>
          </cell>
          <cell r="H5391" t="str">
            <v>TRBAA</v>
          </cell>
          <cell r="O5391" t="str">
            <v>N/A</v>
          </cell>
          <cell r="V5391">
            <v>822686.77116</v>
          </cell>
        </row>
        <row r="5392">
          <cell r="F5392" t="str">
            <v>A-15</v>
          </cell>
          <cell r="H5392" t="str">
            <v>CARE Discount</v>
          </cell>
          <cell r="O5392" t="str">
            <v>C</v>
          </cell>
          <cell r="V5392">
            <v>0</v>
          </cell>
        </row>
        <row r="5393">
          <cell r="F5393" t="str">
            <v>A-15</v>
          </cell>
          <cell r="H5393" t="str">
            <v>CARE Discount</v>
          </cell>
          <cell r="O5393" t="str">
            <v>C</v>
          </cell>
          <cell r="V5393">
            <v>0</v>
          </cell>
        </row>
        <row r="5394">
          <cell r="F5394" t="str">
            <v>A-15</v>
          </cell>
          <cell r="H5394" t="str">
            <v>CARE Discount</v>
          </cell>
          <cell r="O5394" t="str">
            <v>C</v>
          </cell>
          <cell r="V5394">
            <v>0</v>
          </cell>
        </row>
        <row r="5395">
          <cell r="F5395" t="str">
            <v>A-15</v>
          </cell>
          <cell r="H5395" t="str">
            <v>CARE Discount</v>
          </cell>
          <cell r="O5395" t="str">
            <v>C</v>
          </cell>
          <cell r="V5395">
            <v>0</v>
          </cell>
        </row>
        <row r="5396">
          <cell r="F5396" t="str">
            <v>A-15</v>
          </cell>
          <cell r="H5396" t="str">
            <v>CARE Discount</v>
          </cell>
          <cell r="O5396" t="str">
            <v>C</v>
          </cell>
          <cell r="V5396">
            <v>0</v>
          </cell>
        </row>
        <row r="5397">
          <cell r="F5397" t="str">
            <v>A-15</v>
          </cell>
          <cell r="H5397" t="str">
            <v>CARE Discount</v>
          </cell>
          <cell r="O5397" t="str">
            <v>C</v>
          </cell>
          <cell r="V5397">
            <v>0</v>
          </cell>
        </row>
        <row r="5398">
          <cell r="F5398" t="str">
            <v>A-15</v>
          </cell>
          <cell r="H5398" t="str">
            <v>N/A</v>
          </cell>
          <cell r="O5398" t="str">
            <v>N/A</v>
          </cell>
          <cell r="V5398">
            <v>459516.56866999995</v>
          </cell>
        </row>
        <row r="5399">
          <cell r="F5399" t="str">
            <v>A-15</v>
          </cell>
          <cell r="H5399" t="str">
            <v>N/A</v>
          </cell>
          <cell r="O5399" t="str">
            <v>N/A</v>
          </cell>
          <cell r="V5399">
            <v>821937.09308999986</v>
          </cell>
        </row>
        <row r="5400">
          <cell r="F5400" t="str">
            <v>A-15</v>
          </cell>
          <cell r="H5400" t="str">
            <v>CARE Discount</v>
          </cell>
          <cell r="O5400" t="str">
            <v>C</v>
          </cell>
          <cell r="V5400">
            <v>0</v>
          </cell>
        </row>
        <row r="5401">
          <cell r="F5401" t="str">
            <v>A-15</v>
          </cell>
          <cell r="H5401" t="str">
            <v>CARE Discount</v>
          </cell>
          <cell r="O5401" t="str">
            <v>C</v>
          </cell>
          <cell r="V5401">
            <v>0</v>
          </cell>
        </row>
        <row r="5402">
          <cell r="F5402" t="str">
            <v>A-15</v>
          </cell>
          <cell r="H5402" t="str">
            <v>N/A</v>
          </cell>
          <cell r="O5402" t="str">
            <v>N/A</v>
          </cell>
          <cell r="V5402">
            <v>459516.56866999995</v>
          </cell>
        </row>
        <row r="5403">
          <cell r="F5403" t="str">
            <v>A-15</v>
          </cell>
          <cell r="H5403" t="str">
            <v>N/A</v>
          </cell>
          <cell r="O5403" t="str">
            <v>N/A</v>
          </cell>
          <cell r="V5403">
            <v>821937.09308999986</v>
          </cell>
        </row>
        <row r="5404">
          <cell r="F5404" t="str">
            <v>A-15</v>
          </cell>
          <cell r="H5404" t="str">
            <v>CARE Discount</v>
          </cell>
          <cell r="O5404" t="str">
            <v>C</v>
          </cell>
          <cell r="V5404">
            <v>0</v>
          </cell>
        </row>
        <row r="5405">
          <cell r="F5405" t="str">
            <v>A-15</v>
          </cell>
          <cell r="H5405" t="str">
            <v>CARE Discount</v>
          </cell>
          <cell r="O5405" t="str">
            <v>C</v>
          </cell>
          <cell r="V5405">
            <v>0</v>
          </cell>
        </row>
        <row r="5406">
          <cell r="F5406" t="str">
            <v>A-15</v>
          </cell>
          <cell r="H5406" t="str">
            <v>FO1</v>
          </cell>
          <cell r="O5406" t="str">
            <v>N/A</v>
          </cell>
          <cell r="V5406">
            <v>460035.05968999997</v>
          </cell>
        </row>
        <row r="5407">
          <cell r="F5407" t="str">
            <v>A-15</v>
          </cell>
          <cell r="H5407" t="str">
            <v>FO1</v>
          </cell>
          <cell r="O5407" t="str">
            <v>N/A</v>
          </cell>
          <cell r="V5407">
            <v>822686.77116</v>
          </cell>
        </row>
        <row r="5408">
          <cell r="F5408" t="str">
            <v>A-15</v>
          </cell>
          <cell r="H5408" t="str">
            <v>CARE Discount</v>
          </cell>
          <cell r="O5408" t="str">
            <v>C</v>
          </cell>
          <cell r="V5408">
            <v>0</v>
          </cell>
        </row>
        <row r="5409">
          <cell r="F5409" t="str">
            <v>A-15</v>
          </cell>
          <cell r="H5409" t="str">
            <v>CARE Discount</v>
          </cell>
          <cell r="O5409" t="str">
            <v>C</v>
          </cell>
          <cell r="V5409">
            <v>0</v>
          </cell>
        </row>
        <row r="5410">
          <cell r="F5410" t="str">
            <v>A-15</v>
          </cell>
          <cell r="H5410" t="str">
            <v>N/A</v>
          </cell>
          <cell r="O5410" t="str">
            <v>N/A</v>
          </cell>
          <cell r="V5410">
            <v>2945.4813999999997</v>
          </cell>
        </row>
        <row r="5411">
          <cell r="F5411" t="str">
            <v>A-15</v>
          </cell>
          <cell r="H5411" t="str">
            <v>N/A</v>
          </cell>
          <cell r="O5411" t="str">
            <v>N/A</v>
          </cell>
          <cell r="V5411">
            <v>2872.232411</v>
          </cell>
        </row>
        <row r="5412">
          <cell r="F5412" t="str">
            <v>A-15</v>
          </cell>
          <cell r="H5412" t="str">
            <v>N/A</v>
          </cell>
          <cell r="O5412" t="str">
            <v>C</v>
          </cell>
          <cell r="V5412">
            <v>45.886822000000002</v>
          </cell>
        </row>
        <row r="5413">
          <cell r="F5413" t="str">
            <v>A-15</v>
          </cell>
          <cell r="H5413" t="str">
            <v>N/A</v>
          </cell>
          <cell r="O5413" t="str">
            <v>C</v>
          </cell>
          <cell r="V5413">
            <v>45.810749000000001</v>
          </cell>
        </row>
        <row r="5414">
          <cell r="F5414" t="str">
            <v>A-15</v>
          </cell>
          <cell r="H5414" t="str">
            <v>N/A</v>
          </cell>
          <cell r="O5414" t="str">
            <v>N/A</v>
          </cell>
          <cell r="V5414">
            <v>0</v>
          </cell>
        </row>
        <row r="5415">
          <cell r="F5415" t="str">
            <v>A-15</v>
          </cell>
          <cell r="H5415" t="str">
            <v>N/A</v>
          </cell>
          <cell r="O5415" t="str">
            <v>N/A</v>
          </cell>
          <cell r="V5415">
            <v>0</v>
          </cell>
        </row>
        <row r="5416">
          <cell r="F5416" t="str">
            <v>A-15</v>
          </cell>
          <cell r="H5416" t="str">
            <v>N/A</v>
          </cell>
          <cell r="O5416" t="str">
            <v>N/A</v>
          </cell>
          <cell r="V5416">
            <v>0</v>
          </cell>
        </row>
        <row r="5417">
          <cell r="F5417" t="str">
            <v>A-15</v>
          </cell>
          <cell r="H5417" t="str">
            <v>N/A</v>
          </cell>
          <cell r="O5417" t="str">
            <v>N/A</v>
          </cell>
          <cell r="V5417">
            <v>337.93575800000002</v>
          </cell>
        </row>
        <row r="5418">
          <cell r="F5418" t="str">
            <v>A-15</v>
          </cell>
          <cell r="H5418" t="str">
            <v>N/A</v>
          </cell>
          <cell r="O5418" t="str">
            <v>N/A</v>
          </cell>
          <cell r="V5418">
            <v>0</v>
          </cell>
        </row>
        <row r="5419">
          <cell r="F5419" t="str">
            <v>A-15</v>
          </cell>
          <cell r="H5419" t="str">
            <v>N/A</v>
          </cell>
          <cell r="O5419" t="str">
            <v>N/A</v>
          </cell>
          <cell r="V5419">
            <v>0</v>
          </cell>
        </row>
        <row r="5420">
          <cell r="F5420" t="str">
            <v>A-15</v>
          </cell>
          <cell r="H5420" t="str">
            <v>N/A</v>
          </cell>
          <cell r="O5420" t="str">
            <v>N/A</v>
          </cell>
          <cell r="V5420">
            <v>0</v>
          </cell>
        </row>
        <row r="5421">
          <cell r="F5421" t="str">
            <v>A-15</v>
          </cell>
          <cell r="H5421" t="str">
            <v>N/A</v>
          </cell>
          <cell r="O5421" t="str">
            <v>N/A</v>
          </cell>
          <cell r="V5421">
            <v>71591.473692</v>
          </cell>
        </row>
        <row r="5422">
          <cell r="F5422" t="str">
            <v>A-15</v>
          </cell>
          <cell r="H5422" t="str">
            <v>N/A</v>
          </cell>
          <cell r="O5422" t="str">
            <v>N/A</v>
          </cell>
          <cell r="V5422">
            <v>22019.980637000001</v>
          </cell>
        </row>
        <row r="5423">
          <cell r="F5423" t="str">
            <v>A-15</v>
          </cell>
          <cell r="H5423" t="str">
            <v>N/A</v>
          </cell>
          <cell r="O5423" t="str">
            <v>N/A</v>
          </cell>
          <cell r="V5423">
            <v>113697.20766499999</v>
          </cell>
        </row>
        <row r="5424">
          <cell r="F5424" t="str">
            <v>A-15</v>
          </cell>
          <cell r="H5424" t="str">
            <v>N/A</v>
          </cell>
          <cell r="O5424" t="str">
            <v>N/A</v>
          </cell>
          <cell r="V5424">
            <v>517417.20030599996</v>
          </cell>
        </row>
        <row r="5425">
          <cell r="F5425" t="str">
            <v>A-15</v>
          </cell>
          <cell r="H5425" t="str">
            <v>N/A</v>
          </cell>
          <cell r="O5425" t="str">
            <v>N/A</v>
          </cell>
          <cell r="V5425">
            <v>57883.922549999996</v>
          </cell>
        </row>
        <row r="5426">
          <cell r="F5426" t="str">
            <v>A-15</v>
          </cell>
          <cell r="H5426" t="str">
            <v>N/A</v>
          </cell>
          <cell r="O5426" t="str">
            <v>N/A</v>
          </cell>
          <cell r="V5426">
            <v>5968.0321349999995</v>
          </cell>
        </row>
        <row r="5427">
          <cell r="F5427" t="str">
            <v>A-15</v>
          </cell>
          <cell r="H5427" t="str">
            <v>N/A</v>
          </cell>
          <cell r="O5427" t="str">
            <v>N/A</v>
          </cell>
          <cell r="V5427">
            <v>0</v>
          </cell>
        </row>
        <row r="5428">
          <cell r="F5428" t="str">
            <v>A-15</v>
          </cell>
          <cell r="H5428" t="str">
            <v>N/A</v>
          </cell>
          <cell r="O5428" t="str">
            <v>N/A</v>
          </cell>
          <cell r="V5428">
            <v>484440.47584699997</v>
          </cell>
        </row>
        <row r="5429">
          <cell r="F5429" t="str">
            <v>A-15</v>
          </cell>
          <cell r="H5429" t="str">
            <v>FO2</v>
          </cell>
          <cell r="O5429" t="str">
            <v>N/A</v>
          </cell>
          <cell r="V5429">
            <v>0</v>
          </cell>
        </row>
        <row r="5430">
          <cell r="F5430" t="str">
            <v>A-15</v>
          </cell>
          <cell r="H5430" t="str">
            <v>FO2</v>
          </cell>
          <cell r="O5430" t="str">
            <v>N/A</v>
          </cell>
          <cell r="V5430">
            <v>460035.05968999997</v>
          </cell>
        </row>
        <row r="5431">
          <cell r="F5431" t="str">
            <v>A-15</v>
          </cell>
          <cell r="H5431" t="str">
            <v>FO2</v>
          </cell>
          <cell r="O5431" t="str">
            <v>N/A</v>
          </cell>
          <cell r="V5431">
            <v>822686.77116</v>
          </cell>
        </row>
        <row r="5432">
          <cell r="F5432" t="str">
            <v>A-15</v>
          </cell>
          <cell r="H5432" t="str">
            <v>FO3</v>
          </cell>
          <cell r="O5432" t="str">
            <v>N/A</v>
          </cell>
          <cell r="V5432">
            <v>0</v>
          </cell>
        </row>
        <row r="5433">
          <cell r="F5433" t="str">
            <v>A-15</v>
          </cell>
          <cell r="H5433" t="str">
            <v>FO3</v>
          </cell>
          <cell r="O5433" t="str">
            <v>N/A</v>
          </cell>
          <cell r="V5433">
            <v>460035.05968999997</v>
          </cell>
        </row>
        <row r="5434">
          <cell r="F5434" t="str">
            <v>A-15</v>
          </cell>
          <cell r="H5434" t="str">
            <v>FO3</v>
          </cell>
          <cell r="O5434" t="str">
            <v>N/A</v>
          </cell>
          <cell r="V5434">
            <v>822686.77116</v>
          </cell>
        </row>
        <row r="5435">
          <cell r="F5435" t="str">
            <v>A-15</v>
          </cell>
          <cell r="H5435" t="str">
            <v>N/A</v>
          </cell>
          <cell r="O5435" t="str">
            <v>N/A</v>
          </cell>
          <cell r="V5435">
            <v>0</v>
          </cell>
        </row>
        <row r="5436">
          <cell r="F5436" t="str">
            <v>A-15</v>
          </cell>
          <cell r="H5436" t="str">
            <v>N/A</v>
          </cell>
          <cell r="O5436" t="str">
            <v>N/A</v>
          </cell>
          <cell r="V5436">
            <v>25309.438639</v>
          </cell>
        </row>
        <row r="5437">
          <cell r="F5437" t="str">
            <v>A-15</v>
          </cell>
          <cell r="H5437" t="str">
            <v>N/A</v>
          </cell>
          <cell r="O5437" t="str">
            <v>N/A</v>
          </cell>
          <cell r="V5437">
            <v>0</v>
          </cell>
        </row>
        <row r="5438">
          <cell r="F5438" t="str">
            <v>SB</v>
          </cell>
          <cell r="H5438" t="str">
            <v>EITE</v>
          </cell>
          <cell r="O5438" t="str">
            <v>N/A</v>
          </cell>
          <cell r="V5438">
            <v>3566519.8904559272</v>
          </cell>
        </row>
        <row r="5439">
          <cell r="F5439" t="str">
            <v>SB</v>
          </cell>
          <cell r="H5439" t="str">
            <v>EITE</v>
          </cell>
          <cell r="O5439" t="str">
            <v>N/A</v>
          </cell>
          <cell r="V5439">
            <v>1159663.9404317872</v>
          </cell>
        </row>
        <row r="5440">
          <cell r="F5440" t="str">
            <v>SB</v>
          </cell>
          <cell r="H5440" t="str">
            <v>EITE</v>
          </cell>
          <cell r="O5440" t="str">
            <v>N/A</v>
          </cell>
          <cell r="V5440">
            <v>1428305.4923244396</v>
          </cell>
        </row>
        <row r="5441">
          <cell r="F5441" t="str">
            <v>SB</v>
          </cell>
          <cell r="H5441" t="str">
            <v>EITE</v>
          </cell>
          <cell r="O5441" t="str">
            <v>N/A</v>
          </cell>
          <cell r="V5441">
            <v>5199455.8753804024</v>
          </cell>
        </row>
        <row r="5442">
          <cell r="F5442" t="str">
            <v>SB</v>
          </cell>
          <cell r="H5442" t="str">
            <v>EITE</v>
          </cell>
          <cell r="O5442" t="str">
            <v>N/A</v>
          </cell>
          <cell r="V5442">
            <v>1636133.6572874568</v>
          </cell>
        </row>
        <row r="5443">
          <cell r="F5443" t="str">
            <v>SB</v>
          </cell>
          <cell r="H5443" t="str">
            <v>EITE</v>
          </cell>
          <cell r="O5443" t="str">
            <v>N/A</v>
          </cell>
          <cell r="V5443">
            <v>725229.36459668819</v>
          </cell>
        </row>
        <row r="5444">
          <cell r="F5444" t="str">
            <v>SB</v>
          </cell>
          <cell r="H5444" t="str">
            <v>Small Business</v>
          </cell>
          <cell r="O5444" t="str">
            <v>N/A</v>
          </cell>
          <cell r="V5444">
            <v>0</v>
          </cell>
        </row>
        <row r="5445">
          <cell r="F5445" t="str">
            <v>SB</v>
          </cell>
          <cell r="H5445" t="str">
            <v>Small Business</v>
          </cell>
          <cell r="O5445" t="str">
            <v>N/A</v>
          </cell>
          <cell r="V5445">
            <v>0</v>
          </cell>
        </row>
        <row r="5446">
          <cell r="F5446" t="str">
            <v>SB</v>
          </cell>
          <cell r="H5446" t="str">
            <v>Small Business</v>
          </cell>
          <cell r="O5446" t="str">
            <v>N/A</v>
          </cell>
          <cell r="V5446">
            <v>0</v>
          </cell>
        </row>
        <row r="5447">
          <cell r="F5447" t="str">
            <v>SB</v>
          </cell>
          <cell r="H5447" t="str">
            <v>Small Business</v>
          </cell>
          <cell r="O5447" t="str">
            <v>N/A</v>
          </cell>
          <cell r="V5447">
            <v>0</v>
          </cell>
        </row>
        <row r="5448">
          <cell r="F5448" t="str">
            <v>SB</v>
          </cell>
          <cell r="H5448" t="str">
            <v>Small Business</v>
          </cell>
          <cell r="O5448" t="str">
            <v>N/A</v>
          </cell>
          <cell r="V5448">
            <v>0</v>
          </cell>
        </row>
        <row r="5449">
          <cell r="F5449" t="str">
            <v>SB</v>
          </cell>
          <cell r="H5449" t="str">
            <v>Small Business</v>
          </cell>
          <cell r="O5449" t="str">
            <v>N/A</v>
          </cell>
          <cell r="V5449">
            <v>0</v>
          </cell>
        </row>
        <row r="5450">
          <cell r="F5450" t="str">
            <v>SB</v>
          </cell>
          <cell r="H5450" t="str">
            <v>EITE</v>
          </cell>
          <cell r="O5450" t="str">
            <v>N/A</v>
          </cell>
          <cell r="V5450">
            <v>-410031.32245048549</v>
          </cell>
        </row>
        <row r="5451">
          <cell r="F5451" t="str">
            <v>SB</v>
          </cell>
          <cell r="H5451" t="str">
            <v>EITE</v>
          </cell>
          <cell r="O5451" t="str">
            <v>N/A</v>
          </cell>
          <cell r="V5451">
            <v>-170559.43218301696</v>
          </cell>
        </row>
        <row r="5452">
          <cell r="F5452" t="str">
            <v>SB</v>
          </cell>
          <cell r="H5452" t="str">
            <v>EITE</v>
          </cell>
          <cell r="O5452" t="str">
            <v>N/A</v>
          </cell>
          <cell r="V5452">
            <v>-308237.92085032241</v>
          </cell>
        </row>
        <row r="5453">
          <cell r="F5453" t="str">
            <v>SB</v>
          </cell>
          <cell r="H5453" t="str">
            <v>EITE</v>
          </cell>
          <cell r="O5453" t="str">
            <v>N/A</v>
          </cell>
          <cell r="V5453">
            <v>1679610.0339994482</v>
          </cell>
        </row>
        <row r="5454">
          <cell r="F5454" t="str">
            <v>SB</v>
          </cell>
          <cell r="H5454" t="str">
            <v>EITE</v>
          </cell>
          <cell r="O5454" t="str">
            <v>N/A</v>
          </cell>
          <cell r="V5454">
            <v>524469.25959886692</v>
          </cell>
        </row>
        <row r="5455">
          <cell r="F5455" t="str">
            <v>SB</v>
          </cell>
          <cell r="H5455" t="str">
            <v>EITE</v>
          </cell>
          <cell r="O5455" t="str">
            <v>N/A</v>
          </cell>
          <cell r="V5455">
            <v>-851427.4795982358</v>
          </cell>
        </row>
        <row r="5456">
          <cell r="F5456" t="str">
            <v>SB</v>
          </cell>
          <cell r="H5456" t="str">
            <v>Small Business</v>
          </cell>
          <cell r="O5456" t="str">
            <v>N/A</v>
          </cell>
          <cell r="V5456">
            <v>-73993.870039023663</v>
          </cell>
        </row>
        <row r="5457">
          <cell r="F5457" t="str">
            <v>SB</v>
          </cell>
          <cell r="H5457" t="str">
            <v>Small Business</v>
          </cell>
          <cell r="O5457" t="str">
            <v>N/A</v>
          </cell>
          <cell r="V5457">
            <v>-30778.996061706563</v>
          </cell>
        </row>
        <row r="5458">
          <cell r="F5458" t="str">
            <v>SB</v>
          </cell>
          <cell r="H5458" t="str">
            <v>Small Business</v>
          </cell>
          <cell r="O5458" t="str">
            <v>N/A</v>
          </cell>
          <cell r="V5458">
            <v>-55624.327722553026</v>
          </cell>
        </row>
        <row r="5459">
          <cell r="F5459" t="str">
            <v>SB</v>
          </cell>
          <cell r="H5459" t="str">
            <v>Small Business</v>
          </cell>
          <cell r="O5459" t="str">
            <v>N/A</v>
          </cell>
          <cell r="V5459">
            <v>303100.86026904243</v>
          </cell>
        </row>
        <row r="5460">
          <cell r="F5460" t="str">
            <v>SB</v>
          </cell>
          <cell r="H5460" t="str">
            <v>Small Business</v>
          </cell>
          <cell r="O5460" t="str">
            <v>N/A</v>
          </cell>
          <cell r="V5460">
            <v>94645.233447763807</v>
          </cell>
        </row>
        <row r="5461">
          <cell r="F5461" t="str">
            <v>SB</v>
          </cell>
          <cell r="H5461" t="str">
            <v>Small Business</v>
          </cell>
          <cell r="O5461" t="str">
            <v>N/A</v>
          </cell>
          <cell r="V5461">
            <v>-153647.80889550975</v>
          </cell>
        </row>
        <row r="5462">
          <cell r="F5462" t="str">
            <v>SB</v>
          </cell>
          <cell r="H5462" t="str">
            <v>EITE</v>
          </cell>
          <cell r="O5462" t="str">
            <v>N/A</v>
          </cell>
          <cell r="V5462">
            <v>138412357.94953841</v>
          </cell>
        </row>
        <row r="5463">
          <cell r="F5463" t="str">
            <v>SB</v>
          </cell>
          <cell r="H5463" t="str">
            <v>EITE</v>
          </cell>
          <cell r="O5463" t="str">
            <v>N/A</v>
          </cell>
          <cell r="V5463">
            <v>31189962.668158241</v>
          </cell>
        </row>
        <row r="5464">
          <cell r="F5464" t="str">
            <v>SB</v>
          </cell>
          <cell r="H5464" t="str">
            <v>EITE</v>
          </cell>
          <cell r="O5464" t="str">
            <v>N/A</v>
          </cell>
          <cell r="V5464">
            <v>35670360.964242198</v>
          </cell>
        </row>
        <row r="5465">
          <cell r="F5465" t="str">
            <v>SB</v>
          </cell>
          <cell r="H5465" t="str">
            <v>EITE</v>
          </cell>
          <cell r="O5465" t="str">
            <v>N/A</v>
          </cell>
          <cell r="V5465">
            <v>315666578.49123919</v>
          </cell>
        </row>
        <row r="5466">
          <cell r="F5466" t="str">
            <v>SB</v>
          </cell>
          <cell r="H5466" t="str">
            <v>EITE</v>
          </cell>
          <cell r="O5466" t="str">
            <v>N/A</v>
          </cell>
          <cell r="V5466">
            <v>82764443.699476078</v>
          </cell>
        </row>
        <row r="5467">
          <cell r="F5467" t="str">
            <v>SB</v>
          </cell>
          <cell r="H5467" t="str">
            <v>EITE</v>
          </cell>
          <cell r="O5467" t="str">
            <v>N/A</v>
          </cell>
          <cell r="V5467">
            <v>40357433.885286197</v>
          </cell>
        </row>
        <row r="5468">
          <cell r="F5468" t="str">
            <v>SB</v>
          </cell>
          <cell r="H5468" t="str">
            <v>Small Business</v>
          </cell>
          <cell r="O5468" t="str">
            <v>N/A</v>
          </cell>
          <cell r="V5468">
            <v>0</v>
          </cell>
        </row>
        <row r="5469">
          <cell r="F5469" t="str">
            <v>SB</v>
          </cell>
          <cell r="H5469" t="str">
            <v>Small Business</v>
          </cell>
          <cell r="O5469" t="str">
            <v>N/A</v>
          </cell>
          <cell r="V5469">
            <v>0</v>
          </cell>
        </row>
        <row r="5470">
          <cell r="F5470" t="str">
            <v>SB</v>
          </cell>
          <cell r="H5470" t="str">
            <v>Small Business</v>
          </cell>
          <cell r="O5470" t="str">
            <v>N/A</v>
          </cell>
          <cell r="V5470">
            <v>0</v>
          </cell>
        </row>
        <row r="5471">
          <cell r="F5471" t="str">
            <v>SB</v>
          </cell>
          <cell r="H5471" t="str">
            <v>Small Business</v>
          </cell>
          <cell r="O5471" t="str">
            <v>N/A</v>
          </cell>
          <cell r="V5471">
            <v>0</v>
          </cell>
        </row>
        <row r="5472">
          <cell r="F5472" t="str">
            <v>SB</v>
          </cell>
          <cell r="H5472" t="str">
            <v>Small Business</v>
          </cell>
          <cell r="O5472" t="str">
            <v>N/A</v>
          </cell>
          <cell r="V5472">
            <v>0</v>
          </cell>
        </row>
        <row r="5473">
          <cell r="F5473" t="str">
            <v>SB</v>
          </cell>
          <cell r="H5473" t="str">
            <v>Small Business</v>
          </cell>
          <cell r="O5473" t="str">
            <v>N/A</v>
          </cell>
          <cell r="V5473">
            <v>0</v>
          </cell>
        </row>
        <row r="5474">
          <cell r="F5474" t="str">
            <v>SB</v>
          </cell>
          <cell r="H5474" t="str">
            <v>N/A</v>
          </cell>
          <cell r="O5474" t="str">
            <v>N/A</v>
          </cell>
          <cell r="V5474">
            <v>0</v>
          </cell>
        </row>
        <row r="5475">
          <cell r="F5475" t="str">
            <v>SB</v>
          </cell>
          <cell r="H5475" t="str">
            <v>N/A</v>
          </cell>
          <cell r="O5475" t="str">
            <v>N/A</v>
          </cell>
          <cell r="V5475">
            <v>0</v>
          </cell>
        </row>
        <row r="5476">
          <cell r="F5476" t="str">
            <v>SB</v>
          </cell>
          <cell r="H5476" t="str">
            <v>N/A</v>
          </cell>
          <cell r="O5476" t="str">
            <v>N/A</v>
          </cell>
          <cell r="V5476">
            <v>0</v>
          </cell>
        </row>
        <row r="5477">
          <cell r="F5477" t="str">
            <v>SB</v>
          </cell>
          <cell r="H5477" t="str">
            <v>N/A</v>
          </cell>
          <cell r="O5477" t="str">
            <v>N/A</v>
          </cell>
          <cell r="V5477">
            <v>3992890.5620670002</v>
          </cell>
        </row>
        <row r="5478">
          <cell r="F5478" t="str">
            <v>SB</v>
          </cell>
          <cell r="H5478" t="str">
            <v>N/A</v>
          </cell>
          <cell r="O5478" t="str">
            <v>N/A</v>
          </cell>
          <cell r="V5478">
            <v>1298299.5595550002</v>
          </cell>
        </row>
        <row r="5479">
          <cell r="F5479" t="str">
            <v>SB</v>
          </cell>
          <cell r="H5479" t="str">
            <v>N/A</v>
          </cell>
          <cell r="O5479" t="str">
            <v>N/A</v>
          </cell>
          <cell r="V5479">
            <v>1599056.6981869999</v>
          </cell>
        </row>
        <row r="5480">
          <cell r="F5480" t="str">
            <v>SB</v>
          </cell>
          <cell r="H5480" t="str">
            <v>N/A</v>
          </cell>
          <cell r="O5480" t="str">
            <v>N/A</v>
          </cell>
          <cell r="V5480">
            <v>5821040.9391670004</v>
          </cell>
        </row>
        <row r="5481">
          <cell r="F5481" t="str">
            <v>SB</v>
          </cell>
          <cell r="H5481" t="str">
            <v>N/A</v>
          </cell>
          <cell r="O5481" t="str">
            <v>N/A</v>
          </cell>
          <cell r="V5481">
            <v>1831730.3251109999</v>
          </cell>
        </row>
        <row r="5482">
          <cell r="F5482" t="str">
            <v>SB</v>
          </cell>
          <cell r="H5482" t="str">
            <v>N/A</v>
          </cell>
          <cell r="O5482" t="str">
            <v>N/A</v>
          </cell>
          <cell r="V5482">
            <v>811929.15620099998</v>
          </cell>
        </row>
        <row r="5483">
          <cell r="F5483" t="str">
            <v>SB</v>
          </cell>
          <cell r="H5483" t="str">
            <v>N/A</v>
          </cell>
          <cell r="O5483" t="str">
            <v>N/A</v>
          </cell>
          <cell r="V5483">
            <v>-459049.787426</v>
          </cell>
        </row>
        <row r="5484">
          <cell r="F5484" t="str">
            <v>SB</v>
          </cell>
          <cell r="H5484" t="str">
            <v>N/A</v>
          </cell>
          <cell r="O5484" t="str">
            <v>N/A</v>
          </cell>
          <cell r="V5484">
            <v>-190949.48800300001</v>
          </cell>
        </row>
        <row r="5485">
          <cell r="F5485" t="str">
            <v>SB</v>
          </cell>
          <cell r="H5485" t="str">
            <v>N/A</v>
          </cell>
          <cell r="O5485" t="str">
            <v>N/A</v>
          </cell>
          <cell r="V5485">
            <v>-345087.17821099999</v>
          </cell>
        </row>
        <row r="5486">
          <cell r="F5486" t="str">
            <v>SB</v>
          </cell>
          <cell r="H5486" t="str">
            <v>N/A</v>
          </cell>
          <cell r="O5486" t="str">
            <v>N/A</v>
          </cell>
          <cell r="V5486">
            <v>1880404.2199949999</v>
          </cell>
        </row>
        <row r="5487">
          <cell r="F5487" t="str">
            <v>SB</v>
          </cell>
          <cell r="H5487" t="str">
            <v>N/A</v>
          </cell>
          <cell r="O5487" t="str">
            <v>N/A</v>
          </cell>
          <cell r="V5487">
            <v>587168.56237000006</v>
          </cell>
        </row>
        <row r="5488">
          <cell r="F5488" t="str">
            <v>SB</v>
          </cell>
          <cell r="H5488" t="str">
            <v>N/A</v>
          </cell>
          <cell r="O5488" t="str">
            <v>N/A</v>
          </cell>
          <cell r="V5488">
            <v>-953214.01590100001</v>
          </cell>
        </row>
        <row r="5489">
          <cell r="F5489" t="str">
            <v>SB</v>
          </cell>
          <cell r="H5489" t="str">
            <v>N/A</v>
          </cell>
          <cell r="O5489" t="str">
            <v>N/A</v>
          </cell>
          <cell r="V5489">
            <v>154959292.16856202</v>
          </cell>
        </row>
        <row r="5490">
          <cell r="F5490" t="str">
            <v>SB</v>
          </cell>
          <cell r="H5490" t="str">
            <v>N/A</v>
          </cell>
          <cell r="O5490" t="str">
            <v>N/A</v>
          </cell>
          <cell r="V5490">
            <v>34918663.401311003</v>
          </cell>
        </row>
        <row r="5491">
          <cell r="F5491" t="str">
            <v>SB</v>
          </cell>
          <cell r="H5491" t="str">
            <v>N/A</v>
          </cell>
          <cell r="O5491" t="str">
            <v>N/A</v>
          </cell>
          <cell r="V5491">
            <v>39934684.794771999</v>
          </cell>
        </row>
        <row r="5492">
          <cell r="F5492" t="str">
            <v>SB</v>
          </cell>
          <cell r="H5492" t="str">
            <v>N/A</v>
          </cell>
          <cell r="O5492" t="str">
            <v>N/A</v>
          </cell>
          <cell r="V5492">
            <v>353403917.74922097</v>
          </cell>
        </row>
        <row r="5493">
          <cell r="F5493" t="str">
            <v>SB</v>
          </cell>
          <cell r="H5493" t="str">
            <v>N/A</v>
          </cell>
          <cell r="O5493" t="str">
            <v>N/A</v>
          </cell>
          <cell r="V5493">
            <v>92658775.577479005</v>
          </cell>
        </row>
        <row r="5494">
          <cell r="F5494" t="str">
            <v>SB</v>
          </cell>
          <cell r="H5494" t="str">
            <v>N/A</v>
          </cell>
          <cell r="O5494" t="str">
            <v>N/A</v>
          </cell>
          <cell r="V5494">
            <v>45182088.371645004</v>
          </cell>
        </row>
        <row r="5495">
          <cell r="F5495" t="str">
            <v>SB</v>
          </cell>
          <cell r="H5495" t="str">
            <v>N/A</v>
          </cell>
          <cell r="O5495" t="str">
            <v>N/A</v>
          </cell>
          <cell r="V5495">
            <v>0</v>
          </cell>
        </row>
        <row r="5496">
          <cell r="F5496" t="str">
            <v>SB</v>
          </cell>
          <cell r="H5496" t="str">
            <v>N/A</v>
          </cell>
          <cell r="O5496" t="str">
            <v>N/A</v>
          </cell>
          <cell r="V5496">
            <v>103.416399</v>
          </cell>
        </row>
        <row r="5497">
          <cell r="F5497" t="str">
            <v>SB</v>
          </cell>
          <cell r="H5497" t="str">
            <v>N/A</v>
          </cell>
          <cell r="O5497" t="str">
            <v>N/A</v>
          </cell>
          <cell r="V5497">
            <v>0</v>
          </cell>
        </row>
        <row r="5498">
          <cell r="F5498" t="str">
            <v>SB</v>
          </cell>
          <cell r="H5498" t="str">
            <v>N/A</v>
          </cell>
          <cell r="O5498" t="str">
            <v>N/A</v>
          </cell>
          <cell r="V5498">
            <v>0</v>
          </cell>
        </row>
        <row r="5499">
          <cell r="F5499" t="str">
            <v>SB</v>
          </cell>
          <cell r="H5499" t="str">
            <v>N/A</v>
          </cell>
          <cell r="O5499" t="str">
            <v>N/A</v>
          </cell>
          <cell r="V5499">
            <v>0</v>
          </cell>
        </row>
        <row r="5500">
          <cell r="F5500" t="str">
            <v>SB</v>
          </cell>
          <cell r="H5500" t="str">
            <v>N/A</v>
          </cell>
          <cell r="O5500" t="str">
            <v>N/A</v>
          </cell>
          <cell r="V5500">
            <v>0</v>
          </cell>
        </row>
        <row r="5501">
          <cell r="F5501" t="str">
            <v>SB</v>
          </cell>
          <cell r="H5501" t="str">
            <v>N/A</v>
          </cell>
          <cell r="O5501" t="str">
            <v>N/A</v>
          </cell>
          <cell r="V5501">
            <v>0</v>
          </cell>
        </row>
        <row r="5502">
          <cell r="F5502" t="str">
            <v>SB</v>
          </cell>
          <cell r="H5502" t="str">
            <v>N/A</v>
          </cell>
          <cell r="O5502" t="str">
            <v>N/A</v>
          </cell>
          <cell r="V5502">
            <v>0</v>
          </cell>
        </row>
        <row r="5503">
          <cell r="F5503" t="str">
            <v>SB</v>
          </cell>
          <cell r="H5503" t="str">
            <v>N/A</v>
          </cell>
          <cell r="O5503" t="str">
            <v>N/A</v>
          </cell>
          <cell r="V5503">
            <v>0</v>
          </cell>
        </row>
        <row r="5504">
          <cell r="F5504" t="str">
            <v>SB</v>
          </cell>
          <cell r="H5504" t="str">
            <v>N/A</v>
          </cell>
          <cell r="O5504" t="str">
            <v>N/A</v>
          </cell>
          <cell r="V5504">
            <v>0</v>
          </cell>
        </row>
        <row r="5505">
          <cell r="F5505" t="str">
            <v>SB</v>
          </cell>
          <cell r="H5505" t="str">
            <v>N/A</v>
          </cell>
          <cell r="O5505" t="str">
            <v>N/A</v>
          </cell>
          <cell r="V5505">
            <v>0</v>
          </cell>
        </row>
        <row r="5506">
          <cell r="F5506" t="str">
            <v>SB</v>
          </cell>
          <cell r="H5506" t="str">
            <v>N/A</v>
          </cell>
          <cell r="O5506" t="str">
            <v>N/A</v>
          </cell>
          <cell r="V5506">
            <v>0</v>
          </cell>
        </row>
        <row r="5507">
          <cell r="F5507" t="str">
            <v>SB</v>
          </cell>
          <cell r="H5507" t="str">
            <v>N/A</v>
          </cell>
          <cell r="O5507" t="str">
            <v>N/A</v>
          </cell>
          <cell r="V5507">
            <v>0</v>
          </cell>
        </row>
        <row r="5508">
          <cell r="F5508" t="str">
            <v>SB</v>
          </cell>
          <cell r="H5508" t="str">
            <v>N/A</v>
          </cell>
          <cell r="O5508" t="str">
            <v>N/A</v>
          </cell>
          <cell r="V5508">
            <v>2309.2210909999999</v>
          </cell>
        </row>
        <row r="5509">
          <cell r="F5509" t="str">
            <v>SB</v>
          </cell>
          <cell r="H5509" t="str">
            <v>N/A</v>
          </cell>
          <cell r="O5509" t="str">
            <v>N/A</v>
          </cell>
          <cell r="V5509">
            <v>0</v>
          </cell>
        </row>
        <row r="5510">
          <cell r="F5510" t="str">
            <v>SB</v>
          </cell>
          <cell r="H5510" t="str">
            <v>N/A</v>
          </cell>
          <cell r="O5510" t="str">
            <v>N/A</v>
          </cell>
          <cell r="V5510">
            <v>1024.0167839999999</v>
          </cell>
        </row>
        <row r="5511">
          <cell r="F5511" t="str">
            <v>SB</v>
          </cell>
          <cell r="H5511" t="str">
            <v>N/A</v>
          </cell>
          <cell r="O5511" t="str">
            <v>N/A</v>
          </cell>
          <cell r="V5511">
            <v>0</v>
          </cell>
        </row>
        <row r="5512">
          <cell r="F5512" t="str">
            <v>SB</v>
          </cell>
          <cell r="H5512" t="str">
            <v>N/A</v>
          </cell>
          <cell r="O5512" t="str">
            <v>N/A</v>
          </cell>
          <cell r="V5512">
            <v>1058.352279</v>
          </cell>
        </row>
        <row r="5513">
          <cell r="F5513" t="str">
            <v>SB</v>
          </cell>
          <cell r="H5513" t="str">
            <v>N/A</v>
          </cell>
          <cell r="O5513" t="str">
            <v>N/A</v>
          </cell>
          <cell r="V5513">
            <v>0</v>
          </cell>
        </row>
        <row r="5514">
          <cell r="F5514" t="str">
            <v>SB</v>
          </cell>
          <cell r="H5514" t="str">
            <v>N/A</v>
          </cell>
          <cell r="O5514" t="str">
            <v>N/A</v>
          </cell>
          <cell r="V5514">
            <v>0</v>
          </cell>
        </row>
        <row r="5515">
          <cell r="F5515" t="str">
            <v>SB</v>
          </cell>
          <cell r="H5515" t="str">
            <v>N/A</v>
          </cell>
          <cell r="O5515" t="str">
            <v>N/A</v>
          </cell>
          <cell r="V5515">
            <v>0</v>
          </cell>
        </row>
        <row r="5516">
          <cell r="F5516" t="str">
            <v>SB</v>
          </cell>
          <cell r="H5516" t="str">
            <v>N/A</v>
          </cell>
          <cell r="O5516" t="str">
            <v>N/A</v>
          </cell>
          <cell r="V5516">
            <v>3992890.5620670002</v>
          </cell>
        </row>
        <row r="5517">
          <cell r="F5517" t="str">
            <v>SB</v>
          </cell>
          <cell r="H5517" t="str">
            <v>N/A</v>
          </cell>
          <cell r="O5517" t="str">
            <v>N/A</v>
          </cell>
          <cell r="V5517">
            <v>1298299.5595550002</v>
          </cell>
        </row>
        <row r="5518">
          <cell r="F5518" t="str">
            <v>SB</v>
          </cell>
          <cell r="H5518" t="str">
            <v>N/A</v>
          </cell>
          <cell r="O5518" t="str">
            <v>N/A</v>
          </cell>
          <cell r="V5518">
            <v>1599056.6981869999</v>
          </cell>
        </row>
        <row r="5519">
          <cell r="F5519" t="str">
            <v>SB</v>
          </cell>
          <cell r="H5519" t="str">
            <v>N/A</v>
          </cell>
          <cell r="O5519" t="str">
            <v>N/A</v>
          </cell>
          <cell r="V5519">
            <v>5821040.9391670004</v>
          </cell>
        </row>
        <row r="5520">
          <cell r="F5520" t="str">
            <v>SB</v>
          </cell>
          <cell r="H5520" t="str">
            <v>N/A</v>
          </cell>
          <cell r="O5520" t="str">
            <v>N/A</v>
          </cell>
          <cell r="V5520">
            <v>1831730.3251109999</v>
          </cell>
        </row>
        <row r="5521">
          <cell r="F5521" t="str">
            <v>SB</v>
          </cell>
          <cell r="H5521" t="str">
            <v>N/A</v>
          </cell>
          <cell r="O5521" t="str">
            <v>N/A</v>
          </cell>
          <cell r="V5521">
            <v>811929.15620099998</v>
          </cell>
        </row>
        <row r="5522">
          <cell r="F5522" t="str">
            <v>SB</v>
          </cell>
          <cell r="H5522" t="str">
            <v>N/A</v>
          </cell>
          <cell r="O5522" t="str">
            <v>N/A</v>
          </cell>
          <cell r="V5522">
            <v>-459049.787426</v>
          </cell>
        </row>
        <row r="5523">
          <cell r="F5523" t="str">
            <v>SB</v>
          </cell>
          <cell r="H5523" t="str">
            <v>N/A</v>
          </cell>
          <cell r="O5523" t="str">
            <v>N/A</v>
          </cell>
          <cell r="V5523">
            <v>-190949.48800300001</v>
          </cell>
        </row>
        <row r="5524">
          <cell r="F5524" t="str">
            <v>SB</v>
          </cell>
          <cell r="H5524" t="str">
            <v>N/A</v>
          </cell>
          <cell r="O5524" t="str">
            <v>N/A</v>
          </cell>
          <cell r="V5524">
            <v>-345087.17821099999</v>
          </cell>
        </row>
        <row r="5525">
          <cell r="F5525" t="str">
            <v>SB</v>
          </cell>
          <cell r="H5525" t="str">
            <v>N/A</v>
          </cell>
          <cell r="O5525" t="str">
            <v>N/A</v>
          </cell>
          <cell r="V5525">
            <v>1880404.2199949999</v>
          </cell>
        </row>
        <row r="5526">
          <cell r="F5526" t="str">
            <v>SB</v>
          </cell>
          <cell r="H5526" t="str">
            <v>N/A</v>
          </cell>
          <cell r="O5526" t="str">
            <v>N/A</v>
          </cell>
          <cell r="V5526">
            <v>587168.56237000006</v>
          </cell>
        </row>
        <row r="5527">
          <cell r="F5527" t="str">
            <v>SB</v>
          </cell>
          <cell r="H5527" t="str">
            <v>N/A</v>
          </cell>
          <cell r="O5527" t="str">
            <v>N/A</v>
          </cell>
          <cell r="V5527">
            <v>-953214.01590100001</v>
          </cell>
        </row>
        <row r="5528">
          <cell r="F5528" t="str">
            <v>SB</v>
          </cell>
          <cell r="H5528" t="str">
            <v>N/A</v>
          </cell>
          <cell r="O5528" t="str">
            <v>N/A</v>
          </cell>
          <cell r="V5528">
            <v>154959292.16856202</v>
          </cell>
        </row>
        <row r="5529">
          <cell r="F5529" t="str">
            <v>SB</v>
          </cell>
          <cell r="H5529" t="str">
            <v>N/A</v>
          </cell>
          <cell r="O5529" t="str">
            <v>N/A</v>
          </cell>
          <cell r="V5529">
            <v>34918663.401311003</v>
          </cell>
        </row>
        <row r="5530">
          <cell r="F5530" t="str">
            <v>SB</v>
          </cell>
          <cell r="H5530" t="str">
            <v>N/A</v>
          </cell>
          <cell r="O5530" t="str">
            <v>N/A</v>
          </cell>
          <cell r="V5530">
            <v>39934684.794771999</v>
          </cell>
        </row>
        <row r="5531">
          <cell r="F5531" t="str">
            <v>SB</v>
          </cell>
          <cell r="H5531" t="str">
            <v>N/A</v>
          </cell>
          <cell r="O5531" t="str">
            <v>N/A</v>
          </cell>
          <cell r="V5531">
            <v>353403917.74922097</v>
          </cell>
        </row>
        <row r="5532">
          <cell r="F5532" t="str">
            <v>SB</v>
          </cell>
          <cell r="H5532" t="str">
            <v>N/A</v>
          </cell>
          <cell r="O5532" t="str">
            <v>N/A</v>
          </cell>
          <cell r="V5532">
            <v>92658775.577479005</v>
          </cell>
        </row>
        <row r="5533">
          <cell r="F5533" t="str">
            <v>SB</v>
          </cell>
          <cell r="H5533" t="str">
            <v>N/A</v>
          </cell>
          <cell r="O5533" t="str">
            <v>N/A</v>
          </cell>
          <cell r="V5533">
            <v>45182088.371645004</v>
          </cell>
        </row>
        <row r="5534">
          <cell r="F5534" t="str">
            <v>SB</v>
          </cell>
          <cell r="H5534" t="str">
            <v>N/A</v>
          </cell>
          <cell r="O5534" t="str">
            <v>N/A</v>
          </cell>
          <cell r="V5534">
            <v>198527.88571900001</v>
          </cell>
        </row>
        <row r="5535">
          <cell r="F5535" t="str">
            <v>SB</v>
          </cell>
          <cell r="H5535" t="str">
            <v>N/A</v>
          </cell>
          <cell r="O5535" t="str">
            <v>N/A</v>
          </cell>
          <cell r="V5535">
            <v>367995.99603600003</v>
          </cell>
        </row>
        <row r="5536">
          <cell r="F5536" t="str">
            <v>SB</v>
          </cell>
          <cell r="H5536" t="str">
            <v>N/A</v>
          </cell>
          <cell r="O5536" t="str">
            <v>N/A</v>
          </cell>
          <cell r="V5536">
            <v>2322603.479568</v>
          </cell>
        </row>
        <row r="5537">
          <cell r="F5537" t="str">
            <v>SB</v>
          </cell>
          <cell r="H5537" t="str">
            <v>N/A</v>
          </cell>
          <cell r="O5537" t="str">
            <v>N/A</v>
          </cell>
          <cell r="V5537">
            <v>0</v>
          </cell>
        </row>
        <row r="5538">
          <cell r="F5538" t="str">
            <v>SB</v>
          </cell>
          <cell r="H5538" t="str">
            <v>N/A</v>
          </cell>
          <cell r="O5538" t="str">
            <v>N/A</v>
          </cell>
          <cell r="V5538">
            <v>0</v>
          </cell>
        </row>
        <row r="5539">
          <cell r="F5539" t="str">
            <v>SB</v>
          </cell>
          <cell r="H5539" t="str">
            <v>N/A</v>
          </cell>
          <cell r="O5539" t="str">
            <v>N/A</v>
          </cell>
          <cell r="V5539">
            <v>0</v>
          </cell>
        </row>
        <row r="5540">
          <cell r="F5540" t="str">
            <v>SB</v>
          </cell>
          <cell r="H5540" t="str">
            <v>N/A</v>
          </cell>
          <cell r="O5540" t="str">
            <v>N/A</v>
          </cell>
          <cell r="V5540">
            <v>0</v>
          </cell>
        </row>
        <row r="5541">
          <cell r="F5541" t="str">
            <v>SB</v>
          </cell>
          <cell r="H5541" t="str">
            <v>N/A</v>
          </cell>
          <cell r="O5541" t="str">
            <v>N/A</v>
          </cell>
          <cell r="V5541">
            <v>0</v>
          </cell>
        </row>
        <row r="5542">
          <cell r="F5542" t="str">
            <v>SB</v>
          </cell>
          <cell r="H5542" t="str">
            <v>N/A</v>
          </cell>
          <cell r="O5542" t="str">
            <v>N/A</v>
          </cell>
          <cell r="V5542">
            <v>0</v>
          </cell>
        </row>
        <row r="5543">
          <cell r="F5543" t="str">
            <v>SB</v>
          </cell>
          <cell r="H5543" t="str">
            <v>N/A</v>
          </cell>
          <cell r="O5543" t="str">
            <v>N/A</v>
          </cell>
          <cell r="V5543">
            <v>0</v>
          </cell>
        </row>
        <row r="5544">
          <cell r="F5544" t="str">
            <v>SB</v>
          </cell>
          <cell r="H5544" t="str">
            <v>N/A</v>
          </cell>
          <cell r="O5544" t="str">
            <v>N/A</v>
          </cell>
          <cell r="V5544">
            <v>0</v>
          </cell>
        </row>
        <row r="5545">
          <cell r="F5545" t="str">
            <v>SB</v>
          </cell>
          <cell r="H5545" t="str">
            <v>N/A</v>
          </cell>
          <cell r="O5545" t="str">
            <v>N/A</v>
          </cell>
          <cell r="V5545">
            <v>0</v>
          </cell>
        </row>
        <row r="5546">
          <cell r="F5546" t="str">
            <v>SB</v>
          </cell>
          <cell r="H5546" t="str">
            <v>N/A</v>
          </cell>
          <cell r="O5546" t="str">
            <v>N/A</v>
          </cell>
          <cell r="V5546">
            <v>0</v>
          </cell>
        </row>
        <row r="5547">
          <cell r="F5547" t="str">
            <v>SB</v>
          </cell>
          <cell r="H5547" t="str">
            <v>N/A</v>
          </cell>
          <cell r="O5547" t="str">
            <v>N/A</v>
          </cell>
          <cell r="V5547">
            <v>0</v>
          </cell>
        </row>
        <row r="5548">
          <cell r="F5548" t="str">
            <v>SB</v>
          </cell>
          <cell r="H5548" t="str">
            <v>N/A</v>
          </cell>
          <cell r="O5548" t="str">
            <v>N/A</v>
          </cell>
          <cell r="V5548">
            <v>0</v>
          </cell>
        </row>
        <row r="5549">
          <cell r="F5549" t="str">
            <v>SB</v>
          </cell>
          <cell r="H5549" t="str">
            <v>N/A</v>
          </cell>
          <cell r="O5549" t="str">
            <v>N/A</v>
          </cell>
          <cell r="V5549">
            <v>0</v>
          </cell>
        </row>
        <row r="5550">
          <cell r="F5550" t="str">
            <v>SB</v>
          </cell>
          <cell r="H5550" t="str">
            <v>N/A</v>
          </cell>
          <cell r="O5550" t="str">
            <v>N/A</v>
          </cell>
          <cell r="V5550">
            <v>0</v>
          </cell>
        </row>
        <row r="5551">
          <cell r="F5551" t="str">
            <v>SB</v>
          </cell>
          <cell r="H5551" t="str">
            <v>N/A</v>
          </cell>
          <cell r="O5551" t="str">
            <v>N/A</v>
          </cell>
          <cell r="V5551">
            <v>0</v>
          </cell>
        </row>
        <row r="5552">
          <cell r="F5552" t="str">
            <v>SB</v>
          </cell>
          <cell r="H5552" t="str">
            <v>N/A</v>
          </cell>
          <cell r="O5552" t="str">
            <v>N/A</v>
          </cell>
          <cell r="V5552">
            <v>0</v>
          </cell>
        </row>
        <row r="5553">
          <cell r="F5553" t="str">
            <v>SB</v>
          </cell>
          <cell r="H5553" t="str">
            <v>N/A</v>
          </cell>
          <cell r="O5553" t="str">
            <v>N/A</v>
          </cell>
          <cell r="V5553">
            <v>0</v>
          </cell>
        </row>
        <row r="5554">
          <cell r="F5554" t="str">
            <v>SB</v>
          </cell>
          <cell r="H5554" t="str">
            <v>N/A</v>
          </cell>
          <cell r="O5554" t="str">
            <v>N/A</v>
          </cell>
          <cell r="V5554">
            <v>0</v>
          </cell>
        </row>
        <row r="5555">
          <cell r="F5555" t="str">
            <v>SB</v>
          </cell>
          <cell r="H5555" t="str">
            <v>N/A</v>
          </cell>
          <cell r="O5555" t="str">
            <v>N/A</v>
          </cell>
          <cell r="V5555">
            <v>615432994.23086691</v>
          </cell>
        </row>
        <row r="5556">
          <cell r="F5556" t="str">
            <v>SB</v>
          </cell>
          <cell r="H5556" t="str">
            <v>N/A</v>
          </cell>
          <cell r="O5556" t="str">
            <v>N/A</v>
          </cell>
          <cell r="V5556">
            <v>9124991.8468285277</v>
          </cell>
        </row>
        <row r="5557">
          <cell r="F5557" t="str">
            <v>SB</v>
          </cell>
          <cell r="H5557" t="str">
            <v>N/A</v>
          </cell>
          <cell r="O5557" t="str">
            <v>N/A</v>
          </cell>
          <cell r="V5557">
            <v>13170239185.958118</v>
          </cell>
        </row>
        <row r="5558">
          <cell r="F5558" t="str">
            <v>SB</v>
          </cell>
          <cell r="H5558" t="str">
            <v>N/A</v>
          </cell>
          <cell r="O5558" t="str">
            <v>N/A</v>
          </cell>
          <cell r="V5558">
            <v>50.869821999999999</v>
          </cell>
        </row>
        <row r="5559">
          <cell r="F5559" t="str">
            <v>SB</v>
          </cell>
          <cell r="H5559" t="str">
            <v>N/A</v>
          </cell>
          <cell r="O5559" t="str">
            <v>N/A</v>
          </cell>
          <cell r="V5559">
            <v>0</v>
          </cell>
        </row>
        <row r="5560">
          <cell r="F5560" t="str">
            <v>SB</v>
          </cell>
          <cell r="H5560" t="str">
            <v>N/A</v>
          </cell>
          <cell r="O5560" t="str">
            <v>N/A</v>
          </cell>
          <cell r="V5560">
            <v>0</v>
          </cell>
        </row>
        <row r="5561">
          <cell r="F5561" t="str">
            <v>SB</v>
          </cell>
          <cell r="H5561" t="str">
            <v>N/A</v>
          </cell>
          <cell r="O5561" t="str">
            <v>N/A</v>
          </cell>
          <cell r="V5561">
            <v>0</v>
          </cell>
        </row>
        <row r="5562">
          <cell r="F5562" t="str">
            <v>SB</v>
          </cell>
          <cell r="H5562" t="str">
            <v>N/A</v>
          </cell>
          <cell r="O5562" t="str">
            <v>N/A</v>
          </cell>
          <cell r="V5562">
            <v>0</v>
          </cell>
        </row>
        <row r="5563">
          <cell r="F5563" t="str">
            <v>SB</v>
          </cell>
          <cell r="H5563" t="str">
            <v>N/A</v>
          </cell>
          <cell r="O5563" t="str">
            <v>N/A</v>
          </cell>
          <cell r="V5563">
            <v>0</v>
          </cell>
        </row>
        <row r="5564">
          <cell r="F5564" t="str">
            <v>SB</v>
          </cell>
          <cell r="H5564" t="str">
            <v>N/A</v>
          </cell>
          <cell r="O5564" t="str">
            <v>N/A</v>
          </cell>
          <cell r="V5564">
            <v>0</v>
          </cell>
        </row>
        <row r="5565">
          <cell r="F5565" t="str">
            <v>SB</v>
          </cell>
          <cell r="H5565" t="str">
            <v>N/A</v>
          </cell>
          <cell r="O5565" t="str">
            <v>N/A</v>
          </cell>
          <cell r="V5565">
            <v>0</v>
          </cell>
        </row>
        <row r="5566">
          <cell r="F5566" t="str">
            <v>SB</v>
          </cell>
          <cell r="H5566" t="str">
            <v>N/A</v>
          </cell>
          <cell r="O5566" t="str">
            <v>N/A</v>
          </cell>
          <cell r="V5566">
            <v>0</v>
          </cell>
        </row>
        <row r="5567">
          <cell r="F5567" t="str">
            <v>SB</v>
          </cell>
          <cell r="H5567" t="str">
            <v>N/A</v>
          </cell>
          <cell r="O5567" t="str">
            <v>N/A</v>
          </cell>
          <cell r="V5567">
            <v>1663.3041269999999</v>
          </cell>
        </row>
        <row r="5568">
          <cell r="F5568" t="str">
            <v>SB</v>
          </cell>
          <cell r="H5568" t="str">
            <v>N/A</v>
          </cell>
          <cell r="O5568" t="str">
            <v>N/A</v>
          </cell>
          <cell r="V5568">
            <v>760.9230070000001</v>
          </cell>
        </row>
        <row r="5569">
          <cell r="F5569" t="str">
            <v>SB</v>
          </cell>
          <cell r="H5569" t="str">
            <v>N/A</v>
          </cell>
          <cell r="O5569" t="str">
            <v>N/A</v>
          </cell>
          <cell r="V5569">
            <v>0</v>
          </cell>
        </row>
        <row r="5570">
          <cell r="F5570" t="str">
            <v>SB</v>
          </cell>
          <cell r="H5570" t="str">
            <v>N/A</v>
          </cell>
          <cell r="O5570" t="str">
            <v>N/A</v>
          </cell>
          <cell r="V5570">
            <v>825.24572699999999</v>
          </cell>
        </row>
        <row r="5571">
          <cell r="F5571" t="str">
            <v>SB</v>
          </cell>
          <cell r="H5571" t="str">
            <v>N/A</v>
          </cell>
          <cell r="O5571" t="str">
            <v>N/A</v>
          </cell>
          <cell r="V5571">
            <v>0</v>
          </cell>
        </row>
        <row r="5572">
          <cell r="F5572" t="str">
            <v>SB</v>
          </cell>
          <cell r="H5572" t="str">
            <v>N/A</v>
          </cell>
          <cell r="O5572" t="str">
            <v>N/A</v>
          </cell>
          <cell r="V5572">
            <v>0</v>
          </cell>
        </row>
        <row r="5573">
          <cell r="F5573" t="str">
            <v>SB</v>
          </cell>
          <cell r="H5573" t="str">
            <v>N/A</v>
          </cell>
          <cell r="O5573" t="str">
            <v>N/A</v>
          </cell>
          <cell r="V5573">
            <v>178662.30600485002</v>
          </cell>
        </row>
        <row r="5574">
          <cell r="F5574" t="str">
            <v>SB</v>
          </cell>
          <cell r="H5574" t="str">
            <v>N/A</v>
          </cell>
          <cell r="O5574" t="str">
            <v>N/A</v>
          </cell>
          <cell r="V5574">
            <v>338152.00203494995</v>
          </cell>
        </row>
        <row r="5575">
          <cell r="F5575" t="str">
            <v>SB</v>
          </cell>
          <cell r="H5575" t="str">
            <v>N/A</v>
          </cell>
          <cell r="O5575" t="str">
            <v>N/A</v>
          </cell>
          <cell r="V5575">
            <v>16105.304981249999</v>
          </cell>
        </row>
        <row r="5576">
          <cell r="F5576" t="str">
            <v>SB</v>
          </cell>
          <cell r="H5576" t="str">
            <v>N/A</v>
          </cell>
          <cell r="O5576" t="str">
            <v>N/A</v>
          </cell>
          <cell r="V5576">
            <v>31587.545135949997</v>
          </cell>
        </row>
        <row r="5577">
          <cell r="F5577" t="str">
            <v>SB</v>
          </cell>
          <cell r="H5577" t="str">
            <v>N/A</v>
          </cell>
          <cell r="O5577" t="str">
            <v>N/A</v>
          </cell>
          <cell r="V5577">
            <v>2775758.5117502999</v>
          </cell>
        </row>
        <row r="5578">
          <cell r="F5578" t="str">
            <v>SB</v>
          </cell>
          <cell r="H5578" t="str">
            <v>N/A</v>
          </cell>
          <cell r="O5578" t="str">
            <v>N/A</v>
          </cell>
          <cell r="V5578">
            <v>5239632.0834526001</v>
          </cell>
        </row>
        <row r="5579">
          <cell r="F5579" t="str">
            <v>SB</v>
          </cell>
          <cell r="H5579" t="str">
            <v>N/A</v>
          </cell>
          <cell r="O5579" t="str">
            <v>N/A</v>
          </cell>
          <cell r="V5579">
            <v>0</v>
          </cell>
        </row>
        <row r="5580">
          <cell r="F5580" t="str">
            <v>SB</v>
          </cell>
          <cell r="H5580" t="str">
            <v>N/A</v>
          </cell>
          <cell r="O5580" t="str">
            <v>N/A</v>
          </cell>
          <cell r="V5580">
            <v>0</v>
          </cell>
        </row>
        <row r="5581">
          <cell r="F5581" t="str">
            <v>SB</v>
          </cell>
          <cell r="H5581" t="str">
            <v>N/A</v>
          </cell>
          <cell r="O5581" t="str">
            <v>N/A</v>
          </cell>
          <cell r="V5581">
            <v>0</v>
          </cell>
        </row>
        <row r="5582">
          <cell r="F5582" t="str">
            <v>SB</v>
          </cell>
          <cell r="H5582" t="str">
            <v>N/A</v>
          </cell>
          <cell r="O5582" t="str">
            <v>N/A</v>
          </cell>
          <cell r="V5582">
            <v>3992890.5620670002</v>
          </cell>
        </row>
        <row r="5583">
          <cell r="F5583" t="str">
            <v>SB</v>
          </cell>
          <cell r="H5583" t="str">
            <v>N/A</v>
          </cell>
          <cell r="O5583" t="str">
            <v>N/A</v>
          </cell>
          <cell r="V5583">
            <v>1298299.5595550002</v>
          </cell>
        </row>
        <row r="5584">
          <cell r="F5584" t="str">
            <v>SB</v>
          </cell>
          <cell r="H5584" t="str">
            <v>N/A</v>
          </cell>
          <cell r="O5584" t="str">
            <v>N/A</v>
          </cell>
          <cell r="V5584">
            <v>1599056.6981869999</v>
          </cell>
        </row>
        <row r="5585">
          <cell r="F5585" t="str">
            <v>SB</v>
          </cell>
          <cell r="H5585" t="str">
            <v>N/A</v>
          </cell>
          <cell r="O5585" t="str">
            <v>N/A</v>
          </cell>
          <cell r="V5585">
            <v>5821040.9391670004</v>
          </cell>
        </row>
        <row r="5586">
          <cell r="F5586" t="str">
            <v>SB</v>
          </cell>
          <cell r="H5586" t="str">
            <v>N/A</v>
          </cell>
          <cell r="O5586" t="str">
            <v>N/A</v>
          </cell>
          <cell r="V5586">
            <v>1831730.3251109999</v>
          </cell>
        </row>
        <row r="5587">
          <cell r="F5587" t="str">
            <v>SB</v>
          </cell>
          <cell r="H5587" t="str">
            <v>N/A</v>
          </cell>
          <cell r="O5587" t="str">
            <v>N/A</v>
          </cell>
          <cell r="V5587">
            <v>811929.15620099998</v>
          </cell>
        </row>
        <row r="5588">
          <cell r="F5588" t="str">
            <v>SB</v>
          </cell>
          <cell r="H5588" t="str">
            <v>N/A</v>
          </cell>
          <cell r="O5588" t="str">
            <v>N/A</v>
          </cell>
          <cell r="V5588">
            <v>-459049.787426</v>
          </cell>
        </row>
        <row r="5589">
          <cell r="F5589" t="str">
            <v>SB</v>
          </cell>
          <cell r="H5589" t="str">
            <v>N/A</v>
          </cell>
          <cell r="O5589" t="str">
            <v>N/A</v>
          </cell>
          <cell r="V5589">
            <v>-190949.48800300001</v>
          </cell>
        </row>
        <row r="5590">
          <cell r="F5590" t="str">
            <v>SB</v>
          </cell>
          <cell r="H5590" t="str">
            <v>N/A</v>
          </cell>
          <cell r="O5590" t="str">
            <v>N/A</v>
          </cell>
          <cell r="V5590">
            <v>-345087.17821099999</v>
          </cell>
        </row>
        <row r="5591">
          <cell r="F5591" t="str">
            <v>SB</v>
          </cell>
          <cell r="H5591" t="str">
            <v>N/A</v>
          </cell>
          <cell r="O5591" t="str">
            <v>N/A</v>
          </cell>
          <cell r="V5591">
            <v>1880404.2199949999</v>
          </cell>
        </row>
        <row r="5592">
          <cell r="F5592" t="str">
            <v>SB</v>
          </cell>
          <cell r="H5592" t="str">
            <v>N/A</v>
          </cell>
          <cell r="O5592" t="str">
            <v>N/A</v>
          </cell>
          <cell r="V5592">
            <v>587168.56237000006</v>
          </cell>
        </row>
        <row r="5593">
          <cell r="F5593" t="str">
            <v>SB</v>
          </cell>
          <cell r="H5593" t="str">
            <v>N/A</v>
          </cell>
          <cell r="O5593" t="str">
            <v>N/A</v>
          </cell>
          <cell r="V5593">
            <v>-953214.01590100001</v>
          </cell>
        </row>
        <row r="5594">
          <cell r="F5594" t="str">
            <v>SB</v>
          </cell>
          <cell r="H5594" t="str">
            <v>N/A</v>
          </cell>
          <cell r="O5594" t="str">
            <v>N/A</v>
          </cell>
          <cell r="V5594">
            <v>154959292.16856202</v>
          </cell>
        </row>
        <row r="5595">
          <cell r="F5595" t="str">
            <v>SB</v>
          </cell>
          <cell r="H5595" t="str">
            <v>N/A</v>
          </cell>
          <cell r="O5595" t="str">
            <v>N/A</v>
          </cell>
          <cell r="V5595">
            <v>34918663.401311003</v>
          </cell>
        </row>
        <row r="5596">
          <cell r="F5596" t="str">
            <v>SB</v>
          </cell>
          <cell r="H5596" t="str">
            <v>N/A</v>
          </cell>
          <cell r="O5596" t="str">
            <v>N/A</v>
          </cell>
          <cell r="V5596">
            <v>39934684.794771999</v>
          </cell>
        </row>
        <row r="5597">
          <cell r="F5597" t="str">
            <v>SB</v>
          </cell>
          <cell r="H5597" t="str">
            <v>N/A</v>
          </cell>
          <cell r="O5597" t="str">
            <v>N/A</v>
          </cell>
          <cell r="V5597">
            <v>353403917.74922097</v>
          </cell>
        </row>
        <row r="5598">
          <cell r="F5598" t="str">
            <v>SB</v>
          </cell>
          <cell r="H5598" t="str">
            <v>N/A</v>
          </cell>
          <cell r="O5598" t="str">
            <v>N/A</v>
          </cell>
          <cell r="V5598">
            <v>92658775.577479005</v>
          </cell>
        </row>
        <row r="5599">
          <cell r="F5599" t="str">
            <v>SB</v>
          </cell>
          <cell r="H5599" t="str">
            <v>N/A</v>
          </cell>
          <cell r="O5599" t="str">
            <v>N/A</v>
          </cell>
          <cell r="V5599">
            <v>45182088.371645004</v>
          </cell>
        </row>
        <row r="5600">
          <cell r="F5600" t="str">
            <v>SB</v>
          </cell>
          <cell r="H5600" t="str">
            <v>N/A</v>
          </cell>
          <cell r="O5600" t="str">
            <v>N/A</v>
          </cell>
          <cell r="V5600">
            <v>0</v>
          </cell>
        </row>
        <row r="5601">
          <cell r="F5601" t="str">
            <v>SB</v>
          </cell>
          <cell r="H5601" t="str">
            <v>N/A</v>
          </cell>
          <cell r="O5601" t="str">
            <v>N/A</v>
          </cell>
          <cell r="V5601">
            <v>0</v>
          </cell>
        </row>
        <row r="5602">
          <cell r="F5602" t="str">
            <v>SB</v>
          </cell>
          <cell r="H5602" t="str">
            <v>N/A</v>
          </cell>
          <cell r="O5602" t="str">
            <v>N/A</v>
          </cell>
          <cell r="V5602">
            <v>0</v>
          </cell>
        </row>
        <row r="5603">
          <cell r="F5603" t="str">
            <v>SB</v>
          </cell>
          <cell r="H5603" t="str">
            <v>N/A</v>
          </cell>
          <cell r="O5603" t="str">
            <v>N/A</v>
          </cell>
          <cell r="V5603">
            <v>3992890.5620670002</v>
          </cell>
        </row>
        <row r="5604">
          <cell r="F5604" t="str">
            <v>SB</v>
          </cell>
          <cell r="H5604" t="str">
            <v>N/A</v>
          </cell>
          <cell r="O5604" t="str">
            <v>N/A</v>
          </cell>
          <cell r="V5604">
            <v>1298299.5595550002</v>
          </cell>
        </row>
        <row r="5605">
          <cell r="F5605" t="str">
            <v>SB</v>
          </cell>
          <cell r="H5605" t="str">
            <v>N/A</v>
          </cell>
          <cell r="O5605" t="str">
            <v>N/A</v>
          </cell>
          <cell r="V5605">
            <v>1599056.6981869999</v>
          </cell>
        </row>
        <row r="5606">
          <cell r="F5606" t="str">
            <v>SB</v>
          </cell>
          <cell r="H5606" t="str">
            <v>N/A</v>
          </cell>
          <cell r="O5606" t="str">
            <v>N/A</v>
          </cell>
          <cell r="V5606">
            <v>5821040.9391670004</v>
          </cell>
        </row>
        <row r="5607">
          <cell r="F5607" t="str">
            <v>SB</v>
          </cell>
          <cell r="H5607" t="str">
            <v>N/A</v>
          </cell>
          <cell r="O5607" t="str">
            <v>N/A</v>
          </cell>
          <cell r="V5607">
            <v>1831730.3251109999</v>
          </cell>
        </row>
        <row r="5608">
          <cell r="F5608" t="str">
            <v>SB</v>
          </cell>
          <cell r="H5608" t="str">
            <v>N/A</v>
          </cell>
          <cell r="O5608" t="str">
            <v>N/A</v>
          </cell>
          <cell r="V5608">
            <v>811929.15620099998</v>
          </cell>
        </row>
        <row r="5609">
          <cell r="F5609" t="str">
            <v>SB</v>
          </cell>
          <cell r="H5609" t="str">
            <v>N/A</v>
          </cell>
          <cell r="O5609" t="str">
            <v>N/A</v>
          </cell>
          <cell r="V5609">
            <v>-459049.787426</v>
          </cell>
        </row>
        <row r="5610">
          <cell r="F5610" t="str">
            <v>SB</v>
          </cell>
          <cell r="H5610" t="str">
            <v>N/A</v>
          </cell>
          <cell r="O5610" t="str">
            <v>N/A</v>
          </cell>
          <cell r="V5610">
            <v>-190949.48800300001</v>
          </cell>
        </row>
        <row r="5611">
          <cell r="F5611" t="str">
            <v>SB</v>
          </cell>
          <cell r="H5611" t="str">
            <v>N/A</v>
          </cell>
          <cell r="O5611" t="str">
            <v>N/A</v>
          </cell>
          <cell r="V5611">
            <v>-345087.17821099999</v>
          </cell>
        </row>
        <row r="5612">
          <cell r="F5612" t="str">
            <v>SB</v>
          </cell>
          <cell r="H5612" t="str">
            <v>N/A</v>
          </cell>
          <cell r="O5612" t="str">
            <v>N/A</v>
          </cell>
          <cell r="V5612">
            <v>1880404.2199949999</v>
          </cell>
        </row>
        <row r="5613">
          <cell r="F5613" t="str">
            <v>SB</v>
          </cell>
          <cell r="H5613" t="str">
            <v>N/A</v>
          </cell>
          <cell r="O5613" t="str">
            <v>N/A</v>
          </cell>
          <cell r="V5613">
            <v>587168.56237000006</v>
          </cell>
        </row>
        <row r="5614">
          <cell r="F5614" t="str">
            <v>SB</v>
          </cell>
          <cell r="H5614" t="str">
            <v>N/A</v>
          </cell>
          <cell r="O5614" t="str">
            <v>N/A</v>
          </cell>
          <cell r="V5614">
            <v>-953214.01590100001</v>
          </cell>
        </row>
        <row r="5615">
          <cell r="F5615" t="str">
            <v>SB</v>
          </cell>
          <cell r="H5615" t="str">
            <v>N/A</v>
          </cell>
          <cell r="O5615" t="str">
            <v>N/A</v>
          </cell>
          <cell r="V5615">
            <v>154959292.16856202</v>
          </cell>
        </row>
        <row r="5616">
          <cell r="F5616" t="str">
            <v>SB</v>
          </cell>
          <cell r="H5616" t="str">
            <v>N/A</v>
          </cell>
          <cell r="O5616" t="str">
            <v>N/A</v>
          </cell>
          <cell r="V5616">
            <v>34918663.401311003</v>
          </cell>
        </row>
        <row r="5617">
          <cell r="F5617" t="str">
            <v>SB</v>
          </cell>
          <cell r="H5617" t="str">
            <v>N/A</v>
          </cell>
          <cell r="O5617" t="str">
            <v>N/A</v>
          </cell>
          <cell r="V5617">
            <v>39934684.794771999</v>
          </cell>
        </row>
        <row r="5618">
          <cell r="F5618" t="str">
            <v>SB</v>
          </cell>
          <cell r="H5618" t="str">
            <v>N/A</v>
          </cell>
          <cell r="O5618" t="str">
            <v>N/A</v>
          </cell>
          <cell r="V5618">
            <v>353403917.74922097</v>
          </cell>
        </row>
        <row r="5619">
          <cell r="F5619" t="str">
            <v>SB</v>
          </cell>
          <cell r="H5619" t="str">
            <v>N/A</v>
          </cell>
          <cell r="O5619" t="str">
            <v>N/A</v>
          </cell>
          <cell r="V5619">
            <v>92658775.577479005</v>
          </cell>
        </row>
        <row r="5620">
          <cell r="F5620" t="str">
            <v>SB</v>
          </cell>
          <cell r="H5620" t="str">
            <v>N/A</v>
          </cell>
          <cell r="O5620" t="str">
            <v>N/A</v>
          </cell>
          <cell r="V5620">
            <v>45182088.371645004</v>
          </cell>
        </row>
        <row r="5621">
          <cell r="F5621" t="str">
            <v>SB</v>
          </cell>
          <cell r="H5621" t="str">
            <v>N/A</v>
          </cell>
          <cell r="O5621" t="str">
            <v>N/A</v>
          </cell>
          <cell r="V5621">
            <v>2562302.0736690001</v>
          </cell>
        </row>
        <row r="5622">
          <cell r="F5622" t="str">
            <v>SB</v>
          </cell>
          <cell r="H5622" t="str">
            <v>N/A</v>
          </cell>
          <cell r="O5622" t="str">
            <v>N/A</v>
          </cell>
          <cell r="V5622">
            <v>969251.75463400001</v>
          </cell>
        </row>
        <row r="5623">
          <cell r="F5623" t="str">
            <v>SB</v>
          </cell>
          <cell r="H5623" t="str">
            <v>N/A</v>
          </cell>
          <cell r="O5623" t="str">
            <v>N/A</v>
          </cell>
          <cell r="V5623">
            <v>1182251.9049729998</v>
          </cell>
        </row>
        <row r="5624">
          <cell r="F5624" t="str">
            <v>SB</v>
          </cell>
          <cell r="H5624" t="str">
            <v>N/A</v>
          </cell>
          <cell r="O5624" t="str">
            <v>N/A</v>
          </cell>
          <cell r="V5624">
            <v>3531780.2450310001</v>
          </cell>
        </row>
        <row r="5625">
          <cell r="F5625" t="str">
            <v>SB</v>
          </cell>
          <cell r="H5625" t="str">
            <v>N/A</v>
          </cell>
          <cell r="O5625" t="str">
            <v>N/A</v>
          </cell>
          <cell r="V5625">
            <v>1325327.055649</v>
          </cell>
        </row>
        <row r="5626">
          <cell r="F5626" t="str">
            <v>SB</v>
          </cell>
          <cell r="H5626" t="str">
            <v>N/A</v>
          </cell>
          <cell r="O5626" t="str">
            <v>N/A</v>
          </cell>
          <cell r="V5626">
            <v>640578.76079600002</v>
          </cell>
        </row>
        <row r="5627">
          <cell r="F5627" t="str">
            <v>SB</v>
          </cell>
          <cell r="H5627" t="str">
            <v>N/A</v>
          </cell>
          <cell r="O5627" t="str">
            <v>N/A</v>
          </cell>
          <cell r="V5627">
            <v>112543.10676445</v>
          </cell>
        </row>
        <row r="5628">
          <cell r="F5628" t="str">
            <v>SB</v>
          </cell>
          <cell r="H5628" t="str">
            <v>N/A</v>
          </cell>
          <cell r="O5628" t="str">
            <v>N/A</v>
          </cell>
          <cell r="V5628">
            <v>231690.99476924998</v>
          </cell>
        </row>
        <row r="5629">
          <cell r="F5629" t="str">
            <v>SB</v>
          </cell>
          <cell r="H5629" t="str">
            <v>N/A</v>
          </cell>
          <cell r="O5629" t="str">
            <v>N/A</v>
          </cell>
          <cell r="V5629">
            <v>-885724.45877899998</v>
          </cell>
        </row>
        <row r="5630">
          <cell r="F5630" t="str">
            <v>SB</v>
          </cell>
          <cell r="H5630" t="str">
            <v>N/A</v>
          </cell>
          <cell r="O5630" t="str">
            <v>N/A</v>
          </cell>
          <cell r="V5630">
            <v>-293395.315947</v>
          </cell>
        </row>
        <row r="5631">
          <cell r="F5631" t="str">
            <v>SB</v>
          </cell>
          <cell r="H5631" t="str">
            <v>N/A</v>
          </cell>
          <cell r="O5631" t="str">
            <v>N/A</v>
          </cell>
          <cell r="V5631">
            <v>-473333.57928800001</v>
          </cell>
        </row>
        <row r="5632">
          <cell r="F5632" t="str">
            <v>SB</v>
          </cell>
          <cell r="H5632" t="str">
            <v>N/A</v>
          </cell>
          <cell r="O5632" t="str">
            <v>N/A</v>
          </cell>
          <cell r="V5632">
            <v>360322.21990400006</v>
          </cell>
        </row>
        <row r="5633">
          <cell r="F5633" t="str">
            <v>SB</v>
          </cell>
          <cell r="H5633" t="str">
            <v>N/A</v>
          </cell>
          <cell r="O5633" t="str">
            <v>N/A</v>
          </cell>
          <cell r="V5633">
            <v>258811.45472000001</v>
          </cell>
        </row>
        <row r="5634">
          <cell r="F5634" t="str">
            <v>SB</v>
          </cell>
          <cell r="H5634" t="str">
            <v>N/A</v>
          </cell>
          <cell r="O5634" t="str">
            <v>N/A</v>
          </cell>
          <cell r="V5634">
            <v>-1034770.5953020001</v>
          </cell>
        </row>
        <row r="5635">
          <cell r="F5635" t="str">
            <v>SB</v>
          </cell>
          <cell r="H5635" t="str">
            <v>N/A</v>
          </cell>
          <cell r="O5635" t="str">
            <v>N/A</v>
          </cell>
          <cell r="V5635">
            <v>8806.6086858500003</v>
          </cell>
        </row>
        <row r="5636">
          <cell r="F5636" t="str">
            <v>SB</v>
          </cell>
          <cell r="H5636" t="str">
            <v>N/A</v>
          </cell>
          <cell r="O5636" t="str">
            <v>N/A</v>
          </cell>
          <cell r="V5636">
            <v>17602.537660599999</v>
          </cell>
        </row>
        <row r="5637">
          <cell r="F5637" t="str">
            <v>SB</v>
          </cell>
          <cell r="H5637" t="str">
            <v>N/A</v>
          </cell>
          <cell r="O5637" t="str">
            <v>N/A</v>
          </cell>
          <cell r="V5637">
            <v>126552815.12656301</v>
          </cell>
        </row>
        <row r="5638">
          <cell r="F5638" t="str">
            <v>SB</v>
          </cell>
          <cell r="H5638" t="str">
            <v>N/A</v>
          </cell>
          <cell r="O5638" t="str">
            <v>N/A</v>
          </cell>
          <cell r="V5638">
            <v>30749685.440711003</v>
          </cell>
        </row>
        <row r="5639">
          <cell r="F5639" t="str">
            <v>SB</v>
          </cell>
          <cell r="H5639" t="str">
            <v>N/A</v>
          </cell>
          <cell r="O5639" t="str">
            <v>N/A</v>
          </cell>
          <cell r="V5639">
            <v>35654396.280472003</v>
          </cell>
        </row>
        <row r="5640">
          <cell r="F5640" t="str">
            <v>SB</v>
          </cell>
          <cell r="H5640" t="str">
            <v>N/A</v>
          </cell>
          <cell r="O5640" t="str">
            <v>N/A</v>
          </cell>
          <cell r="V5640">
            <v>291461893.21496499</v>
          </cell>
        </row>
        <row r="5641">
          <cell r="F5641" t="str">
            <v>SB</v>
          </cell>
          <cell r="H5641" t="str">
            <v>N/A</v>
          </cell>
          <cell r="O5641" t="str">
            <v>N/A</v>
          </cell>
          <cell r="V5641">
            <v>78776428.704530999</v>
          </cell>
        </row>
        <row r="5642">
          <cell r="F5642" t="str">
            <v>SB</v>
          </cell>
          <cell r="H5642" t="str">
            <v>N/A</v>
          </cell>
          <cell r="O5642" t="str">
            <v>N/A</v>
          </cell>
          <cell r="V5642">
            <v>37580016.456679001</v>
          </cell>
        </row>
        <row r="5643">
          <cell r="F5643" t="str">
            <v>SB</v>
          </cell>
          <cell r="H5643" t="str">
            <v>N/A</v>
          </cell>
          <cell r="O5643" t="str">
            <v>N/A</v>
          </cell>
          <cell r="V5643">
            <v>2269635.3007194498</v>
          </cell>
        </row>
        <row r="5644">
          <cell r="F5644" t="str">
            <v>SB</v>
          </cell>
          <cell r="H5644" t="str">
            <v>N/A</v>
          </cell>
          <cell r="O5644" t="str">
            <v>N/A</v>
          </cell>
          <cell r="V5644">
            <v>4281254.5941613</v>
          </cell>
        </row>
        <row r="5645">
          <cell r="F5645" t="str">
            <v>SB</v>
          </cell>
          <cell r="H5645" t="str">
            <v>N/A</v>
          </cell>
          <cell r="O5645" t="str">
            <v>N/A</v>
          </cell>
          <cell r="V5645">
            <v>0</v>
          </cell>
        </row>
        <row r="5646">
          <cell r="F5646" t="str">
            <v>SB</v>
          </cell>
          <cell r="H5646" t="str">
            <v>N/A</v>
          </cell>
          <cell r="O5646" t="str">
            <v>N/A</v>
          </cell>
          <cell r="V5646">
            <v>0</v>
          </cell>
        </row>
        <row r="5647">
          <cell r="F5647" t="str">
            <v>SB</v>
          </cell>
          <cell r="H5647" t="str">
            <v>N/A</v>
          </cell>
          <cell r="O5647" t="str">
            <v>N/A</v>
          </cell>
          <cell r="V5647">
            <v>0</v>
          </cell>
        </row>
        <row r="5648">
          <cell r="F5648" t="str">
            <v>SB</v>
          </cell>
          <cell r="H5648" t="str">
            <v>N/A</v>
          </cell>
          <cell r="O5648" t="str">
            <v>N/A</v>
          </cell>
          <cell r="V5648">
            <v>3992890.5620670002</v>
          </cell>
        </row>
        <row r="5649">
          <cell r="F5649" t="str">
            <v>SB</v>
          </cell>
          <cell r="H5649" t="str">
            <v>N/A</v>
          </cell>
          <cell r="O5649" t="str">
            <v>N/A</v>
          </cell>
          <cell r="V5649">
            <v>1298299.5595550002</v>
          </cell>
        </row>
        <row r="5650">
          <cell r="F5650" t="str">
            <v>SB</v>
          </cell>
          <cell r="H5650" t="str">
            <v>N/A</v>
          </cell>
          <cell r="O5650" t="str">
            <v>N/A</v>
          </cell>
          <cell r="V5650">
            <v>1599056.6981869999</v>
          </cell>
        </row>
        <row r="5651">
          <cell r="F5651" t="str">
            <v>SB</v>
          </cell>
          <cell r="H5651" t="str">
            <v>N/A</v>
          </cell>
          <cell r="O5651" t="str">
            <v>N/A</v>
          </cell>
          <cell r="V5651">
            <v>5821040.9391670004</v>
          </cell>
        </row>
        <row r="5652">
          <cell r="F5652" t="str">
            <v>SB</v>
          </cell>
          <cell r="H5652" t="str">
            <v>N/A</v>
          </cell>
          <cell r="O5652" t="str">
            <v>N/A</v>
          </cell>
          <cell r="V5652">
            <v>1831730.3251109999</v>
          </cell>
        </row>
        <row r="5653">
          <cell r="F5653" t="str">
            <v>SB</v>
          </cell>
          <cell r="H5653" t="str">
            <v>N/A</v>
          </cell>
          <cell r="O5653" t="str">
            <v>N/A</v>
          </cell>
          <cell r="V5653">
            <v>811929.15620099998</v>
          </cell>
        </row>
        <row r="5654">
          <cell r="F5654" t="str">
            <v>SB</v>
          </cell>
          <cell r="H5654" t="str">
            <v>N/A</v>
          </cell>
          <cell r="O5654" t="str">
            <v>N/A</v>
          </cell>
          <cell r="V5654">
            <v>-459049.787426</v>
          </cell>
        </row>
        <row r="5655">
          <cell r="F5655" t="str">
            <v>SB</v>
          </cell>
          <cell r="H5655" t="str">
            <v>N/A</v>
          </cell>
          <cell r="O5655" t="str">
            <v>N/A</v>
          </cell>
          <cell r="V5655">
            <v>-190949.48800300001</v>
          </cell>
        </row>
        <row r="5656">
          <cell r="F5656" t="str">
            <v>SB</v>
          </cell>
          <cell r="H5656" t="str">
            <v>N/A</v>
          </cell>
          <cell r="O5656" t="str">
            <v>N/A</v>
          </cell>
          <cell r="V5656">
            <v>-345087.17821099999</v>
          </cell>
        </row>
        <row r="5657">
          <cell r="F5657" t="str">
            <v>SB</v>
          </cell>
          <cell r="H5657" t="str">
            <v>N/A</v>
          </cell>
          <cell r="O5657" t="str">
            <v>N/A</v>
          </cell>
          <cell r="V5657">
            <v>1880404.2199949999</v>
          </cell>
        </row>
        <row r="5658">
          <cell r="F5658" t="str">
            <v>SB</v>
          </cell>
          <cell r="H5658" t="str">
            <v>N/A</v>
          </cell>
          <cell r="O5658" t="str">
            <v>N/A</v>
          </cell>
          <cell r="V5658">
            <v>587168.56237000006</v>
          </cell>
        </row>
        <row r="5659">
          <cell r="F5659" t="str">
            <v>SB</v>
          </cell>
          <cell r="H5659" t="str">
            <v>N/A</v>
          </cell>
          <cell r="O5659" t="str">
            <v>N/A</v>
          </cell>
          <cell r="V5659">
            <v>-953214.01590100001</v>
          </cell>
        </row>
        <row r="5660">
          <cell r="F5660" t="str">
            <v>SB</v>
          </cell>
          <cell r="H5660" t="str">
            <v>N/A</v>
          </cell>
          <cell r="O5660" t="str">
            <v>N/A</v>
          </cell>
          <cell r="V5660">
            <v>154959292.16856202</v>
          </cell>
        </row>
        <row r="5661">
          <cell r="F5661" t="str">
            <v>SB</v>
          </cell>
          <cell r="H5661" t="str">
            <v>N/A</v>
          </cell>
          <cell r="O5661" t="str">
            <v>N/A</v>
          </cell>
          <cell r="V5661">
            <v>34918663.401311003</v>
          </cell>
        </row>
        <row r="5662">
          <cell r="F5662" t="str">
            <v>SB</v>
          </cell>
          <cell r="H5662" t="str">
            <v>N/A</v>
          </cell>
          <cell r="O5662" t="str">
            <v>N/A</v>
          </cell>
          <cell r="V5662">
            <v>39934684.794771999</v>
          </cell>
        </row>
        <row r="5663">
          <cell r="F5663" t="str">
            <v>SB</v>
          </cell>
          <cell r="H5663" t="str">
            <v>N/A</v>
          </cell>
          <cell r="O5663" t="str">
            <v>N/A</v>
          </cell>
          <cell r="V5663">
            <v>353403917.74922097</v>
          </cell>
        </row>
        <row r="5664">
          <cell r="F5664" t="str">
            <v>SB</v>
          </cell>
          <cell r="H5664" t="str">
            <v>N/A</v>
          </cell>
          <cell r="O5664" t="str">
            <v>N/A</v>
          </cell>
          <cell r="V5664">
            <v>92658775.577479005</v>
          </cell>
        </row>
        <row r="5665">
          <cell r="F5665" t="str">
            <v>SB</v>
          </cell>
          <cell r="H5665" t="str">
            <v>N/A</v>
          </cell>
          <cell r="O5665" t="str">
            <v>N/A</v>
          </cell>
          <cell r="V5665">
            <v>45182088.371645004</v>
          </cell>
        </row>
        <row r="5666">
          <cell r="F5666" t="str">
            <v>SB</v>
          </cell>
          <cell r="H5666" t="str">
            <v>N/A</v>
          </cell>
          <cell r="O5666" t="str">
            <v>N/A</v>
          </cell>
          <cell r="V5666">
            <v>3992890.5620670002</v>
          </cell>
        </row>
        <row r="5667">
          <cell r="F5667" t="str">
            <v>SB</v>
          </cell>
          <cell r="H5667" t="str">
            <v>N/A</v>
          </cell>
          <cell r="O5667" t="str">
            <v>N/A</v>
          </cell>
          <cell r="V5667">
            <v>1298299.5595550002</v>
          </cell>
        </row>
        <row r="5668">
          <cell r="F5668" t="str">
            <v>SB</v>
          </cell>
          <cell r="H5668" t="str">
            <v>N/A</v>
          </cell>
          <cell r="O5668" t="str">
            <v>N/A</v>
          </cell>
          <cell r="V5668">
            <v>1599056.6981869999</v>
          </cell>
        </row>
        <row r="5669">
          <cell r="F5669" t="str">
            <v>SB</v>
          </cell>
          <cell r="H5669" t="str">
            <v>N/A</v>
          </cell>
          <cell r="O5669" t="str">
            <v>N/A</v>
          </cell>
          <cell r="V5669">
            <v>5821040.9391670004</v>
          </cell>
        </row>
        <row r="5670">
          <cell r="F5670" t="str">
            <v>SB</v>
          </cell>
          <cell r="H5670" t="str">
            <v>N/A</v>
          </cell>
          <cell r="O5670" t="str">
            <v>N/A</v>
          </cell>
          <cell r="V5670">
            <v>1831730.3251109999</v>
          </cell>
        </row>
        <row r="5671">
          <cell r="F5671" t="str">
            <v>SB</v>
          </cell>
          <cell r="H5671" t="str">
            <v>N/A</v>
          </cell>
          <cell r="O5671" t="str">
            <v>N/A</v>
          </cell>
          <cell r="V5671">
            <v>811929.15620099998</v>
          </cell>
        </row>
        <row r="5672">
          <cell r="F5672" t="str">
            <v>SB</v>
          </cell>
          <cell r="H5672" t="str">
            <v>N/A</v>
          </cell>
          <cell r="O5672" t="str">
            <v>N/A</v>
          </cell>
          <cell r="V5672">
            <v>-459049.787426</v>
          </cell>
        </row>
        <row r="5673">
          <cell r="F5673" t="str">
            <v>SB</v>
          </cell>
          <cell r="H5673" t="str">
            <v>N/A</v>
          </cell>
          <cell r="O5673" t="str">
            <v>N/A</v>
          </cell>
          <cell r="V5673">
            <v>-190949.48800300001</v>
          </cell>
        </row>
        <row r="5674">
          <cell r="F5674" t="str">
            <v>SB</v>
          </cell>
          <cell r="H5674" t="str">
            <v>N/A</v>
          </cell>
          <cell r="O5674" t="str">
            <v>N/A</v>
          </cell>
          <cell r="V5674">
            <v>-345087.17821099999</v>
          </cell>
        </row>
        <row r="5675">
          <cell r="F5675" t="str">
            <v>SB</v>
          </cell>
          <cell r="H5675" t="str">
            <v>N/A</v>
          </cell>
          <cell r="O5675" t="str">
            <v>N/A</v>
          </cell>
          <cell r="V5675">
            <v>1880404.2199949999</v>
          </cell>
        </row>
        <row r="5676">
          <cell r="F5676" t="str">
            <v>SB</v>
          </cell>
          <cell r="H5676" t="str">
            <v>N/A</v>
          </cell>
          <cell r="O5676" t="str">
            <v>N/A</v>
          </cell>
          <cell r="V5676">
            <v>587168.56237000006</v>
          </cell>
        </row>
        <row r="5677">
          <cell r="F5677" t="str">
            <v>SB</v>
          </cell>
          <cell r="H5677" t="str">
            <v>N/A</v>
          </cell>
          <cell r="O5677" t="str">
            <v>N/A</v>
          </cell>
          <cell r="V5677">
            <v>-953214.01590100001</v>
          </cell>
        </row>
        <row r="5678">
          <cell r="F5678" t="str">
            <v>SB</v>
          </cell>
          <cell r="H5678" t="str">
            <v>N/A</v>
          </cell>
          <cell r="O5678" t="str">
            <v>N/A</v>
          </cell>
          <cell r="V5678">
            <v>154959292.16856202</v>
          </cell>
        </row>
        <row r="5679">
          <cell r="F5679" t="str">
            <v>SB</v>
          </cell>
          <cell r="H5679" t="str">
            <v>N/A</v>
          </cell>
          <cell r="O5679" t="str">
            <v>N/A</v>
          </cell>
          <cell r="V5679">
            <v>34918663.401311003</v>
          </cell>
        </row>
        <row r="5680">
          <cell r="F5680" t="str">
            <v>SB</v>
          </cell>
          <cell r="H5680" t="str">
            <v>N/A</v>
          </cell>
          <cell r="O5680" t="str">
            <v>N/A</v>
          </cell>
          <cell r="V5680">
            <v>39934684.794771999</v>
          </cell>
        </row>
        <row r="5681">
          <cell r="F5681" t="str">
            <v>SB</v>
          </cell>
          <cell r="H5681" t="str">
            <v>N/A</v>
          </cell>
          <cell r="O5681" t="str">
            <v>N/A</v>
          </cell>
          <cell r="V5681">
            <v>353403917.74922097</v>
          </cell>
        </row>
        <row r="5682">
          <cell r="F5682" t="str">
            <v>SB</v>
          </cell>
          <cell r="H5682" t="str">
            <v>N/A</v>
          </cell>
          <cell r="O5682" t="str">
            <v>N/A</v>
          </cell>
          <cell r="V5682">
            <v>92658775.577479005</v>
          </cell>
        </row>
        <row r="5683">
          <cell r="F5683" t="str">
            <v>SB</v>
          </cell>
          <cell r="H5683" t="str">
            <v>N/A</v>
          </cell>
          <cell r="O5683" t="str">
            <v>N/A</v>
          </cell>
          <cell r="V5683">
            <v>45182088.371645004</v>
          </cell>
        </row>
        <row r="5684">
          <cell r="F5684" t="str">
            <v>SB</v>
          </cell>
          <cell r="H5684" t="str">
            <v>N/A</v>
          </cell>
          <cell r="O5684" t="str">
            <v>N/A</v>
          </cell>
          <cell r="V5684">
            <v>0</v>
          </cell>
        </row>
        <row r="5685">
          <cell r="F5685" t="str">
            <v>SB</v>
          </cell>
          <cell r="H5685" t="str">
            <v>N/A</v>
          </cell>
          <cell r="O5685" t="str">
            <v>N/A</v>
          </cell>
          <cell r="V5685">
            <v>0</v>
          </cell>
        </row>
        <row r="5686">
          <cell r="F5686" t="str">
            <v>SB</v>
          </cell>
          <cell r="H5686" t="str">
            <v>N/A</v>
          </cell>
          <cell r="O5686" t="str">
            <v>N/A</v>
          </cell>
          <cell r="V5686">
            <v>0</v>
          </cell>
        </row>
        <row r="5687">
          <cell r="F5687" t="str">
            <v>SB</v>
          </cell>
          <cell r="H5687" t="str">
            <v>N/A</v>
          </cell>
          <cell r="O5687" t="str">
            <v>N/A</v>
          </cell>
          <cell r="V5687">
            <v>0</v>
          </cell>
        </row>
        <row r="5688">
          <cell r="F5688" t="str">
            <v>SB</v>
          </cell>
          <cell r="H5688" t="str">
            <v>N/A</v>
          </cell>
          <cell r="O5688" t="str">
            <v>N/A</v>
          </cell>
          <cell r="V5688">
            <v>0</v>
          </cell>
        </row>
        <row r="5689">
          <cell r="F5689" t="str">
            <v>SB</v>
          </cell>
          <cell r="H5689" t="str">
            <v>N/A</v>
          </cell>
          <cell r="O5689" t="str">
            <v>N/A</v>
          </cell>
          <cell r="V5689">
            <v>0</v>
          </cell>
        </row>
        <row r="5690">
          <cell r="F5690" t="str">
            <v>SB</v>
          </cell>
          <cell r="H5690" t="str">
            <v>N/A</v>
          </cell>
          <cell r="O5690" t="str">
            <v>N/A</v>
          </cell>
          <cell r="V5690">
            <v>0</v>
          </cell>
        </row>
        <row r="5691">
          <cell r="F5691" t="str">
            <v>SB</v>
          </cell>
          <cell r="H5691" t="str">
            <v>N/A</v>
          </cell>
          <cell r="O5691" t="str">
            <v>N/A</v>
          </cell>
          <cell r="V5691">
            <v>0</v>
          </cell>
        </row>
        <row r="5692">
          <cell r="F5692" t="str">
            <v>SB</v>
          </cell>
          <cell r="H5692" t="str">
            <v>N/A</v>
          </cell>
          <cell r="O5692" t="str">
            <v>N/A</v>
          </cell>
          <cell r="V5692">
            <v>0</v>
          </cell>
        </row>
        <row r="5693">
          <cell r="F5693" t="str">
            <v>SB</v>
          </cell>
          <cell r="H5693" t="str">
            <v>N/A</v>
          </cell>
          <cell r="O5693" t="str">
            <v>N/A</v>
          </cell>
          <cell r="V5693">
            <v>349937.35921799997</v>
          </cell>
        </row>
        <row r="5694">
          <cell r="F5694" t="str">
            <v>SB</v>
          </cell>
          <cell r="H5694" t="str">
            <v>N/A</v>
          </cell>
          <cell r="O5694" t="str">
            <v>N/A</v>
          </cell>
          <cell r="V5694">
            <v>140645.16908200001</v>
          </cell>
        </row>
        <row r="5695">
          <cell r="F5695" t="str">
            <v>SB</v>
          </cell>
          <cell r="H5695" t="str">
            <v>N/A</v>
          </cell>
          <cell r="O5695" t="str">
            <v>N/A</v>
          </cell>
          <cell r="V5695">
            <v>0</v>
          </cell>
        </row>
        <row r="5696">
          <cell r="F5696" t="str">
            <v>SB</v>
          </cell>
          <cell r="H5696" t="str">
            <v>N/A</v>
          </cell>
          <cell r="O5696" t="str">
            <v>N/A</v>
          </cell>
          <cell r="V5696">
            <v>0</v>
          </cell>
        </row>
        <row r="5697">
          <cell r="F5697" t="str">
            <v>SB</v>
          </cell>
          <cell r="H5697" t="str">
            <v>N/A</v>
          </cell>
          <cell r="O5697" t="str">
            <v>N/A</v>
          </cell>
          <cell r="V5697">
            <v>115.471335</v>
          </cell>
        </row>
        <row r="5698">
          <cell r="F5698" t="str">
            <v>SB</v>
          </cell>
          <cell r="H5698" t="str">
            <v>N/A</v>
          </cell>
          <cell r="O5698" t="str">
            <v>N/A</v>
          </cell>
          <cell r="V5698">
            <v>0</v>
          </cell>
        </row>
        <row r="5699">
          <cell r="F5699" t="str">
            <v>SB</v>
          </cell>
          <cell r="H5699" t="str">
            <v>N/A</v>
          </cell>
          <cell r="O5699" t="str">
            <v>N/A</v>
          </cell>
          <cell r="V5699">
            <v>623976.23977300001</v>
          </cell>
        </row>
        <row r="5700">
          <cell r="F5700" t="str">
            <v>SB</v>
          </cell>
          <cell r="H5700" t="str">
            <v>N/A</v>
          </cell>
          <cell r="O5700" t="str">
            <v>N/A</v>
          </cell>
          <cell r="V5700">
            <v>38127.327513999997</v>
          </cell>
        </row>
        <row r="5701">
          <cell r="F5701" t="str">
            <v>SB</v>
          </cell>
          <cell r="H5701" t="str">
            <v>N/A</v>
          </cell>
          <cell r="O5701" t="str">
            <v>N/A</v>
          </cell>
          <cell r="V5701">
            <v>0</v>
          </cell>
        </row>
        <row r="5702">
          <cell r="F5702" t="str">
            <v>SB</v>
          </cell>
          <cell r="H5702" t="str">
            <v>N/A</v>
          </cell>
          <cell r="O5702" t="str">
            <v>N/A</v>
          </cell>
          <cell r="V5702">
            <v>0</v>
          </cell>
        </row>
        <row r="5703">
          <cell r="F5703" t="str">
            <v>SB</v>
          </cell>
          <cell r="H5703" t="str">
            <v>N/A</v>
          </cell>
          <cell r="O5703" t="str">
            <v>N/A</v>
          </cell>
          <cell r="V5703">
            <v>414292.63012300001</v>
          </cell>
        </row>
        <row r="5704">
          <cell r="F5704" t="str">
            <v>SB</v>
          </cell>
          <cell r="H5704" t="str">
            <v>N/A</v>
          </cell>
          <cell r="O5704" t="str">
            <v>N/A</v>
          </cell>
          <cell r="V5704">
            <v>0</v>
          </cell>
        </row>
        <row r="5705">
          <cell r="F5705" t="str">
            <v>SB</v>
          </cell>
          <cell r="H5705" t="str">
            <v>N/A</v>
          </cell>
          <cell r="O5705" t="str">
            <v>N/A</v>
          </cell>
          <cell r="V5705">
            <v>0</v>
          </cell>
        </row>
        <row r="5706">
          <cell r="F5706" t="str">
            <v>SB</v>
          </cell>
          <cell r="H5706" t="str">
            <v>N/A</v>
          </cell>
          <cell r="O5706" t="str">
            <v>N/A</v>
          </cell>
          <cell r="V5706">
            <v>0</v>
          </cell>
        </row>
        <row r="5707">
          <cell r="F5707" t="str">
            <v>SB</v>
          </cell>
          <cell r="H5707" t="str">
            <v>N/A</v>
          </cell>
          <cell r="O5707" t="str">
            <v>N/A</v>
          </cell>
          <cell r="V5707">
            <v>0</v>
          </cell>
        </row>
        <row r="5708">
          <cell r="F5708" t="str">
            <v>SB</v>
          </cell>
          <cell r="H5708" t="str">
            <v>N/A</v>
          </cell>
          <cell r="O5708" t="str">
            <v>N/A</v>
          </cell>
          <cell r="V5708">
            <v>734935.09521099995</v>
          </cell>
        </row>
        <row r="5709">
          <cell r="F5709" t="str">
            <v>SB</v>
          </cell>
          <cell r="H5709" t="str">
            <v>N/A</v>
          </cell>
          <cell r="O5709" t="str">
            <v>N/A</v>
          </cell>
          <cell r="V5709">
            <v>62782.636190000005</v>
          </cell>
        </row>
        <row r="5710">
          <cell r="F5710" t="str">
            <v>SB</v>
          </cell>
          <cell r="H5710" t="str">
            <v>N/A</v>
          </cell>
          <cell r="O5710" t="str">
            <v>N/A</v>
          </cell>
          <cell r="V5710">
            <v>2550192.9267260004</v>
          </cell>
        </row>
        <row r="5711">
          <cell r="F5711" t="str">
            <v>SB</v>
          </cell>
          <cell r="H5711" t="str">
            <v>N/A</v>
          </cell>
          <cell r="O5711" t="str">
            <v>N/A</v>
          </cell>
          <cell r="V5711">
            <v>1113912.298563</v>
          </cell>
        </row>
        <row r="5712">
          <cell r="F5712" t="str">
            <v>SB</v>
          </cell>
          <cell r="H5712" t="str">
            <v>N/A</v>
          </cell>
          <cell r="O5712" t="str">
            <v>N/A</v>
          </cell>
          <cell r="V5712">
            <v>200652.141833</v>
          </cell>
        </row>
        <row r="5713">
          <cell r="F5713" t="str">
            <v>SB</v>
          </cell>
          <cell r="H5713" t="str">
            <v>N/A</v>
          </cell>
          <cell r="O5713" t="str">
            <v>N/A</v>
          </cell>
          <cell r="V5713">
            <v>63886945.712366</v>
          </cell>
        </row>
        <row r="5714">
          <cell r="F5714" t="str">
            <v>SB</v>
          </cell>
          <cell r="H5714" t="str">
            <v>N/A</v>
          </cell>
          <cell r="O5714" t="str">
            <v>N/A</v>
          </cell>
          <cell r="V5714">
            <v>0</v>
          </cell>
        </row>
        <row r="5715">
          <cell r="F5715" t="str">
            <v>SB</v>
          </cell>
          <cell r="H5715" t="str">
            <v>N/A</v>
          </cell>
          <cell r="O5715" t="str">
            <v>N/A</v>
          </cell>
          <cell r="V5715">
            <v>0</v>
          </cell>
        </row>
        <row r="5716">
          <cell r="F5716" t="str">
            <v>SB</v>
          </cell>
          <cell r="H5716" t="str">
            <v>N/A</v>
          </cell>
          <cell r="O5716" t="str">
            <v>N/A</v>
          </cell>
          <cell r="V5716">
            <v>15212164.110468</v>
          </cell>
        </row>
        <row r="5717">
          <cell r="F5717" t="str">
            <v>SB</v>
          </cell>
          <cell r="H5717" t="str">
            <v>N/A</v>
          </cell>
          <cell r="O5717" t="str">
            <v>N/A</v>
          </cell>
          <cell r="V5717">
            <v>60139.645550999994</v>
          </cell>
        </row>
        <row r="5718">
          <cell r="F5718" t="str">
            <v>SB</v>
          </cell>
          <cell r="H5718" t="str">
            <v>N/A</v>
          </cell>
          <cell r="O5718" t="str">
            <v>N/A</v>
          </cell>
          <cell r="V5718">
            <v>1703.746864</v>
          </cell>
        </row>
        <row r="5719">
          <cell r="F5719" t="str">
            <v>SB</v>
          </cell>
          <cell r="H5719" t="str">
            <v>N/A</v>
          </cell>
          <cell r="O5719" t="str">
            <v>N/A</v>
          </cell>
          <cell r="V5719">
            <v>8262611.7653900003</v>
          </cell>
        </row>
        <row r="5720">
          <cell r="F5720" t="str">
            <v>SB</v>
          </cell>
          <cell r="H5720" t="str">
            <v>N/A</v>
          </cell>
          <cell r="O5720" t="str">
            <v>N/A</v>
          </cell>
          <cell r="V5720">
            <v>0</v>
          </cell>
        </row>
        <row r="5721">
          <cell r="F5721" t="str">
            <v>SB</v>
          </cell>
          <cell r="H5721" t="str">
            <v>N/A</v>
          </cell>
          <cell r="O5721" t="str">
            <v>N/A</v>
          </cell>
          <cell r="V5721">
            <v>857455.27263899997</v>
          </cell>
        </row>
        <row r="5722">
          <cell r="F5722" t="str">
            <v>SB</v>
          </cell>
          <cell r="H5722" t="str">
            <v>N/A</v>
          </cell>
          <cell r="O5722" t="str">
            <v>N/A</v>
          </cell>
          <cell r="V5722">
            <v>22656720.964553002</v>
          </cell>
        </row>
        <row r="5723">
          <cell r="F5723" t="str">
            <v>SB</v>
          </cell>
          <cell r="H5723" t="str">
            <v>N/A</v>
          </cell>
          <cell r="O5723" t="str">
            <v>N/A</v>
          </cell>
          <cell r="V5723">
            <v>0</v>
          </cell>
        </row>
        <row r="5724">
          <cell r="F5724" t="str">
            <v>SB</v>
          </cell>
          <cell r="H5724" t="str">
            <v>N/A</v>
          </cell>
          <cell r="O5724" t="str">
            <v>N/A</v>
          </cell>
          <cell r="V5724">
            <v>699818.14341200003</v>
          </cell>
        </row>
        <row r="5725">
          <cell r="F5725" t="str">
            <v>SB</v>
          </cell>
          <cell r="H5725" t="str">
            <v>N/A</v>
          </cell>
          <cell r="O5725" t="str">
            <v>N/A</v>
          </cell>
          <cell r="V5725">
            <v>0</v>
          </cell>
        </row>
        <row r="5726">
          <cell r="F5726" t="str">
            <v>SB</v>
          </cell>
          <cell r="H5726" t="str">
            <v>N/A</v>
          </cell>
          <cell r="O5726" t="str">
            <v>N/A</v>
          </cell>
          <cell r="V5726">
            <v>10211491.794752</v>
          </cell>
        </row>
        <row r="5727">
          <cell r="F5727" t="str">
            <v>SB</v>
          </cell>
          <cell r="H5727" t="str">
            <v>N/A</v>
          </cell>
          <cell r="O5727" t="str">
            <v>N/A</v>
          </cell>
          <cell r="V5727">
            <v>-2068090.2746919999</v>
          </cell>
        </row>
        <row r="5728">
          <cell r="F5728" t="str">
            <v>SB</v>
          </cell>
          <cell r="H5728" t="str">
            <v>N/A</v>
          </cell>
          <cell r="O5728" t="str">
            <v>N/A</v>
          </cell>
          <cell r="V5728">
            <v>600775235.22392094</v>
          </cell>
        </row>
        <row r="5729">
          <cell r="F5729" t="str">
            <v>SB</v>
          </cell>
          <cell r="H5729" t="str">
            <v>CARE Surcharge</v>
          </cell>
          <cell r="O5729" t="str">
            <v>N/A</v>
          </cell>
          <cell r="V5729">
            <v>0</v>
          </cell>
        </row>
        <row r="5730">
          <cell r="F5730" t="str">
            <v>SB</v>
          </cell>
          <cell r="H5730" t="str">
            <v>Non-Surcharge</v>
          </cell>
          <cell r="O5730" t="str">
            <v>N/A</v>
          </cell>
          <cell r="V5730">
            <v>0</v>
          </cell>
        </row>
        <row r="5731">
          <cell r="F5731" t="str">
            <v>SB</v>
          </cell>
          <cell r="H5731" t="str">
            <v>CARE Surcharge</v>
          </cell>
          <cell r="O5731" t="str">
            <v>N/A</v>
          </cell>
          <cell r="V5731">
            <v>0</v>
          </cell>
        </row>
        <row r="5732">
          <cell r="F5732" t="str">
            <v>SB</v>
          </cell>
          <cell r="H5732" t="str">
            <v>Non-Surcharge</v>
          </cell>
          <cell r="O5732" t="str">
            <v>N/A</v>
          </cell>
          <cell r="V5732">
            <v>0</v>
          </cell>
        </row>
        <row r="5733">
          <cell r="F5733" t="str">
            <v>SB</v>
          </cell>
          <cell r="H5733" t="str">
            <v>CARE Surcharge</v>
          </cell>
          <cell r="O5733" t="str">
            <v>N/A</v>
          </cell>
          <cell r="V5733">
            <v>0</v>
          </cell>
        </row>
        <row r="5734">
          <cell r="F5734" t="str">
            <v>SB</v>
          </cell>
          <cell r="H5734" t="str">
            <v>Non-Surcharge</v>
          </cell>
          <cell r="O5734" t="str">
            <v>N/A</v>
          </cell>
          <cell r="V5734">
            <v>0</v>
          </cell>
        </row>
        <row r="5735">
          <cell r="F5735" t="str">
            <v>SB</v>
          </cell>
          <cell r="H5735" t="str">
            <v>CARE Surcharge</v>
          </cell>
          <cell r="O5735" t="str">
            <v>N/A</v>
          </cell>
          <cell r="V5735">
            <v>3992890.5620670002</v>
          </cell>
        </row>
        <row r="5736">
          <cell r="F5736" t="str">
            <v>SB</v>
          </cell>
          <cell r="H5736" t="str">
            <v>CARE Surcharge</v>
          </cell>
          <cell r="O5736" t="str">
            <v>N/A</v>
          </cell>
          <cell r="V5736">
            <v>1298299.5595550002</v>
          </cell>
        </row>
        <row r="5737">
          <cell r="F5737" t="str">
            <v>SB</v>
          </cell>
          <cell r="H5737" t="str">
            <v>CARE Surcharge</v>
          </cell>
          <cell r="O5737" t="str">
            <v>N/A</v>
          </cell>
          <cell r="V5737">
            <v>1599056.6981869999</v>
          </cell>
        </row>
        <row r="5738">
          <cell r="F5738" t="str">
            <v>SB</v>
          </cell>
          <cell r="H5738" t="str">
            <v>CARE Surcharge</v>
          </cell>
          <cell r="O5738" t="str">
            <v>N/A</v>
          </cell>
          <cell r="V5738">
            <v>5821040.9391670004</v>
          </cell>
        </row>
        <row r="5739">
          <cell r="F5739" t="str">
            <v>SB</v>
          </cell>
          <cell r="H5739" t="str">
            <v>CARE Surcharge</v>
          </cell>
          <cell r="O5739" t="str">
            <v>N/A</v>
          </cell>
          <cell r="V5739">
            <v>1831730.3251109999</v>
          </cell>
        </row>
        <row r="5740">
          <cell r="F5740" t="str">
            <v>SB</v>
          </cell>
          <cell r="H5740" t="str">
            <v>CARE Surcharge</v>
          </cell>
          <cell r="O5740" t="str">
            <v>N/A</v>
          </cell>
          <cell r="V5740">
            <v>811929.15620099998</v>
          </cell>
        </row>
        <row r="5741">
          <cell r="F5741" t="str">
            <v>SB</v>
          </cell>
          <cell r="H5741" t="str">
            <v>Non-Surcharge</v>
          </cell>
          <cell r="O5741" t="str">
            <v>N/A</v>
          </cell>
          <cell r="V5741">
            <v>3992890.5620670002</v>
          </cell>
        </row>
        <row r="5742">
          <cell r="F5742" t="str">
            <v>SB</v>
          </cell>
          <cell r="H5742" t="str">
            <v>Non-Surcharge</v>
          </cell>
          <cell r="O5742" t="str">
            <v>N/A</v>
          </cell>
          <cell r="V5742">
            <v>1298299.5595550002</v>
          </cell>
        </row>
        <row r="5743">
          <cell r="F5743" t="str">
            <v>SB</v>
          </cell>
          <cell r="H5743" t="str">
            <v>Non-Surcharge</v>
          </cell>
          <cell r="O5743" t="str">
            <v>N/A</v>
          </cell>
          <cell r="V5743">
            <v>1599056.6981869999</v>
          </cell>
        </row>
        <row r="5744">
          <cell r="F5744" t="str">
            <v>SB</v>
          </cell>
          <cell r="H5744" t="str">
            <v>Non-Surcharge</v>
          </cell>
          <cell r="O5744" t="str">
            <v>N/A</v>
          </cell>
          <cell r="V5744">
            <v>5821040.9391670004</v>
          </cell>
        </row>
        <row r="5745">
          <cell r="F5745" t="str">
            <v>SB</v>
          </cell>
          <cell r="H5745" t="str">
            <v>Non-Surcharge</v>
          </cell>
          <cell r="O5745" t="str">
            <v>N/A</v>
          </cell>
          <cell r="V5745">
            <v>1831730.3251109999</v>
          </cell>
        </row>
        <row r="5746">
          <cell r="F5746" t="str">
            <v>SB</v>
          </cell>
          <cell r="H5746" t="str">
            <v>Non-Surcharge</v>
          </cell>
          <cell r="O5746" t="str">
            <v>N/A</v>
          </cell>
          <cell r="V5746">
            <v>811929.15620099998</v>
          </cell>
        </row>
        <row r="5747">
          <cell r="F5747" t="str">
            <v>SB</v>
          </cell>
          <cell r="H5747" t="str">
            <v>CARE Surcharge</v>
          </cell>
          <cell r="O5747" t="str">
            <v>N/A</v>
          </cell>
          <cell r="V5747">
            <v>-459049.787426</v>
          </cell>
        </row>
        <row r="5748">
          <cell r="F5748" t="str">
            <v>SB</v>
          </cell>
          <cell r="H5748" t="str">
            <v>CARE Surcharge</v>
          </cell>
          <cell r="O5748" t="str">
            <v>N/A</v>
          </cell>
          <cell r="V5748">
            <v>-190949.48800300001</v>
          </cell>
        </row>
        <row r="5749">
          <cell r="F5749" t="str">
            <v>SB</v>
          </cell>
          <cell r="H5749" t="str">
            <v>CARE Surcharge</v>
          </cell>
          <cell r="O5749" t="str">
            <v>N/A</v>
          </cell>
          <cell r="V5749">
            <v>-345087.17821099999</v>
          </cell>
        </row>
        <row r="5750">
          <cell r="F5750" t="str">
            <v>SB</v>
          </cell>
          <cell r="H5750" t="str">
            <v>CARE Surcharge</v>
          </cell>
          <cell r="O5750" t="str">
            <v>N/A</v>
          </cell>
          <cell r="V5750">
            <v>1880404.2199949999</v>
          </cell>
        </row>
        <row r="5751">
          <cell r="F5751" t="str">
            <v>SB</v>
          </cell>
          <cell r="H5751" t="str">
            <v>CARE Surcharge</v>
          </cell>
          <cell r="O5751" t="str">
            <v>N/A</v>
          </cell>
          <cell r="V5751">
            <v>587168.56237000006</v>
          </cell>
        </row>
        <row r="5752">
          <cell r="F5752" t="str">
            <v>SB</v>
          </cell>
          <cell r="H5752" t="str">
            <v>CARE Surcharge</v>
          </cell>
          <cell r="O5752" t="str">
            <v>N/A</v>
          </cell>
          <cell r="V5752">
            <v>-953214.01590100001</v>
          </cell>
        </row>
        <row r="5753">
          <cell r="F5753" t="str">
            <v>SB</v>
          </cell>
          <cell r="H5753" t="str">
            <v>Non-Surcharge</v>
          </cell>
          <cell r="O5753" t="str">
            <v>N/A</v>
          </cell>
          <cell r="V5753">
            <v>-459049.787426</v>
          </cell>
        </row>
        <row r="5754">
          <cell r="F5754" t="str">
            <v>SB</v>
          </cell>
          <cell r="H5754" t="str">
            <v>Non-Surcharge</v>
          </cell>
          <cell r="O5754" t="str">
            <v>N/A</v>
          </cell>
          <cell r="V5754">
            <v>-190949.48800300001</v>
          </cell>
        </row>
        <row r="5755">
          <cell r="F5755" t="str">
            <v>SB</v>
          </cell>
          <cell r="H5755" t="str">
            <v>Non-Surcharge</v>
          </cell>
          <cell r="O5755" t="str">
            <v>N/A</v>
          </cell>
          <cell r="V5755">
            <v>-345087.17821099999</v>
          </cell>
        </row>
        <row r="5756">
          <cell r="F5756" t="str">
            <v>SB</v>
          </cell>
          <cell r="H5756" t="str">
            <v>Non-Surcharge</v>
          </cell>
          <cell r="O5756" t="str">
            <v>N/A</v>
          </cell>
          <cell r="V5756">
            <v>1880404.2199949999</v>
          </cell>
        </row>
        <row r="5757">
          <cell r="F5757" t="str">
            <v>SB</v>
          </cell>
          <cell r="H5757" t="str">
            <v>Non-Surcharge</v>
          </cell>
          <cell r="O5757" t="str">
            <v>N/A</v>
          </cell>
          <cell r="V5757">
            <v>587168.56237000006</v>
          </cell>
        </row>
        <row r="5758">
          <cell r="F5758" t="str">
            <v>SB</v>
          </cell>
          <cell r="H5758" t="str">
            <v>Non-Surcharge</v>
          </cell>
          <cell r="O5758" t="str">
            <v>N/A</v>
          </cell>
          <cell r="V5758">
            <v>-953214.01590100001</v>
          </cell>
        </row>
        <row r="5759">
          <cell r="F5759" t="str">
            <v>SB</v>
          </cell>
          <cell r="H5759" t="str">
            <v>CARE Surcharge</v>
          </cell>
          <cell r="O5759" t="str">
            <v>N/A</v>
          </cell>
          <cell r="V5759">
            <v>154959292.16856202</v>
          </cell>
        </row>
        <row r="5760">
          <cell r="F5760" t="str">
            <v>SB</v>
          </cell>
          <cell r="H5760" t="str">
            <v>CARE Surcharge</v>
          </cell>
          <cell r="O5760" t="str">
            <v>N/A</v>
          </cell>
          <cell r="V5760">
            <v>34918663.401311003</v>
          </cell>
        </row>
        <row r="5761">
          <cell r="F5761" t="str">
            <v>SB</v>
          </cell>
          <cell r="H5761" t="str">
            <v>CARE Surcharge</v>
          </cell>
          <cell r="O5761" t="str">
            <v>N/A</v>
          </cell>
          <cell r="V5761">
            <v>39934684.794771999</v>
          </cell>
        </row>
        <row r="5762">
          <cell r="F5762" t="str">
            <v>SB</v>
          </cell>
          <cell r="H5762" t="str">
            <v>CARE Surcharge</v>
          </cell>
          <cell r="O5762" t="str">
            <v>N/A</v>
          </cell>
          <cell r="V5762">
            <v>353403917.74922097</v>
          </cell>
        </row>
        <row r="5763">
          <cell r="F5763" t="str">
            <v>SB</v>
          </cell>
          <cell r="H5763" t="str">
            <v>CARE Surcharge</v>
          </cell>
          <cell r="O5763" t="str">
            <v>N/A</v>
          </cell>
          <cell r="V5763">
            <v>92658775.577479005</v>
          </cell>
        </row>
        <row r="5764">
          <cell r="F5764" t="str">
            <v>SB</v>
          </cell>
          <cell r="H5764" t="str">
            <v>CARE Surcharge</v>
          </cell>
          <cell r="O5764" t="str">
            <v>N/A</v>
          </cell>
          <cell r="V5764">
            <v>45182088.371645004</v>
          </cell>
        </row>
        <row r="5765">
          <cell r="F5765" t="str">
            <v>SB</v>
          </cell>
          <cell r="H5765" t="str">
            <v>Non-Surcharge</v>
          </cell>
          <cell r="O5765" t="str">
            <v>N/A</v>
          </cell>
          <cell r="V5765">
            <v>154959292.16856202</v>
          </cell>
        </row>
        <row r="5766">
          <cell r="F5766" t="str">
            <v>SB</v>
          </cell>
          <cell r="H5766" t="str">
            <v>Non-Surcharge</v>
          </cell>
          <cell r="O5766" t="str">
            <v>N/A</v>
          </cell>
          <cell r="V5766">
            <v>34918663.401311003</v>
          </cell>
        </row>
        <row r="5767">
          <cell r="F5767" t="str">
            <v>SB</v>
          </cell>
          <cell r="H5767" t="str">
            <v>Non-Surcharge</v>
          </cell>
          <cell r="O5767" t="str">
            <v>N/A</v>
          </cell>
          <cell r="V5767">
            <v>39934684.794771999</v>
          </cell>
        </row>
        <row r="5768">
          <cell r="F5768" t="str">
            <v>SB</v>
          </cell>
          <cell r="H5768" t="str">
            <v>Non-Surcharge</v>
          </cell>
          <cell r="O5768" t="str">
            <v>N/A</v>
          </cell>
          <cell r="V5768">
            <v>353403917.74922097</v>
          </cell>
        </row>
        <row r="5769">
          <cell r="F5769" t="str">
            <v>SB</v>
          </cell>
          <cell r="H5769" t="str">
            <v>Non-Surcharge</v>
          </cell>
          <cell r="O5769" t="str">
            <v>N/A</v>
          </cell>
          <cell r="V5769">
            <v>92658775.577479005</v>
          </cell>
        </row>
        <row r="5770">
          <cell r="F5770" t="str">
            <v>SB</v>
          </cell>
          <cell r="H5770" t="str">
            <v>Non-Surcharge</v>
          </cell>
          <cell r="O5770" t="str">
            <v>N/A</v>
          </cell>
          <cell r="V5770">
            <v>45182088.371645004</v>
          </cell>
        </row>
        <row r="5771">
          <cell r="F5771" t="str">
            <v>SB</v>
          </cell>
          <cell r="H5771" t="str">
            <v>N/A</v>
          </cell>
          <cell r="O5771" t="str">
            <v>N/A</v>
          </cell>
          <cell r="V5771">
            <v>1599056.6981869999</v>
          </cell>
        </row>
        <row r="5772">
          <cell r="F5772" t="str">
            <v>SB</v>
          </cell>
          <cell r="H5772" t="str">
            <v>N/A</v>
          </cell>
          <cell r="O5772" t="str">
            <v>N/A</v>
          </cell>
          <cell r="V5772">
            <v>1298299.5595550002</v>
          </cell>
        </row>
        <row r="5773">
          <cell r="F5773" t="str">
            <v>SB</v>
          </cell>
          <cell r="H5773" t="str">
            <v>N/A</v>
          </cell>
          <cell r="O5773" t="str">
            <v>N/A</v>
          </cell>
          <cell r="V5773">
            <v>3992890.5620670002</v>
          </cell>
        </row>
        <row r="5774">
          <cell r="F5774" t="str">
            <v>SB</v>
          </cell>
          <cell r="H5774" t="str">
            <v>N/A</v>
          </cell>
          <cell r="O5774" t="str">
            <v>N/A</v>
          </cell>
          <cell r="V5774">
            <v>1831730.3251109999</v>
          </cell>
        </row>
        <row r="5775">
          <cell r="F5775" t="str">
            <v>SB</v>
          </cell>
          <cell r="H5775" t="str">
            <v>N/A</v>
          </cell>
          <cell r="O5775" t="str">
            <v>N/A</v>
          </cell>
          <cell r="V5775">
            <v>5821040.9391670004</v>
          </cell>
        </row>
        <row r="5776">
          <cell r="F5776" t="str">
            <v>SB</v>
          </cell>
          <cell r="H5776" t="str">
            <v>N/A</v>
          </cell>
          <cell r="O5776" t="str">
            <v>N/A</v>
          </cell>
          <cell r="V5776">
            <v>811929.15620099998</v>
          </cell>
        </row>
        <row r="5777">
          <cell r="F5777" t="str">
            <v>SB</v>
          </cell>
          <cell r="H5777" t="str">
            <v>N/A</v>
          </cell>
          <cell r="O5777" t="str">
            <v>N/A</v>
          </cell>
          <cell r="V5777">
            <v>-345087.17821099999</v>
          </cell>
        </row>
        <row r="5778">
          <cell r="F5778" t="str">
            <v>SB</v>
          </cell>
          <cell r="H5778" t="str">
            <v>N/A</v>
          </cell>
          <cell r="O5778" t="str">
            <v>N/A</v>
          </cell>
          <cell r="V5778">
            <v>-190949.48800300001</v>
          </cell>
        </row>
        <row r="5779">
          <cell r="F5779" t="str">
            <v>SB</v>
          </cell>
          <cell r="H5779" t="str">
            <v>N/A</v>
          </cell>
          <cell r="O5779" t="str">
            <v>N/A</v>
          </cell>
          <cell r="V5779">
            <v>-459049.787426</v>
          </cell>
        </row>
        <row r="5780">
          <cell r="F5780" t="str">
            <v>SB</v>
          </cell>
          <cell r="H5780" t="str">
            <v>N/A</v>
          </cell>
          <cell r="O5780" t="str">
            <v>N/A</v>
          </cell>
          <cell r="V5780">
            <v>587168.56237000006</v>
          </cell>
        </row>
        <row r="5781">
          <cell r="F5781" t="str">
            <v>SB</v>
          </cell>
          <cell r="H5781" t="str">
            <v>N/A</v>
          </cell>
          <cell r="O5781" t="str">
            <v>N/A</v>
          </cell>
          <cell r="V5781">
            <v>1880404.2199949999</v>
          </cell>
        </row>
        <row r="5782">
          <cell r="F5782" t="str">
            <v>SB</v>
          </cell>
          <cell r="H5782" t="str">
            <v>N/A</v>
          </cell>
          <cell r="O5782" t="str">
            <v>N/A</v>
          </cell>
          <cell r="V5782">
            <v>-953214.01590100001</v>
          </cell>
        </row>
        <row r="5783">
          <cell r="F5783" t="str">
            <v>SB</v>
          </cell>
          <cell r="H5783" t="str">
            <v>N/A</v>
          </cell>
          <cell r="O5783" t="str">
            <v>N/A</v>
          </cell>
          <cell r="V5783">
            <v>39934684.794771999</v>
          </cell>
        </row>
        <row r="5784">
          <cell r="F5784" t="str">
            <v>SB</v>
          </cell>
          <cell r="H5784" t="str">
            <v>N/A</v>
          </cell>
          <cell r="O5784" t="str">
            <v>N/A</v>
          </cell>
          <cell r="V5784">
            <v>34918663.401311003</v>
          </cell>
        </row>
        <row r="5785">
          <cell r="F5785" t="str">
            <v>SB</v>
          </cell>
          <cell r="H5785" t="str">
            <v>N/A</v>
          </cell>
          <cell r="O5785" t="str">
            <v>N/A</v>
          </cell>
          <cell r="V5785">
            <v>154959292.16856202</v>
          </cell>
        </row>
        <row r="5786">
          <cell r="F5786" t="str">
            <v>SB</v>
          </cell>
          <cell r="H5786" t="str">
            <v>N/A</v>
          </cell>
          <cell r="O5786" t="str">
            <v>N/A</v>
          </cell>
          <cell r="V5786">
            <v>92658775.577479005</v>
          </cell>
        </row>
        <row r="5787">
          <cell r="F5787" t="str">
            <v>SB</v>
          </cell>
          <cell r="H5787" t="str">
            <v>N/A</v>
          </cell>
          <cell r="O5787" t="str">
            <v>N/A</v>
          </cell>
          <cell r="V5787">
            <v>353403917.74922097</v>
          </cell>
        </row>
        <row r="5788">
          <cell r="F5788" t="str">
            <v>SB</v>
          </cell>
          <cell r="H5788" t="str">
            <v>N/A</v>
          </cell>
          <cell r="O5788" t="str">
            <v>N/A</v>
          </cell>
          <cell r="V5788">
            <v>45182088.371645004</v>
          </cell>
        </row>
        <row r="5789">
          <cell r="F5789" t="str">
            <v>SB</v>
          </cell>
          <cell r="H5789" t="str">
            <v>N/A</v>
          </cell>
          <cell r="O5789" t="str">
            <v>N/A</v>
          </cell>
          <cell r="V5789">
            <v>178662.30600485002</v>
          </cell>
        </row>
        <row r="5790">
          <cell r="F5790" t="str">
            <v>SB</v>
          </cell>
          <cell r="H5790" t="str">
            <v>N/A</v>
          </cell>
          <cell r="O5790" t="str">
            <v>N/A</v>
          </cell>
          <cell r="V5790">
            <v>338152.00203494995</v>
          </cell>
        </row>
        <row r="5791">
          <cell r="F5791" t="str">
            <v>SB</v>
          </cell>
          <cell r="H5791" t="str">
            <v>N/A</v>
          </cell>
          <cell r="O5791" t="str">
            <v>N/A</v>
          </cell>
          <cell r="V5791">
            <v>16105.304981249999</v>
          </cell>
        </row>
        <row r="5792">
          <cell r="F5792" t="str">
            <v>SB</v>
          </cell>
          <cell r="H5792" t="str">
            <v>N/A</v>
          </cell>
          <cell r="O5792" t="str">
            <v>N/A</v>
          </cell>
          <cell r="V5792">
            <v>31587.545135949997</v>
          </cell>
        </row>
        <row r="5793">
          <cell r="F5793" t="str">
            <v>SB</v>
          </cell>
          <cell r="H5793" t="str">
            <v>N/A</v>
          </cell>
          <cell r="O5793" t="str">
            <v>N/A</v>
          </cell>
          <cell r="V5793">
            <v>2775758.5117502999</v>
          </cell>
        </row>
        <row r="5794">
          <cell r="F5794" t="str">
            <v>SB</v>
          </cell>
          <cell r="H5794" t="str">
            <v>N/A</v>
          </cell>
          <cell r="O5794" t="str">
            <v>N/A</v>
          </cell>
          <cell r="V5794">
            <v>5239632.0834526001</v>
          </cell>
        </row>
        <row r="5795">
          <cell r="F5795" t="str">
            <v>SB</v>
          </cell>
          <cell r="H5795" t="str">
            <v>EUCRA</v>
          </cell>
          <cell r="O5795" t="str">
            <v>N/A</v>
          </cell>
          <cell r="V5795">
            <v>3992890.5620670002</v>
          </cell>
        </row>
        <row r="5796">
          <cell r="F5796" t="str">
            <v>SB</v>
          </cell>
          <cell r="H5796" t="str">
            <v>EUCRA</v>
          </cell>
          <cell r="O5796" t="str">
            <v>N/A</v>
          </cell>
          <cell r="V5796">
            <v>1298299.5595550002</v>
          </cell>
        </row>
        <row r="5797">
          <cell r="F5797" t="str">
            <v>SB</v>
          </cell>
          <cell r="H5797" t="str">
            <v>EUCRA</v>
          </cell>
          <cell r="O5797" t="str">
            <v>N/A</v>
          </cell>
          <cell r="V5797">
            <v>1599056.6981869999</v>
          </cell>
        </row>
        <row r="5798">
          <cell r="F5798" t="str">
            <v>SB</v>
          </cell>
          <cell r="H5798" t="str">
            <v>EUCRA</v>
          </cell>
          <cell r="O5798" t="str">
            <v>N/A</v>
          </cell>
          <cell r="V5798">
            <v>5821040.9391670004</v>
          </cell>
        </row>
        <row r="5799">
          <cell r="F5799" t="str">
            <v>SB</v>
          </cell>
          <cell r="H5799" t="str">
            <v>EUCRA</v>
          </cell>
          <cell r="O5799" t="str">
            <v>N/A</v>
          </cell>
          <cell r="V5799">
            <v>1831730.3251109999</v>
          </cell>
        </row>
        <row r="5800">
          <cell r="F5800" t="str">
            <v>SB</v>
          </cell>
          <cell r="H5800" t="str">
            <v>EUCRA</v>
          </cell>
          <cell r="O5800" t="str">
            <v>N/A</v>
          </cell>
          <cell r="V5800">
            <v>811929.15620099998</v>
          </cell>
        </row>
        <row r="5801">
          <cell r="F5801" t="str">
            <v>SB</v>
          </cell>
          <cell r="H5801" t="str">
            <v>TAC</v>
          </cell>
          <cell r="O5801" t="str">
            <v>N/A</v>
          </cell>
          <cell r="V5801">
            <v>3992890.5620670002</v>
          </cell>
        </row>
        <row r="5802">
          <cell r="F5802" t="str">
            <v>SB</v>
          </cell>
          <cell r="H5802" t="str">
            <v>TAC</v>
          </cell>
          <cell r="O5802" t="str">
            <v>N/A</v>
          </cell>
          <cell r="V5802">
            <v>1298299.5595550002</v>
          </cell>
        </row>
        <row r="5803">
          <cell r="F5803" t="str">
            <v>SB</v>
          </cell>
          <cell r="H5803" t="str">
            <v>TAC</v>
          </cell>
          <cell r="O5803" t="str">
            <v>N/A</v>
          </cell>
          <cell r="V5803">
            <v>1599056.6981869999</v>
          </cell>
        </row>
        <row r="5804">
          <cell r="F5804" t="str">
            <v>SB</v>
          </cell>
          <cell r="H5804" t="str">
            <v>TAC</v>
          </cell>
          <cell r="O5804" t="str">
            <v>N/A</v>
          </cell>
          <cell r="V5804">
            <v>5821040.9391670004</v>
          </cell>
        </row>
        <row r="5805">
          <cell r="F5805" t="str">
            <v>SB</v>
          </cell>
          <cell r="H5805" t="str">
            <v>TAC</v>
          </cell>
          <cell r="O5805" t="str">
            <v>N/A</v>
          </cell>
          <cell r="V5805">
            <v>1831730.3251109999</v>
          </cell>
        </row>
        <row r="5806">
          <cell r="F5806" t="str">
            <v>SB</v>
          </cell>
          <cell r="H5806" t="str">
            <v>TAC</v>
          </cell>
          <cell r="O5806" t="str">
            <v>N/A</v>
          </cell>
          <cell r="V5806">
            <v>811929.15620099998</v>
          </cell>
        </row>
        <row r="5807">
          <cell r="F5807" t="str">
            <v>SB</v>
          </cell>
          <cell r="H5807" t="str">
            <v>TRBAA</v>
          </cell>
          <cell r="O5807" t="str">
            <v>N/A</v>
          </cell>
          <cell r="V5807">
            <v>3992890.5620670002</v>
          </cell>
        </row>
        <row r="5808">
          <cell r="F5808" t="str">
            <v>SB</v>
          </cell>
          <cell r="H5808" t="str">
            <v>TRBAA</v>
          </cell>
          <cell r="O5808" t="str">
            <v>N/A</v>
          </cell>
          <cell r="V5808">
            <v>1298299.5595550002</v>
          </cell>
        </row>
        <row r="5809">
          <cell r="F5809" t="str">
            <v>SB</v>
          </cell>
          <cell r="H5809" t="str">
            <v>TRBAA</v>
          </cell>
          <cell r="O5809" t="str">
            <v>N/A</v>
          </cell>
          <cell r="V5809">
            <v>1599056.6981869999</v>
          </cell>
        </row>
        <row r="5810">
          <cell r="F5810" t="str">
            <v>SB</v>
          </cell>
          <cell r="H5810" t="str">
            <v>TRBAA</v>
          </cell>
          <cell r="O5810" t="str">
            <v>N/A</v>
          </cell>
          <cell r="V5810">
            <v>5821040.9391670004</v>
          </cell>
        </row>
        <row r="5811">
          <cell r="F5811" t="str">
            <v>SB</v>
          </cell>
          <cell r="H5811" t="str">
            <v>TRBAA</v>
          </cell>
          <cell r="O5811" t="str">
            <v>N/A</v>
          </cell>
          <cell r="V5811">
            <v>1831730.3251109999</v>
          </cell>
        </row>
        <row r="5812">
          <cell r="F5812" t="str">
            <v>SB</v>
          </cell>
          <cell r="H5812" t="str">
            <v>TRBAA</v>
          </cell>
          <cell r="O5812" t="str">
            <v>N/A</v>
          </cell>
          <cell r="V5812">
            <v>811929.15620099998</v>
          </cell>
        </row>
        <row r="5813">
          <cell r="F5813" t="str">
            <v>SB</v>
          </cell>
          <cell r="H5813" t="str">
            <v>EUCRA</v>
          </cell>
          <cell r="O5813" t="str">
            <v>N/A</v>
          </cell>
          <cell r="V5813">
            <v>-459049.787426</v>
          </cell>
        </row>
        <row r="5814">
          <cell r="F5814" t="str">
            <v>SB</v>
          </cell>
          <cell r="H5814" t="str">
            <v>EUCRA</v>
          </cell>
          <cell r="O5814" t="str">
            <v>N/A</v>
          </cell>
          <cell r="V5814">
            <v>-190949.48800300001</v>
          </cell>
        </row>
        <row r="5815">
          <cell r="F5815" t="str">
            <v>SB</v>
          </cell>
          <cell r="H5815" t="str">
            <v>EUCRA</v>
          </cell>
          <cell r="O5815" t="str">
            <v>N/A</v>
          </cell>
          <cell r="V5815">
            <v>-345087.17821099999</v>
          </cell>
        </row>
        <row r="5816">
          <cell r="F5816" t="str">
            <v>SB</v>
          </cell>
          <cell r="H5816" t="str">
            <v>EUCRA</v>
          </cell>
          <cell r="O5816" t="str">
            <v>N/A</v>
          </cell>
          <cell r="V5816">
            <v>1880404.2199949999</v>
          </cell>
        </row>
        <row r="5817">
          <cell r="F5817" t="str">
            <v>SB</v>
          </cell>
          <cell r="H5817" t="str">
            <v>EUCRA</v>
          </cell>
          <cell r="O5817" t="str">
            <v>N/A</v>
          </cell>
          <cell r="V5817">
            <v>587168.56237000006</v>
          </cell>
        </row>
        <row r="5818">
          <cell r="F5818" t="str">
            <v>SB</v>
          </cell>
          <cell r="H5818" t="str">
            <v>EUCRA</v>
          </cell>
          <cell r="O5818" t="str">
            <v>N/A</v>
          </cell>
          <cell r="V5818">
            <v>-953214.01590100001</v>
          </cell>
        </row>
        <row r="5819">
          <cell r="F5819" t="str">
            <v>SB</v>
          </cell>
          <cell r="H5819" t="str">
            <v>TAC</v>
          </cell>
          <cell r="O5819" t="str">
            <v>N/A</v>
          </cell>
          <cell r="V5819">
            <v>-459049.787426</v>
          </cell>
        </row>
        <row r="5820">
          <cell r="F5820" t="str">
            <v>SB</v>
          </cell>
          <cell r="H5820" t="str">
            <v>TAC</v>
          </cell>
          <cell r="O5820" t="str">
            <v>N/A</v>
          </cell>
          <cell r="V5820">
            <v>-190949.48800300001</v>
          </cell>
        </row>
        <row r="5821">
          <cell r="F5821" t="str">
            <v>SB</v>
          </cell>
          <cell r="H5821" t="str">
            <v>TAC</v>
          </cell>
          <cell r="O5821" t="str">
            <v>N/A</v>
          </cell>
          <cell r="V5821">
            <v>-345087.17821099999</v>
          </cell>
        </row>
        <row r="5822">
          <cell r="F5822" t="str">
            <v>SB</v>
          </cell>
          <cell r="H5822" t="str">
            <v>TAC</v>
          </cell>
          <cell r="O5822" t="str">
            <v>N/A</v>
          </cell>
          <cell r="V5822">
            <v>1880404.2199949999</v>
          </cell>
        </row>
        <row r="5823">
          <cell r="F5823" t="str">
            <v>SB</v>
          </cell>
          <cell r="H5823" t="str">
            <v>TAC</v>
          </cell>
          <cell r="O5823" t="str">
            <v>N/A</v>
          </cell>
          <cell r="V5823">
            <v>587168.56237000006</v>
          </cell>
        </row>
        <row r="5824">
          <cell r="F5824" t="str">
            <v>SB</v>
          </cell>
          <cell r="H5824" t="str">
            <v>TAC</v>
          </cell>
          <cell r="O5824" t="str">
            <v>N/A</v>
          </cell>
          <cell r="V5824">
            <v>-953214.01590100001</v>
          </cell>
        </row>
        <row r="5825">
          <cell r="F5825" t="str">
            <v>SB</v>
          </cell>
          <cell r="H5825" t="str">
            <v>TRBAA</v>
          </cell>
          <cell r="O5825" t="str">
            <v>N/A</v>
          </cell>
          <cell r="V5825">
            <v>-459049.787426</v>
          </cell>
        </row>
        <row r="5826">
          <cell r="F5826" t="str">
            <v>SB</v>
          </cell>
          <cell r="H5826" t="str">
            <v>TRBAA</v>
          </cell>
          <cell r="O5826" t="str">
            <v>N/A</v>
          </cell>
          <cell r="V5826">
            <v>-190949.48800300001</v>
          </cell>
        </row>
        <row r="5827">
          <cell r="F5827" t="str">
            <v>SB</v>
          </cell>
          <cell r="H5827" t="str">
            <v>TRBAA</v>
          </cell>
          <cell r="O5827" t="str">
            <v>N/A</v>
          </cell>
          <cell r="V5827">
            <v>-345087.17821099999</v>
          </cell>
        </row>
        <row r="5828">
          <cell r="F5828" t="str">
            <v>SB</v>
          </cell>
          <cell r="H5828" t="str">
            <v>TRBAA</v>
          </cell>
          <cell r="O5828" t="str">
            <v>N/A</v>
          </cell>
          <cell r="V5828">
            <v>1880404.2199949999</v>
          </cell>
        </row>
        <row r="5829">
          <cell r="F5829" t="str">
            <v>SB</v>
          </cell>
          <cell r="H5829" t="str">
            <v>TRBAA</v>
          </cell>
          <cell r="O5829" t="str">
            <v>N/A</v>
          </cell>
          <cell r="V5829">
            <v>587168.56237000006</v>
          </cell>
        </row>
        <row r="5830">
          <cell r="F5830" t="str">
            <v>SB</v>
          </cell>
          <cell r="H5830" t="str">
            <v>TRBAA</v>
          </cell>
          <cell r="O5830" t="str">
            <v>N/A</v>
          </cell>
          <cell r="V5830">
            <v>-953214.01590100001</v>
          </cell>
        </row>
        <row r="5831">
          <cell r="F5831" t="str">
            <v>SB</v>
          </cell>
          <cell r="H5831" t="str">
            <v>EUCRA</v>
          </cell>
          <cell r="O5831" t="str">
            <v>N/A</v>
          </cell>
          <cell r="V5831">
            <v>154959292.16856202</v>
          </cell>
        </row>
        <row r="5832">
          <cell r="F5832" t="str">
            <v>SB</v>
          </cell>
          <cell r="H5832" t="str">
            <v>EUCRA</v>
          </cell>
          <cell r="O5832" t="str">
            <v>N/A</v>
          </cell>
          <cell r="V5832">
            <v>34918663.401311003</v>
          </cell>
        </row>
        <row r="5833">
          <cell r="F5833" t="str">
            <v>SB</v>
          </cell>
          <cell r="H5833" t="str">
            <v>EUCRA</v>
          </cell>
          <cell r="O5833" t="str">
            <v>N/A</v>
          </cell>
          <cell r="V5833">
            <v>39934684.794771999</v>
          </cell>
        </row>
        <row r="5834">
          <cell r="F5834" t="str">
            <v>SB</v>
          </cell>
          <cell r="H5834" t="str">
            <v>EUCRA</v>
          </cell>
          <cell r="O5834" t="str">
            <v>N/A</v>
          </cell>
          <cell r="V5834">
            <v>353403917.74922097</v>
          </cell>
        </row>
        <row r="5835">
          <cell r="F5835" t="str">
            <v>SB</v>
          </cell>
          <cell r="H5835" t="str">
            <v>EUCRA</v>
          </cell>
          <cell r="O5835" t="str">
            <v>N/A</v>
          </cell>
          <cell r="V5835">
            <v>92658775.577479005</v>
          </cell>
        </row>
        <row r="5836">
          <cell r="F5836" t="str">
            <v>SB</v>
          </cell>
          <cell r="H5836" t="str">
            <v>EUCRA</v>
          </cell>
          <cell r="O5836" t="str">
            <v>N/A</v>
          </cell>
          <cell r="V5836">
            <v>45182088.371645004</v>
          </cell>
        </row>
        <row r="5837">
          <cell r="F5837" t="str">
            <v>SB</v>
          </cell>
          <cell r="H5837" t="str">
            <v>TAC</v>
          </cell>
          <cell r="O5837" t="str">
            <v>N/A</v>
          </cell>
          <cell r="V5837">
            <v>154959292.16856202</v>
          </cell>
        </row>
        <row r="5838">
          <cell r="F5838" t="str">
            <v>SB</v>
          </cell>
          <cell r="H5838" t="str">
            <v>TAC</v>
          </cell>
          <cell r="O5838" t="str">
            <v>N/A</v>
          </cell>
          <cell r="V5838">
            <v>34918663.401311003</v>
          </cell>
        </row>
        <row r="5839">
          <cell r="F5839" t="str">
            <v>SB</v>
          </cell>
          <cell r="H5839" t="str">
            <v>TAC</v>
          </cell>
          <cell r="O5839" t="str">
            <v>N/A</v>
          </cell>
          <cell r="V5839">
            <v>39934684.794771999</v>
          </cell>
        </row>
        <row r="5840">
          <cell r="F5840" t="str">
            <v>SB</v>
          </cell>
          <cell r="H5840" t="str">
            <v>TAC</v>
          </cell>
          <cell r="O5840" t="str">
            <v>N/A</v>
          </cell>
          <cell r="V5840">
            <v>353403917.74922097</v>
          </cell>
        </row>
        <row r="5841">
          <cell r="F5841" t="str">
            <v>SB</v>
          </cell>
          <cell r="H5841" t="str">
            <v>TAC</v>
          </cell>
          <cell r="O5841" t="str">
            <v>N/A</v>
          </cell>
          <cell r="V5841">
            <v>92658775.577479005</v>
          </cell>
        </row>
        <row r="5842">
          <cell r="F5842" t="str">
            <v>SB</v>
          </cell>
          <cell r="H5842" t="str">
            <v>TAC</v>
          </cell>
          <cell r="O5842" t="str">
            <v>N/A</v>
          </cell>
          <cell r="V5842">
            <v>45182088.371645004</v>
          </cell>
        </row>
        <row r="5843">
          <cell r="F5843" t="str">
            <v>SB</v>
          </cell>
          <cell r="H5843" t="str">
            <v>TRBAA</v>
          </cell>
          <cell r="O5843" t="str">
            <v>N/A</v>
          </cell>
          <cell r="V5843">
            <v>154959292.16856202</v>
          </cell>
        </row>
        <row r="5844">
          <cell r="F5844" t="str">
            <v>SB</v>
          </cell>
          <cell r="H5844" t="str">
            <v>TRBAA</v>
          </cell>
          <cell r="O5844" t="str">
            <v>N/A</v>
          </cell>
          <cell r="V5844">
            <v>34918663.401311003</v>
          </cell>
        </row>
        <row r="5845">
          <cell r="F5845" t="str">
            <v>SB</v>
          </cell>
          <cell r="H5845" t="str">
            <v>TRBAA</v>
          </cell>
          <cell r="O5845" t="str">
            <v>N/A</v>
          </cell>
          <cell r="V5845">
            <v>39934684.794771999</v>
          </cell>
        </row>
        <row r="5846">
          <cell r="F5846" t="str">
            <v>SB</v>
          </cell>
          <cell r="H5846" t="str">
            <v>TRBAA</v>
          </cell>
          <cell r="O5846" t="str">
            <v>N/A</v>
          </cell>
          <cell r="V5846">
            <v>353403917.74922097</v>
          </cell>
        </row>
        <row r="5847">
          <cell r="F5847" t="str">
            <v>SB</v>
          </cell>
          <cell r="H5847" t="str">
            <v>TRBAA</v>
          </cell>
          <cell r="O5847" t="str">
            <v>N/A</v>
          </cell>
          <cell r="V5847">
            <v>92658775.577479005</v>
          </cell>
        </row>
        <row r="5848">
          <cell r="F5848" t="str">
            <v>SB</v>
          </cell>
          <cell r="H5848" t="str">
            <v>TRBAA</v>
          </cell>
          <cell r="O5848" t="str">
            <v>N/A</v>
          </cell>
          <cell r="V5848">
            <v>45182088.371645004</v>
          </cell>
        </row>
        <row r="5849">
          <cell r="F5849" t="str">
            <v>SB</v>
          </cell>
          <cell r="H5849" t="str">
            <v>N/A</v>
          </cell>
          <cell r="O5849" t="str">
            <v>N/A</v>
          </cell>
          <cell r="V5849">
            <v>3992890.5620670002</v>
          </cell>
        </row>
        <row r="5850">
          <cell r="F5850" t="str">
            <v>SB</v>
          </cell>
          <cell r="H5850" t="str">
            <v>N/A</v>
          </cell>
          <cell r="O5850" t="str">
            <v>N/A</v>
          </cell>
          <cell r="V5850">
            <v>1298299.5595550002</v>
          </cell>
        </row>
        <row r="5851">
          <cell r="F5851" t="str">
            <v>SB</v>
          </cell>
          <cell r="H5851" t="str">
            <v>N/A</v>
          </cell>
          <cell r="O5851" t="str">
            <v>N/A</v>
          </cell>
          <cell r="V5851">
            <v>1599056.6981869999</v>
          </cell>
        </row>
        <row r="5852">
          <cell r="F5852" t="str">
            <v>SB</v>
          </cell>
          <cell r="H5852" t="str">
            <v>N/A</v>
          </cell>
          <cell r="O5852" t="str">
            <v>N/A</v>
          </cell>
          <cell r="V5852">
            <v>5821040.9391670004</v>
          </cell>
        </row>
        <row r="5853">
          <cell r="F5853" t="str">
            <v>SB</v>
          </cell>
          <cell r="H5853" t="str">
            <v>N/A</v>
          </cell>
          <cell r="O5853" t="str">
            <v>N/A</v>
          </cell>
          <cell r="V5853">
            <v>1831730.3251109999</v>
          </cell>
        </row>
        <row r="5854">
          <cell r="F5854" t="str">
            <v>SB</v>
          </cell>
          <cell r="H5854" t="str">
            <v>N/A</v>
          </cell>
          <cell r="O5854" t="str">
            <v>N/A</v>
          </cell>
          <cell r="V5854">
            <v>811929.15620099998</v>
          </cell>
        </row>
        <row r="5855">
          <cell r="F5855" t="str">
            <v>SB</v>
          </cell>
          <cell r="H5855" t="str">
            <v>N/A</v>
          </cell>
          <cell r="O5855" t="str">
            <v>N/A</v>
          </cell>
          <cell r="V5855">
            <v>-459049.787426</v>
          </cell>
        </row>
        <row r="5856">
          <cell r="F5856" t="str">
            <v>SB</v>
          </cell>
          <cell r="H5856" t="str">
            <v>N/A</v>
          </cell>
          <cell r="O5856" t="str">
            <v>N/A</v>
          </cell>
          <cell r="V5856">
            <v>-190949.48800300001</v>
          </cell>
        </row>
        <row r="5857">
          <cell r="F5857" t="str">
            <v>SB</v>
          </cell>
          <cell r="H5857" t="str">
            <v>N/A</v>
          </cell>
          <cell r="O5857" t="str">
            <v>N/A</v>
          </cell>
          <cell r="V5857">
            <v>-345087.17821099999</v>
          </cell>
        </row>
        <row r="5858">
          <cell r="F5858" t="str">
            <v>SB</v>
          </cell>
          <cell r="H5858" t="str">
            <v>N/A</v>
          </cell>
          <cell r="O5858" t="str">
            <v>N/A</v>
          </cell>
          <cell r="V5858">
            <v>1880404.2199949999</v>
          </cell>
        </row>
        <row r="5859">
          <cell r="F5859" t="str">
            <v>SB</v>
          </cell>
          <cell r="H5859" t="str">
            <v>N/A</v>
          </cell>
          <cell r="O5859" t="str">
            <v>N/A</v>
          </cell>
          <cell r="V5859">
            <v>587168.56237000006</v>
          </cell>
        </row>
        <row r="5860">
          <cell r="F5860" t="str">
            <v>SB</v>
          </cell>
          <cell r="H5860" t="str">
            <v>N/A</v>
          </cell>
          <cell r="O5860" t="str">
            <v>N/A</v>
          </cell>
          <cell r="V5860">
            <v>-953214.01590100001</v>
          </cell>
        </row>
        <row r="5861">
          <cell r="F5861" t="str">
            <v>SB</v>
          </cell>
          <cell r="H5861" t="str">
            <v>N/A</v>
          </cell>
          <cell r="O5861" t="str">
            <v>N/A</v>
          </cell>
          <cell r="V5861">
            <v>154959292.16856202</v>
          </cell>
        </row>
        <row r="5862">
          <cell r="F5862" t="str">
            <v>SB</v>
          </cell>
          <cell r="H5862" t="str">
            <v>N/A</v>
          </cell>
          <cell r="O5862" t="str">
            <v>N/A</v>
          </cell>
          <cell r="V5862">
            <v>34918663.401311003</v>
          </cell>
        </row>
        <row r="5863">
          <cell r="F5863" t="str">
            <v>SB</v>
          </cell>
          <cell r="H5863" t="str">
            <v>N/A</v>
          </cell>
          <cell r="O5863" t="str">
            <v>N/A</v>
          </cell>
          <cell r="V5863">
            <v>39934684.794771999</v>
          </cell>
        </row>
        <row r="5864">
          <cell r="F5864" t="str">
            <v>SB</v>
          </cell>
          <cell r="H5864" t="str">
            <v>N/A</v>
          </cell>
          <cell r="O5864" t="str">
            <v>N/A</v>
          </cell>
          <cell r="V5864">
            <v>353403917.74922097</v>
          </cell>
        </row>
        <row r="5865">
          <cell r="F5865" t="str">
            <v>SB</v>
          </cell>
          <cell r="H5865" t="str">
            <v>N/A</v>
          </cell>
          <cell r="O5865" t="str">
            <v>N/A</v>
          </cell>
          <cell r="V5865">
            <v>92658775.577479005</v>
          </cell>
        </row>
        <row r="5866">
          <cell r="F5866" t="str">
            <v>SB</v>
          </cell>
          <cell r="H5866" t="str">
            <v>N/A</v>
          </cell>
          <cell r="O5866" t="str">
            <v>N/A</v>
          </cell>
          <cell r="V5866">
            <v>45182088.371645004</v>
          </cell>
        </row>
        <row r="5867">
          <cell r="F5867" t="str">
            <v>SB</v>
          </cell>
          <cell r="H5867" t="str">
            <v>N/A</v>
          </cell>
          <cell r="O5867" t="str">
            <v>N/A</v>
          </cell>
          <cell r="V5867">
            <v>178662.30600485002</v>
          </cell>
        </row>
        <row r="5868">
          <cell r="F5868" t="str">
            <v>SB</v>
          </cell>
          <cell r="H5868" t="str">
            <v>N/A</v>
          </cell>
          <cell r="O5868" t="str">
            <v>N/A</v>
          </cell>
          <cell r="V5868">
            <v>338152.00203494995</v>
          </cell>
        </row>
        <row r="5869">
          <cell r="F5869" t="str">
            <v>SB</v>
          </cell>
          <cell r="H5869" t="str">
            <v>N/A</v>
          </cell>
          <cell r="O5869" t="str">
            <v>N/A</v>
          </cell>
          <cell r="V5869">
            <v>16105.304981249999</v>
          </cell>
        </row>
        <row r="5870">
          <cell r="F5870" t="str">
            <v>SB</v>
          </cell>
          <cell r="H5870" t="str">
            <v>N/A</v>
          </cell>
          <cell r="O5870" t="str">
            <v>N/A</v>
          </cell>
          <cell r="V5870">
            <v>31587.545135949997</v>
          </cell>
        </row>
        <row r="5871">
          <cell r="F5871" t="str">
            <v>SB</v>
          </cell>
          <cell r="H5871" t="str">
            <v>N/A</v>
          </cell>
          <cell r="O5871" t="str">
            <v>N/A</v>
          </cell>
          <cell r="V5871">
            <v>2775758.5117502999</v>
          </cell>
        </row>
        <row r="5872">
          <cell r="F5872" t="str">
            <v>SB</v>
          </cell>
          <cell r="H5872" t="str">
            <v>N/A</v>
          </cell>
          <cell r="O5872" t="str">
            <v>N/A</v>
          </cell>
          <cell r="V5872">
            <v>5239632.0834526001</v>
          </cell>
        </row>
        <row r="5873">
          <cell r="F5873" t="str">
            <v>SB</v>
          </cell>
          <cell r="H5873" t="str">
            <v>N/A</v>
          </cell>
          <cell r="O5873" t="str">
            <v>N/A</v>
          </cell>
          <cell r="V5873">
            <v>0</v>
          </cell>
        </row>
        <row r="5874">
          <cell r="F5874" t="str">
            <v>SB</v>
          </cell>
          <cell r="H5874" t="str">
            <v>N/A</v>
          </cell>
          <cell r="O5874" t="str">
            <v>N/A</v>
          </cell>
          <cell r="V5874">
            <v>0</v>
          </cell>
        </row>
        <row r="5875">
          <cell r="F5875" t="str">
            <v>SB</v>
          </cell>
          <cell r="H5875" t="str">
            <v>N/A</v>
          </cell>
          <cell r="O5875" t="str">
            <v>N/A</v>
          </cell>
          <cell r="V5875">
            <v>0</v>
          </cell>
        </row>
        <row r="5876">
          <cell r="F5876" t="str">
            <v>SB</v>
          </cell>
          <cell r="H5876" t="str">
            <v>N/A</v>
          </cell>
          <cell r="O5876" t="str">
            <v>N/A</v>
          </cell>
          <cell r="V5876">
            <v>3992890.5620670002</v>
          </cell>
        </row>
        <row r="5877">
          <cell r="F5877" t="str">
            <v>SB</v>
          </cell>
          <cell r="H5877" t="str">
            <v>N/A</v>
          </cell>
          <cell r="O5877" t="str">
            <v>N/A</v>
          </cell>
          <cell r="V5877">
            <v>1298299.5595550002</v>
          </cell>
        </row>
        <row r="5878">
          <cell r="F5878" t="str">
            <v>SB</v>
          </cell>
          <cell r="H5878" t="str">
            <v>N/A</v>
          </cell>
          <cell r="O5878" t="str">
            <v>N/A</v>
          </cell>
          <cell r="V5878">
            <v>1599056.6981869999</v>
          </cell>
        </row>
        <row r="5879">
          <cell r="F5879" t="str">
            <v>SB</v>
          </cell>
          <cell r="H5879" t="str">
            <v>N/A</v>
          </cell>
          <cell r="O5879" t="str">
            <v>N/A</v>
          </cell>
          <cell r="V5879">
            <v>5821040.9391670004</v>
          </cell>
        </row>
        <row r="5880">
          <cell r="F5880" t="str">
            <v>SB</v>
          </cell>
          <cell r="H5880" t="str">
            <v>N/A</v>
          </cell>
          <cell r="O5880" t="str">
            <v>N/A</v>
          </cell>
          <cell r="V5880">
            <v>1831730.3251109999</v>
          </cell>
        </row>
        <row r="5881">
          <cell r="F5881" t="str">
            <v>SB</v>
          </cell>
          <cell r="H5881" t="str">
            <v>N/A</v>
          </cell>
          <cell r="O5881" t="str">
            <v>N/A</v>
          </cell>
          <cell r="V5881">
            <v>811929.15620099998</v>
          </cell>
        </row>
        <row r="5882">
          <cell r="F5882" t="str">
            <v>SB</v>
          </cell>
          <cell r="H5882" t="str">
            <v>N/A</v>
          </cell>
          <cell r="O5882" t="str">
            <v>N/A</v>
          </cell>
          <cell r="V5882">
            <v>-459049.787426</v>
          </cell>
        </row>
        <row r="5883">
          <cell r="F5883" t="str">
            <v>SB</v>
          </cell>
          <cell r="H5883" t="str">
            <v>N/A</v>
          </cell>
          <cell r="O5883" t="str">
            <v>N/A</v>
          </cell>
          <cell r="V5883">
            <v>-190949.48800300001</v>
          </cell>
        </row>
        <row r="5884">
          <cell r="F5884" t="str">
            <v>SB</v>
          </cell>
          <cell r="H5884" t="str">
            <v>N/A</v>
          </cell>
          <cell r="O5884" t="str">
            <v>N/A</v>
          </cell>
          <cell r="V5884">
            <v>-345087.17821099999</v>
          </cell>
        </row>
        <row r="5885">
          <cell r="F5885" t="str">
            <v>SB</v>
          </cell>
          <cell r="H5885" t="str">
            <v>N/A</v>
          </cell>
          <cell r="O5885" t="str">
            <v>N/A</v>
          </cell>
          <cell r="V5885">
            <v>1880404.2199949999</v>
          </cell>
        </row>
        <row r="5886">
          <cell r="F5886" t="str">
            <v>SB</v>
          </cell>
          <cell r="H5886" t="str">
            <v>N/A</v>
          </cell>
          <cell r="O5886" t="str">
            <v>N/A</v>
          </cell>
          <cell r="V5886">
            <v>587168.56237000006</v>
          </cell>
        </row>
        <row r="5887">
          <cell r="F5887" t="str">
            <v>SB</v>
          </cell>
          <cell r="H5887" t="str">
            <v>N/A</v>
          </cell>
          <cell r="O5887" t="str">
            <v>N/A</v>
          </cell>
          <cell r="V5887">
            <v>-953214.01590100001</v>
          </cell>
        </row>
        <row r="5888">
          <cell r="F5888" t="str">
            <v>SB</v>
          </cell>
          <cell r="H5888" t="str">
            <v>N/A</v>
          </cell>
          <cell r="O5888" t="str">
            <v>N/A</v>
          </cell>
          <cell r="V5888">
            <v>154959292.16856202</v>
          </cell>
        </row>
        <row r="5889">
          <cell r="F5889" t="str">
            <v>SB</v>
          </cell>
          <cell r="H5889" t="str">
            <v>N/A</v>
          </cell>
          <cell r="O5889" t="str">
            <v>N/A</v>
          </cell>
          <cell r="V5889">
            <v>34918663.401311003</v>
          </cell>
        </row>
        <row r="5890">
          <cell r="F5890" t="str">
            <v>SB</v>
          </cell>
          <cell r="H5890" t="str">
            <v>N/A</v>
          </cell>
          <cell r="O5890" t="str">
            <v>N/A</v>
          </cell>
          <cell r="V5890">
            <v>39934684.794771999</v>
          </cell>
        </row>
        <row r="5891">
          <cell r="F5891" t="str">
            <v>SB</v>
          </cell>
          <cell r="H5891" t="str">
            <v>N/A</v>
          </cell>
          <cell r="O5891" t="str">
            <v>N/A</v>
          </cell>
          <cell r="V5891">
            <v>353403917.74922097</v>
          </cell>
        </row>
        <row r="5892">
          <cell r="F5892" t="str">
            <v>SB</v>
          </cell>
          <cell r="H5892" t="str">
            <v>N/A</v>
          </cell>
          <cell r="O5892" t="str">
            <v>N/A</v>
          </cell>
          <cell r="V5892">
            <v>92658775.577479005</v>
          </cell>
        </row>
        <row r="5893">
          <cell r="F5893" t="str">
            <v>SB</v>
          </cell>
          <cell r="H5893" t="str">
            <v>N/A</v>
          </cell>
          <cell r="O5893" t="str">
            <v>N/A</v>
          </cell>
          <cell r="V5893">
            <v>45182088.371645004</v>
          </cell>
        </row>
        <row r="5894">
          <cell r="F5894" t="str">
            <v>SB</v>
          </cell>
          <cell r="H5894" t="str">
            <v>N/A</v>
          </cell>
          <cell r="O5894" t="str">
            <v>N/A</v>
          </cell>
          <cell r="V5894">
            <v>0</v>
          </cell>
        </row>
        <row r="5895">
          <cell r="F5895" t="str">
            <v>SB</v>
          </cell>
          <cell r="H5895" t="str">
            <v>N/A</v>
          </cell>
          <cell r="O5895" t="str">
            <v>N/A</v>
          </cell>
          <cell r="V5895">
            <v>0</v>
          </cell>
        </row>
        <row r="5896">
          <cell r="F5896" t="str">
            <v>SB</v>
          </cell>
          <cell r="H5896" t="str">
            <v>N/A</v>
          </cell>
          <cell r="O5896" t="str">
            <v>N/A</v>
          </cell>
          <cell r="V5896">
            <v>0</v>
          </cell>
        </row>
        <row r="5897">
          <cell r="F5897" t="str">
            <v>SB</v>
          </cell>
          <cell r="H5897" t="str">
            <v>N/A</v>
          </cell>
          <cell r="O5897" t="str">
            <v>N/A</v>
          </cell>
          <cell r="V5897">
            <v>3992890.5620670002</v>
          </cell>
        </row>
        <row r="5898">
          <cell r="F5898" t="str">
            <v>SB</v>
          </cell>
          <cell r="H5898" t="str">
            <v>N/A</v>
          </cell>
          <cell r="O5898" t="str">
            <v>N/A</v>
          </cell>
          <cell r="V5898">
            <v>1298299.5595550002</v>
          </cell>
        </row>
        <row r="5899">
          <cell r="F5899" t="str">
            <v>SB</v>
          </cell>
          <cell r="H5899" t="str">
            <v>N/A</v>
          </cell>
          <cell r="O5899" t="str">
            <v>N/A</v>
          </cell>
          <cell r="V5899">
            <v>1599056.6981869999</v>
          </cell>
        </row>
        <row r="5900">
          <cell r="F5900" t="str">
            <v>SB</v>
          </cell>
          <cell r="H5900" t="str">
            <v>N/A</v>
          </cell>
          <cell r="O5900" t="str">
            <v>N/A</v>
          </cell>
          <cell r="V5900">
            <v>5821040.9391670004</v>
          </cell>
        </row>
        <row r="5901">
          <cell r="F5901" t="str">
            <v>SB</v>
          </cell>
          <cell r="H5901" t="str">
            <v>N/A</v>
          </cell>
          <cell r="O5901" t="str">
            <v>N/A</v>
          </cell>
          <cell r="V5901">
            <v>1831730.3251109999</v>
          </cell>
        </row>
        <row r="5902">
          <cell r="F5902" t="str">
            <v>SB</v>
          </cell>
          <cell r="H5902" t="str">
            <v>N/A</v>
          </cell>
          <cell r="O5902" t="str">
            <v>N/A</v>
          </cell>
          <cell r="V5902">
            <v>811929.15620099998</v>
          </cell>
        </row>
        <row r="5903">
          <cell r="F5903" t="str">
            <v>SB</v>
          </cell>
          <cell r="H5903" t="str">
            <v>N/A</v>
          </cell>
          <cell r="O5903" t="str">
            <v>N/A</v>
          </cell>
          <cell r="V5903">
            <v>-459049.787426</v>
          </cell>
        </row>
        <row r="5904">
          <cell r="F5904" t="str">
            <v>SB</v>
          </cell>
          <cell r="H5904" t="str">
            <v>N/A</v>
          </cell>
          <cell r="O5904" t="str">
            <v>N/A</v>
          </cell>
          <cell r="V5904">
            <v>-190949.48800300001</v>
          </cell>
        </row>
        <row r="5905">
          <cell r="F5905" t="str">
            <v>SB</v>
          </cell>
          <cell r="H5905" t="str">
            <v>N/A</v>
          </cell>
          <cell r="O5905" t="str">
            <v>N/A</v>
          </cell>
          <cell r="V5905">
            <v>-345087.17821099999</v>
          </cell>
        </row>
        <row r="5906">
          <cell r="F5906" t="str">
            <v>SB</v>
          </cell>
          <cell r="H5906" t="str">
            <v>N/A</v>
          </cell>
          <cell r="O5906" t="str">
            <v>N/A</v>
          </cell>
          <cell r="V5906">
            <v>1880404.2199949999</v>
          </cell>
        </row>
        <row r="5907">
          <cell r="F5907" t="str">
            <v>SB</v>
          </cell>
          <cell r="H5907" t="str">
            <v>N/A</v>
          </cell>
          <cell r="O5907" t="str">
            <v>N/A</v>
          </cell>
          <cell r="V5907">
            <v>587168.56237000006</v>
          </cell>
        </row>
        <row r="5908">
          <cell r="F5908" t="str">
            <v>SB</v>
          </cell>
          <cell r="H5908" t="str">
            <v>N/A</v>
          </cell>
          <cell r="O5908" t="str">
            <v>N/A</v>
          </cell>
          <cell r="V5908">
            <v>-953214.01590100001</v>
          </cell>
        </row>
        <row r="5909">
          <cell r="F5909" t="str">
            <v>SB</v>
          </cell>
          <cell r="H5909" t="str">
            <v>N/A</v>
          </cell>
          <cell r="O5909" t="str">
            <v>N/A</v>
          </cell>
          <cell r="V5909">
            <v>154959292.16856202</v>
          </cell>
        </row>
        <row r="5910">
          <cell r="F5910" t="str">
            <v>SB</v>
          </cell>
          <cell r="H5910" t="str">
            <v>N/A</v>
          </cell>
          <cell r="O5910" t="str">
            <v>N/A</v>
          </cell>
          <cell r="V5910">
            <v>34918663.401311003</v>
          </cell>
        </row>
        <row r="5911">
          <cell r="F5911" t="str">
            <v>SB</v>
          </cell>
          <cell r="H5911" t="str">
            <v>N/A</v>
          </cell>
          <cell r="O5911" t="str">
            <v>N/A</v>
          </cell>
          <cell r="V5911">
            <v>39934684.794771999</v>
          </cell>
        </row>
        <row r="5912">
          <cell r="F5912" t="str">
            <v>SB</v>
          </cell>
          <cell r="H5912" t="str">
            <v>N/A</v>
          </cell>
          <cell r="O5912" t="str">
            <v>N/A</v>
          </cell>
          <cell r="V5912">
            <v>353403917.74922097</v>
          </cell>
        </row>
        <row r="5913">
          <cell r="F5913" t="str">
            <v>SB</v>
          </cell>
          <cell r="H5913" t="str">
            <v>N/A</v>
          </cell>
          <cell r="O5913" t="str">
            <v>N/A</v>
          </cell>
          <cell r="V5913">
            <v>92658775.577479005</v>
          </cell>
        </row>
        <row r="5914">
          <cell r="F5914" t="str">
            <v>SB</v>
          </cell>
          <cell r="H5914" t="str">
            <v>N/A</v>
          </cell>
          <cell r="O5914" t="str">
            <v>N/A</v>
          </cell>
          <cell r="V5914">
            <v>45182088.371645004</v>
          </cell>
        </row>
        <row r="5915">
          <cell r="F5915" t="str">
            <v>SB</v>
          </cell>
          <cell r="H5915" t="str">
            <v>FO1</v>
          </cell>
          <cell r="O5915" t="str">
            <v>N/A</v>
          </cell>
          <cell r="V5915">
            <v>0</v>
          </cell>
        </row>
        <row r="5916">
          <cell r="F5916" t="str">
            <v>SB</v>
          </cell>
          <cell r="H5916" t="str">
            <v>FO1</v>
          </cell>
          <cell r="O5916" t="str">
            <v>N/A</v>
          </cell>
          <cell r="V5916">
            <v>0</v>
          </cell>
        </row>
        <row r="5917">
          <cell r="F5917" t="str">
            <v>SB</v>
          </cell>
          <cell r="H5917" t="str">
            <v>FO1</v>
          </cell>
          <cell r="O5917" t="str">
            <v>N/A</v>
          </cell>
          <cell r="V5917">
            <v>0</v>
          </cell>
        </row>
        <row r="5918">
          <cell r="F5918" t="str">
            <v>SB</v>
          </cell>
          <cell r="H5918" t="str">
            <v>FO1</v>
          </cell>
          <cell r="O5918" t="str">
            <v>N/A</v>
          </cell>
          <cell r="V5918">
            <v>3992890.5620670002</v>
          </cell>
        </row>
        <row r="5919">
          <cell r="F5919" t="str">
            <v>SB</v>
          </cell>
          <cell r="H5919" t="str">
            <v>FO1</v>
          </cell>
          <cell r="O5919" t="str">
            <v>N/A</v>
          </cell>
          <cell r="V5919">
            <v>1298299.5595550002</v>
          </cell>
        </row>
        <row r="5920">
          <cell r="F5920" t="str">
            <v>SB</v>
          </cell>
          <cell r="H5920" t="str">
            <v>FO1</v>
          </cell>
          <cell r="O5920" t="str">
            <v>N/A</v>
          </cell>
          <cell r="V5920">
            <v>1599056.6981869999</v>
          </cell>
        </row>
        <row r="5921">
          <cell r="F5921" t="str">
            <v>SB</v>
          </cell>
          <cell r="H5921" t="str">
            <v>FO1</v>
          </cell>
          <cell r="O5921" t="str">
            <v>N/A</v>
          </cell>
          <cell r="V5921">
            <v>5821040.9391670004</v>
          </cell>
        </row>
        <row r="5922">
          <cell r="F5922" t="str">
            <v>SB</v>
          </cell>
          <cell r="H5922" t="str">
            <v>FO1</v>
          </cell>
          <cell r="O5922" t="str">
            <v>N/A</v>
          </cell>
          <cell r="V5922">
            <v>1831730.3251109999</v>
          </cell>
        </row>
        <row r="5923">
          <cell r="F5923" t="str">
            <v>SB</v>
          </cell>
          <cell r="H5923" t="str">
            <v>FO1</v>
          </cell>
          <cell r="O5923" t="str">
            <v>N/A</v>
          </cell>
          <cell r="V5923">
            <v>811929.15620099998</v>
          </cell>
        </row>
        <row r="5924">
          <cell r="F5924" t="str">
            <v>SB</v>
          </cell>
          <cell r="H5924" t="str">
            <v>FO1</v>
          </cell>
          <cell r="O5924" t="str">
            <v>N/A</v>
          </cell>
          <cell r="V5924">
            <v>-459049.787426</v>
          </cell>
        </row>
        <row r="5925">
          <cell r="F5925" t="str">
            <v>SB</v>
          </cell>
          <cell r="H5925" t="str">
            <v>FO1</v>
          </cell>
          <cell r="O5925" t="str">
            <v>N/A</v>
          </cell>
          <cell r="V5925">
            <v>-190949.48800300001</v>
          </cell>
        </row>
        <row r="5926">
          <cell r="F5926" t="str">
            <v>SB</v>
          </cell>
          <cell r="H5926" t="str">
            <v>FO1</v>
          </cell>
          <cell r="O5926" t="str">
            <v>N/A</v>
          </cell>
          <cell r="V5926">
            <v>-345087.17821099999</v>
          </cell>
        </row>
        <row r="5927">
          <cell r="F5927" t="str">
            <v>SB</v>
          </cell>
          <cell r="H5927" t="str">
            <v>FO1</v>
          </cell>
          <cell r="O5927" t="str">
            <v>N/A</v>
          </cell>
          <cell r="V5927">
            <v>1880404.2199949999</v>
          </cell>
        </row>
        <row r="5928">
          <cell r="F5928" t="str">
            <v>SB</v>
          </cell>
          <cell r="H5928" t="str">
            <v>FO1</v>
          </cell>
          <cell r="O5928" t="str">
            <v>N/A</v>
          </cell>
          <cell r="V5928">
            <v>587168.56237000006</v>
          </cell>
        </row>
        <row r="5929">
          <cell r="F5929" t="str">
            <v>SB</v>
          </cell>
          <cell r="H5929" t="str">
            <v>FO1</v>
          </cell>
          <cell r="O5929" t="str">
            <v>N/A</v>
          </cell>
          <cell r="V5929">
            <v>-953214.01590100001</v>
          </cell>
        </row>
        <row r="5930">
          <cell r="F5930" t="str">
            <v>SB</v>
          </cell>
          <cell r="H5930" t="str">
            <v>FO1</v>
          </cell>
          <cell r="O5930" t="str">
            <v>N/A</v>
          </cell>
          <cell r="V5930">
            <v>154959292.16856202</v>
          </cell>
        </row>
        <row r="5931">
          <cell r="F5931" t="str">
            <v>SB</v>
          </cell>
          <cell r="H5931" t="str">
            <v>FO1</v>
          </cell>
          <cell r="O5931" t="str">
            <v>N/A</v>
          </cell>
          <cell r="V5931">
            <v>34918663.401311003</v>
          </cell>
        </row>
        <row r="5932">
          <cell r="F5932" t="str">
            <v>SB</v>
          </cell>
          <cell r="H5932" t="str">
            <v>FO1</v>
          </cell>
          <cell r="O5932" t="str">
            <v>N/A</v>
          </cell>
          <cell r="V5932">
            <v>39934684.794771999</v>
          </cell>
        </row>
        <row r="5933">
          <cell r="F5933" t="str">
            <v>SB</v>
          </cell>
          <cell r="H5933" t="str">
            <v>FO1</v>
          </cell>
          <cell r="O5933" t="str">
            <v>N/A</v>
          </cell>
          <cell r="V5933">
            <v>353403917.74922097</v>
          </cell>
        </row>
        <row r="5934">
          <cell r="F5934" t="str">
            <v>SB</v>
          </cell>
          <cell r="H5934" t="str">
            <v>FO1</v>
          </cell>
          <cell r="O5934" t="str">
            <v>N/A</v>
          </cell>
          <cell r="V5934">
            <v>92658775.577479005</v>
          </cell>
        </row>
        <row r="5935">
          <cell r="F5935" t="str">
            <v>SB</v>
          </cell>
          <cell r="H5935" t="str">
            <v>FO1</v>
          </cell>
          <cell r="O5935" t="str">
            <v>N/A</v>
          </cell>
          <cell r="V5935">
            <v>45182088.371645004</v>
          </cell>
        </row>
        <row r="5936">
          <cell r="F5936" t="str">
            <v>SB</v>
          </cell>
          <cell r="H5936" t="str">
            <v>N/A</v>
          </cell>
          <cell r="O5936" t="str">
            <v>C</v>
          </cell>
          <cell r="V5936">
            <v>0</v>
          </cell>
        </row>
        <row r="5937">
          <cell r="F5937" t="str">
            <v>SB</v>
          </cell>
          <cell r="H5937" t="str">
            <v>N/A</v>
          </cell>
          <cell r="O5937" t="str">
            <v>C</v>
          </cell>
          <cell r="V5937">
            <v>0</v>
          </cell>
        </row>
        <row r="5938">
          <cell r="F5938" t="str">
            <v>SB</v>
          </cell>
          <cell r="H5938" t="str">
            <v>N/A</v>
          </cell>
          <cell r="O5938" t="str">
            <v>C</v>
          </cell>
          <cell r="V5938">
            <v>0</v>
          </cell>
        </row>
        <row r="5939">
          <cell r="F5939" t="str">
            <v>SB</v>
          </cell>
          <cell r="H5939" t="str">
            <v>N/A</v>
          </cell>
          <cell r="O5939" t="str">
            <v>C</v>
          </cell>
          <cell r="V5939">
            <v>0</v>
          </cell>
        </row>
        <row r="5940">
          <cell r="F5940" t="str">
            <v>SB</v>
          </cell>
          <cell r="H5940" t="str">
            <v>N/A</v>
          </cell>
          <cell r="O5940" t="str">
            <v>C</v>
          </cell>
          <cell r="V5940">
            <v>0</v>
          </cell>
        </row>
        <row r="5941">
          <cell r="F5941" t="str">
            <v>SB</v>
          </cell>
          <cell r="H5941" t="str">
            <v>N/A</v>
          </cell>
          <cell r="O5941" t="str">
            <v>C</v>
          </cell>
          <cell r="V5941">
            <v>0</v>
          </cell>
        </row>
        <row r="5942">
          <cell r="F5942" t="str">
            <v>SB</v>
          </cell>
          <cell r="H5942" t="str">
            <v>N/A</v>
          </cell>
          <cell r="O5942" t="str">
            <v>C</v>
          </cell>
          <cell r="V5942">
            <v>0</v>
          </cell>
        </row>
        <row r="5943">
          <cell r="F5943" t="str">
            <v>SB</v>
          </cell>
          <cell r="H5943" t="str">
            <v>N/A</v>
          </cell>
          <cell r="O5943" t="str">
            <v>C</v>
          </cell>
          <cell r="V5943">
            <v>0</v>
          </cell>
        </row>
        <row r="5944">
          <cell r="F5944" t="str">
            <v>SB</v>
          </cell>
          <cell r="H5944" t="str">
            <v>N/A</v>
          </cell>
          <cell r="O5944" t="str">
            <v>C</v>
          </cell>
          <cell r="V5944">
            <v>0</v>
          </cell>
        </row>
        <row r="5945">
          <cell r="F5945" t="str">
            <v>SB</v>
          </cell>
          <cell r="H5945" t="str">
            <v>N/A</v>
          </cell>
          <cell r="O5945" t="str">
            <v>C</v>
          </cell>
          <cell r="V5945">
            <v>0</v>
          </cell>
        </row>
        <row r="5946">
          <cell r="F5946" t="str">
            <v>SB</v>
          </cell>
          <cell r="H5946" t="str">
            <v>N/A</v>
          </cell>
          <cell r="O5946" t="str">
            <v>C</v>
          </cell>
          <cell r="V5946">
            <v>0</v>
          </cell>
        </row>
        <row r="5947">
          <cell r="F5947" t="str">
            <v>SB</v>
          </cell>
          <cell r="H5947" t="str">
            <v>N/A</v>
          </cell>
          <cell r="O5947" t="str">
            <v>C</v>
          </cell>
          <cell r="V5947">
            <v>0</v>
          </cell>
        </row>
        <row r="5948">
          <cell r="F5948" t="str">
            <v>SB</v>
          </cell>
          <cell r="H5948" t="str">
            <v>N/A</v>
          </cell>
          <cell r="O5948" t="str">
            <v>C</v>
          </cell>
          <cell r="V5948">
            <v>0</v>
          </cell>
        </row>
        <row r="5949">
          <cell r="F5949" t="str">
            <v>SB</v>
          </cell>
          <cell r="H5949" t="str">
            <v>N/A</v>
          </cell>
          <cell r="O5949" t="str">
            <v>C</v>
          </cell>
          <cell r="V5949">
            <v>0</v>
          </cell>
        </row>
        <row r="5950">
          <cell r="F5950" t="str">
            <v>SB</v>
          </cell>
          <cell r="H5950" t="str">
            <v>N/A</v>
          </cell>
          <cell r="O5950" t="str">
            <v>C</v>
          </cell>
          <cell r="V5950">
            <v>0</v>
          </cell>
        </row>
        <row r="5951">
          <cell r="F5951" t="str">
            <v>SB</v>
          </cell>
          <cell r="H5951" t="str">
            <v>N/A</v>
          </cell>
          <cell r="O5951" t="str">
            <v>C</v>
          </cell>
          <cell r="V5951">
            <v>0</v>
          </cell>
        </row>
        <row r="5952">
          <cell r="F5952" t="str">
            <v>SB</v>
          </cell>
          <cell r="H5952" t="str">
            <v>N/A</v>
          </cell>
          <cell r="O5952" t="str">
            <v>C</v>
          </cell>
          <cell r="V5952">
            <v>0</v>
          </cell>
        </row>
        <row r="5953">
          <cell r="F5953" t="str">
            <v>SB</v>
          </cell>
          <cell r="H5953" t="str">
            <v>N/A</v>
          </cell>
          <cell r="O5953" t="str">
            <v>C</v>
          </cell>
          <cell r="V5953">
            <v>0</v>
          </cell>
        </row>
        <row r="5954">
          <cell r="F5954" t="str">
            <v>SB</v>
          </cell>
          <cell r="H5954" t="str">
            <v>N/A</v>
          </cell>
          <cell r="O5954" t="str">
            <v>C</v>
          </cell>
          <cell r="V5954">
            <v>0</v>
          </cell>
        </row>
        <row r="5955">
          <cell r="F5955" t="str">
            <v>SB</v>
          </cell>
          <cell r="H5955" t="str">
            <v>N/A</v>
          </cell>
          <cell r="O5955" t="str">
            <v>C</v>
          </cell>
          <cell r="V5955">
            <v>0</v>
          </cell>
        </row>
        <row r="5956">
          <cell r="F5956" t="str">
            <v>SB</v>
          </cell>
          <cell r="H5956" t="str">
            <v>N/A</v>
          </cell>
          <cell r="O5956" t="str">
            <v>C</v>
          </cell>
          <cell r="V5956">
            <v>0</v>
          </cell>
        </row>
        <row r="5957">
          <cell r="F5957" t="str">
            <v>SB</v>
          </cell>
          <cell r="H5957" t="str">
            <v>N/A</v>
          </cell>
          <cell r="O5957" t="str">
            <v>C</v>
          </cell>
          <cell r="V5957">
            <v>0</v>
          </cell>
        </row>
        <row r="5958">
          <cell r="F5958" t="str">
            <v>SB</v>
          </cell>
          <cell r="H5958" t="str">
            <v>N/A</v>
          </cell>
          <cell r="O5958" t="str">
            <v>C</v>
          </cell>
          <cell r="V5958">
            <v>0</v>
          </cell>
        </row>
        <row r="5959">
          <cell r="F5959" t="str">
            <v>SB</v>
          </cell>
          <cell r="H5959" t="str">
            <v>N/A</v>
          </cell>
          <cell r="O5959" t="str">
            <v>C</v>
          </cell>
          <cell r="V5959">
            <v>0</v>
          </cell>
        </row>
        <row r="5960">
          <cell r="F5960" t="str">
            <v>SB</v>
          </cell>
          <cell r="H5960" t="str">
            <v>N/A</v>
          </cell>
          <cell r="O5960" t="str">
            <v>C</v>
          </cell>
          <cell r="V5960">
            <v>0</v>
          </cell>
        </row>
        <row r="5961">
          <cell r="F5961" t="str">
            <v>SB</v>
          </cell>
          <cell r="H5961" t="str">
            <v>N/A</v>
          </cell>
          <cell r="O5961" t="str">
            <v>C</v>
          </cell>
          <cell r="V5961">
            <v>0</v>
          </cell>
        </row>
        <row r="5962">
          <cell r="F5962" t="str">
            <v>SB</v>
          </cell>
          <cell r="H5962" t="str">
            <v>N/A</v>
          </cell>
          <cell r="O5962" t="str">
            <v>C</v>
          </cell>
          <cell r="V5962">
            <v>0</v>
          </cell>
        </row>
        <row r="5963">
          <cell r="F5963" t="str">
            <v>SB</v>
          </cell>
          <cell r="H5963" t="str">
            <v>N/A</v>
          </cell>
          <cell r="O5963" t="str">
            <v>C</v>
          </cell>
          <cell r="V5963">
            <v>0</v>
          </cell>
        </row>
        <row r="5964">
          <cell r="F5964" t="str">
            <v>SB</v>
          </cell>
          <cell r="H5964" t="str">
            <v>N/A</v>
          </cell>
          <cell r="O5964" t="str">
            <v>C</v>
          </cell>
          <cell r="V5964">
            <v>0</v>
          </cell>
        </row>
        <row r="5965">
          <cell r="F5965" t="str">
            <v>SB</v>
          </cell>
          <cell r="H5965" t="str">
            <v>N/A</v>
          </cell>
          <cell r="O5965" t="str">
            <v>C</v>
          </cell>
          <cell r="V5965">
            <v>0</v>
          </cell>
        </row>
        <row r="5966">
          <cell r="F5966" t="str">
            <v>SB</v>
          </cell>
          <cell r="H5966" t="str">
            <v>N/A</v>
          </cell>
          <cell r="O5966" t="str">
            <v>C</v>
          </cell>
          <cell r="V5966">
            <v>0</v>
          </cell>
        </row>
        <row r="5967">
          <cell r="F5967" t="str">
            <v>SB</v>
          </cell>
          <cell r="H5967" t="str">
            <v>N/A</v>
          </cell>
          <cell r="O5967" t="str">
            <v>C</v>
          </cell>
          <cell r="V5967">
            <v>0</v>
          </cell>
        </row>
        <row r="5968">
          <cell r="F5968" t="str">
            <v>SB</v>
          </cell>
          <cell r="H5968" t="str">
            <v>N/A</v>
          </cell>
          <cell r="O5968" t="str">
            <v>C</v>
          </cell>
          <cell r="V5968">
            <v>0</v>
          </cell>
        </row>
        <row r="5969">
          <cell r="F5969" t="str">
            <v>SB</v>
          </cell>
          <cell r="H5969" t="str">
            <v>N/A</v>
          </cell>
          <cell r="O5969" t="str">
            <v>C</v>
          </cell>
          <cell r="V5969">
            <v>0</v>
          </cell>
        </row>
        <row r="5970">
          <cell r="F5970" t="str">
            <v>SB</v>
          </cell>
          <cell r="H5970" t="str">
            <v>N/A</v>
          </cell>
          <cell r="O5970" t="str">
            <v>C</v>
          </cell>
          <cell r="V5970">
            <v>0</v>
          </cell>
        </row>
        <row r="5971">
          <cell r="F5971" t="str">
            <v>SB</v>
          </cell>
          <cell r="H5971" t="str">
            <v>N/A</v>
          </cell>
          <cell r="O5971" t="str">
            <v>C</v>
          </cell>
          <cell r="V5971">
            <v>0</v>
          </cell>
        </row>
        <row r="5972">
          <cell r="F5972" t="str">
            <v>SB</v>
          </cell>
          <cell r="H5972" t="str">
            <v>N/A</v>
          </cell>
          <cell r="O5972" t="str">
            <v>C</v>
          </cell>
          <cell r="V5972">
            <v>0</v>
          </cell>
        </row>
        <row r="5973">
          <cell r="F5973" t="str">
            <v>SB</v>
          </cell>
          <cell r="H5973" t="str">
            <v>N/A</v>
          </cell>
          <cell r="O5973" t="str">
            <v>C</v>
          </cell>
          <cell r="V5973">
            <v>0</v>
          </cell>
        </row>
        <row r="5974">
          <cell r="F5974" t="str">
            <v>SB</v>
          </cell>
          <cell r="H5974" t="str">
            <v>N/A</v>
          </cell>
          <cell r="O5974" t="str">
            <v>C</v>
          </cell>
          <cell r="V5974">
            <v>0</v>
          </cell>
        </row>
        <row r="5975">
          <cell r="F5975" t="str">
            <v>SB</v>
          </cell>
          <cell r="H5975" t="str">
            <v>FO2</v>
          </cell>
          <cell r="O5975" t="str">
            <v>N/A</v>
          </cell>
          <cell r="V5975">
            <v>0</v>
          </cell>
        </row>
        <row r="5976">
          <cell r="F5976" t="str">
            <v>SB</v>
          </cell>
          <cell r="H5976" t="str">
            <v>FO2</v>
          </cell>
          <cell r="O5976" t="str">
            <v>N/A</v>
          </cell>
          <cell r="V5976">
            <v>0</v>
          </cell>
        </row>
        <row r="5977">
          <cell r="F5977" t="str">
            <v>SB</v>
          </cell>
          <cell r="H5977" t="str">
            <v>FO2</v>
          </cell>
          <cell r="O5977" t="str">
            <v>N/A</v>
          </cell>
          <cell r="V5977">
            <v>0</v>
          </cell>
        </row>
        <row r="5978">
          <cell r="F5978" t="str">
            <v>SB</v>
          </cell>
          <cell r="H5978" t="str">
            <v>FO2</v>
          </cell>
          <cell r="O5978" t="str">
            <v>N/A</v>
          </cell>
          <cell r="V5978">
            <v>3992890.5620670002</v>
          </cell>
        </row>
        <row r="5979">
          <cell r="F5979" t="str">
            <v>SB</v>
          </cell>
          <cell r="H5979" t="str">
            <v>FO2</v>
          </cell>
          <cell r="O5979" t="str">
            <v>N/A</v>
          </cell>
          <cell r="V5979">
            <v>1298299.5595550002</v>
          </cell>
        </row>
        <row r="5980">
          <cell r="F5980" t="str">
            <v>SB</v>
          </cell>
          <cell r="H5980" t="str">
            <v>FO2</v>
          </cell>
          <cell r="O5980" t="str">
            <v>N/A</v>
          </cell>
          <cell r="V5980">
            <v>1599056.6981869999</v>
          </cell>
        </row>
        <row r="5981">
          <cell r="F5981" t="str">
            <v>SB</v>
          </cell>
          <cell r="H5981" t="str">
            <v>FO2</v>
          </cell>
          <cell r="O5981" t="str">
            <v>N/A</v>
          </cell>
          <cell r="V5981">
            <v>5821040.9391670004</v>
          </cell>
        </row>
        <row r="5982">
          <cell r="F5982" t="str">
            <v>SB</v>
          </cell>
          <cell r="H5982" t="str">
            <v>FO2</v>
          </cell>
          <cell r="O5982" t="str">
            <v>N/A</v>
          </cell>
          <cell r="V5982">
            <v>1831730.3251109999</v>
          </cell>
        </row>
        <row r="5983">
          <cell r="F5983" t="str">
            <v>SB</v>
          </cell>
          <cell r="H5983" t="str">
            <v>FO2</v>
          </cell>
          <cell r="O5983" t="str">
            <v>N/A</v>
          </cell>
          <cell r="V5983">
            <v>811929.15620099998</v>
          </cell>
        </row>
        <row r="5984">
          <cell r="F5984" t="str">
            <v>SB</v>
          </cell>
          <cell r="H5984" t="str">
            <v>FO2</v>
          </cell>
          <cell r="O5984" t="str">
            <v>N/A</v>
          </cell>
          <cell r="V5984">
            <v>-459049.787426</v>
          </cell>
        </row>
        <row r="5985">
          <cell r="F5985" t="str">
            <v>SB</v>
          </cell>
          <cell r="H5985" t="str">
            <v>FO2</v>
          </cell>
          <cell r="O5985" t="str">
            <v>N/A</v>
          </cell>
          <cell r="V5985">
            <v>-190949.48800300001</v>
          </cell>
        </row>
        <row r="5986">
          <cell r="F5986" t="str">
            <v>SB</v>
          </cell>
          <cell r="H5986" t="str">
            <v>FO2</v>
          </cell>
          <cell r="O5986" t="str">
            <v>N/A</v>
          </cell>
          <cell r="V5986">
            <v>-345087.17821099999</v>
          </cell>
        </row>
        <row r="5987">
          <cell r="F5987" t="str">
            <v>SB</v>
          </cell>
          <cell r="H5987" t="str">
            <v>FO2</v>
          </cell>
          <cell r="O5987" t="str">
            <v>N/A</v>
          </cell>
          <cell r="V5987">
            <v>1880404.2199949999</v>
          </cell>
        </row>
        <row r="5988">
          <cell r="F5988" t="str">
            <v>SB</v>
          </cell>
          <cell r="H5988" t="str">
            <v>FO2</v>
          </cell>
          <cell r="O5988" t="str">
            <v>N/A</v>
          </cell>
          <cell r="V5988">
            <v>587168.56237000006</v>
          </cell>
        </row>
        <row r="5989">
          <cell r="F5989" t="str">
            <v>SB</v>
          </cell>
          <cell r="H5989" t="str">
            <v>FO2</v>
          </cell>
          <cell r="O5989" t="str">
            <v>N/A</v>
          </cell>
          <cell r="V5989">
            <v>-953214.01590100001</v>
          </cell>
        </row>
        <row r="5990">
          <cell r="F5990" t="str">
            <v>SB</v>
          </cell>
          <cell r="H5990" t="str">
            <v>FO2</v>
          </cell>
          <cell r="O5990" t="str">
            <v>N/A</v>
          </cell>
          <cell r="V5990">
            <v>154959292.16856202</v>
          </cell>
        </row>
        <row r="5991">
          <cell r="F5991" t="str">
            <v>SB</v>
          </cell>
          <cell r="H5991" t="str">
            <v>FO2</v>
          </cell>
          <cell r="O5991" t="str">
            <v>N/A</v>
          </cell>
          <cell r="V5991">
            <v>34918663.401311003</v>
          </cell>
        </row>
        <row r="5992">
          <cell r="F5992" t="str">
            <v>SB</v>
          </cell>
          <cell r="H5992" t="str">
            <v>FO2</v>
          </cell>
          <cell r="O5992" t="str">
            <v>N/A</v>
          </cell>
          <cell r="V5992">
            <v>39934684.794771999</v>
          </cell>
        </row>
        <row r="5993">
          <cell r="F5993" t="str">
            <v>SB</v>
          </cell>
          <cell r="H5993" t="str">
            <v>FO2</v>
          </cell>
          <cell r="O5993" t="str">
            <v>N/A</v>
          </cell>
          <cell r="V5993">
            <v>353403917.74922097</v>
          </cell>
        </row>
        <row r="5994">
          <cell r="F5994" t="str">
            <v>SB</v>
          </cell>
          <cell r="H5994" t="str">
            <v>FO2</v>
          </cell>
          <cell r="O5994" t="str">
            <v>N/A</v>
          </cell>
          <cell r="V5994">
            <v>92658775.577479005</v>
          </cell>
        </row>
        <row r="5995">
          <cell r="F5995" t="str">
            <v>SB</v>
          </cell>
          <cell r="H5995" t="str">
            <v>FO2</v>
          </cell>
          <cell r="O5995" t="str">
            <v>N/A</v>
          </cell>
          <cell r="V5995">
            <v>45182088.371645004</v>
          </cell>
        </row>
        <row r="5996">
          <cell r="F5996" t="str">
            <v>SB</v>
          </cell>
          <cell r="H5996" t="str">
            <v>FO3</v>
          </cell>
          <cell r="O5996" t="str">
            <v>N/A</v>
          </cell>
          <cell r="V5996">
            <v>0</v>
          </cell>
        </row>
        <row r="5997">
          <cell r="F5997" t="str">
            <v>SB</v>
          </cell>
          <cell r="H5997" t="str">
            <v>FO3</v>
          </cell>
          <cell r="O5997" t="str">
            <v>N/A</v>
          </cell>
          <cell r="V5997">
            <v>0</v>
          </cell>
        </row>
        <row r="5998">
          <cell r="F5998" t="str">
            <v>SB</v>
          </cell>
          <cell r="H5998" t="str">
            <v>FO3</v>
          </cell>
          <cell r="O5998" t="str">
            <v>N/A</v>
          </cell>
          <cell r="V5998">
            <v>0</v>
          </cell>
        </row>
        <row r="5999">
          <cell r="F5999" t="str">
            <v>SB</v>
          </cell>
          <cell r="H5999" t="str">
            <v>FO3</v>
          </cell>
          <cell r="O5999" t="str">
            <v>N/A</v>
          </cell>
          <cell r="V5999">
            <v>3992890.5620670002</v>
          </cell>
        </row>
        <row r="6000">
          <cell r="F6000" t="str">
            <v>SB</v>
          </cell>
          <cell r="H6000" t="str">
            <v>FO3</v>
          </cell>
          <cell r="O6000" t="str">
            <v>N/A</v>
          </cell>
          <cell r="V6000">
            <v>1298299.5595550002</v>
          </cell>
        </row>
        <row r="6001">
          <cell r="F6001" t="str">
            <v>SB</v>
          </cell>
          <cell r="H6001" t="str">
            <v>FO3</v>
          </cell>
          <cell r="O6001" t="str">
            <v>N/A</v>
          </cell>
          <cell r="V6001">
            <v>1599056.6981869999</v>
          </cell>
        </row>
        <row r="6002">
          <cell r="F6002" t="str">
            <v>SB</v>
          </cell>
          <cell r="H6002" t="str">
            <v>FO3</v>
          </cell>
          <cell r="O6002" t="str">
            <v>N/A</v>
          </cell>
          <cell r="V6002">
            <v>5821040.9391670004</v>
          </cell>
        </row>
        <row r="6003">
          <cell r="F6003" t="str">
            <v>SB</v>
          </cell>
          <cell r="H6003" t="str">
            <v>FO3</v>
          </cell>
          <cell r="O6003" t="str">
            <v>N/A</v>
          </cell>
          <cell r="V6003">
            <v>1831730.3251109999</v>
          </cell>
        </row>
        <row r="6004">
          <cell r="F6004" t="str">
            <v>SB</v>
          </cell>
          <cell r="H6004" t="str">
            <v>FO3</v>
          </cell>
          <cell r="O6004" t="str">
            <v>N/A</v>
          </cell>
          <cell r="V6004">
            <v>811929.15620099998</v>
          </cell>
        </row>
        <row r="6005">
          <cell r="F6005" t="str">
            <v>SB</v>
          </cell>
          <cell r="H6005" t="str">
            <v>FO3</v>
          </cell>
          <cell r="O6005" t="str">
            <v>N/A</v>
          </cell>
          <cell r="V6005">
            <v>-459049.787426</v>
          </cell>
        </row>
        <row r="6006">
          <cell r="F6006" t="str">
            <v>SB</v>
          </cell>
          <cell r="H6006" t="str">
            <v>FO3</v>
          </cell>
          <cell r="O6006" t="str">
            <v>N/A</v>
          </cell>
          <cell r="V6006">
            <v>-190949.48800300001</v>
          </cell>
        </row>
        <row r="6007">
          <cell r="F6007" t="str">
            <v>SB</v>
          </cell>
          <cell r="H6007" t="str">
            <v>FO3</v>
          </cell>
          <cell r="O6007" t="str">
            <v>N/A</v>
          </cell>
          <cell r="V6007">
            <v>-345087.17821099999</v>
          </cell>
        </row>
        <row r="6008">
          <cell r="F6008" t="str">
            <v>SB</v>
          </cell>
          <cell r="H6008" t="str">
            <v>FO3</v>
          </cell>
          <cell r="O6008" t="str">
            <v>N/A</v>
          </cell>
          <cell r="V6008">
            <v>1880404.2199949999</v>
          </cell>
        </row>
        <row r="6009">
          <cell r="F6009" t="str">
            <v>SB</v>
          </cell>
          <cell r="H6009" t="str">
            <v>FO3</v>
          </cell>
          <cell r="O6009" t="str">
            <v>N/A</v>
          </cell>
          <cell r="V6009">
            <v>587168.56237000006</v>
          </cell>
        </row>
        <row r="6010">
          <cell r="F6010" t="str">
            <v>SB</v>
          </cell>
          <cell r="H6010" t="str">
            <v>FO3</v>
          </cell>
          <cell r="O6010" t="str">
            <v>N/A</v>
          </cell>
          <cell r="V6010">
            <v>-953214.01590100001</v>
          </cell>
        </row>
        <row r="6011">
          <cell r="F6011" t="str">
            <v>SB</v>
          </cell>
          <cell r="H6011" t="str">
            <v>FO3</v>
          </cell>
          <cell r="O6011" t="str">
            <v>N/A</v>
          </cell>
          <cell r="V6011">
            <v>154959292.16856202</v>
          </cell>
        </row>
        <row r="6012">
          <cell r="F6012" t="str">
            <v>SB</v>
          </cell>
          <cell r="H6012" t="str">
            <v>FO3</v>
          </cell>
          <cell r="O6012" t="str">
            <v>N/A</v>
          </cell>
          <cell r="V6012">
            <v>34918663.401311003</v>
          </cell>
        </row>
        <row r="6013">
          <cell r="F6013" t="str">
            <v>SB</v>
          </cell>
          <cell r="H6013" t="str">
            <v>FO3</v>
          </cell>
          <cell r="O6013" t="str">
            <v>N/A</v>
          </cell>
          <cell r="V6013">
            <v>39934684.794771999</v>
          </cell>
        </row>
        <row r="6014">
          <cell r="F6014" t="str">
            <v>SB</v>
          </cell>
          <cell r="H6014" t="str">
            <v>FO3</v>
          </cell>
          <cell r="O6014" t="str">
            <v>N/A</v>
          </cell>
          <cell r="V6014">
            <v>353403917.74922097</v>
          </cell>
        </row>
        <row r="6015">
          <cell r="F6015" t="str">
            <v>SB</v>
          </cell>
          <cell r="H6015" t="str">
            <v>FO3</v>
          </cell>
          <cell r="O6015" t="str">
            <v>N/A</v>
          </cell>
          <cell r="V6015">
            <v>92658775.577479005</v>
          </cell>
        </row>
        <row r="6016">
          <cell r="F6016" t="str">
            <v>SB</v>
          </cell>
          <cell r="H6016" t="str">
            <v>FO3</v>
          </cell>
          <cell r="O6016" t="str">
            <v>N/A</v>
          </cell>
          <cell r="V6016">
            <v>45182088.371645004</v>
          </cell>
        </row>
        <row r="6017">
          <cell r="F6017" t="str">
            <v>SB</v>
          </cell>
          <cell r="H6017" t="str">
            <v>N/A</v>
          </cell>
          <cell r="O6017" t="str">
            <v>N/A</v>
          </cell>
          <cell r="V6017">
            <v>0</v>
          </cell>
        </row>
        <row r="6018">
          <cell r="F6018" t="str">
            <v>SB</v>
          </cell>
          <cell r="H6018" t="str">
            <v>N/A</v>
          </cell>
          <cell r="O6018" t="str">
            <v>N/A</v>
          </cell>
          <cell r="V6018">
            <v>0</v>
          </cell>
        </row>
        <row r="6019">
          <cell r="F6019" t="str">
            <v>SB</v>
          </cell>
          <cell r="H6019" t="str">
            <v>N/A</v>
          </cell>
          <cell r="O6019" t="str">
            <v>N/A</v>
          </cell>
          <cell r="V6019">
            <v>0</v>
          </cell>
        </row>
        <row r="6020">
          <cell r="F6020" t="str">
            <v>SB</v>
          </cell>
          <cell r="H6020" t="str">
            <v>N/A</v>
          </cell>
          <cell r="O6020" t="str">
            <v>N/A</v>
          </cell>
          <cell r="V6020">
            <v>0</v>
          </cell>
        </row>
        <row r="6021">
          <cell r="F6021" t="str">
            <v>SB</v>
          </cell>
          <cell r="H6021" t="str">
            <v>N/A</v>
          </cell>
          <cell r="O6021" t="str">
            <v>N/A</v>
          </cell>
          <cell r="V6021">
            <v>0</v>
          </cell>
        </row>
        <row r="6022">
          <cell r="F6022" t="str">
            <v>SB</v>
          </cell>
          <cell r="H6022" t="str">
            <v>N/A</v>
          </cell>
          <cell r="O6022" t="str">
            <v>N/A</v>
          </cell>
          <cell r="V6022">
            <v>0</v>
          </cell>
        </row>
        <row r="6023">
          <cell r="F6023" t="str">
            <v>B-1</v>
          </cell>
          <cell r="H6023" t="str">
            <v>N/A</v>
          </cell>
          <cell r="O6023" t="str">
            <v>N/A</v>
          </cell>
          <cell r="V6023">
            <v>268875860.60919797</v>
          </cell>
        </row>
        <row r="6024">
          <cell r="F6024" t="str">
            <v>B-6</v>
          </cell>
          <cell r="H6024" t="str">
            <v>N/A</v>
          </cell>
          <cell r="O6024" t="str">
            <v>N/A</v>
          </cell>
          <cell r="V6024">
            <v>75321939.484852001</v>
          </cell>
        </row>
        <row r="6025">
          <cell r="F6025" t="str">
            <v>A-15</v>
          </cell>
          <cell r="H6025" t="str">
            <v>N/A</v>
          </cell>
          <cell r="O6025" t="str">
            <v>N/A</v>
          </cell>
          <cell r="V6025">
            <v>58364.070976999996</v>
          </cell>
        </row>
        <row r="6026">
          <cell r="F6026" t="str">
            <v>SB</v>
          </cell>
          <cell r="H6026" t="str">
            <v>N/A</v>
          </cell>
          <cell r="O6026" t="str">
            <v>N/A</v>
          </cell>
          <cell r="V6026">
            <v>0</v>
          </cell>
        </row>
        <row r="6027">
          <cell r="F6027" t="str">
            <v>SB</v>
          </cell>
          <cell r="H6027" t="str">
            <v>N/A</v>
          </cell>
          <cell r="O6027" t="str">
            <v>N/A</v>
          </cell>
          <cell r="V6027">
            <v>0</v>
          </cell>
        </row>
        <row r="6028">
          <cell r="F6028" t="str">
            <v>SB</v>
          </cell>
          <cell r="H6028" t="str">
            <v>N/A</v>
          </cell>
          <cell r="O6028" t="str">
            <v>N/A</v>
          </cell>
          <cell r="V6028">
            <v>0</v>
          </cell>
        </row>
        <row r="6029">
          <cell r="F6029" t="str">
            <v>LS-1</v>
          </cell>
          <cell r="H6029" t="str">
            <v>N/A</v>
          </cell>
          <cell r="O6029" t="str">
            <v>N/A</v>
          </cell>
          <cell r="V6029">
            <v>0</v>
          </cell>
        </row>
        <row r="6030">
          <cell r="F6030" t="str">
            <v>LS-1</v>
          </cell>
          <cell r="H6030" t="str">
            <v>N/A</v>
          </cell>
          <cell r="O6030" t="str">
            <v>N/A</v>
          </cell>
          <cell r="V6030">
            <v>0</v>
          </cell>
        </row>
        <row r="6031">
          <cell r="F6031" t="str">
            <v>LS-1</v>
          </cell>
          <cell r="H6031" t="str">
            <v>N/A</v>
          </cell>
          <cell r="O6031" t="str">
            <v>C</v>
          </cell>
          <cell r="V6031">
            <v>0</v>
          </cell>
        </row>
        <row r="6032">
          <cell r="F6032" t="str">
            <v>LS-1</v>
          </cell>
          <cell r="H6032" t="str">
            <v>N/A</v>
          </cell>
          <cell r="O6032" t="str">
            <v>C</v>
          </cell>
          <cell r="V6032">
            <v>0</v>
          </cell>
        </row>
        <row r="6033">
          <cell r="F6033" t="str">
            <v>LS-1</v>
          </cell>
          <cell r="H6033" t="str">
            <v>CARE Surcharge</v>
          </cell>
          <cell r="O6033" t="str">
            <v>N/A</v>
          </cell>
          <cell r="V6033">
            <v>0</v>
          </cell>
        </row>
        <row r="6034">
          <cell r="F6034" t="str">
            <v>LS-1</v>
          </cell>
          <cell r="H6034" t="str">
            <v>N/A</v>
          </cell>
          <cell r="O6034" t="str">
            <v>N/A</v>
          </cell>
          <cell r="V6034">
            <v>0</v>
          </cell>
        </row>
        <row r="6035">
          <cell r="F6035" t="str">
            <v>LS-1</v>
          </cell>
          <cell r="H6035" t="str">
            <v>N/A</v>
          </cell>
          <cell r="O6035" t="str">
            <v>N/A</v>
          </cell>
          <cell r="V6035">
            <v>0</v>
          </cell>
        </row>
        <row r="6036">
          <cell r="F6036" t="str">
            <v>LS-1</v>
          </cell>
          <cell r="H6036" t="str">
            <v>N/A</v>
          </cell>
          <cell r="O6036" t="str">
            <v>N/A</v>
          </cell>
          <cell r="V6036">
            <v>0</v>
          </cell>
        </row>
        <row r="6037">
          <cell r="F6037" t="str">
            <v>LS-1</v>
          </cell>
          <cell r="H6037" t="str">
            <v>N/A</v>
          </cell>
          <cell r="O6037" t="str">
            <v>N/A</v>
          </cell>
          <cell r="V6037">
            <v>0</v>
          </cell>
        </row>
        <row r="6038">
          <cell r="F6038" t="str">
            <v>LS-1</v>
          </cell>
          <cell r="H6038" t="str">
            <v>Non-Surcharge</v>
          </cell>
          <cell r="O6038" t="str">
            <v>N/A</v>
          </cell>
          <cell r="V6038">
            <v>0</v>
          </cell>
        </row>
        <row r="6039">
          <cell r="F6039" t="str">
            <v>LS-1</v>
          </cell>
          <cell r="H6039" t="str">
            <v>N/A</v>
          </cell>
          <cell r="O6039" t="str">
            <v>N/A</v>
          </cell>
          <cell r="V6039">
            <v>0</v>
          </cell>
        </row>
        <row r="6040">
          <cell r="F6040" t="str">
            <v>LS-1</v>
          </cell>
          <cell r="H6040" t="str">
            <v>N/A</v>
          </cell>
          <cell r="O6040" t="str">
            <v>N/A</v>
          </cell>
          <cell r="V6040">
            <v>0</v>
          </cell>
        </row>
        <row r="6041">
          <cell r="F6041" t="str">
            <v>LS-1</v>
          </cell>
          <cell r="H6041" t="str">
            <v>FO1</v>
          </cell>
          <cell r="O6041" t="str">
            <v>N/A</v>
          </cell>
          <cell r="V6041">
            <v>0</v>
          </cell>
        </row>
        <row r="6042">
          <cell r="F6042" t="str">
            <v>LS-1</v>
          </cell>
          <cell r="H6042" t="str">
            <v>CARE Surcharge</v>
          </cell>
          <cell r="O6042" t="str">
            <v>N/A</v>
          </cell>
          <cell r="V6042">
            <v>16571561.699999999</v>
          </cell>
        </row>
        <row r="6043">
          <cell r="F6043" t="str">
            <v>LS-1</v>
          </cell>
          <cell r="H6043" t="str">
            <v>CARE Surcharge</v>
          </cell>
          <cell r="O6043" t="str">
            <v>N/A</v>
          </cell>
          <cell r="V6043">
            <v>16569675.699999999</v>
          </cell>
        </row>
        <row r="6044">
          <cell r="F6044" t="str">
            <v>LS-1</v>
          </cell>
          <cell r="H6044" t="str">
            <v>EITE</v>
          </cell>
          <cell r="O6044" t="str">
            <v>N/A</v>
          </cell>
          <cell r="V6044">
            <v>0</v>
          </cell>
        </row>
        <row r="6045">
          <cell r="F6045" t="str">
            <v>LS-1</v>
          </cell>
          <cell r="H6045" t="str">
            <v>EITE</v>
          </cell>
          <cell r="O6045" t="str">
            <v>N/A</v>
          </cell>
          <cell r="V6045">
            <v>0</v>
          </cell>
        </row>
        <row r="6046">
          <cell r="F6046" t="str">
            <v>LS-1</v>
          </cell>
          <cell r="H6046" t="str">
            <v>EUCRA</v>
          </cell>
          <cell r="O6046" t="str">
            <v>N/A</v>
          </cell>
          <cell r="V6046">
            <v>16571561.699999999</v>
          </cell>
        </row>
        <row r="6047">
          <cell r="F6047" t="str">
            <v>LS-1</v>
          </cell>
          <cell r="H6047" t="str">
            <v>EUCRA</v>
          </cell>
          <cell r="O6047" t="str">
            <v>N/A</v>
          </cell>
          <cell r="V6047">
            <v>16569675.699999999</v>
          </cell>
        </row>
        <row r="6048">
          <cell r="F6048" t="str">
            <v>LS-1</v>
          </cell>
          <cell r="H6048" t="str">
            <v>N/A</v>
          </cell>
          <cell r="O6048" t="str">
            <v>N/A</v>
          </cell>
          <cell r="V6048">
            <v>16571561.699999999</v>
          </cell>
        </row>
        <row r="6049">
          <cell r="F6049" t="str">
            <v>LS-1</v>
          </cell>
          <cell r="H6049" t="str">
            <v>N/A</v>
          </cell>
          <cell r="O6049" t="str">
            <v>N/A</v>
          </cell>
          <cell r="V6049">
            <v>16569675.699999999</v>
          </cell>
        </row>
        <row r="6050">
          <cell r="F6050" t="str">
            <v>LS-1</v>
          </cell>
          <cell r="H6050" t="str">
            <v>N/A</v>
          </cell>
          <cell r="O6050" t="str">
            <v>N/A</v>
          </cell>
          <cell r="V6050">
            <v>16571561.699999999</v>
          </cell>
        </row>
        <row r="6051">
          <cell r="F6051" t="str">
            <v>LS-1</v>
          </cell>
          <cell r="H6051" t="str">
            <v>N/A</v>
          </cell>
          <cell r="O6051" t="str">
            <v>N/A</v>
          </cell>
          <cell r="V6051">
            <v>16569675.699999999</v>
          </cell>
        </row>
        <row r="6052">
          <cell r="F6052" t="str">
            <v>LS-1</v>
          </cell>
          <cell r="H6052" t="str">
            <v>N/A</v>
          </cell>
          <cell r="O6052" t="str">
            <v>N/A</v>
          </cell>
          <cell r="V6052">
            <v>16571561.699999999</v>
          </cell>
        </row>
        <row r="6053">
          <cell r="F6053" t="str">
            <v>LS-1</v>
          </cell>
          <cell r="H6053" t="str">
            <v>N/A</v>
          </cell>
          <cell r="O6053" t="str">
            <v>N/A</v>
          </cell>
          <cell r="V6053">
            <v>16569675.699999999</v>
          </cell>
        </row>
        <row r="6054">
          <cell r="F6054" t="str">
            <v>LS-1</v>
          </cell>
          <cell r="H6054" t="str">
            <v>N/A</v>
          </cell>
          <cell r="O6054" t="str">
            <v>N/A</v>
          </cell>
          <cell r="V6054">
            <v>16571561.699999999</v>
          </cell>
        </row>
        <row r="6055">
          <cell r="F6055" t="str">
            <v>LS-1</v>
          </cell>
          <cell r="H6055" t="str">
            <v>N/A</v>
          </cell>
          <cell r="O6055" t="str">
            <v>N/A</v>
          </cell>
          <cell r="V6055">
            <v>16569675.699999999</v>
          </cell>
        </row>
        <row r="6056">
          <cell r="F6056" t="str">
            <v>LS-1</v>
          </cell>
          <cell r="H6056" t="str">
            <v>N/A</v>
          </cell>
          <cell r="O6056" t="str">
            <v>N/A</v>
          </cell>
          <cell r="V6056">
            <v>7678916.2999999998</v>
          </cell>
        </row>
        <row r="6057">
          <cell r="F6057" t="str">
            <v>LS-1</v>
          </cell>
          <cell r="H6057" t="str">
            <v>N/A</v>
          </cell>
          <cell r="O6057" t="str">
            <v>N/A</v>
          </cell>
          <cell r="V6057">
            <v>7677744.5</v>
          </cell>
        </row>
        <row r="6058">
          <cell r="F6058" t="str">
            <v>LS-1</v>
          </cell>
          <cell r="H6058" t="str">
            <v>N/A</v>
          </cell>
          <cell r="O6058" t="str">
            <v>N/A</v>
          </cell>
          <cell r="V6058">
            <v>16571561.699999999</v>
          </cell>
        </row>
        <row r="6059">
          <cell r="F6059" t="str">
            <v>LS-1</v>
          </cell>
          <cell r="H6059" t="str">
            <v>N/A</v>
          </cell>
          <cell r="O6059" t="str">
            <v>N/A</v>
          </cell>
          <cell r="V6059">
            <v>16569675.699999999</v>
          </cell>
        </row>
        <row r="6060">
          <cell r="F6060" t="str">
            <v>LS-1</v>
          </cell>
          <cell r="H6060" t="str">
            <v>N/A</v>
          </cell>
          <cell r="O6060" t="str">
            <v>N/A</v>
          </cell>
          <cell r="V6060">
            <v>16571561.699999999</v>
          </cell>
        </row>
        <row r="6061">
          <cell r="F6061" t="str">
            <v>LS-1</v>
          </cell>
          <cell r="H6061" t="str">
            <v>N/A</v>
          </cell>
          <cell r="O6061" t="str">
            <v>N/A</v>
          </cell>
          <cell r="V6061">
            <v>16569675.699999999</v>
          </cell>
        </row>
        <row r="6062">
          <cell r="F6062" t="str">
            <v>LS-1</v>
          </cell>
          <cell r="H6062" t="str">
            <v>N/A</v>
          </cell>
          <cell r="O6062" t="str">
            <v>N/A</v>
          </cell>
          <cell r="V6062">
            <v>16571561.699999999</v>
          </cell>
        </row>
        <row r="6063">
          <cell r="F6063" t="str">
            <v>LS-1</v>
          </cell>
          <cell r="H6063" t="str">
            <v>N/A</v>
          </cell>
          <cell r="O6063" t="str">
            <v>N/A</v>
          </cell>
          <cell r="V6063">
            <v>16569675.699999999</v>
          </cell>
        </row>
        <row r="6064">
          <cell r="F6064" t="str">
            <v>LS-1</v>
          </cell>
          <cell r="H6064" t="str">
            <v>N/A</v>
          </cell>
          <cell r="O6064" t="str">
            <v>N/A</v>
          </cell>
          <cell r="V6064">
            <v>16571561.699999999</v>
          </cell>
        </row>
        <row r="6065">
          <cell r="F6065" t="str">
            <v>LS-1</v>
          </cell>
          <cell r="H6065" t="str">
            <v>N/A</v>
          </cell>
          <cell r="O6065" t="str">
            <v>N/A</v>
          </cell>
          <cell r="V6065">
            <v>16569675.699999999</v>
          </cell>
        </row>
        <row r="6066">
          <cell r="F6066" t="str">
            <v>LS-1</v>
          </cell>
          <cell r="H6066" t="str">
            <v>Non-Surcharge</v>
          </cell>
          <cell r="O6066" t="str">
            <v>N/A</v>
          </cell>
          <cell r="V6066">
            <v>16571561.699999999</v>
          </cell>
        </row>
        <row r="6067">
          <cell r="F6067" t="str">
            <v>LS-1</v>
          </cell>
          <cell r="H6067" t="str">
            <v>Non-Surcharge</v>
          </cell>
          <cell r="O6067" t="str">
            <v>N/A</v>
          </cell>
          <cell r="V6067">
            <v>16569675.699999999</v>
          </cell>
        </row>
        <row r="6068">
          <cell r="F6068" t="str">
            <v>LS-1</v>
          </cell>
          <cell r="H6068" t="str">
            <v>Small Business</v>
          </cell>
          <cell r="O6068" t="str">
            <v>N/A</v>
          </cell>
          <cell r="V6068">
            <v>0</v>
          </cell>
        </row>
        <row r="6069">
          <cell r="F6069" t="str">
            <v>LS-1</v>
          </cell>
          <cell r="H6069" t="str">
            <v>Small Business</v>
          </cell>
          <cell r="O6069" t="str">
            <v>N/A</v>
          </cell>
          <cell r="V6069">
            <v>0</v>
          </cell>
        </row>
        <row r="6070">
          <cell r="F6070" t="str">
            <v>LS-1</v>
          </cell>
          <cell r="H6070" t="str">
            <v>TAC</v>
          </cell>
          <cell r="O6070" t="str">
            <v>N/A</v>
          </cell>
          <cell r="V6070">
            <v>16571561.699999999</v>
          </cell>
        </row>
        <row r="6071">
          <cell r="F6071" t="str">
            <v>LS-1</v>
          </cell>
          <cell r="H6071" t="str">
            <v>TAC</v>
          </cell>
          <cell r="O6071" t="str">
            <v>N/A</v>
          </cell>
          <cell r="V6071">
            <v>16569675.699999999</v>
          </cell>
        </row>
        <row r="6072">
          <cell r="F6072" t="str">
            <v>LS-1</v>
          </cell>
          <cell r="H6072" t="str">
            <v>TRBAA</v>
          </cell>
          <cell r="O6072" t="str">
            <v>N/A</v>
          </cell>
          <cell r="V6072">
            <v>16571561.699999999</v>
          </cell>
        </row>
        <row r="6073">
          <cell r="F6073" t="str">
            <v>LS-1</v>
          </cell>
          <cell r="H6073" t="str">
            <v>TRBAA</v>
          </cell>
          <cell r="O6073" t="str">
            <v>N/A</v>
          </cell>
          <cell r="V6073">
            <v>16569675.699999999</v>
          </cell>
        </row>
        <row r="6074">
          <cell r="F6074" t="str">
            <v>LS-1</v>
          </cell>
          <cell r="H6074" t="str">
            <v>N/A</v>
          </cell>
          <cell r="O6074" t="str">
            <v>N/A</v>
          </cell>
          <cell r="V6074">
            <v>16571561.699999999</v>
          </cell>
        </row>
        <row r="6075">
          <cell r="F6075" t="str">
            <v>LS-1</v>
          </cell>
          <cell r="H6075" t="str">
            <v>N/A</v>
          </cell>
          <cell r="O6075" t="str">
            <v>N/A</v>
          </cell>
          <cell r="V6075">
            <v>16569675.699999999</v>
          </cell>
        </row>
        <row r="6076">
          <cell r="F6076" t="str">
            <v>LS-1</v>
          </cell>
          <cell r="H6076" t="str">
            <v>N/A</v>
          </cell>
          <cell r="O6076" t="str">
            <v>N/A</v>
          </cell>
          <cell r="V6076">
            <v>16571561.699999999</v>
          </cell>
        </row>
        <row r="6077">
          <cell r="F6077" t="str">
            <v>LS-1</v>
          </cell>
          <cell r="H6077" t="str">
            <v>N/A</v>
          </cell>
          <cell r="O6077" t="str">
            <v>N/A</v>
          </cell>
          <cell r="V6077">
            <v>16569675.699999999</v>
          </cell>
        </row>
        <row r="6078">
          <cell r="F6078" t="str">
            <v>LS-1</v>
          </cell>
          <cell r="H6078" t="str">
            <v>FO1</v>
          </cell>
          <cell r="O6078" t="str">
            <v>N/A</v>
          </cell>
          <cell r="V6078">
            <v>16571561.699999999</v>
          </cell>
        </row>
        <row r="6079">
          <cell r="F6079" t="str">
            <v>LS-1</v>
          </cell>
          <cell r="H6079" t="str">
            <v>FO1</v>
          </cell>
          <cell r="O6079" t="str">
            <v>N/A</v>
          </cell>
          <cell r="V6079">
            <v>16569675.699999999</v>
          </cell>
        </row>
        <row r="6080">
          <cell r="F6080" t="str">
            <v>LS-1</v>
          </cell>
          <cell r="H6080" t="str">
            <v>N/A</v>
          </cell>
          <cell r="O6080" t="str">
            <v>N/A</v>
          </cell>
          <cell r="V6080">
            <v>1988491</v>
          </cell>
        </row>
        <row r="6081">
          <cell r="F6081" t="str">
            <v>LS-1</v>
          </cell>
          <cell r="H6081" t="str">
            <v>N/A</v>
          </cell>
          <cell r="O6081" t="str">
            <v>N/A</v>
          </cell>
          <cell r="V6081">
            <v>0</v>
          </cell>
        </row>
        <row r="6082">
          <cell r="F6082" t="str">
            <v>LS-1</v>
          </cell>
          <cell r="H6082" t="str">
            <v>N/A</v>
          </cell>
          <cell r="O6082" t="str">
            <v>N/A</v>
          </cell>
          <cell r="V6082">
            <v>26672.400000000001</v>
          </cell>
        </row>
        <row r="6083">
          <cell r="F6083" t="str">
            <v>LS-1</v>
          </cell>
          <cell r="H6083" t="str">
            <v>N/A</v>
          </cell>
          <cell r="O6083" t="str">
            <v>N/A</v>
          </cell>
          <cell r="V6083">
            <v>1666.8</v>
          </cell>
        </row>
        <row r="6084">
          <cell r="F6084" t="str">
            <v>LS-1</v>
          </cell>
          <cell r="H6084" t="str">
            <v>N/A</v>
          </cell>
          <cell r="O6084" t="str">
            <v>N/A</v>
          </cell>
          <cell r="V6084">
            <v>85525.8</v>
          </cell>
        </row>
        <row r="6085">
          <cell r="F6085" t="str">
            <v>LS-1</v>
          </cell>
          <cell r="H6085" t="str">
            <v>N/A</v>
          </cell>
          <cell r="O6085" t="str">
            <v>N/A</v>
          </cell>
          <cell r="V6085">
            <v>10623.6</v>
          </cell>
        </row>
        <row r="6086">
          <cell r="F6086" t="str">
            <v>LS-1</v>
          </cell>
          <cell r="H6086" t="str">
            <v>N/A</v>
          </cell>
          <cell r="O6086" t="str">
            <v>N/A</v>
          </cell>
          <cell r="V6086">
            <v>170176.8</v>
          </cell>
        </row>
        <row r="6087">
          <cell r="F6087" t="str">
            <v>LS-1</v>
          </cell>
          <cell r="H6087" t="str">
            <v>N/A</v>
          </cell>
          <cell r="O6087" t="str">
            <v>N/A</v>
          </cell>
          <cell r="V6087">
            <v>1632029</v>
          </cell>
        </row>
        <row r="6088">
          <cell r="F6088" t="str">
            <v>LS-1</v>
          </cell>
          <cell r="H6088" t="str">
            <v>N/A</v>
          </cell>
          <cell r="O6088" t="str">
            <v>N/A</v>
          </cell>
          <cell r="V6088">
            <v>0</v>
          </cell>
        </row>
        <row r="6089">
          <cell r="F6089" t="str">
            <v>LS-1</v>
          </cell>
          <cell r="H6089" t="str">
            <v>N/A</v>
          </cell>
          <cell r="O6089" t="str">
            <v>N/A</v>
          </cell>
          <cell r="V6089">
            <v>2109918.6</v>
          </cell>
        </row>
        <row r="6090">
          <cell r="F6090" t="str">
            <v>LS-1</v>
          </cell>
          <cell r="H6090" t="str">
            <v>N/A</v>
          </cell>
          <cell r="O6090" t="str">
            <v>N/A</v>
          </cell>
          <cell r="V6090">
            <v>8477745.0000000019</v>
          </cell>
        </row>
        <row r="6091">
          <cell r="F6091" t="str">
            <v>LS-1</v>
          </cell>
          <cell r="H6091" t="str">
            <v>N/A</v>
          </cell>
          <cell r="O6091" t="str">
            <v>N/A</v>
          </cell>
          <cell r="V6091">
            <v>586324.80000000005</v>
          </cell>
        </row>
        <row r="6092">
          <cell r="F6092" t="str">
            <v>LS-1</v>
          </cell>
          <cell r="H6092" t="str">
            <v>N/A</v>
          </cell>
          <cell r="O6092" t="str">
            <v>N/A</v>
          </cell>
          <cell r="V6092">
            <v>211984.8</v>
          </cell>
        </row>
        <row r="6093">
          <cell r="F6093" t="str">
            <v>LS-1</v>
          </cell>
          <cell r="H6093" t="str">
            <v>N/A</v>
          </cell>
          <cell r="O6093" t="str">
            <v>N/A</v>
          </cell>
          <cell r="V6093">
            <v>2858626.8</v>
          </cell>
        </row>
        <row r="6094">
          <cell r="F6094" t="str">
            <v>LS-1</v>
          </cell>
          <cell r="H6094" t="str">
            <v>N/A</v>
          </cell>
          <cell r="O6094" t="str">
            <v>N/A</v>
          </cell>
          <cell r="V6094">
            <v>995780.2</v>
          </cell>
        </row>
        <row r="6095">
          <cell r="F6095" t="str">
            <v>LS-1</v>
          </cell>
          <cell r="H6095" t="str">
            <v>N/A</v>
          </cell>
          <cell r="O6095" t="str">
            <v>N/A</v>
          </cell>
          <cell r="V6095">
            <v>15356660.800000001</v>
          </cell>
        </row>
        <row r="6096">
          <cell r="F6096" t="str">
            <v>LS-1</v>
          </cell>
          <cell r="H6096" t="str">
            <v>FO2</v>
          </cell>
          <cell r="O6096" t="str">
            <v>N/A</v>
          </cell>
          <cell r="V6096">
            <v>0</v>
          </cell>
        </row>
        <row r="6097">
          <cell r="F6097" t="str">
            <v>LS-1</v>
          </cell>
          <cell r="H6097" t="str">
            <v>FO2</v>
          </cell>
          <cell r="O6097" t="str">
            <v>N/A</v>
          </cell>
          <cell r="V6097">
            <v>16571561.699999999</v>
          </cell>
        </row>
        <row r="6098">
          <cell r="F6098" t="str">
            <v>LS-1</v>
          </cell>
          <cell r="H6098" t="str">
            <v>FO2</v>
          </cell>
          <cell r="O6098" t="str">
            <v>N/A</v>
          </cell>
          <cell r="V6098">
            <v>16569675.699999999</v>
          </cell>
        </row>
        <row r="6099">
          <cell r="F6099" t="str">
            <v>LS-1</v>
          </cell>
          <cell r="H6099" t="str">
            <v>FO3</v>
          </cell>
          <cell r="O6099" t="str">
            <v>N/A</v>
          </cell>
          <cell r="V6099">
            <v>0</v>
          </cell>
        </row>
        <row r="6100">
          <cell r="F6100" t="str">
            <v>LS-1</v>
          </cell>
          <cell r="H6100" t="str">
            <v>FO3</v>
          </cell>
          <cell r="O6100" t="str">
            <v>N/A</v>
          </cell>
          <cell r="V6100">
            <v>16571561.699999999</v>
          </cell>
        </row>
        <row r="6101">
          <cell r="F6101" t="str">
            <v>LS-1</v>
          </cell>
          <cell r="H6101" t="str">
            <v>FO3</v>
          </cell>
          <cell r="O6101" t="str">
            <v>N/A</v>
          </cell>
          <cell r="V6101">
            <v>16569675.699999999</v>
          </cell>
        </row>
        <row r="6102">
          <cell r="F6102" t="str">
            <v>LS-1</v>
          </cell>
          <cell r="H6102" t="str">
            <v>N/A</v>
          </cell>
          <cell r="O6102" t="str">
            <v>N/A</v>
          </cell>
          <cell r="V6102">
            <v>396949.2</v>
          </cell>
        </row>
        <row r="6103">
          <cell r="F6103" t="str">
            <v>LS-1</v>
          </cell>
          <cell r="H6103" t="str">
            <v>N/A</v>
          </cell>
          <cell r="O6103" t="str">
            <v>N/A</v>
          </cell>
          <cell r="V6103">
            <v>191918.4</v>
          </cell>
        </row>
        <row r="6104">
          <cell r="F6104" t="str">
            <v>SB</v>
          </cell>
          <cell r="H6104" t="str">
            <v>N/A</v>
          </cell>
          <cell r="O6104" t="str">
            <v>N/A</v>
          </cell>
          <cell r="V6104">
            <v>164765.98098200001</v>
          </cell>
        </row>
        <row r="6105">
          <cell r="F6105" t="str">
            <v>SB</v>
          </cell>
          <cell r="H6105" t="str">
            <v>N/A</v>
          </cell>
          <cell r="O6105" t="str">
            <v>N/A</v>
          </cell>
          <cell r="V6105">
            <v>168170.64997</v>
          </cell>
        </row>
        <row r="6106">
          <cell r="F6106" t="str">
            <v>SB</v>
          </cell>
          <cell r="H6106" t="str">
            <v>N/A</v>
          </cell>
          <cell r="O6106" t="str">
            <v>N/A</v>
          </cell>
          <cell r="V6106">
            <v>7603694.8633900005</v>
          </cell>
        </row>
        <row r="6107">
          <cell r="F6107" t="str">
            <v>LS-1</v>
          </cell>
          <cell r="H6107" t="str">
            <v>N/A</v>
          </cell>
          <cell r="O6107" t="str">
            <v>N/A</v>
          </cell>
          <cell r="V6107">
            <v>4666.8</v>
          </cell>
        </row>
        <row r="6108">
          <cell r="F6108" t="str">
            <v>LS-2</v>
          </cell>
          <cell r="H6108" t="str">
            <v>N/A</v>
          </cell>
          <cell r="O6108" t="str">
            <v>N/A</v>
          </cell>
          <cell r="V6108">
            <v>0</v>
          </cell>
        </row>
        <row r="6109">
          <cell r="F6109" t="str">
            <v>LS-2</v>
          </cell>
          <cell r="H6109" t="str">
            <v>N/A</v>
          </cell>
          <cell r="O6109" t="str">
            <v>N/A</v>
          </cell>
          <cell r="V6109">
            <v>0</v>
          </cell>
        </row>
        <row r="6110">
          <cell r="F6110" t="str">
            <v>LS-2</v>
          </cell>
          <cell r="H6110" t="str">
            <v>N/A</v>
          </cell>
          <cell r="O6110" t="str">
            <v>C</v>
          </cell>
          <cell r="V6110">
            <v>0</v>
          </cell>
        </row>
        <row r="6111">
          <cell r="F6111" t="str">
            <v>LS-2</v>
          </cell>
          <cell r="H6111" t="str">
            <v>N/A</v>
          </cell>
          <cell r="O6111" t="str">
            <v>C</v>
          </cell>
          <cell r="V6111">
            <v>0</v>
          </cell>
        </row>
        <row r="6112">
          <cell r="F6112" t="str">
            <v>LS-2</v>
          </cell>
          <cell r="H6112" t="str">
            <v>CARE Surcharge</v>
          </cell>
          <cell r="O6112" t="str">
            <v>N/A</v>
          </cell>
          <cell r="V6112">
            <v>0</v>
          </cell>
        </row>
        <row r="6113">
          <cell r="F6113" t="str">
            <v>LS-2</v>
          </cell>
          <cell r="H6113" t="str">
            <v>N/A</v>
          </cell>
          <cell r="O6113" t="str">
            <v>N/A</v>
          </cell>
          <cell r="V6113">
            <v>8351.9999999999982</v>
          </cell>
        </row>
        <row r="6114">
          <cell r="F6114" t="str">
            <v>LS-2</v>
          </cell>
          <cell r="H6114" t="str">
            <v>N/A</v>
          </cell>
          <cell r="O6114" t="str">
            <v>N/A</v>
          </cell>
          <cell r="V6114">
            <v>0</v>
          </cell>
        </row>
        <row r="6115">
          <cell r="F6115" t="str">
            <v>LS-2</v>
          </cell>
          <cell r="H6115" t="str">
            <v>N/A</v>
          </cell>
          <cell r="O6115" t="str">
            <v>N/A</v>
          </cell>
          <cell r="V6115">
            <v>696</v>
          </cell>
        </row>
        <row r="6116">
          <cell r="F6116" t="str">
            <v>LS-2</v>
          </cell>
          <cell r="H6116" t="str">
            <v>N/A</v>
          </cell>
          <cell r="O6116" t="str">
            <v>N/A</v>
          </cell>
          <cell r="V6116">
            <v>8351.9999999999982</v>
          </cell>
        </row>
        <row r="6117">
          <cell r="F6117" t="str">
            <v>LS-2</v>
          </cell>
          <cell r="H6117" t="str">
            <v>Non-Surcharge</v>
          </cell>
          <cell r="O6117" t="str">
            <v>N/A</v>
          </cell>
          <cell r="V6117">
            <v>0</v>
          </cell>
        </row>
        <row r="6118">
          <cell r="F6118" t="str">
            <v>LS-2</v>
          </cell>
          <cell r="H6118" t="str">
            <v>N/A</v>
          </cell>
          <cell r="O6118" t="str">
            <v>N/A</v>
          </cell>
          <cell r="V6118">
            <v>0</v>
          </cell>
        </row>
        <row r="6119">
          <cell r="F6119" t="str">
            <v>LS-2</v>
          </cell>
          <cell r="H6119" t="str">
            <v>N/A</v>
          </cell>
          <cell r="O6119" t="str">
            <v>N/A</v>
          </cell>
          <cell r="V6119">
            <v>0</v>
          </cell>
        </row>
        <row r="6120">
          <cell r="F6120" t="str">
            <v>LS-2</v>
          </cell>
          <cell r="H6120" t="str">
            <v>FO1</v>
          </cell>
          <cell r="O6120" t="str">
            <v>N/A</v>
          </cell>
          <cell r="V6120">
            <v>0</v>
          </cell>
        </row>
        <row r="6121">
          <cell r="F6121" t="str">
            <v>LS-2</v>
          </cell>
          <cell r="H6121" t="str">
            <v>CARE Surcharge</v>
          </cell>
          <cell r="O6121" t="str">
            <v>N/A</v>
          </cell>
          <cell r="V6121">
            <v>97224632.099999994</v>
          </cell>
        </row>
        <row r="6122">
          <cell r="F6122" t="str">
            <v>LS-2</v>
          </cell>
          <cell r="H6122" t="str">
            <v>CARE Surcharge</v>
          </cell>
          <cell r="O6122" t="str">
            <v>N/A</v>
          </cell>
          <cell r="V6122">
            <v>96761303.400000006</v>
          </cell>
        </row>
        <row r="6123">
          <cell r="F6123" t="str">
            <v>LS-2</v>
          </cell>
          <cell r="H6123" t="str">
            <v>EITE</v>
          </cell>
          <cell r="O6123" t="str">
            <v>N/A</v>
          </cell>
          <cell r="V6123">
            <v>0</v>
          </cell>
        </row>
        <row r="6124">
          <cell r="F6124" t="str">
            <v>LS-2</v>
          </cell>
          <cell r="H6124" t="str">
            <v>EITE</v>
          </cell>
          <cell r="O6124" t="str">
            <v>N/A</v>
          </cell>
          <cell r="V6124">
            <v>0</v>
          </cell>
        </row>
        <row r="6125">
          <cell r="F6125" t="str">
            <v>LS-2</v>
          </cell>
          <cell r="H6125" t="str">
            <v>EUCRA</v>
          </cell>
          <cell r="O6125" t="str">
            <v>N/A</v>
          </cell>
          <cell r="V6125">
            <v>97224632.099999994</v>
          </cell>
        </row>
        <row r="6126">
          <cell r="F6126" t="str">
            <v>LS-2</v>
          </cell>
          <cell r="H6126" t="str">
            <v>EUCRA</v>
          </cell>
          <cell r="O6126" t="str">
            <v>N/A</v>
          </cell>
          <cell r="V6126">
            <v>96761303.400000006</v>
          </cell>
        </row>
        <row r="6127">
          <cell r="F6127" t="str">
            <v>LS-2</v>
          </cell>
          <cell r="H6127" t="str">
            <v>N/A</v>
          </cell>
          <cell r="O6127" t="str">
            <v>N/A</v>
          </cell>
          <cell r="V6127">
            <v>97224632.099999994</v>
          </cell>
        </row>
        <row r="6128">
          <cell r="F6128" t="str">
            <v>LS-2</v>
          </cell>
          <cell r="H6128" t="str">
            <v>N/A</v>
          </cell>
          <cell r="O6128" t="str">
            <v>N/A</v>
          </cell>
          <cell r="V6128">
            <v>96761303.400000006</v>
          </cell>
        </row>
        <row r="6129">
          <cell r="F6129" t="str">
            <v>LS-2</v>
          </cell>
          <cell r="H6129" t="str">
            <v>N/A</v>
          </cell>
          <cell r="O6129" t="str">
            <v>N/A</v>
          </cell>
          <cell r="V6129">
            <v>97224632.099999994</v>
          </cell>
        </row>
        <row r="6130">
          <cell r="F6130" t="str">
            <v>LS-2</v>
          </cell>
          <cell r="H6130" t="str">
            <v>N/A</v>
          </cell>
          <cell r="O6130" t="str">
            <v>N/A</v>
          </cell>
          <cell r="V6130">
            <v>96761303.400000006</v>
          </cell>
        </row>
        <row r="6131">
          <cell r="F6131" t="str">
            <v>LS-2</v>
          </cell>
          <cell r="H6131" t="str">
            <v>N/A</v>
          </cell>
          <cell r="O6131" t="str">
            <v>N/A</v>
          </cell>
          <cell r="V6131">
            <v>97224632.099999994</v>
          </cell>
        </row>
        <row r="6132">
          <cell r="F6132" t="str">
            <v>LS-2</v>
          </cell>
          <cell r="H6132" t="str">
            <v>N/A</v>
          </cell>
          <cell r="O6132" t="str">
            <v>N/A</v>
          </cell>
          <cell r="V6132">
            <v>96761303.400000006</v>
          </cell>
        </row>
        <row r="6133">
          <cell r="F6133" t="str">
            <v>LS-2</v>
          </cell>
          <cell r="H6133" t="str">
            <v>N/A</v>
          </cell>
          <cell r="O6133" t="str">
            <v>N/A</v>
          </cell>
          <cell r="V6133">
            <v>97224632.099999994</v>
          </cell>
        </row>
        <row r="6134">
          <cell r="F6134" t="str">
            <v>LS-2</v>
          </cell>
          <cell r="H6134" t="str">
            <v>N/A</v>
          </cell>
          <cell r="O6134" t="str">
            <v>N/A</v>
          </cell>
          <cell r="V6134">
            <v>96761303.400000006</v>
          </cell>
        </row>
        <row r="6135">
          <cell r="F6135" t="str">
            <v>LS-2</v>
          </cell>
          <cell r="H6135" t="str">
            <v>N/A</v>
          </cell>
          <cell r="O6135" t="str">
            <v>N/A</v>
          </cell>
          <cell r="V6135">
            <v>33084405.899999999</v>
          </cell>
        </row>
        <row r="6136">
          <cell r="F6136" t="str">
            <v>LS-2</v>
          </cell>
          <cell r="H6136" t="str">
            <v>N/A</v>
          </cell>
          <cell r="O6136" t="str">
            <v>N/A</v>
          </cell>
          <cell r="V6136">
            <v>32549225.199999999</v>
          </cell>
        </row>
        <row r="6137">
          <cell r="F6137" t="str">
            <v>LS-2</v>
          </cell>
          <cell r="H6137" t="str">
            <v>N/A</v>
          </cell>
          <cell r="O6137" t="str">
            <v>N/A</v>
          </cell>
          <cell r="V6137">
            <v>97224632.099999994</v>
          </cell>
        </row>
        <row r="6138">
          <cell r="F6138" t="str">
            <v>LS-2</v>
          </cell>
          <cell r="H6138" t="str">
            <v>N/A</v>
          </cell>
          <cell r="O6138" t="str">
            <v>N/A</v>
          </cell>
          <cell r="V6138">
            <v>96761303.400000006</v>
          </cell>
        </row>
        <row r="6139">
          <cell r="F6139" t="str">
            <v>LS-2</v>
          </cell>
          <cell r="H6139" t="str">
            <v>N/A</v>
          </cell>
          <cell r="O6139" t="str">
            <v>N/A</v>
          </cell>
          <cell r="V6139">
            <v>97224632.099999994</v>
          </cell>
        </row>
        <row r="6140">
          <cell r="F6140" t="str">
            <v>LS-2</v>
          </cell>
          <cell r="H6140" t="str">
            <v>N/A</v>
          </cell>
          <cell r="O6140" t="str">
            <v>N/A</v>
          </cell>
          <cell r="V6140">
            <v>96761303.400000006</v>
          </cell>
        </row>
        <row r="6141">
          <cell r="F6141" t="str">
            <v>LS-2</v>
          </cell>
          <cell r="H6141" t="str">
            <v>N/A</v>
          </cell>
          <cell r="O6141" t="str">
            <v>N/A</v>
          </cell>
          <cell r="V6141">
            <v>97224632.099999994</v>
          </cell>
        </row>
        <row r="6142">
          <cell r="F6142" t="str">
            <v>LS-2</v>
          </cell>
          <cell r="H6142" t="str">
            <v>N/A</v>
          </cell>
          <cell r="O6142" t="str">
            <v>N/A</v>
          </cell>
          <cell r="V6142">
            <v>96761303.400000006</v>
          </cell>
        </row>
        <row r="6143">
          <cell r="F6143" t="str">
            <v>LS-2</v>
          </cell>
          <cell r="H6143" t="str">
            <v>N/A</v>
          </cell>
          <cell r="O6143" t="str">
            <v>N/A</v>
          </cell>
          <cell r="V6143">
            <v>97224632.099999994</v>
          </cell>
        </row>
        <row r="6144">
          <cell r="F6144" t="str">
            <v>LS-2</v>
          </cell>
          <cell r="H6144" t="str">
            <v>N/A</v>
          </cell>
          <cell r="O6144" t="str">
            <v>N/A</v>
          </cell>
          <cell r="V6144">
            <v>96761303.400000006</v>
          </cell>
        </row>
        <row r="6145">
          <cell r="F6145" t="str">
            <v>LS-2</v>
          </cell>
          <cell r="H6145" t="str">
            <v>Non-Surcharge</v>
          </cell>
          <cell r="O6145" t="str">
            <v>N/A</v>
          </cell>
          <cell r="V6145">
            <v>97224632.099999994</v>
          </cell>
        </row>
        <row r="6146">
          <cell r="F6146" t="str">
            <v>LS-2</v>
          </cell>
          <cell r="H6146" t="str">
            <v>Non-Surcharge</v>
          </cell>
          <cell r="O6146" t="str">
            <v>N/A</v>
          </cell>
          <cell r="V6146">
            <v>96761303.400000006</v>
          </cell>
        </row>
        <row r="6147">
          <cell r="F6147" t="str">
            <v>LS-2</v>
          </cell>
          <cell r="H6147" t="str">
            <v>Small Business</v>
          </cell>
          <cell r="O6147" t="str">
            <v>N/A</v>
          </cell>
          <cell r="V6147">
            <v>0</v>
          </cell>
        </row>
        <row r="6148">
          <cell r="F6148" t="str">
            <v>LS-2</v>
          </cell>
          <cell r="H6148" t="str">
            <v>Small Business</v>
          </cell>
          <cell r="O6148" t="str">
            <v>N/A</v>
          </cell>
          <cell r="V6148">
            <v>0</v>
          </cell>
        </row>
        <row r="6149">
          <cell r="F6149" t="str">
            <v>LS-2</v>
          </cell>
          <cell r="H6149" t="str">
            <v>TAC</v>
          </cell>
          <cell r="O6149" t="str">
            <v>N/A</v>
          </cell>
          <cell r="V6149">
            <v>97224632.099999994</v>
          </cell>
        </row>
        <row r="6150">
          <cell r="F6150" t="str">
            <v>LS-2</v>
          </cell>
          <cell r="H6150" t="str">
            <v>TAC</v>
          </cell>
          <cell r="O6150" t="str">
            <v>N/A</v>
          </cell>
          <cell r="V6150">
            <v>96761303.400000006</v>
          </cell>
        </row>
        <row r="6151">
          <cell r="F6151" t="str">
            <v>LS-2</v>
          </cell>
          <cell r="H6151" t="str">
            <v>TRBAA</v>
          </cell>
          <cell r="O6151" t="str">
            <v>N/A</v>
          </cell>
          <cell r="V6151">
            <v>97224632.099999994</v>
          </cell>
        </row>
        <row r="6152">
          <cell r="F6152" t="str">
            <v>LS-2</v>
          </cell>
          <cell r="H6152" t="str">
            <v>TRBAA</v>
          </cell>
          <cell r="O6152" t="str">
            <v>N/A</v>
          </cell>
          <cell r="V6152">
            <v>96761303.400000006</v>
          </cell>
        </row>
        <row r="6153">
          <cell r="F6153" t="str">
            <v>LS-2</v>
          </cell>
          <cell r="H6153" t="str">
            <v>N/A</v>
          </cell>
          <cell r="O6153" t="str">
            <v>N/A</v>
          </cell>
          <cell r="V6153">
            <v>97224632.099999994</v>
          </cell>
        </row>
        <row r="6154">
          <cell r="F6154" t="str">
            <v>LS-2</v>
          </cell>
          <cell r="H6154" t="str">
            <v>N/A</v>
          </cell>
          <cell r="O6154" t="str">
            <v>N/A</v>
          </cell>
          <cell r="V6154">
            <v>96761303.400000006</v>
          </cell>
        </row>
        <row r="6155">
          <cell r="F6155" t="str">
            <v>LS-2</v>
          </cell>
          <cell r="H6155" t="str">
            <v>N/A</v>
          </cell>
          <cell r="O6155" t="str">
            <v>N/A</v>
          </cell>
          <cell r="V6155">
            <v>97224632.099999994</v>
          </cell>
        </row>
        <row r="6156">
          <cell r="F6156" t="str">
            <v>LS-2</v>
          </cell>
          <cell r="H6156" t="str">
            <v>N/A</v>
          </cell>
          <cell r="O6156" t="str">
            <v>N/A</v>
          </cell>
          <cell r="V6156">
            <v>96761303.400000006</v>
          </cell>
        </row>
        <row r="6157">
          <cell r="F6157" t="str">
            <v>LS-2</v>
          </cell>
          <cell r="H6157" t="str">
            <v>FO1</v>
          </cell>
          <cell r="O6157" t="str">
            <v>N/A</v>
          </cell>
          <cell r="V6157">
            <v>97224632.099999994</v>
          </cell>
        </row>
        <row r="6158">
          <cell r="F6158" t="str">
            <v>LS-2</v>
          </cell>
          <cell r="H6158" t="str">
            <v>FO1</v>
          </cell>
          <cell r="O6158" t="str">
            <v>N/A</v>
          </cell>
          <cell r="V6158">
            <v>96761303.400000006</v>
          </cell>
        </row>
        <row r="6159">
          <cell r="F6159" t="str">
            <v>LS-2</v>
          </cell>
          <cell r="H6159" t="str">
            <v>N/A</v>
          </cell>
          <cell r="O6159" t="str">
            <v>N/A</v>
          </cell>
          <cell r="V6159">
            <v>7844510</v>
          </cell>
        </row>
        <row r="6160">
          <cell r="F6160" t="str">
            <v>LS-2</v>
          </cell>
          <cell r="H6160" t="str">
            <v>N/A</v>
          </cell>
          <cell r="O6160" t="str">
            <v>N/A</v>
          </cell>
          <cell r="V6160">
            <v>0</v>
          </cell>
        </row>
        <row r="6161">
          <cell r="F6161" t="str">
            <v>LS-2</v>
          </cell>
          <cell r="H6161" t="str">
            <v>N/A</v>
          </cell>
          <cell r="O6161" t="str">
            <v>N/A</v>
          </cell>
          <cell r="V6161">
            <v>1641565.8</v>
          </cell>
        </row>
        <row r="6162">
          <cell r="F6162" t="str">
            <v>LS-2</v>
          </cell>
          <cell r="H6162" t="str">
            <v>N/A</v>
          </cell>
          <cell r="O6162" t="str">
            <v>N/A</v>
          </cell>
          <cell r="V6162">
            <v>220732.2</v>
          </cell>
        </row>
        <row r="6163">
          <cell r="F6163" t="str">
            <v>LS-2</v>
          </cell>
          <cell r="H6163" t="str">
            <v>N/A</v>
          </cell>
          <cell r="O6163" t="str">
            <v>N/A</v>
          </cell>
          <cell r="V6163">
            <v>1494539.6</v>
          </cell>
        </row>
        <row r="6164">
          <cell r="F6164" t="str">
            <v>LS-2</v>
          </cell>
          <cell r="H6164" t="str">
            <v>N/A</v>
          </cell>
          <cell r="O6164" t="str">
            <v>N/A</v>
          </cell>
          <cell r="V6164">
            <v>107409.8</v>
          </cell>
        </row>
        <row r="6165">
          <cell r="F6165" t="str">
            <v>LS-2</v>
          </cell>
          <cell r="H6165" t="str">
            <v>N/A</v>
          </cell>
          <cell r="O6165" t="str">
            <v>N/A</v>
          </cell>
          <cell r="V6165">
            <v>6624587.5999999996</v>
          </cell>
        </row>
        <row r="6166">
          <cell r="F6166" t="str">
            <v>LS-2</v>
          </cell>
          <cell r="H6166" t="str">
            <v>N/A</v>
          </cell>
          <cell r="O6166" t="str">
            <v>N/A</v>
          </cell>
          <cell r="V6166">
            <v>4577288.4000000004</v>
          </cell>
        </row>
        <row r="6167">
          <cell r="F6167" t="str">
            <v>LS-2</v>
          </cell>
          <cell r="H6167" t="str">
            <v>N/A</v>
          </cell>
          <cell r="O6167" t="str">
            <v>N/A</v>
          </cell>
          <cell r="V6167">
            <v>13092</v>
          </cell>
        </row>
        <row r="6168">
          <cell r="F6168" t="str">
            <v>LS-2</v>
          </cell>
          <cell r="H6168" t="str">
            <v>N/A</v>
          </cell>
          <cell r="O6168" t="str">
            <v>N/A</v>
          </cell>
          <cell r="V6168">
            <v>16335013.6</v>
          </cell>
        </row>
        <row r="6169">
          <cell r="F6169" t="str">
            <v>LS-2</v>
          </cell>
          <cell r="H6169" t="str">
            <v>N/A</v>
          </cell>
          <cell r="O6169" t="str">
            <v>N/A</v>
          </cell>
          <cell r="V6169">
            <v>58603643</v>
          </cell>
        </row>
        <row r="6170">
          <cell r="F6170" t="str">
            <v>LS-2</v>
          </cell>
          <cell r="H6170" t="str">
            <v>N/A</v>
          </cell>
          <cell r="O6170" t="str">
            <v>N/A</v>
          </cell>
          <cell r="V6170">
            <v>22539695.399999999</v>
          </cell>
        </row>
        <row r="6171">
          <cell r="F6171" t="str">
            <v>LS-2</v>
          </cell>
          <cell r="H6171" t="str">
            <v>N/A</v>
          </cell>
          <cell r="O6171" t="str">
            <v>N/A</v>
          </cell>
          <cell r="V6171">
            <v>559476</v>
          </cell>
        </row>
        <row r="6172">
          <cell r="F6172" t="str">
            <v>LS-2</v>
          </cell>
          <cell r="H6172" t="str">
            <v>N/A</v>
          </cell>
          <cell r="O6172" t="str">
            <v>N/A</v>
          </cell>
          <cell r="V6172">
            <v>8578345.5999999996</v>
          </cell>
        </row>
        <row r="6173">
          <cell r="F6173" t="str">
            <v>LS-2</v>
          </cell>
          <cell r="H6173" t="str">
            <v>N/A</v>
          </cell>
          <cell r="O6173" t="str">
            <v>N/A</v>
          </cell>
          <cell r="V6173">
            <v>5228983.2</v>
          </cell>
        </row>
        <row r="6174">
          <cell r="F6174" t="str">
            <v>LS-2</v>
          </cell>
          <cell r="H6174" t="str">
            <v>N/A</v>
          </cell>
          <cell r="O6174" t="str">
            <v>N/A</v>
          </cell>
          <cell r="V6174">
            <v>65633631.099999994</v>
          </cell>
        </row>
        <row r="6175">
          <cell r="F6175" t="str">
            <v>LS-2</v>
          </cell>
          <cell r="H6175" t="str">
            <v>FO2</v>
          </cell>
          <cell r="O6175" t="str">
            <v>N/A</v>
          </cell>
          <cell r="V6175">
            <v>0</v>
          </cell>
        </row>
        <row r="6176">
          <cell r="F6176" t="str">
            <v>LS-2</v>
          </cell>
          <cell r="H6176" t="str">
            <v>FO2</v>
          </cell>
          <cell r="O6176" t="str">
            <v>N/A</v>
          </cell>
          <cell r="V6176">
            <v>97224632.099999994</v>
          </cell>
        </row>
        <row r="6177">
          <cell r="F6177" t="str">
            <v>LS-2</v>
          </cell>
          <cell r="H6177" t="str">
            <v>FO2</v>
          </cell>
          <cell r="O6177" t="str">
            <v>N/A</v>
          </cell>
          <cell r="V6177">
            <v>96761303.400000006</v>
          </cell>
        </row>
        <row r="6178">
          <cell r="F6178" t="str">
            <v>LS-2</v>
          </cell>
          <cell r="H6178" t="str">
            <v>FO3</v>
          </cell>
          <cell r="O6178" t="str">
            <v>N/A</v>
          </cell>
          <cell r="V6178">
            <v>0</v>
          </cell>
        </row>
        <row r="6179">
          <cell r="F6179" t="str">
            <v>LS-2</v>
          </cell>
          <cell r="H6179" t="str">
            <v>FO3</v>
          </cell>
          <cell r="O6179" t="str">
            <v>N/A</v>
          </cell>
          <cell r="V6179">
            <v>97224632.099999994</v>
          </cell>
        </row>
        <row r="6180">
          <cell r="F6180" t="str">
            <v>LS-2</v>
          </cell>
          <cell r="H6180" t="str">
            <v>FO3</v>
          </cell>
          <cell r="O6180" t="str">
            <v>N/A</v>
          </cell>
          <cell r="V6180">
            <v>96761303.400000006</v>
          </cell>
        </row>
        <row r="6181">
          <cell r="F6181" t="str">
            <v>LS-2</v>
          </cell>
          <cell r="H6181" t="str">
            <v>N/A</v>
          </cell>
          <cell r="O6181" t="str">
            <v>N/A</v>
          </cell>
          <cell r="V6181">
            <v>1067125.2</v>
          </cell>
        </row>
        <row r="6182">
          <cell r="F6182" t="str">
            <v>LS-2</v>
          </cell>
          <cell r="H6182" t="str">
            <v>N/A</v>
          </cell>
          <cell r="O6182" t="str">
            <v>N/A</v>
          </cell>
          <cell r="V6182">
            <v>453742.6</v>
          </cell>
        </row>
        <row r="6183">
          <cell r="F6183" t="str">
            <v>LS-2</v>
          </cell>
          <cell r="H6183" t="str">
            <v>N/A</v>
          </cell>
          <cell r="O6183" t="str">
            <v>N/A</v>
          </cell>
          <cell r="V6183">
            <v>116362.8</v>
          </cell>
        </row>
        <row r="6184">
          <cell r="F6184" t="str">
            <v>LS-3</v>
          </cell>
          <cell r="H6184" t="str">
            <v>N/A</v>
          </cell>
          <cell r="O6184" t="str">
            <v>N/A</v>
          </cell>
          <cell r="V6184">
            <v>20749.493098999999</v>
          </cell>
        </row>
        <row r="6185">
          <cell r="F6185" t="str">
            <v>LS-3</v>
          </cell>
          <cell r="H6185" t="str">
            <v>N/A</v>
          </cell>
          <cell r="O6185" t="str">
            <v>N/A</v>
          </cell>
          <cell r="V6185">
            <v>20783.711367</v>
          </cell>
        </row>
        <row r="6186">
          <cell r="F6186" t="str">
            <v>LS-3</v>
          </cell>
          <cell r="H6186" t="str">
            <v>N/A</v>
          </cell>
          <cell r="O6186" t="str">
            <v>C</v>
          </cell>
          <cell r="V6186">
            <v>0</v>
          </cell>
        </row>
        <row r="6187">
          <cell r="F6187" t="str">
            <v>LS-3</v>
          </cell>
          <cell r="H6187" t="str">
            <v>N/A</v>
          </cell>
          <cell r="O6187" t="str">
            <v>C</v>
          </cell>
          <cell r="V6187">
            <v>0</v>
          </cell>
        </row>
        <row r="6188">
          <cell r="F6188" t="str">
            <v>LS-3</v>
          </cell>
          <cell r="H6188" t="str">
            <v>CARE Surcharge</v>
          </cell>
          <cell r="O6188" t="str">
            <v>N/A</v>
          </cell>
          <cell r="V6188">
            <v>0</v>
          </cell>
        </row>
        <row r="6189">
          <cell r="F6189" t="str">
            <v>LS-3</v>
          </cell>
          <cell r="H6189" t="str">
            <v>N/A</v>
          </cell>
          <cell r="O6189" t="str">
            <v>N/A</v>
          </cell>
          <cell r="V6189">
            <v>0</v>
          </cell>
        </row>
        <row r="6190">
          <cell r="F6190" t="str">
            <v>LS-3</v>
          </cell>
          <cell r="H6190" t="str">
            <v>N/A</v>
          </cell>
          <cell r="O6190" t="str">
            <v>N/A</v>
          </cell>
          <cell r="V6190">
            <v>0</v>
          </cell>
        </row>
        <row r="6191">
          <cell r="F6191" t="str">
            <v>LS-3</v>
          </cell>
          <cell r="H6191" t="str">
            <v>N/A</v>
          </cell>
          <cell r="O6191" t="str">
            <v>N/A</v>
          </cell>
          <cell r="V6191">
            <v>0</v>
          </cell>
        </row>
        <row r="6192">
          <cell r="F6192" t="str">
            <v>LS-3</v>
          </cell>
          <cell r="H6192" t="str">
            <v>N/A</v>
          </cell>
          <cell r="O6192" t="str">
            <v>N/A</v>
          </cell>
          <cell r="V6192">
            <v>0</v>
          </cell>
        </row>
        <row r="6193">
          <cell r="F6193" t="str">
            <v>LS-3</v>
          </cell>
          <cell r="H6193" t="str">
            <v>Non-Surcharge</v>
          </cell>
          <cell r="O6193" t="str">
            <v>N/A</v>
          </cell>
          <cell r="V6193">
            <v>0</v>
          </cell>
        </row>
        <row r="6194">
          <cell r="F6194" t="str">
            <v>LS-3</v>
          </cell>
          <cell r="H6194" t="str">
            <v>N/A</v>
          </cell>
          <cell r="O6194" t="str">
            <v>N/A</v>
          </cell>
          <cell r="V6194">
            <v>0</v>
          </cell>
        </row>
        <row r="6195">
          <cell r="F6195" t="str">
            <v>LS-3</v>
          </cell>
          <cell r="H6195" t="str">
            <v>N/A</v>
          </cell>
          <cell r="O6195" t="str">
            <v>N/A</v>
          </cell>
          <cell r="V6195">
            <v>0</v>
          </cell>
        </row>
        <row r="6196">
          <cell r="F6196" t="str">
            <v>LS-3</v>
          </cell>
          <cell r="H6196" t="str">
            <v>FO1</v>
          </cell>
          <cell r="O6196" t="str">
            <v>N/A</v>
          </cell>
          <cell r="V6196">
            <v>0</v>
          </cell>
        </row>
        <row r="6197">
          <cell r="F6197" t="str">
            <v>LS-3</v>
          </cell>
          <cell r="H6197" t="str">
            <v>CARE Surcharge</v>
          </cell>
          <cell r="O6197" t="str">
            <v>N/A</v>
          </cell>
          <cell r="V6197">
            <v>4629044.2295849994</v>
          </cell>
        </row>
        <row r="6198">
          <cell r="F6198" t="str">
            <v>LS-3</v>
          </cell>
          <cell r="H6198" t="str">
            <v>CARE Surcharge</v>
          </cell>
          <cell r="O6198" t="str">
            <v>N/A</v>
          </cell>
          <cell r="V6198">
            <v>5252179.7541700006</v>
          </cell>
        </row>
        <row r="6199">
          <cell r="F6199" t="str">
            <v>LS-3</v>
          </cell>
          <cell r="H6199" t="str">
            <v>EITE</v>
          </cell>
          <cell r="O6199" t="str">
            <v>N/A</v>
          </cell>
          <cell r="V6199">
            <v>0</v>
          </cell>
        </row>
        <row r="6200">
          <cell r="F6200" t="str">
            <v>LS-3</v>
          </cell>
          <cell r="H6200" t="str">
            <v>EITE</v>
          </cell>
          <cell r="O6200" t="str">
            <v>N/A</v>
          </cell>
          <cell r="V6200">
            <v>0</v>
          </cell>
        </row>
        <row r="6201">
          <cell r="F6201" t="str">
            <v>LS-3</v>
          </cell>
          <cell r="H6201" t="str">
            <v>EUCRA</v>
          </cell>
          <cell r="O6201" t="str">
            <v>N/A</v>
          </cell>
          <cell r="V6201">
            <v>4629044.2295849994</v>
          </cell>
        </row>
        <row r="6202">
          <cell r="F6202" t="str">
            <v>LS-3</v>
          </cell>
          <cell r="H6202" t="str">
            <v>EUCRA</v>
          </cell>
          <cell r="O6202" t="str">
            <v>N/A</v>
          </cell>
          <cell r="V6202">
            <v>5252179.7541700006</v>
          </cell>
        </row>
        <row r="6203">
          <cell r="F6203" t="str">
            <v>LS-3</v>
          </cell>
          <cell r="H6203" t="str">
            <v>N/A</v>
          </cell>
          <cell r="O6203" t="str">
            <v>N/A</v>
          </cell>
          <cell r="V6203">
            <v>4629044.2295849994</v>
          </cell>
        </row>
        <row r="6204">
          <cell r="F6204" t="str">
            <v>LS-3</v>
          </cell>
          <cell r="H6204" t="str">
            <v>N/A</v>
          </cell>
          <cell r="O6204" t="str">
            <v>N/A</v>
          </cell>
          <cell r="V6204">
            <v>5252179.7541700006</v>
          </cell>
        </row>
        <row r="6205">
          <cell r="F6205" t="str">
            <v>LS-3</v>
          </cell>
          <cell r="H6205" t="str">
            <v>N/A</v>
          </cell>
          <cell r="O6205" t="str">
            <v>N/A</v>
          </cell>
          <cell r="V6205">
            <v>4629044.2295849994</v>
          </cell>
        </row>
        <row r="6206">
          <cell r="F6206" t="str">
            <v>LS-3</v>
          </cell>
          <cell r="H6206" t="str">
            <v>N/A</v>
          </cell>
          <cell r="O6206" t="str">
            <v>N/A</v>
          </cell>
          <cell r="V6206">
            <v>5252179.7541700006</v>
          </cell>
        </row>
        <row r="6207">
          <cell r="F6207" t="str">
            <v>LS-3</v>
          </cell>
          <cell r="H6207" t="str">
            <v>N/A</v>
          </cell>
          <cell r="O6207" t="str">
            <v>N/A</v>
          </cell>
          <cell r="V6207">
            <v>4629044.2295849994</v>
          </cell>
        </row>
        <row r="6208">
          <cell r="F6208" t="str">
            <v>LS-3</v>
          </cell>
          <cell r="H6208" t="str">
            <v>N/A</v>
          </cell>
          <cell r="O6208" t="str">
            <v>N/A</v>
          </cell>
          <cell r="V6208">
            <v>5252179.7541700006</v>
          </cell>
        </row>
        <row r="6209">
          <cell r="F6209" t="str">
            <v>LS-3</v>
          </cell>
          <cell r="H6209" t="str">
            <v>N/A</v>
          </cell>
          <cell r="O6209" t="str">
            <v>N/A</v>
          </cell>
          <cell r="V6209">
            <v>4629044.2295849994</v>
          </cell>
        </row>
        <row r="6210">
          <cell r="F6210" t="str">
            <v>LS-3</v>
          </cell>
          <cell r="H6210" t="str">
            <v>N/A</v>
          </cell>
          <cell r="O6210" t="str">
            <v>N/A</v>
          </cell>
          <cell r="V6210">
            <v>5252179.7541700006</v>
          </cell>
        </row>
        <row r="6211">
          <cell r="F6211" t="str">
            <v>LS-3</v>
          </cell>
          <cell r="H6211" t="str">
            <v>N/A</v>
          </cell>
          <cell r="O6211" t="str">
            <v>N/A</v>
          </cell>
          <cell r="V6211">
            <v>1408636.909337</v>
          </cell>
        </row>
        <row r="6212">
          <cell r="F6212" t="str">
            <v>LS-3</v>
          </cell>
          <cell r="H6212" t="str">
            <v>N/A</v>
          </cell>
          <cell r="O6212" t="str">
            <v>N/A</v>
          </cell>
          <cell r="V6212">
            <v>1640499.0607380001</v>
          </cell>
        </row>
        <row r="6213">
          <cell r="F6213" t="str">
            <v>LS-3</v>
          </cell>
          <cell r="H6213" t="str">
            <v>N/A</v>
          </cell>
          <cell r="O6213" t="str">
            <v>N/A</v>
          </cell>
          <cell r="V6213">
            <v>4629044.2295849994</v>
          </cell>
        </row>
        <row r="6214">
          <cell r="F6214" t="str">
            <v>LS-3</v>
          </cell>
          <cell r="H6214" t="str">
            <v>N/A</v>
          </cell>
          <cell r="O6214" t="str">
            <v>N/A</v>
          </cell>
          <cell r="V6214">
            <v>5252179.7541700006</v>
          </cell>
        </row>
        <row r="6215">
          <cell r="F6215" t="str">
            <v>LS-3</v>
          </cell>
          <cell r="H6215" t="str">
            <v>N/A</v>
          </cell>
          <cell r="O6215" t="str">
            <v>N/A</v>
          </cell>
          <cell r="V6215">
            <v>4629044.2295849994</v>
          </cell>
        </row>
        <row r="6216">
          <cell r="F6216" t="str">
            <v>LS-3</v>
          </cell>
          <cell r="H6216" t="str">
            <v>N/A</v>
          </cell>
          <cell r="O6216" t="str">
            <v>N/A</v>
          </cell>
          <cell r="V6216">
            <v>5252179.7541700006</v>
          </cell>
        </row>
        <row r="6217">
          <cell r="F6217" t="str">
            <v>LS-3</v>
          </cell>
          <cell r="H6217" t="str">
            <v>N/A</v>
          </cell>
          <cell r="O6217" t="str">
            <v>N/A</v>
          </cell>
          <cell r="V6217">
            <v>4629044.2295849994</v>
          </cell>
        </row>
        <row r="6218">
          <cell r="F6218" t="str">
            <v>LS-3</v>
          </cell>
          <cell r="H6218" t="str">
            <v>N/A</v>
          </cell>
          <cell r="O6218" t="str">
            <v>N/A</v>
          </cell>
          <cell r="V6218">
            <v>5252179.7541700006</v>
          </cell>
        </row>
        <row r="6219">
          <cell r="F6219" t="str">
            <v>LS-3</v>
          </cell>
          <cell r="H6219" t="str">
            <v>N/A</v>
          </cell>
          <cell r="O6219" t="str">
            <v>N/A</v>
          </cell>
          <cell r="V6219">
            <v>4629044.2295849994</v>
          </cell>
        </row>
        <row r="6220">
          <cell r="F6220" t="str">
            <v>LS-3</v>
          </cell>
          <cell r="H6220" t="str">
            <v>N/A</v>
          </cell>
          <cell r="O6220" t="str">
            <v>N/A</v>
          </cell>
          <cell r="V6220">
            <v>5252179.7541700006</v>
          </cell>
        </row>
        <row r="6221">
          <cell r="F6221" t="str">
            <v>LS-3</v>
          </cell>
          <cell r="H6221" t="str">
            <v>Non-Surcharge</v>
          </cell>
          <cell r="O6221" t="str">
            <v>N/A</v>
          </cell>
          <cell r="V6221">
            <v>4629044.2295849994</v>
          </cell>
        </row>
        <row r="6222">
          <cell r="F6222" t="str">
            <v>LS-3</v>
          </cell>
          <cell r="H6222" t="str">
            <v>Non-Surcharge</v>
          </cell>
          <cell r="O6222" t="str">
            <v>N/A</v>
          </cell>
          <cell r="V6222">
            <v>5252179.7541700006</v>
          </cell>
        </row>
        <row r="6223">
          <cell r="F6223" t="str">
            <v>LS-3</v>
          </cell>
          <cell r="H6223" t="str">
            <v>Small Business</v>
          </cell>
          <cell r="O6223" t="str">
            <v>N/A</v>
          </cell>
          <cell r="V6223">
            <v>0</v>
          </cell>
        </row>
        <row r="6224">
          <cell r="F6224" t="str">
            <v>LS-3</v>
          </cell>
          <cell r="H6224" t="str">
            <v>Small Business</v>
          </cell>
          <cell r="O6224" t="str">
            <v>N/A</v>
          </cell>
          <cell r="V6224">
            <v>0</v>
          </cell>
        </row>
        <row r="6225">
          <cell r="F6225" t="str">
            <v>LS-3</v>
          </cell>
          <cell r="H6225" t="str">
            <v>TAC</v>
          </cell>
          <cell r="O6225" t="str">
            <v>N/A</v>
          </cell>
          <cell r="V6225">
            <v>4629044.2295849994</v>
          </cell>
        </row>
        <row r="6226">
          <cell r="F6226" t="str">
            <v>LS-3</v>
          </cell>
          <cell r="H6226" t="str">
            <v>TAC</v>
          </cell>
          <cell r="O6226" t="str">
            <v>N/A</v>
          </cell>
          <cell r="V6226">
            <v>5252179.7541700006</v>
          </cell>
        </row>
        <row r="6227">
          <cell r="F6227" t="str">
            <v>LS-3</v>
          </cell>
          <cell r="H6227" t="str">
            <v>TRBAA</v>
          </cell>
          <cell r="O6227" t="str">
            <v>N/A</v>
          </cell>
          <cell r="V6227">
            <v>4629044.2295849994</v>
          </cell>
        </row>
        <row r="6228">
          <cell r="F6228" t="str">
            <v>LS-3</v>
          </cell>
          <cell r="H6228" t="str">
            <v>TRBAA</v>
          </cell>
          <cell r="O6228" t="str">
            <v>N/A</v>
          </cell>
          <cell r="V6228">
            <v>5252179.7541700006</v>
          </cell>
        </row>
        <row r="6229">
          <cell r="F6229" t="str">
            <v>LS-3</v>
          </cell>
          <cell r="H6229" t="str">
            <v>N/A</v>
          </cell>
          <cell r="O6229" t="str">
            <v>N/A</v>
          </cell>
          <cell r="V6229">
            <v>4629044.2295849994</v>
          </cell>
        </row>
        <row r="6230">
          <cell r="F6230" t="str">
            <v>LS-3</v>
          </cell>
          <cell r="H6230" t="str">
            <v>N/A</v>
          </cell>
          <cell r="O6230" t="str">
            <v>N/A</v>
          </cell>
          <cell r="V6230">
            <v>5252179.7541700006</v>
          </cell>
        </row>
        <row r="6231">
          <cell r="F6231" t="str">
            <v>LS-3</v>
          </cell>
          <cell r="H6231" t="str">
            <v>N/A</v>
          </cell>
          <cell r="O6231" t="str">
            <v>N/A</v>
          </cell>
          <cell r="V6231">
            <v>4629044.2295849994</v>
          </cell>
        </row>
        <row r="6232">
          <cell r="F6232" t="str">
            <v>LS-3</v>
          </cell>
          <cell r="H6232" t="str">
            <v>N/A</v>
          </cell>
          <cell r="O6232" t="str">
            <v>N/A</v>
          </cell>
          <cell r="V6232">
            <v>5252179.7541700006</v>
          </cell>
        </row>
        <row r="6233">
          <cell r="F6233" t="str">
            <v>LS-3</v>
          </cell>
          <cell r="H6233" t="str">
            <v>FO1</v>
          </cell>
          <cell r="O6233" t="str">
            <v>N/A</v>
          </cell>
          <cell r="V6233">
            <v>4629044.2295849994</v>
          </cell>
        </row>
        <row r="6234">
          <cell r="F6234" t="str">
            <v>LS-3</v>
          </cell>
          <cell r="H6234" t="str">
            <v>FO1</v>
          </cell>
          <cell r="O6234" t="str">
            <v>N/A</v>
          </cell>
          <cell r="V6234">
            <v>5252179.7541700006</v>
          </cell>
        </row>
        <row r="6235">
          <cell r="F6235" t="str">
            <v>LS-3</v>
          </cell>
          <cell r="H6235" t="str">
            <v>N/A</v>
          </cell>
          <cell r="O6235" t="str">
            <v>N/A</v>
          </cell>
          <cell r="V6235">
            <v>0</v>
          </cell>
        </row>
        <row r="6236">
          <cell r="F6236" t="str">
            <v>LS-3</v>
          </cell>
          <cell r="H6236" t="str">
            <v>N/A</v>
          </cell>
          <cell r="O6236" t="str">
            <v>N/A</v>
          </cell>
          <cell r="V6236">
            <v>0</v>
          </cell>
        </row>
        <row r="6237">
          <cell r="F6237" t="str">
            <v>LS-3</v>
          </cell>
          <cell r="H6237" t="str">
            <v>N/A</v>
          </cell>
          <cell r="O6237" t="str">
            <v>N/A</v>
          </cell>
          <cell r="V6237">
            <v>0</v>
          </cell>
        </row>
        <row r="6238">
          <cell r="F6238" t="str">
            <v>LS-3</v>
          </cell>
          <cell r="H6238" t="str">
            <v>N/A</v>
          </cell>
          <cell r="O6238" t="str">
            <v>N/A</v>
          </cell>
          <cell r="V6238">
            <v>41848.020626999998</v>
          </cell>
        </row>
        <row r="6239">
          <cell r="F6239" t="str">
            <v>LS-3</v>
          </cell>
          <cell r="H6239" t="str">
            <v>N/A</v>
          </cell>
          <cell r="O6239" t="str">
            <v>N/A</v>
          </cell>
          <cell r="V6239">
            <v>111841.714228</v>
          </cell>
        </row>
        <row r="6240">
          <cell r="F6240" t="str">
            <v>LS-3</v>
          </cell>
          <cell r="H6240" t="str">
            <v>N/A</v>
          </cell>
          <cell r="O6240" t="str">
            <v>N/A</v>
          </cell>
          <cell r="V6240">
            <v>4266.5855470000006</v>
          </cell>
        </row>
        <row r="6241">
          <cell r="F6241" t="str">
            <v>LS-3</v>
          </cell>
          <cell r="H6241" t="str">
            <v>N/A</v>
          </cell>
          <cell r="O6241" t="str">
            <v>N/A</v>
          </cell>
          <cell r="V6241">
            <v>88964.846479</v>
          </cell>
        </row>
        <row r="6242">
          <cell r="F6242" t="str">
            <v>LS-3</v>
          </cell>
          <cell r="H6242" t="str">
            <v>N/A</v>
          </cell>
          <cell r="O6242" t="str">
            <v>N/A</v>
          </cell>
          <cell r="V6242">
            <v>253516.907702</v>
          </cell>
        </row>
        <row r="6243">
          <cell r="F6243" t="str">
            <v>LS-3</v>
          </cell>
          <cell r="H6243" t="str">
            <v>N/A</v>
          </cell>
          <cell r="O6243" t="str">
            <v>N/A</v>
          </cell>
          <cell r="V6243">
            <v>0</v>
          </cell>
        </row>
        <row r="6244">
          <cell r="F6244" t="str">
            <v>LS-3</v>
          </cell>
          <cell r="H6244" t="str">
            <v>N/A</v>
          </cell>
          <cell r="O6244" t="str">
            <v>N/A</v>
          </cell>
          <cell r="V6244">
            <v>1679910.620597</v>
          </cell>
        </row>
        <row r="6245">
          <cell r="F6245" t="str">
            <v>LS-3</v>
          </cell>
          <cell r="H6245" t="str">
            <v>N/A</v>
          </cell>
          <cell r="O6245" t="str">
            <v>N/A</v>
          </cell>
          <cell r="V6245">
            <v>3053646.225422</v>
          </cell>
        </row>
        <row r="6246">
          <cell r="F6246" t="str">
            <v>LS-3</v>
          </cell>
          <cell r="H6246" t="str">
            <v>N/A</v>
          </cell>
          <cell r="O6246" t="str">
            <v>N/A</v>
          </cell>
          <cell r="V6246">
            <v>939186.05761200003</v>
          </cell>
        </row>
        <row r="6247">
          <cell r="F6247" t="str">
            <v>LS-3</v>
          </cell>
          <cell r="H6247" t="str">
            <v>N/A</v>
          </cell>
          <cell r="O6247" t="str">
            <v>N/A</v>
          </cell>
          <cell r="V6247">
            <v>121727.41568199999</v>
          </cell>
        </row>
        <row r="6248">
          <cell r="F6248" t="str">
            <v>LS-3</v>
          </cell>
          <cell r="H6248" t="str">
            <v>N/A</v>
          </cell>
          <cell r="O6248" t="str">
            <v>N/A</v>
          </cell>
          <cell r="V6248">
            <v>398332.70848000003</v>
          </cell>
        </row>
        <row r="6249">
          <cell r="F6249" t="str">
            <v>LS-3</v>
          </cell>
          <cell r="H6249" t="str">
            <v>N/A</v>
          </cell>
          <cell r="O6249" t="str">
            <v>N/A</v>
          </cell>
          <cell r="V6249">
            <v>110068.31542699999</v>
          </cell>
        </row>
        <row r="6250">
          <cell r="F6250" t="str">
            <v>LS-3</v>
          </cell>
          <cell r="H6250" t="str">
            <v>N/A</v>
          </cell>
          <cell r="O6250" t="str">
            <v>N/A</v>
          </cell>
          <cell r="V6250">
            <v>3049135.9700750001</v>
          </cell>
        </row>
        <row r="6251">
          <cell r="F6251" t="str">
            <v>LS-3</v>
          </cell>
          <cell r="H6251" t="str">
            <v>FO2</v>
          </cell>
          <cell r="O6251" t="str">
            <v>N/A</v>
          </cell>
          <cell r="V6251">
            <v>0</v>
          </cell>
        </row>
        <row r="6252">
          <cell r="F6252" t="str">
            <v>LS-3</v>
          </cell>
          <cell r="H6252" t="str">
            <v>FO2</v>
          </cell>
          <cell r="O6252" t="str">
            <v>N/A</v>
          </cell>
          <cell r="V6252">
            <v>4629044.2295849994</v>
          </cell>
        </row>
        <row r="6253">
          <cell r="F6253" t="str">
            <v>LS-3</v>
          </cell>
          <cell r="H6253" t="str">
            <v>FO2</v>
          </cell>
          <cell r="O6253" t="str">
            <v>N/A</v>
          </cell>
          <cell r="V6253">
            <v>5252179.7541700006</v>
          </cell>
        </row>
        <row r="6254">
          <cell r="F6254" t="str">
            <v>LS-3</v>
          </cell>
          <cell r="H6254" t="str">
            <v>FO3</v>
          </cell>
          <cell r="O6254" t="str">
            <v>N/A</v>
          </cell>
          <cell r="V6254">
            <v>0</v>
          </cell>
        </row>
        <row r="6255">
          <cell r="F6255" t="str">
            <v>LS-3</v>
          </cell>
          <cell r="H6255" t="str">
            <v>FO3</v>
          </cell>
          <cell r="O6255" t="str">
            <v>N/A</v>
          </cell>
          <cell r="V6255">
            <v>4629044.2295849994</v>
          </cell>
        </row>
        <row r="6256">
          <cell r="F6256" t="str">
            <v>LS-3</v>
          </cell>
          <cell r="H6256" t="str">
            <v>FO3</v>
          </cell>
          <cell r="O6256" t="str">
            <v>N/A</v>
          </cell>
          <cell r="V6256">
            <v>5252179.7541700006</v>
          </cell>
        </row>
        <row r="6257">
          <cell r="F6257" t="str">
            <v>LS-3</v>
          </cell>
          <cell r="H6257" t="str">
            <v>N/A</v>
          </cell>
          <cell r="O6257" t="str">
            <v>N/A</v>
          </cell>
          <cell r="V6257">
            <v>8252.0075739999993</v>
          </cell>
        </row>
        <row r="6258">
          <cell r="F6258" t="str">
            <v>LS-3</v>
          </cell>
          <cell r="H6258" t="str">
            <v>N/A</v>
          </cell>
          <cell r="O6258" t="str">
            <v>N/A</v>
          </cell>
          <cell r="V6258">
            <v>20526.588303</v>
          </cell>
        </row>
        <row r="6259">
          <cell r="F6259" t="str">
            <v>LS-3</v>
          </cell>
          <cell r="H6259" t="str">
            <v>N/A</v>
          </cell>
          <cell r="O6259" t="str">
            <v>N/A</v>
          </cell>
          <cell r="V6259">
            <v>0</v>
          </cell>
        </row>
        <row r="6260">
          <cell r="F6260" t="str">
            <v>OL-1</v>
          </cell>
          <cell r="H6260" t="str">
            <v>N/A</v>
          </cell>
          <cell r="O6260" t="str">
            <v>N/A</v>
          </cell>
          <cell r="V6260">
            <v>0</v>
          </cell>
        </row>
        <row r="6261">
          <cell r="F6261" t="str">
            <v>OL-1</v>
          </cell>
          <cell r="H6261" t="str">
            <v>N/A</v>
          </cell>
          <cell r="O6261" t="str">
            <v>N/A</v>
          </cell>
          <cell r="V6261">
            <v>0</v>
          </cell>
        </row>
        <row r="6262">
          <cell r="F6262" t="str">
            <v>OL-1</v>
          </cell>
          <cell r="H6262" t="str">
            <v>N/A</v>
          </cell>
          <cell r="O6262" t="str">
            <v>N/A</v>
          </cell>
          <cell r="V6262">
            <v>0</v>
          </cell>
        </row>
        <row r="6263">
          <cell r="F6263" t="str">
            <v>OL-1</v>
          </cell>
          <cell r="H6263" t="str">
            <v>N/A</v>
          </cell>
          <cell r="O6263" t="str">
            <v>N/A</v>
          </cell>
          <cell r="V6263">
            <v>0</v>
          </cell>
        </row>
        <row r="6264">
          <cell r="F6264" t="str">
            <v>OL-1</v>
          </cell>
          <cell r="H6264" t="str">
            <v>N/A</v>
          </cell>
          <cell r="O6264" t="str">
            <v>N/A</v>
          </cell>
          <cell r="V6264">
            <v>0</v>
          </cell>
        </row>
        <row r="6265">
          <cell r="F6265" t="str">
            <v>OL-1</v>
          </cell>
          <cell r="H6265" t="str">
            <v>CARE Surcharge</v>
          </cell>
          <cell r="O6265" t="str">
            <v>N/A</v>
          </cell>
          <cell r="V6265">
            <v>0</v>
          </cell>
        </row>
        <row r="6266">
          <cell r="F6266" t="str">
            <v>OL-1</v>
          </cell>
          <cell r="H6266" t="str">
            <v>N/A</v>
          </cell>
          <cell r="O6266" t="str">
            <v>N/A</v>
          </cell>
          <cell r="V6266">
            <v>1536</v>
          </cell>
        </row>
        <row r="6267">
          <cell r="F6267" t="str">
            <v>OL-1</v>
          </cell>
          <cell r="H6267" t="str">
            <v>N/A</v>
          </cell>
          <cell r="O6267" t="str">
            <v>N/A</v>
          </cell>
          <cell r="V6267">
            <v>696</v>
          </cell>
        </row>
        <row r="6268">
          <cell r="F6268" t="str">
            <v>OL-1</v>
          </cell>
          <cell r="H6268" t="str">
            <v>N/A</v>
          </cell>
          <cell r="O6268" t="str">
            <v>N/A</v>
          </cell>
          <cell r="V6268">
            <v>1188</v>
          </cell>
        </row>
        <row r="6269">
          <cell r="F6269" t="str">
            <v>OL-1</v>
          </cell>
          <cell r="H6269" t="str">
            <v>N/A</v>
          </cell>
          <cell r="O6269" t="str">
            <v>N/A</v>
          </cell>
          <cell r="V6269">
            <v>1536</v>
          </cell>
        </row>
        <row r="6270">
          <cell r="F6270" t="str">
            <v>OL-1</v>
          </cell>
          <cell r="H6270" t="str">
            <v>Non-Surcharge</v>
          </cell>
          <cell r="O6270" t="str">
            <v>N/A</v>
          </cell>
          <cell r="V6270">
            <v>0</v>
          </cell>
        </row>
        <row r="6271">
          <cell r="F6271" t="str">
            <v>OL-1</v>
          </cell>
          <cell r="H6271" t="str">
            <v>N/A</v>
          </cell>
          <cell r="O6271" t="str">
            <v>N/A</v>
          </cell>
          <cell r="V6271">
            <v>0</v>
          </cell>
        </row>
        <row r="6272">
          <cell r="F6272" t="str">
            <v>OL-1</v>
          </cell>
          <cell r="H6272" t="str">
            <v>N/A</v>
          </cell>
          <cell r="O6272" t="str">
            <v>N/A</v>
          </cell>
          <cell r="V6272">
            <v>0</v>
          </cell>
        </row>
        <row r="6273">
          <cell r="F6273" t="str">
            <v>OL-1</v>
          </cell>
          <cell r="H6273" t="str">
            <v>FO1</v>
          </cell>
          <cell r="O6273" t="str">
            <v>N/A</v>
          </cell>
          <cell r="V6273">
            <v>0</v>
          </cell>
        </row>
        <row r="6274">
          <cell r="F6274" t="str">
            <v>OL-1</v>
          </cell>
          <cell r="H6274" t="str">
            <v>CARE Surcharge</v>
          </cell>
          <cell r="O6274" t="str">
            <v>N/A</v>
          </cell>
          <cell r="V6274">
            <v>1792450.8</v>
          </cell>
        </row>
        <row r="6275">
          <cell r="F6275" t="str">
            <v>OL-1</v>
          </cell>
          <cell r="H6275" t="str">
            <v>CARE Surcharge</v>
          </cell>
          <cell r="O6275" t="str">
            <v>N/A</v>
          </cell>
          <cell r="V6275">
            <v>1792450.8</v>
          </cell>
        </row>
        <row r="6276">
          <cell r="F6276" t="str">
            <v>OL-1</v>
          </cell>
          <cell r="H6276" t="str">
            <v>EITE</v>
          </cell>
          <cell r="O6276" t="str">
            <v>N/A</v>
          </cell>
          <cell r="V6276">
            <v>0</v>
          </cell>
        </row>
        <row r="6277">
          <cell r="F6277" t="str">
            <v>OL-1</v>
          </cell>
          <cell r="H6277" t="str">
            <v>EITE</v>
          </cell>
          <cell r="O6277" t="str">
            <v>N/A</v>
          </cell>
          <cell r="V6277">
            <v>0</v>
          </cell>
        </row>
        <row r="6278">
          <cell r="F6278" t="str">
            <v>OL-1</v>
          </cell>
          <cell r="H6278" t="str">
            <v>EUCRA</v>
          </cell>
          <cell r="O6278" t="str">
            <v>N/A</v>
          </cell>
          <cell r="V6278">
            <v>1792450.8</v>
          </cell>
        </row>
        <row r="6279">
          <cell r="F6279" t="str">
            <v>OL-1</v>
          </cell>
          <cell r="H6279" t="str">
            <v>EUCRA</v>
          </cell>
          <cell r="O6279" t="str">
            <v>N/A</v>
          </cell>
          <cell r="V6279">
            <v>1792450.8</v>
          </cell>
        </row>
        <row r="6280">
          <cell r="F6280" t="str">
            <v>OL-1</v>
          </cell>
          <cell r="H6280" t="str">
            <v>N/A</v>
          </cell>
          <cell r="O6280" t="str">
            <v>N/A</v>
          </cell>
          <cell r="V6280">
            <v>1792450.8</v>
          </cell>
        </row>
        <row r="6281">
          <cell r="F6281" t="str">
            <v>OL-1</v>
          </cell>
          <cell r="H6281" t="str">
            <v>N/A</v>
          </cell>
          <cell r="O6281" t="str">
            <v>N/A</v>
          </cell>
          <cell r="V6281">
            <v>1792450.8</v>
          </cell>
        </row>
        <row r="6282">
          <cell r="F6282" t="str">
            <v>OL-1</v>
          </cell>
          <cell r="H6282" t="str">
            <v>N/A</v>
          </cell>
          <cell r="O6282" t="str">
            <v>N/A</v>
          </cell>
          <cell r="V6282">
            <v>1792450.8</v>
          </cell>
        </row>
        <row r="6283">
          <cell r="F6283" t="str">
            <v>OL-1</v>
          </cell>
          <cell r="H6283" t="str">
            <v>N/A</v>
          </cell>
          <cell r="O6283" t="str">
            <v>N/A</v>
          </cell>
          <cell r="V6283">
            <v>1792450.8</v>
          </cell>
        </row>
        <row r="6284">
          <cell r="F6284" t="str">
            <v>OL-1</v>
          </cell>
          <cell r="H6284" t="str">
            <v>N/A</v>
          </cell>
          <cell r="O6284" t="str">
            <v>N/A</v>
          </cell>
          <cell r="V6284">
            <v>1792450.8</v>
          </cell>
        </row>
        <row r="6285">
          <cell r="F6285" t="str">
            <v>OL-1</v>
          </cell>
          <cell r="H6285" t="str">
            <v>N/A</v>
          </cell>
          <cell r="O6285" t="str">
            <v>N/A</v>
          </cell>
          <cell r="V6285">
            <v>1792450.8</v>
          </cell>
        </row>
        <row r="6286">
          <cell r="F6286" t="str">
            <v>OL-1</v>
          </cell>
          <cell r="H6286" t="str">
            <v>N/A</v>
          </cell>
          <cell r="O6286" t="str">
            <v>N/A</v>
          </cell>
          <cell r="V6286">
            <v>1792450.8</v>
          </cell>
        </row>
        <row r="6287">
          <cell r="F6287" t="str">
            <v>OL-1</v>
          </cell>
          <cell r="H6287" t="str">
            <v>N/A</v>
          </cell>
          <cell r="O6287" t="str">
            <v>N/A</v>
          </cell>
          <cell r="V6287">
            <v>1792450.8</v>
          </cell>
        </row>
        <row r="6288">
          <cell r="F6288" t="str">
            <v>OL-1</v>
          </cell>
          <cell r="H6288" t="str">
            <v>N/A</v>
          </cell>
          <cell r="O6288" t="str">
            <v>N/A</v>
          </cell>
          <cell r="V6288">
            <v>1183873.8</v>
          </cell>
        </row>
        <row r="6289">
          <cell r="F6289" t="str">
            <v>OL-1</v>
          </cell>
          <cell r="H6289" t="str">
            <v>N/A</v>
          </cell>
          <cell r="O6289" t="str">
            <v>N/A</v>
          </cell>
          <cell r="V6289">
            <v>1183688.8</v>
          </cell>
        </row>
        <row r="6290">
          <cell r="F6290" t="str">
            <v>OL-1</v>
          </cell>
          <cell r="H6290" t="str">
            <v>N/A</v>
          </cell>
          <cell r="O6290" t="str">
            <v>N/A</v>
          </cell>
          <cell r="V6290">
            <v>1792450.8</v>
          </cell>
        </row>
        <row r="6291">
          <cell r="F6291" t="str">
            <v>OL-1</v>
          </cell>
          <cell r="H6291" t="str">
            <v>N/A</v>
          </cell>
          <cell r="O6291" t="str">
            <v>N/A</v>
          </cell>
          <cell r="V6291">
            <v>1792450.8</v>
          </cell>
        </row>
        <row r="6292">
          <cell r="F6292" t="str">
            <v>OL-1</v>
          </cell>
          <cell r="H6292" t="str">
            <v>N/A</v>
          </cell>
          <cell r="O6292" t="str">
            <v>N/A</v>
          </cell>
          <cell r="V6292">
            <v>1792450.8</v>
          </cell>
        </row>
        <row r="6293">
          <cell r="F6293" t="str">
            <v>OL-1</v>
          </cell>
          <cell r="H6293" t="str">
            <v>N/A</v>
          </cell>
          <cell r="O6293" t="str">
            <v>N/A</v>
          </cell>
          <cell r="V6293">
            <v>1792450.8</v>
          </cell>
        </row>
        <row r="6294">
          <cell r="F6294" t="str">
            <v>OL-1</v>
          </cell>
          <cell r="H6294" t="str">
            <v>N/A</v>
          </cell>
          <cell r="O6294" t="str">
            <v>N/A</v>
          </cell>
          <cell r="V6294">
            <v>1792450.8</v>
          </cell>
        </row>
        <row r="6295">
          <cell r="F6295" t="str">
            <v>OL-1</v>
          </cell>
          <cell r="H6295" t="str">
            <v>N/A</v>
          </cell>
          <cell r="O6295" t="str">
            <v>N/A</v>
          </cell>
          <cell r="V6295">
            <v>1792450.8</v>
          </cell>
        </row>
        <row r="6296">
          <cell r="F6296" t="str">
            <v>OL-1</v>
          </cell>
          <cell r="H6296" t="str">
            <v>N/A</v>
          </cell>
          <cell r="O6296" t="str">
            <v>N/A</v>
          </cell>
          <cell r="V6296">
            <v>1792450.8</v>
          </cell>
        </row>
        <row r="6297">
          <cell r="F6297" t="str">
            <v>OL-1</v>
          </cell>
          <cell r="H6297" t="str">
            <v>N/A</v>
          </cell>
          <cell r="O6297" t="str">
            <v>N/A</v>
          </cell>
          <cell r="V6297">
            <v>1792450.8</v>
          </cell>
        </row>
        <row r="6298">
          <cell r="F6298" t="str">
            <v>OL-1</v>
          </cell>
          <cell r="H6298" t="str">
            <v>Non-Surcharge</v>
          </cell>
          <cell r="O6298" t="str">
            <v>N/A</v>
          </cell>
          <cell r="V6298">
            <v>1792450.8</v>
          </cell>
        </row>
        <row r="6299">
          <cell r="F6299" t="str">
            <v>OL-1</v>
          </cell>
          <cell r="H6299" t="str">
            <v>Non-Surcharge</v>
          </cell>
          <cell r="O6299" t="str">
            <v>N/A</v>
          </cell>
          <cell r="V6299">
            <v>1792450.8</v>
          </cell>
        </row>
        <row r="6300">
          <cell r="F6300" t="str">
            <v>OL-1</v>
          </cell>
          <cell r="H6300" t="str">
            <v>Small Business</v>
          </cell>
          <cell r="O6300" t="str">
            <v>N/A</v>
          </cell>
          <cell r="V6300">
            <v>0</v>
          </cell>
        </row>
        <row r="6301">
          <cell r="F6301" t="str">
            <v>OL-1</v>
          </cell>
          <cell r="H6301" t="str">
            <v>Small Business</v>
          </cell>
          <cell r="O6301" t="str">
            <v>N/A</v>
          </cell>
          <cell r="V6301">
            <v>0</v>
          </cell>
        </row>
        <row r="6302">
          <cell r="F6302" t="str">
            <v>OL-1</v>
          </cell>
          <cell r="H6302" t="str">
            <v>TAC</v>
          </cell>
          <cell r="O6302" t="str">
            <v>N/A</v>
          </cell>
          <cell r="V6302">
            <v>1792450.8</v>
          </cell>
        </row>
        <row r="6303">
          <cell r="F6303" t="str">
            <v>OL-1</v>
          </cell>
          <cell r="H6303" t="str">
            <v>TAC</v>
          </cell>
          <cell r="O6303" t="str">
            <v>N/A</v>
          </cell>
          <cell r="V6303">
            <v>1792450.8</v>
          </cell>
        </row>
        <row r="6304">
          <cell r="F6304" t="str">
            <v>OL-1</v>
          </cell>
          <cell r="H6304" t="str">
            <v>TRBAA</v>
          </cell>
          <cell r="O6304" t="str">
            <v>N/A</v>
          </cell>
          <cell r="V6304">
            <v>1792450.8</v>
          </cell>
        </row>
        <row r="6305">
          <cell r="F6305" t="str">
            <v>OL-1</v>
          </cell>
          <cell r="H6305" t="str">
            <v>TRBAA</v>
          </cell>
          <cell r="O6305" t="str">
            <v>N/A</v>
          </cell>
          <cell r="V6305">
            <v>1792450.8</v>
          </cell>
        </row>
        <row r="6306">
          <cell r="F6306" t="str">
            <v>OL-1</v>
          </cell>
          <cell r="H6306" t="str">
            <v>N/A</v>
          </cell>
          <cell r="O6306" t="str">
            <v>N/A</v>
          </cell>
          <cell r="V6306">
            <v>1792450.8</v>
          </cell>
        </row>
        <row r="6307">
          <cell r="F6307" t="str">
            <v>OL-1</v>
          </cell>
          <cell r="H6307" t="str">
            <v>N/A</v>
          </cell>
          <cell r="O6307" t="str">
            <v>N/A</v>
          </cell>
          <cell r="V6307">
            <v>1792450.8</v>
          </cell>
        </row>
        <row r="6308">
          <cell r="F6308" t="str">
            <v>OL-1</v>
          </cell>
          <cell r="H6308" t="str">
            <v>N/A</v>
          </cell>
          <cell r="O6308" t="str">
            <v>N/A</v>
          </cell>
          <cell r="V6308">
            <v>1792450.8</v>
          </cell>
        </row>
        <row r="6309">
          <cell r="F6309" t="str">
            <v>OL-1</v>
          </cell>
          <cell r="H6309" t="str">
            <v>N/A</v>
          </cell>
          <cell r="O6309" t="str">
            <v>N/A</v>
          </cell>
          <cell r="V6309">
            <v>1792450.8</v>
          </cell>
        </row>
        <row r="6310">
          <cell r="F6310" t="str">
            <v>OL-1</v>
          </cell>
          <cell r="H6310" t="str">
            <v>FO1</v>
          </cell>
          <cell r="O6310" t="str">
            <v>N/A</v>
          </cell>
          <cell r="V6310">
            <v>1792450.8</v>
          </cell>
        </row>
        <row r="6311">
          <cell r="F6311" t="str">
            <v>OL-1</v>
          </cell>
          <cell r="H6311" t="str">
            <v>FO1</v>
          </cell>
          <cell r="O6311" t="str">
            <v>N/A</v>
          </cell>
          <cell r="V6311">
            <v>1792450.8</v>
          </cell>
        </row>
        <row r="6312">
          <cell r="F6312" t="str">
            <v>OL-1</v>
          </cell>
          <cell r="H6312" t="str">
            <v>N/A</v>
          </cell>
          <cell r="O6312" t="str">
            <v>N/A</v>
          </cell>
          <cell r="V6312">
            <v>182196</v>
          </cell>
        </row>
        <row r="6313">
          <cell r="F6313" t="str">
            <v>OL-1</v>
          </cell>
          <cell r="H6313" t="str">
            <v>N/A</v>
          </cell>
          <cell r="O6313" t="str">
            <v>N/A</v>
          </cell>
          <cell r="V6313">
            <v>0</v>
          </cell>
        </row>
        <row r="6314">
          <cell r="F6314" t="str">
            <v>OL-1</v>
          </cell>
          <cell r="H6314" t="str">
            <v>N/A</v>
          </cell>
          <cell r="O6314" t="str">
            <v>N/A</v>
          </cell>
          <cell r="V6314">
            <v>0</v>
          </cell>
        </row>
        <row r="6315">
          <cell r="F6315" t="str">
            <v>OL-1</v>
          </cell>
          <cell r="H6315" t="str">
            <v>N/A</v>
          </cell>
          <cell r="O6315" t="str">
            <v>N/A</v>
          </cell>
          <cell r="V6315">
            <v>2611.1999999999998</v>
          </cell>
        </row>
        <row r="6316">
          <cell r="F6316" t="str">
            <v>OL-1</v>
          </cell>
          <cell r="H6316" t="str">
            <v>N/A</v>
          </cell>
          <cell r="O6316" t="str">
            <v>N/A</v>
          </cell>
          <cell r="V6316">
            <v>38497.199999999997</v>
          </cell>
        </row>
        <row r="6317">
          <cell r="F6317" t="str">
            <v>OL-1</v>
          </cell>
          <cell r="H6317" t="str">
            <v>N/A</v>
          </cell>
          <cell r="O6317" t="str">
            <v>N/A</v>
          </cell>
          <cell r="V6317">
            <v>1670.4</v>
          </cell>
        </row>
        <row r="6318">
          <cell r="F6318" t="str">
            <v>OL-1</v>
          </cell>
          <cell r="H6318" t="str">
            <v>N/A</v>
          </cell>
          <cell r="O6318" t="str">
            <v>N/A</v>
          </cell>
          <cell r="V6318">
            <v>10020</v>
          </cell>
        </row>
        <row r="6319">
          <cell r="F6319" t="str">
            <v>OL-1</v>
          </cell>
          <cell r="H6319" t="str">
            <v>N/A</v>
          </cell>
          <cell r="O6319" t="str">
            <v>N/A</v>
          </cell>
          <cell r="V6319">
            <v>202871.59999999998</v>
          </cell>
        </row>
        <row r="6320">
          <cell r="F6320" t="str">
            <v>OL-1</v>
          </cell>
          <cell r="H6320" t="str">
            <v>N/A</v>
          </cell>
          <cell r="O6320" t="str">
            <v>N/A</v>
          </cell>
          <cell r="V6320">
            <v>0</v>
          </cell>
        </row>
        <row r="6321">
          <cell r="F6321" t="str">
            <v>OL-1</v>
          </cell>
          <cell r="H6321" t="str">
            <v>N/A</v>
          </cell>
          <cell r="O6321" t="str">
            <v>N/A</v>
          </cell>
          <cell r="V6321">
            <v>246641</v>
          </cell>
        </row>
        <row r="6322">
          <cell r="F6322" t="str">
            <v>OL-1</v>
          </cell>
          <cell r="H6322" t="str">
            <v>N/A</v>
          </cell>
          <cell r="O6322" t="str">
            <v>N/A</v>
          </cell>
          <cell r="V6322">
            <v>454013.2</v>
          </cell>
        </row>
        <row r="6323">
          <cell r="F6323" t="str">
            <v>OL-1</v>
          </cell>
          <cell r="H6323" t="str">
            <v>N/A</v>
          </cell>
          <cell r="O6323" t="str">
            <v>N/A</v>
          </cell>
          <cell r="V6323">
            <v>62143.200000000004</v>
          </cell>
        </row>
        <row r="6324">
          <cell r="F6324" t="str">
            <v>OL-1</v>
          </cell>
          <cell r="H6324" t="str">
            <v>N/A</v>
          </cell>
          <cell r="O6324" t="str">
            <v>N/A</v>
          </cell>
          <cell r="V6324">
            <v>46693.2</v>
          </cell>
        </row>
        <row r="6325">
          <cell r="F6325" t="str">
            <v>OL-1</v>
          </cell>
          <cell r="H6325" t="str">
            <v>N/A</v>
          </cell>
          <cell r="O6325" t="str">
            <v>N/A</v>
          </cell>
          <cell r="V6325">
            <v>56227.199999999997</v>
          </cell>
        </row>
        <row r="6326">
          <cell r="F6326" t="str">
            <v>OL-1</v>
          </cell>
          <cell r="H6326" t="str">
            <v>N/A</v>
          </cell>
          <cell r="O6326" t="str">
            <v>N/A</v>
          </cell>
          <cell r="V6326">
            <v>87261.6</v>
          </cell>
        </row>
        <row r="6327">
          <cell r="F6327" t="str">
            <v>OL-1</v>
          </cell>
          <cell r="H6327" t="str">
            <v>N/A</v>
          </cell>
          <cell r="O6327" t="str">
            <v>N/A</v>
          </cell>
          <cell r="V6327">
            <v>2367562.6</v>
          </cell>
        </row>
        <row r="6328">
          <cell r="F6328" t="str">
            <v>OL-1</v>
          </cell>
          <cell r="H6328" t="str">
            <v>FO2</v>
          </cell>
          <cell r="O6328" t="str">
            <v>N/A</v>
          </cell>
          <cell r="V6328">
            <v>0</v>
          </cell>
        </row>
        <row r="6329">
          <cell r="F6329" t="str">
            <v>OL-1</v>
          </cell>
          <cell r="H6329" t="str">
            <v>FO2</v>
          </cell>
          <cell r="O6329" t="str">
            <v>N/A</v>
          </cell>
          <cell r="V6329">
            <v>1792450.8</v>
          </cell>
        </row>
        <row r="6330">
          <cell r="F6330" t="str">
            <v>OL-1</v>
          </cell>
          <cell r="H6330" t="str">
            <v>FO2</v>
          </cell>
          <cell r="O6330" t="str">
            <v>N/A</v>
          </cell>
          <cell r="V6330">
            <v>1792450.8</v>
          </cell>
        </row>
        <row r="6331">
          <cell r="F6331" t="str">
            <v>OL-1</v>
          </cell>
          <cell r="H6331" t="str">
            <v>FO3</v>
          </cell>
          <cell r="O6331" t="str">
            <v>N/A</v>
          </cell>
          <cell r="V6331">
            <v>0</v>
          </cell>
        </row>
        <row r="6332">
          <cell r="F6332" t="str">
            <v>OL-1</v>
          </cell>
          <cell r="H6332" t="str">
            <v>FO3</v>
          </cell>
          <cell r="O6332" t="str">
            <v>N/A</v>
          </cell>
          <cell r="V6332">
            <v>1792450.8</v>
          </cell>
        </row>
        <row r="6333">
          <cell r="F6333" t="str">
            <v>OL-1</v>
          </cell>
          <cell r="H6333" t="str">
            <v>FO3</v>
          </cell>
          <cell r="O6333" t="str">
            <v>N/A</v>
          </cell>
          <cell r="V6333">
            <v>1792450.8</v>
          </cell>
        </row>
        <row r="6334">
          <cell r="F6334" t="str">
            <v>OL-1</v>
          </cell>
          <cell r="H6334" t="str">
            <v>N/A</v>
          </cell>
          <cell r="O6334" t="str">
            <v>N/A</v>
          </cell>
          <cell r="V6334">
            <v>501.6</v>
          </cell>
        </row>
        <row r="6335">
          <cell r="F6335" t="str">
            <v>OL-1</v>
          </cell>
          <cell r="H6335" t="str">
            <v>N/A</v>
          </cell>
          <cell r="O6335" t="str">
            <v>N/A</v>
          </cell>
          <cell r="V6335">
            <v>5818.8</v>
          </cell>
        </row>
        <row r="6336">
          <cell r="F6336" t="str">
            <v>OL-1</v>
          </cell>
          <cell r="H6336" t="str">
            <v>N/A</v>
          </cell>
          <cell r="O6336" t="str">
            <v>N/A</v>
          </cell>
          <cell r="V6336">
            <v>0</v>
          </cell>
        </row>
        <row r="6337">
          <cell r="F6337" t="str">
            <v>TC-1</v>
          </cell>
          <cell r="H6337" t="str">
            <v>N/A</v>
          </cell>
          <cell r="O6337" t="str">
            <v>N/A</v>
          </cell>
          <cell r="V6337">
            <v>48329.320065</v>
          </cell>
        </row>
        <row r="6338">
          <cell r="F6338" t="str">
            <v>TC-1</v>
          </cell>
          <cell r="H6338" t="str">
            <v>N/A</v>
          </cell>
          <cell r="O6338" t="str">
            <v>N/A</v>
          </cell>
          <cell r="V6338">
            <v>96658.640274999998</v>
          </cell>
        </row>
        <row r="6339">
          <cell r="F6339" t="str">
            <v>TC-1</v>
          </cell>
          <cell r="H6339" t="str">
            <v>N/A</v>
          </cell>
          <cell r="O6339" t="str">
            <v>C</v>
          </cell>
          <cell r="V6339">
            <v>0</v>
          </cell>
        </row>
        <row r="6340">
          <cell r="F6340" t="str">
            <v>TC-1</v>
          </cell>
          <cell r="H6340" t="str">
            <v>N/A</v>
          </cell>
          <cell r="O6340" t="str">
            <v>C</v>
          </cell>
          <cell r="V6340">
            <v>0</v>
          </cell>
        </row>
        <row r="6341">
          <cell r="F6341" t="str">
            <v>TC-1</v>
          </cell>
          <cell r="H6341" t="str">
            <v>CARE Surcharge</v>
          </cell>
          <cell r="O6341" t="str">
            <v>N/A</v>
          </cell>
          <cell r="V6341">
            <v>0</v>
          </cell>
        </row>
        <row r="6342">
          <cell r="F6342" t="str">
            <v>TC-1</v>
          </cell>
          <cell r="H6342" t="str">
            <v>N/A</v>
          </cell>
          <cell r="O6342" t="str">
            <v>N/A</v>
          </cell>
          <cell r="V6342">
            <v>0</v>
          </cell>
        </row>
        <row r="6343">
          <cell r="F6343" t="str">
            <v>TC-1</v>
          </cell>
          <cell r="H6343" t="str">
            <v>N/A</v>
          </cell>
          <cell r="O6343" t="str">
            <v>N/A</v>
          </cell>
          <cell r="V6343">
            <v>0</v>
          </cell>
        </row>
        <row r="6344">
          <cell r="F6344" t="str">
            <v>TC-1</v>
          </cell>
          <cell r="H6344" t="str">
            <v>N/A</v>
          </cell>
          <cell r="O6344" t="str">
            <v>N/A</v>
          </cell>
          <cell r="V6344">
            <v>0</v>
          </cell>
        </row>
        <row r="6345">
          <cell r="F6345" t="str">
            <v>TC-1</v>
          </cell>
          <cell r="H6345" t="str">
            <v>N/A</v>
          </cell>
          <cell r="O6345" t="str">
            <v>N/A</v>
          </cell>
          <cell r="V6345">
            <v>0</v>
          </cell>
        </row>
        <row r="6346">
          <cell r="F6346" t="str">
            <v>TC-1</v>
          </cell>
          <cell r="H6346" t="str">
            <v>Non-Surcharge</v>
          </cell>
          <cell r="O6346" t="str">
            <v>N/A</v>
          </cell>
          <cell r="V6346">
            <v>0</v>
          </cell>
        </row>
        <row r="6347">
          <cell r="F6347" t="str">
            <v>TC-1</v>
          </cell>
          <cell r="H6347" t="str">
            <v>N/A</v>
          </cell>
          <cell r="O6347" t="str">
            <v>N/A</v>
          </cell>
          <cell r="V6347">
            <v>0</v>
          </cell>
        </row>
        <row r="6348">
          <cell r="F6348" t="str">
            <v>TC-1</v>
          </cell>
          <cell r="H6348" t="str">
            <v>N/A</v>
          </cell>
          <cell r="O6348" t="str">
            <v>N/A</v>
          </cell>
          <cell r="V6348">
            <v>0</v>
          </cell>
        </row>
        <row r="6349">
          <cell r="F6349" t="str">
            <v>TC-1</v>
          </cell>
          <cell r="H6349" t="str">
            <v>FO1</v>
          </cell>
          <cell r="O6349" t="str">
            <v>N/A</v>
          </cell>
          <cell r="V6349">
            <v>0</v>
          </cell>
        </row>
        <row r="6350">
          <cell r="F6350" t="str">
            <v>TC-1</v>
          </cell>
          <cell r="H6350" t="str">
            <v>CARE Surcharge</v>
          </cell>
          <cell r="O6350" t="str">
            <v>N/A</v>
          </cell>
          <cell r="V6350">
            <v>12875221.397229001</v>
          </cell>
        </row>
        <row r="6351">
          <cell r="F6351" t="str">
            <v>TC-1</v>
          </cell>
          <cell r="H6351" t="str">
            <v>CARE Surcharge</v>
          </cell>
          <cell r="O6351" t="str">
            <v>N/A</v>
          </cell>
          <cell r="V6351">
            <v>26152094.622500002</v>
          </cell>
        </row>
        <row r="6352">
          <cell r="F6352" t="str">
            <v>TC-1</v>
          </cell>
          <cell r="H6352" t="str">
            <v>EITE</v>
          </cell>
          <cell r="O6352" t="str">
            <v>N/A</v>
          </cell>
          <cell r="V6352">
            <v>0</v>
          </cell>
        </row>
        <row r="6353">
          <cell r="F6353" t="str">
            <v>TC-1</v>
          </cell>
          <cell r="H6353" t="str">
            <v>EITE</v>
          </cell>
          <cell r="O6353" t="str">
            <v>N/A</v>
          </cell>
          <cell r="V6353">
            <v>0</v>
          </cell>
        </row>
        <row r="6354">
          <cell r="F6354" t="str">
            <v>TC-1</v>
          </cell>
          <cell r="H6354" t="str">
            <v>EUCRA</v>
          </cell>
          <cell r="O6354" t="str">
            <v>N/A</v>
          </cell>
          <cell r="V6354">
            <v>12875221.397229001</v>
          </cell>
        </row>
        <row r="6355">
          <cell r="F6355" t="str">
            <v>TC-1</v>
          </cell>
          <cell r="H6355" t="str">
            <v>EUCRA</v>
          </cell>
          <cell r="O6355" t="str">
            <v>N/A</v>
          </cell>
          <cell r="V6355">
            <v>26152094.622500002</v>
          </cell>
        </row>
        <row r="6356">
          <cell r="F6356" t="str">
            <v>TC-1</v>
          </cell>
          <cell r="H6356" t="str">
            <v>N/A</v>
          </cell>
          <cell r="O6356" t="str">
            <v>N/A</v>
          </cell>
          <cell r="V6356">
            <v>12875221.397229001</v>
          </cell>
        </row>
        <row r="6357">
          <cell r="F6357" t="str">
            <v>TC-1</v>
          </cell>
          <cell r="H6357" t="str">
            <v>N/A</v>
          </cell>
          <cell r="O6357" t="str">
            <v>N/A</v>
          </cell>
          <cell r="V6357">
            <v>26152094.622500002</v>
          </cell>
        </row>
        <row r="6358">
          <cell r="F6358" t="str">
            <v>TC-1</v>
          </cell>
          <cell r="H6358" t="str">
            <v>N/A</v>
          </cell>
          <cell r="O6358" t="str">
            <v>N/A</v>
          </cell>
          <cell r="V6358">
            <v>12875221.397229001</v>
          </cell>
        </row>
        <row r="6359">
          <cell r="F6359" t="str">
            <v>TC-1</v>
          </cell>
          <cell r="H6359" t="str">
            <v>N/A</v>
          </cell>
          <cell r="O6359" t="str">
            <v>N/A</v>
          </cell>
          <cell r="V6359">
            <v>26152094.622500002</v>
          </cell>
        </row>
        <row r="6360">
          <cell r="F6360" t="str">
            <v>TC-1</v>
          </cell>
          <cell r="H6360" t="str">
            <v>N/A</v>
          </cell>
          <cell r="O6360" t="str">
            <v>N/A</v>
          </cell>
          <cell r="V6360">
            <v>12875221.397229001</v>
          </cell>
        </row>
        <row r="6361">
          <cell r="F6361" t="str">
            <v>TC-1</v>
          </cell>
          <cell r="H6361" t="str">
            <v>N/A</v>
          </cell>
          <cell r="O6361" t="str">
            <v>N/A</v>
          </cell>
          <cell r="V6361">
            <v>26152094.622500002</v>
          </cell>
        </row>
        <row r="6362">
          <cell r="F6362" t="str">
            <v>TC-1</v>
          </cell>
          <cell r="H6362" t="str">
            <v>N/A</v>
          </cell>
          <cell r="O6362" t="str">
            <v>N/A</v>
          </cell>
          <cell r="V6362">
            <v>12875221.397229001</v>
          </cell>
        </row>
        <row r="6363">
          <cell r="F6363" t="str">
            <v>TC-1</v>
          </cell>
          <cell r="H6363" t="str">
            <v>N/A</v>
          </cell>
          <cell r="O6363" t="str">
            <v>N/A</v>
          </cell>
          <cell r="V6363">
            <v>26152094.622500002</v>
          </cell>
        </row>
        <row r="6364">
          <cell r="F6364" t="str">
            <v>TC-1</v>
          </cell>
          <cell r="H6364" t="str">
            <v>N/A</v>
          </cell>
          <cell r="O6364" t="str">
            <v>N/A</v>
          </cell>
          <cell r="V6364">
            <v>3820633.8124770001</v>
          </cell>
        </row>
        <row r="6365">
          <cell r="F6365" t="str">
            <v>TC-1</v>
          </cell>
          <cell r="H6365" t="str">
            <v>N/A</v>
          </cell>
          <cell r="O6365" t="str">
            <v>N/A</v>
          </cell>
          <cell r="V6365">
            <v>7642827.9035689998</v>
          </cell>
        </row>
        <row r="6366">
          <cell r="F6366" t="str">
            <v>TC-1</v>
          </cell>
          <cell r="H6366" t="str">
            <v>N/A</v>
          </cell>
          <cell r="O6366" t="str">
            <v>N/A</v>
          </cell>
          <cell r="V6366">
            <v>12875221.397229001</v>
          </cell>
        </row>
        <row r="6367">
          <cell r="F6367" t="str">
            <v>TC-1</v>
          </cell>
          <cell r="H6367" t="str">
            <v>N/A</v>
          </cell>
          <cell r="O6367" t="str">
            <v>N/A</v>
          </cell>
          <cell r="V6367">
            <v>26152094.622500002</v>
          </cell>
        </row>
        <row r="6368">
          <cell r="F6368" t="str">
            <v>TC-1</v>
          </cell>
          <cell r="H6368" t="str">
            <v>N/A</v>
          </cell>
          <cell r="O6368" t="str">
            <v>N/A</v>
          </cell>
          <cell r="V6368">
            <v>12875221.397229001</v>
          </cell>
        </row>
        <row r="6369">
          <cell r="F6369" t="str">
            <v>TC-1</v>
          </cell>
          <cell r="H6369" t="str">
            <v>N/A</v>
          </cell>
          <cell r="O6369" t="str">
            <v>N/A</v>
          </cell>
          <cell r="V6369">
            <v>26152094.622500002</v>
          </cell>
        </row>
        <row r="6370">
          <cell r="F6370" t="str">
            <v>TC-1</v>
          </cell>
          <cell r="H6370" t="str">
            <v>N/A</v>
          </cell>
          <cell r="O6370" t="str">
            <v>N/A</v>
          </cell>
          <cell r="V6370">
            <v>12875221.397229001</v>
          </cell>
        </row>
        <row r="6371">
          <cell r="F6371" t="str">
            <v>TC-1</v>
          </cell>
          <cell r="H6371" t="str">
            <v>N/A</v>
          </cell>
          <cell r="O6371" t="str">
            <v>N/A</v>
          </cell>
          <cell r="V6371">
            <v>26152094.622500002</v>
          </cell>
        </row>
        <row r="6372">
          <cell r="F6372" t="str">
            <v>TC-1</v>
          </cell>
          <cell r="H6372" t="str">
            <v>N/A</v>
          </cell>
          <cell r="O6372" t="str">
            <v>N/A</v>
          </cell>
          <cell r="V6372">
            <v>12875221.397229001</v>
          </cell>
        </row>
        <row r="6373">
          <cell r="F6373" t="str">
            <v>TC-1</v>
          </cell>
          <cell r="H6373" t="str">
            <v>N/A</v>
          </cell>
          <cell r="O6373" t="str">
            <v>N/A</v>
          </cell>
          <cell r="V6373">
            <v>26152094.622500002</v>
          </cell>
        </row>
        <row r="6374">
          <cell r="F6374" t="str">
            <v>TC-1</v>
          </cell>
          <cell r="H6374" t="str">
            <v>Non-Surcharge</v>
          </cell>
          <cell r="O6374" t="str">
            <v>N/A</v>
          </cell>
          <cell r="V6374">
            <v>12875221.397229001</v>
          </cell>
        </row>
        <row r="6375">
          <cell r="F6375" t="str">
            <v>TC-1</v>
          </cell>
          <cell r="H6375" t="str">
            <v>Non-Surcharge</v>
          </cell>
          <cell r="O6375" t="str">
            <v>N/A</v>
          </cell>
          <cell r="V6375">
            <v>26152094.622500002</v>
          </cell>
        </row>
        <row r="6376">
          <cell r="F6376" t="str">
            <v>TC-1</v>
          </cell>
          <cell r="H6376" t="str">
            <v>Small Business</v>
          </cell>
          <cell r="O6376" t="str">
            <v>N/A</v>
          </cell>
          <cell r="V6376">
            <v>0</v>
          </cell>
        </row>
        <row r="6377">
          <cell r="F6377" t="str">
            <v>TC-1</v>
          </cell>
          <cell r="H6377" t="str">
            <v>Small Business</v>
          </cell>
          <cell r="O6377" t="str">
            <v>N/A</v>
          </cell>
          <cell r="V6377">
            <v>0</v>
          </cell>
        </row>
        <row r="6378">
          <cell r="F6378" t="str">
            <v>TC-1</v>
          </cell>
          <cell r="H6378" t="str">
            <v>TAC</v>
          </cell>
          <cell r="O6378" t="str">
            <v>N/A</v>
          </cell>
          <cell r="V6378">
            <v>12875221.397229001</v>
          </cell>
        </row>
        <row r="6379">
          <cell r="F6379" t="str">
            <v>TC-1</v>
          </cell>
          <cell r="H6379" t="str">
            <v>TAC</v>
          </cell>
          <cell r="O6379" t="str">
            <v>N/A</v>
          </cell>
          <cell r="V6379">
            <v>26152094.622500002</v>
          </cell>
        </row>
        <row r="6380">
          <cell r="F6380" t="str">
            <v>TC-1</v>
          </cell>
          <cell r="H6380" t="str">
            <v>TRBAA</v>
          </cell>
          <cell r="O6380" t="str">
            <v>N/A</v>
          </cell>
          <cell r="V6380">
            <v>12875221.397229001</v>
          </cell>
        </row>
        <row r="6381">
          <cell r="F6381" t="str">
            <v>TC-1</v>
          </cell>
          <cell r="H6381" t="str">
            <v>TRBAA</v>
          </cell>
          <cell r="O6381" t="str">
            <v>N/A</v>
          </cell>
          <cell r="V6381">
            <v>26152094.622500002</v>
          </cell>
        </row>
        <row r="6382">
          <cell r="F6382" t="str">
            <v>TC-1</v>
          </cell>
          <cell r="H6382" t="str">
            <v>N/A</v>
          </cell>
          <cell r="O6382" t="str">
            <v>N/A</v>
          </cell>
          <cell r="V6382">
            <v>12875221.397229001</v>
          </cell>
        </row>
        <row r="6383">
          <cell r="F6383" t="str">
            <v>TC-1</v>
          </cell>
          <cell r="H6383" t="str">
            <v>N/A</v>
          </cell>
          <cell r="O6383" t="str">
            <v>N/A</v>
          </cell>
          <cell r="V6383">
            <v>26152094.622500002</v>
          </cell>
        </row>
        <row r="6384">
          <cell r="F6384" t="str">
            <v>TC-1</v>
          </cell>
          <cell r="H6384" t="str">
            <v>N/A</v>
          </cell>
          <cell r="O6384" t="str">
            <v>N/A</v>
          </cell>
          <cell r="V6384">
            <v>12875221.397229001</v>
          </cell>
        </row>
        <row r="6385">
          <cell r="F6385" t="str">
            <v>TC-1</v>
          </cell>
          <cell r="H6385" t="str">
            <v>N/A</v>
          </cell>
          <cell r="O6385" t="str">
            <v>N/A</v>
          </cell>
          <cell r="V6385">
            <v>26152094.622500002</v>
          </cell>
        </row>
        <row r="6386">
          <cell r="F6386" t="str">
            <v>TC-1</v>
          </cell>
          <cell r="H6386" t="str">
            <v>FO1</v>
          </cell>
          <cell r="O6386" t="str">
            <v>N/A</v>
          </cell>
          <cell r="V6386">
            <v>12875221.397229001</v>
          </cell>
        </row>
        <row r="6387">
          <cell r="F6387" t="str">
            <v>TC-1</v>
          </cell>
          <cell r="H6387" t="str">
            <v>FO1</v>
          </cell>
          <cell r="O6387" t="str">
            <v>N/A</v>
          </cell>
          <cell r="V6387">
            <v>26152094.622500002</v>
          </cell>
        </row>
        <row r="6388">
          <cell r="F6388" t="str">
            <v>TC-1</v>
          </cell>
          <cell r="H6388" t="str">
            <v>N/A</v>
          </cell>
          <cell r="O6388" t="str">
            <v>N/A</v>
          </cell>
          <cell r="V6388">
            <v>0</v>
          </cell>
        </row>
        <row r="6389">
          <cell r="F6389" t="str">
            <v>TC-1</v>
          </cell>
          <cell r="H6389" t="str">
            <v>N/A</v>
          </cell>
          <cell r="O6389" t="str">
            <v>N/A</v>
          </cell>
          <cell r="V6389">
            <v>319236.35546100006</v>
          </cell>
        </row>
        <row r="6390">
          <cell r="F6390" t="str">
            <v>TC-1</v>
          </cell>
          <cell r="H6390" t="str">
            <v>N/A</v>
          </cell>
          <cell r="O6390" t="str">
            <v>N/A</v>
          </cell>
          <cell r="V6390">
            <v>34832.452405000004</v>
          </cell>
        </row>
        <row r="6391">
          <cell r="F6391" t="str">
            <v>TC-1</v>
          </cell>
          <cell r="H6391" t="str">
            <v>N/A</v>
          </cell>
          <cell r="O6391" t="str">
            <v>N/A</v>
          </cell>
          <cell r="V6391">
            <v>322906.60891700001</v>
          </cell>
        </row>
        <row r="6392">
          <cell r="F6392" t="str">
            <v>TC-1</v>
          </cell>
          <cell r="H6392" t="str">
            <v>N/A</v>
          </cell>
          <cell r="O6392" t="str">
            <v>N/A</v>
          </cell>
          <cell r="V6392">
            <v>23047.696128</v>
          </cell>
        </row>
        <row r="6393">
          <cell r="F6393" t="str">
            <v>TC-1</v>
          </cell>
          <cell r="H6393" t="str">
            <v>N/A</v>
          </cell>
          <cell r="O6393" t="str">
            <v>N/A</v>
          </cell>
          <cell r="V6393">
            <v>531728.13105900004</v>
          </cell>
        </row>
        <row r="6394">
          <cell r="F6394" t="str">
            <v>TC-1</v>
          </cell>
          <cell r="H6394" t="str">
            <v>N/A</v>
          </cell>
          <cell r="O6394" t="str">
            <v>N/A</v>
          </cell>
          <cell r="V6394">
            <v>1983476.2704449999</v>
          </cell>
        </row>
        <row r="6395">
          <cell r="F6395" t="str">
            <v>TC-1</v>
          </cell>
          <cell r="H6395" t="str">
            <v>N/A</v>
          </cell>
          <cell r="O6395" t="str">
            <v>N/A</v>
          </cell>
          <cell r="V6395">
            <v>5204.8961730000001</v>
          </cell>
        </row>
        <row r="6396">
          <cell r="F6396" t="str">
            <v>TC-1</v>
          </cell>
          <cell r="H6396" t="str">
            <v>N/A</v>
          </cell>
          <cell r="O6396" t="str">
            <v>N/A</v>
          </cell>
          <cell r="V6396">
            <v>5610397.5712139998</v>
          </cell>
        </row>
        <row r="6397">
          <cell r="F6397" t="str">
            <v>TC-1</v>
          </cell>
          <cell r="H6397" t="str">
            <v>N/A</v>
          </cell>
          <cell r="O6397" t="str">
            <v>N/A</v>
          </cell>
          <cell r="V6397">
            <v>10619240.931056</v>
          </cell>
        </row>
        <row r="6398">
          <cell r="F6398" t="str">
            <v>TC-1</v>
          </cell>
          <cell r="H6398" t="str">
            <v>N/A</v>
          </cell>
          <cell r="O6398" t="str">
            <v>N/A</v>
          </cell>
          <cell r="V6398">
            <v>3633095.0174329998</v>
          </cell>
        </row>
        <row r="6399">
          <cell r="F6399" t="str">
            <v>TC-1</v>
          </cell>
          <cell r="H6399" t="str">
            <v>N/A</v>
          </cell>
          <cell r="O6399" t="str">
            <v>N/A</v>
          </cell>
          <cell r="V6399">
            <v>480591.85233799997</v>
          </cell>
        </row>
        <row r="6400">
          <cell r="F6400" t="str">
            <v>TC-1</v>
          </cell>
          <cell r="H6400" t="str">
            <v>N/A</v>
          </cell>
          <cell r="O6400" t="str">
            <v>N/A</v>
          </cell>
          <cell r="V6400">
            <v>2227102.7764559998</v>
          </cell>
        </row>
        <row r="6401">
          <cell r="F6401" t="str">
            <v>TC-1</v>
          </cell>
          <cell r="H6401" t="str">
            <v>N/A</v>
          </cell>
          <cell r="O6401" t="str">
            <v>N/A</v>
          </cell>
          <cell r="V6401">
            <v>1169770.5566730001</v>
          </cell>
        </row>
        <row r="6402">
          <cell r="F6402" t="str">
            <v>TC-1</v>
          </cell>
          <cell r="H6402" t="str">
            <v>N/A</v>
          </cell>
          <cell r="O6402" t="str">
            <v>N/A</v>
          </cell>
          <cell r="V6402">
            <v>11463461.716046</v>
          </cell>
        </row>
        <row r="6403">
          <cell r="F6403" t="str">
            <v>TC-1</v>
          </cell>
          <cell r="H6403" t="str">
            <v>FO2</v>
          </cell>
          <cell r="O6403" t="str">
            <v>N/A</v>
          </cell>
          <cell r="V6403">
            <v>0</v>
          </cell>
        </row>
        <row r="6404">
          <cell r="F6404" t="str">
            <v>TC-1</v>
          </cell>
          <cell r="H6404" t="str">
            <v>FO2</v>
          </cell>
          <cell r="O6404" t="str">
            <v>N/A</v>
          </cell>
          <cell r="V6404">
            <v>12875221.397229001</v>
          </cell>
        </row>
        <row r="6405">
          <cell r="F6405" t="str">
            <v>TC-1</v>
          </cell>
          <cell r="H6405" t="str">
            <v>FO2</v>
          </cell>
          <cell r="O6405" t="str">
            <v>N/A</v>
          </cell>
          <cell r="V6405">
            <v>26152094.622500002</v>
          </cell>
        </row>
        <row r="6406">
          <cell r="F6406" t="str">
            <v>TC-1</v>
          </cell>
          <cell r="H6406" t="str">
            <v>FO3</v>
          </cell>
          <cell r="O6406" t="str">
            <v>N/A</v>
          </cell>
          <cell r="V6406">
            <v>0</v>
          </cell>
        </row>
        <row r="6407">
          <cell r="F6407" t="str">
            <v>TC-1</v>
          </cell>
          <cell r="H6407" t="str">
            <v>FO3</v>
          </cell>
          <cell r="O6407" t="str">
            <v>N/A</v>
          </cell>
          <cell r="V6407">
            <v>12875221.397229001</v>
          </cell>
        </row>
        <row r="6408">
          <cell r="F6408" t="str">
            <v>TC-1</v>
          </cell>
          <cell r="H6408" t="str">
            <v>FO3</v>
          </cell>
          <cell r="O6408" t="str">
            <v>N/A</v>
          </cell>
          <cell r="V6408">
            <v>26152094.622500002</v>
          </cell>
        </row>
        <row r="6409">
          <cell r="F6409" t="str">
            <v>TC-1</v>
          </cell>
          <cell r="H6409" t="str">
            <v>N/A</v>
          </cell>
          <cell r="O6409" t="str">
            <v>N/A</v>
          </cell>
          <cell r="V6409">
            <v>488919.18653000001</v>
          </cell>
        </row>
        <row r="6410">
          <cell r="F6410" t="str">
            <v>TC-1</v>
          </cell>
          <cell r="H6410" t="str">
            <v>N/A</v>
          </cell>
          <cell r="O6410" t="str">
            <v>N/A</v>
          </cell>
          <cell r="V6410">
            <v>114304.001395</v>
          </cell>
        </row>
        <row r="6411">
          <cell r="F6411" t="str">
            <v>LS-1</v>
          </cell>
          <cell r="H6411" t="str">
            <v>N/A</v>
          </cell>
          <cell r="O6411" t="str">
            <v>N/A</v>
          </cell>
          <cell r="V6411">
            <v>0</v>
          </cell>
        </row>
        <row r="6412">
          <cell r="F6412" t="str">
            <v>LS-2</v>
          </cell>
          <cell r="H6412" t="str">
            <v>N/A</v>
          </cell>
          <cell r="O6412" t="str">
            <v>N/A</v>
          </cell>
          <cell r="V6412">
            <v>0</v>
          </cell>
        </row>
        <row r="6413">
          <cell r="F6413" t="str">
            <v>LS-3</v>
          </cell>
          <cell r="H6413" t="str">
            <v>N/A</v>
          </cell>
          <cell r="O6413" t="str">
            <v>N/A</v>
          </cell>
          <cell r="V6413">
            <v>0</v>
          </cell>
        </row>
        <row r="6414">
          <cell r="F6414" t="str">
            <v>OL-1</v>
          </cell>
          <cell r="H6414" t="str">
            <v>N/A</v>
          </cell>
          <cell r="O6414" t="str">
            <v>N/A</v>
          </cell>
          <cell r="V6414">
            <v>0</v>
          </cell>
        </row>
        <row r="6415">
          <cell r="F6415" t="str">
            <v>TC-1</v>
          </cell>
          <cell r="H6415" t="str">
            <v>N/A</v>
          </cell>
          <cell r="O6415" t="str">
            <v>N/A</v>
          </cell>
          <cell r="V6415">
            <v>0</v>
          </cell>
        </row>
        <row r="6416">
          <cell r="F6416" t="str">
            <v>TC-1</v>
          </cell>
          <cell r="H6416" t="str">
            <v>N/A</v>
          </cell>
          <cell r="O6416" t="str">
            <v>N/A</v>
          </cell>
          <cell r="V6416">
            <v>0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4">
          <cell r="G14" t="str">
            <v>Schedule</v>
          </cell>
          <cell r="J14" t="str">
            <v>Rate Component</v>
          </cell>
          <cell r="L14" t="str">
            <v>Charge Type</v>
          </cell>
          <cell r="M14" t="str">
            <v>Season</v>
          </cell>
          <cell r="N14" t="str">
            <v>Period</v>
          </cell>
          <cell r="R14" t="str">
            <v>CARE</v>
          </cell>
          <cell r="V14" t="str">
            <v>Bundled Billing Determinants</v>
          </cell>
        </row>
        <row r="15">
          <cell r="G15" t="str">
            <v>E-1</v>
          </cell>
          <cell r="J15" t="str">
            <v>AB32 Credit</v>
          </cell>
          <cell r="L15" t="str">
            <v>Energy</v>
          </cell>
          <cell r="M15" t="str">
            <v>Summer</v>
          </cell>
          <cell r="N15" t="str">
            <v>MARL kWh</v>
          </cell>
          <cell r="R15" t="str">
            <v>N/A</v>
          </cell>
          <cell r="V15">
            <v>0</v>
          </cell>
        </row>
        <row r="16">
          <cell r="G16" t="str">
            <v>E-1</v>
          </cell>
          <cell r="J16" t="str">
            <v>AB32 Credit</v>
          </cell>
          <cell r="L16" t="str">
            <v>Climate Credit Households</v>
          </cell>
          <cell r="M16" t="str">
            <v>N/A</v>
          </cell>
          <cell r="N16" t="str">
            <v>N/A</v>
          </cell>
          <cell r="R16" t="str">
            <v>N/A</v>
          </cell>
          <cell r="V16">
            <v>876892.95281433314</v>
          </cell>
        </row>
        <row r="17">
          <cell r="G17" t="str">
            <v>E-1</v>
          </cell>
          <cell r="J17" t="str">
            <v>AB32 Credit</v>
          </cell>
          <cell r="L17" t="str">
            <v>Energy</v>
          </cell>
          <cell r="M17" t="str">
            <v>Summer</v>
          </cell>
          <cell r="N17" t="str">
            <v>Min Bill kWh</v>
          </cell>
          <cell r="R17" t="str">
            <v>N/A</v>
          </cell>
          <cell r="V17">
            <v>575300.8647889999</v>
          </cell>
        </row>
        <row r="18">
          <cell r="G18" t="str">
            <v>E-1</v>
          </cell>
          <cell r="J18" t="str">
            <v>AB32 Credit</v>
          </cell>
          <cell r="L18" t="str">
            <v>Energy</v>
          </cell>
          <cell r="M18" t="str">
            <v>Summer</v>
          </cell>
          <cell r="N18" t="str">
            <v>Tier 1</v>
          </cell>
          <cell r="R18" t="str">
            <v>N/A</v>
          </cell>
          <cell r="V18">
            <v>124263720.65172701</v>
          </cell>
        </row>
        <row r="19">
          <cell r="G19" t="str">
            <v>E-1</v>
          </cell>
          <cell r="J19" t="str">
            <v>AB32 Credit</v>
          </cell>
          <cell r="L19" t="str">
            <v>Energy</v>
          </cell>
          <cell r="M19" t="str">
            <v>Summer</v>
          </cell>
          <cell r="N19" t="str">
            <v>Tier 2</v>
          </cell>
          <cell r="R19" t="str">
            <v>N/A</v>
          </cell>
          <cell r="V19">
            <v>35792532.629634999</v>
          </cell>
        </row>
        <row r="20">
          <cell r="G20" t="str">
            <v>E-1</v>
          </cell>
          <cell r="J20" t="str">
            <v>AB32 Credit</v>
          </cell>
          <cell r="L20" t="str">
            <v>Energy</v>
          </cell>
          <cell r="M20" t="str">
            <v>Summer</v>
          </cell>
          <cell r="N20" t="str">
            <v>Tier 3</v>
          </cell>
          <cell r="R20" t="str">
            <v>N/A</v>
          </cell>
          <cell r="V20">
            <v>2046667.9176210002</v>
          </cell>
        </row>
        <row r="21">
          <cell r="G21" t="str">
            <v>E-1</v>
          </cell>
          <cell r="J21" t="str">
            <v>AB32 Credit</v>
          </cell>
          <cell r="L21" t="str">
            <v>Energy</v>
          </cell>
          <cell r="M21" t="str">
            <v>Summer</v>
          </cell>
          <cell r="N21" t="str">
            <v>Tier 4</v>
          </cell>
          <cell r="R21" t="str">
            <v>N/A</v>
          </cell>
          <cell r="V21">
            <v>0</v>
          </cell>
        </row>
        <row r="22">
          <cell r="G22" t="str">
            <v>E-1</v>
          </cell>
          <cell r="J22" t="str">
            <v>AB32 Credit</v>
          </cell>
          <cell r="L22" t="str">
            <v>Energy</v>
          </cell>
          <cell r="M22" t="str">
            <v>Summer</v>
          </cell>
          <cell r="N22" t="str">
            <v>Tier 5</v>
          </cell>
          <cell r="R22" t="str">
            <v>N/A</v>
          </cell>
          <cell r="V22">
            <v>0</v>
          </cell>
        </row>
        <row r="23">
          <cell r="G23" t="str">
            <v>E-1</v>
          </cell>
          <cell r="J23" t="str">
            <v>AB32 Credit</v>
          </cell>
          <cell r="L23" t="str">
            <v>Energy</v>
          </cell>
          <cell r="M23" t="str">
            <v>Winter</v>
          </cell>
          <cell r="N23" t="str">
            <v>MARL kWh</v>
          </cell>
          <cell r="R23" t="str">
            <v>N/A</v>
          </cell>
          <cell r="V23">
            <v>293</v>
          </cell>
        </row>
        <row r="24">
          <cell r="G24" t="str">
            <v>E-1</v>
          </cell>
          <cell r="J24" t="str">
            <v>AB32 Credit</v>
          </cell>
          <cell r="L24" t="str">
            <v>Energy</v>
          </cell>
          <cell r="M24" t="str">
            <v>Winter</v>
          </cell>
          <cell r="N24" t="str">
            <v>Min Bill kWh</v>
          </cell>
          <cell r="R24" t="str">
            <v>N/A</v>
          </cell>
          <cell r="V24">
            <v>199270.96305099997</v>
          </cell>
        </row>
        <row r="25">
          <cell r="G25" t="str">
            <v>E-1</v>
          </cell>
          <cell r="J25" t="str">
            <v>AB32 Credit</v>
          </cell>
          <cell r="L25" t="str">
            <v>Energy</v>
          </cell>
          <cell r="M25" t="str">
            <v>Winter</v>
          </cell>
          <cell r="N25" t="str">
            <v>Tier 1</v>
          </cell>
          <cell r="R25" t="str">
            <v>N/A</v>
          </cell>
          <cell r="V25">
            <v>146184128.579391</v>
          </cell>
        </row>
        <row r="26">
          <cell r="G26" t="str">
            <v>E-1</v>
          </cell>
          <cell r="J26" t="str">
            <v>AB32 Credit</v>
          </cell>
          <cell r="L26" t="str">
            <v>Energy</v>
          </cell>
          <cell r="M26" t="str">
            <v>Winter</v>
          </cell>
          <cell r="N26" t="str">
            <v>Tier 2</v>
          </cell>
          <cell r="R26" t="str">
            <v>N/A</v>
          </cell>
          <cell r="V26">
            <v>14556581.857753001</v>
          </cell>
        </row>
        <row r="27">
          <cell r="G27" t="str">
            <v>E-1</v>
          </cell>
          <cell r="J27" t="str">
            <v>AB32 Credit</v>
          </cell>
          <cell r="L27" t="str">
            <v>Energy</v>
          </cell>
          <cell r="M27" t="str">
            <v>Winter</v>
          </cell>
          <cell r="N27" t="str">
            <v>Tier 3</v>
          </cell>
          <cell r="R27" t="str">
            <v>N/A</v>
          </cell>
          <cell r="V27">
            <v>962241.60946599999</v>
          </cell>
        </row>
        <row r="28">
          <cell r="G28" t="str">
            <v>E-1</v>
          </cell>
          <cell r="J28" t="str">
            <v>AB32 Credit</v>
          </cell>
          <cell r="L28" t="str">
            <v>Energy</v>
          </cell>
          <cell r="M28" t="str">
            <v>Winter</v>
          </cell>
          <cell r="N28" t="str">
            <v>Tier 4</v>
          </cell>
          <cell r="R28" t="str">
            <v>N/A</v>
          </cell>
          <cell r="V28">
            <v>0</v>
          </cell>
        </row>
        <row r="29">
          <cell r="G29" t="str">
            <v>E-1</v>
          </cell>
          <cell r="J29" t="str">
            <v>AB32 Credit</v>
          </cell>
          <cell r="L29" t="str">
            <v>Energy</v>
          </cell>
          <cell r="M29" t="str">
            <v>Winter</v>
          </cell>
          <cell r="N29" t="str">
            <v>Tier 5</v>
          </cell>
          <cell r="R29" t="str">
            <v>N/A</v>
          </cell>
          <cell r="V29">
            <v>0</v>
          </cell>
        </row>
        <row r="30">
          <cell r="G30" t="str">
            <v>E-1</v>
          </cell>
          <cell r="J30" t="str">
            <v>AB32 Credit</v>
          </cell>
          <cell r="L30" t="str">
            <v>Energy</v>
          </cell>
          <cell r="M30" t="str">
            <v>Summer</v>
          </cell>
          <cell r="N30" t="str">
            <v>MARL kWh</v>
          </cell>
          <cell r="R30" t="str">
            <v>N/A</v>
          </cell>
          <cell r="V30">
            <v>2547</v>
          </cell>
        </row>
        <row r="31">
          <cell r="G31" t="str">
            <v>E-1</v>
          </cell>
          <cell r="J31" t="str">
            <v>AB32 Credit</v>
          </cell>
          <cell r="L31" t="str">
            <v>Energy</v>
          </cell>
          <cell r="M31" t="str">
            <v>Summer</v>
          </cell>
          <cell r="N31" t="str">
            <v>Min Bill kWh</v>
          </cell>
          <cell r="R31" t="str">
            <v>N/A</v>
          </cell>
          <cell r="V31">
            <v>6536266.8150970004</v>
          </cell>
        </row>
        <row r="32">
          <cell r="G32" t="str">
            <v>E-1</v>
          </cell>
          <cell r="J32" t="str">
            <v>AB32 Credit</v>
          </cell>
          <cell r="L32" t="str">
            <v>Energy</v>
          </cell>
          <cell r="M32" t="str">
            <v>Summer</v>
          </cell>
          <cell r="N32" t="str">
            <v>Tier 1</v>
          </cell>
          <cell r="R32" t="str">
            <v>N/A</v>
          </cell>
          <cell r="V32">
            <v>678704110.95633805</v>
          </cell>
        </row>
        <row r="33">
          <cell r="G33" t="str">
            <v>E-1</v>
          </cell>
          <cell r="J33" t="str">
            <v>AB32 Credit</v>
          </cell>
          <cell r="L33" t="str">
            <v>Energy</v>
          </cell>
          <cell r="M33" t="str">
            <v>Summer</v>
          </cell>
          <cell r="N33" t="str">
            <v>Tier 2</v>
          </cell>
          <cell r="R33" t="str">
            <v>N/A</v>
          </cell>
          <cell r="V33">
            <v>558099831.86997998</v>
          </cell>
        </row>
        <row r="34">
          <cell r="G34" t="str">
            <v>E-1</v>
          </cell>
          <cell r="J34" t="str">
            <v>AB32 Credit</v>
          </cell>
          <cell r="L34" t="str">
            <v>Energy</v>
          </cell>
          <cell r="M34" t="str">
            <v>Summer</v>
          </cell>
          <cell r="N34" t="str">
            <v>Tier 3</v>
          </cell>
          <cell r="R34" t="str">
            <v>N/A</v>
          </cell>
          <cell r="V34">
            <v>30041504.378597997</v>
          </cell>
        </row>
        <row r="35">
          <cell r="G35" t="str">
            <v>E-1</v>
          </cell>
          <cell r="J35" t="str">
            <v>AB32 Credit</v>
          </cell>
          <cell r="L35" t="str">
            <v>Energy</v>
          </cell>
          <cell r="M35" t="str">
            <v>Summer</v>
          </cell>
          <cell r="N35" t="str">
            <v>Tier 4</v>
          </cell>
          <cell r="R35" t="str">
            <v>N/A</v>
          </cell>
          <cell r="V35">
            <v>0</v>
          </cell>
        </row>
        <row r="36">
          <cell r="G36" t="str">
            <v>E-1</v>
          </cell>
          <cell r="J36" t="str">
            <v>AB32 Credit</v>
          </cell>
          <cell r="L36" t="str">
            <v>Energy</v>
          </cell>
          <cell r="M36" t="str">
            <v>Summer</v>
          </cell>
          <cell r="N36" t="str">
            <v>Tier 5</v>
          </cell>
          <cell r="R36" t="str">
            <v>N/A</v>
          </cell>
          <cell r="V36">
            <v>0</v>
          </cell>
        </row>
        <row r="37">
          <cell r="G37" t="str">
            <v>E-1</v>
          </cell>
          <cell r="J37" t="str">
            <v>AB32 Credit</v>
          </cell>
          <cell r="L37" t="str">
            <v>Energy</v>
          </cell>
          <cell r="M37" t="str">
            <v>Winter</v>
          </cell>
          <cell r="N37" t="str">
            <v>MARL kWh</v>
          </cell>
          <cell r="R37" t="str">
            <v>N/A</v>
          </cell>
          <cell r="V37">
            <v>8678</v>
          </cell>
        </row>
        <row r="38">
          <cell r="G38" t="str">
            <v>E-1</v>
          </cell>
          <cell r="J38" t="str">
            <v>AB32 Credit</v>
          </cell>
          <cell r="L38" t="str">
            <v>Energy</v>
          </cell>
          <cell r="M38" t="str">
            <v>Winter</v>
          </cell>
          <cell r="N38" t="str">
            <v>Min Bill kWh</v>
          </cell>
          <cell r="R38" t="str">
            <v>N/A</v>
          </cell>
          <cell r="V38">
            <v>5599703.3582279999</v>
          </cell>
        </row>
        <row r="39">
          <cell r="G39" t="str">
            <v>E-1</v>
          </cell>
          <cell r="J39" t="str">
            <v>AB32 Credit</v>
          </cell>
          <cell r="L39" t="str">
            <v>Energy</v>
          </cell>
          <cell r="M39" t="str">
            <v>Winter</v>
          </cell>
          <cell r="N39" t="str">
            <v>Tier 1</v>
          </cell>
          <cell r="R39" t="str">
            <v>N/A</v>
          </cell>
          <cell r="V39">
            <v>835863622.08248401</v>
          </cell>
        </row>
        <row r="40">
          <cell r="G40" t="str">
            <v>E-1</v>
          </cell>
          <cell r="J40" t="str">
            <v>AB32 Credit</v>
          </cell>
          <cell r="L40" t="str">
            <v>Energy</v>
          </cell>
          <cell r="M40" t="str">
            <v>Winter</v>
          </cell>
          <cell r="N40" t="str">
            <v>Tier 2</v>
          </cell>
          <cell r="R40" t="str">
            <v>N/A</v>
          </cell>
          <cell r="V40">
            <v>394374461.59965599</v>
          </cell>
        </row>
        <row r="41">
          <cell r="G41" t="str">
            <v>E-1</v>
          </cell>
          <cell r="J41" t="str">
            <v>AB32 Credit</v>
          </cell>
          <cell r="L41" t="str">
            <v>Energy</v>
          </cell>
          <cell r="M41" t="str">
            <v>Winter</v>
          </cell>
          <cell r="N41" t="str">
            <v>Tier 3</v>
          </cell>
          <cell r="R41" t="str">
            <v>N/A</v>
          </cell>
          <cell r="V41">
            <v>23963181.671453997</v>
          </cell>
        </row>
        <row r="42">
          <cell r="G42" t="str">
            <v>E-1</v>
          </cell>
          <cell r="J42" t="str">
            <v>AB32 Credit</v>
          </cell>
          <cell r="L42" t="str">
            <v>Energy</v>
          </cell>
          <cell r="M42" t="str">
            <v>Winter</v>
          </cell>
          <cell r="N42" t="str">
            <v>Tier 4</v>
          </cell>
          <cell r="R42" t="str">
            <v>N/A</v>
          </cell>
          <cell r="V42">
            <v>0</v>
          </cell>
        </row>
        <row r="43">
          <cell r="G43" t="str">
            <v>E-1</v>
          </cell>
          <cell r="J43" t="str">
            <v>AB32 Credit</v>
          </cell>
          <cell r="L43" t="str">
            <v>Energy</v>
          </cell>
          <cell r="M43" t="str">
            <v>Winter</v>
          </cell>
          <cell r="N43" t="str">
            <v>Tier 5</v>
          </cell>
          <cell r="R43" t="str">
            <v>N/A</v>
          </cell>
          <cell r="V43">
            <v>0</v>
          </cell>
        </row>
        <row r="44">
          <cell r="G44" t="str">
            <v>E-1</v>
          </cell>
          <cell r="J44" t="str">
            <v>CIA</v>
          </cell>
          <cell r="L44" t="str">
            <v>Energy</v>
          </cell>
          <cell r="M44" t="str">
            <v>Summer</v>
          </cell>
          <cell r="N44" t="str">
            <v>MARL kWh</v>
          </cell>
          <cell r="R44" t="str">
            <v>N/A</v>
          </cell>
          <cell r="V44">
            <v>0</v>
          </cell>
        </row>
        <row r="45">
          <cell r="G45" t="str">
            <v>E-1</v>
          </cell>
          <cell r="J45" t="str">
            <v>CIA</v>
          </cell>
          <cell r="L45" t="str">
            <v>Energy</v>
          </cell>
          <cell r="M45" t="str">
            <v>Summer</v>
          </cell>
          <cell r="N45" t="str">
            <v>Min Bill kWh</v>
          </cell>
          <cell r="R45" t="str">
            <v>N/A</v>
          </cell>
          <cell r="V45">
            <v>575300.8647889999</v>
          </cell>
        </row>
        <row r="46">
          <cell r="G46" t="str">
            <v>E-1</v>
          </cell>
          <cell r="J46" t="str">
            <v>CIA</v>
          </cell>
          <cell r="L46" t="str">
            <v>Energy</v>
          </cell>
          <cell r="M46" t="str">
            <v>Summer</v>
          </cell>
          <cell r="N46" t="str">
            <v>Tier 1</v>
          </cell>
          <cell r="R46" t="str">
            <v>N/A</v>
          </cell>
          <cell r="V46">
            <v>124263720.65172701</v>
          </cell>
        </row>
        <row r="47">
          <cell r="G47" t="str">
            <v>E-1</v>
          </cell>
          <cell r="J47" t="str">
            <v>CIA</v>
          </cell>
          <cell r="L47" t="str">
            <v>Energy</v>
          </cell>
          <cell r="M47" t="str">
            <v>Summer</v>
          </cell>
          <cell r="N47" t="str">
            <v>Tier 2</v>
          </cell>
          <cell r="R47" t="str">
            <v>N/A</v>
          </cell>
          <cell r="V47">
            <v>35792532.629634999</v>
          </cell>
        </row>
        <row r="48">
          <cell r="G48" t="str">
            <v>E-1</v>
          </cell>
          <cell r="J48" t="str">
            <v>CIA</v>
          </cell>
          <cell r="L48" t="str">
            <v>Energy</v>
          </cell>
          <cell r="M48" t="str">
            <v>Summer</v>
          </cell>
          <cell r="N48" t="str">
            <v>Tier 3</v>
          </cell>
          <cell r="R48" t="str">
            <v>N/A</v>
          </cell>
          <cell r="V48">
            <v>2046667.9176210002</v>
          </cell>
        </row>
        <row r="49">
          <cell r="G49" t="str">
            <v>E-1</v>
          </cell>
          <cell r="J49" t="str">
            <v>CIA</v>
          </cell>
          <cell r="L49" t="str">
            <v>Energy</v>
          </cell>
          <cell r="M49" t="str">
            <v>Summer</v>
          </cell>
          <cell r="N49" t="str">
            <v>Tier 4</v>
          </cell>
          <cell r="R49" t="str">
            <v>N/A</v>
          </cell>
          <cell r="V49">
            <v>0</v>
          </cell>
        </row>
        <row r="50">
          <cell r="G50" t="str">
            <v>E-1</v>
          </cell>
          <cell r="J50" t="str">
            <v>CIA</v>
          </cell>
          <cell r="L50" t="str">
            <v>Energy</v>
          </cell>
          <cell r="M50" t="str">
            <v>Summer</v>
          </cell>
          <cell r="N50" t="str">
            <v>Tier 5</v>
          </cell>
          <cell r="R50" t="str">
            <v>N/A</v>
          </cell>
          <cell r="V50">
            <v>0</v>
          </cell>
        </row>
        <row r="51">
          <cell r="G51" t="str">
            <v>E-1</v>
          </cell>
          <cell r="J51" t="str">
            <v>CIA</v>
          </cell>
          <cell r="L51" t="str">
            <v>Energy</v>
          </cell>
          <cell r="M51" t="str">
            <v>Winter</v>
          </cell>
          <cell r="N51" t="str">
            <v>MARL kWh</v>
          </cell>
          <cell r="R51" t="str">
            <v>N/A</v>
          </cell>
          <cell r="V51">
            <v>293</v>
          </cell>
        </row>
        <row r="52">
          <cell r="G52" t="str">
            <v>E-1</v>
          </cell>
          <cell r="J52" t="str">
            <v>CIA</v>
          </cell>
          <cell r="L52" t="str">
            <v>Energy</v>
          </cell>
          <cell r="M52" t="str">
            <v>Winter</v>
          </cell>
          <cell r="N52" t="str">
            <v>Min Bill kWh</v>
          </cell>
          <cell r="R52" t="str">
            <v>N/A</v>
          </cell>
          <cell r="V52">
            <v>199270.96305099997</v>
          </cell>
        </row>
        <row r="53">
          <cell r="G53" t="str">
            <v>E-1</v>
          </cell>
          <cell r="J53" t="str">
            <v>CIA</v>
          </cell>
          <cell r="L53" t="str">
            <v>Energy</v>
          </cell>
          <cell r="M53" t="str">
            <v>Winter</v>
          </cell>
          <cell r="N53" t="str">
            <v>Tier 1</v>
          </cell>
          <cell r="R53" t="str">
            <v>N/A</v>
          </cell>
          <cell r="V53">
            <v>146184128.579391</v>
          </cell>
        </row>
        <row r="54">
          <cell r="G54" t="str">
            <v>E-1</v>
          </cell>
          <cell r="J54" t="str">
            <v>CIA</v>
          </cell>
          <cell r="L54" t="str">
            <v>Energy</v>
          </cell>
          <cell r="M54" t="str">
            <v>Winter</v>
          </cell>
          <cell r="N54" t="str">
            <v>Tier 2</v>
          </cell>
          <cell r="R54" t="str">
            <v>N/A</v>
          </cell>
          <cell r="V54">
            <v>14556581.857753001</v>
          </cell>
        </row>
        <row r="55">
          <cell r="G55" t="str">
            <v>E-1</v>
          </cell>
          <cell r="J55" t="str">
            <v>CIA</v>
          </cell>
          <cell r="L55" t="str">
            <v>Energy</v>
          </cell>
          <cell r="M55" t="str">
            <v>Winter</v>
          </cell>
          <cell r="N55" t="str">
            <v>Tier 3</v>
          </cell>
          <cell r="R55" t="str">
            <v>N/A</v>
          </cell>
          <cell r="V55">
            <v>962241.60946599999</v>
          </cell>
        </row>
        <row r="56">
          <cell r="G56" t="str">
            <v>E-1</v>
          </cell>
          <cell r="J56" t="str">
            <v>CIA</v>
          </cell>
          <cell r="L56" t="str">
            <v>Energy</v>
          </cell>
          <cell r="M56" t="str">
            <v>Winter</v>
          </cell>
          <cell r="N56" t="str">
            <v>Tier 4</v>
          </cell>
          <cell r="R56" t="str">
            <v>N/A</v>
          </cell>
          <cell r="V56">
            <v>0</v>
          </cell>
        </row>
        <row r="57">
          <cell r="G57" t="str">
            <v>E-1</v>
          </cell>
          <cell r="J57" t="str">
            <v>CIA</v>
          </cell>
          <cell r="L57" t="str">
            <v>Energy</v>
          </cell>
          <cell r="M57" t="str">
            <v>Winter</v>
          </cell>
          <cell r="N57" t="str">
            <v>Tier 5</v>
          </cell>
          <cell r="R57" t="str">
            <v>N/A</v>
          </cell>
          <cell r="V57">
            <v>0</v>
          </cell>
        </row>
        <row r="58">
          <cell r="G58" t="str">
            <v>E-1</v>
          </cell>
          <cell r="J58" t="str">
            <v>CIA</v>
          </cell>
          <cell r="L58" t="str">
            <v>Energy</v>
          </cell>
          <cell r="M58" t="str">
            <v>Summer</v>
          </cell>
          <cell r="N58" t="str">
            <v>MARL kWh</v>
          </cell>
          <cell r="R58" t="str">
            <v>N/A</v>
          </cell>
          <cell r="V58">
            <v>2547</v>
          </cell>
        </row>
        <row r="59">
          <cell r="G59" t="str">
            <v>E-1</v>
          </cell>
          <cell r="J59" t="str">
            <v>CIA</v>
          </cell>
          <cell r="L59" t="str">
            <v>Energy</v>
          </cell>
          <cell r="M59" t="str">
            <v>Summer</v>
          </cell>
          <cell r="N59" t="str">
            <v>Min Bill kWh</v>
          </cell>
          <cell r="R59" t="str">
            <v>N/A</v>
          </cell>
          <cell r="V59">
            <v>6536266.8150970004</v>
          </cell>
        </row>
        <row r="60">
          <cell r="G60" t="str">
            <v>E-1</v>
          </cell>
          <cell r="J60" t="str">
            <v>CIA</v>
          </cell>
          <cell r="L60" t="str">
            <v>Energy</v>
          </cell>
          <cell r="M60" t="str">
            <v>Summer</v>
          </cell>
          <cell r="N60" t="str">
            <v>Tier 1</v>
          </cell>
          <cell r="R60" t="str">
            <v>N/A</v>
          </cell>
          <cell r="V60">
            <v>678704110.95633805</v>
          </cell>
        </row>
        <row r="61">
          <cell r="G61" t="str">
            <v>E-1</v>
          </cell>
          <cell r="J61" t="str">
            <v>CIA</v>
          </cell>
          <cell r="L61" t="str">
            <v>Energy</v>
          </cell>
          <cell r="M61" t="str">
            <v>Summer</v>
          </cell>
          <cell r="N61" t="str">
            <v>Tier 2</v>
          </cell>
          <cell r="R61" t="str">
            <v>N/A</v>
          </cell>
          <cell r="V61">
            <v>558099831.86997998</v>
          </cell>
        </row>
        <row r="62">
          <cell r="G62" t="str">
            <v>E-1</v>
          </cell>
          <cell r="J62" t="str">
            <v>CIA</v>
          </cell>
          <cell r="L62" t="str">
            <v>Energy</v>
          </cell>
          <cell r="M62" t="str">
            <v>Summer</v>
          </cell>
          <cell r="N62" t="str">
            <v>Tier 3</v>
          </cell>
          <cell r="R62" t="str">
            <v>N/A</v>
          </cell>
          <cell r="V62">
            <v>30041504.378597997</v>
          </cell>
        </row>
        <row r="63">
          <cell r="G63" t="str">
            <v>E-1</v>
          </cell>
          <cell r="J63" t="str">
            <v>CIA</v>
          </cell>
          <cell r="L63" t="str">
            <v>Energy</v>
          </cell>
          <cell r="M63" t="str">
            <v>Summer</v>
          </cell>
          <cell r="N63" t="str">
            <v>Tier 4</v>
          </cell>
          <cell r="R63" t="str">
            <v>N/A</v>
          </cell>
          <cell r="V63">
            <v>0</v>
          </cell>
        </row>
        <row r="64">
          <cell r="G64" t="str">
            <v>E-1</v>
          </cell>
          <cell r="J64" t="str">
            <v>CIA</v>
          </cell>
          <cell r="L64" t="str">
            <v>Energy</v>
          </cell>
          <cell r="M64" t="str">
            <v>Summer</v>
          </cell>
          <cell r="N64" t="str">
            <v>Tier 5</v>
          </cell>
          <cell r="R64" t="str">
            <v>N/A</v>
          </cell>
          <cell r="V64">
            <v>0</v>
          </cell>
        </row>
        <row r="65">
          <cell r="G65" t="str">
            <v>E-1</v>
          </cell>
          <cell r="J65" t="str">
            <v>CIA</v>
          </cell>
          <cell r="L65" t="str">
            <v>Energy</v>
          </cell>
          <cell r="M65" t="str">
            <v>Winter</v>
          </cell>
          <cell r="N65" t="str">
            <v>MARL kWh</v>
          </cell>
          <cell r="R65" t="str">
            <v>N/A</v>
          </cell>
          <cell r="V65">
            <v>8678</v>
          </cell>
        </row>
        <row r="66">
          <cell r="G66" t="str">
            <v>E-1</v>
          </cell>
          <cell r="J66" t="str">
            <v>CIA</v>
          </cell>
          <cell r="L66" t="str">
            <v>Energy</v>
          </cell>
          <cell r="M66" t="str">
            <v>Winter</v>
          </cell>
          <cell r="N66" t="str">
            <v>Min Bill kWh</v>
          </cell>
          <cell r="R66" t="str">
            <v>N/A</v>
          </cell>
          <cell r="V66">
            <v>5599703.3582279999</v>
          </cell>
        </row>
        <row r="67">
          <cell r="G67" t="str">
            <v>E-1</v>
          </cell>
          <cell r="J67" t="str">
            <v>CIA</v>
          </cell>
          <cell r="L67" t="str">
            <v>Energy</v>
          </cell>
          <cell r="M67" t="str">
            <v>Winter</v>
          </cell>
          <cell r="N67" t="str">
            <v>Tier 1</v>
          </cell>
          <cell r="R67" t="str">
            <v>N/A</v>
          </cell>
          <cell r="V67">
            <v>835863622.08248401</v>
          </cell>
        </row>
        <row r="68">
          <cell r="G68" t="str">
            <v>E-1</v>
          </cell>
          <cell r="J68" t="str">
            <v>CIA</v>
          </cell>
          <cell r="L68" t="str">
            <v>Energy</v>
          </cell>
          <cell r="M68" t="str">
            <v>Winter</v>
          </cell>
          <cell r="N68" t="str">
            <v>Tier 2</v>
          </cell>
          <cell r="R68" t="str">
            <v>N/A</v>
          </cell>
          <cell r="V68">
            <v>394374461.59965599</v>
          </cell>
        </row>
        <row r="69">
          <cell r="G69" t="str">
            <v>E-1</v>
          </cell>
          <cell r="J69" t="str">
            <v>CIA</v>
          </cell>
          <cell r="L69" t="str">
            <v>Energy</v>
          </cell>
          <cell r="M69" t="str">
            <v>Winter</v>
          </cell>
          <cell r="N69" t="str">
            <v>Tier 3</v>
          </cell>
          <cell r="R69" t="str">
            <v>N/A</v>
          </cell>
          <cell r="V69">
            <v>23963181.671453997</v>
          </cell>
        </row>
        <row r="70">
          <cell r="G70" t="str">
            <v>E-1</v>
          </cell>
          <cell r="J70" t="str">
            <v>CIA</v>
          </cell>
          <cell r="L70" t="str">
            <v>Energy</v>
          </cell>
          <cell r="M70" t="str">
            <v>Winter</v>
          </cell>
          <cell r="N70" t="str">
            <v>Tier 4</v>
          </cell>
          <cell r="R70" t="str">
            <v>N/A</v>
          </cell>
          <cell r="V70">
            <v>0</v>
          </cell>
        </row>
        <row r="71">
          <cell r="G71" t="str">
            <v>E-1</v>
          </cell>
          <cell r="J71" t="str">
            <v>CIA</v>
          </cell>
          <cell r="L71" t="str">
            <v>Energy</v>
          </cell>
          <cell r="M71" t="str">
            <v>Winter</v>
          </cell>
          <cell r="N71" t="str">
            <v>Tier 5</v>
          </cell>
          <cell r="R71" t="str">
            <v>N/A</v>
          </cell>
          <cell r="V71">
            <v>0</v>
          </cell>
        </row>
        <row r="72">
          <cell r="G72" t="str">
            <v>E-1</v>
          </cell>
          <cell r="J72" t="str">
            <v>CTC</v>
          </cell>
          <cell r="L72" t="str">
            <v>DL</v>
          </cell>
          <cell r="M72" t="str">
            <v>N/A</v>
          </cell>
          <cell r="N72" t="str">
            <v>N/A</v>
          </cell>
          <cell r="R72" t="str">
            <v>N/A</v>
          </cell>
          <cell r="V72">
            <v>0</v>
          </cell>
        </row>
        <row r="73">
          <cell r="G73" t="str">
            <v>E-1</v>
          </cell>
          <cell r="J73" t="str">
            <v>CTC</v>
          </cell>
          <cell r="L73" t="str">
            <v>Energy</v>
          </cell>
          <cell r="M73" t="str">
            <v>Summer</v>
          </cell>
          <cell r="N73" t="str">
            <v>MARL kWh</v>
          </cell>
          <cell r="R73" t="str">
            <v>N/A</v>
          </cell>
          <cell r="V73">
            <v>0</v>
          </cell>
        </row>
        <row r="74">
          <cell r="G74" t="str">
            <v>E-1</v>
          </cell>
          <cell r="J74" t="str">
            <v>CTC</v>
          </cell>
          <cell r="L74" t="str">
            <v>Energy</v>
          </cell>
          <cell r="M74" t="str">
            <v>Summer</v>
          </cell>
          <cell r="N74" t="str">
            <v>Min Bill kWh</v>
          </cell>
          <cell r="R74" t="str">
            <v>N/A</v>
          </cell>
          <cell r="V74">
            <v>575300.8647889999</v>
          </cell>
        </row>
        <row r="75">
          <cell r="G75" t="str">
            <v>E-1</v>
          </cell>
          <cell r="J75" t="str">
            <v>CTC</v>
          </cell>
          <cell r="L75" t="str">
            <v>Energy</v>
          </cell>
          <cell r="M75" t="str">
            <v>Summer</v>
          </cell>
          <cell r="N75" t="str">
            <v>Tier 1</v>
          </cell>
          <cell r="R75" t="str">
            <v>N/A</v>
          </cell>
          <cell r="V75">
            <v>124263720.65172701</v>
          </cell>
        </row>
        <row r="76">
          <cell r="G76" t="str">
            <v>E-1</v>
          </cell>
          <cell r="J76" t="str">
            <v>CTC</v>
          </cell>
          <cell r="L76" t="str">
            <v>Energy</v>
          </cell>
          <cell r="M76" t="str">
            <v>Summer</v>
          </cell>
          <cell r="N76" t="str">
            <v>Tier 2</v>
          </cell>
          <cell r="R76" t="str">
            <v>N/A</v>
          </cell>
          <cell r="V76">
            <v>35792532.629634999</v>
          </cell>
        </row>
        <row r="77">
          <cell r="G77" t="str">
            <v>E-1</v>
          </cell>
          <cell r="J77" t="str">
            <v>CTC</v>
          </cell>
          <cell r="L77" t="str">
            <v>Energy</v>
          </cell>
          <cell r="M77" t="str">
            <v>Summer</v>
          </cell>
          <cell r="N77" t="str">
            <v>Tier 3</v>
          </cell>
          <cell r="R77" t="str">
            <v>N/A</v>
          </cell>
          <cell r="V77">
            <v>2046667.9176210002</v>
          </cell>
        </row>
        <row r="78">
          <cell r="G78" t="str">
            <v>E-1</v>
          </cell>
          <cell r="J78" t="str">
            <v>CTC</v>
          </cell>
          <cell r="L78" t="str">
            <v>Energy</v>
          </cell>
          <cell r="M78" t="str">
            <v>Summer</v>
          </cell>
          <cell r="N78" t="str">
            <v>Tier 4</v>
          </cell>
          <cell r="R78" t="str">
            <v>N/A</v>
          </cell>
          <cell r="V78">
            <v>0</v>
          </cell>
        </row>
        <row r="79">
          <cell r="G79" t="str">
            <v>E-1</v>
          </cell>
          <cell r="J79" t="str">
            <v>CTC</v>
          </cell>
          <cell r="L79" t="str">
            <v>Energy</v>
          </cell>
          <cell r="M79" t="str">
            <v>Summer</v>
          </cell>
          <cell r="N79" t="str">
            <v>Tier 5</v>
          </cell>
          <cell r="R79" t="str">
            <v>N/A</v>
          </cell>
          <cell r="V79">
            <v>0</v>
          </cell>
        </row>
        <row r="80">
          <cell r="G80" t="str">
            <v>E-1</v>
          </cell>
          <cell r="J80" t="str">
            <v>CTC</v>
          </cell>
          <cell r="L80" t="str">
            <v>Energy</v>
          </cell>
          <cell r="M80" t="str">
            <v>Winter</v>
          </cell>
          <cell r="N80" t="str">
            <v>MARL kWh</v>
          </cell>
          <cell r="R80" t="str">
            <v>N/A</v>
          </cell>
          <cell r="V80">
            <v>293</v>
          </cell>
        </row>
        <row r="81">
          <cell r="G81" t="str">
            <v>E-1</v>
          </cell>
          <cell r="J81" t="str">
            <v>CTC</v>
          </cell>
          <cell r="L81" t="str">
            <v>Energy</v>
          </cell>
          <cell r="M81" t="str">
            <v>Winter</v>
          </cell>
          <cell r="N81" t="str">
            <v>Min Bill kWh</v>
          </cell>
          <cell r="R81" t="str">
            <v>N/A</v>
          </cell>
          <cell r="V81">
            <v>199270.96305099997</v>
          </cell>
        </row>
        <row r="82">
          <cell r="G82" t="str">
            <v>E-1</v>
          </cell>
          <cell r="J82" t="str">
            <v>CTC</v>
          </cell>
          <cell r="L82" t="str">
            <v>Energy</v>
          </cell>
          <cell r="M82" t="str">
            <v>Winter</v>
          </cell>
          <cell r="N82" t="str">
            <v>Tier 1</v>
          </cell>
          <cell r="R82" t="str">
            <v>N/A</v>
          </cell>
          <cell r="V82">
            <v>146184128.579391</v>
          </cell>
        </row>
        <row r="83">
          <cell r="G83" t="str">
            <v>E-1</v>
          </cell>
          <cell r="J83" t="str">
            <v>CTC</v>
          </cell>
          <cell r="L83" t="str">
            <v>Energy</v>
          </cell>
          <cell r="M83" t="str">
            <v>Winter</v>
          </cell>
          <cell r="N83" t="str">
            <v>Tier 2</v>
          </cell>
          <cell r="R83" t="str">
            <v>N/A</v>
          </cell>
          <cell r="V83">
            <v>14556581.857753001</v>
          </cell>
        </row>
        <row r="84">
          <cell r="G84" t="str">
            <v>E-1</v>
          </cell>
          <cell r="J84" t="str">
            <v>CTC</v>
          </cell>
          <cell r="L84" t="str">
            <v>Energy</v>
          </cell>
          <cell r="M84" t="str">
            <v>Winter</v>
          </cell>
          <cell r="N84" t="str">
            <v>Tier 3</v>
          </cell>
          <cell r="R84" t="str">
            <v>N/A</v>
          </cell>
          <cell r="V84">
            <v>962241.60946599999</v>
          </cell>
        </row>
        <row r="85">
          <cell r="G85" t="str">
            <v>E-1</v>
          </cell>
          <cell r="J85" t="str">
            <v>CTC</v>
          </cell>
          <cell r="L85" t="str">
            <v>Energy</v>
          </cell>
          <cell r="M85" t="str">
            <v>Winter</v>
          </cell>
          <cell r="N85" t="str">
            <v>Tier 4</v>
          </cell>
          <cell r="R85" t="str">
            <v>N/A</v>
          </cell>
          <cell r="V85">
            <v>0</v>
          </cell>
        </row>
        <row r="86">
          <cell r="G86" t="str">
            <v>E-1</v>
          </cell>
          <cell r="J86" t="str">
            <v>CTC</v>
          </cell>
          <cell r="L86" t="str">
            <v>Energy</v>
          </cell>
          <cell r="M86" t="str">
            <v>Winter</v>
          </cell>
          <cell r="N86" t="str">
            <v>Tier 5</v>
          </cell>
          <cell r="R86" t="str">
            <v>N/A</v>
          </cell>
          <cell r="V86">
            <v>0</v>
          </cell>
        </row>
        <row r="87">
          <cell r="G87" t="str">
            <v>E-1</v>
          </cell>
          <cell r="J87" t="str">
            <v>CTC</v>
          </cell>
          <cell r="L87" t="str">
            <v>Energy</v>
          </cell>
          <cell r="M87" t="str">
            <v>Summer</v>
          </cell>
          <cell r="N87" t="str">
            <v>MARL kWh</v>
          </cell>
          <cell r="R87" t="str">
            <v>N/A</v>
          </cell>
          <cell r="V87">
            <v>2547</v>
          </cell>
        </row>
        <row r="88">
          <cell r="G88" t="str">
            <v>E-1</v>
          </cell>
          <cell r="J88" t="str">
            <v>CTC</v>
          </cell>
          <cell r="L88" t="str">
            <v>Energy</v>
          </cell>
          <cell r="M88" t="str">
            <v>Summer</v>
          </cell>
          <cell r="N88" t="str">
            <v>Min Bill kWh</v>
          </cell>
          <cell r="R88" t="str">
            <v>N/A</v>
          </cell>
          <cell r="V88">
            <v>6536266.8150970004</v>
          </cell>
        </row>
        <row r="89">
          <cell r="G89" t="str">
            <v>E-1</v>
          </cell>
          <cell r="J89" t="str">
            <v>CTC</v>
          </cell>
          <cell r="L89" t="str">
            <v>Energy</v>
          </cell>
          <cell r="M89" t="str">
            <v>Summer</v>
          </cell>
          <cell r="N89" t="str">
            <v>Tier 1</v>
          </cell>
          <cell r="R89" t="str">
            <v>N/A</v>
          </cell>
          <cell r="V89">
            <v>678704110.95633805</v>
          </cell>
        </row>
        <row r="90">
          <cell r="G90" t="str">
            <v>E-1</v>
          </cell>
          <cell r="J90" t="str">
            <v>CTC</v>
          </cell>
          <cell r="L90" t="str">
            <v>Energy</v>
          </cell>
          <cell r="M90" t="str">
            <v>Summer</v>
          </cell>
          <cell r="N90" t="str">
            <v>Tier 2</v>
          </cell>
          <cell r="R90" t="str">
            <v>N/A</v>
          </cell>
          <cell r="V90">
            <v>558099831.86997998</v>
          </cell>
        </row>
        <row r="91">
          <cell r="G91" t="str">
            <v>E-1</v>
          </cell>
          <cell r="J91" t="str">
            <v>CTC</v>
          </cell>
          <cell r="L91" t="str">
            <v>Energy</v>
          </cell>
          <cell r="M91" t="str">
            <v>Summer</v>
          </cell>
          <cell r="N91" t="str">
            <v>Tier 3</v>
          </cell>
          <cell r="R91" t="str">
            <v>N/A</v>
          </cell>
          <cell r="V91">
            <v>30041504.378597997</v>
          </cell>
        </row>
        <row r="92">
          <cell r="G92" t="str">
            <v>E-1</v>
          </cell>
          <cell r="J92" t="str">
            <v>CTC</v>
          </cell>
          <cell r="L92" t="str">
            <v>Energy</v>
          </cell>
          <cell r="M92" t="str">
            <v>Summer</v>
          </cell>
          <cell r="N92" t="str">
            <v>Tier 4</v>
          </cell>
          <cell r="R92" t="str">
            <v>N/A</v>
          </cell>
          <cell r="V92">
            <v>0</v>
          </cell>
        </row>
        <row r="93">
          <cell r="G93" t="str">
            <v>E-1</v>
          </cell>
          <cell r="J93" t="str">
            <v>CTC</v>
          </cell>
          <cell r="L93" t="str">
            <v>Energy</v>
          </cell>
          <cell r="M93" t="str">
            <v>Summer</v>
          </cell>
          <cell r="N93" t="str">
            <v>Tier 5</v>
          </cell>
          <cell r="R93" t="str">
            <v>N/A</v>
          </cell>
          <cell r="V93">
            <v>0</v>
          </cell>
        </row>
        <row r="94">
          <cell r="G94" t="str">
            <v>E-1</v>
          </cell>
          <cell r="J94" t="str">
            <v>CTC</v>
          </cell>
          <cell r="L94" t="str">
            <v>Energy</v>
          </cell>
          <cell r="M94" t="str">
            <v>Winter</v>
          </cell>
          <cell r="N94" t="str">
            <v>MARL kWh</v>
          </cell>
          <cell r="R94" t="str">
            <v>N/A</v>
          </cell>
          <cell r="V94">
            <v>8678</v>
          </cell>
        </row>
        <row r="95">
          <cell r="G95" t="str">
            <v>E-1</v>
          </cell>
          <cell r="J95" t="str">
            <v>CTC</v>
          </cell>
          <cell r="L95" t="str">
            <v>Energy</v>
          </cell>
          <cell r="M95" t="str">
            <v>Winter</v>
          </cell>
          <cell r="N95" t="str">
            <v>Min Bill kWh</v>
          </cell>
          <cell r="R95" t="str">
            <v>N/A</v>
          </cell>
          <cell r="V95">
            <v>5599703.3582279999</v>
          </cell>
        </row>
        <row r="96">
          <cell r="G96" t="str">
            <v>E-1</v>
          </cell>
          <cell r="J96" t="str">
            <v>CTC</v>
          </cell>
          <cell r="L96" t="str">
            <v>Energy</v>
          </cell>
          <cell r="M96" t="str">
            <v>Winter</v>
          </cell>
          <cell r="N96" t="str">
            <v>Tier 1</v>
          </cell>
          <cell r="R96" t="str">
            <v>N/A</v>
          </cell>
          <cell r="V96">
            <v>835863622.08248401</v>
          </cell>
        </row>
        <row r="97">
          <cell r="G97" t="str">
            <v>E-1</v>
          </cell>
          <cell r="J97" t="str">
            <v>CTC</v>
          </cell>
          <cell r="L97" t="str">
            <v>Energy</v>
          </cell>
          <cell r="M97" t="str">
            <v>Winter</v>
          </cell>
          <cell r="N97" t="str">
            <v>Tier 2</v>
          </cell>
          <cell r="R97" t="str">
            <v>N/A</v>
          </cell>
          <cell r="V97">
            <v>394374461.59965599</v>
          </cell>
        </row>
        <row r="98">
          <cell r="G98" t="str">
            <v>E-1</v>
          </cell>
          <cell r="J98" t="str">
            <v>CTC</v>
          </cell>
          <cell r="L98" t="str">
            <v>Energy</v>
          </cell>
          <cell r="M98" t="str">
            <v>Winter</v>
          </cell>
          <cell r="N98" t="str">
            <v>Tier 3</v>
          </cell>
          <cell r="R98" t="str">
            <v>N/A</v>
          </cell>
          <cell r="V98">
            <v>23963181.671453997</v>
          </cell>
        </row>
        <row r="99">
          <cell r="G99" t="str">
            <v>E-1</v>
          </cell>
          <cell r="J99" t="str">
            <v>CTC</v>
          </cell>
          <cell r="L99" t="str">
            <v>Energy</v>
          </cell>
          <cell r="M99" t="str">
            <v>Winter</v>
          </cell>
          <cell r="N99" t="str">
            <v>Tier 4</v>
          </cell>
          <cell r="R99" t="str">
            <v>N/A</v>
          </cell>
          <cell r="V99">
            <v>0</v>
          </cell>
        </row>
        <row r="100">
          <cell r="G100" t="str">
            <v>E-1</v>
          </cell>
          <cell r="J100" t="str">
            <v>CTC</v>
          </cell>
          <cell r="L100" t="str">
            <v>Energy</v>
          </cell>
          <cell r="M100" t="str">
            <v>Winter</v>
          </cell>
          <cell r="N100" t="str">
            <v>Tier 5</v>
          </cell>
          <cell r="R100" t="str">
            <v>N/A</v>
          </cell>
          <cell r="V100">
            <v>0</v>
          </cell>
        </row>
        <row r="101">
          <cell r="G101" t="str">
            <v>E-1</v>
          </cell>
          <cell r="J101" t="str">
            <v>Distribution</v>
          </cell>
          <cell r="L101" t="str">
            <v>Customer</v>
          </cell>
          <cell r="M101" t="str">
            <v>N/A</v>
          </cell>
          <cell r="N101" t="str">
            <v>N/A</v>
          </cell>
          <cell r="R101" t="str">
            <v>N/A</v>
          </cell>
          <cell r="V101">
            <v>0</v>
          </cell>
        </row>
        <row r="102">
          <cell r="G102" t="str">
            <v>E-1</v>
          </cell>
          <cell r="J102" t="str">
            <v>Distribution</v>
          </cell>
          <cell r="L102" t="str">
            <v>Energy</v>
          </cell>
          <cell r="M102" t="str">
            <v>Summer</v>
          </cell>
          <cell r="N102" t="str">
            <v>MARL kWh</v>
          </cell>
          <cell r="R102" t="str">
            <v>N/A</v>
          </cell>
          <cell r="V102">
            <v>0</v>
          </cell>
        </row>
        <row r="103">
          <cell r="G103" t="str">
            <v>E-1</v>
          </cell>
          <cell r="J103" t="str">
            <v>Distribution</v>
          </cell>
          <cell r="L103" t="str">
            <v>Energy</v>
          </cell>
          <cell r="M103" t="str">
            <v>Summer</v>
          </cell>
          <cell r="N103" t="str">
            <v>Min Bill kWh</v>
          </cell>
          <cell r="R103" t="str">
            <v>N/A</v>
          </cell>
          <cell r="V103">
            <v>575300.8647889999</v>
          </cell>
        </row>
        <row r="104">
          <cell r="G104" t="str">
            <v>E-1</v>
          </cell>
          <cell r="J104" t="str">
            <v>Distribution</v>
          </cell>
          <cell r="L104" t="str">
            <v>Energy</v>
          </cell>
          <cell r="M104" t="str">
            <v>Summer</v>
          </cell>
          <cell r="N104" t="str">
            <v>Tier 1</v>
          </cell>
          <cell r="R104" t="str">
            <v>N/A</v>
          </cell>
          <cell r="V104">
            <v>124263720.65172701</v>
          </cell>
        </row>
        <row r="105">
          <cell r="G105" t="str">
            <v>E-1</v>
          </cell>
          <cell r="J105" t="str">
            <v>Distribution</v>
          </cell>
          <cell r="L105" t="str">
            <v>Energy</v>
          </cell>
          <cell r="M105" t="str">
            <v>Summer</v>
          </cell>
          <cell r="N105" t="str">
            <v>Tier 2</v>
          </cell>
          <cell r="R105" t="str">
            <v>N/A</v>
          </cell>
          <cell r="V105">
            <v>35792532.629634999</v>
          </cell>
        </row>
        <row r="106">
          <cell r="G106" t="str">
            <v>E-1</v>
          </cell>
          <cell r="J106" t="str">
            <v>Distribution</v>
          </cell>
          <cell r="L106" t="str">
            <v>Energy</v>
          </cell>
          <cell r="M106" t="str">
            <v>Summer</v>
          </cell>
          <cell r="N106" t="str">
            <v>Tier 3</v>
          </cell>
          <cell r="R106" t="str">
            <v>N/A</v>
          </cell>
          <cell r="V106">
            <v>2046667.9176210002</v>
          </cell>
        </row>
        <row r="107">
          <cell r="G107" t="str">
            <v>E-1</v>
          </cell>
          <cell r="J107" t="str">
            <v>Distribution</v>
          </cell>
          <cell r="L107" t="str">
            <v>Energy</v>
          </cell>
          <cell r="M107" t="str">
            <v>Summer</v>
          </cell>
          <cell r="N107" t="str">
            <v>Tier 4</v>
          </cell>
          <cell r="R107" t="str">
            <v>N/A</v>
          </cell>
          <cell r="V107">
            <v>0</v>
          </cell>
        </row>
        <row r="108">
          <cell r="G108" t="str">
            <v>E-1</v>
          </cell>
          <cell r="J108" t="str">
            <v>Distribution</v>
          </cell>
          <cell r="L108" t="str">
            <v>Energy</v>
          </cell>
          <cell r="M108" t="str">
            <v>Summer</v>
          </cell>
          <cell r="N108" t="str">
            <v>Tier 5</v>
          </cell>
          <cell r="R108" t="str">
            <v>N/A</v>
          </cell>
          <cell r="V108">
            <v>0</v>
          </cell>
        </row>
        <row r="109">
          <cell r="G109" t="str">
            <v>E-1</v>
          </cell>
          <cell r="J109" t="str">
            <v>Distribution</v>
          </cell>
          <cell r="L109" t="str">
            <v>Energy</v>
          </cell>
          <cell r="M109" t="str">
            <v>Winter</v>
          </cell>
          <cell r="N109" t="str">
            <v>MARL kWh</v>
          </cell>
          <cell r="R109" t="str">
            <v>N/A</v>
          </cell>
          <cell r="V109">
            <v>293</v>
          </cell>
        </row>
        <row r="110">
          <cell r="G110" t="str">
            <v>E-1</v>
          </cell>
          <cell r="J110" t="str">
            <v>Distribution</v>
          </cell>
          <cell r="L110" t="str">
            <v>Energy</v>
          </cell>
          <cell r="M110" t="str">
            <v>Winter</v>
          </cell>
          <cell r="N110" t="str">
            <v>Min Bill kWh</v>
          </cell>
          <cell r="R110" t="str">
            <v>N/A</v>
          </cell>
          <cell r="V110">
            <v>199270.96305099997</v>
          </cell>
        </row>
        <row r="111">
          <cell r="G111" t="str">
            <v>E-1</v>
          </cell>
          <cell r="J111" t="str">
            <v>Distribution</v>
          </cell>
          <cell r="L111" t="str">
            <v>Energy</v>
          </cell>
          <cell r="M111" t="str">
            <v>Winter</v>
          </cell>
          <cell r="N111" t="str">
            <v>Tier 1</v>
          </cell>
          <cell r="R111" t="str">
            <v>N/A</v>
          </cell>
          <cell r="V111">
            <v>146184128.579391</v>
          </cell>
        </row>
        <row r="112">
          <cell r="G112" t="str">
            <v>E-1</v>
          </cell>
          <cell r="J112" t="str">
            <v>Distribution</v>
          </cell>
          <cell r="L112" t="str">
            <v>Energy</v>
          </cell>
          <cell r="M112" t="str">
            <v>Winter</v>
          </cell>
          <cell r="N112" t="str">
            <v>Tier 2</v>
          </cell>
          <cell r="R112" t="str">
            <v>N/A</v>
          </cell>
          <cell r="V112">
            <v>14556581.857753001</v>
          </cell>
        </row>
        <row r="113">
          <cell r="G113" t="str">
            <v>E-1</v>
          </cell>
          <cell r="J113" t="str">
            <v>Distribution</v>
          </cell>
          <cell r="L113" t="str">
            <v>Energy</v>
          </cell>
          <cell r="M113" t="str">
            <v>Winter</v>
          </cell>
          <cell r="N113" t="str">
            <v>Tier 3</v>
          </cell>
          <cell r="R113" t="str">
            <v>N/A</v>
          </cell>
          <cell r="V113">
            <v>962241.60946599999</v>
          </cell>
        </row>
        <row r="114">
          <cell r="G114" t="str">
            <v>E-1</v>
          </cell>
          <cell r="J114" t="str">
            <v>Distribution</v>
          </cell>
          <cell r="L114" t="str">
            <v>Energy</v>
          </cell>
          <cell r="M114" t="str">
            <v>Winter</v>
          </cell>
          <cell r="N114" t="str">
            <v>Tier 4</v>
          </cell>
          <cell r="R114" t="str">
            <v>N/A</v>
          </cell>
          <cell r="V114">
            <v>0</v>
          </cell>
        </row>
        <row r="115">
          <cell r="G115" t="str">
            <v>E-1</v>
          </cell>
          <cell r="J115" t="str">
            <v>Distribution</v>
          </cell>
          <cell r="L115" t="str">
            <v>Energy</v>
          </cell>
          <cell r="M115" t="str">
            <v>Winter</v>
          </cell>
          <cell r="N115" t="str">
            <v>Tier 5</v>
          </cell>
          <cell r="R115" t="str">
            <v>N/A</v>
          </cell>
          <cell r="V115">
            <v>0</v>
          </cell>
        </row>
        <row r="116">
          <cell r="G116" t="str">
            <v>E-1</v>
          </cell>
          <cell r="J116" t="str">
            <v>Distribution</v>
          </cell>
          <cell r="L116" t="str">
            <v>Energy</v>
          </cell>
          <cell r="M116" t="str">
            <v>Summer</v>
          </cell>
          <cell r="N116" t="str">
            <v>Baseline</v>
          </cell>
          <cell r="R116" t="str">
            <v>N/A</v>
          </cell>
          <cell r="V116">
            <v>17913921.560842</v>
          </cell>
        </row>
        <row r="117">
          <cell r="G117" t="str">
            <v>E-1</v>
          </cell>
          <cell r="J117" t="str">
            <v>Distribution</v>
          </cell>
          <cell r="L117" t="str">
            <v>Energy</v>
          </cell>
          <cell r="M117" t="str">
            <v>Summer</v>
          </cell>
          <cell r="N117" t="str">
            <v>Over Baseline</v>
          </cell>
          <cell r="R117" t="str">
            <v>N/A</v>
          </cell>
          <cell r="V117">
            <v>19454992.060663998</v>
          </cell>
        </row>
        <row r="118">
          <cell r="G118" t="str">
            <v>E-1</v>
          </cell>
          <cell r="J118" t="str">
            <v>Distribution</v>
          </cell>
          <cell r="L118" t="str">
            <v>Energy</v>
          </cell>
          <cell r="M118" t="str">
            <v>Winter</v>
          </cell>
          <cell r="N118" t="str">
            <v>Baseline</v>
          </cell>
          <cell r="R118" t="str">
            <v>N/A</v>
          </cell>
          <cell r="V118">
            <v>30171108.271808997</v>
          </cell>
        </row>
        <row r="119">
          <cell r="G119" t="str">
            <v>E-1</v>
          </cell>
          <cell r="J119" t="str">
            <v>Distribution</v>
          </cell>
          <cell r="L119" t="str">
            <v>Energy</v>
          </cell>
          <cell r="M119" t="str">
            <v>Winter</v>
          </cell>
          <cell r="N119" t="str">
            <v>Over Baseline</v>
          </cell>
          <cell r="R119" t="str">
            <v>N/A</v>
          </cell>
          <cell r="V119">
            <v>18080026.462586999</v>
          </cell>
        </row>
        <row r="120">
          <cell r="G120" t="str">
            <v>E-1</v>
          </cell>
          <cell r="J120" t="str">
            <v>Distribution</v>
          </cell>
          <cell r="L120" t="str">
            <v>Energy</v>
          </cell>
          <cell r="M120" t="str">
            <v>Summer</v>
          </cell>
          <cell r="N120" t="str">
            <v>MARL kWh</v>
          </cell>
          <cell r="R120" t="str">
            <v>N/A</v>
          </cell>
          <cell r="V120">
            <v>2547</v>
          </cell>
        </row>
        <row r="121">
          <cell r="G121" t="str">
            <v>E-1</v>
          </cell>
          <cell r="J121" t="str">
            <v>Distribution</v>
          </cell>
          <cell r="L121" t="str">
            <v>Energy</v>
          </cell>
          <cell r="M121" t="str">
            <v>Summer</v>
          </cell>
          <cell r="N121" t="str">
            <v>Min Bill kWh</v>
          </cell>
          <cell r="R121" t="str">
            <v>N/A</v>
          </cell>
          <cell r="V121">
            <v>6536266.8150970004</v>
          </cell>
        </row>
        <row r="122">
          <cell r="G122" t="str">
            <v>E-1</v>
          </cell>
          <cell r="J122" t="str">
            <v>Distribution</v>
          </cell>
          <cell r="L122" t="str">
            <v>Energy</v>
          </cell>
          <cell r="M122" t="str">
            <v>Summer</v>
          </cell>
          <cell r="N122" t="str">
            <v>Tier 1</v>
          </cell>
          <cell r="R122" t="str">
            <v>N/A</v>
          </cell>
          <cell r="V122">
            <v>678704110.95633805</v>
          </cell>
        </row>
        <row r="123">
          <cell r="G123" t="str">
            <v>E-1</v>
          </cell>
          <cell r="J123" t="str">
            <v>Distribution</v>
          </cell>
          <cell r="L123" t="str">
            <v>Energy</v>
          </cell>
          <cell r="M123" t="str">
            <v>Summer</v>
          </cell>
          <cell r="N123" t="str">
            <v>Tier 2</v>
          </cell>
          <cell r="R123" t="str">
            <v>N/A</v>
          </cell>
          <cell r="V123">
            <v>558099831.86997998</v>
          </cell>
        </row>
        <row r="124">
          <cell r="G124" t="str">
            <v>E-1</v>
          </cell>
          <cell r="J124" t="str">
            <v>Distribution</v>
          </cell>
          <cell r="L124" t="str">
            <v>Energy</v>
          </cell>
          <cell r="M124" t="str">
            <v>Summer</v>
          </cell>
          <cell r="N124" t="str">
            <v>Tier 3</v>
          </cell>
          <cell r="R124" t="str">
            <v>N/A</v>
          </cell>
          <cell r="V124">
            <v>30041504.378597997</v>
          </cell>
        </row>
        <row r="125">
          <cell r="G125" t="str">
            <v>E-1</v>
          </cell>
          <cell r="J125" t="str">
            <v>Distribution</v>
          </cell>
          <cell r="L125" t="str">
            <v>Energy</v>
          </cell>
          <cell r="M125" t="str">
            <v>Summer</v>
          </cell>
          <cell r="N125" t="str">
            <v>Tier 4</v>
          </cell>
          <cell r="R125" t="str">
            <v>N/A</v>
          </cell>
          <cell r="V125">
            <v>0</v>
          </cell>
        </row>
        <row r="126">
          <cell r="G126" t="str">
            <v>E-1</v>
          </cell>
          <cell r="J126" t="str">
            <v>Distribution</v>
          </cell>
          <cell r="L126" t="str">
            <v>Energy</v>
          </cell>
          <cell r="M126" t="str">
            <v>Summer</v>
          </cell>
          <cell r="N126" t="str">
            <v>Tier 5</v>
          </cell>
          <cell r="R126" t="str">
            <v>N/A</v>
          </cell>
          <cell r="V126">
            <v>0</v>
          </cell>
        </row>
        <row r="127">
          <cell r="G127" t="str">
            <v>E-1</v>
          </cell>
          <cell r="J127" t="str">
            <v>Distribution</v>
          </cell>
          <cell r="L127" t="str">
            <v>Energy</v>
          </cell>
          <cell r="M127" t="str">
            <v>Winter</v>
          </cell>
          <cell r="N127" t="str">
            <v>MARL kWh</v>
          </cell>
          <cell r="R127" t="str">
            <v>N/A</v>
          </cell>
          <cell r="V127">
            <v>8678</v>
          </cell>
        </row>
        <row r="128">
          <cell r="G128" t="str">
            <v>E-1</v>
          </cell>
          <cell r="J128" t="str">
            <v>Distribution</v>
          </cell>
          <cell r="L128" t="str">
            <v>Energy</v>
          </cell>
          <cell r="M128" t="str">
            <v>Winter</v>
          </cell>
          <cell r="N128" t="str">
            <v>Min Bill kWh</v>
          </cell>
          <cell r="R128" t="str">
            <v>N/A</v>
          </cell>
          <cell r="V128">
            <v>5599703.3582279999</v>
          </cell>
        </row>
        <row r="129">
          <cell r="G129" t="str">
            <v>E-1</v>
          </cell>
          <cell r="J129" t="str">
            <v>Distribution</v>
          </cell>
          <cell r="L129" t="str">
            <v>Energy</v>
          </cell>
          <cell r="M129" t="str">
            <v>Winter</v>
          </cell>
          <cell r="N129" t="str">
            <v>Tier 1</v>
          </cell>
          <cell r="R129" t="str">
            <v>N/A</v>
          </cell>
          <cell r="V129">
            <v>835863622.08248401</v>
          </cell>
        </row>
        <row r="130">
          <cell r="G130" t="str">
            <v>E-1</v>
          </cell>
          <cell r="J130" t="str">
            <v>Distribution</v>
          </cell>
          <cell r="L130" t="str">
            <v>Energy</v>
          </cell>
          <cell r="M130" t="str">
            <v>Winter</v>
          </cell>
          <cell r="N130" t="str">
            <v>Tier 2</v>
          </cell>
          <cell r="R130" t="str">
            <v>N/A</v>
          </cell>
          <cell r="V130">
            <v>394374461.59965599</v>
          </cell>
        </row>
        <row r="131">
          <cell r="G131" t="str">
            <v>E-1</v>
          </cell>
          <cell r="J131" t="str">
            <v>Distribution</v>
          </cell>
          <cell r="L131" t="str">
            <v>Energy</v>
          </cell>
          <cell r="M131" t="str">
            <v>Winter</v>
          </cell>
          <cell r="N131" t="str">
            <v>Tier 3</v>
          </cell>
          <cell r="R131" t="str">
            <v>N/A</v>
          </cell>
          <cell r="V131">
            <v>23963181.671453997</v>
          </cell>
        </row>
        <row r="132">
          <cell r="G132" t="str">
            <v>E-1</v>
          </cell>
          <cell r="J132" t="str">
            <v>Distribution</v>
          </cell>
          <cell r="L132" t="str">
            <v>Energy</v>
          </cell>
          <cell r="M132" t="str">
            <v>Winter</v>
          </cell>
          <cell r="N132" t="str">
            <v>Tier 4</v>
          </cell>
          <cell r="R132" t="str">
            <v>N/A</v>
          </cell>
          <cell r="V132">
            <v>0</v>
          </cell>
        </row>
        <row r="133">
          <cell r="G133" t="str">
            <v>E-1</v>
          </cell>
          <cell r="J133" t="str">
            <v>Distribution</v>
          </cell>
          <cell r="L133" t="str">
            <v>Energy</v>
          </cell>
          <cell r="M133" t="str">
            <v>Winter</v>
          </cell>
          <cell r="N133" t="str">
            <v>Tier 5</v>
          </cell>
          <cell r="R133" t="str">
            <v>N/A</v>
          </cell>
          <cell r="V133">
            <v>0</v>
          </cell>
        </row>
        <row r="134">
          <cell r="G134" t="str">
            <v>E-1</v>
          </cell>
          <cell r="J134" t="str">
            <v>Distribution</v>
          </cell>
          <cell r="L134" t="str">
            <v>ES Credit</v>
          </cell>
          <cell r="M134" t="str">
            <v>Summer</v>
          </cell>
          <cell r="N134" t="str">
            <v>Minimum Units</v>
          </cell>
          <cell r="R134" t="str">
            <v>N/A</v>
          </cell>
          <cell r="V134">
            <v>4</v>
          </cell>
        </row>
        <row r="135">
          <cell r="G135" t="str">
            <v>E-1</v>
          </cell>
          <cell r="J135" t="str">
            <v>Distribution</v>
          </cell>
          <cell r="L135" t="str">
            <v>ES Credit</v>
          </cell>
          <cell r="M135" t="str">
            <v>Winter</v>
          </cell>
          <cell r="N135" t="str">
            <v>Minimum Units</v>
          </cell>
          <cell r="R135" t="str">
            <v>N/A</v>
          </cell>
          <cell r="V135">
            <v>25</v>
          </cell>
        </row>
        <row r="136">
          <cell r="G136" t="str">
            <v>E-1</v>
          </cell>
          <cell r="J136" t="str">
            <v>Distribution</v>
          </cell>
          <cell r="L136" t="str">
            <v>ES Unit</v>
          </cell>
          <cell r="M136" t="str">
            <v>Summer</v>
          </cell>
          <cell r="N136" t="str">
            <v>Units E-1/EL-1</v>
          </cell>
          <cell r="R136" t="str">
            <v>N/A</v>
          </cell>
          <cell r="V136">
            <v>6128</v>
          </cell>
        </row>
        <row r="137">
          <cell r="G137" t="str">
            <v>E-1</v>
          </cell>
          <cell r="J137" t="str">
            <v>Distribution</v>
          </cell>
          <cell r="L137" t="str">
            <v>ES Unit</v>
          </cell>
          <cell r="M137" t="str">
            <v>Winter</v>
          </cell>
          <cell r="N137" t="str">
            <v>Units E-1/EL-1</v>
          </cell>
          <cell r="R137" t="str">
            <v>N/A</v>
          </cell>
          <cell r="V137">
            <v>12022</v>
          </cell>
        </row>
        <row r="138">
          <cell r="G138" t="str">
            <v>E-1</v>
          </cell>
          <cell r="J138" t="str">
            <v>Distribution</v>
          </cell>
          <cell r="L138" t="str">
            <v>ET Credit</v>
          </cell>
          <cell r="M138" t="str">
            <v>Summer</v>
          </cell>
          <cell r="N138" t="str">
            <v>Minimum Units</v>
          </cell>
          <cell r="R138" t="str">
            <v>N/A</v>
          </cell>
          <cell r="V138">
            <v>3</v>
          </cell>
        </row>
        <row r="139">
          <cell r="G139" t="str">
            <v>E-1</v>
          </cell>
          <cell r="J139" t="str">
            <v>Distribution</v>
          </cell>
          <cell r="L139" t="str">
            <v>ET Credit</v>
          </cell>
          <cell r="M139" t="str">
            <v>Winter</v>
          </cell>
          <cell r="N139" t="str">
            <v>Minimum Units</v>
          </cell>
          <cell r="R139" t="str">
            <v>N/A</v>
          </cell>
          <cell r="V139">
            <v>150</v>
          </cell>
        </row>
        <row r="140">
          <cell r="G140" t="str">
            <v>E-1</v>
          </cell>
          <cell r="J140" t="str">
            <v>Distribution</v>
          </cell>
          <cell r="L140" t="str">
            <v>ET Unit</v>
          </cell>
          <cell r="M140" t="str">
            <v>Summer</v>
          </cell>
          <cell r="N140" t="str">
            <v>Units E-1/EL-1</v>
          </cell>
          <cell r="R140" t="str">
            <v>N/A</v>
          </cell>
          <cell r="V140">
            <v>16416</v>
          </cell>
        </row>
        <row r="141">
          <cell r="G141" t="str">
            <v>E-1</v>
          </cell>
          <cell r="J141" t="str">
            <v>Distribution</v>
          </cell>
          <cell r="L141" t="str">
            <v>ET Unit</v>
          </cell>
          <cell r="M141" t="str">
            <v>Winter</v>
          </cell>
          <cell r="N141" t="str">
            <v>Units E-1/EL-1</v>
          </cell>
          <cell r="R141" t="str">
            <v>N/A</v>
          </cell>
          <cell r="V141">
            <v>33522</v>
          </cell>
        </row>
        <row r="142">
          <cell r="G142" t="str">
            <v>E-1</v>
          </cell>
          <cell r="J142" t="str">
            <v>WFC</v>
          </cell>
          <cell r="L142" t="str">
            <v>DL</v>
          </cell>
          <cell r="M142" t="str">
            <v>N/A</v>
          </cell>
          <cell r="N142" t="str">
            <v>N/A</v>
          </cell>
          <cell r="R142" t="str">
            <v>N/A</v>
          </cell>
          <cell r="V142">
            <v>0</v>
          </cell>
        </row>
        <row r="143">
          <cell r="G143" t="str">
            <v>E-1</v>
          </cell>
          <cell r="J143" t="str">
            <v>WFC</v>
          </cell>
          <cell r="L143" t="str">
            <v>Energy</v>
          </cell>
          <cell r="M143" t="str">
            <v>Summer</v>
          </cell>
          <cell r="N143" t="str">
            <v>MARL kWh</v>
          </cell>
          <cell r="R143" t="str">
            <v>N/A</v>
          </cell>
          <cell r="V143">
            <v>0</v>
          </cell>
        </row>
        <row r="144">
          <cell r="G144" t="str">
            <v>E-1</v>
          </cell>
          <cell r="J144" t="str">
            <v>WFC</v>
          </cell>
          <cell r="L144" t="str">
            <v>Energy</v>
          </cell>
          <cell r="M144" t="str">
            <v>Summer</v>
          </cell>
          <cell r="N144" t="str">
            <v>Min Bill kWh</v>
          </cell>
          <cell r="R144" t="str">
            <v>N/A</v>
          </cell>
          <cell r="V144">
            <v>575300.8647889999</v>
          </cell>
        </row>
        <row r="145">
          <cell r="G145" t="str">
            <v>E-1</v>
          </cell>
          <cell r="J145" t="str">
            <v>WFC</v>
          </cell>
          <cell r="L145" t="str">
            <v>Energy</v>
          </cell>
          <cell r="M145" t="str">
            <v>Summer</v>
          </cell>
          <cell r="N145" t="str">
            <v>Tier 1</v>
          </cell>
          <cell r="R145" t="str">
            <v>N/A</v>
          </cell>
          <cell r="V145">
            <v>124263720.65172701</v>
          </cell>
        </row>
        <row r="146">
          <cell r="G146" t="str">
            <v>E-1</v>
          </cell>
          <cell r="J146" t="str">
            <v>WFC</v>
          </cell>
          <cell r="L146" t="str">
            <v>Energy</v>
          </cell>
          <cell r="M146" t="str">
            <v>Summer</v>
          </cell>
          <cell r="N146" t="str">
            <v>Tier 2</v>
          </cell>
          <cell r="R146" t="str">
            <v>N/A</v>
          </cell>
          <cell r="V146">
            <v>35792532.629634999</v>
          </cell>
        </row>
        <row r="147">
          <cell r="G147" t="str">
            <v>E-1</v>
          </cell>
          <cell r="J147" t="str">
            <v>WFC</v>
          </cell>
          <cell r="L147" t="str">
            <v>Energy</v>
          </cell>
          <cell r="M147" t="str">
            <v>Summer</v>
          </cell>
          <cell r="N147" t="str">
            <v>Tier 3</v>
          </cell>
          <cell r="R147" t="str">
            <v>N/A</v>
          </cell>
          <cell r="V147">
            <v>2046667.9176210002</v>
          </cell>
        </row>
        <row r="148">
          <cell r="G148" t="str">
            <v>E-1</v>
          </cell>
          <cell r="J148" t="str">
            <v>WFC</v>
          </cell>
          <cell r="L148" t="str">
            <v>Energy</v>
          </cell>
          <cell r="M148" t="str">
            <v>Summer</v>
          </cell>
          <cell r="N148" t="str">
            <v>Tier 4</v>
          </cell>
          <cell r="R148" t="str">
            <v>N/A</v>
          </cell>
          <cell r="V148">
            <v>0</v>
          </cell>
        </row>
        <row r="149">
          <cell r="G149" t="str">
            <v>E-1</v>
          </cell>
          <cell r="J149" t="str">
            <v>WFC</v>
          </cell>
          <cell r="L149" t="str">
            <v>Energy</v>
          </cell>
          <cell r="M149" t="str">
            <v>Summer</v>
          </cell>
          <cell r="N149" t="str">
            <v>Tier 5</v>
          </cell>
          <cell r="R149" t="str">
            <v>N/A</v>
          </cell>
          <cell r="V149">
            <v>0</v>
          </cell>
        </row>
        <row r="150">
          <cell r="G150" t="str">
            <v>E-1</v>
          </cell>
          <cell r="J150" t="str">
            <v>WFC</v>
          </cell>
          <cell r="L150" t="str">
            <v>Energy</v>
          </cell>
          <cell r="M150" t="str">
            <v>Winter</v>
          </cell>
          <cell r="N150" t="str">
            <v>MARL kWh</v>
          </cell>
          <cell r="R150" t="str">
            <v>N/A</v>
          </cell>
          <cell r="V150">
            <v>293</v>
          </cell>
        </row>
        <row r="151">
          <cell r="G151" t="str">
            <v>E-1</v>
          </cell>
          <cell r="J151" t="str">
            <v>WFC</v>
          </cell>
          <cell r="L151" t="str">
            <v>Energy</v>
          </cell>
          <cell r="M151" t="str">
            <v>Winter</v>
          </cell>
          <cell r="N151" t="str">
            <v>Min Bill kWh</v>
          </cell>
          <cell r="R151" t="str">
            <v>N/A</v>
          </cell>
          <cell r="V151">
            <v>199270.96305099997</v>
          </cell>
        </row>
        <row r="152">
          <cell r="G152" t="str">
            <v>E-1</v>
          </cell>
          <cell r="J152" t="str">
            <v>WFC</v>
          </cell>
          <cell r="L152" t="str">
            <v>Energy</v>
          </cell>
          <cell r="M152" t="str">
            <v>Winter</v>
          </cell>
          <cell r="N152" t="str">
            <v>Tier 1</v>
          </cell>
          <cell r="R152" t="str">
            <v>N/A</v>
          </cell>
          <cell r="V152">
            <v>146184128.579391</v>
          </cell>
        </row>
        <row r="153">
          <cell r="G153" t="str">
            <v>E-1</v>
          </cell>
          <cell r="J153" t="str">
            <v>WFC</v>
          </cell>
          <cell r="L153" t="str">
            <v>Energy</v>
          </cell>
          <cell r="M153" t="str">
            <v>Winter</v>
          </cell>
          <cell r="N153" t="str">
            <v>Tier 2</v>
          </cell>
          <cell r="R153" t="str">
            <v>N/A</v>
          </cell>
          <cell r="V153">
            <v>14556581.857753001</v>
          </cell>
        </row>
        <row r="154">
          <cell r="G154" t="str">
            <v>E-1</v>
          </cell>
          <cell r="J154" t="str">
            <v>WFC</v>
          </cell>
          <cell r="L154" t="str">
            <v>Energy</v>
          </cell>
          <cell r="M154" t="str">
            <v>Winter</v>
          </cell>
          <cell r="N154" t="str">
            <v>Tier 3</v>
          </cell>
          <cell r="R154" t="str">
            <v>N/A</v>
          </cell>
          <cell r="V154">
            <v>962241.60946599999</v>
          </cell>
        </row>
        <row r="155">
          <cell r="G155" t="str">
            <v>E-1</v>
          </cell>
          <cell r="J155" t="str">
            <v>WFC</v>
          </cell>
          <cell r="L155" t="str">
            <v>Energy</v>
          </cell>
          <cell r="M155" t="str">
            <v>Winter</v>
          </cell>
          <cell r="N155" t="str">
            <v>Tier 4</v>
          </cell>
          <cell r="R155" t="str">
            <v>N/A</v>
          </cell>
          <cell r="V155">
            <v>0</v>
          </cell>
        </row>
        <row r="156">
          <cell r="G156" t="str">
            <v>E-1</v>
          </cell>
          <cell r="J156" t="str">
            <v>WFC</v>
          </cell>
          <cell r="L156" t="str">
            <v>Energy</v>
          </cell>
          <cell r="M156" t="str">
            <v>Winter</v>
          </cell>
          <cell r="N156" t="str">
            <v>Tier 5</v>
          </cell>
          <cell r="R156" t="str">
            <v>N/A</v>
          </cell>
          <cell r="V156">
            <v>0</v>
          </cell>
        </row>
        <row r="157">
          <cell r="G157" t="str">
            <v>E-1</v>
          </cell>
          <cell r="J157" t="str">
            <v>WFC</v>
          </cell>
          <cell r="L157" t="str">
            <v>Energy</v>
          </cell>
          <cell r="M157" t="str">
            <v>Summer</v>
          </cell>
          <cell r="N157" t="str">
            <v>MARL kWh</v>
          </cell>
          <cell r="R157" t="str">
            <v>N/A</v>
          </cell>
          <cell r="V157">
            <v>2547</v>
          </cell>
        </row>
        <row r="158">
          <cell r="G158" t="str">
            <v>E-1</v>
          </cell>
          <cell r="J158" t="str">
            <v>WFC</v>
          </cell>
          <cell r="L158" t="str">
            <v>Energy</v>
          </cell>
          <cell r="M158" t="str">
            <v>Summer</v>
          </cell>
          <cell r="N158" t="str">
            <v>Min Bill kWh</v>
          </cell>
          <cell r="R158" t="str">
            <v>N/A</v>
          </cell>
          <cell r="V158">
            <v>6536266.8150970004</v>
          </cell>
        </row>
        <row r="159">
          <cell r="G159" t="str">
            <v>E-1</v>
          </cell>
          <cell r="J159" t="str">
            <v>WFC</v>
          </cell>
          <cell r="L159" t="str">
            <v>Energy</v>
          </cell>
          <cell r="M159" t="str">
            <v>Summer</v>
          </cell>
          <cell r="N159" t="str">
            <v>Tier 1</v>
          </cell>
          <cell r="R159" t="str">
            <v>N/A</v>
          </cell>
          <cell r="V159">
            <v>678704110.95633805</v>
          </cell>
        </row>
        <row r="160">
          <cell r="G160" t="str">
            <v>E-1</v>
          </cell>
          <cell r="J160" t="str">
            <v>WFC</v>
          </cell>
          <cell r="L160" t="str">
            <v>Energy</v>
          </cell>
          <cell r="M160" t="str">
            <v>Summer</v>
          </cell>
          <cell r="N160" t="str">
            <v>Tier 2</v>
          </cell>
          <cell r="R160" t="str">
            <v>N/A</v>
          </cell>
          <cell r="V160">
            <v>558099831.86997998</v>
          </cell>
        </row>
        <row r="161">
          <cell r="G161" t="str">
            <v>E-1</v>
          </cell>
          <cell r="J161" t="str">
            <v>WFC</v>
          </cell>
          <cell r="L161" t="str">
            <v>Energy</v>
          </cell>
          <cell r="M161" t="str">
            <v>Summer</v>
          </cell>
          <cell r="N161" t="str">
            <v>Tier 3</v>
          </cell>
          <cell r="R161" t="str">
            <v>N/A</v>
          </cell>
          <cell r="V161">
            <v>30041504.378597997</v>
          </cell>
        </row>
        <row r="162">
          <cell r="G162" t="str">
            <v>E-1</v>
          </cell>
          <cell r="J162" t="str">
            <v>WFC</v>
          </cell>
          <cell r="L162" t="str">
            <v>Energy</v>
          </cell>
          <cell r="M162" t="str">
            <v>Summer</v>
          </cell>
          <cell r="N162" t="str">
            <v>Tier 4</v>
          </cell>
          <cell r="R162" t="str">
            <v>N/A</v>
          </cell>
          <cell r="V162">
            <v>0</v>
          </cell>
        </row>
        <row r="163">
          <cell r="G163" t="str">
            <v>E-1</v>
          </cell>
          <cell r="J163" t="str">
            <v>WFC</v>
          </cell>
          <cell r="L163" t="str">
            <v>Energy</v>
          </cell>
          <cell r="M163" t="str">
            <v>Summer</v>
          </cell>
          <cell r="N163" t="str">
            <v>Tier 5</v>
          </cell>
          <cell r="R163" t="str">
            <v>N/A</v>
          </cell>
          <cell r="V163">
            <v>0</v>
          </cell>
        </row>
        <row r="164">
          <cell r="G164" t="str">
            <v>E-1</v>
          </cell>
          <cell r="J164" t="str">
            <v>WFC</v>
          </cell>
          <cell r="L164" t="str">
            <v>Energy</v>
          </cell>
          <cell r="M164" t="str">
            <v>Winter</v>
          </cell>
          <cell r="N164" t="str">
            <v>MARL kWh</v>
          </cell>
          <cell r="R164" t="str">
            <v>N/A</v>
          </cell>
          <cell r="V164">
            <v>8678</v>
          </cell>
        </row>
        <row r="165">
          <cell r="G165" t="str">
            <v>E-1</v>
          </cell>
          <cell r="J165" t="str">
            <v>WFC</v>
          </cell>
          <cell r="L165" t="str">
            <v>Energy</v>
          </cell>
          <cell r="M165" t="str">
            <v>Winter</v>
          </cell>
          <cell r="N165" t="str">
            <v>Min Bill kWh</v>
          </cell>
          <cell r="R165" t="str">
            <v>N/A</v>
          </cell>
          <cell r="V165">
            <v>5599703.3582279999</v>
          </cell>
        </row>
        <row r="166">
          <cell r="G166" t="str">
            <v>E-1</v>
          </cell>
          <cell r="J166" t="str">
            <v>WFC</v>
          </cell>
          <cell r="L166" t="str">
            <v>Energy</v>
          </cell>
          <cell r="M166" t="str">
            <v>Winter</v>
          </cell>
          <cell r="N166" t="str">
            <v>Tier 1</v>
          </cell>
          <cell r="R166" t="str">
            <v>N/A</v>
          </cell>
          <cell r="V166">
            <v>835863622.08248401</v>
          </cell>
        </row>
        <row r="167">
          <cell r="G167" t="str">
            <v>E-1</v>
          </cell>
          <cell r="J167" t="str">
            <v>WFC</v>
          </cell>
          <cell r="L167" t="str">
            <v>Energy</v>
          </cell>
          <cell r="M167" t="str">
            <v>Winter</v>
          </cell>
          <cell r="N167" t="str">
            <v>Tier 2</v>
          </cell>
          <cell r="R167" t="str">
            <v>N/A</v>
          </cell>
          <cell r="V167">
            <v>394374461.59965599</v>
          </cell>
        </row>
        <row r="168">
          <cell r="G168" t="str">
            <v>E-1</v>
          </cell>
          <cell r="J168" t="str">
            <v>WFC</v>
          </cell>
          <cell r="L168" t="str">
            <v>Energy</v>
          </cell>
          <cell r="M168" t="str">
            <v>Winter</v>
          </cell>
          <cell r="N168" t="str">
            <v>Tier 3</v>
          </cell>
          <cell r="R168" t="str">
            <v>N/A</v>
          </cell>
          <cell r="V168">
            <v>23963181.671453997</v>
          </cell>
        </row>
        <row r="169">
          <cell r="G169" t="str">
            <v>E-1</v>
          </cell>
          <cell r="J169" t="str">
            <v>WFC</v>
          </cell>
          <cell r="L169" t="str">
            <v>Energy</v>
          </cell>
          <cell r="M169" t="str">
            <v>Winter</v>
          </cell>
          <cell r="N169" t="str">
            <v>Tier 4</v>
          </cell>
          <cell r="R169" t="str">
            <v>N/A</v>
          </cell>
          <cell r="V169">
            <v>0</v>
          </cell>
        </row>
        <row r="170">
          <cell r="G170" t="str">
            <v>E-1</v>
          </cell>
          <cell r="J170" t="str">
            <v>WFC</v>
          </cell>
          <cell r="L170" t="str">
            <v>Energy</v>
          </cell>
          <cell r="M170" t="str">
            <v>Winter</v>
          </cell>
          <cell r="N170" t="str">
            <v>Tier 5</v>
          </cell>
          <cell r="R170" t="str">
            <v>N/A</v>
          </cell>
          <cell r="V170">
            <v>0</v>
          </cell>
        </row>
        <row r="171">
          <cell r="G171" t="str">
            <v>E-1</v>
          </cell>
          <cell r="J171" t="str">
            <v>ECRA</v>
          </cell>
          <cell r="L171" t="str">
            <v>DL</v>
          </cell>
          <cell r="M171" t="str">
            <v>N/A</v>
          </cell>
          <cell r="N171" t="str">
            <v>N/A</v>
          </cell>
          <cell r="R171" t="str">
            <v>N/A</v>
          </cell>
          <cell r="V171">
            <v>0</v>
          </cell>
        </row>
        <row r="172">
          <cell r="G172" t="str">
            <v>E-1</v>
          </cell>
          <cell r="J172" t="str">
            <v>ECRA</v>
          </cell>
          <cell r="L172" t="str">
            <v>Energy</v>
          </cell>
          <cell r="M172" t="str">
            <v>Summer</v>
          </cell>
          <cell r="N172" t="str">
            <v>MARL kWh</v>
          </cell>
          <cell r="R172" t="str">
            <v>N/A</v>
          </cell>
          <cell r="V172">
            <v>0</v>
          </cell>
        </row>
        <row r="173">
          <cell r="G173" t="str">
            <v>E-1</v>
          </cell>
          <cell r="J173" t="str">
            <v>ECRA</v>
          </cell>
          <cell r="L173" t="str">
            <v>Energy</v>
          </cell>
          <cell r="M173" t="str">
            <v>Summer</v>
          </cell>
          <cell r="N173" t="str">
            <v>Min Bill kWh</v>
          </cell>
          <cell r="R173" t="str">
            <v>N/A</v>
          </cell>
          <cell r="V173">
            <v>575300.8647889999</v>
          </cell>
        </row>
        <row r="174">
          <cell r="G174" t="str">
            <v>E-1</v>
          </cell>
          <cell r="J174" t="str">
            <v>ECRA</v>
          </cell>
          <cell r="L174" t="str">
            <v>Energy</v>
          </cell>
          <cell r="M174" t="str">
            <v>Summer</v>
          </cell>
          <cell r="N174" t="str">
            <v>Tier 1</v>
          </cell>
          <cell r="R174" t="str">
            <v>N/A</v>
          </cell>
          <cell r="V174">
            <v>124263720.65172701</v>
          </cell>
        </row>
        <row r="175">
          <cell r="G175" t="str">
            <v>E-1</v>
          </cell>
          <cell r="J175" t="str">
            <v>ECRA</v>
          </cell>
          <cell r="L175" t="str">
            <v>Energy</v>
          </cell>
          <cell r="M175" t="str">
            <v>Summer</v>
          </cell>
          <cell r="N175" t="str">
            <v>Tier 2</v>
          </cell>
          <cell r="R175" t="str">
            <v>N/A</v>
          </cell>
          <cell r="V175">
            <v>35792532.629634999</v>
          </cell>
        </row>
        <row r="176">
          <cell r="G176" t="str">
            <v>E-1</v>
          </cell>
          <cell r="J176" t="str">
            <v>ECRA</v>
          </cell>
          <cell r="L176" t="str">
            <v>Energy</v>
          </cell>
          <cell r="M176" t="str">
            <v>Summer</v>
          </cell>
          <cell r="N176" t="str">
            <v>Tier 3</v>
          </cell>
          <cell r="R176" t="str">
            <v>N/A</v>
          </cell>
          <cell r="V176">
            <v>2046667.9176210002</v>
          </cell>
        </row>
        <row r="177">
          <cell r="G177" t="str">
            <v>E-1</v>
          </cell>
          <cell r="J177" t="str">
            <v>ECRA</v>
          </cell>
          <cell r="L177" t="str">
            <v>Energy</v>
          </cell>
          <cell r="M177" t="str">
            <v>Summer</v>
          </cell>
          <cell r="N177" t="str">
            <v>Tier 4</v>
          </cell>
          <cell r="R177" t="str">
            <v>N/A</v>
          </cell>
          <cell r="V177">
            <v>0</v>
          </cell>
        </row>
        <row r="178">
          <cell r="G178" t="str">
            <v>E-1</v>
          </cell>
          <cell r="J178" t="str">
            <v>ECRA</v>
          </cell>
          <cell r="L178" t="str">
            <v>Energy</v>
          </cell>
          <cell r="M178" t="str">
            <v>Summer</v>
          </cell>
          <cell r="N178" t="str">
            <v>Tier 5</v>
          </cell>
          <cell r="R178" t="str">
            <v>N/A</v>
          </cell>
          <cell r="V178">
            <v>0</v>
          </cell>
        </row>
        <row r="179">
          <cell r="G179" t="str">
            <v>E-1</v>
          </cell>
          <cell r="J179" t="str">
            <v>ECRA</v>
          </cell>
          <cell r="L179" t="str">
            <v>Energy</v>
          </cell>
          <cell r="M179" t="str">
            <v>Winter</v>
          </cell>
          <cell r="N179" t="str">
            <v>MARL kWh</v>
          </cell>
          <cell r="R179" t="str">
            <v>N/A</v>
          </cell>
          <cell r="V179">
            <v>293</v>
          </cell>
        </row>
        <row r="180">
          <cell r="G180" t="str">
            <v>E-1</v>
          </cell>
          <cell r="J180" t="str">
            <v>ECRA</v>
          </cell>
          <cell r="L180" t="str">
            <v>Energy</v>
          </cell>
          <cell r="M180" t="str">
            <v>Winter</v>
          </cell>
          <cell r="N180" t="str">
            <v>Min Bill kWh</v>
          </cell>
          <cell r="R180" t="str">
            <v>N/A</v>
          </cell>
          <cell r="V180">
            <v>199270.96305099997</v>
          </cell>
        </row>
        <row r="181">
          <cell r="G181" t="str">
            <v>E-1</v>
          </cell>
          <cell r="J181" t="str">
            <v>ECRA</v>
          </cell>
          <cell r="L181" t="str">
            <v>Energy</v>
          </cell>
          <cell r="M181" t="str">
            <v>Winter</v>
          </cell>
          <cell r="N181" t="str">
            <v>Tier 1</v>
          </cell>
          <cell r="R181" t="str">
            <v>N/A</v>
          </cell>
          <cell r="V181">
            <v>146184128.579391</v>
          </cell>
        </row>
        <row r="182">
          <cell r="G182" t="str">
            <v>E-1</v>
          </cell>
          <cell r="J182" t="str">
            <v>ECRA</v>
          </cell>
          <cell r="L182" t="str">
            <v>Energy</v>
          </cell>
          <cell r="M182" t="str">
            <v>Winter</v>
          </cell>
          <cell r="N182" t="str">
            <v>Tier 2</v>
          </cell>
          <cell r="R182" t="str">
            <v>N/A</v>
          </cell>
          <cell r="V182">
            <v>14556581.857753001</v>
          </cell>
        </row>
        <row r="183">
          <cell r="G183" t="str">
            <v>E-1</v>
          </cell>
          <cell r="J183" t="str">
            <v>ECRA</v>
          </cell>
          <cell r="L183" t="str">
            <v>Energy</v>
          </cell>
          <cell r="M183" t="str">
            <v>Winter</v>
          </cell>
          <cell r="N183" t="str">
            <v>Tier 3</v>
          </cell>
          <cell r="R183" t="str">
            <v>N/A</v>
          </cell>
          <cell r="V183">
            <v>962241.60946599999</v>
          </cell>
        </row>
        <row r="184">
          <cell r="G184" t="str">
            <v>E-1</v>
          </cell>
          <cell r="J184" t="str">
            <v>ECRA</v>
          </cell>
          <cell r="L184" t="str">
            <v>Energy</v>
          </cell>
          <cell r="M184" t="str">
            <v>Winter</v>
          </cell>
          <cell r="N184" t="str">
            <v>Tier 4</v>
          </cell>
          <cell r="R184" t="str">
            <v>N/A</v>
          </cell>
          <cell r="V184">
            <v>0</v>
          </cell>
        </row>
        <row r="185">
          <cell r="G185" t="str">
            <v>E-1</v>
          </cell>
          <cell r="J185" t="str">
            <v>ECRA</v>
          </cell>
          <cell r="L185" t="str">
            <v>Energy</v>
          </cell>
          <cell r="M185" t="str">
            <v>Winter</v>
          </cell>
          <cell r="N185" t="str">
            <v>Tier 5</v>
          </cell>
          <cell r="R185" t="str">
            <v>N/A</v>
          </cell>
          <cell r="V185">
            <v>0</v>
          </cell>
        </row>
        <row r="186">
          <cell r="G186" t="str">
            <v>E-1</v>
          </cell>
          <cell r="J186" t="str">
            <v>ECRA</v>
          </cell>
          <cell r="L186" t="str">
            <v>Energy</v>
          </cell>
          <cell r="M186" t="str">
            <v>Summer</v>
          </cell>
          <cell r="N186" t="str">
            <v>MARL kWh</v>
          </cell>
          <cell r="R186" t="str">
            <v>N/A</v>
          </cell>
          <cell r="V186">
            <v>2547</v>
          </cell>
        </row>
        <row r="187">
          <cell r="G187" t="str">
            <v>E-1</v>
          </cell>
          <cell r="J187" t="str">
            <v>ECRA</v>
          </cell>
          <cell r="L187" t="str">
            <v>Energy</v>
          </cell>
          <cell r="M187" t="str">
            <v>Summer</v>
          </cell>
          <cell r="N187" t="str">
            <v>Min Bill kWh</v>
          </cell>
          <cell r="R187" t="str">
            <v>N/A</v>
          </cell>
          <cell r="V187">
            <v>6536266.8150970004</v>
          </cell>
        </row>
        <row r="188">
          <cell r="G188" t="str">
            <v>E-1</v>
          </cell>
          <cell r="J188" t="str">
            <v>ECRA</v>
          </cell>
          <cell r="L188" t="str">
            <v>Energy</v>
          </cell>
          <cell r="M188" t="str">
            <v>Summer</v>
          </cell>
          <cell r="N188" t="str">
            <v>Tier 1</v>
          </cell>
          <cell r="R188" t="str">
            <v>N/A</v>
          </cell>
          <cell r="V188">
            <v>678704110.95633805</v>
          </cell>
        </row>
        <row r="189">
          <cell r="G189" t="str">
            <v>E-1</v>
          </cell>
          <cell r="J189" t="str">
            <v>ECRA</v>
          </cell>
          <cell r="L189" t="str">
            <v>Energy</v>
          </cell>
          <cell r="M189" t="str">
            <v>Summer</v>
          </cell>
          <cell r="N189" t="str">
            <v>Tier 2</v>
          </cell>
          <cell r="R189" t="str">
            <v>N/A</v>
          </cell>
          <cell r="V189">
            <v>558099831.86997998</v>
          </cell>
        </row>
        <row r="190">
          <cell r="G190" t="str">
            <v>E-1</v>
          </cell>
          <cell r="J190" t="str">
            <v>ECRA</v>
          </cell>
          <cell r="L190" t="str">
            <v>Energy</v>
          </cell>
          <cell r="M190" t="str">
            <v>Summer</v>
          </cell>
          <cell r="N190" t="str">
            <v>Tier 3</v>
          </cell>
          <cell r="R190" t="str">
            <v>N/A</v>
          </cell>
          <cell r="V190">
            <v>30041504.378597997</v>
          </cell>
        </row>
        <row r="191">
          <cell r="G191" t="str">
            <v>E-1</v>
          </cell>
          <cell r="J191" t="str">
            <v>ECRA</v>
          </cell>
          <cell r="L191" t="str">
            <v>Energy</v>
          </cell>
          <cell r="M191" t="str">
            <v>Summer</v>
          </cell>
          <cell r="N191" t="str">
            <v>Tier 4</v>
          </cell>
          <cell r="R191" t="str">
            <v>N/A</v>
          </cell>
          <cell r="V191">
            <v>0</v>
          </cell>
        </row>
        <row r="192">
          <cell r="G192" t="str">
            <v>E-1</v>
          </cell>
          <cell r="J192" t="str">
            <v>ECRA</v>
          </cell>
          <cell r="L192" t="str">
            <v>Energy</v>
          </cell>
          <cell r="M192" t="str">
            <v>Summer</v>
          </cell>
          <cell r="N192" t="str">
            <v>Tier 5</v>
          </cell>
          <cell r="R192" t="str">
            <v>N/A</v>
          </cell>
          <cell r="V192">
            <v>0</v>
          </cell>
        </row>
        <row r="193">
          <cell r="G193" t="str">
            <v>E-1</v>
          </cell>
          <cell r="J193" t="str">
            <v>ECRA</v>
          </cell>
          <cell r="L193" t="str">
            <v>Energy</v>
          </cell>
          <cell r="M193" t="str">
            <v>Winter</v>
          </cell>
          <cell r="N193" t="str">
            <v>MARL kWh</v>
          </cell>
          <cell r="R193" t="str">
            <v>N/A</v>
          </cell>
          <cell r="V193">
            <v>8678</v>
          </cell>
        </row>
        <row r="194">
          <cell r="G194" t="str">
            <v>E-1</v>
          </cell>
          <cell r="J194" t="str">
            <v>ECRA</v>
          </cell>
          <cell r="L194" t="str">
            <v>Energy</v>
          </cell>
          <cell r="M194" t="str">
            <v>Winter</v>
          </cell>
          <cell r="N194" t="str">
            <v>Min Bill kWh</v>
          </cell>
          <cell r="R194" t="str">
            <v>N/A</v>
          </cell>
          <cell r="V194">
            <v>5599703.3582279999</v>
          </cell>
        </row>
        <row r="195">
          <cell r="G195" t="str">
            <v>E-1</v>
          </cell>
          <cell r="J195" t="str">
            <v>ECRA</v>
          </cell>
          <cell r="L195" t="str">
            <v>Energy</v>
          </cell>
          <cell r="M195" t="str">
            <v>Winter</v>
          </cell>
          <cell r="N195" t="str">
            <v>Tier 1</v>
          </cell>
          <cell r="R195" t="str">
            <v>N/A</v>
          </cell>
          <cell r="V195">
            <v>835863622.08248401</v>
          </cell>
        </row>
        <row r="196">
          <cell r="G196" t="str">
            <v>E-1</v>
          </cell>
          <cell r="J196" t="str">
            <v>ECRA</v>
          </cell>
          <cell r="L196" t="str">
            <v>Energy</v>
          </cell>
          <cell r="M196" t="str">
            <v>Winter</v>
          </cell>
          <cell r="N196" t="str">
            <v>Tier 2</v>
          </cell>
          <cell r="R196" t="str">
            <v>N/A</v>
          </cell>
          <cell r="V196">
            <v>394374461.59965599</v>
          </cell>
        </row>
        <row r="197">
          <cell r="G197" t="str">
            <v>E-1</v>
          </cell>
          <cell r="J197" t="str">
            <v>ECRA</v>
          </cell>
          <cell r="L197" t="str">
            <v>Energy</v>
          </cell>
          <cell r="M197" t="str">
            <v>Winter</v>
          </cell>
          <cell r="N197" t="str">
            <v>Tier 3</v>
          </cell>
          <cell r="R197" t="str">
            <v>N/A</v>
          </cell>
          <cell r="V197">
            <v>23963181.671453997</v>
          </cell>
        </row>
        <row r="198">
          <cell r="G198" t="str">
            <v>E-1</v>
          </cell>
          <cell r="J198" t="str">
            <v>ECRA</v>
          </cell>
          <cell r="L198" t="str">
            <v>Energy</v>
          </cell>
          <cell r="M198" t="str">
            <v>Winter</v>
          </cell>
          <cell r="N198" t="str">
            <v>Tier 4</v>
          </cell>
          <cell r="R198" t="str">
            <v>N/A</v>
          </cell>
          <cell r="V198">
            <v>0</v>
          </cell>
        </row>
        <row r="199">
          <cell r="G199" t="str">
            <v>E-1</v>
          </cell>
          <cell r="J199" t="str">
            <v>ECRA</v>
          </cell>
          <cell r="L199" t="str">
            <v>Energy</v>
          </cell>
          <cell r="M199" t="str">
            <v>Winter</v>
          </cell>
          <cell r="N199" t="str">
            <v>Tier 5</v>
          </cell>
          <cell r="R199" t="str">
            <v>N/A</v>
          </cell>
          <cell r="V199">
            <v>0</v>
          </cell>
        </row>
        <row r="200">
          <cell r="G200" t="str">
            <v>E-1</v>
          </cell>
          <cell r="J200" t="str">
            <v>Generation</v>
          </cell>
          <cell r="L200" t="str">
            <v>Energy</v>
          </cell>
          <cell r="M200" t="str">
            <v>Summer</v>
          </cell>
          <cell r="N200" t="str">
            <v>MARL kWh</v>
          </cell>
          <cell r="R200" t="str">
            <v>N/A</v>
          </cell>
          <cell r="V200">
            <v>0</v>
          </cell>
        </row>
        <row r="201">
          <cell r="G201" t="str">
            <v>E-1</v>
          </cell>
          <cell r="J201" t="str">
            <v>Generation</v>
          </cell>
          <cell r="L201" t="str">
            <v>Energy</v>
          </cell>
          <cell r="M201" t="str">
            <v>Summer</v>
          </cell>
          <cell r="N201" t="str">
            <v>Min Bill kWh</v>
          </cell>
          <cell r="R201" t="str">
            <v>N/A</v>
          </cell>
          <cell r="V201">
            <v>575300.8647889999</v>
          </cell>
        </row>
        <row r="202">
          <cell r="G202" t="str">
            <v>E-1</v>
          </cell>
          <cell r="J202" t="str">
            <v>Generation</v>
          </cell>
          <cell r="L202" t="str">
            <v>Energy</v>
          </cell>
          <cell r="M202" t="str">
            <v>Summer</v>
          </cell>
          <cell r="N202" t="str">
            <v>Tier 1</v>
          </cell>
          <cell r="R202" t="str">
            <v>N/A</v>
          </cell>
          <cell r="V202">
            <v>124263720.65172701</v>
          </cell>
        </row>
        <row r="203">
          <cell r="G203" t="str">
            <v>E-1</v>
          </cell>
          <cell r="J203" t="str">
            <v>Generation</v>
          </cell>
          <cell r="L203" t="str">
            <v>Energy</v>
          </cell>
          <cell r="M203" t="str">
            <v>Summer</v>
          </cell>
          <cell r="N203" t="str">
            <v>Tier 2</v>
          </cell>
          <cell r="R203" t="str">
            <v>N/A</v>
          </cell>
          <cell r="V203">
            <v>35792532.629634999</v>
          </cell>
        </row>
        <row r="204">
          <cell r="G204" t="str">
            <v>E-1</v>
          </cell>
          <cell r="J204" t="str">
            <v>Generation</v>
          </cell>
          <cell r="L204" t="str">
            <v>Energy</v>
          </cell>
          <cell r="M204" t="str">
            <v>Summer</v>
          </cell>
          <cell r="N204" t="str">
            <v>Tier 3</v>
          </cell>
          <cell r="R204" t="str">
            <v>N/A</v>
          </cell>
          <cell r="V204">
            <v>2046667.9176210002</v>
          </cell>
        </row>
        <row r="205">
          <cell r="G205" t="str">
            <v>E-1</v>
          </cell>
          <cell r="J205" t="str">
            <v>Generation</v>
          </cell>
          <cell r="L205" t="str">
            <v>Energy</v>
          </cell>
          <cell r="M205" t="str">
            <v>Summer</v>
          </cell>
          <cell r="N205" t="str">
            <v>Tier 4</v>
          </cell>
          <cell r="R205" t="str">
            <v>N/A</v>
          </cell>
          <cell r="V205">
            <v>0</v>
          </cell>
        </row>
        <row r="206">
          <cell r="G206" t="str">
            <v>E-1</v>
          </cell>
          <cell r="J206" t="str">
            <v>Generation</v>
          </cell>
          <cell r="L206" t="str">
            <v>Energy</v>
          </cell>
          <cell r="M206" t="str">
            <v>Summer</v>
          </cell>
          <cell r="N206" t="str">
            <v>Tier 5</v>
          </cell>
          <cell r="R206" t="str">
            <v>N/A</v>
          </cell>
          <cell r="V206">
            <v>0</v>
          </cell>
        </row>
        <row r="207">
          <cell r="G207" t="str">
            <v>E-1</v>
          </cell>
          <cell r="J207" t="str">
            <v>Generation</v>
          </cell>
          <cell r="L207" t="str">
            <v>Energy</v>
          </cell>
          <cell r="M207" t="str">
            <v>Winter</v>
          </cell>
          <cell r="N207" t="str">
            <v>MARL kWh</v>
          </cell>
          <cell r="R207" t="str">
            <v>N/A</v>
          </cell>
          <cell r="V207">
            <v>293</v>
          </cell>
        </row>
        <row r="208">
          <cell r="G208" t="str">
            <v>E-1</v>
          </cell>
          <cell r="J208" t="str">
            <v>Generation</v>
          </cell>
          <cell r="L208" t="str">
            <v>Energy</v>
          </cell>
          <cell r="M208" t="str">
            <v>Winter</v>
          </cell>
          <cell r="N208" t="str">
            <v>Min Bill kWh</v>
          </cell>
          <cell r="R208" t="str">
            <v>N/A</v>
          </cell>
          <cell r="V208">
            <v>199270.96305099997</v>
          </cell>
        </row>
        <row r="209">
          <cell r="G209" t="str">
            <v>E-1</v>
          </cell>
          <cell r="J209" t="str">
            <v>Generation</v>
          </cell>
          <cell r="L209" t="str">
            <v>Energy</v>
          </cell>
          <cell r="M209" t="str">
            <v>Winter</v>
          </cell>
          <cell r="N209" t="str">
            <v>Tier 1</v>
          </cell>
          <cell r="R209" t="str">
            <v>N/A</v>
          </cell>
          <cell r="V209">
            <v>146184128.579391</v>
          </cell>
        </row>
        <row r="210">
          <cell r="G210" t="str">
            <v>E-1</v>
          </cell>
          <cell r="J210" t="str">
            <v>Generation</v>
          </cell>
          <cell r="L210" t="str">
            <v>Energy</v>
          </cell>
          <cell r="M210" t="str">
            <v>Winter</v>
          </cell>
          <cell r="N210" t="str">
            <v>Tier 2</v>
          </cell>
          <cell r="R210" t="str">
            <v>N/A</v>
          </cell>
          <cell r="V210">
            <v>14556581.857753001</v>
          </cell>
        </row>
        <row r="211">
          <cell r="G211" t="str">
            <v>E-1</v>
          </cell>
          <cell r="J211" t="str">
            <v>Generation</v>
          </cell>
          <cell r="L211" t="str">
            <v>Energy</v>
          </cell>
          <cell r="M211" t="str">
            <v>Winter</v>
          </cell>
          <cell r="N211" t="str">
            <v>Tier 3</v>
          </cell>
          <cell r="R211" t="str">
            <v>N/A</v>
          </cell>
          <cell r="V211">
            <v>962241.60946599999</v>
          </cell>
        </row>
        <row r="212">
          <cell r="G212" t="str">
            <v>E-1</v>
          </cell>
          <cell r="J212" t="str">
            <v>Generation</v>
          </cell>
          <cell r="L212" t="str">
            <v>Energy</v>
          </cell>
          <cell r="M212" t="str">
            <v>Winter</v>
          </cell>
          <cell r="N212" t="str">
            <v>Tier 4</v>
          </cell>
          <cell r="R212" t="str">
            <v>N/A</v>
          </cell>
          <cell r="V212">
            <v>0</v>
          </cell>
        </row>
        <row r="213">
          <cell r="G213" t="str">
            <v>E-1</v>
          </cell>
          <cell r="J213" t="str">
            <v>Generation</v>
          </cell>
          <cell r="L213" t="str">
            <v>Energy</v>
          </cell>
          <cell r="M213" t="str">
            <v>Winter</v>
          </cell>
          <cell r="N213" t="str">
            <v>Tier 5</v>
          </cell>
          <cell r="R213" t="str">
            <v>N/A</v>
          </cell>
          <cell r="V213">
            <v>0</v>
          </cell>
        </row>
        <row r="214">
          <cell r="G214" t="str">
            <v>E-1</v>
          </cell>
          <cell r="J214" t="str">
            <v>Generation</v>
          </cell>
          <cell r="L214" t="str">
            <v>Energy</v>
          </cell>
          <cell r="M214" t="str">
            <v>Summer</v>
          </cell>
          <cell r="N214" t="str">
            <v>MARL kWh</v>
          </cell>
          <cell r="R214" t="str">
            <v>N/A</v>
          </cell>
          <cell r="V214">
            <v>2547</v>
          </cell>
        </row>
        <row r="215">
          <cell r="G215" t="str">
            <v>E-1</v>
          </cell>
          <cell r="J215" t="str">
            <v>Generation</v>
          </cell>
          <cell r="L215" t="str">
            <v>Energy</v>
          </cell>
          <cell r="M215" t="str">
            <v>Summer</v>
          </cell>
          <cell r="N215" t="str">
            <v>Min Bill kWh</v>
          </cell>
          <cell r="R215" t="str">
            <v>N/A</v>
          </cell>
          <cell r="V215">
            <v>6536266.8150970004</v>
          </cell>
        </row>
        <row r="216">
          <cell r="G216" t="str">
            <v>E-1</v>
          </cell>
          <cell r="J216" t="str">
            <v>Generation</v>
          </cell>
          <cell r="L216" t="str">
            <v>Energy</v>
          </cell>
          <cell r="M216" t="str">
            <v>Summer</v>
          </cell>
          <cell r="N216" t="str">
            <v>Tier 1</v>
          </cell>
          <cell r="R216" t="str">
            <v>N/A</v>
          </cell>
          <cell r="V216">
            <v>678704110.95633805</v>
          </cell>
        </row>
        <row r="217">
          <cell r="G217" t="str">
            <v>E-1</v>
          </cell>
          <cell r="J217" t="str">
            <v>Generation</v>
          </cell>
          <cell r="L217" t="str">
            <v>Energy</v>
          </cell>
          <cell r="M217" t="str">
            <v>Summer</v>
          </cell>
          <cell r="N217" t="str">
            <v>Tier 2</v>
          </cell>
          <cell r="R217" t="str">
            <v>N/A</v>
          </cell>
          <cell r="V217">
            <v>558099831.86997998</v>
          </cell>
        </row>
        <row r="218">
          <cell r="G218" t="str">
            <v>E-1</v>
          </cell>
          <cell r="J218" t="str">
            <v>Generation</v>
          </cell>
          <cell r="L218" t="str">
            <v>Energy</v>
          </cell>
          <cell r="M218" t="str">
            <v>Summer</v>
          </cell>
          <cell r="N218" t="str">
            <v>Tier 3</v>
          </cell>
          <cell r="R218" t="str">
            <v>N/A</v>
          </cell>
          <cell r="V218">
            <v>30041504.378597997</v>
          </cell>
        </row>
        <row r="219">
          <cell r="G219" t="str">
            <v>E-1</v>
          </cell>
          <cell r="J219" t="str">
            <v>Generation</v>
          </cell>
          <cell r="L219" t="str">
            <v>Energy</v>
          </cell>
          <cell r="M219" t="str">
            <v>Summer</v>
          </cell>
          <cell r="N219" t="str">
            <v>Tier 4</v>
          </cell>
          <cell r="R219" t="str">
            <v>N/A</v>
          </cell>
          <cell r="V219">
            <v>0</v>
          </cell>
        </row>
        <row r="220">
          <cell r="G220" t="str">
            <v>E-1</v>
          </cell>
          <cell r="J220" t="str">
            <v>Generation</v>
          </cell>
          <cell r="L220" t="str">
            <v>Energy</v>
          </cell>
          <cell r="M220" t="str">
            <v>Summer</v>
          </cell>
          <cell r="N220" t="str">
            <v>Tier 5</v>
          </cell>
          <cell r="R220" t="str">
            <v>N/A</v>
          </cell>
          <cell r="V220">
            <v>0</v>
          </cell>
        </row>
        <row r="221">
          <cell r="G221" t="str">
            <v>E-1</v>
          </cell>
          <cell r="J221" t="str">
            <v>Generation</v>
          </cell>
          <cell r="L221" t="str">
            <v>Energy</v>
          </cell>
          <cell r="M221" t="str">
            <v>Winter</v>
          </cell>
          <cell r="N221" t="str">
            <v>MARL kWh</v>
          </cell>
          <cell r="R221" t="str">
            <v>N/A</v>
          </cell>
          <cell r="V221">
            <v>8678</v>
          </cell>
        </row>
        <row r="222">
          <cell r="G222" t="str">
            <v>E-1</v>
          </cell>
          <cell r="J222" t="str">
            <v>Generation</v>
          </cell>
          <cell r="L222" t="str">
            <v>Energy</v>
          </cell>
          <cell r="M222" t="str">
            <v>Winter</v>
          </cell>
          <cell r="N222" t="str">
            <v>Min Bill kWh</v>
          </cell>
          <cell r="R222" t="str">
            <v>N/A</v>
          </cell>
          <cell r="V222">
            <v>5599703.3582279999</v>
          </cell>
        </row>
        <row r="223">
          <cell r="G223" t="str">
            <v>E-1</v>
          </cell>
          <cell r="J223" t="str">
            <v>Generation</v>
          </cell>
          <cell r="L223" t="str">
            <v>Energy</v>
          </cell>
          <cell r="M223" t="str">
            <v>Winter</v>
          </cell>
          <cell r="N223" t="str">
            <v>Tier 1</v>
          </cell>
          <cell r="R223" t="str">
            <v>N/A</v>
          </cell>
          <cell r="V223">
            <v>835863622.08248401</v>
          </cell>
        </row>
        <row r="224">
          <cell r="G224" t="str">
            <v>E-1</v>
          </cell>
          <cell r="J224" t="str">
            <v>Generation</v>
          </cell>
          <cell r="L224" t="str">
            <v>Energy</v>
          </cell>
          <cell r="M224" t="str">
            <v>Winter</v>
          </cell>
          <cell r="N224" t="str">
            <v>Tier 2</v>
          </cell>
          <cell r="R224" t="str">
            <v>N/A</v>
          </cell>
          <cell r="V224">
            <v>394374461.59965599</v>
          </cell>
        </row>
        <row r="225">
          <cell r="G225" t="str">
            <v>E-1</v>
          </cell>
          <cell r="J225" t="str">
            <v>Generation</v>
          </cell>
          <cell r="L225" t="str">
            <v>Energy</v>
          </cell>
          <cell r="M225" t="str">
            <v>Winter</v>
          </cell>
          <cell r="N225" t="str">
            <v>Tier 3</v>
          </cell>
          <cell r="R225" t="str">
            <v>N/A</v>
          </cell>
          <cell r="V225">
            <v>23963181.671453997</v>
          </cell>
        </row>
        <row r="226">
          <cell r="G226" t="str">
            <v>E-1</v>
          </cell>
          <cell r="J226" t="str">
            <v>Generation</v>
          </cell>
          <cell r="L226" t="str">
            <v>Energy</v>
          </cell>
          <cell r="M226" t="str">
            <v>Winter</v>
          </cell>
          <cell r="N226" t="str">
            <v>Tier 4</v>
          </cell>
          <cell r="R226" t="str">
            <v>N/A</v>
          </cell>
          <cell r="V226">
            <v>0</v>
          </cell>
        </row>
        <row r="227">
          <cell r="G227" t="str">
            <v>E-1</v>
          </cell>
          <cell r="J227" t="str">
            <v>Generation</v>
          </cell>
          <cell r="L227" t="str">
            <v>Energy</v>
          </cell>
          <cell r="M227" t="str">
            <v>Winter</v>
          </cell>
          <cell r="N227" t="str">
            <v>Tier 5</v>
          </cell>
          <cell r="R227" t="str">
            <v>N/A</v>
          </cell>
          <cell r="V227">
            <v>0</v>
          </cell>
        </row>
        <row r="228">
          <cell r="G228" t="str">
            <v>E-1</v>
          </cell>
          <cell r="J228" t="str">
            <v>ND</v>
          </cell>
          <cell r="L228" t="str">
            <v>DL</v>
          </cell>
          <cell r="M228" t="str">
            <v>N/A</v>
          </cell>
          <cell r="N228" t="str">
            <v>N/A</v>
          </cell>
          <cell r="R228" t="str">
            <v>N/A</v>
          </cell>
          <cell r="V228">
            <v>0</v>
          </cell>
        </row>
        <row r="229">
          <cell r="G229" t="str">
            <v>E-1</v>
          </cell>
          <cell r="J229" t="str">
            <v>ND</v>
          </cell>
          <cell r="L229" t="str">
            <v>Energy</v>
          </cell>
          <cell r="M229" t="str">
            <v>Summer</v>
          </cell>
          <cell r="N229" t="str">
            <v>MARL kWh</v>
          </cell>
          <cell r="R229" t="str">
            <v>N/A</v>
          </cell>
          <cell r="V229">
            <v>0</v>
          </cell>
        </row>
        <row r="230">
          <cell r="G230" t="str">
            <v>E-1</v>
          </cell>
          <cell r="J230" t="str">
            <v>ND</v>
          </cell>
          <cell r="L230" t="str">
            <v>Energy</v>
          </cell>
          <cell r="M230" t="str">
            <v>Summer</v>
          </cell>
          <cell r="N230" t="str">
            <v>Min Bill kWh</v>
          </cell>
          <cell r="R230" t="str">
            <v>N/A</v>
          </cell>
          <cell r="V230">
            <v>575300.8647889999</v>
          </cell>
        </row>
        <row r="231">
          <cell r="G231" t="str">
            <v>E-1</v>
          </cell>
          <cell r="J231" t="str">
            <v>ND</v>
          </cell>
          <cell r="L231" t="str">
            <v>Energy</v>
          </cell>
          <cell r="M231" t="str">
            <v>Summer</v>
          </cell>
          <cell r="N231" t="str">
            <v>Tier 1</v>
          </cell>
          <cell r="R231" t="str">
            <v>N/A</v>
          </cell>
          <cell r="V231">
            <v>124263720.65172701</v>
          </cell>
        </row>
        <row r="232">
          <cell r="G232" t="str">
            <v>E-1</v>
          </cell>
          <cell r="J232" t="str">
            <v>ND</v>
          </cell>
          <cell r="L232" t="str">
            <v>Energy</v>
          </cell>
          <cell r="M232" t="str">
            <v>Summer</v>
          </cell>
          <cell r="N232" t="str">
            <v>Tier 2</v>
          </cell>
          <cell r="R232" t="str">
            <v>N/A</v>
          </cell>
          <cell r="V232">
            <v>35792532.629634999</v>
          </cell>
        </row>
        <row r="233">
          <cell r="G233" t="str">
            <v>E-1</v>
          </cell>
          <cell r="J233" t="str">
            <v>ND</v>
          </cell>
          <cell r="L233" t="str">
            <v>Energy</v>
          </cell>
          <cell r="M233" t="str">
            <v>Summer</v>
          </cell>
          <cell r="N233" t="str">
            <v>Tier 3</v>
          </cell>
          <cell r="R233" t="str">
            <v>N/A</v>
          </cell>
          <cell r="V233">
            <v>2046667.9176210002</v>
          </cell>
        </row>
        <row r="234">
          <cell r="G234" t="str">
            <v>E-1</v>
          </cell>
          <cell r="J234" t="str">
            <v>ND</v>
          </cell>
          <cell r="L234" t="str">
            <v>Energy</v>
          </cell>
          <cell r="M234" t="str">
            <v>Summer</v>
          </cell>
          <cell r="N234" t="str">
            <v>Tier 4</v>
          </cell>
          <cell r="R234" t="str">
            <v>N/A</v>
          </cell>
          <cell r="V234">
            <v>0</v>
          </cell>
        </row>
        <row r="235">
          <cell r="G235" t="str">
            <v>E-1</v>
          </cell>
          <cell r="J235" t="str">
            <v>ND</v>
          </cell>
          <cell r="L235" t="str">
            <v>Energy</v>
          </cell>
          <cell r="M235" t="str">
            <v>Summer</v>
          </cell>
          <cell r="N235" t="str">
            <v>Tier 5</v>
          </cell>
          <cell r="R235" t="str">
            <v>N/A</v>
          </cell>
          <cell r="V235">
            <v>0</v>
          </cell>
        </row>
        <row r="236">
          <cell r="G236" t="str">
            <v>E-1</v>
          </cell>
          <cell r="J236" t="str">
            <v>ND</v>
          </cell>
          <cell r="L236" t="str">
            <v>Energy</v>
          </cell>
          <cell r="M236" t="str">
            <v>Winter</v>
          </cell>
          <cell r="N236" t="str">
            <v>MARL kWh</v>
          </cell>
          <cell r="R236" t="str">
            <v>N/A</v>
          </cell>
          <cell r="V236">
            <v>293</v>
          </cell>
        </row>
        <row r="237">
          <cell r="G237" t="str">
            <v>E-1</v>
          </cell>
          <cell r="J237" t="str">
            <v>ND</v>
          </cell>
          <cell r="L237" t="str">
            <v>Energy</v>
          </cell>
          <cell r="M237" t="str">
            <v>Winter</v>
          </cell>
          <cell r="N237" t="str">
            <v>Min Bill kWh</v>
          </cell>
          <cell r="R237" t="str">
            <v>N/A</v>
          </cell>
          <cell r="V237">
            <v>199270.96305099997</v>
          </cell>
        </row>
        <row r="238">
          <cell r="G238" t="str">
            <v>E-1</v>
          </cell>
          <cell r="J238" t="str">
            <v>ND</v>
          </cell>
          <cell r="L238" t="str">
            <v>Energy</v>
          </cell>
          <cell r="M238" t="str">
            <v>Winter</v>
          </cell>
          <cell r="N238" t="str">
            <v>Tier 1</v>
          </cell>
          <cell r="R238" t="str">
            <v>N/A</v>
          </cell>
          <cell r="V238">
            <v>146184128.579391</v>
          </cell>
        </row>
        <row r="239">
          <cell r="G239" t="str">
            <v>E-1</v>
          </cell>
          <cell r="J239" t="str">
            <v>ND</v>
          </cell>
          <cell r="L239" t="str">
            <v>Energy</v>
          </cell>
          <cell r="M239" t="str">
            <v>Winter</v>
          </cell>
          <cell r="N239" t="str">
            <v>Tier 2</v>
          </cell>
          <cell r="R239" t="str">
            <v>N/A</v>
          </cell>
          <cell r="V239">
            <v>14556581.857753001</v>
          </cell>
        </row>
        <row r="240">
          <cell r="G240" t="str">
            <v>E-1</v>
          </cell>
          <cell r="J240" t="str">
            <v>ND</v>
          </cell>
          <cell r="L240" t="str">
            <v>Energy</v>
          </cell>
          <cell r="M240" t="str">
            <v>Winter</v>
          </cell>
          <cell r="N240" t="str">
            <v>Tier 3</v>
          </cell>
          <cell r="R240" t="str">
            <v>N/A</v>
          </cell>
          <cell r="V240">
            <v>962241.60946599999</v>
          </cell>
        </row>
        <row r="241">
          <cell r="G241" t="str">
            <v>E-1</v>
          </cell>
          <cell r="J241" t="str">
            <v>ND</v>
          </cell>
          <cell r="L241" t="str">
            <v>Energy</v>
          </cell>
          <cell r="M241" t="str">
            <v>Winter</v>
          </cell>
          <cell r="N241" t="str">
            <v>Tier 4</v>
          </cell>
          <cell r="R241" t="str">
            <v>N/A</v>
          </cell>
          <cell r="V241">
            <v>0</v>
          </cell>
        </row>
        <row r="242">
          <cell r="G242" t="str">
            <v>E-1</v>
          </cell>
          <cell r="J242" t="str">
            <v>ND</v>
          </cell>
          <cell r="L242" t="str">
            <v>Energy</v>
          </cell>
          <cell r="M242" t="str">
            <v>Winter</v>
          </cell>
          <cell r="N242" t="str">
            <v>Tier 5</v>
          </cell>
          <cell r="R242" t="str">
            <v>N/A</v>
          </cell>
          <cell r="V242">
            <v>0</v>
          </cell>
        </row>
        <row r="243">
          <cell r="G243" t="str">
            <v>E-1</v>
          </cell>
          <cell r="J243" t="str">
            <v>ND</v>
          </cell>
          <cell r="L243" t="str">
            <v>Energy</v>
          </cell>
          <cell r="M243" t="str">
            <v>Summer</v>
          </cell>
          <cell r="N243" t="str">
            <v>MARL kWh</v>
          </cell>
          <cell r="R243" t="str">
            <v>N/A</v>
          </cell>
          <cell r="V243">
            <v>2547</v>
          </cell>
        </row>
        <row r="244">
          <cell r="G244" t="str">
            <v>E-1</v>
          </cell>
          <cell r="J244" t="str">
            <v>ND</v>
          </cell>
          <cell r="L244" t="str">
            <v>Energy</v>
          </cell>
          <cell r="M244" t="str">
            <v>Summer</v>
          </cell>
          <cell r="N244" t="str">
            <v>Min Bill kWh</v>
          </cell>
          <cell r="R244" t="str">
            <v>N/A</v>
          </cell>
          <cell r="V244">
            <v>6536266.8150970004</v>
          </cell>
        </row>
        <row r="245">
          <cell r="G245" t="str">
            <v>E-1</v>
          </cell>
          <cell r="J245" t="str">
            <v>ND</v>
          </cell>
          <cell r="L245" t="str">
            <v>Energy</v>
          </cell>
          <cell r="M245" t="str">
            <v>Summer</v>
          </cell>
          <cell r="N245" t="str">
            <v>Tier 1</v>
          </cell>
          <cell r="R245" t="str">
            <v>N/A</v>
          </cell>
          <cell r="V245">
            <v>678704110.95633805</v>
          </cell>
        </row>
        <row r="246">
          <cell r="G246" t="str">
            <v>E-1</v>
          </cell>
          <cell r="J246" t="str">
            <v>ND</v>
          </cell>
          <cell r="L246" t="str">
            <v>Energy</v>
          </cell>
          <cell r="M246" t="str">
            <v>Summer</v>
          </cell>
          <cell r="N246" t="str">
            <v>Tier 2</v>
          </cell>
          <cell r="R246" t="str">
            <v>N/A</v>
          </cell>
          <cell r="V246">
            <v>558099831.86997998</v>
          </cell>
        </row>
        <row r="247">
          <cell r="G247" t="str">
            <v>E-1</v>
          </cell>
          <cell r="J247" t="str">
            <v>ND</v>
          </cell>
          <cell r="L247" t="str">
            <v>Energy</v>
          </cell>
          <cell r="M247" t="str">
            <v>Summer</v>
          </cell>
          <cell r="N247" t="str">
            <v>Tier 3</v>
          </cell>
          <cell r="R247" t="str">
            <v>N/A</v>
          </cell>
          <cell r="V247">
            <v>30041504.378597997</v>
          </cell>
        </row>
        <row r="248">
          <cell r="G248" t="str">
            <v>E-1</v>
          </cell>
          <cell r="J248" t="str">
            <v>ND</v>
          </cell>
          <cell r="L248" t="str">
            <v>Energy</v>
          </cell>
          <cell r="M248" t="str">
            <v>Summer</v>
          </cell>
          <cell r="N248" t="str">
            <v>Tier 4</v>
          </cell>
          <cell r="R248" t="str">
            <v>N/A</v>
          </cell>
          <cell r="V248">
            <v>0</v>
          </cell>
        </row>
        <row r="249">
          <cell r="G249" t="str">
            <v>E-1</v>
          </cell>
          <cell r="J249" t="str">
            <v>ND</v>
          </cell>
          <cell r="L249" t="str">
            <v>Energy</v>
          </cell>
          <cell r="M249" t="str">
            <v>Summer</v>
          </cell>
          <cell r="N249" t="str">
            <v>Tier 5</v>
          </cell>
          <cell r="R249" t="str">
            <v>N/A</v>
          </cell>
          <cell r="V249">
            <v>0</v>
          </cell>
        </row>
        <row r="250">
          <cell r="G250" t="str">
            <v>E-1</v>
          </cell>
          <cell r="J250" t="str">
            <v>ND</v>
          </cell>
          <cell r="L250" t="str">
            <v>Energy</v>
          </cell>
          <cell r="M250" t="str">
            <v>Winter</v>
          </cell>
          <cell r="N250" t="str">
            <v>MARL kWh</v>
          </cell>
          <cell r="R250" t="str">
            <v>N/A</v>
          </cell>
          <cell r="V250">
            <v>8678</v>
          </cell>
        </row>
        <row r="251">
          <cell r="G251" t="str">
            <v>E-1</v>
          </cell>
          <cell r="J251" t="str">
            <v>ND</v>
          </cell>
          <cell r="L251" t="str">
            <v>Energy</v>
          </cell>
          <cell r="M251" t="str">
            <v>Winter</v>
          </cell>
          <cell r="N251" t="str">
            <v>Min Bill kWh</v>
          </cell>
          <cell r="R251" t="str">
            <v>N/A</v>
          </cell>
          <cell r="V251">
            <v>5599703.3582279999</v>
          </cell>
        </row>
        <row r="252">
          <cell r="G252" t="str">
            <v>E-1</v>
          </cell>
          <cell r="J252" t="str">
            <v>ND</v>
          </cell>
          <cell r="L252" t="str">
            <v>Energy</v>
          </cell>
          <cell r="M252" t="str">
            <v>Winter</v>
          </cell>
          <cell r="N252" t="str">
            <v>Tier 1</v>
          </cell>
          <cell r="R252" t="str">
            <v>N/A</v>
          </cell>
          <cell r="V252">
            <v>835863622.08248401</v>
          </cell>
        </row>
        <row r="253">
          <cell r="G253" t="str">
            <v>E-1</v>
          </cell>
          <cell r="J253" t="str">
            <v>ND</v>
          </cell>
          <cell r="L253" t="str">
            <v>Energy</v>
          </cell>
          <cell r="M253" t="str">
            <v>Winter</v>
          </cell>
          <cell r="N253" t="str">
            <v>Tier 2</v>
          </cell>
          <cell r="R253" t="str">
            <v>N/A</v>
          </cell>
          <cell r="V253">
            <v>394374461.59965599</v>
          </cell>
        </row>
        <row r="254">
          <cell r="G254" t="str">
            <v>E-1</v>
          </cell>
          <cell r="J254" t="str">
            <v>ND</v>
          </cell>
          <cell r="L254" t="str">
            <v>Energy</v>
          </cell>
          <cell r="M254" t="str">
            <v>Winter</v>
          </cell>
          <cell r="N254" t="str">
            <v>Tier 3</v>
          </cell>
          <cell r="R254" t="str">
            <v>N/A</v>
          </cell>
          <cell r="V254">
            <v>23963181.671453997</v>
          </cell>
        </row>
        <row r="255">
          <cell r="G255" t="str">
            <v>E-1</v>
          </cell>
          <cell r="J255" t="str">
            <v>ND</v>
          </cell>
          <cell r="L255" t="str">
            <v>Energy</v>
          </cell>
          <cell r="M255" t="str">
            <v>Winter</v>
          </cell>
          <cell r="N255" t="str">
            <v>Tier 4</v>
          </cell>
          <cell r="R255" t="str">
            <v>N/A</v>
          </cell>
          <cell r="V255">
            <v>0</v>
          </cell>
        </row>
        <row r="256">
          <cell r="G256" t="str">
            <v>E-1</v>
          </cell>
          <cell r="J256" t="str">
            <v>ND</v>
          </cell>
          <cell r="L256" t="str">
            <v>Energy</v>
          </cell>
          <cell r="M256" t="str">
            <v>Winter</v>
          </cell>
          <cell r="N256" t="str">
            <v>Tier 5</v>
          </cell>
          <cell r="R256" t="str">
            <v>N/A</v>
          </cell>
          <cell r="V256">
            <v>0</v>
          </cell>
        </row>
        <row r="257">
          <cell r="G257" t="str">
            <v>E-1</v>
          </cell>
          <cell r="J257" t="str">
            <v>NSGC</v>
          </cell>
          <cell r="L257" t="str">
            <v>Energy</v>
          </cell>
          <cell r="M257" t="str">
            <v>Summer</v>
          </cell>
          <cell r="N257" t="str">
            <v>MARL kWh</v>
          </cell>
          <cell r="R257" t="str">
            <v>N/A</v>
          </cell>
          <cell r="V257">
            <v>0</v>
          </cell>
        </row>
        <row r="258">
          <cell r="G258" t="str">
            <v>E-1</v>
          </cell>
          <cell r="J258" t="str">
            <v>NSGC</v>
          </cell>
          <cell r="L258" t="str">
            <v>Energy</v>
          </cell>
          <cell r="M258" t="str">
            <v>Summer</v>
          </cell>
          <cell r="N258" t="str">
            <v>Min Bill kWh</v>
          </cell>
          <cell r="R258" t="str">
            <v>N/A</v>
          </cell>
          <cell r="V258">
            <v>575300.8647889999</v>
          </cell>
        </row>
        <row r="259">
          <cell r="G259" t="str">
            <v>E-1</v>
          </cell>
          <cell r="J259" t="str">
            <v>NSGC</v>
          </cell>
          <cell r="L259" t="str">
            <v>Energy</v>
          </cell>
          <cell r="M259" t="str">
            <v>Summer</v>
          </cell>
          <cell r="N259" t="str">
            <v>Tier 1</v>
          </cell>
          <cell r="R259" t="str">
            <v>N/A</v>
          </cell>
          <cell r="V259">
            <v>124263720.65172701</v>
          </cell>
        </row>
        <row r="260">
          <cell r="G260" t="str">
            <v>E-1</v>
          </cell>
          <cell r="J260" t="str">
            <v>NSGC</v>
          </cell>
          <cell r="L260" t="str">
            <v>Energy</v>
          </cell>
          <cell r="M260" t="str">
            <v>Summer</v>
          </cell>
          <cell r="N260" t="str">
            <v>Tier 2</v>
          </cell>
          <cell r="R260" t="str">
            <v>N/A</v>
          </cell>
          <cell r="V260">
            <v>35792532.629634999</v>
          </cell>
        </row>
        <row r="261">
          <cell r="G261" t="str">
            <v>E-1</v>
          </cell>
          <cell r="J261" t="str">
            <v>NSGC</v>
          </cell>
          <cell r="L261" t="str">
            <v>Energy</v>
          </cell>
          <cell r="M261" t="str">
            <v>Summer</v>
          </cell>
          <cell r="N261" t="str">
            <v>Tier 3</v>
          </cell>
          <cell r="R261" t="str">
            <v>N/A</v>
          </cell>
          <cell r="V261">
            <v>2046667.9176210002</v>
          </cell>
        </row>
        <row r="262">
          <cell r="G262" t="str">
            <v>E-1</v>
          </cell>
          <cell r="J262" t="str">
            <v>NSGC</v>
          </cell>
          <cell r="L262" t="str">
            <v>Energy</v>
          </cell>
          <cell r="M262" t="str">
            <v>Summer</v>
          </cell>
          <cell r="N262" t="str">
            <v>Tier 4</v>
          </cell>
          <cell r="R262" t="str">
            <v>N/A</v>
          </cell>
          <cell r="V262">
            <v>0</v>
          </cell>
        </row>
        <row r="263">
          <cell r="G263" t="str">
            <v>E-1</v>
          </cell>
          <cell r="J263" t="str">
            <v>NSGC</v>
          </cell>
          <cell r="L263" t="str">
            <v>Energy</v>
          </cell>
          <cell r="M263" t="str">
            <v>Summer</v>
          </cell>
          <cell r="N263" t="str">
            <v>Tier 5</v>
          </cell>
          <cell r="R263" t="str">
            <v>N/A</v>
          </cell>
          <cell r="V263">
            <v>0</v>
          </cell>
        </row>
        <row r="264">
          <cell r="G264" t="str">
            <v>E-1</v>
          </cell>
          <cell r="J264" t="str">
            <v>NSGC</v>
          </cell>
          <cell r="L264" t="str">
            <v>Energy</v>
          </cell>
          <cell r="M264" t="str">
            <v>Winter</v>
          </cell>
          <cell r="N264" t="str">
            <v>MARL kWh</v>
          </cell>
          <cell r="R264" t="str">
            <v>N/A</v>
          </cell>
          <cell r="V264">
            <v>293</v>
          </cell>
        </row>
        <row r="265">
          <cell r="G265" t="str">
            <v>E-1</v>
          </cell>
          <cell r="J265" t="str">
            <v>NSGC</v>
          </cell>
          <cell r="L265" t="str">
            <v>Energy</v>
          </cell>
          <cell r="M265" t="str">
            <v>Winter</v>
          </cell>
          <cell r="N265" t="str">
            <v>Min Bill kWh</v>
          </cell>
          <cell r="R265" t="str">
            <v>N/A</v>
          </cell>
          <cell r="V265">
            <v>199270.96305099997</v>
          </cell>
        </row>
        <row r="266">
          <cell r="G266" t="str">
            <v>E-1</v>
          </cell>
          <cell r="J266" t="str">
            <v>NSGC</v>
          </cell>
          <cell r="L266" t="str">
            <v>Energy</v>
          </cell>
          <cell r="M266" t="str">
            <v>Winter</v>
          </cell>
          <cell r="N266" t="str">
            <v>Tier 1</v>
          </cell>
          <cell r="R266" t="str">
            <v>N/A</v>
          </cell>
          <cell r="V266">
            <v>146184128.579391</v>
          </cell>
        </row>
        <row r="267">
          <cell r="G267" t="str">
            <v>E-1</v>
          </cell>
          <cell r="J267" t="str">
            <v>NSGC</v>
          </cell>
          <cell r="L267" t="str">
            <v>Energy</v>
          </cell>
          <cell r="M267" t="str">
            <v>Winter</v>
          </cell>
          <cell r="N267" t="str">
            <v>Tier 2</v>
          </cell>
          <cell r="R267" t="str">
            <v>N/A</v>
          </cell>
          <cell r="V267">
            <v>14556581.857753001</v>
          </cell>
        </row>
        <row r="268">
          <cell r="G268" t="str">
            <v>E-1</v>
          </cell>
          <cell r="J268" t="str">
            <v>NSGC</v>
          </cell>
          <cell r="L268" t="str">
            <v>Energy</v>
          </cell>
          <cell r="M268" t="str">
            <v>Winter</v>
          </cell>
          <cell r="N268" t="str">
            <v>Tier 3</v>
          </cell>
          <cell r="R268" t="str">
            <v>N/A</v>
          </cell>
          <cell r="V268">
            <v>962241.60946599999</v>
          </cell>
        </row>
        <row r="269">
          <cell r="G269" t="str">
            <v>E-1</v>
          </cell>
          <cell r="J269" t="str">
            <v>NSGC</v>
          </cell>
          <cell r="L269" t="str">
            <v>Energy</v>
          </cell>
          <cell r="M269" t="str">
            <v>Winter</v>
          </cell>
          <cell r="N269" t="str">
            <v>Tier 4</v>
          </cell>
          <cell r="R269" t="str">
            <v>N/A</v>
          </cell>
          <cell r="V269">
            <v>0</v>
          </cell>
        </row>
        <row r="270">
          <cell r="G270" t="str">
            <v>E-1</v>
          </cell>
          <cell r="J270" t="str">
            <v>NSGC</v>
          </cell>
          <cell r="L270" t="str">
            <v>Energy</v>
          </cell>
          <cell r="M270" t="str">
            <v>Winter</v>
          </cell>
          <cell r="N270" t="str">
            <v>Tier 5</v>
          </cell>
          <cell r="R270" t="str">
            <v>N/A</v>
          </cell>
          <cell r="V270">
            <v>0</v>
          </cell>
        </row>
        <row r="271">
          <cell r="G271" t="str">
            <v>E-1</v>
          </cell>
          <cell r="J271" t="str">
            <v>NSGC</v>
          </cell>
          <cell r="L271" t="str">
            <v>Energy</v>
          </cell>
          <cell r="M271" t="str">
            <v>Summer</v>
          </cell>
          <cell r="N271" t="str">
            <v>MARL kWh</v>
          </cell>
          <cell r="R271" t="str">
            <v>N/A</v>
          </cell>
          <cell r="V271">
            <v>2547</v>
          </cell>
        </row>
        <row r="272">
          <cell r="G272" t="str">
            <v>E-1</v>
          </cell>
          <cell r="J272" t="str">
            <v>NSGC</v>
          </cell>
          <cell r="L272" t="str">
            <v>Energy</v>
          </cell>
          <cell r="M272" t="str">
            <v>Summer</v>
          </cell>
          <cell r="N272" t="str">
            <v>Min Bill kWh</v>
          </cell>
          <cell r="R272" t="str">
            <v>N/A</v>
          </cell>
          <cell r="V272">
            <v>6536266.8150970004</v>
          </cell>
        </row>
        <row r="273">
          <cell r="G273" t="str">
            <v>E-1</v>
          </cell>
          <cell r="J273" t="str">
            <v>NSGC</v>
          </cell>
          <cell r="L273" t="str">
            <v>Energy</v>
          </cell>
          <cell r="M273" t="str">
            <v>Summer</v>
          </cell>
          <cell r="N273" t="str">
            <v>Tier 1</v>
          </cell>
          <cell r="R273" t="str">
            <v>N/A</v>
          </cell>
          <cell r="V273">
            <v>678704110.95633805</v>
          </cell>
        </row>
        <row r="274">
          <cell r="G274" t="str">
            <v>E-1</v>
          </cell>
          <cell r="J274" t="str">
            <v>NSGC</v>
          </cell>
          <cell r="L274" t="str">
            <v>Energy</v>
          </cell>
          <cell r="M274" t="str">
            <v>Summer</v>
          </cell>
          <cell r="N274" t="str">
            <v>Tier 2</v>
          </cell>
          <cell r="R274" t="str">
            <v>N/A</v>
          </cell>
          <cell r="V274">
            <v>558099831.86997998</v>
          </cell>
        </row>
        <row r="275">
          <cell r="G275" t="str">
            <v>E-1</v>
          </cell>
          <cell r="J275" t="str">
            <v>NSGC</v>
          </cell>
          <cell r="L275" t="str">
            <v>Energy</v>
          </cell>
          <cell r="M275" t="str">
            <v>Summer</v>
          </cell>
          <cell r="N275" t="str">
            <v>Tier 3</v>
          </cell>
          <cell r="R275" t="str">
            <v>N/A</v>
          </cell>
          <cell r="V275">
            <v>30041504.378597997</v>
          </cell>
        </row>
        <row r="276">
          <cell r="G276" t="str">
            <v>E-1</v>
          </cell>
          <cell r="J276" t="str">
            <v>NSGC</v>
          </cell>
          <cell r="L276" t="str">
            <v>Energy</v>
          </cell>
          <cell r="M276" t="str">
            <v>Summer</v>
          </cell>
          <cell r="N276" t="str">
            <v>Tier 4</v>
          </cell>
          <cell r="R276" t="str">
            <v>N/A</v>
          </cell>
          <cell r="V276">
            <v>0</v>
          </cell>
        </row>
        <row r="277">
          <cell r="G277" t="str">
            <v>E-1</v>
          </cell>
          <cell r="J277" t="str">
            <v>NSGC</v>
          </cell>
          <cell r="L277" t="str">
            <v>Energy</v>
          </cell>
          <cell r="M277" t="str">
            <v>Summer</v>
          </cell>
          <cell r="N277" t="str">
            <v>Tier 5</v>
          </cell>
          <cell r="R277" t="str">
            <v>N/A</v>
          </cell>
          <cell r="V277">
            <v>0</v>
          </cell>
        </row>
        <row r="278">
          <cell r="G278" t="str">
            <v>E-1</v>
          </cell>
          <cell r="J278" t="str">
            <v>NSGC</v>
          </cell>
          <cell r="L278" t="str">
            <v>Energy</v>
          </cell>
          <cell r="M278" t="str">
            <v>Winter</v>
          </cell>
          <cell r="N278" t="str">
            <v>MARL kWh</v>
          </cell>
          <cell r="R278" t="str">
            <v>N/A</v>
          </cell>
          <cell r="V278">
            <v>8678</v>
          </cell>
        </row>
        <row r="279">
          <cell r="G279" t="str">
            <v>E-1</v>
          </cell>
          <cell r="J279" t="str">
            <v>NSGC</v>
          </cell>
          <cell r="L279" t="str">
            <v>Energy</v>
          </cell>
          <cell r="M279" t="str">
            <v>Winter</v>
          </cell>
          <cell r="N279" t="str">
            <v>Min Bill kWh</v>
          </cell>
          <cell r="R279" t="str">
            <v>N/A</v>
          </cell>
          <cell r="V279">
            <v>5599703.3582279999</v>
          </cell>
        </row>
        <row r="280">
          <cell r="G280" t="str">
            <v>E-1</v>
          </cell>
          <cell r="J280" t="str">
            <v>NSGC</v>
          </cell>
          <cell r="L280" t="str">
            <v>Energy</v>
          </cell>
          <cell r="M280" t="str">
            <v>Winter</v>
          </cell>
          <cell r="N280" t="str">
            <v>Tier 1</v>
          </cell>
          <cell r="R280" t="str">
            <v>N/A</v>
          </cell>
          <cell r="V280">
            <v>835863622.08248401</v>
          </cell>
        </row>
        <row r="281">
          <cell r="G281" t="str">
            <v>E-1</v>
          </cell>
          <cell r="J281" t="str">
            <v>NSGC</v>
          </cell>
          <cell r="L281" t="str">
            <v>Energy</v>
          </cell>
          <cell r="M281" t="str">
            <v>Winter</v>
          </cell>
          <cell r="N281" t="str">
            <v>Tier 2</v>
          </cell>
          <cell r="R281" t="str">
            <v>N/A</v>
          </cell>
          <cell r="V281">
            <v>394374461.59965599</v>
          </cell>
        </row>
        <row r="282">
          <cell r="G282" t="str">
            <v>E-1</v>
          </cell>
          <cell r="J282" t="str">
            <v>NSGC</v>
          </cell>
          <cell r="L282" t="str">
            <v>Energy</v>
          </cell>
          <cell r="M282" t="str">
            <v>Winter</v>
          </cell>
          <cell r="N282" t="str">
            <v>Tier 3</v>
          </cell>
          <cell r="R282" t="str">
            <v>N/A</v>
          </cell>
          <cell r="V282">
            <v>23963181.671453997</v>
          </cell>
        </row>
        <row r="283">
          <cell r="G283" t="str">
            <v>E-1</v>
          </cell>
          <cell r="J283" t="str">
            <v>NSGC</v>
          </cell>
          <cell r="L283" t="str">
            <v>Energy</v>
          </cell>
          <cell r="M283" t="str">
            <v>Winter</v>
          </cell>
          <cell r="N283" t="str">
            <v>Tier 4</v>
          </cell>
          <cell r="R283" t="str">
            <v>N/A</v>
          </cell>
          <cell r="V283">
            <v>0</v>
          </cell>
        </row>
        <row r="284">
          <cell r="G284" t="str">
            <v>E-1</v>
          </cell>
          <cell r="J284" t="str">
            <v>NSGC</v>
          </cell>
          <cell r="L284" t="str">
            <v>Energy</v>
          </cell>
          <cell r="M284" t="str">
            <v>Winter</v>
          </cell>
          <cell r="N284" t="str">
            <v>Tier 5</v>
          </cell>
          <cell r="R284" t="str">
            <v>N/A</v>
          </cell>
          <cell r="V284">
            <v>0</v>
          </cell>
        </row>
        <row r="285">
          <cell r="G285" t="str">
            <v>E-1</v>
          </cell>
          <cell r="J285" t="str">
            <v>PCIA</v>
          </cell>
          <cell r="L285" t="str">
            <v>DL</v>
          </cell>
          <cell r="M285" t="str">
            <v>N/A</v>
          </cell>
          <cell r="N285" t="str">
            <v>N/A</v>
          </cell>
          <cell r="R285" t="str">
            <v>N/A</v>
          </cell>
          <cell r="V285">
            <v>0</v>
          </cell>
        </row>
        <row r="286">
          <cell r="G286" t="str">
            <v>E-1</v>
          </cell>
          <cell r="J286" t="str">
            <v>PCIA</v>
          </cell>
          <cell r="L286" t="str">
            <v>Pre-09</v>
          </cell>
          <cell r="M286" t="str">
            <v>N/A</v>
          </cell>
          <cell r="N286" t="str">
            <v>N/A</v>
          </cell>
          <cell r="R286" t="str">
            <v>N/A</v>
          </cell>
          <cell r="V286">
            <v>0</v>
          </cell>
        </row>
        <row r="287">
          <cell r="G287" t="str">
            <v>E-1</v>
          </cell>
          <cell r="J287" t="str">
            <v>PCIA</v>
          </cell>
          <cell r="L287" t="str">
            <v>Vin 09</v>
          </cell>
          <cell r="M287" t="str">
            <v>N/A</v>
          </cell>
          <cell r="N287" t="str">
            <v>N/A</v>
          </cell>
          <cell r="R287" t="str">
            <v>N/A</v>
          </cell>
          <cell r="V287">
            <v>0</v>
          </cell>
        </row>
        <row r="288">
          <cell r="G288" t="str">
            <v>E-1</v>
          </cell>
          <cell r="J288" t="str">
            <v>PCIA</v>
          </cell>
          <cell r="L288" t="str">
            <v>Vin 10</v>
          </cell>
          <cell r="M288" t="str">
            <v>N/A</v>
          </cell>
          <cell r="N288" t="str">
            <v>N/A</v>
          </cell>
          <cell r="R288" t="str">
            <v>N/A</v>
          </cell>
          <cell r="V288">
            <v>0</v>
          </cell>
        </row>
        <row r="289">
          <cell r="G289" t="str">
            <v>E-1</v>
          </cell>
          <cell r="J289" t="str">
            <v>PCIA</v>
          </cell>
          <cell r="L289" t="str">
            <v>Vin 11</v>
          </cell>
          <cell r="M289" t="str">
            <v>N/A</v>
          </cell>
          <cell r="N289" t="str">
            <v>N/A</v>
          </cell>
          <cell r="R289" t="str">
            <v>N/A</v>
          </cell>
          <cell r="V289">
            <v>0</v>
          </cell>
        </row>
        <row r="290">
          <cell r="G290" t="str">
            <v>E-1</v>
          </cell>
          <cell r="J290" t="str">
            <v>PCIA</v>
          </cell>
          <cell r="L290" t="str">
            <v>Vin 12</v>
          </cell>
          <cell r="M290" t="str">
            <v>N/A</v>
          </cell>
          <cell r="N290" t="str">
            <v>N/A</v>
          </cell>
          <cell r="R290" t="str">
            <v>N/A</v>
          </cell>
          <cell r="V290">
            <v>0</v>
          </cell>
        </row>
        <row r="291">
          <cell r="G291" t="str">
            <v>E-1</v>
          </cell>
          <cell r="J291" t="str">
            <v>PCIA</v>
          </cell>
          <cell r="L291" t="str">
            <v>Vin 13</v>
          </cell>
          <cell r="M291" t="str">
            <v>N/A</v>
          </cell>
          <cell r="N291" t="str">
            <v>N/A</v>
          </cell>
          <cell r="R291" t="str">
            <v>N/A</v>
          </cell>
          <cell r="V291">
            <v>0</v>
          </cell>
        </row>
        <row r="292">
          <cell r="G292" t="str">
            <v>E-1</v>
          </cell>
          <cell r="J292" t="str">
            <v>PCIA</v>
          </cell>
          <cell r="L292" t="str">
            <v>Vin 14</v>
          </cell>
          <cell r="M292" t="str">
            <v>N/A</v>
          </cell>
          <cell r="N292" t="str">
            <v>N/A</v>
          </cell>
          <cell r="R292" t="str">
            <v>N/A</v>
          </cell>
          <cell r="V292">
            <v>0</v>
          </cell>
        </row>
        <row r="293">
          <cell r="G293" t="str">
            <v>E-1</v>
          </cell>
          <cell r="J293" t="str">
            <v>PCIA</v>
          </cell>
          <cell r="L293" t="str">
            <v>Vin 15</v>
          </cell>
          <cell r="M293" t="str">
            <v>N/A</v>
          </cell>
          <cell r="N293" t="str">
            <v>N/A</v>
          </cell>
          <cell r="R293" t="str">
            <v>N/A</v>
          </cell>
          <cell r="V293">
            <v>0</v>
          </cell>
        </row>
        <row r="294">
          <cell r="G294" t="str">
            <v>E-1</v>
          </cell>
          <cell r="J294" t="str">
            <v>PCIA</v>
          </cell>
          <cell r="L294" t="str">
            <v>Vin 16</v>
          </cell>
          <cell r="M294" t="str">
            <v>N/A</v>
          </cell>
          <cell r="N294" t="str">
            <v>N/A</v>
          </cell>
          <cell r="R294" t="str">
            <v>N/A</v>
          </cell>
          <cell r="V294">
            <v>0</v>
          </cell>
        </row>
        <row r="295">
          <cell r="G295" t="str">
            <v>E-1</v>
          </cell>
          <cell r="J295" t="str">
            <v>PCIA</v>
          </cell>
          <cell r="L295" t="str">
            <v>Vin 17</v>
          </cell>
          <cell r="M295" t="str">
            <v>N/A</v>
          </cell>
          <cell r="N295" t="str">
            <v>N/A</v>
          </cell>
          <cell r="R295" t="str">
            <v>N/A</v>
          </cell>
          <cell r="V295">
            <v>0</v>
          </cell>
        </row>
        <row r="296">
          <cell r="G296" t="str">
            <v>E-1</v>
          </cell>
          <cell r="J296" t="str">
            <v>PCIA</v>
          </cell>
          <cell r="L296" t="str">
            <v>Vin 18</v>
          </cell>
          <cell r="M296" t="str">
            <v>N/A</v>
          </cell>
          <cell r="N296" t="str">
            <v>N/A</v>
          </cell>
          <cell r="R296" t="str">
            <v>N/A</v>
          </cell>
          <cell r="V296">
            <v>0</v>
          </cell>
        </row>
        <row r="297">
          <cell r="G297" t="str">
            <v>E-1</v>
          </cell>
          <cell r="J297" t="str">
            <v>PCIA</v>
          </cell>
          <cell r="L297" t="str">
            <v>Vin 19</v>
          </cell>
          <cell r="M297" t="str">
            <v>N/A</v>
          </cell>
          <cell r="N297" t="str">
            <v>N/A</v>
          </cell>
          <cell r="R297" t="str">
            <v>N/A</v>
          </cell>
          <cell r="V297">
            <v>0</v>
          </cell>
        </row>
        <row r="298">
          <cell r="G298" t="str">
            <v>E-1</v>
          </cell>
          <cell r="J298" t="str">
            <v>PPP</v>
          </cell>
          <cell r="L298" t="str">
            <v>DL</v>
          </cell>
          <cell r="M298" t="str">
            <v>N/A</v>
          </cell>
          <cell r="N298" t="str">
            <v>N/A</v>
          </cell>
          <cell r="R298" t="str">
            <v>N/A</v>
          </cell>
          <cell r="V298">
            <v>0</v>
          </cell>
        </row>
        <row r="299">
          <cell r="G299" t="str">
            <v>E-1</v>
          </cell>
          <cell r="J299" t="str">
            <v>PPP</v>
          </cell>
          <cell r="L299" t="str">
            <v>Energy</v>
          </cell>
          <cell r="M299" t="str">
            <v>Summer</v>
          </cell>
          <cell r="N299" t="str">
            <v>MARL kWh</v>
          </cell>
          <cell r="R299" t="str">
            <v>N/A</v>
          </cell>
          <cell r="V299">
            <v>0</v>
          </cell>
        </row>
        <row r="300">
          <cell r="G300" t="str">
            <v>E-1</v>
          </cell>
          <cell r="J300" t="str">
            <v>PPP</v>
          </cell>
          <cell r="L300" t="str">
            <v>Energy</v>
          </cell>
          <cell r="M300" t="str">
            <v>Summer</v>
          </cell>
          <cell r="N300" t="str">
            <v>Min Bill kWh</v>
          </cell>
          <cell r="R300" t="str">
            <v>N/A</v>
          </cell>
          <cell r="V300">
            <v>575300.8647889999</v>
          </cell>
        </row>
        <row r="301">
          <cell r="G301" t="str">
            <v>E-1</v>
          </cell>
          <cell r="J301" t="str">
            <v>PPP</v>
          </cell>
          <cell r="L301" t="str">
            <v>Energy</v>
          </cell>
          <cell r="M301" t="str">
            <v>Summer</v>
          </cell>
          <cell r="N301" t="str">
            <v>Tier 1</v>
          </cell>
          <cell r="R301" t="str">
            <v>N/A</v>
          </cell>
          <cell r="V301">
            <v>124263720.65172701</v>
          </cell>
        </row>
        <row r="302">
          <cell r="G302" t="str">
            <v>E-1</v>
          </cell>
          <cell r="J302" t="str">
            <v>PPP</v>
          </cell>
          <cell r="L302" t="str">
            <v>Energy</v>
          </cell>
          <cell r="M302" t="str">
            <v>Summer</v>
          </cell>
          <cell r="N302" t="str">
            <v>Tier 2</v>
          </cell>
          <cell r="R302" t="str">
            <v>N/A</v>
          </cell>
          <cell r="V302">
            <v>35792532.629634999</v>
          </cell>
        </row>
        <row r="303">
          <cell r="G303" t="str">
            <v>E-1</v>
          </cell>
          <cell r="J303" t="str">
            <v>PPP</v>
          </cell>
          <cell r="L303" t="str">
            <v>Energy</v>
          </cell>
          <cell r="M303" t="str">
            <v>Summer</v>
          </cell>
          <cell r="N303" t="str">
            <v>Tier 3</v>
          </cell>
          <cell r="R303" t="str">
            <v>N/A</v>
          </cell>
          <cell r="V303">
            <v>2046667.9176210002</v>
          </cell>
        </row>
        <row r="304">
          <cell r="G304" t="str">
            <v>E-1</v>
          </cell>
          <cell r="J304" t="str">
            <v>PPP</v>
          </cell>
          <cell r="L304" t="str">
            <v>Energy</v>
          </cell>
          <cell r="M304" t="str">
            <v>Summer</v>
          </cell>
          <cell r="N304" t="str">
            <v>Tier 4</v>
          </cell>
          <cell r="R304" t="str">
            <v>N/A</v>
          </cell>
          <cell r="V304">
            <v>0</v>
          </cell>
        </row>
        <row r="305">
          <cell r="G305" t="str">
            <v>E-1</v>
          </cell>
          <cell r="J305" t="str">
            <v>PPP</v>
          </cell>
          <cell r="L305" t="str">
            <v>Energy</v>
          </cell>
          <cell r="M305" t="str">
            <v>Summer</v>
          </cell>
          <cell r="N305" t="str">
            <v>Tier 5</v>
          </cell>
          <cell r="R305" t="str">
            <v>N/A</v>
          </cell>
          <cell r="V305">
            <v>0</v>
          </cell>
        </row>
        <row r="306">
          <cell r="G306" t="str">
            <v>E-1</v>
          </cell>
          <cell r="J306" t="str">
            <v>PPP</v>
          </cell>
          <cell r="L306" t="str">
            <v>Energy</v>
          </cell>
          <cell r="M306" t="str">
            <v>Winter</v>
          </cell>
          <cell r="N306" t="str">
            <v>MARL kWh</v>
          </cell>
          <cell r="R306" t="str">
            <v>N/A</v>
          </cell>
          <cell r="V306">
            <v>293</v>
          </cell>
        </row>
        <row r="307">
          <cell r="G307" t="str">
            <v>E-1</v>
          </cell>
          <cell r="J307" t="str">
            <v>PPP</v>
          </cell>
          <cell r="L307" t="str">
            <v>Energy</v>
          </cell>
          <cell r="M307" t="str">
            <v>Winter</v>
          </cell>
          <cell r="N307" t="str">
            <v>Min Bill kWh</v>
          </cell>
          <cell r="R307" t="str">
            <v>N/A</v>
          </cell>
          <cell r="V307">
            <v>199270.96305099997</v>
          </cell>
        </row>
        <row r="308">
          <cell r="G308" t="str">
            <v>E-1</v>
          </cell>
          <cell r="J308" t="str">
            <v>PPP</v>
          </cell>
          <cell r="L308" t="str">
            <v>Energy</v>
          </cell>
          <cell r="M308" t="str">
            <v>Winter</v>
          </cell>
          <cell r="N308" t="str">
            <v>Tier 1</v>
          </cell>
          <cell r="R308" t="str">
            <v>N/A</v>
          </cell>
          <cell r="V308">
            <v>146184128.579391</v>
          </cell>
        </row>
        <row r="309">
          <cell r="G309" t="str">
            <v>E-1</v>
          </cell>
          <cell r="J309" t="str">
            <v>PPP</v>
          </cell>
          <cell r="L309" t="str">
            <v>Energy</v>
          </cell>
          <cell r="M309" t="str">
            <v>Winter</v>
          </cell>
          <cell r="N309" t="str">
            <v>Tier 2</v>
          </cell>
          <cell r="R309" t="str">
            <v>N/A</v>
          </cell>
          <cell r="V309">
            <v>14556581.857753001</v>
          </cell>
        </row>
        <row r="310">
          <cell r="G310" t="str">
            <v>E-1</v>
          </cell>
          <cell r="J310" t="str">
            <v>PPP</v>
          </cell>
          <cell r="L310" t="str">
            <v>Energy</v>
          </cell>
          <cell r="M310" t="str">
            <v>Winter</v>
          </cell>
          <cell r="N310" t="str">
            <v>Tier 3</v>
          </cell>
          <cell r="R310" t="str">
            <v>N/A</v>
          </cell>
          <cell r="V310">
            <v>962241.60946599999</v>
          </cell>
        </row>
        <row r="311">
          <cell r="G311" t="str">
            <v>E-1</v>
          </cell>
          <cell r="J311" t="str">
            <v>PPP</v>
          </cell>
          <cell r="L311" t="str">
            <v>Energy</v>
          </cell>
          <cell r="M311" t="str">
            <v>Winter</v>
          </cell>
          <cell r="N311" t="str">
            <v>Tier 4</v>
          </cell>
          <cell r="R311" t="str">
            <v>N/A</v>
          </cell>
          <cell r="V311">
            <v>0</v>
          </cell>
        </row>
        <row r="312">
          <cell r="G312" t="str">
            <v>E-1</v>
          </cell>
          <cell r="J312" t="str">
            <v>PPP</v>
          </cell>
          <cell r="L312" t="str">
            <v>Energy</v>
          </cell>
          <cell r="M312" t="str">
            <v>Winter</v>
          </cell>
          <cell r="N312" t="str">
            <v>Tier 5</v>
          </cell>
          <cell r="R312" t="str">
            <v>N/A</v>
          </cell>
          <cell r="V312">
            <v>0</v>
          </cell>
        </row>
        <row r="313">
          <cell r="G313" t="str">
            <v>E-1</v>
          </cell>
          <cell r="J313" t="str">
            <v>PPP</v>
          </cell>
          <cell r="L313" t="str">
            <v>Energy</v>
          </cell>
          <cell r="M313" t="str">
            <v>Summer</v>
          </cell>
          <cell r="N313" t="str">
            <v>MARL kWh</v>
          </cell>
          <cell r="R313" t="str">
            <v>N/A</v>
          </cell>
          <cell r="V313">
            <v>2547</v>
          </cell>
        </row>
        <row r="314">
          <cell r="G314" t="str">
            <v>E-1</v>
          </cell>
          <cell r="J314" t="str">
            <v>PPP</v>
          </cell>
          <cell r="L314" t="str">
            <v>Energy</v>
          </cell>
          <cell r="M314" t="str">
            <v>Summer</v>
          </cell>
          <cell r="N314" t="str">
            <v>Min Bill kWh</v>
          </cell>
          <cell r="R314" t="str">
            <v>N/A</v>
          </cell>
          <cell r="V314">
            <v>6536266.8150970004</v>
          </cell>
        </row>
        <row r="315">
          <cell r="G315" t="str">
            <v>E-1</v>
          </cell>
          <cell r="J315" t="str">
            <v>PPP</v>
          </cell>
          <cell r="L315" t="str">
            <v>Energy</v>
          </cell>
          <cell r="M315" t="str">
            <v>Summer</v>
          </cell>
          <cell r="N315" t="str">
            <v>Tier 1</v>
          </cell>
          <cell r="R315" t="str">
            <v>N/A</v>
          </cell>
          <cell r="V315">
            <v>678704110.95633805</v>
          </cell>
        </row>
        <row r="316">
          <cell r="G316" t="str">
            <v>E-1</v>
          </cell>
          <cell r="J316" t="str">
            <v>PPP</v>
          </cell>
          <cell r="L316" t="str">
            <v>Energy</v>
          </cell>
          <cell r="M316" t="str">
            <v>Summer</v>
          </cell>
          <cell r="N316" t="str">
            <v>Tier 2</v>
          </cell>
          <cell r="R316" t="str">
            <v>N/A</v>
          </cell>
          <cell r="V316">
            <v>558099831.86997998</v>
          </cell>
        </row>
        <row r="317">
          <cell r="G317" t="str">
            <v>E-1</v>
          </cell>
          <cell r="J317" t="str">
            <v>PPP</v>
          </cell>
          <cell r="L317" t="str">
            <v>Energy</v>
          </cell>
          <cell r="M317" t="str">
            <v>Summer</v>
          </cell>
          <cell r="N317" t="str">
            <v>Tier 3</v>
          </cell>
          <cell r="R317" t="str">
            <v>N/A</v>
          </cell>
          <cell r="V317">
            <v>30041504.378597997</v>
          </cell>
        </row>
        <row r="318">
          <cell r="G318" t="str">
            <v>E-1</v>
          </cell>
          <cell r="J318" t="str">
            <v>PPP</v>
          </cell>
          <cell r="L318" t="str">
            <v>Energy</v>
          </cell>
          <cell r="M318" t="str">
            <v>Summer</v>
          </cell>
          <cell r="N318" t="str">
            <v>Tier 4</v>
          </cell>
          <cell r="R318" t="str">
            <v>N/A</v>
          </cell>
          <cell r="V318">
            <v>0</v>
          </cell>
        </row>
        <row r="319">
          <cell r="G319" t="str">
            <v>E-1</v>
          </cell>
          <cell r="J319" t="str">
            <v>PPP</v>
          </cell>
          <cell r="L319" t="str">
            <v>Energy</v>
          </cell>
          <cell r="M319" t="str">
            <v>Summer</v>
          </cell>
          <cell r="N319" t="str">
            <v>Tier 5</v>
          </cell>
          <cell r="R319" t="str">
            <v>N/A</v>
          </cell>
          <cell r="V319">
            <v>0</v>
          </cell>
        </row>
        <row r="320">
          <cell r="G320" t="str">
            <v>E-1</v>
          </cell>
          <cell r="J320" t="str">
            <v>PPP</v>
          </cell>
          <cell r="L320" t="str">
            <v>Energy</v>
          </cell>
          <cell r="M320" t="str">
            <v>Winter</v>
          </cell>
          <cell r="N320" t="str">
            <v>MARL kWh</v>
          </cell>
          <cell r="R320" t="str">
            <v>N/A</v>
          </cell>
          <cell r="V320">
            <v>8678</v>
          </cell>
        </row>
        <row r="321">
          <cell r="G321" t="str">
            <v>E-1</v>
          </cell>
          <cell r="J321" t="str">
            <v>PPP</v>
          </cell>
          <cell r="L321" t="str">
            <v>Energy</v>
          </cell>
          <cell r="M321" t="str">
            <v>Winter</v>
          </cell>
          <cell r="N321" t="str">
            <v>Min Bill kWh</v>
          </cell>
          <cell r="R321" t="str">
            <v>N/A</v>
          </cell>
          <cell r="V321">
            <v>5599703.3582279999</v>
          </cell>
        </row>
        <row r="322">
          <cell r="G322" t="str">
            <v>E-1</v>
          </cell>
          <cell r="J322" t="str">
            <v>PPP</v>
          </cell>
          <cell r="L322" t="str">
            <v>Energy</v>
          </cell>
          <cell r="M322" t="str">
            <v>Winter</v>
          </cell>
          <cell r="N322" t="str">
            <v>Tier 1</v>
          </cell>
          <cell r="R322" t="str">
            <v>N/A</v>
          </cell>
          <cell r="V322">
            <v>835863622.08248401</v>
          </cell>
        </row>
        <row r="323">
          <cell r="G323" t="str">
            <v>E-1</v>
          </cell>
          <cell r="J323" t="str">
            <v>PPP</v>
          </cell>
          <cell r="L323" t="str">
            <v>Energy</v>
          </cell>
          <cell r="M323" t="str">
            <v>Winter</v>
          </cell>
          <cell r="N323" t="str">
            <v>Tier 2</v>
          </cell>
          <cell r="R323" t="str">
            <v>N/A</v>
          </cell>
          <cell r="V323">
            <v>394374461.59965599</v>
          </cell>
        </row>
        <row r="324">
          <cell r="G324" t="str">
            <v>E-1</v>
          </cell>
          <cell r="J324" t="str">
            <v>PPP</v>
          </cell>
          <cell r="L324" t="str">
            <v>Energy</v>
          </cell>
          <cell r="M324" t="str">
            <v>Winter</v>
          </cell>
          <cell r="N324" t="str">
            <v>Tier 3</v>
          </cell>
          <cell r="R324" t="str">
            <v>N/A</v>
          </cell>
          <cell r="V324">
            <v>23963181.671453997</v>
          </cell>
        </row>
        <row r="325">
          <cell r="G325" t="str">
            <v>E-1</v>
          </cell>
          <cell r="J325" t="str">
            <v>PPP</v>
          </cell>
          <cell r="L325" t="str">
            <v>Energy</v>
          </cell>
          <cell r="M325" t="str">
            <v>Winter</v>
          </cell>
          <cell r="N325" t="str">
            <v>Tier 4</v>
          </cell>
          <cell r="R325" t="str">
            <v>N/A</v>
          </cell>
          <cell r="V325">
            <v>0</v>
          </cell>
        </row>
        <row r="326">
          <cell r="G326" t="str">
            <v>E-1</v>
          </cell>
          <cell r="J326" t="str">
            <v>PPP</v>
          </cell>
          <cell r="L326" t="str">
            <v>Energy</v>
          </cell>
          <cell r="M326" t="str">
            <v>Winter</v>
          </cell>
          <cell r="N326" t="str">
            <v>Tier 5</v>
          </cell>
          <cell r="R326" t="str">
            <v>N/A</v>
          </cell>
          <cell r="V326">
            <v>0</v>
          </cell>
        </row>
        <row r="327">
          <cell r="G327" t="str">
            <v>E-1</v>
          </cell>
          <cell r="J327" t="str">
            <v>PPP</v>
          </cell>
          <cell r="L327" t="str">
            <v>DL</v>
          </cell>
          <cell r="M327" t="str">
            <v>N/A</v>
          </cell>
          <cell r="N327" t="str">
            <v>N/A</v>
          </cell>
          <cell r="R327" t="str">
            <v>N/A</v>
          </cell>
          <cell r="V327">
            <v>0</v>
          </cell>
        </row>
        <row r="328">
          <cell r="G328" t="str">
            <v>E-1</v>
          </cell>
          <cell r="J328" t="str">
            <v>PPP</v>
          </cell>
          <cell r="L328" t="str">
            <v>Energy</v>
          </cell>
          <cell r="M328" t="str">
            <v>Summer</v>
          </cell>
          <cell r="N328" t="str">
            <v>MARL kWh</v>
          </cell>
          <cell r="R328" t="str">
            <v>N/A</v>
          </cell>
          <cell r="V328">
            <v>0</v>
          </cell>
        </row>
        <row r="329">
          <cell r="G329" t="str">
            <v>E-1</v>
          </cell>
          <cell r="J329" t="str">
            <v>PPP</v>
          </cell>
          <cell r="L329" t="str">
            <v>Energy</v>
          </cell>
          <cell r="M329" t="str">
            <v>Summer</v>
          </cell>
          <cell r="N329" t="str">
            <v>Min Bill kWh</v>
          </cell>
          <cell r="R329" t="str">
            <v>N/A</v>
          </cell>
          <cell r="V329">
            <v>575300.8647889999</v>
          </cell>
        </row>
        <row r="330">
          <cell r="G330" t="str">
            <v>E-1</v>
          </cell>
          <cell r="J330" t="str">
            <v>PPP</v>
          </cell>
          <cell r="L330" t="str">
            <v>Energy</v>
          </cell>
          <cell r="M330" t="str">
            <v>Summer</v>
          </cell>
          <cell r="N330" t="str">
            <v>Tier 1</v>
          </cell>
          <cell r="R330" t="str">
            <v>N/A</v>
          </cell>
          <cell r="V330">
            <v>124263720.65172701</v>
          </cell>
        </row>
        <row r="331">
          <cell r="G331" t="str">
            <v>E-1</v>
          </cell>
          <cell r="J331" t="str">
            <v>PPP</v>
          </cell>
          <cell r="L331" t="str">
            <v>Energy</v>
          </cell>
          <cell r="M331" t="str">
            <v>Summer</v>
          </cell>
          <cell r="N331" t="str">
            <v>Tier 2</v>
          </cell>
          <cell r="R331" t="str">
            <v>N/A</v>
          </cell>
          <cell r="V331">
            <v>35792532.629634999</v>
          </cell>
        </row>
        <row r="332">
          <cell r="G332" t="str">
            <v>E-1</v>
          </cell>
          <cell r="J332" t="str">
            <v>PPP</v>
          </cell>
          <cell r="L332" t="str">
            <v>Energy</v>
          </cell>
          <cell r="M332" t="str">
            <v>Summer</v>
          </cell>
          <cell r="N332" t="str">
            <v>Tier 3</v>
          </cell>
          <cell r="R332" t="str">
            <v>N/A</v>
          </cell>
          <cell r="V332">
            <v>2046667.9176210002</v>
          </cell>
        </row>
        <row r="333">
          <cell r="G333" t="str">
            <v>E-1</v>
          </cell>
          <cell r="J333" t="str">
            <v>PPP</v>
          </cell>
          <cell r="L333" t="str">
            <v>Energy</v>
          </cell>
          <cell r="M333" t="str">
            <v>Summer</v>
          </cell>
          <cell r="N333" t="str">
            <v>Tier 4</v>
          </cell>
          <cell r="R333" t="str">
            <v>N/A</v>
          </cell>
          <cell r="V333">
            <v>0</v>
          </cell>
        </row>
        <row r="334">
          <cell r="G334" t="str">
            <v>E-1</v>
          </cell>
          <cell r="J334" t="str">
            <v>PPP</v>
          </cell>
          <cell r="L334" t="str">
            <v>Energy</v>
          </cell>
          <cell r="M334" t="str">
            <v>Summer</v>
          </cell>
          <cell r="N334" t="str">
            <v>Tier 5</v>
          </cell>
          <cell r="R334" t="str">
            <v>N/A</v>
          </cell>
          <cell r="V334">
            <v>0</v>
          </cell>
        </row>
        <row r="335">
          <cell r="G335" t="str">
            <v>E-1</v>
          </cell>
          <cell r="J335" t="str">
            <v>PPP</v>
          </cell>
          <cell r="L335" t="str">
            <v>Energy</v>
          </cell>
          <cell r="M335" t="str">
            <v>Winter</v>
          </cell>
          <cell r="N335" t="str">
            <v>MARL kWh</v>
          </cell>
          <cell r="R335" t="str">
            <v>N/A</v>
          </cell>
          <cell r="V335">
            <v>293</v>
          </cell>
        </row>
        <row r="336">
          <cell r="G336" t="str">
            <v>E-1</v>
          </cell>
          <cell r="J336" t="str">
            <v>PPP</v>
          </cell>
          <cell r="L336" t="str">
            <v>Energy</v>
          </cell>
          <cell r="M336" t="str">
            <v>Winter</v>
          </cell>
          <cell r="N336" t="str">
            <v>Min Bill kWh</v>
          </cell>
          <cell r="R336" t="str">
            <v>N/A</v>
          </cell>
          <cell r="V336">
            <v>199270.96305099997</v>
          </cell>
        </row>
        <row r="337">
          <cell r="G337" t="str">
            <v>E-1</v>
          </cell>
          <cell r="J337" t="str">
            <v>PPP</v>
          </cell>
          <cell r="L337" t="str">
            <v>Energy</v>
          </cell>
          <cell r="M337" t="str">
            <v>Winter</v>
          </cell>
          <cell r="N337" t="str">
            <v>Tier 1</v>
          </cell>
          <cell r="R337" t="str">
            <v>N/A</v>
          </cell>
          <cell r="V337">
            <v>146184128.579391</v>
          </cell>
        </row>
        <row r="338">
          <cell r="G338" t="str">
            <v>E-1</v>
          </cell>
          <cell r="J338" t="str">
            <v>PPP</v>
          </cell>
          <cell r="L338" t="str">
            <v>Energy</v>
          </cell>
          <cell r="M338" t="str">
            <v>Winter</v>
          </cell>
          <cell r="N338" t="str">
            <v>Tier 2</v>
          </cell>
          <cell r="R338" t="str">
            <v>N/A</v>
          </cell>
          <cell r="V338">
            <v>14556581.857753001</v>
          </cell>
        </row>
        <row r="339">
          <cell r="G339" t="str">
            <v>E-1</v>
          </cell>
          <cell r="J339" t="str">
            <v>PPP</v>
          </cell>
          <cell r="L339" t="str">
            <v>Energy</v>
          </cell>
          <cell r="M339" t="str">
            <v>Winter</v>
          </cell>
          <cell r="N339" t="str">
            <v>Tier 3</v>
          </cell>
          <cell r="R339" t="str">
            <v>N/A</v>
          </cell>
          <cell r="V339">
            <v>962241.60946599999</v>
          </cell>
        </row>
        <row r="340">
          <cell r="G340" t="str">
            <v>E-1</v>
          </cell>
          <cell r="J340" t="str">
            <v>PPP</v>
          </cell>
          <cell r="L340" t="str">
            <v>Energy</v>
          </cell>
          <cell r="M340" t="str">
            <v>Winter</v>
          </cell>
          <cell r="N340" t="str">
            <v>Tier 4</v>
          </cell>
          <cell r="R340" t="str">
            <v>N/A</v>
          </cell>
          <cell r="V340">
            <v>0</v>
          </cell>
        </row>
        <row r="341">
          <cell r="G341" t="str">
            <v>E-1</v>
          </cell>
          <cell r="J341" t="str">
            <v>PPP</v>
          </cell>
          <cell r="L341" t="str">
            <v>Energy</v>
          </cell>
          <cell r="M341" t="str">
            <v>Winter</v>
          </cell>
          <cell r="N341" t="str">
            <v>Tier 5</v>
          </cell>
          <cell r="R341" t="str">
            <v>N/A</v>
          </cell>
          <cell r="V341">
            <v>0</v>
          </cell>
        </row>
        <row r="342">
          <cell r="G342" t="str">
            <v>E-1</v>
          </cell>
          <cell r="J342" t="str">
            <v>PPP</v>
          </cell>
          <cell r="L342" t="str">
            <v>Energy</v>
          </cell>
          <cell r="M342" t="str">
            <v>Summer</v>
          </cell>
          <cell r="N342" t="str">
            <v>MARL kWh</v>
          </cell>
          <cell r="R342" t="str">
            <v>N/A</v>
          </cell>
          <cell r="V342">
            <v>2547</v>
          </cell>
        </row>
        <row r="343">
          <cell r="G343" t="str">
            <v>E-1</v>
          </cell>
          <cell r="J343" t="str">
            <v>PPP</v>
          </cell>
          <cell r="L343" t="str">
            <v>Energy</v>
          </cell>
          <cell r="M343" t="str">
            <v>Summer</v>
          </cell>
          <cell r="N343" t="str">
            <v>Min Bill kWh</v>
          </cell>
          <cell r="R343" t="str">
            <v>N/A</v>
          </cell>
          <cell r="V343">
            <v>6536266.8150970004</v>
          </cell>
        </row>
        <row r="344">
          <cell r="G344" t="str">
            <v>E-1</v>
          </cell>
          <cell r="J344" t="str">
            <v>PPP</v>
          </cell>
          <cell r="L344" t="str">
            <v>Energy</v>
          </cell>
          <cell r="M344" t="str">
            <v>Summer</v>
          </cell>
          <cell r="N344" t="str">
            <v>Tier 1</v>
          </cell>
          <cell r="R344" t="str">
            <v>N/A</v>
          </cell>
          <cell r="V344">
            <v>678704110.95633805</v>
          </cell>
        </row>
        <row r="345">
          <cell r="G345" t="str">
            <v>E-1</v>
          </cell>
          <cell r="J345" t="str">
            <v>PPP</v>
          </cell>
          <cell r="L345" t="str">
            <v>Energy</v>
          </cell>
          <cell r="M345" t="str">
            <v>Summer</v>
          </cell>
          <cell r="N345" t="str">
            <v>Tier 2</v>
          </cell>
          <cell r="R345" t="str">
            <v>N/A</v>
          </cell>
          <cell r="V345">
            <v>558099831.86997998</v>
          </cell>
        </row>
        <row r="346">
          <cell r="G346" t="str">
            <v>E-1</v>
          </cell>
          <cell r="J346" t="str">
            <v>PPP</v>
          </cell>
          <cell r="L346" t="str">
            <v>Energy</v>
          </cell>
          <cell r="M346" t="str">
            <v>Summer</v>
          </cell>
          <cell r="N346" t="str">
            <v>Tier 3</v>
          </cell>
          <cell r="R346" t="str">
            <v>N/A</v>
          </cell>
          <cell r="V346">
            <v>30041504.378597997</v>
          </cell>
        </row>
        <row r="347">
          <cell r="G347" t="str">
            <v>E-1</v>
          </cell>
          <cell r="J347" t="str">
            <v>PPP</v>
          </cell>
          <cell r="L347" t="str">
            <v>Energy</v>
          </cell>
          <cell r="M347" t="str">
            <v>Summer</v>
          </cell>
          <cell r="N347" t="str">
            <v>Tier 4</v>
          </cell>
          <cell r="R347" t="str">
            <v>N/A</v>
          </cell>
          <cell r="V347">
            <v>0</v>
          </cell>
        </row>
        <row r="348">
          <cell r="G348" t="str">
            <v>E-1</v>
          </cell>
          <cell r="J348" t="str">
            <v>PPP</v>
          </cell>
          <cell r="L348" t="str">
            <v>Energy</v>
          </cell>
          <cell r="M348" t="str">
            <v>Summer</v>
          </cell>
          <cell r="N348" t="str">
            <v>Tier 5</v>
          </cell>
          <cell r="R348" t="str">
            <v>N/A</v>
          </cell>
          <cell r="V348">
            <v>0</v>
          </cell>
        </row>
        <row r="349">
          <cell r="G349" t="str">
            <v>E-1</v>
          </cell>
          <cell r="J349" t="str">
            <v>PPP</v>
          </cell>
          <cell r="L349" t="str">
            <v>Energy</v>
          </cell>
          <cell r="M349" t="str">
            <v>Winter</v>
          </cell>
          <cell r="N349" t="str">
            <v>MARL kWh</v>
          </cell>
          <cell r="R349" t="str">
            <v>N/A</v>
          </cell>
          <cell r="V349">
            <v>8678</v>
          </cell>
        </row>
        <row r="350">
          <cell r="G350" t="str">
            <v>E-1</v>
          </cell>
          <cell r="J350" t="str">
            <v>PPP</v>
          </cell>
          <cell r="L350" t="str">
            <v>Energy</v>
          </cell>
          <cell r="M350" t="str">
            <v>Winter</v>
          </cell>
          <cell r="N350" t="str">
            <v>Min Bill kWh</v>
          </cell>
          <cell r="R350" t="str">
            <v>N/A</v>
          </cell>
          <cell r="V350">
            <v>5599703.3582279999</v>
          </cell>
        </row>
        <row r="351">
          <cell r="G351" t="str">
            <v>E-1</v>
          </cell>
          <cell r="J351" t="str">
            <v>PPP</v>
          </cell>
          <cell r="L351" t="str">
            <v>Energy</v>
          </cell>
          <cell r="M351" t="str">
            <v>Winter</v>
          </cell>
          <cell r="N351" t="str">
            <v>Tier 1</v>
          </cell>
          <cell r="R351" t="str">
            <v>N/A</v>
          </cell>
          <cell r="V351">
            <v>835863622.08248401</v>
          </cell>
        </row>
        <row r="352">
          <cell r="G352" t="str">
            <v>E-1</v>
          </cell>
          <cell r="J352" t="str">
            <v>PPP</v>
          </cell>
          <cell r="L352" t="str">
            <v>Energy</v>
          </cell>
          <cell r="M352" t="str">
            <v>Winter</v>
          </cell>
          <cell r="N352" t="str">
            <v>Tier 2</v>
          </cell>
          <cell r="R352" t="str">
            <v>N/A</v>
          </cell>
          <cell r="V352">
            <v>394374461.59965599</v>
          </cell>
        </row>
        <row r="353">
          <cell r="G353" t="str">
            <v>E-1</v>
          </cell>
          <cell r="J353" t="str">
            <v>PPP</v>
          </cell>
          <cell r="L353" t="str">
            <v>Energy</v>
          </cell>
          <cell r="M353" t="str">
            <v>Winter</v>
          </cell>
          <cell r="N353" t="str">
            <v>Tier 3</v>
          </cell>
          <cell r="R353" t="str">
            <v>N/A</v>
          </cell>
          <cell r="V353">
            <v>23963181.671453997</v>
          </cell>
        </row>
        <row r="354">
          <cell r="G354" t="str">
            <v>E-1</v>
          </cell>
          <cell r="J354" t="str">
            <v>PPP</v>
          </cell>
          <cell r="L354" t="str">
            <v>Energy</v>
          </cell>
          <cell r="M354" t="str">
            <v>Winter</v>
          </cell>
          <cell r="N354" t="str">
            <v>Tier 4</v>
          </cell>
          <cell r="R354" t="str">
            <v>N/A</v>
          </cell>
          <cell r="V354">
            <v>0</v>
          </cell>
        </row>
        <row r="355">
          <cell r="G355" t="str">
            <v>E-1</v>
          </cell>
          <cell r="J355" t="str">
            <v>PPP</v>
          </cell>
          <cell r="L355" t="str">
            <v>Energy</v>
          </cell>
          <cell r="M355" t="str">
            <v>Winter</v>
          </cell>
          <cell r="N355" t="str">
            <v>Tier 5</v>
          </cell>
          <cell r="R355" t="str">
            <v>N/A</v>
          </cell>
          <cell r="V355">
            <v>0</v>
          </cell>
        </row>
        <row r="356">
          <cell r="G356" t="str">
            <v>E-1</v>
          </cell>
          <cell r="J356" t="str">
            <v>RS</v>
          </cell>
          <cell r="L356" t="str">
            <v>Energy</v>
          </cell>
          <cell r="M356" t="str">
            <v>Summer</v>
          </cell>
          <cell r="N356" t="str">
            <v>Tier 1</v>
          </cell>
          <cell r="R356" t="str">
            <v>N/A</v>
          </cell>
          <cell r="V356">
            <v>124263720.65172701</v>
          </cell>
        </row>
        <row r="357">
          <cell r="G357" t="str">
            <v>E-1</v>
          </cell>
          <cell r="J357" t="str">
            <v>RS</v>
          </cell>
          <cell r="L357" t="str">
            <v>Energy</v>
          </cell>
          <cell r="M357" t="str">
            <v>Summer</v>
          </cell>
          <cell r="N357" t="str">
            <v>Min Bill kWh</v>
          </cell>
          <cell r="R357" t="str">
            <v>N/A</v>
          </cell>
          <cell r="V357">
            <v>575300.8647889999</v>
          </cell>
        </row>
        <row r="358">
          <cell r="G358" t="str">
            <v>E-1</v>
          </cell>
          <cell r="J358" t="str">
            <v>RS</v>
          </cell>
          <cell r="L358" t="str">
            <v>Energy</v>
          </cell>
          <cell r="M358" t="str">
            <v>Summer</v>
          </cell>
          <cell r="N358" t="str">
            <v>MARL kWh</v>
          </cell>
          <cell r="R358" t="str">
            <v>N/A</v>
          </cell>
          <cell r="V358">
            <v>0</v>
          </cell>
        </row>
        <row r="359">
          <cell r="G359" t="str">
            <v>E-1</v>
          </cell>
          <cell r="J359" t="str">
            <v>RS</v>
          </cell>
          <cell r="L359" t="str">
            <v>Energy</v>
          </cell>
          <cell r="M359" t="str">
            <v>Summer</v>
          </cell>
          <cell r="N359" t="str">
            <v>Tier 2</v>
          </cell>
          <cell r="R359" t="str">
            <v>N/A</v>
          </cell>
          <cell r="V359">
            <v>35792532.629634999</v>
          </cell>
        </row>
        <row r="360">
          <cell r="G360" t="str">
            <v>E-1</v>
          </cell>
          <cell r="J360" t="str">
            <v>RS</v>
          </cell>
          <cell r="L360" t="str">
            <v>Energy</v>
          </cell>
          <cell r="M360" t="str">
            <v>Summer</v>
          </cell>
          <cell r="N360" t="str">
            <v>Tier 3</v>
          </cell>
          <cell r="R360" t="str">
            <v>N/A</v>
          </cell>
          <cell r="V360">
            <v>2046667.9176210002</v>
          </cell>
        </row>
        <row r="361">
          <cell r="G361" t="str">
            <v>E-1</v>
          </cell>
          <cell r="J361" t="str">
            <v>RS</v>
          </cell>
          <cell r="L361" t="str">
            <v>Energy</v>
          </cell>
          <cell r="M361" t="str">
            <v>Summer</v>
          </cell>
          <cell r="N361" t="str">
            <v>Tier 4</v>
          </cell>
          <cell r="R361" t="str">
            <v>N/A</v>
          </cell>
          <cell r="V361">
            <v>0</v>
          </cell>
        </row>
        <row r="362">
          <cell r="G362" t="str">
            <v>E-1</v>
          </cell>
          <cell r="J362" t="str">
            <v>RS</v>
          </cell>
          <cell r="L362" t="str">
            <v>Energy</v>
          </cell>
          <cell r="M362" t="str">
            <v>Summer</v>
          </cell>
          <cell r="N362" t="str">
            <v>Tier 5</v>
          </cell>
          <cell r="R362" t="str">
            <v>N/A</v>
          </cell>
          <cell r="V362">
            <v>0</v>
          </cell>
        </row>
        <row r="363">
          <cell r="G363" t="str">
            <v>E-1</v>
          </cell>
          <cell r="J363" t="str">
            <v>RS</v>
          </cell>
          <cell r="L363" t="str">
            <v>Energy</v>
          </cell>
          <cell r="M363" t="str">
            <v>Winter</v>
          </cell>
          <cell r="N363" t="str">
            <v>Tier 1</v>
          </cell>
          <cell r="R363" t="str">
            <v>N/A</v>
          </cell>
          <cell r="V363">
            <v>146184128.579391</v>
          </cell>
        </row>
        <row r="364">
          <cell r="G364" t="str">
            <v>E-1</v>
          </cell>
          <cell r="J364" t="str">
            <v>RS</v>
          </cell>
          <cell r="L364" t="str">
            <v>Energy</v>
          </cell>
          <cell r="M364" t="str">
            <v>Winter</v>
          </cell>
          <cell r="N364" t="str">
            <v>Min Bill kWh</v>
          </cell>
          <cell r="R364" t="str">
            <v>N/A</v>
          </cell>
          <cell r="V364">
            <v>199270.96305099997</v>
          </cell>
        </row>
        <row r="365">
          <cell r="G365" t="str">
            <v>E-1</v>
          </cell>
          <cell r="J365" t="str">
            <v>RS</v>
          </cell>
          <cell r="L365" t="str">
            <v>Energy</v>
          </cell>
          <cell r="M365" t="str">
            <v>Winter</v>
          </cell>
          <cell r="N365" t="str">
            <v>MARL kWh</v>
          </cell>
          <cell r="R365" t="str">
            <v>N/A</v>
          </cell>
          <cell r="V365">
            <v>293</v>
          </cell>
        </row>
        <row r="366">
          <cell r="G366" t="str">
            <v>E-1</v>
          </cell>
          <cell r="J366" t="str">
            <v>RS</v>
          </cell>
          <cell r="L366" t="str">
            <v>Energy</v>
          </cell>
          <cell r="M366" t="str">
            <v>Winter</v>
          </cell>
          <cell r="N366" t="str">
            <v>Tier 2</v>
          </cell>
          <cell r="R366" t="str">
            <v>N/A</v>
          </cell>
          <cell r="V366">
            <v>14556581.857753001</v>
          </cell>
        </row>
        <row r="367">
          <cell r="G367" t="str">
            <v>E-1</v>
          </cell>
          <cell r="J367" t="str">
            <v>RS</v>
          </cell>
          <cell r="L367" t="str">
            <v>Energy</v>
          </cell>
          <cell r="M367" t="str">
            <v>Winter</v>
          </cell>
          <cell r="N367" t="str">
            <v>Tier 3</v>
          </cell>
          <cell r="R367" t="str">
            <v>N/A</v>
          </cell>
          <cell r="V367">
            <v>962241.60946599999</v>
          </cell>
        </row>
        <row r="368">
          <cell r="G368" t="str">
            <v>E-1</v>
          </cell>
          <cell r="J368" t="str">
            <v>RS</v>
          </cell>
          <cell r="L368" t="str">
            <v>Energy</v>
          </cell>
          <cell r="M368" t="str">
            <v>Winter</v>
          </cell>
          <cell r="N368" t="str">
            <v>Tier 4</v>
          </cell>
          <cell r="R368" t="str">
            <v>N/A</v>
          </cell>
          <cell r="V368">
            <v>0</v>
          </cell>
        </row>
        <row r="369">
          <cell r="G369" t="str">
            <v>E-1</v>
          </cell>
          <cell r="J369" t="str">
            <v>RS</v>
          </cell>
          <cell r="L369" t="str">
            <v>Energy</v>
          </cell>
          <cell r="M369" t="str">
            <v>Winter</v>
          </cell>
          <cell r="N369" t="str">
            <v>Tier 5</v>
          </cell>
          <cell r="R369" t="str">
            <v>N/A</v>
          </cell>
          <cell r="V369">
            <v>0</v>
          </cell>
        </row>
        <row r="370">
          <cell r="G370" t="str">
            <v>E-1</v>
          </cell>
          <cell r="J370" t="str">
            <v>RS</v>
          </cell>
          <cell r="L370" t="str">
            <v>Energy</v>
          </cell>
          <cell r="M370" t="str">
            <v>Summer</v>
          </cell>
          <cell r="N370" t="str">
            <v>Tier 1</v>
          </cell>
          <cell r="R370" t="str">
            <v>N/A</v>
          </cell>
          <cell r="V370">
            <v>678704110.95633805</v>
          </cell>
        </row>
        <row r="371">
          <cell r="G371" t="str">
            <v>E-1</v>
          </cell>
          <cell r="J371" t="str">
            <v>RS</v>
          </cell>
          <cell r="L371" t="str">
            <v>Energy</v>
          </cell>
          <cell r="M371" t="str">
            <v>Summer</v>
          </cell>
          <cell r="N371" t="str">
            <v>Min Bill kWh</v>
          </cell>
          <cell r="R371" t="str">
            <v>N/A</v>
          </cell>
          <cell r="V371">
            <v>6536266.8150970004</v>
          </cell>
        </row>
        <row r="372">
          <cell r="G372" t="str">
            <v>E-1</v>
          </cell>
          <cell r="J372" t="str">
            <v>RS</v>
          </cell>
          <cell r="L372" t="str">
            <v>Energy</v>
          </cell>
          <cell r="M372" t="str">
            <v>Summer</v>
          </cell>
          <cell r="N372" t="str">
            <v>MARL kWh</v>
          </cell>
          <cell r="R372" t="str">
            <v>N/A</v>
          </cell>
          <cell r="V372">
            <v>2547</v>
          </cell>
        </row>
        <row r="373">
          <cell r="G373" t="str">
            <v>E-1</v>
          </cell>
          <cell r="J373" t="str">
            <v>RS</v>
          </cell>
          <cell r="L373" t="str">
            <v>Energy</v>
          </cell>
          <cell r="M373" t="str">
            <v>Summer</v>
          </cell>
          <cell r="N373" t="str">
            <v>Tier 2</v>
          </cell>
          <cell r="R373" t="str">
            <v>N/A</v>
          </cell>
          <cell r="V373">
            <v>558099831.86997998</v>
          </cell>
        </row>
        <row r="374">
          <cell r="G374" t="str">
            <v>E-1</v>
          </cell>
          <cell r="J374" t="str">
            <v>RS</v>
          </cell>
          <cell r="L374" t="str">
            <v>Energy</v>
          </cell>
          <cell r="M374" t="str">
            <v>Summer</v>
          </cell>
          <cell r="N374" t="str">
            <v>Tier 3</v>
          </cell>
          <cell r="R374" t="str">
            <v>N/A</v>
          </cell>
          <cell r="V374">
            <v>30041504.378597997</v>
          </cell>
        </row>
        <row r="375">
          <cell r="G375" t="str">
            <v>E-1</v>
          </cell>
          <cell r="J375" t="str">
            <v>RS</v>
          </cell>
          <cell r="L375" t="str">
            <v>Energy</v>
          </cell>
          <cell r="M375" t="str">
            <v>Summer</v>
          </cell>
          <cell r="N375" t="str">
            <v>Tier 4</v>
          </cell>
          <cell r="R375" t="str">
            <v>N/A</v>
          </cell>
          <cell r="V375">
            <v>0</v>
          </cell>
        </row>
        <row r="376">
          <cell r="G376" t="str">
            <v>E-1</v>
          </cell>
          <cell r="J376" t="str">
            <v>RS</v>
          </cell>
          <cell r="L376" t="str">
            <v>Energy</v>
          </cell>
          <cell r="M376" t="str">
            <v>Summer</v>
          </cell>
          <cell r="N376" t="str">
            <v>Tier 5</v>
          </cell>
          <cell r="R376" t="str">
            <v>N/A</v>
          </cell>
          <cell r="V376">
            <v>0</v>
          </cell>
        </row>
        <row r="377">
          <cell r="G377" t="str">
            <v>E-1</v>
          </cell>
          <cell r="J377" t="str">
            <v>RS</v>
          </cell>
          <cell r="L377" t="str">
            <v>Energy</v>
          </cell>
          <cell r="M377" t="str">
            <v>Winter</v>
          </cell>
          <cell r="N377" t="str">
            <v>Tier 1</v>
          </cell>
          <cell r="R377" t="str">
            <v>N/A</v>
          </cell>
          <cell r="V377">
            <v>835863622.08248401</v>
          </cell>
        </row>
        <row r="378">
          <cell r="G378" t="str">
            <v>E-1</v>
          </cell>
          <cell r="J378" t="str">
            <v>RS</v>
          </cell>
          <cell r="L378" t="str">
            <v>Energy</v>
          </cell>
          <cell r="M378" t="str">
            <v>Winter</v>
          </cell>
          <cell r="N378" t="str">
            <v>Min Bill kWh</v>
          </cell>
          <cell r="R378" t="str">
            <v>N/A</v>
          </cell>
          <cell r="V378">
            <v>5599703.3582279999</v>
          </cell>
        </row>
        <row r="379">
          <cell r="G379" t="str">
            <v>E-1</v>
          </cell>
          <cell r="J379" t="str">
            <v>RS</v>
          </cell>
          <cell r="L379" t="str">
            <v>Energy</v>
          </cell>
          <cell r="M379" t="str">
            <v>Winter</v>
          </cell>
          <cell r="N379" t="str">
            <v>MARL kWh</v>
          </cell>
          <cell r="R379" t="str">
            <v>N/A</v>
          </cell>
          <cell r="V379">
            <v>8678</v>
          </cell>
        </row>
        <row r="380">
          <cell r="G380" t="str">
            <v>E-1</v>
          </cell>
          <cell r="J380" t="str">
            <v>RS</v>
          </cell>
          <cell r="L380" t="str">
            <v>Energy</v>
          </cell>
          <cell r="M380" t="str">
            <v>Winter</v>
          </cell>
          <cell r="N380" t="str">
            <v>Tier 2</v>
          </cell>
          <cell r="R380" t="str">
            <v>N/A</v>
          </cell>
          <cell r="V380">
            <v>394374461.59965599</v>
          </cell>
        </row>
        <row r="381">
          <cell r="G381" t="str">
            <v>E-1</v>
          </cell>
          <cell r="J381" t="str">
            <v>RS</v>
          </cell>
          <cell r="L381" t="str">
            <v>Energy</v>
          </cell>
          <cell r="M381" t="str">
            <v>Winter</v>
          </cell>
          <cell r="N381" t="str">
            <v>Tier 3</v>
          </cell>
          <cell r="R381" t="str">
            <v>N/A</v>
          </cell>
          <cell r="V381">
            <v>23963181.671453997</v>
          </cell>
        </row>
        <row r="382">
          <cell r="G382" t="str">
            <v>E-1</v>
          </cell>
          <cell r="J382" t="str">
            <v>RS</v>
          </cell>
          <cell r="L382" t="str">
            <v>Energy</v>
          </cell>
          <cell r="M382" t="str">
            <v>Winter</v>
          </cell>
          <cell r="N382" t="str">
            <v>Tier 4</v>
          </cell>
          <cell r="R382" t="str">
            <v>N/A</v>
          </cell>
          <cell r="V382">
            <v>0</v>
          </cell>
        </row>
        <row r="383">
          <cell r="G383" t="str">
            <v>E-1</v>
          </cell>
          <cell r="J383" t="str">
            <v>RS</v>
          </cell>
          <cell r="L383" t="str">
            <v>Energy</v>
          </cell>
          <cell r="M383" t="str">
            <v>Winter</v>
          </cell>
          <cell r="N383" t="str">
            <v>Tier 5</v>
          </cell>
          <cell r="R383" t="str">
            <v>N/A</v>
          </cell>
          <cell r="V383">
            <v>0</v>
          </cell>
        </row>
        <row r="384">
          <cell r="G384" t="str">
            <v>E-1</v>
          </cell>
          <cell r="J384" t="str">
            <v>TRA</v>
          </cell>
          <cell r="L384" t="str">
            <v>Energy</v>
          </cell>
          <cell r="M384" t="str">
            <v>Summer</v>
          </cell>
          <cell r="N384" t="str">
            <v>MARL kWh</v>
          </cell>
          <cell r="R384" t="str">
            <v>N/A</v>
          </cell>
          <cell r="V384">
            <v>0</v>
          </cell>
        </row>
        <row r="385">
          <cell r="G385" t="str">
            <v>E-1</v>
          </cell>
          <cell r="J385" t="str">
            <v>TRA</v>
          </cell>
          <cell r="L385" t="str">
            <v>Energy</v>
          </cell>
          <cell r="M385" t="str">
            <v>Summer</v>
          </cell>
          <cell r="N385" t="str">
            <v>Min Bill kWh</v>
          </cell>
          <cell r="R385" t="str">
            <v>N/A</v>
          </cell>
          <cell r="V385">
            <v>575300.8647889999</v>
          </cell>
        </row>
        <row r="386">
          <cell r="G386" t="str">
            <v>E-1</v>
          </cell>
          <cell r="J386" t="str">
            <v>TRA</v>
          </cell>
          <cell r="L386" t="str">
            <v>Energy</v>
          </cell>
          <cell r="M386" t="str">
            <v>Summer</v>
          </cell>
          <cell r="N386" t="str">
            <v>Tier 1</v>
          </cell>
          <cell r="R386" t="str">
            <v>N/A</v>
          </cell>
          <cell r="V386">
            <v>124263720.65172701</v>
          </cell>
        </row>
        <row r="387">
          <cell r="G387" t="str">
            <v>E-1</v>
          </cell>
          <cell r="J387" t="str">
            <v>TRA</v>
          </cell>
          <cell r="L387" t="str">
            <v>Energy</v>
          </cell>
          <cell r="M387" t="str">
            <v>Summer</v>
          </cell>
          <cell r="N387" t="str">
            <v>Tier 2</v>
          </cell>
          <cell r="R387" t="str">
            <v>N/A</v>
          </cell>
          <cell r="V387">
            <v>35792532.629634999</v>
          </cell>
        </row>
        <row r="388">
          <cell r="G388" t="str">
            <v>E-1</v>
          </cell>
          <cell r="J388" t="str">
            <v>TRA</v>
          </cell>
          <cell r="L388" t="str">
            <v>Energy</v>
          </cell>
          <cell r="M388" t="str">
            <v>Summer</v>
          </cell>
          <cell r="N388" t="str">
            <v>Tier 3</v>
          </cell>
          <cell r="R388" t="str">
            <v>N/A</v>
          </cell>
          <cell r="V388">
            <v>2046667.9176210002</v>
          </cell>
        </row>
        <row r="389">
          <cell r="G389" t="str">
            <v>E-1</v>
          </cell>
          <cell r="J389" t="str">
            <v>TRA</v>
          </cell>
          <cell r="L389" t="str">
            <v>Energy</v>
          </cell>
          <cell r="M389" t="str">
            <v>Summer</v>
          </cell>
          <cell r="N389" t="str">
            <v>Tier 4</v>
          </cell>
          <cell r="R389" t="str">
            <v>N/A</v>
          </cell>
          <cell r="V389">
            <v>0</v>
          </cell>
        </row>
        <row r="390">
          <cell r="G390" t="str">
            <v>E-1</v>
          </cell>
          <cell r="J390" t="str">
            <v>TRA</v>
          </cell>
          <cell r="L390" t="str">
            <v>Energy</v>
          </cell>
          <cell r="M390" t="str">
            <v>Summer</v>
          </cell>
          <cell r="N390" t="str">
            <v>Tier 5</v>
          </cell>
          <cell r="R390" t="str">
            <v>N/A</v>
          </cell>
          <cell r="V390">
            <v>0</v>
          </cell>
        </row>
        <row r="391">
          <cell r="G391" t="str">
            <v>E-1</v>
          </cell>
          <cell r="J391" t="str">
            <v>TRA</v>
          </cell>
          <cell r="L391" t="str">
            <v>Energy</v>
          </cell>
          <cell r="M391" t="str">
            <v>Winter</v>
          </cell>
          <cell r="N391" t="str">
            <v>MARL kWh</v>
          </cell>
          <cell r="R391" t="str">
            <v>N/A</v>
          </cell>
          <cell r="V391">
            <v>293</v>
          </cell>
        </row>
        <row r="392">
          <cell r="G392" t="str">
            <v>E-1</v>
          </cell>
          <cell r="J392" t="str">
            <v>TRA</v>
          </cell>
          <cell r="L392" t="str">
            <v>Energy</v>
          </cell>
          <cell r="M392" t="str">
            <v>Winter</v>
          </cell>
          <cell r="N392" t="str">
            <v>Min Bill kWh</v>
          </cell>
          <cell r="R392" t="str">
            <v>N/A</v>
          </cell>
          <cell r="V392">
            <v>199270.96305099997</v>
          </cell>
        </row>
        <row r="393">
          <cell r="G393" t="str">
            <v>E-1</v>
          </cell>
          <cell r="J393" t="str">
            <v>TRA</v>
          </cell>
          <cell r="L393" t="str">
            <v>Energy</v>
          </cell>
          <cell r="M393" t="str">
            <v>Winter</v>
          </cell>
          <cell r="N393" t="str">
            <v>Tier 1</v>
          </cell>
          <cell r="R393" t="str">
            <v>N/A</v>
          </cell>
          <cell r="V393">
            <v>146184128.579391</v>
          </cell>
        </row>
        <row r="394">
          <cell r="G394" t="str">
            <v>E-1</v>
          </cell>
          <cell r="J394" t="str">
            <v>TRA</v>
          </cell>
          <cell r="L394" t="str">
            <v>Energy</v>
          </cell>
          <cell r="M394" t="str">
            <v>Winter</v>
          </cell>
          <cell r="N394" t="str">
            <v>Tier 2</v>
          </cell>
          <cell r="R394" t="str">
            <v>N/A</v>
          </cell>
          <cell r="V394">
            <v>14556581.857753001</v>
          </cell>
        </row>
        <row r="395">
          <cell r="G395" t="str">
            <v>E-1</v>
          </cell>
          <cell r="J395" t="str">
            <v>TRA</v>
          </cell>
          <cell r="L395" t="str">
            <v>Energy</v>
          </cell>
          <cell r="M395" t="str">
            <v>Winter</v>
          </cell>
          <cell r="N395" t="str">
            <v>Tier 3</v>
          </cell>
          <cell r="R395" t="str">
            <v>N/A</v>
          </cell>
          <cell r="V395">
            <v>962241.60946599999</v>
          </cell>
        </row>
        <row r="396">
          <cell r="G396" t="str">
            <v>E-1</v>
          </cell>
          <cell r="J396" t="str">
            <v>TRA</v>
          </cell>
          <cell r="L396" t="str">
            <v>Energy</v>
          </cell>
          <cell r="M396" t="str">
            <v>Winter</v>
          </cell>
          <cell r="N396" t="str">
            <v>Tier 4</v>
          </cell>
          <cell r="R396" t="str">
            <v>N/A</v>
          </cell>
          <cell r="V396">
            <v>0</v>
          </cell>
        </row>
        <row r="397">
          <cell r="G397" t="str">
            <v>E-1</v>
          </cell>
          <cell r="J397" t="str">
            <v>TRA</v>
          </cell>
          <cell r="L397" t="str">
            <v>Energy</v>
          </cell>
          <cell r="M397" t="str">
            <v>Winter</v>
          </cell>
          <cell r="N397" t="str">
            <v>Tier 5</v>
          </cell>
          <cell r="R397" t="str">
            <v>N/A</v>
          </cell>
          <cell r="V397">
            <v>0</v>
          </cell>
        </row>
        <row r="398">
          <cell r="G398" t="str">
            <v>E-1</v>
          </cell>
          <cell r="J398" t="str">
            <v>TRA</v>
          </cell>
          <cell r="L398" t="str">
            <v>Energy</v>
          </cell>
          <cell r="M398" t="str">
            <v>Summer</v>
          </cell>
          <cell r="N398" t="str">
            <v>MARL kWh</v>
          </cell>
          <cell r="R398" t="str">
            <v>N/A</v>
          </cell>
          <cell r="V398">
            <v>2547</v>
          </cell>
        </row>
        <row r="399">
          <cell r="G399" t="str">
            <v>E-1</v>
          </cell>
          <cell r="J399" t="str">
            <v>TRA</v>
          </cell>
          <cell r="L399" t="str">
            <v>Energy</v>
          </cell>
          <cell r="M399" t="str">
            <v>Summer</v>
          </cell>
          <cell r="N399" t="str">
            <v>Min Bill kWh</v>
          </cell>
          <cell r="R399" t="str">
            <v>N/A</v>
          </cell>
          <cell r="V399">
            <v>6536266.8150970004</v>
          </cell>
        </row>
        <row r="400">
          <cell r="G400" t="str">
            <v>E-1</v>
          </cell>
          <cell r="J400" t="str">
            <v>TRA</v>
          </cell>
          <cell r="L400" t="str">
            <v>Energy</v>
          </cell>
          <cell r="M400" t="str">
            <v>Summer</v>
          </cell>
          <cell r="N400" t="str">
            <v>Tier 1</v>
          </cell>
          <cell r="R400" t="str">
            <v>N/A</v>
          </cell>
          <cell r="V400">
            <v>678704110.95633805</v>
          </cell>
        </row>
        <row r="401">
          <cell r="G401" t="str">
            <v>E-1</v>
          </cell>
          <cell r="J401" t="str">
            <v>TRA</v>
          </cell>
          <cell r="L401" t="str">
            <v>Energy</v>
          </cell>
          <cell r="M401" t="str">
            <v>Summer</v>
          </cell>
          <cell r="N401" t="str">
            <v>Tier 2</v>
          </cell>
          <cell r="R401" t="str">
            <v>N/A</v>
          </cell>
          <cell r="V401">
            <v>558099831.86997998</v>
          </cell>
        </row>
        <row r="402">
          <cell r="G402" t="str">
            <v>E-1</v>
          </cell>
          <cell r="J402" t="str">
            <v>TRA</v>
          </cell>
          <cell r="L402" t="str">
            <v>Energy</v>
          </cell>
          <cell r="M402" t="str">
            <v>Summer</v>
          </cell>
          <cell r="N402" t="str">
            <v>Tier 3</v>
          </cell>
          <cell r="R402" t="str">
            <v>N/A</v>
          </cell>
          <cell r="V402">
            <v>30041504.378597997</v>
          </cell>
        </row>
        <row r="403">
          <cell r="G403" t="str">
            <v>E-1</v>
          </cell>
          <cell r="J403" t="str">
            <v>TRA</v>
          </cell>
          <cell r="L403" t="str">
            <v>Energy</v>
          </cell>
          <cell r="M403" t="str">
            <v>Summer</v>
          </cell>
          <cell r="N403" t="str">
            <v>Tier 4</v>
          </cell>
          <cell r="R403" t="str">
            <v>N/A</v>
          </cell>
          <cell r="V403">
            <v>0</v>
          </cell>
        </row>
        <row r="404">
          <cell r="G404" t="str">
            <v>E-1</v>
          </cell>
          <cell r="J404" t="str">
            <v>TRA</v>
          </cell>
          <cell r="L404" t="str">
            <v>Energy</v>
          </cell>
          <cell r="M404" t="str">
            <v>Summer</v>
          </cell>
          <cell r="N404" t="str">
            <v>Tier 5</v>
          </cell>
          <cell r="R404" t="str">
            <v>N/A</v>
          </cell>
          <cell r="V404">
            <v>0</v>
          </cell>
        </row>
        <row r="405">
          <cell r="G405" t="str">
            <v>E-1</v>
          </cell>
          <cell r="J405" t="str">
            <v>TRA</v>
          </cell>
          <cell r="L405" t="str">
            <v>Energy</v>
          </cell>
          <cell r="M405" t="str">
            <v>Winter</v>
          </cell>
          <cell r="N405" t="str">
            <v>MARL kWh</v>
          </cell>
          <cell r="R405" t="str">
            <v>N/A</v>
          </cell>
          <cell r="V405">
            <v>8678</v>
          </cell>
        </row>
        <row r="406">
          <cell r="G406" t="str">
            <v>E-1</v>
          </cell>
          <cell r="J406" t="str">
            <v>TRA</v>
          </cell>
          <cell r="L406" t="str">
            <v>Energy</v>
          </cell>
          <cell r="M406" t="str">
            <v>Winter</v>
          </cell>
          <cell r="N406" t="str">
            <v>Min Bill kWh</v>
          </cell>
          <cell r="R406" t="str">
            <v>N/A</v>
          </cell>
          <cell r="V406">
            <v>5599703.3582279999</v>
          </cell>
        </row>
        <row r="407">
          <cell r="G407" t="str">
            <v>E-1</v>
          </cell>
          <cell r="J407" t="str">
            <v>TRA</v>
          </cell>
          <cell r="L407" t="str">
            <v>Energy</v>
          </cell>
          <cell r="M407" t="str">
            <v>Winter</v>
          </cell>
          <cell r="N407" t="str">
            <v>Tier 1</v>
          </cell>
          <cell r="R407" t="str">
            <v>N/A</v>
          </cell>
          <cell r="V407">
            <v>835863622.08248401</v>
          </cell>
        </row>
        <row r="408">
          <cell r="G408" t="str">
            <v>E-1</v>
          </cell>
          <cell r="J408" t="str">
            <v>TRA</v>
          </cell>
          <cell r="L408" t="str">
            <v>Energy</v>
          </cell>
          <cell r="M408" t="str">
            <v>Winter</v>
          </cell>
          <cell r="N408" t="str">
            <v>Tier 2</v>
          </cell>
          <cell r="R408" t="str">
            <v>N/A</v>
          </cell>
          <cell r="V408">
            <v>394374461.59965599</v>
          </cell>
        </row>
        <row r="409">
          <cell r="G409" t="str">
            <v>E-1</v>
          </cell>
          <cell r="J409" t="str">
            <v>TRA</v>
          </cell>
          <cell r="L409" t="str">
            <v>Energy</v>
          </cell>
          <cell r="M409" t="str">
            <v>Winter</v>
          </cell>
          <cell r="N409" t="str">
            <v>Tier 3</v>
          </cell>
          <cell r="R409" t="str">
            <v>N/A</v>
          </cell>
          <cell r="V409">
            <v>23963181.671453997</v>
          </cell>
        </row>
        <row r="410">
          <cell r="G410" t="str">
            <v>E-1</v>
          </cell>
          <cell r="J410" t="str">
            <v>TRA</v>
          </cell>
          <cell r="L410" t="str">
            <v>Energy</v>
          </cell>
          <cell r="M410" t="str">
            <v>Winter</v>
          </cell>
          <cell r="N410" t="str">
            <v>Tier 4</v>
          </cell>
          <cell r="R410" t="str">
            <v>N/A</v>
          </cell>
          <cell r="V410">
            <v>0</v>
          </cell>
        </row>
        <row r="411">
          <cell r="G411" t="str">
            <v>E-1</v>
          </cell>
          <cell r="J411" t="str">
            <v>TRA</v>
          </cell>
          <cell r="L411" t="str">
            <v>Energy</v>
          </cell>
          <cell r="M411" t="str">
            <v>Winter</v>
          </cell>
          <cell r="N411" t="str">
            <v>Tier 5</v>
          </cell>
          <cell r="R411" t="str">
            <v>N/A</v>
          </cell>
          <cell r="V411">
            <v>0</v>
          </cell>
        </row>
        <row r="412">
          <cell r="G412" t="str">
            <v>E-1</v>
          </cell>
          <cell r="J412" t="str">
            <v>TRA</v>
          </cell>
          <cell r="L412" t="str">
            <v>Energy</v>
          </cell>
          <cell r="M412" t="str">
            <v>Summer</v>
          </cell>
          <cell r="N412" t="str">
            <v>MARL kWh</v>
          </cell>
          <cell r="R412" t="str">
            <v>N/A</v>
          </cell>
          <cell r="V412">
            <v>0</v>
          </cell>
        </row>
        <row r="413">
          <cell r="G413" t="str">
            <v>E-1</v>
          </cell>
          <cell r="J413" t="str">
            <v>TRA</v>
          </cell>
          <cell r="L413" t="str">
            <v>Energy</v>
          </cell>
          <cell r="M413" t="str">
            <v>Summer</v>
          </cell>
          <cell r="N413" t="str">
            <v>Min Bill kWh</v>
          </cell>
          <cell r="R413" t="str">
            <v>N/A</v>
          </cell>
          <cell r="V413">
            <v>575300.8647889999</v>
          </cell>
        </row>
        <row r="414">
          <cell r="G414" t="str">
            <v>E-1</v>
          </cell>
          <cell r="J414" t="str">
            <v>TRA</v>
          </cell>
          <cell r="L414" t="str">
            <v>Energy</v>
          </cell>
          <cell r="M414" t="str">
            <v>Summer</v>
          </cell>
          <cell r="N414" t="str">
            <v>Tier 1</v>
          </cell>
          <cell r="R414" t="str">
            <v>N/A</v>
          </cell>
          <cell r="V414">
            <v>124263720.65172701</v>
          </cell>
        </row>
        <row r="415">
          <cell r="G415" t="str">
            <v>E-1</v>
          </cell>
          <cell r="J415" t="str">
            <v>TRA</v>
          </cell>
          <cell r="L415" t="str">
            <v>Energy</v>
          </cell>
          <cell r="M415" t="str">
            <v>Summer</v>
          </cell>
          <cell r="N415" t="str">
            <v>Tier 2</v>
          </cell>
          <cell r="R415" t="str">
            <v>N/A</v>
          </cell>
          <cell r="V415">
            <v>35792532.629634999</v>
          </cell>
        </row>
        <row r="416">
          <cell r="G416" t="str">
            <v>E-1</v>
          </cell>
          <cell r="J416" t="str">
            <v>TRA</v>
          </cell>
          <cell r="L416" t="str">
            <v>Energy</v>
          </cell>
          <cell r="M416" t="str">
            <v>Summer</v>
          </cell>
          <cell r="N416" t="str">
            <v>Tier 3</v>
          </cell>
          <cell r="R416" t="str">
            <v>N/A</v>
          </cell>
          <cell r="V416">
            <v>2046667.9176210002</v>
          </cell>
        </row>
        <row r="417">
          <cell r="G417" t="str">
            <v>E-1</v>
          </cell>
          <cell r="J417" t="str">
            <v>TRA</v>
          </cell>
          <cell r="L417" t="str">
            <v>Energy</v>
          </cell>
          <cell r="M417" t="str">
            <v>Summer</v>
          </cell>
          <cell r="N417" t="str">
            <v>Tier 4</v>
          </cell>
          <cell r="R417" t="str">
            <v>N/A</v>
          </cell>
          <cell r="V417">
            <v>0</v>
          </cell>
        </row>
        <row r="418">
          <cell r="G418" t="str">
            <v>E-1</v>
          </cell>
          <cell r="J418" t="str">
            <v>TRA</v>
          </cell>
          <cell r="L418" t="str">
            <v>Energy</v>
          </cell>
          <cell r="M418" t="str">
            <v>Summer</v>
          </cell>
          <cell r="N418" t="str">
            <v>Tier 5</v>
          </cell>
          <cell r="R418" t="str">
            <v>N/A</v>
          </cell>
          <cell r="V418">
            <v>0</v>
          </cell>
        </row>
        <row r="419">
          <cell r="G419" t="str">
            <v>E-1</v>
          </cell>
          <cell r="J419" t="str">
            <v>TRA</v>
          </cell>
          <cell r="L419" t="str">
            <v>Energy</v>
          </cell>
          <cell r="M419" t="str">
            <v>Winter</v>
          </cell>
          <cell r="N419" t="str">
            <v>MARL kWh</v>
          </cell>
          <cell r="R419" t="str">
            <v>N/A</v>
          </cell>
          <cell r="V419">
            <v>293</v>
          </cell>
        </row>
        <row r="420">
          <cell r="G420" t="str">
            <v>E-1</v>
          </cell>
          <cell r="J420" t="str">
            <v>TRA</v>
          </cell>
          <cell r="L420" t="str">
            <v>Energy</v>
          </cell>
          <cell r="M420" t="str">
            <v>Winter</v>
          </cell>
          <cell r="N420" t="str">
            <v>Min Bill kWh</v>
          </cell>
          <cell r="R420" t="str">
            <v>N/A</v>
          </cell>
          <cell r="V420">
            <v>199270.96305099997</v>
          </cell>
        </row>
        <row r="421">
          <cell r="G421" t="str">
            <v>E-1</v>
          </cell>
          <cell r="J421" t="str">
            <v>TRA</v>
          </cell>
          <cell r="L421" t="str">
            <v>Energy</v>
          </cell>
          <cell r="M421" t="str">
            <v>Winter</v>
          </cell>
          <cell r="N421" t="str">
            <v>Tier 1</v>
          </cell>
          <cell r="R421" t="str">
            <v>N/A</v>
          </cell>
          <cell r="V421">
            <v>146184128.579391</v>
          </cell>
        </row>
        <row r="422">
          <cell r="G422" t="str">
            <v>E-1</v>
          </cell>
          <cell r="J422" t="str">
            <v>TRA</v>
          </cell>
          <cell r="L422" t="str">
            <v>Energy</v>
          </cell>
          <cell r="M422" t="str">
            <v>Winter</v>
          </cell>
          <cell r="N422" t="str">
            <v>Tier 2</v>
          </cell>
          <cell r="R422" t="str">
            <v>N/A</v>
          </cell>
          <cell r="V422">
            <v>14556581.857753001</v>
          </cell>
        </row>
        <row r="423">
          <cell r="G423" t="str">
            <v>E-1</v>
          </cell>
          <cell r="J423" t="str">
            <v>TRA</v>
          </cell>
          <cell r="L423" t="str">
            <v>Energy</v>
          </cell>
          <cell r="M423" t="str">
            <v>Winter</v>
          </cell>
          <cell r="N423" t="str">
            <v>Tier 3</v>
          </cell>
          <cell r="R423" t="str">
            <v>N/A</v>
          </cell>
          <cell r="V423">
            <v>962241.60946599999</v>
          </cell>
        </row>
        <row r="424">
          <cell r="G424" t="str">
            <v>E-1</v>
          </cell>
          <cell r="J424" t="str">
            <v>TRA</v>
          </cell>
          <cell r="L424" t="str">
            <v>Energy</v>
          </cell>
          <cell r="M424" t="str">
            <v>Winter</v>
          </cell>
          <cell r="N424" t="str">
            <v>Tier 4</v>
          </cell>
          <cell r="R424" t="str">
            <v>N/A</v>
          </cell>
          <cell r="V424">
            <v>0</v>
          </cell>
        </row>
        <row r="425">
          <cell r="G425" t="str">
            <v>E-1</v>
          </cell>
          <cell r="J425" t="str">
            <v>TRA</v>
          </cell>
          <cell r="L425" t="str">
            <v>Energy</v>
          </cell>
          <cell r="M425" t="str">
            <v>Winter</v>
          </cell>
          <cell r="N425" t="str">
            <v>Tier 5</v>
          </cell>
          <cell r="R425" t="str">
            <v>N/A</v>
          </cell>
          <cell r="V425">
            <v>0</v>
          </cell>
        </row>
        <row r="426">
          <cell r="G426" t="str">
            <v>E-1</v>
          </cell>
          <cell r="J426" t="str">
            <v>TRA</v>
          </cell>
          <cell r="L426" t="str">
            <v>Energy</v>
          </cell>
          <cell r="M426" t="str">
            <v>Summer</v>
          </cell>
          <cell r="N426" t="str">
            <v>MARL kWh</v>
          </cell>
          <cell r="R426" t="str">
            <v>N/A</v>
          </cell>
          <cell r="V426">
            <v>2547</v>
          </cell>
        </row>
        <row r="427">
          <cell r="G427" t="str">
            <v>E-1</v>
          </cell>
          <cell r="J427" t="str">
            <v>TRA</v>
          </cell>
          <cell r="L427" t="str">
            <v>Energy</v>
          </cell>
          <cell r="M427" t="str">
            <v>Summer</v>
          </cell>
          <cell r="N427" t="str">
            <v>Min Bill kWh</v>
          </cell>
          <cell r="R427" t="str">
            <v>N/A</v>
          </cell>
          <cell r="V427">
            <v>6536266.8150970004</v>
          </cell>
        </row>
        <row r="428">
          <cell r="G428" t="str">
            <v>E-1</v>
          </cell>
          <cell r="J428" t="str">
            <v>TRA</v>
          </cell>
          <cell r="L428" t="str">
            <v>Energy</v>
          </cell>
          <cell r="M428" t="str">
            <v>Summer</v>
          </cell>
          <cell r="N428" t="str">
            <v>Tier 1</v>
          </cell>
          <cell r="R428" t="str">
            <v>N/A</v>
          </cell>
          <cell r="V428">
            <v>678704110.95633805</v>
          </cell>
        </row>
        <row r="429">
          <cell r="G429" t="str">
            <v>E-1</v>
          </cell>
          <cell r="J429" t="str">
            <v>TRA</v>
          </cell>
          <cell r="L429" t="str">
            <v>Energy</v>
          </cell>
          <cell r="M429" t="str">
            <v>Summer</v>
          </cell>
          <cell r="N429" t="str">
            <v>Tier 2</v>
          </cell>
          <cell r="R429" t="str">
            <v>N/A</v>
          </cell>
          <cell r="V429">
            <v>558099831.86997998</v>
          </cell>
        </row>
        <row r="430">
          <cell r="G430" t="str">
            <v>E-1</v>
          </cell>
          <cell r="J430" t="str">
            <v>TRA</v>
          </cell>
          <cell r="L430" t="str">
            <v>Energy</v>
          </cell>
          <cell r="M430" t="str">
            <v>Summer</v>
          </cell>
          <cell r="N430" t="str">
            <v>Tier 3</v>
          </cell>
          <cell r="R430" t="str">
            <v>N/A</v>
          </cell>
          <cell r="V430">
            <v>30041504.378597997</v>
          </cell>
        </row>
        <row r="431">
          <cell r="G431" t="str">
            <v>E-1</v>
          </cell>
          <cell r="J431" t="str">
            <v>TRA</v>
          </cell>
          <cell r="L431" t="str">
            <v>Energy</v>
          </cell>
          <cell r="M431" t="str">
            <v>Summer</v>
          </cell>
          <cell r="N431" t="str">
            <v>Tier 4</v>
          </cell>
          <cell r="R431" t="str">
            <v>N/A</v>
          </cell>
          <cell r="V431">
            <v>0</v>
          </cell>
        </row>
        <row r="432">
          <cell r="G432" t="str">
            <v>E-1</v>
          </cell>
          <cell r="J432" t="str">
            <v>TRA</v>
          </cell>
          <cell r="L432" t="str">
            <v>Energy</v>
          </cell>
          <cell r="M432" t="str">
            <v>Summer</v>
          </cell>
          <cell r="N432" t="str">
            <v>Tier 5</v>
          </cell>
          <cell r="R432" t="str">
            <v>N/A</v>
          </cell>
          <cell r="V432">
            <v>0</v>
          </cell>
        </row>
        <row r="433">
          <cell r="G433" t="str">
            <v>E-1</v>
          </cell>
          <cell r="J433" t="str">
            <v>TRA</v>
          </cell>
          <cell r="L433" t="str">
            <v>Energy</v>
          </cell>
          <cell r="M433" t="str">
            <v>Winter</v>
          </cell>
          <cell r="N433" t="str">
            <v>MARL kWh</v>
          </cell>
          <cell r="R433" t="str">
            <v>N/A</v>
          </cell>
          <cell r="V433">
            <v>8678</v>
          </cell>
        </row>
        <row r="434">
          <cell r="G434" t="str">
            <v>E-1</v>
          </cell>
          <cell r="J434" t="str">
            <v>TRA</v>
          </cell>
          <cell r="L434" t="str">
            <v>Energy</v>
          </cell>
          <cell r="M434" t="str">
            <v>Winter</v>
          </cell>
          <cell r="N434" t="str">
            <v>Min Bill kWh</v>
          </cell>
          <cell r="R434" t="str">
            <v>N/A</v>
          </cell>
          <cell r="V434">
            <v>5599703.3582279999</v>
          </cell>
        </row>
        <row r="435">
          <cell r="G435" t="str">
            <v>E-1</v>
          </cell>
          <cell r="J435" t="str">
            <v>TRA</v>
          </cell>
          <cell r="L435" t="str">
            <v>Energy</v>
          </cell>
          <cell r="M435" t="str">
            <v>Winter</v>
          </cell>
          <cell r="N435" t="str">
            <v>Tier 1</v>
          </cell>
          <cell r="R435" t="str">
            <v>N/A</v>
          </cell>
          <cell r="V435">
            <v>835863622.08248401</v>
          </cell>
        </row>
        <row r="436">
          <cell r="G436" t="str">
            <v>E-1</v>
          </cell>
          <cell r="J436" t="str">
            <v>TRA</v>
          </cell>
          <cell r="L436" t="str">
            <v>Energy</v>
          </cell>
          <cell r="M436" t="str">
            <v>Winter</v>
          </cell>
          <cell r="N436" t="str">
            <v>Tier 2</v>
          </cell>
          <cell r="R436" t="str">
            <v>N/A</v>
          </cell>
          <cell r="V436">
            <v>394374461.59965599</v>
          </cell>
        </row>
        <row r="437">
          <cell r="G437" t="str">
            <v>E-1</v>
          </cell>
          <cell r="J437" t="str">
            <v>TRA</v>
          </cell>
          <cell r="L437" t="str">
            <v>Energy</v>
          </cell>
          <cell r="M437" t="str">
            <v>Winter</v>
          </cell>
          <cell r="N437" t="str">
            <v>Tier 3</v>
          </cell>
          <cell r="R437" t="str">
            <v>N/A</v>
          </cell>
          <cell r="V437">
            <v>23963181.671453997</v>
          </cell>
        </row>
        <row r="438">
          <cell r="G438" t="str">
            <v>E-1</v>
          </cell>
          <cell r="J438" t="str">
            <v>TRA</v>
          </cell>
          <cell r="L438" t="str">
            <v>Energy</v>
          </cell>
          <cell r="M438" t="str">
            <v>Winter</v>
          </cell>
          <cell r="N438" t="str">
            <v>Tier 4</v>
          </cell>
          <cell r="R438" t="str">
            <v>N/A</v>
          </cell>
          <cell r="V438">
            <v>0</v>
          </cell>
        </row>
        <row r="439">
          <cell r="G439" t="str">
            <v>E-1</v>
          </cell>
          <cell r="J439" t="str">
            <v>TRA</v>
          </cell>
          <cell r="L439" t="str">
            <v>Energy</v>
          </cell>
          <cell r="M439" t="str">
            <v>Winter</v>
          </cell>
          <cell r="N439" t="str">
            <v>Tier 5</v>
          </cell>
          <cell r="R439" t="str">
            <v>N/A</v>
          </cell>
          <cell r="V439">
            <v>0</v>
          </cell>
        </row>
        <row r="440">
          <cell r="G440" t="str">
            <v>E-1</v>
          </cell>
          <cell r="J440" t="str">
            <v>TRA</v>
          </cell>
          <cell r="L440" t="str">
            <v>Energy</v>
          </cell>
          <cell r="M440" t="str">
            <v>Summer</v>
          </cell>
          <cell r="N440" t="str">
            <v>MARL kWh</v>
          </cell>
          <cell r="R440" t="str">
            <v>N/A</v>
          </cell>
          <cell r="V440">
            <v>0</v>
          </cell>
        </row>
        <row r="441">
          <cell r="G441" t="str">
            <v>E-1</v>
          </cell>
          <cell r="J441" t="str">
            <v>TRA</v>
          </cell>
          <cell r="L441" t="str">
            <v>Energy</v>
          </cell>
          <cell r="M441" t="str">
            <v>Summer</v>
          </cell>
          <cell r="N441" t="str">
            <v>Min Bill kWh</v>
          </cell>
          <cell r="R441" t="str">
            <v>N/A</v>
          </cell>
          <cell r="V441">
            <v>575300.8647889999</v>
          </cell>
        </row>
        <row r="442">
          <cell r="G442" t="str">
            <v>E-1</v>
          </cell>
          <cell r="J442" t="str">
            <v>TRA</v>
          </cell>
          <cell r="L442" t="str">
            <v>Energy</v>
          </cell>
          <cell r="M442" t="str">
            <v>Summer</v>
          </cell>
          <cell r="N442" t="str">
            <v>Tier 1</v>
          </cell>
          <cell r="R442" t="str">
            <v>N/A</v>
          </cell>
          <cell r="V442">
            <v>124263720.65172701</v>
          </cell>
        </row>
        <row r="443">
          <cell r="G443" t="str">
            <v>E-1</v>
          </cell>
          <cell r="J443" t="str">
            <v>TRA</v>
          </cell>
          <cell r="L443" t="str">
            <v>Energy</v>
          </cell>
          <cell r="M443" t="str">
            <v>Summer</v>
          </cell>
          <cell r="N443" t="str">
            <v>Tier 2</v>
          </cell>
          <cell r="R443" t="str">
            <v>N/A</v>
          </cell>
          <cell r="V443">
            <v>35792532.629634999</v>
          </cell>
        </row>
        <row r="444">
          <cell r="G444" t="str">
            <v>E-1</v>
          </cell>
          <cell r="J444" t="str">
            <v>TRA</v>
          </cell>
          <cell r="L444" t="str">
            <v>Energy</v>
          </cell>
          <cell r="M444" t="str">
            <v>Summer</v>
          </cell>
          <cell r="N444" t="str">
            <v>Tier 3</v>
          </cell>
          <cell r="R444" t="str">
            <v>N/A</v>
          </cell>
          <cell r="V444">
            <v>2046667.9176210002</v>
          </cell>
        </row>
        <row r="445">
          <cell r="G445" t="str">
            <v>E-1</v>
          </cell>
          <cell r="J445" t="str">
            <v>TRA</v>
          </cell>
          <cell r="L445" t="str">
            <v>Energy</v>
          </cell>
          <cell r="M445" t="str">
            <v>Summer</v>
          </cell>
          <cell r="N445" t="str">
            <v>Tier 4</v>
          </cell>
          <cell r="R445" t="str">
            <v>N/A</v>
          </cell>
          <cell r="V445">
            <v>0</v>
          </cell>
        </row>
        <row r="446">
          <cell r="G446" t="str">
            <v>E-1</v>
          </cell>
          <cell r="J446" t="str">
            <v>TRA</v>
          </cell>
          <cell r="L446" t="str">
            <v>Energy</v>
          </cell>
          <cell r="M446" t="str">
            <v>Summer</v>
          </cell>
          <cell r="N446" t="str">
            <v>Tier 5</v>
          </cell>
          <cell r="R446" t="str">
            <v>N/A</v>
          </cell>
          <cell r="V446">
            <v>0</v>
          </cell>
        </row>
        <row r="447">
          <cell r="G447" t="str">
            <v>E-1</v>
          </cell>
          <cell r="J447" t="str">
            <v>TRA</v>
          </cell>
          <cell r="L447" t="str">
            <v>Energy</v>
          </cell>
          <cell r="M447" t="str">
            <v>Winter</v>
          </cell>
          <cell r="N447" t="str">
            <v>MARL kWh</v>
          </cell>
          <cell r="R447" t="str">
            <v>N/A</v>
          </cell>
          <cell r="V447">
            <v>293</v>
          </cell>
        </row>
        <row r="448">
          <cell r="G448" t="str">
            <v>E-1</v>
          </cell>
          <cell r="J448" t="str">
            <v>TRA</v>
          </cell>
          <cell r="L448" t="str">
            <v>Energy</v>
          </cell>
          <cell r="M448" t="str">
            <v>Winter</v>
          </cell>
          <cell r="N448" t="str">
            <v>Min Bill kWh</v>
          </cell>
          <cell r="R448" t="str">
            <v>N/A</v>
          </cell>
          <cell r="V448">
            <v>199270.96305099997</v>
          </cell>
        </row>
        <row r="449">
          <cell r="G449" t="str">
            <v>E-1</v>
          </cell>
          <cell r="J449" t="str">
            <v>TRA</v>
          </cell>
          <cell r="L449" t="str">
            <v>Energy</v>
          </cell>
          <cell r="M449" t="str">
            <v>Winter</v>
          </cell>
          <cell r="N449" t="str">
            <v>Tier 1</v>
          </cell>
          <cell r="R449" t="str">
            <v>N/A</v>
          </cell>
          <cell r="V449">
            <v>146184128.579391</v>
          </cell>
        </row>
        <row r="450">
          <cell r="G450" t="str">
            <v>E-1</v>
          </cell>
          <cell r="J450" t="str">
            <v>TRA</v>
          </cell>
          <cell r="L450" t="str">
            <v>Energy</v>
          </cell>
          <cell r="M450" t="str">
            <v>Winter</v>
          </cell>
          <cell r="N450" t="str">
            <v>Tier 2</v>
          </cell>
          <cell r="R450" t="str">
            <v>N/A</v>
          </cell>
          <cell r="V450">
            <v>14556581.857753001</v>
          </cell>
        </row>
        <row r="451">
          <cell r="G451" t="str">
            <v>E-1</v>
          </cell>
          <cell r="J451" t="str">
            <v>TRA</v>
          </cell>
          <cell r="L451" t="str">
            <v>Energy</v>
          </cell>
          <cell r="M451" t="str">
            <v>Winter</v>
          </cell>
          <cell r="N451" t="str">
            <v>Tier 3</v>
          </cell>
          <cell r="R451" t="str">
            <v>N/A</v>
          </cell>
          <cell r="V451">
            <v>962241.60946599999</v>
          </cell>
        </row>
        <row r="452">
          <cell r="G452" t="str">
            <v>E-1</v>
          </cell>
          <cell r="J452" t="str">
            <v>TRA</v>
          </cell>
          <cell r="L452" t="str">
            <v>Energy</v>
          </cell>
          <cell r="M452" t="str">
            <v>Winter</v>
          </cell>
          <cell r="N452" t="str">
            <v>Tier 4</v>
          </cell>
          <cell r="R452" t="str">
            <v>N/A</v>
          </cell>
          <cell r="V452">
            <v>0</v>
          </cell>
        </row>
        <row r="453">
          <cell r="G453" t="str">
            <v>E-1</v>
          </cell>
          <cell r="J453" t="str">
            <v>TRA</v>
          </cell>
          <cell r="L453" t="str">
            <v>Energy</v>
          </cell>
          <cell r="M453" t="str">
            <v>Winter</v>
          </cell>
          <cell r="N453" t="str">
            <v>Tier 5</v>
          </cell>
          <cell r="R453" t="str">
            <v>N/A</v>
          </cell>
          <cell r="V453">
            <v>0</v>
          </cell>
        </row>
        <row r="454">
          <cell r="G454" t="str">
            <v>E-1</v>
          </cell>
          <cell r="J454" t="str">
            <v>TRA</v>
          </cell>
          <cell r="L454" t="str">
            <v>Energy</v>
          </cell>
          <cell r="M454" t="str">
            <v>Summer</v>
          </cell>
          <cell r="N454" t="str">
            <v>MARL kWh</v>
          </cell>
          <cell r="R454" t="str">
            <v>N/A</v>
          </cell>
          <cell r="V454">
            <v>2547</v>
          </cell>
        </row>
        <row r="455">
          <cell r="G455" t="str">
            <v>E-1</v>
          </cell>
          <cell r="J455" t="str">
            <v>TRA</v>
          </cell>
          <cell r="L455" t="str">
            <v>Energy</v>
          </cell>
          <cell r="M455" t="str">
            <v>Summer</v>
          </cell>
          <cell r="N455" t="str">
            <v>Min Bill kWh</v>
          </cell>
          <cell r="R455" t="str">
            <v>N/A</v>
          </cell>
          <cell r="V455">
            <v>6536266.8150970004</v>
          </cell>
        </row>
        <row r="456">
          <cell r="G456" t="str">
            <v>E-1</v>
          </cell>
          <cell r="J456" t="str">
            <v>TRA</v>
          </cell>
          <cell r="L456" t="str">
            <v>Energy</v>
          </cell>
          <cell r="M456" t="str">
            <v>Summer</v>
          </cell>
          <cell r="N456" t="str">
            <v>Tier 1</v>
          </cell>
          <cell r="R456" t="str">
            <v>N/A</v>
          </cell>
          <cell r="V456">
            <v>678704110.95633805</v>
          </cell>
        </row>
        <row r="457">
          <cell r="G457" t="str">
            <v>E-1</v>
          </cell>
          <cell r="J457" t="str">
            <v>TRA</v>
          </cell>
          <cell r="L457" t="str">
            <v>Energy</v>
          </cell>
          <cell r="M457" t="str">
            <v>Summer</v>
          </cell>
          <cell r="N457" t="str">
            <v>Tier 2</v>
          </cell>
          <cell r="R457" t="str">
            <v>N/A</v>
          </cell>
          <cell r="V457">
            <v>558099831.86997998</v>
          </cell>
        </row>
        <row r="458">
          <cell r="G458" t="str">
            <v>E-1</v>
          </cell>
          <cell r="J458" t="str">
            <v>TRA</v>
          </cell>
          <cell r="L458" t="str">
            <v>Energy</v>
          </cell>
          <cell r="M458" t="str">
            <v>Summer</v>
          </cell>
          <cell r="N458" t="str">
            <v>Tier 3</v>
          </cell>
          <cell r="R458" t="str">
            <v>N/A</v>
          </cell>
          <cell r="V458">
            <v>30041504.378597997</v>
          </cell>
        </row>
        <row r="459">
          <cell r="G459" t="str">
            <v>E-1</v>
          </cell>
          <cell r="J459" t="str">
            <v>TRA</v>
          </cell>
          <cell r="L459" t="str">
            <v>Energy</v>
          </cell>
          <cell r="M459" t="str">
            <v>Summer</v>
          </cell>
          <cell r="N459" t="str">
            <v>Tier 4</v>
          </cell>
          <cell r="R459" t="str">
            <v>N/A</v>
          </cell>
          <cell r="V459">
            <v>0</v>
          </cell>
        </row>
        <row r="460">
          <cell r="G460" t="str">
            <v>E-1</v>
          </cell>
          <cell r="J460" t="str">
            <v>TRA</v>
          </cell>
          <cell r="L460" t="str">
            <v>Energy</v>
          </cell>
          <cell r="M460" t="str">
            <v>Summer</v>
          </cell>
          <cell r="N460" t="str">
            <v>Tier 5</v>
          </cell>
          <cell r="R460" t="str">
            <v>N/A</v>
          </cell>
          <cell r="V460">
            <v>0</v>
          </cell>
        </row>
        <row r="461">
          <cell r="G461" t="str">
            <v>E-1</v>
          </cell>
          <cell r="J461" t="str">
            <v>TRA</v>
          </cell>
          <cell r="L461" t="str">
            <v>Energy</v>
          </cell>
          <cell r="M461" t="str">
            <v>Winter</v>
          </cell>
          <cell r="N461" t="str">
            <v>MARL kWh</v>
          </cell>
          <cell r="R461" t="str">
            <v>N/A</v>
          </cell>
          <cell r="V461">
            <v>8678</v>
          </cell>
        </row>
        <row r="462">
          <cell r="G462" t="str">
            <v>E-1</v>
          </cell>
          <cell r="J462" t="str">
            <v>TRA</v>
          </cell>
          <cell r="L462" t="str">
            <v>Energy</v>
          </cell>
          <cell r="M462" t="str">
            <v>Winter</v>
          </cell>
          <cell r="N462" t="str">
            <v>Min Bill kWh</v>
          </cell>
          <cell r="R462" t="str">
            <v>N/A</v>
          </cell>
          <cell r="V462">
            <v>5599703.3582279999</v>
          </cell>
        </row>
        <row r="463">
          <cell r="G463" t="str">
            <v>E-1</v>
          </cell>
          <cell r="J463" t="str">
            <v>TRA</v>
          </cell>
          <cell r="L463" t="str">
            <v>Energy</v>
          </cell>
          <cell r="M463" t="str">
            <v>Winter</v>
          </cell>
          <cell r="N463" t="str">
            <v>Tier 1</v>
          </cell>
          <cell r="R463" t="str">
            <v>N/A</v>
          </cell>
          <cell r="V463">
            <v>835863622.08248401</v>
          </cell>
        </row>
        <row r="464">
          <cell r="G464" t="str">
            <v>E-1</v>
          </cell>
          <cell r="J464" t="str">
            <v>TRA</v>
          </cell>
          <cell r="L464" t="str">
            <v>Energy</v>
          </cell>
          <cell r="M464" t="str">
            <v>Winter</v>
          </cell>
          <cell r="N464" t="str">
            <v>Tier 2</v>
          </cell>
          <cell r="R464" t="str">
            <v>N/A</v>
          </cell>
          <cell r="V464">
            <v>394374461.59965599</v>
          </cell>
        </row>
        <row r="465">
          <cell r="G465" t="str">
            <v>E-1</v>
          </cell>
          <cell r="J465" t="str">
            <v>TRA</v>
          </cell>
          <cell r="L465" t="str">
            <v>Energy</v>
          </cell>
          <cell r="M465" t="str">
            <v>Winter</v>
          </cell>
          <cell r="N465" t="str">
            <v>Tier 3</v>
          </cell>
          <cell r="R465" t="str">
            <v>N/A</v>
          </cell>
          <cell r="V465">
            <v>23963181.671453997</v>
          </cell>
        </row>
        <row r="466">
          <cell r="G466" t="str">
            <v>E-1</v>
          </cell>
          <cell r="J466" t="str">
            <v>TRA</v>
          </cell>
          <cell r="L466" t="str">
            <v>Energy</v>
          </cell>
          <cell r="M466" t="str">
            <v>Winter</v>
          </cell>
          <cell r="N466" t="str">
            <v>Tier 4</v>
          </cell>
          <cell r="R466" t="str">
            <v>N/A</v>
          </cell>
          <cell r="V466">
            <v>0</v>
          </cell>
        </row>
        <row r="467">
          <cell r="G467" t="str">
            <v>E-1</v>
          </cell>
          <cell r="J467" t="str">
            <v>TRA</v>
          </cell>
          <cell r="L467" t="str">
            <v>Energy</v>
          </cell>
          <cell r="M467" t="str">
            <v>Winter</v>
          </cell>
          <cell r="N467" t="str">
            <v>Tier 5</v>
          </cell>
          <cell r="R467" t="str">
            <v>N/A</v>
          </cell>
          <cell r="V467">
            <v>0</v>
          </cell>
        </row>
        <row r="468">
          <cell r="G468" t="str">
            <v>E-1</v>
          </cell>
          <cell r="J468" t="str">
            <v>TRA</v>
          </cell>
          <cell r="L468" t="str">
            <v>Energy</v>
          </cell>
          <cell r="M468" t="str">
            <v>Summer</v>
          </cell>
          <cell r="N468" t="str">
            <v>MARL kWh</v>
          </cell>
          <cell r="R468" t="str">
            <v>N/A</v>
          </cell>
          <cell r="V468">
            <v>0</v>
          </cell>
        </row>
        <row r="469">
          <cell r="G469" t="str">
            <v>E-1</v>
          </cell>
          <cell r="J469" t="str">
            <v>TRA</v>
          </cell>
          <cell r="L469" t="str">
            <v>Energy</v>
          </cell>
          <cell r="M469" t="str">
            <v>Summer</v>
          </cell>
          <cell r="N469" t="str">
            <v>Min Bill kWh</v>
          </cell>
          <cell r="R469" t="str">
            <v>N/A</v>
          </cell>
          <cell r="V469">
            <v>575300.8647889999</v>
          </cell>
        </row>
        <row r="470">
          <cell r="G470" t="str">
            <v>E-1</v>
          </cell>
          <cell r="J470" t="str">
            <v>TRA</v>
          </cell>
          <cell r="L470" t="str">
            <v>Energy</v>
          </cell>
          <cell r="M470" t="str">
            <v>Summer</v>
          </cell>
          <cell r="N470" t="str">
            <v>Tier 1</v>
          </cell>
          <cell r="R470" t="str">
            <v>N/A</v>
          </cell>
          <cell r="V470">
            <v>124263720.65172701</v>
          </cell>
        </row>
        <row r="471">
          <cell r="G471" t="str">
            <v>E-1</v>
          </cell>
          <cell r="J471" t="str">
            <v>TRA</v>
          </cell>
          <cell r="L471" t="str">
            <v>Energy</v>
          </cell>
          <cell r="M471" t="str">
            <v>Summer</v>
          </cell>
          <cell r="N471" t="str">
            <v>Tier 2</v>
          </cell>
          <cell r="R471" t="str">
            <v>N/A</v>
          </cell>
          <cell r="V471">
            <v>35792532.629634999</v>
          </cell>
        </row>
        <row r="472">
          <cell r="G472" t="str">
            <v>E-1</v>
          </cell>
          <cell r="J472" t="str">
            <v>TRA</v>
          </cell>
          <cell r="L472" t="str">
            <v>Energy</v>
          </cell>
          <cell r="M472" t="str">
            <v>Summer</v>
          </cell>
          <cell r="N472" t="str">
            <v>Tier 3</v>
          </cell>
          <cell r="R472" t="str">
            <v>N/A</v>
          </cell>
          <cell r="V472">
            <v>2046667.9176210002</v>
          </cell>
        </row>
        <row r="473">
          <cell r="G473" t="str">
            <v>E-1</v>
          </cell>
          <cell r="J473" t="str">
            <v>TRA</v>
          </cell>
          <cell r="L473" t="str">
            <v>Energy</v>
          </cell>
          <cell r="M473" t="str">
            <v>Summer</v>
          </cell>
          <cell r="N473" t="str">
            <v>Tier 4</v>
          </cell>
          <cell r="R473" t="str">
            <v>N/A</v>
          </cell>
          <cell r="V473">
            <v>0</v>
          </cell>
        </row>
        <row r="474">
          <cell r="G474" t="str">
            <v>E-1</v>
          </cell>
          <cell r="J474" t="str">
            <v>TRA</v>
          </cell>
          <cell r="L474" t="str">
            <v>Energy</v>
          </cell>
          <cell r="M474" t="str">
            <v>Summer</v>
          </cell>
          <cell r="N474" t="str">
            <v>Tier 5</v>
          </cell>
          <cell r="R474" t="str">
            <v>N/A</v>
          </cell>
          <cell r="V474">
            <v>0</v>
          </cell>
        </row>
        <row r="475">
          <cell r="G475" t="str">
            <v>E-1</v>
          </cell>
          <cell r="J475" t="str">
            <v>TRA</v>
          </cell>
          <cell r="L475" t="str">
            <v>Energy</v>
          </cell>
          <cell r="M475" t="str">
            <v>Winter</v>
          </cell>
          <cell r="N475" t="str">
            <v>MARL kWh</v>
          </cell>
          <cell r="R475" t="str">
            <v>N/A</v>
          </cell>
          <cell r="V475">
            <v>293</v>
          </cell>
        </row>
        <row r="476">
          <cell r="G476" t="str">
            <v>E-1</v>
          </cell>
          <cell r="J476" t="str">
            <v>TRA</v>
          </cell>
          <cell r="L476" t="str">
            <v>Energy</v>
          </cell>
          <cell r="M476" t="str">
            <v>Winter</v>
          </cell>
          <cell r="N476" t="str">
            <v>Min Bill kWh</v>
          </cell>
          <cell r="R476" t="str">
            <v>N/A</v>
          </cell>
          <cell r="V476">
            <v>199270.96305099997</v>
          </cell>
        </row>
        <row r="477">
          <cell r="G477" t="str">
            <v>E-1</v>
          </cell>
          <cell r="J477" t="str">
            <v>TRA</v>
          </cell>
          <cell r="L477" t="str">
            <v>Energy</v>
          </cell>
          <cell r="M477" t="str">
            <v>Winter</v>
          </cell>
          <cell r="N477" t="str">
            <v>Tier 1</v>
          </cell>
          <cell r="R477" t="str">
            <v>N/A</v>
          </cell>
          <cell r="V477">
            <v>146184128.579391</v>
          </cell>
        </row>
        <row r="478">
          <cell r="G478" t="str">
            <v>E-1</v>
          </cell>
          <cell r="J478" t="str">
            <v>TRA</v>
          </cell>
          <cell r="L478" t="str">
            <v>Energy</v>
          </cell>
          <cell r="M478" t="str">
            <v>Winter</v>
          </cell>
          <cell r="N478" t="str">
            <v>Tier 2</v>
          </cell>
          <cell r="R478" t="str">
            <v>N/A</v>
          </cell>
          <cell r="V478">
            <v>14556581.857753001</v>
          </cell>
        </row>
        <row r="479">
          <cell r="G479" t="str">
            <v>E-1</v>
          </cell>
          <cell r="J479" t="str">
            <v>TRA</v>
          </cell>
          <cell r="L479" t="str">
            <v>Energy</v>
          </cell>
          <cell r="M479" t="str">
            <v>Winter</v>
          </cell>
          <cell r="N479" t="str">
            <v>Tier 3</v>
          </cell>
          <cell r="R479" t="str">
            <v>N/A</v>
          </cell>
          <cell r="V479">
            <v>962241.60946599999</v>
          </cell>
        </row>
        <row r="480">
          <cell r="G480" t="str">
            <v>E-1</v>
          </cell>
          <cell r="J480" t="str">
            <v>TRA</v>
          </cell>
          <cell r="L480" t="str">
            <v>Energy</v>
          </cell>
          <cell r="M480" t="str">
            <v>Winter</v>
          </cell>
          <cell r="N480" t="str">
            <v>Tier 4</v>
          </cell>
          <cell r="R480" t="str">
            <v>N/A</v>
          </cell>
          <cell r="V480">
            <v>0</v>
          </cell>
        </row>
        <row r="481">
          <cell r="G481" t="str">
            <v>E-1</v>
          </cell>
          <cell r="J481" t="str">
            <v>TRA</v>
          </cell>
          <cell r="L481" t="str">
            <v>Energy</v>
          </cell>
          <cell r="M481" t="str">
            <v>Winter</v>
          </cell>
          <cell r="N481" t="str">
            <v>Tier 5</v>
          </cell>
          <cell r="R481" t="str">
            <v>N/A</v>
          </cell>
          <cell r="V481">
            <v>0</v>
          </cell>
        </row>
        <row r="482">
          <cell r="G482" t="str">
            <v>E-1</v>
          </cell>
          <cell r="J482" t="str">
            <v>TRA</v>
          </cell>
          <cell r="L482" t="str">
            <v>Energy</v>
          </cell>
          <cell r="M482" t="str">
            <v>Summer</v>
          </cell>
          <cell r="N482" t="str">
            <v>MARL kWh</v>
          </cell>
          <cell r="R482" t="str">
            <v>N/A</v>
          </cell>
          <cell r="V482">
            <v>2547</v>
          </cell>
        </row>
        <row r="483">
          <cell r="G483" t="str">
            <v>E-1</v>
          </cell>
          <cell r="J483" t="str">
            <v>TRA</v>
          </cell>
          <cell r="L483" t="str">
            <v>Energy</v>
          </cell>
          <cell r="M483" t="str">
            <v>Summer</v>
          </cell>
          <cell r="N483" t="str">
            <v>Min Bill kWh</v>
          </cell>
          <cell r="R483" t="str">
            <v>N/A</v>
          </cell>
          <cell r="V483">
            <v>6536266.8150970004</v>
          </cell>
        </row>
        <row r="484">
          <cell r="G484" t="str">
            <v>E-1</v>
          </cell>
          <cell r="J484" t="str">
            <v>TRA</v>
          </cell>
          <cell r="L484" t="str">
            <v>Energy</v>
          </cell>
          <cell r="M484" t="str">
            <v>Summer</v>
          </cell>
          <cell r="N484" t="str">
            <v>Tier 1</v>
          </cell>
          <cell r="R484" t="str">
            <v>N/A</v>
          </cell>
          <cell r="V484">
            <v>678704110.95633805</v>
          </cell>
        </row>
        <row r="485">
          <cell r="G485" t="str">
            <v>E-1</v>
          </cell>
          <cell r="J485" t="str">
            <v>TRA</v>
          </cell>
          <cell r="L485" t="str">
            <v>Energy</v>
          </cell>
          <cell r="M485" t="str">
            <v>Summer</v>
          </cell>
          <cell r="N485" t="str">
            <v>Tier 2</v>
          </cell>
          <cell r="R485" t="str">
            <v>N/A</v>
          </cell>
          <cell r="V485">
            <v>558099831.86997998</v>
          </cell>
        </row>
        <row r="486">
          <cell r="G486" t="str">
            <v>E-1</v>
          </cell>
          <cell r="J486" t="str">
            <v>TRA</v>
          </cell>
          <cell r="L486" t="str">
            <v>Energy</v>
          </cell>
          <cell r="M486" t="str">
            <v>Summer</v>
          </cell>
          <cell r="N486" t="str">
            <v>Tier 3</v>
          </cell>
          <cell r="R486" t="str">
            <v>N/A</v>
          </cell>
          <cell r="V486">
            <v>30041504.378597997</v>
          </cell>
        </row>
        <row r="487">
          <cell r="G487" t="str">
            <v>E-1</v>
          </cell>
          <cell r="J487" t="str">
            <v>TRA</v>
          </cell>
          <cell r="L487" t="str">
            <v>Energy</v>
          </cell>
          <cell r="M487" t="str">
            <v>Summer</v>
          </cell>
          <cell r="N487" t="str">
            <v>Tier 4</v>
          </cell>
          <cell r="R487" t="str">
            <v>N/A</v>
          </cell>
          <cell r="V487">
            <v>0</v>
          </cell>
        </row>
        <row r="488">
          <cell r="G488" t="str">
            <v>E-1</v>
          </cell>
          <cell r="J488" t="str">
            <v>TRA</v>
          </cell>
          <cell r="L488" t="str">
            <v>Energy</v>
          </cell>
          <cell r="M488" t="str">
            <v>Summer</v>
          </cell>
          <cell r="N488" t="str">
            <v>Tier 5</v>
          </cell>
          <cell r="R488" t="str">
            <v>N/A</v>
          </cell>
          <cell r="V488">
            <v>0</v>
          </cell>
        </row>
        <row r="489">
          <cell r="G489" t="str">
            <v>E-1</v>
          </cell>
          <cell r="J489" t="str">
            <v>TRA</v>
          </cell>
          <cell r="L489" t="str">
            <v>Energy</v>
          </cell>
          <cell r="M489" t="str">
            <v>Winter</v>
          </cell>
          <cell r="N489" t="str">
            <v>MARL kWh</v>
          </cell>
          <cell r="R489" t="str">
            <v>N/A</v>
          </cell>
          <cell r="V489">
            <v>8678</v>
          </cell>
        </row>
        <row r="490">
          <cell r="G490" t="str">
            <v>E-1</v>
          </cell>
          <cell r="J490" t="str">
            <v>TRA</v>
          </cell>
          <cell r="L490" t="str">
            <v>Energy</v>
          </cell>
          <cell r="M490" t="str">
            <v>Winter</v>
          </cell>
          <cell r="N490" t="str">
            <v>Min Bill kWh</v>
          </cell>
          <cell r="R490" t="str">
            <v>N/A</v>
          </cell>
          <cell r="V490">
            <v>5599703.3582279999</v>
          </cell>
        </row>
        <row r="491">
          <cell r="G491" t="str">
            <v>E-1</v>
          </cell>
          <cell r="J491" t="str">
            <v>TRA</v>
          </cell>
          <cell r="L491" t="str">
            <v>Energy</v>
          </cell>
          <cell r="M491" t="str">
            <v>Winter</v>
          </cell>
          <cell r="N491" t="str">
            <v>Tier 1</v>
          </cell>
          <cell r="R491" t="str">
            <v>N/A</v>
          </cell>
          <cell r="V491">
            <v>835863622.08248401</v>
          </cell>
        </row>
        <row r="492">
          <cell r="G492" t="str">
            <v>E-1</v>
          </cell>
          <cell r="J492" t="str">
            <v>TRA</v>
          </cell>
          <cell r="L492" t="str">
            <v>Energy</v>
          </cell>
          <cell r="M492" t="str">
            <v>Winter</v>
          </cell>
          <cell r="N492" t="str">
            <v>Tier 2</v>
          </cell>
          <cell r="R492" t="str">
            <v>N/A</v>
          </cell>
          <cell r="V492">
            <v>394374461.59965599</v>
          </cell>
        </row>
        <row r="493">
          <cell r="G493" t="str">
            <v>E-1</v>
          </cell>
          <cell r="J493" t="str">
            <v>TRA</v>
          </cell>
          <cell r="L493" t="str">
            <v>Energy</v>
          </cell>
          <cell r="M493" t="str">
            <v>Winter</v>
          </cell>
          <cell r="N493" t="str">
            <v>Tier 3</v>
          </cell>
          <cell r="R493" t="str">
            <v>N/A</v>
          </cell>
          <cell r="V493">
            <v>23963181.671453997</v>
          </cell>
        </row>
        <row r="494">
          <cell r="G494" t="str">
            <v>E-1</v>
          </cell>
          <cell r="J494" t="str">
            <v>TRA</v>
          </cell>
          <cell r="L494" t="str">
            <v>Energy</v>
          </cell>
          <cell r="M494" t="str">
            <v>Winter</v>
          </cell>
          <cell r="N494" t="str">
            <v>Tier 4</v>
          </cell>
          <cell r="R494" t="str">
            <v>N/A</v>
          </cell>
          <cell r="V494">
            <v>0</v>
          </cell>
        </row>
        <row r="495">
          <cell r="G495" t="str">
            <v>E-1</v>
          </cell>
          <cell r="J495" t="str">
            <v>TRA</v>
          </cell>
          <cell r="L495" t="str">
            <v>Energy</v>
          </cell>
          <cell r="M495" t="str">
            <v>Winter</v>
          </cell>
          <cell r="N495" t="str">
            <v>Tier 5</v>
          </cell>
          <cell r="R495" t="str">
            <v>N/A</v>
          </cell>
          <cell r="V495">
            <v>0</v>
          </cell>
        </row>
        <row r="496">
          <cell r="G496" t="str">
            <v>E-1</v>
          </cell>
          <cell r="J496" t="str">
            <v>Trans</v>
          </cell>
          <cell r="L496" t="str">
            <v>Energy</v>
          </cell>
          <cell r="M496" t="str">
            <v>Summer</v>
          </cell>
          <cell r="N496" t="str">
            <v>MARL kWh</v>
          </cell>
          <cell r="R496" t="str">
            <v>N/A</v>
          </cell>
          <cell r="V496">
            <v>0</v>
          </cell>
        </row>
        <row r="497">
          <cell r="G497" t="str">
            <v>E-1</v>
          </cell>
          <cell r="J497" t="str">
            <v>Trans</v>
          </cell>
          <cell r="L497" t="str">
            <v>Energy</v>
          </cell>
          <cell r="M497" t="str">
            <v>Summer</v>
          </cell>
          <cell r="N497" t="str">
            <v>Min Bill kWh</v>
          </cell>
          <cell r="R497" t="str">
            <v>N/A</v>
          </cell>
          <cell r="V497">
            <v>575300.8647889999</v>
          </cell>
        </row>
        <row r="498">
          <cell r="G498" t="str">
            <v>E-1</v>
          </cell>
          <cell r="J498" t="str">
            <v>Trans</v>
          </cell>
          <cell r="L498" t="str">
            <v>Energy</v>
          </cell>
          <cell r="M498" t="str">
            <v>Summer</v>
          </cell>
          <cell r="N498" t="str">
            <v>Tier 1</v>
          </cell>
          <cell r="R498" t="str">
            <v>N/A</v>
          </cell>
          <cell r="V498">
            <v>124263720.65172701</v>
          </cell>
        </row>
        <row r="499">
          <cell r="G499" t="str">
            <v>E-1</v>
          </cell>
          <cell r="J499" t="str">
            <v>Trans</v>
          </cell>
          <cell r="L499" t="str">
            <v>Energy</v>
          </cell>
          <cell r="M499" t="str">
            <v>Summer</v>
          </cell>
          <cell r="N499" t="str">
            <v>Tier 2</v>
          </cell>
          <cell r="R499" t="str">
            <v>N/A</v>
          </cell>
          <cell r="V499">
            <v>35792532.629634999</v>
          </cell>
        </row>
        <row r="500">
          <cell r="G500" t="str">
            <v>E-1</v>
          </cell>
          <cell r="J500" t="str">
            <v>Trans</v>
          </cell>
          <cell r="L500" t="str">
            <v>Energy</v>
          </cell>
          <cell r="M500" t="str">
            <v>Summer</v>
          </cell>
          <cell r="N500" t="str">
            <v>Tier 3</v>
          </cell>
          <cell r="R500" t="str">
            <v>N/A</v>
          </cell>
          <cell r="V500">
            <v>2046667.9176210002</v>
          </cell>
        </row>
        <row r="501">
          <cell r="G501" t="str">
            <v>E-1</v>
          </cell>
          <cell r="J501" t="str">
            <v>Trans</v>
          </cell>
          <cell r="L501" t="str">
            <v>Energy</v>
          </cell>
          <cell r="M501" t="str">
            <v>Summer</v>
          </cell>
          <cell r="N501" t="str">
            <v>Tier 4</v>
          </cell>
          <cell r="R501" t="str">
            <v>N/A</v>
          </cell>
          <cell r="V501">
            <v>0</v>
          </cell>
        </row>
        <row r="502">
          <cell r="G502" t="str">
            <v>E-1</v>
          </cell>
          <cell r="J502" t="str">
            <v>Trans</v>
          </cell>
          <cell r="L502" t="str">
            <v>Energy</v>
          </cell>
          <cell r="M502" t="str">
            <v>Summer</v>
          </cell>
          <cell r="N502" t="str">
            <v>Tier 5</v>
          </cell>
          <cell r="R502" t="str">
            <v>N/A</v>
          </cell>
          <cell r="V502">
            <v>0</v>
          </cell>
        </row>
        <row r="503">
          <cell r="G503" t="str">
            <v>E-1</v>
          </cell>
          <cell r="J503" t="str">
            <v>Trans</v>
          </cell>
          <cell r="L503" t="str">
            <v>Energy</v>
          </cell>
          <cell r="M503" t="str">
            <v>Winter</v>
          </cell>
          <cell r="N503" t="str">
            <v>MARL kWh</v>
          </cell>
          <cell r="R503" t="str">
            <v>N/A</v>
          </cell>
          <cell r="V503">
            <v>293</v>
          </cell>
        </row>
        <row r="504">
          <cell r="G504" t="str">
            <v>E-1</v>
          </cell>
          <cell r="J504" t="str">
            <v>Trans</v>
          </cell>
          <cell r="L504" t="str">
            <v>Energy</v>
          </cell>
          <cell r="M504" t="str">
            <v>Winter</v>
          </cell>
          <cell r="N504" t="str">
            <v>Min Bill kWh</v>
          </cell>
          <cell r="R504" t="str">
            <v>N/A</v>
          </cell>
          <cell r="V504">
            <v>199270.96305099997</v>
          </cell>
        </row>
        <row r="505">
          <cell r="G505" t="str">
            <v>E-1</v>
          </cell>
          <cell r="J505" t="str">
            <v>Trans</v>
          </cell>
          <cell r="L505" t="str">
            <v>Energy</v>
          </cell>
          <cell r="M505" t="str">
            <v>Winter</v>
          </cell>
          <cell r="N505" t="str">
            <v>Tier 1</v>
          </cell>
          <cell r="R505" t="str">
            <v>N/A</v>
          </cell>
          <cell r="V505">
            <v>146184128.579391</v>
          </cell>
        </row>
        <row r="506">
          <cell r="G506" t="str">
            <v>E-1</v>
          </cell>
          <cell r="J506" t="str">
            <v>Trans</v>
          </cell>
          <cell r="L506" t="str">
            <v>Energy</v>
          </cell>
          <cell r="M506" t="str">
            <v>Winter</v>
          </cell>
          <cell r="N506" t="str">
            <v>Tier 2</v>
          </cell>
          <cell r="R506" t="str">
            <v>N/A</v>
          </cell>
          <cell r="V506">
            <v>14556581.857753001</v>
          </cell>
        </row>
        <row r="507">
          <cell r="G507" t="str">
            <v>E-1</v>
          </cell>
          <cell r="J507" t="str">
            <v>Trans</v>
          </cell>
          <cell r="L507" t="str">
            <v>Energy</v>
          </cell>
          <cell r="M507" t="str">
            <v>Winter</v>
          </cell>
          <cell r="N507" t="str">
            <v>Tier 3</v>
          </cell>
          <cell r="R507" t="str">
            <v>N/A</v>
          </cell>
          <cell r="V507">
            <v>962241.60946599999</v>
          </cell>
        </row>
        <row r="508">
          <cell r="G508" t="str">
            <v>E-1</v>
          </cell>
          <cell r="J508" t="str">
            <v>Trans</v>
          </cell>
          <cell r="L508" t="str">
            <v>Energy</v>
          </cell>
          <cell r="M508" t="str">
            <v>Winter</v>
          </cell>
          <cell r="N508" t="str">
            <v>Tier 4</v>
          </cell>
          <cell r="R508" t="str">
            <v>N/A</v>
          </cell>
          <cell r="V508">
            <v>0</v>
          </cell>
        </row>
        <row r="509">
          <cell r="G509" t="str">
            <v>E-1</v>
          </cell>
          <cell r="J509" t="str">
            <v>Trans</v>
          </cell>
          <cell r="L509" t="str">
            <v>Energy</v>
          </cell>
          <cell r="M509" t="str">
            <v>Winter</v>
          </cell>
          <cell r="N509" t="str">
            <v>Tier 5</v>
          </cell>
          <cell r="R509" t="str">
            <v>N/A</v>
          </cell>
          <cell r="V509">
            <v>0</v>
          </cell>
        </row>
        <row r="510">
          <cell r="G510" t="str">
            <v>E-1</v>
          </cell>
          <cell r="J510" t="str">
            <v>Trans</v>
          </cell>
          <cell r="L510" t="str">
            <v>Energy</v>
          </cell>
          <cell r="M510" t="str">
            <v>Summer</v>
          </cell>
          <cell r="N510" t="str">
            <v>MARL kWh</v>
          </cell>
          <cell r="R510" t="str">
            <v>N/A</v>
          </cell>
          <cell r="V510">
            <v>2547</v>
          </cell>
        </row>
        <row r="511">
          <cell r="G511" t="str">
            <v>E-1</v>
          </cell>
          <cell r="J511" t="str">
            <v>Trans</v>
          </cell>
          <cell r="L511" t="str">
            <v>Energy</v>
          </cell>
          <cell r="M511" t="str">
            <v>Summer</v>
          </cell>
          <cell r="N511" t="str">
            <v>Min Bill kWh</v>
          </cell>
          <cell r="R511" t="str">
            <v>N/A</v>
          </cell>
          <cell r="V511">
            <v>6536266.8150970004</v>
          </cell>
        </row>
        <row r="512">
          <cell r="G512" t="str">
            <v>E-1</v>
          </cell>
          <cell r="J512" t="str">
            <v>Trans</v>
          </cell>
          <cell r="L512" t="str">
            <v>Energy</v>
          </cell>
          <cell r="M512" t="str">
            <v>Summer</v>
          </cell>
          <cell r="N512" t="str">
            <v>Tier 1</v>
          </cell>
          <cell r="R512" t="str">
            <v>N/A</v>
          </cell>
          <cell r="V512">
            <v>678704110.95633805</v>
          </cell>
        </row>
        <row r="513">
          <cell r="G513" t="str">
            <v>E-1</v>
          </cell>
          <cell r="J513" t="str">
            <v>Trans</v>
          </cell>
          <cell r="L513" t="str">
            <v>Energy</v>
          </cell>
          <cell r="M513" t="str">
            <v>Summer</v>
          </cell>
          <cell r="N513" t="str">
            <v>Tier 2</v>
          </cell>
          <cell r="R513" t="str">
            <v>N/A</v>
          </cell>
          <cell r="V513">
            <v>558099831.86997998</v>
          </cell>
        </row>
        <row r="514">
          <cell r="G514" t="str">
            <v>E-1</v>
          </cell>
          <cell r="J514" t="str">
            <v>Trans</v>
          </cell>
          <cell r="L514" t="str">
            <v>Energy</v>
          </cell>
          <cell r="M514" t="str">
            <v>Summer</v>
          </cell>
          <cell r="N514" t="str">
            <v>Tier 3</v>
          </cell>
          <cell r="R514" t="str">
            <v>N/A</v>
          </cell>
          <cell r="V514">
            <v>30041504.378597997</v>
          </cell>
        </row>
        <row r="515">
          <cell r="G515" t="str">
            <v>E-1</v>
          </cell>
          <cell r="J515" t="str">
            <v>Trans</v>
          </cell>
          <cell r="L515" t="str">
            <v>Energy</v>
          </cell>
          <cell r="M515" t="str">
            <v>Summer</v>
          </cell>
          <cell r="N515" t="str">
            <v>Tier 4</v>
          </cell>
          <cell r="R515" t="str">
            <v>N/A</v>
          </cell>
          <cell r="V515">
            <v>0</v>
          </cell>
        </row>
        <row r="516">
          <cell r="G516" t="str">
            <v>E-1</v>
          </cell>
          <cell r="J516" t="str">
            <v>Trans</v>
          </cell>
          <cell r="L516" t="str">
            <v>Energy</v>
          </cell>
          <cell r="M516" t="str">
            <v>Summer</v>
          </cell>
          <cell r="N516" t="str">
            <v>Tier 5</v>
          </cell>
          <cell r="R516" t="str">
            <v>N/A</v>
          </cell>
          <cell r="V516">
            <v>0</v>
          </cell>
        </row>
        <row r="517">
          <cell r="G517" t="str">
            <v>E-1</v>
          </cell>
          <cell r="J517" t="str">
            <v>Trans</v>
          </cell>
          <cell r="L517" t="str">
            <v>Energy</v>
          </cell>
          <cell r="M517" t="str">
            <v>Winter</v>
          </cell>
          <cell r="N517" t="str">
            <v>MARL kWh</v>
          </cell>
          <cell r="R517" t="str">
            <v>N/A</v>
          </cell>
          <cell r="V517">
            <v>8678</v>
          </cell>
        </row>
        <row r="518">
          <cell r="G518" t="str">
            <v>E-1</v>
          </cell>
          <cell r="J518" t="str">
            <v>Trans</v>
          </cell>
          <cell r="L518" t="str">
            <v>Energy</v>
          </cell>
          <cell r="M518" t="str">
            <v>Winter</v>
          </cell>
          <cell r="N518" t="str">
            <v>Min Bill kWh</v>
          </cell>
          <cell r="R518" t="str">
            <v>N/A</v>
          </cell>
          <cell r="V518">
            <v>5599703.3582279999</v>
          </cell>
        </row>
        <row r="519">
          <cell r="G519" t="str">
            <v>E-1</v>
          </cell>
          <cell r="J519" t="str">
            <v>Trans</v>
          </cell>
          <cell r="L519" t="str">
            <v>Energy</v>
          </cell>
          <cell r="M519" t="str">
            <v>Winter</v>
          </cell>
          <cell r="N519" t="str">
            <v>Tier 1</v>
          </cell>
          <cell r="R519" t="str">
            <v>N/A</v>
          </cell>
          <cell r="V519">
            <v>835863622.08248401</v>
          </cell>
        </row>
        <row r="520">
          <cell r="G520" t="str">
            <v>E-1</v>
          </cell>
          <cell r="J520" t="str">
            <v>Trans</v>
          </cell>
          <cell r="L520" t="str">
            <v>Energy</v>
          </cell>
          <cell r="M520" t="str">
            <v>Winter</v>
          </cell>
          <cell r="N520" t="str">
            <v>Tier 2</v>
          </cell>
          <cell r="R520" t="str">
            <v>N/A</v>
          </cell>
          <cell r="V520">
            <v>394374461.59965599</v>
          </cell>
        </row>
        <row r="521">
          <cell r="G521" t="str">
            <v>E-1</v>
          </cell>
          <cell r="J521" t="str">
            <v>Trans</v>
          </cell>
          <cell r="L521" t="str">
            <v>Energy</v>
          </cell>
          <cell r="M521" t="str">
            <v>Winter</v>
          </cell>
          <cell r="N521" t="str">
            <v>Tier 3</v>
          </cell>
          <cell r="R521" t="str">
            <v>N/A</v>
          </cell>
          <cell r="V521">
            <v>23963181.671453997</v>
          </cell>
        </row>
        <row r="522">
          <cell r="G522" t="str">
            <v>E-1</v>
          </cell>
          <cell r="J522" t="str">
            <v>Trans</v>
          </cell>
          <cell r="L522" t="str">
            <v>Energy</v>
          </cell>
          <cell r="M522" t="str">
            <v>Winter</v>
          </cell>
          <cell r="N522" t="str">
            <v>Tier 4</v>
          </cell>
          <cell r="R522" t="str">
            <v>N/A</v>
          </cell>
          <cell r="V522">
            <v>0</v>
          </cell>
        </row>
        <row r="523">
          <cell r="G523" t="str">
            <v>E-1</v>
          </cell>
          <cell r="J523" t="str">
            <v>Trans</v>
          </cell>
          <cell r="L523" t="str">
            <v>Energy</v>
          </cell>
          <cell r="M523" t="str">
            <v>Winter</v>
          </cell>
          <cell r="N523" t="str">
            <v>Tier 5</v>
          </cell>
          <cell r="R523" t="str">
            <v>N/A</v>
          </cell>
          <cell r="V523">
            <v>0</v>
          </cell>
        </row>
        <row r="524">
          <cell r="G524" t="str">
            <v>EL-1</v>
          </cell>
          <cell r="J524" t="str">
            <v>AB32 Credit</v>
          </cell>
          <cell r="L524" t="str">
            <v>Climate Credit Households</v>
          </cell>
          <cell r="M524" t="str">
            <v>N/A</v>
          </cell>
          <cell r="N524" t="str">
            <v>N/A</v>
          </cell>
          <cell r="R524" t="str">
            <v>C</v>
          </cell>
          <cell r="V524">
            <v>961703.42184966675</v>
          </cell>
        </row>
        <row r="525">
          <cell r="G525" t="str">
            <v>EL-1</v>
          </cell>
          <cell r="J525" t="str">
            <v>AB32 Credit</v>
          </cell>
          <cell r="L525" t="str">
            <v>Energy</v>
          </cell>
          <cell r="M525" t="str">
            <v>Summer</v>
          </cell>
          <cell r="N525" t="str">
            <v>MARL kWh</v>
          </cell>
          <cell r="R525" t="str">
            <v>C</v>
          </cell>
          <cell r="V525">
            <v>10798</v>
          </cell>
        </row>
        <row r="526">
          <cell r="G526" t="str">
            <v>EL-1</v>
          </cell>
          <cell r="J526" t="str">
            <v>AB32 Credit</v>
          </cell>
          <cell r="L526" t="str">
            <v>Energy</v>
          </cell>
          <cell r="M526" t="str">
            <v>Summer</v>
          </cell>
          <cell r="N526" t="str">
            <v>Min Bill kWh</v>
          </cell>
          <cell r="R526" t="str">
            <v>C</v>
          </cell>
          <cell r="V526">
            <v>3087381.1953660003</v>
          </cell>
        </row>
        <row r="527">
          <cell r="G527" t="str">
            <v>EL-1</v>
          </cell>
          <cell r="J527" t="str">
            <v>AB32 Credit</v>
          </cell>
          <cell r="L527" t="str">
            <v>Energy</v>
          </cell>
          <cell r="M527" t="str">
            <v>Summer</v>
          </cell>
          <cell r="N527" t="str">
            <v>Tier 1</v>
          </cell>
          <cell r="R527" t="str">
            <v>C</v>
          </cell>
          <cell r="V527">
            <v>656360050.35957491</v>
          </cell>
        </row>
        <row r="528">
          <cell r="G528" t="str">
            <v>EL-1</v>
          </cell>
          <cell r="J528" t="str">
            <v>AB32 Credit</v>
          </cell>
          <cell r="L528" t="str">
            <v>Energy</v>
          </cell>
          <cell r="M528" t="str">
            <v>Summer</v>
          </cell>
          <cell r="N528" t="str">
            <v>Tier 2</v>
          </cell>
          <cell r="R528" t="str">
            <v>C</v>
          </cell>
          <cell r="V528">
            <v>469680512.56321996</v>
          </cell>
        </row>
        <row r="529">
          <cell r="G529" t="str">
            <v>EL-1</v>
          </cell>
          <cell r="J529" t="str">
            <v>AB32 Credit</v>
          </cell>
          <cell r="L529" t="str">
            <v>Energy</v>
          </cell>
          <cell r="M529" t="str">
            <v>Summer</v>
          </cell>
          <cell r="N529" t="str">
            <v>Tier 3</v>
          </cell>
          <cell r="R529" t="str">
            <v>C</v>
          </cell>
          <cell r="V529">
            <v>12124189.812142</v>
          </cell>
        </row>
        <row r="530">
          <cell r="G530" t="str">
            <v>EL-1</v>
          </cell>
          <cell r="J530" t="str">
            <v>AB32 Credit</v>
          </cell>
          <cell r="L530" t="str">
            <v>Energy</v>
          </cell>
          <cell r="M530" t="str">
            <v>Summer</v>
          </cell>
          <cell r="N530" t="str">
            <v>Tier 4</v>
          </cell>
          <cell r="R530" t="str">
            <v>C</v>
          </cell>
          <cell r="V530">
            <v>0</v>
          </cell>
        </row>
        <row r="531">
          <cell r="G531" t="str">
            <v>EL-1</v>
          </cell>
          <cell r="J531" t="str">
            <v>AB32 Credit</v>
          </cell>
          <cell r="L531" t="str">
            <v>Energy</v>
          </cell>
          <cell r="M531" t="str">
            <v>Summer</v>
          </cell>
          <cell r="N531" t="str">
            <v>Tier 5</v>
          </cell>
          <cell r="R531" t="str">
            <v>C</v>
          </cell>
          <cell r="V531">
            <v>0</v>
          </cell>
        </row>
        <row r="532">
          <cell r="G532" t="str">
            <v>EL-1</v>
          </cell>
          <cell r="J532" t="str">
            <v>AB32 Credit</v>
          </cell>
          <cell r="L532" t="str">
            <v>Energy</v>
          </cell>
          <cell r="M532" t="str">
            <v>Winter</v>
          </cell>
          <cell r="N532" t="str">
            <v>MARL kWh</v>
          </cell>
          <cell r="R532" t="str">
            <v>C</v>
          </cell>
          <cell r="V532">
            <v>2117</v>
          </cell>
        </row>
        <row r="533">
          <cell r="G533" t="str">
            <v>EL-1</v>
          </cell>
          <cell r="J533" t="str">
            <v>AB32 Credit</v>
          </cell>
          <cell r="L533" t="str">
            <v>Energy</v>
          </cell>
          <cell r="M533" t="str">
            <v>Winter</v>
          </cell>
          <cell r="N533" t="str">
            <v>Min Bill kWh</v>
          </cell>
          <cell r="R533" t="str">
            <v>C</v>
          </cell>
          <cell r="V533">
            <v>3175353.868888</v>
          </cell>
        </row>
        <row r="534">
          <cell r="G534" t="str">
            <v>EL-1</v>
          </cell>
          <cell r="J534" t="str">
            <v>AB32 Credit</v>
          </cell>
          <cell r="L534" t="str">
            <v>Energy</v>
          </cell>
          <cell r="M534" t="str">
            <v>Winter</v>
          </cell>
          <cell r="N534" t="str">
            <v>Tier 1</v>
          </cell>
          <cell r="R534" t="str">
            <v>C</v>
          </cell>
          <cell r="V534">
            <v>1234335838.660624</v>
          </cell>
        </row>
        <row r="535">
          <cell r="G535" t="str">
            <v>EL-1</v>
          </cell>
          <cell r="J535" t="str">
            <v>AB32 Credit</v>
          </cell>
          <cell r="L535" t="str">
            <v>Energy</v>
          </cell>
          <cell r="M535" t="str">
            <v>Winter</v>
          </cell>
          <cell r="N535" t="str">
            <v>Tier 2</v>
          </cell>
          <cell r="R535" t="str">
            <v>C</v>
          </cell>
          <cell r="V535">
            <v>449045913.16052198</v>
          </cell>
        </row>
        <row r="536">
          <cell r="G536" t="str">
            <v>EL-1</v>
          </cell>
          <cell r="J536" t="str">
            <v>AB32 Credit</v>
          </cell>
          <cell r="L536" t="str">
            <v>Energy</v>
          </cell>
          <cell r="M536" t="str">
            <v>Winter</v>
          </cell>
          <cell r="N536" t="str">
            <v>Tier 3</v>
          </cell>
          <cell r="R536" t="str">
            <v>C</v>
          </cell>
          <cell r="V536">
            <v>12063347.836851001</v>
          </cell>
        </row>
        <row r="537">
          <cell r="G537" t="str">
            <v>EL-1</v>
          </cell>
          <cell r="J537" t="str">
            <v>AB32 Credit</v>
          </cell>
          <cell r="L537" t="str">
            <v>Energy</v>
          </cell>
          <cell r="M537" t="str">
            <v>Winter</v>
          </cell>
          <cell r="N537" t="str">
            <v>Tier 4</v>
          </cell>
          <cell r="R537" t="str">
            <v>C</v>
          </cell>
          <cell r="V537">
            <v>0</v>
          </cell>
        </row>
        <row r="538">
          <cell r="G538" t="str">
            <v>EL-1</v>
          </cell>
          <cell r="J538" t="str">
            <v>AB32 Credit</v>
          </cell>
          <cell r="L538" t="str">
            <v>Energy</v>
          </cell>
          <cell r="M538" t="str">
            <v>Winter</v>
          </cell>
          <cell r="N538" t="str">
            <v>Tier 5</v>
          </cell>
          <cell r="R538" t="str">
            <v>C</v>
          </cell>
          <cell r="V538">
            <v>0</v>
          </cell>
        </row>
        <row r="539">
          <cell r="G539" t="str">
            <v>EL-1</v>
          </cell>
          <cell r="J539" t="str">
            <v>CIA</v>
          </cell>
          <cell r="L539" t="str">
            <v>Energy</v>
          </cell>
          <cell r="M539" t="str">
            <v>Summer</v>
          </cell>
          <cell r="N539" t="str">
            <v>MARL kWh</v>
          </cell>
          <cell r="R539" t="str">
            <v>C</v>
          </cell>
          <cell r="V539">
            <v>10798</v>
          </cell>
        </row>
        <row r="540">
          <cell r="G540" t="str">
            <v>EL-1</v>
          </cell>
          <cell r="J540" t="str">
            <v>CIA</v>
          </cell>
          <cell r="L540" t="str">
            <v>Energy</v>
          </cell>
          <cell r="M540" t="str">
            <v>Summer</v>
          </cell>
          <cell r="N540" t="str">
            <v>Min Bill kWh</v>
          </cell>
          <cell r="R540" t="str">
            <v>C</v>
          </cell>
          <cell r="V540">
            <v>3087381.1953660003</v>
          </cell>
        </row>
        <row r="541">
          <cell r="G541" t="str">
            <v>EL-1</v>
          </cell>
          <cell r="J541" t="str">
            <v>CIA</v>
          </cell>
          <cell r="L541" t="str">
            <v>Energy</v>
          </cell>
          <cell r="M541" t="str">
            <v>Summer</v>
          </cell>
          <cell r="N541" t="str">
            <v>Tier 1</v>
          </cell>
          <cell r="R541" t="str">
            <v>C</v>
          </cell>
          <cell r="V541">
            <v>656360050.35957491</v>
          </cell>
        </row>
        <row r="542">
          <cell r="G542" t="str">
            <v>EL-1</v>
          </cell>
          <cell r="J542" t="str">
            <v>CIA</v>
          </cell>
          <cell r="L542" t="str">
            <v>Energy</v>
          </cell>
          <cell r="M542" t="str">
            <v>Summer</v>
          </cell>
          <cell r="N542" t="str">
            <v>Tier 2</v>
          </cell>
          <cell r="R542" t="str">
            <v>C</v>
          </cell>
          <cell r="V542">
            <v>469680512.56321996</v>
          </cell>
        </row>
        <row r="543">
          <cell r="G543" t="str">
            <v>EL-1</v>
          </cell>
          <cell r="J543" t="str">
            <v>CIA</v>
          </cell>
          <cell r="L543" t="str">
            <v>Energy</v>
          </cell>
          <cell r="M543" t="str">
            <v>Summer</v>
          </cell>
          <cell r="N543" t="str">
            <v>Tier 3</v>
          </cell>
          <cell r="R543" t="str">
            <v>C</v>
          </cell>
          <cell r="V543">
            <v>12124189.812142</v>
          </cell>
        </row>
        <row r="544">
          <cell r="G544" t="str">
            <v>EL-1</v>
          </cell>
          <cell r="J544" t="str">
            <v>CIA</v>
          </cell>
          <cell r="L544" t="str">
            <v>Energy</v>
          </cell>
          <cell r="M544" t="str">
            <v>Summer</v>
          </cell>
          <cell r="N544" t="str">
            <v>Tier 4</v>
          </cell>
          <cell r="R544" t="str">
            <v>C</v>
          </cell>
          <cell r="V544">
            <v>0</v>
          </cell>
        </row>
        <row r="545">
          <cell r="G545" t="str">
            <v>EL-1</v>
          </cell>
          <cell r="J545" t="str">
            <v>CIA</v>
          </cell>
          <cell r="L545" t="str">
            <v>Energy</v>
          </cell>
          <cell r="M545" t="str">
            <v>Summer</v>
          </cell>
          <cell r="N545" t="str">
            <v>Tier 5</v>
          </cell>
          <cell r="R545" t="str">
            <v>C</v>
          </cell>
          <cell r="V545">
            <v>0</v>
          </cell>
        </row>
        <row r="546">
          <cell r="G546" t="str">
            <v>EL-1</v>
          </cell>
          <cell r="J546" t="str">
            <v>CIA</v>
          </cell>
          <cell r="L546" t="str">
            <v>Energy</v>
          </cell>
          <cell r="M546" t="str">
            <v>Winter</v>
          </cell>
          <cell r="N546" t="str">
            <v>MARL kWh</v>
          </cell>
          <cell r="R546" t="str">
            <v>C</v>
          </cell>
          <cell r="V546">
            <v>2117</v>
          </cell>
        </row>
        <row r="547">
          <cell r="G547" t="str">
            <v>EL-1</v>
          </cell>
          <cell r="J547" t="str">
            <v>CIA</v>
          </cell>
          <cell r="L547" t="str">
            <v>Energy</v>
          </cell>
          <cell r="M547" t="str">
            <v>Winter</v>
          </cell>
          <cell r="N547" t="str">
            <v>Min Bill kWh</v>
          </cell>
          <cell r="R547" t="str">
            <v>C</v>
          </cell>
          <cell r="V547">
            <v>3175353.868888</v>
          </cell>
        </row>
        <row r="548">
          <cell r="G548" t="str">
            <v>EL-1</v>
          </cell>
          <cell r="J548" t="str">
            <v>CIA</v>
          </cell>
          <cell r="L548" t="str">
            <v>Energy</v>
          </cell>
          <cell r="M548" t="str">
            <v>Winter</v>
          </cell>
          <cell r="N548" t="str">
            <v>Tier 1</v>
          </cell>
          <cell r="R548" t="str">
            <v>C</v>
          </cell>
          <cell r="V548">
            <v>1234335838.660624</v>
          </cell>
        </row>
        <row r="549">
          <cell r="G549" t="str">
            <v>EL-1</v>
          </cell>
          <cell r="J549" t="str">
            <v>CIA</v>
          </cell>
          <cell r="L549" t="str">
            <v>Energy</v>
          </cell>
          <cell r="M549" t="str">
            <v>Winter</v>
          </cell>
          <cell r="N549" t="str">
            <v>Tier 2</v>
          </cell>
          <cell r="R549" t="str">
            <v>C</v>
          </cell>
          <cell r="V549">
            <v>449045913.16052198</v>
          </cell>
        </row>
        <row r="550">
          <cell r="G550" t="str">
            <v>EL-1</v>
          </cell>
          <cell r="J550" t="str">
            <v>CIA</v>
          </cell>
          <cell r="L550" t="str">
            <v>Energy</v>
          </cell>
          <cell r="M550" t="str">
            <v>Winter</v>
          </cell>
          <cell r="N550" t="str">
            <v>Tier 3</v>
          </cell>
          <cell r="R550" t="str">
            <v>C</v>
          </cell>
          <cell r="V550">
            <v>12063347.836851001</v>
          </cell>
        </row>
        <row r="551">
          <cell r="G551" t="str">
            <v>EL-1</v>
          </cell>
          <cell r="J551" t="str">
            <v>CIA</v>
          </cell>
          <cell r="L551" t="str">
            <v>Energy</v>
          </cell>
          <cell r="M551" t="str">
            <v>Winter</v>
          </cell>
          <cell r="N551" t="str">
            <v>Tier 4</v>
          </cell>
          <cell r="R551" t="str">
            <v>C</v>
          </cell>
          <cell r="V551">
            <v>0</v>
          </cell>
        </row>
        <row r="552">
          <cell r="G552" t="str">
            <v>EL-1</v>
          </cell>
          <cell r="J552" t="str">
            <v>CIA</v>
          </cell>
          <cell r="L552" t="str">
            <v>Energy</v>
          </cell>
          <cell r="M552" t="str">
            <v>Winter</v>
          </cell>
          <cell r="N552" t="str">
            <v>Tier 5</v>
          </cell>
          <cell r="R552" t="str">
            <v>C</v>
          </cell>
          <cell r="V552">
            <v>0</v>
          </cell>
        </row>
        <row r="553">
          <cell r="G553" t="str">
            <v>EL-1</v>
          </cell>
          <cell r="J553" t="str">
            <v>CTC</v>
          </cell>
          <cell r="L553" t="str">
            <v>DL</v>
          </cell>
          <cell r="M553" t="str">
            <v>N/A</v>
          </cell>
          <cell r="N553" t="str">
            <v>N/A</v>
          </cell>
          <cell r="R553" t="str">
            <v>C</v>
          </cell>
          <cell r="V553">
            <v>0</v>
          </cell>
        </row>
        <row r="554">
          <cell r="G554" t="str">
            <v>EL-1</v>
          </cell>
          <cell r="J554" t="str">
            <v>CTC</v>
          </cell>
          <cell r="L554" t="str">
            <v>Energy</v>
          </cell>
          <cell r="M554" t="str">
            <v>Summer</v>
          </cell>
          <cell r="N554" t="str">
            <v>MARL kWh</v>
          </cell>
          <cell r="R554" t="str">
            <v>C</v>
          </cell>
          <cell r="V554">
            <v>10798</v>
          </cell>
        </row>
        <row r="555">
          <cell r="G555" t="str">
            <v>EL-1</v>
          </cell>
          <cell r="J555" t="str">
            <v>CTC</v>
          </cell>
          <cell r="L555" t="str">
            <v>Energy</v>
          </cell>
          <cell r="M555" t="str">
            <v>Summer</v>
          </cell>
          <cell r="N555" t="str">
            <v>Min Bill kWh</v>
          </cell>
          <cell r="R555" t="str">
            <v>C</v>
          </cell>
          <cell r="V555">
            <v>3087381.1953660003</v>
          </cell>
        </row>
        <row r="556">
          <cell r="G556" t="str">
            <v>EL-1</v>
          </cell>
          <cell r="J556" t="str">
            <v>CTC</v>
          </cell>
          <cell r="L556" t="str">
            <v>Energy</v>
          </cell>
          <cell r="M556" t="str">
            <v>Summer</v>
          </cell>
          <cell r="N556" t="str">
            <v>Tier 1</v>
          </cell>
          <cell r="R556" t="str">
            <v>C</v>
          </cell>
          <cell r="V556">
            <v>656360050.35957491</v>
          </cell>
        </row>
        <row r="557">
          <cell r="G557" t="str">
            <v>EL-1</v>
          </cell>
          <cell r="J557" t="str">
            <v>CTC</v>
          </cell>
          <cell r="L557" t="str">
            <v>Energy</v>
          </cell>
          <cell r="M557" t="str">
            <v>Summer</v>
          </cell>
          <cell r="N557" t="str">
            <v>Tier 2</v>
          </cell>
          <cell r="R557" t="str">
            <v>C</v>
          </cell>
          <cell r="V557">
            <v>469680512.56321996</v>
          </cell>
        </row>
        <row r="558">
          <cell r="G558" t="str">
            <v>EL-1</v>
          </cell>
          <cell r="J558" t="str">
            <v>CTC</v>
          </cell>
          <cell r="L558" t="str">
            <v>Energy</v>
          </cell>
          <cell r="M558" t="str">
            <v>Summer</v>
          </cell>
          <cell r="N558" t="str">
            <v>Tier 3</v>
          </cell>
          <cell r="R558" t="str">
            <v>C</v>
          </cell>
          <cell r="V558">
            <v>12124189.812142</v>
          </cell>
        </row>
        <row r="559">
          <cell r="G559" t="str">
            <v>EL-1</v>
          </cell>
          <cell r="J559" t="str">
            <v>CTC</v>
          </cell>
          <cell r="L559" t="str">
            <v>Energy</v>
          </cell>
          <cell r="M559" t="str">
            <v>Summer</v>
          </cell>
          <cell r="N559" t="str">
            <v>Tier 4</v>
          </cell>
          <cell r="R559" t="str">
            <v>C</v>
          </cell>
          <cell r="V559">
            <v>0</v>
          </cell>
        </row>
        <row r="560">
          <cell r="G560" t="str">
            <v>EL-1</v>
          </cell>
          <cell r="J560" t="str">
            <v>CTC</v>
          </cell>
          <cell r="L560" t="str">
            <v>Energy</v>
          </cell>
          <cell r="M560" t="str">
            <v>Summer</v>
          </cell>
          <cell r="N560" t="str">
            <v>Tier 5</v>
          </cell>
          <cell r="R560" t="str">
            <v>C</v>
          </cell>
          <cell r="V560">
            <v>0</v>
          </cell>
        </row>
        <row r="561">
          <cell r="G561" t="str">
            <v>EL-1</v>
          </cell>
          <cell r="J561" t="str">
            <v>CTC</v>
          </cell>
          <cell r="L561" t="str">
            <v>Energy</v>
          </cell>
          <cell r="M561" t="str">
            <v>Winter</v>
          </cell>
          <cell r="N561" t="str">
            <v>MARL kWh</v>
          </cell>
          <cell r="R561" t="str">
            <v>C</v>
          </cell>
          <cell r="V561">
            <v>2117</v>
          </cell>
        </row>
        <row r="562">
          <cell r="G562" t="str">
            <v>EL-1</v>
          </cell>
          <cell r="J562" t="str">
            <v>CTC</v>
          </cell>
          <cell r="L562" t="str">
            <v>Energy</v>
          </cell>
          <cell r="M562" t="str">
            <v>Winter</v>
          </cell>
          <cell r="N562" t="str">
            <v>Min Bill kWh</v>
          </cell>
          <cell r="R562" t="str">
            <v>C</v>
          </cell>
          <cell r="V562">
            <v>3175353.868888</v>
          </cell>
        </row>
        <row r="563">
          <cell r="G563" t="str">
            <v>EL-1</v>
          </cell>
          <cell r="J563" t="str">
            <v>CTC</v>
          </cell>
          <cell r="L563" t="str">
            <v>Energy</v>
          </cell>
          <cell r="M563" t="str">
            <v>Winter</v>
          </cell>
          <cell r="N563" t="str">
            <v>Tier 1</v>
          </cell>
          <cell r="R563" t="str">
            <v>C</v>
          </cell>
          <cell r="V563">
            <v>1234335838.660624</v>
          </cell>
        </row>
        <row r="564">
          <cell r="G564" t="str">
            <v>EL-1</v>
          </cell>
          <cell r="J564" t="str">
            <v>CTC</v>
          </cell>
          <cell r="L564" t="str">
            <v>Energy</v>
          </cell>
          <cell r="M564" t="str">
            <v>Winter</v>
          </cell>
          <cell r="N564" t="str">
            <v>Tier 2</v>
          </cell>
          <cell r="R564" t="str">
            <v>C</v>
          </cell>
          <cell r="V564">
            <v>449045913.16052198</v>
          </cell>
        </row>
        <row r="565">
          <cell r="G565" t="str">
            <v>EL-1</v>
          </cell>
          <cell r="J565" t="str">
            <v>CTC</v>
          </cell>
          <cell r="L565" t="str">
            <v>Energy</v>
          </cell>
          <cell r="M565" t="str">
            <v>Winter</v>
          </cell>
          <cell r="N565" t="str">
            <v>Tier 3</v>
          </cell>
          <cell r="R565" t="str">
            <v>C</v>
          </cell>
          <cell r="V565">
            <v>12063347.836851001</v>
          </cell>
        </row>
        <row r="566">
          <cell r="G566" t="str">
            <v>EL-1</v>
          </cell>
          <cell r="J566" t="str">
            <v>CTC</v>
          </cell>
          <cell r="L566" t="str">
            <v>Energy</v>
          </cell>
          <cell r="M566" t="str">
            <v>Winter</v>
          </cell>
          <cell r="N566" t="str">
            <v>Tier 4</v>
          </cell>
          <cell r="R566" t="str">
            <v>C</v>
          </cell>
          <cell r="V566">
            <v>0</v>
          </cell>
        </row>
        <row r="567">
          <cell r="G567" t="str">
            <v>EL-1</v>
          </cell>
          <cell r="J567" t="str">
            <v>CTC</v>
          </cell>
          <cell r="L567" t="str">
            <v>Energy</v>
          </cell>
          <cell r="M567" t="str">
            <v>Winter</v>
          </cell>
          <cell r="N567" t="str">
            <v>Tier 5</v>
          </cell>
          <cell r="R567" t="str">
            <v>C</v>
          </cell>
          <cell r="V567">
            <v>0</v>
          </cell>
        </row>
        <row r="568">
          <cell r="G568" t="str">
            <v>EL-1</v>
          </cell>
          <cell r="J568" t="str">
            <v>Distribution</v>
          </cell>
          <cell r="L568" t="str">
            <v>Energy</v>
          </cell>
          <cell r="M568" t="str">
            <v>Summer</v>
          </cell>
          <cell r="N568" t="str">
            <v>MARL kWh</v>
          </cell>
          <cell r="R568" t="str">
            <v>C</v>
          </cell>
          <cell r="V568">
            <v>10798</v>
          </cell>
        </row>
        <row r="569">
          <cell r="G569" t="str">
            <v>EL-1</v>
          </cell>
          <cell r="J569" t="str">
            <v>Distribution</v>
          </cell>
          <cell r="L569" t="str">
            <v>Energy</v>
          </cell>
          <cell r="M569" t="str">
            <v>Summer</v>
          </cell>
          <cell r="N569" t="str">
            <v>Min Bill kWh</v>
          </cell>
          <cell r="R569" t="str">
            <v>C</v>
          </cell>
          <cell r="V569">
            <v>3087381.1953660003</v>
          </cell>
        </row>
        <row r="570">
          <cell r="G570" t="str">
            <v>EL-1</v>
          </cell>
          <cell r="J570" t="str">
            <v>Distribution</v>
          </cell>
          <cell r="L570" t="str">
            <v>Energy</v>
          </cell>
          <cell r="M570" t="str">
            <v>Summer</v>
          </cell>
          <cell r="N570" t="str">
            <v>Tier 1</v>
          </cell>
          <cell r="R570" t="str">
            <v>C</v>
          </cell>
          <cell r="V570">
            <v>656360050.35957491</v>
          </cell>
        </row>
        <row r="571">
          <cell r="G571" t="str">
            <v>EL-1</v>
          </cell>
          <cell r="J571" t="str">
            <v>Distribution</v>
          </cell>
          <cell r="L571" t="str">
            <v>Energy</v>
          </cell>
          <cell r="M571" t="str">
            <v>Summer</v>
          </cell>
          <cell r="N571" t="str">
            <v>Tier 2</v>
          </cell>
          <cell r="R571" t="str">
            <v>C</v>
          </cell>
          <cell r="V571">
            <v>469680512.56321996</v>
          </cell>
        </row>
        <row r="572">
          <cell r="G572" t="str">
            <v>EL-1</v>
          </cell>
          <cell r="J572" t="str">
            <v>Distribution</v>
          </cell>
          <cell r="L572" t="str">
            <v>Energy</v>
          </cell>
          <cell r="M572" t="str">
            <v>Summer</v>
          </cell>
          <cell r="N572" t="str">
            <v>Tier 3</v>
          </cell>
          <cell r="R572" t="str">
            <v>C</v>
          </cell>
          <cell r="V572">
            <v>12124189.812142</v>
          </cell>
        </row>
        <row r="573">
          <cell r="G573" t="str">
            <v>EL-1</v>
          </cell>
          <cell r="J573" t="str">
            <v>Distribution</v>
          </cell>
          <cell r="L573" t="str">
            <v>Energy</v>
          </cell>
          <cell r="M573" t="str">
            <v>Summer</v>
          </cell>
          <cell r="N573" t="str">
            <v>Tier 4</v>
          </cell>
          <cell r="R573" t="str">
            <v>C</v>
          </cell>
          <cell r="V573">
            <v>0</v>
          </cell>
        </row>
        <row r="574">
          <cell r="G574" t="str">
            <v>EL-1</v>
          </cell>
          <cell r="J574" t="str">
            <v>Distribution</v>
          </cell>
          <cell r="L574" t="str">
            <v>Energy</v>
          </cell>
          <cell r="M574" t="str">
            <v>Summer</v>
          </cell>
          <cell r="N574" t="str">
            <v>Tier 5</v>
          </cell>
          <cell r="R574" t="str">
            <v>C</v>
          </cell>
          <cell r="V574">
            <v>0</v>
          </cell>
        </row>
        <row r="575">
          <cell r="G575" t="str">
            <v>EL-1</v>
          </cell>
          <cell r="J575" t="str">
            <v>Distribution</v>
          </cell>
          <cell r="L575" t="str">
            <v>Energy</v>
          </cell>
          <cell r="M575" t="str">
            <v>Winter</v>
          </cell>
          <cell r="N575" t="str">
            <v>MARL kWh</v>
          </cell>
          <cell r="R575" t="str">
            <v>C</v>
          </cell>
          <cell r="V575">
            <v>2117</v>
          </cell>
        </row>
        <row r="576">
          <cell r="G576" t="str">
            <v>EL-1</v>
          </cell>
          <cell r="J576" t="str">
            <v>Distribution</v>
          </cell>
          <cell r="L576" t="str">
            <v>Energy</v>
          </cell>
          <cell r="M576" t="str">
            <v>Winter</v>
          </cell>
          <cell r="N576" t="str">
            <v>Min Bill kWh</v>
          </cell>
          <cell r="R576" t="str">
            <v>C</v>
          </cell>
          <cell r="V576">
            <v>3175353.868888</v>
          </cell>
        </row>
        <row r="577">
          <cell r="G577" t="str">
            <v>EL-1</v>
          </cell>
          <cell r="J577" t="str">
            <v>Distribution</v>
          </cell>
          <cell r="L577" t="str">
            <v>Energy</v>
          </cell>
          <cell r="M577" t="str">
            <v>Winter</v>
          </cell>
          <cell r="N577" t="str">
            <v>Tier 1</v>
          </cell>
          <cell r="R577" t="str">
            <v>C</v>
          </cell>
          <cell r="V577">
            <v>1234335838.660624</v>
          </cell>
        </row>
        <row r="578">
          <cell r="G578" t="str">
            <v>EL-1</v>
          </cell>
          <cell r="J578" t="str">
            <v>Distribution</v>
          </cell>
          <cell r="L578" t="str">
            <v>Energy</v>
          </cell>
          <cell r="M578" t="str">
            <v>Winter</v>
          </cell>
          <cell r="N578" t="str">
            <v>Tier 2</v>
          </cell>
          <cell r="R578" t="str">
            <v>C</v>
          </cell>
          <cell r="V578">
            <v>449045913.16052198</v>
          </cell>
        </row>
        <row r="579">
          <cell r="G579" t="str">
            <v>EL-1</v>
          </cell>
          <cell r="J579" t="str">
            <v>Distribution</v>
          </cell>
          <cell r="L579" t="str">
            <v>Energy</v>
          </cell>
          <cell r="M579" t="str">
            <v>Winter</v>
          </cell>
          <cell r="N579" t="str">
            <v>Tier 3</v>
          </cell>
          <cell r="R579" t="str">
            <v>C</v>
          </cell>
          <cell r="V579">
            <v>12063347.836851001</v>
          </cell>
        </row>
        <row r="580">
          <cell r="G580" t="str">
            <v>EL-1</v>
          </cell>
          <cell r="J580" t="str">
            <v>Distribution</v>
          </cell>
          <cell r="L580" t="str">
            <v>Energy</v>
          </cell>
          <cell r="M580" t="str">
            <v>Winter</v>
          </cell>
          <cell r="N580" t="str">
            <v>Tier 4</v>
          </cell>
          <cell r="R580" t="str">
            <v>C</v>
          </cell>
          <cell r="V580">
            <v>0</v>
          </cell>
        </row>
        <row r="581">
          <cell r="G581" t="str">
            <v>EL-1</v>
          </cell>
          <cell r="J581" t="str">
            <v>Distribution</v>
          </cell>
          <cell r="L581" t="str">
            <v>Energy</v>
          </cell>
          <cell r="M581" t="str">
            <v>Winter</v>
          </cell>
          <cell r="N581" t="str">
            <v>Tier 5</v>
          </cell>
          <cell r="R581" t="str">
            <v>C</v>
          </cell>
          <cell r="V581">
            <v>0</v>
          </cell>
        </row>
        <row r="582">
          <cell r="G582" t="str">
            <v>EL-1</v>
          </cell>
          <cell r="J582" t="str">
            <v>Distribution</v>
          </cell>
          <cell r="L582" t="str">
            <v>ES Credit</v>
          </cell>
          <cell r="M582" t="str">
            <v>Summer</v>
          </cell>
          <cell r="N582" t="str">
            <v>Minimum Units</v>
          </cell>
          <cell r="R582" t="str">
            <v>C</v>
          </cell>
          <cell r="V582">
            <v>0</v>
          </cell>
        </row>
        <row r="583">
          <cell r="G583" t="str">
            <v>EL-1</v>
          </cell>
          <cell r="J583" t="str">
            <v>Distribution</v>
          </cell>
          <cell r="L583" t="str">
            <v>ES Credit</v>
          </cell>
          <cell r="M583" t="str">
            <v>Winter</v>
          </cell>
          <cell r="N583" t="str">
            <v>Minimum Units</v>
          </cell>
          <cell r="R583" t="str">
            <v>C</v>
          </cell>
          <cell r="V583">
            <v>127</v>
          </cell>
        </row>
        <row r="584">
          <cell r="G584" t="str">
            <v>EL-1</v>
          </cell>
          <cell r="J584" t="str">
            <v>Distribution</v>
          </cell>
          <cell r="L584" t="str">
            <v>ES Unit</v>
          </cell>
          <cell r="M584" t="str">
            <v>Summer</v>
          </cell>
          <cell r="N584" t="str">
            <v>Units E-1/EL-1</v>
          </cell>
          <cell r="R584" t="str">
            <v>C</v>
          </cell>
          <cell r="V584">
            <v>13993</v>
          </cell>
        </row>
        <row r="585">
          <cell r="G585" t="str">
            <v>EL-1</v>
          </cell>
          <cell r="J585" t="str">
            <v>Distribution</v>
          </cell>
          <cell r="L585" t="str">
            <v>ES Unit</v>
          </cell>
          <cell r="M585" t="str">
            <v>Winter</v>
          </cell>
          <cell r="N585" t="str">
            <v>Units E-1/EL-1</v>
          </cell>
          <cell r="R585" t="str">
            <v>C</v>
          </cell>
          <cell r="V585">
            <v>28454</v>
          </cell>
        </row>
        <row r="586">
          <cell r="G586" t="str">
            <v>EL-1</v>
          </cell>
          <cell r="J586" t="str">
            <v>Distribution</v>
          </cell>
          <cell r="L586" t="str">
            <v>ET Credit</v>
          </cell>
          <cell r="M586" t="str">
            <v>Summer</v>
          </cell>
          <cell r="N586" t="str">
            <v>Minimum Units</v>
          </cell>
          <cell r="R586" t="str">
            <v>C</v>
          </cell>
          <cell r="V586">
            <v>44</v>
          </cell>
        </row>
        <row r="587">
          <cell r="G587" t="str">
            <v>EL-1</v>
          </cell>
          <cell r="J587" t="str">
            <v>Distribution</v>
          </cell>
          <cell r="L587" t="str">
            <v>ET Credit</v>
          </cell>
          <cell r="M587" t="str">
            <v>Winter</v>
          </cell>
          <cell r="N587" t="str">
            <v>Minimum Units</v>
          </cell>
          <cell r="R587" t="str">
            <v>C</v>
          </cell>
          <cell r="V587">
            <v>6</v>
          </cell>
        </row>
        <row r="588">
          <cell r="G588" t="str">
            <v>EL-1</v>
          </cell>
          <cell r="J588" t="str">
            <v>Distribution</v>
          </cell>
          <cell r="L588" t="str">
            <v>ET Unit</v>
          </cell>
          <cell r="M588" t="str">
            <v>Summer</v>
          </cell>
          <cell r="N588" t="str">
            <v>Units E-1/EL-1</v>
          </cell>
          <cell r="R588" t="str">
            <v>C</v>
          </cell>
          <cell r="V588">
            <v>104339</v>
          </cell>
        </row>
        <row r="589">
          <cell r="G589" t="str">
            <v>EL-1</v>
          </cell>
          <cell r="J589" t="str">
            <v>Distribution</v>
          </cell>
          <cell r="L589" t="str">
            <v>ET Unit</v>
          </cell>
          <cell r="M589" t="str">
            <v>Winter</v>
          </cell>
          <cell r="N589" t="str">
            <v>Units E-1/EL-1</v>
          </cell>
          <cell r="R589" t="str">
            <v>C</v>
          </cell>
          <cell r="V589">
            <v>211529</v>
          </cell>
        </row>
        <row r="590">
          <cell r="G590" t="str">
            <v>EL-1</v>
          </cell>
          <cell r="J590" t="str">
            <v>WFC</v>
          </cell>
          <cell r="L590" t="str">
            <v>DL</v>
          </cell>
          <cell r="M590" t="str">
            <v>N/A</v>
          </cell>
          <cell r="N590" t="str">
            <v>N/A</v>
          </cell>
          <cell r="R590" t="str">
            <v>C</v>
          </cell>
          <cell r="V590">
            <v>0</v>
          </cell>
        </row>
        <row r="591">
          <cell r="G591" t="str">
            <v>EL-1</v>
          </cell>
          <cell r="J591" t="str">
            <v>WFC</v>
          </cell>
          <cell r="L591" t="str">
            <v>Energy</v>
          </cell>
          <cell r="M591" t="str">
            <v>Summer</v>
          </cell>
          <cell r="N591" t="str">
            <v>MARL kWh</v>
          </cell>
          <cell r="R591" t="str">
            <v>C</v>
          </cell>
          <cell r="V591">
            <v>10798</v>
          </cell>
        </row>
        <row r="592">
          <cell r="G592" t="str">
            <v>EL-1</v>
          </cell>
          <cell r="J592" t="str">
            <v>WFC</v>
          </cell>
          <cell r="L592" t="str">
            <v>Energy</v>
          </cell>
          <cell r="M592" t="str">
            <v>Summer</v>
          </cell>
          <cell r="N592" t="str">
            <v>Min Bill kWh</v>
          </cell>
          <cell r="R592" t="str">
            <v>C</v>
          </cell>
          <cell r="V592">
            <v>3087381.1953660003</v>
          </cell>
        </row>
        <row r="593">
          <cell r="G593" t="str">
            <v>EL-1</v>
          </cell>
          <cell r="J593" t="str">
            <v>WFC</v>
          </cell>
          <cell r="L593" t="str">
            <v>Energy</v>
          </cell>
          <cell r="M593" t="str">
            <v>Summer</v>
          </cell>
          <cell r="N593" t="str">
            <v>Tier 1</v>
          </cell>
          <cell r="R593" t="str">
            <v>C</v>
          </cell>
          <cell r="V593">
            <v>656360050.35957491</v>
          </cell>
        </row>
        <row r="594">
          <cell r="G594" t="str">
            <v>EL-1</v>
          </cell>
          <cell r="J594" t="str">
            <v>WFC</v>
          </cell>
          <cell r="L594" t="str">
            <v>Energy</v>
          </cell>
          <cell r="M594" t="str">
            <v>Summer</v>
          </cell>
          <cell r="N594" t="str">
            <v>Tier 2</v>
          </cell>
          <cell r="R594" t="str">
            <v>C</v>
          </cell>
          <cell r="V594">
            <v>469680512.56321996</v>
          </cell>
        </row>
        <row r="595">
          <cell r="G595" t="str">
            <v>EL-1</v>
          </cell>
          <cell r="J595" t="str">
            <v>WFC</v>
          </cell>
          <cell r="L595" t="str">
            <v>Energy</v>
          </cell>
          <cell r="M595" t="str">
            <v>Summer</v>
          </cell>
          <cell r="N595" t="str">
            <v>Tier 3</v>
          </cell>
          <cell r="R595" t="str">
            <v>C</v>
          </cell>
          <cell r="V595">
            <v>12124189.812142</v>
          </cell>
        </row>
        <row r="596">
          <cell r="G596" t="str">
            <v>EL-1</v>
          </cell>
          <cell r="J596" t="str">
            <v>WFC</v>
          </cell>
          <cell r="L596" t="str">
            <v>Energy</v>
          </cell>
          <cell r="M596" t="str">
            <v>Summer</v>
          </cell>
          <cell r="N596" t="str">
            <v>Tier 4</v>
          </cell>
          <cell r="R596" t="str">
            <v>C</v>
          </cell>
          <cell r="V596">
            <v>0</v>
          </cell>
        </row>
        <row r="597">
          <cell r="G597" t="str">
            <v>EL-1</v>
          </cell>
          <cell r="J597" t="str">
            <v>WFC</v>
          </cell>
          <cell r="L597" t="str">
            <v>Energy</v>
          </cell>
          <cell r="M597" t="str">
            <v>Summer</v>
          </cell>
          <cell r="N597" t="str">
            <v>Tier 5</v>
          </cell>
          <cell r="R597" t="str">
            <v>C</v>
          </cell>
          <cell r="V597">
            <v>0</v>
          </cell>
        </row>
        <row r="598">
          <cell r="G598" t="str">
            <v>EL-1</v>
          </cell>
          <cell r="J598" t="str">
            <v>WFC</v>
          </cell>
          <cell r="L598" t="str">
            <v>Energy</v>
          </cell>
          <cell r="M598" t="str">
            <v>Winter</v>
          </cell>
          <cell r="N598" t="str">
            <v>MARL kWh</v>
          </cell>
          <cell r="R598" t="str">
            <v>C</v>
          </cell>
          <cell r="V598">
            <v>2117</v>
          </cell>
        </row>
        <row r="599">
          <cell r="G599" t="str">
            <v>EL-1</v>
          </cell>
          <cell r="J599" t="str">
            <v>WFC</v>
          </cell>
          <cell r="L599" t="str">
            <v>Energy</v>
          </cell>
          <cell r="M599" t="str">
            <v>Winter</v>
          </cell>
          <cell r="N599" t="str">
            <v>Min Bill kWh</v>
          </cell>
          <cell r="R599" t="str">
            <v>C</v>
          </cell>
          <cell r="V599">
            <v>3175353.868888</v>
          </cell>
        </row>
        <row r="600">
          <cell r="G600" t="str">
            <v>EL-1</v>
          </cell>
          <cell r="J600" t="str">
            <v>WFC</v>
          </cell>
          <cell r="L600" t="str">
            <v>Energy</v>
          </cell>
          <cell r="M600" t="str">
            <v>Winter</v>
          </cell>
          <cell r="N600" t="str">
            <v>Tier 1</v>
          </cell>
          <cell r="R600" t="str">
            <v>C</v>
          </cell>
          <cell r="V600">
            <v>1234335838.660624</v>
          </cell>
        </row>
        <row r="601">
          <cell r="G601" t="str">
            <v>EL-1</v>
          </cell>
          <cell r="J601" t="str">
            <v>WFC</v>
          </cell>
          <cell r="L601" t="str">
            <v>Energy</v>
          </cell>
          <cell r="M601" t="str">
            <v>Winter</v>
          </cell>
          <cell r="N601" t="str">
            <v>Tier 2</v>
          </cell>
          <cell r="R601" t="str">
            <v>C</v>
          </cell>
          <cell r="V601">
            <v>449045913.16052198</v>
          </cell>
        </row>
        <row r="602">
          <cell r="G602" t="str">
            <v>EL-1</v>
          </cell>
          <cell r="J602" t="str">
            <v>WFC</v>
          </cell>
          <cell r="L602" t="str">
            <v>Energy</v>
          </cell>
          <cell r="M602" t="str">
            <v>Winter</v>
          </cell>
          <cell r="N602" t="str">
            <v>Tier 3</v>
          </cell>
          <cell r="R602" t="str">
            <v>C</v>
          </cell>
          <cell r="V602">
            <v>12063347.836851001</v>
          </cell>
        </row>
        <row r="603">
          <cell r="G603" t="str">
            <v>EL-1</v>
          </cell>
          <cell r="J603" t="str">
            <v>WFC</v>
          </cell>
          <cell r="L603" t="str">
            <v>Energy</v>
          </cell>
          <cell r="M603" t="str">
            <v>Winter</v>
          </cell>
          <cell r="N603" t="str">
            <v>Tier 4</v>
          </cell>
          <cell r="R603" t="str">
            <v>C</v>
          </cell>
          <cell r="V603">
            <v>0</v>
          </cell>
        </row>
        <row r="604">
          <cell r="G604" t="str">
            <v>EL-1</v>
          </cell>
          <cell r="J604" t="str">
            <v>WFC</v>
          </cell>
          <cell r="L604" t="str">
            <v>Energy</v>
          </cell>
          <cell r="M604" t="str">
            <v>Winter</v>
          </cell>
          <cell r="N604" t="str">
            <v>Tier 5</v>
          </cell>
          <cell r="R604" t="str">
            <v>C</v>
          </cell>
          <cell r="V604">
            <v>0</v>
          </cell>
        </row>
        <row r="605">
          <cell r="G605" t="str">
            <v>EL-1</v>
          </cell>
          <cell r="J605" t="str">
            <v>ECRA</v>
          </cell>
          <cell r="L605" t="str">
            <v>DL</v>
          </cell>
          <cell r="M605" t="str">
            <v>N/A</v>
          </cell>
          <cell r="N605" t="str">
            <v>N/A</v>
          </cell>
          <cell r="R605" t="str">
            <v>C</v>
          </cell>
          <cell r="V605">
            <v>0</v>
          </cell>
        </row>
        <row r="606">
          <cell r="G606" t="str">
            <v>EL-1</v>
          </cell>
          <cell r="J606" t="str">
            <v>ECRA</v>
          </cell>
          <cell r="L606" t="str">
            <v>Energy</v>
          </cell>
          <cell r="M606" t="str">
            <v>Summer</v>
          </cell>
          <cell r="N606" t="str">
            <v>MARL kWh</v>
          </cell>
          <cell r="R606" t="str">
            <v>C</v>
          </cell>
          <cell r="V606">
            <v>10798</v>
          </cell>
        </row>
        <row r="607">
          <cell r="G607" t="str">
            <v>EL-1</v>
          </cell>
          <cell r="J607" t="str">
            <v>ECRA</v>
          </cell>
          <cell r="L607" t="str">
            <v>Energy</v>
          </cell>
          <cell r="M607" t="str">
            <v>Summer</v>
          </cell>
          <cell r="N607" t="str">
            <v>Min Bill kWh</v>
          </cell>
          <cell r="R607" t="str">
            <v>C</v>
          </cell>
          <cell r="V607">
            <v>3087381.1953660003</v>
          </cell>
        </row>
        <row r="608">
          <cell r="G608" t="str">
            <v>EL-1</v>
          </cell>
          <cell r="J608" t="str">
            <v>ECRA</v>
          </cell>
          <cell r="L608" t="str">
            <v>Energy</v>
          </cell>
          <cell r="M608" t="str">
            <v>Summer</v>
          </cell>
          <cell r="N608" t="str">
            <v>Tier 1</v>
          </cell>
          <cell r="R608" t="str">
            <v>C</v>
          </cell>
          <cell r="V608">
            <v>656360050.35957491</v>
          </cell>
        </row>
        <row r="609">
          <cell r="G609" t="str">
            <v>EL-1</v>
          </cell>
          <cell r="J609" t="str">
            <v>ECRA</v>
          </cell>
          <cell r="L609" t="str">
            <v>Energy</v>
          </cell>
          <cell r="M609" t="str">
            <v>Summer</v>
          </cell>
          <cell r="N609" t="str">
            <v>Tier 2</v>
          </cell>
          <cell r="R609" t="str">
            <v>C</v>
          </cell>
          <cell r="V609">
            <v>469680512.56321996</v>
          </cell>
        </row>
        <row r="610">
          <cell r="G610" t="str">
            <v>EL-1</v>
          </cell>
          <cell r="J610" t="str">
            <v>ECRA</v>
          </cell>
          <cell r="L610" t="str">
            <v>Energy</v>
          </cell>
          <cell r="M610" t="str">
            <v>Summer</v>
          </cell>
          <cell r="N610" t="str">
            <v>Tier 3</v>
          </cell>
          <cell r="R610" t="str">
            <v>C</v>
          </cell>
          <cell r="V610">
            <v>12124189.812142</v>
          </cell>
        </row>
        <row r="611">
          <cell r="G611" t="str">
            <v>EL-1</v>
          </cell>
          <cell r="J611" t="str">
            <v>ECRA</v>
          </cell>
          <cell r="L611" t="str">
            <v>Energy</v>
          </cell>
          <cell r="M611" t="str">
            <v>Summer</v>
          </cell>
          <cell r="N611" t="str">
            <v>Tier 4</v>
          </cell>
          <cell r="R611" t="str">
            <v>C</v>
          </cell>
          <cell r="V611">
            <v>0</v>
          </cell>
        </row>
        <row r="612">
          <cell r="G612" t="str">
            <v>EL-1</v>
          </cell>
          <cell r="J612" t="str">
            <v>ECRA</v>
          </cell>
          <cell r="L612" t="str">
            <v>Energy</v>
          </cell>
          <cell r="M612" t="str">
            <v>Summer</v>
          </cell>
          <cell r="N612" t="str">
            <v>Tier 5</v>
          </cell>
          <cell r="R612" t="str">
            <v>C</v>
          </cell>
          <cell r="V612">
            <v>0</v>
          </cell>
        </row>
        <row r="613">
          <cell r="G613" t="str">
            <v>EL-1</v>
          </cell>
          <cell r="J613" t="str">
            <v>ECRA</v>
          </cell>
          <cell r="L613" t="str">
            <v>Energy</v>
          </cell>
          <cell r="M613" t="str">
            <v>Winter</v>
          </cell>
          <cell r="N613" t="str">
            <v>MARL kWh</v>
          </cell>
          <cell r="R613" t="str">
            <v>C</v>
          </cell>
          <cell r="V613">
            <v>2117</v>
          </cell>
        </row>
        <row r="614">
          <cell r="G614" t="str">
            <v>EL-1</v>
          </cell>
          <cell r="J614" t="str">
            <v>ECRA</v>
          </cell>
          <cell r="L614" t="str">
            <v>Energy</v>
          </cell>
          <cell r="M614" t="str">
            <v>Winter</v>
          </cell>
          <cell r="N614" t="str">
            <v>Min Bill kWh</v>
          </cell>
          <cell r="R614" t="str">
            <v>C</v>
          </cell>
          <cell r="V614">
            <v>3175353.868888</v>
          </cell>
        </row>
        <row r="615">
          <cell r="G615" t="str">
            <v>EL-1</v>
          </cell>
          <cell r="J615" t="str">
            <v>ECRA</v>
          </cell>
          <cell r="L615" t="str">
            <v>Energy</v>
          </cell>
          <cell r="M615" t="str">
            <v>Winter</v>
          </cell>
          <cell r="N615" t="str">
            <v>Tier 1</v>
          </cell>
          <cell r="R615" t="str">
            <v>C</v>
          </cell>
          <cell r="V615">
            <v>1234335838.660624</v>
          </cell>
        </row>
        <row r="616">
          <cell r="G616" t="str">
            <v>EL-1</v>
          </cell>
          <cell r="J616" t="str">
            <v>ECRA</v>
          </cell>
          <cell r="L616" t="str">
            <v>Energy</v>
          </cell>
          <cell r="M616" t="str">
            <v>Winter</v>
          </cell>
          <cell r="N616" t="str">
            <v>Tier 2</v>
          </cell>
          <cell r="R616" t="str">
            <v>C</v>
          </cell>
          <cell r="V616">
            <v>449045913.16052198</v>
          </cell>
        </row>
        <row r="617">
          <cell r="G617" t="str">
            <v>EL-1</v>
          </cell>
          <cell r="J617" t="str">
            <v>ECRA</v>
          </cell>
          <cell r="L617" t="str">
            <v>Energy</v>
          </cell>
          <cell r="M617" t="str">
            <v>Winter</v>
          </cell>
          <cell r="N617" t="str">
            <v>Tier 3</v>
          </cell>
          <cell r="R617" t="str">
            <v>C</v>
          </cell>
          <cell r="V617">
            <v>12063347.836851001</v>
          </cell>
        </row>
        <row r="618">
          <cell r="G618" t="str">
            <v>EL-1</v>
          </cell>
          <cell r="J618" t="str">
            <v>ECRA</v>
          </cell>
          <cell r="L618" t="str">
            <v>Energy</v>
          </cell>
          <cell r="M618" t="str">
            <v>Winter</v>
          </cell>
          <cell r="N618" t="str">
            <v>Tier 4</v>
          </cell>
          <cell r="R618" t="str">
            <v>C</v>
          </cell>
          <cell r="V618">
            <v>0</v>
          </cell>
        </row>
        <row r="619">
          <cell r="G619" t="str">
            <v>EL-1</v>
          </cell>
          <cell r="J619" t="str">
            <v>ECRA</v>
          </cell>
          <cell r="L619" t="str">
            <v>Energy</v>
          </cell>
          <cell r="M619" t="str">
            <v>Winter</v>
          </cell>
          <cell r="N619" t="str">
            <v>Tier 5</v>
          </cell>
          <cell r="R619" t="str">
            <v>C</v>
          </cell>
          <cell r="V619">
            <v>0</v>
          </cell>
        </row>
        <row r="620">
          <cell r="G620" t="str">
            <v>EL-1</v>
          </cell>
          <cell r="J620" t="str">
            <v>Generation</v>
          </cell>
          <cell r="L620" t="str">
            <v>Energy</v>
          </cell>
          <cell r="M620" t="str">
            <v>Summer</v>
          </cell>
          <cell r="N620" t="str">
            <v>MARL kWh</v>
          </cell>
          <cell r="R620" t="str">
            <v>C</v>
          </cell>
          <cell r="V620">
            <v>10798</v>
          </cell>
        </row>
        <row r="621">
          <cell r="G621" t="str">
            <v>EL-1</v>
          </cell>
          <cell r="J621" t="str">
            <v>Generation</v>
          </cell>
          <cell r="L621" t="str">
            <v>Energy</v>
          </cell>
          <cell r="M621" t="str">
            <v>Summer</v>
          </cell>
          <cell r="N621" t="str">
            <v>Min Bill kWh</v>
          </cell>
          <cell r="R621" t="str">
            <v>C</v>
          </cell>
          <cell r="V621">
            <v>3087381.1953660003</v>
          </cell>
        </row>
        <row r="622">
          <cell r="G622" t="str">
            <v>EL-1</v>
          </cell>
          <cell r="J622" t="str">
            <v>Generation</v>
          </cell>
          <cell r="L622" t="str">
            <v>Energy</v>
          </cell>
          <cell r="M622" t="str">
            <v>Summer</v>
          </cell>
          <cell r="N622" t="str">
            <v>Tier 1</v>
          </cell>
          <cell r="R622" t="str">
            <v>C</v>
          </cell>
          <cell r="V622">
            <v>656360050.35957491</v>
          </cell>
        </row>
        <row r="623">
          <cell r="G623" t="str">
            <v>EL-1</v>
          </cell>
          <cell r="J623" t="str">
            <v>Generation</v>
          </cell>
          <cell r="L623" t="str">
            <v>Energy</v>
          </cell>
          <cell r="M623" t="str">
            <v>Summer</v>
          </cell>
          <cell r="N623" t="str">
            <v>Tier 2</v>
          </cell>
          <cell r="R623" t="str">
            <v>C</v>
          </cell>
          <cell r="V623">
            <v>469680512.56321996</v>
          </cell>
        </row>
        <row r="624">
          <cell r="G624" t="str">
            <v>EL-1</v>
          </cell>
          <cell r="J624" t="str">
            <v>Generation</v>
          </cell>
          <cell r="L624" t="str">
            <v>Energy</v>
          </cell>
          <cell r="M624" t="str">
            <v>Summer</v>
          </cell>
          <cell r="N624" t="str">
            <v>Tier 3</v>
          </cell>
          <cell r="R624" t="str">
            <v>C</v>
          </cell>
          <cell r="V624">
            <v>12124189.812142</v>
          </cell>
        </row>
        <row r="625">
          <cell r="G625" t="str">
            <v>EL-1</v>
          </cell>
          <cell r="J625" t="str">
            <v>Generation</v>
          </cell>
          <cell r="L625" t="str">
            <v>Energy</v>
          </cell>
          <cell r="M625" t="str">
            <v>Summer</v>
          </cell>
          <cell r="N625" t="str">
            <v>Tier 4</v>
          </cell>
          <cell r="R625" t="str">
            <v>C</v>
          </cell>
          <cell r="V625">
            <v>0</v>
          </cell>
        </row>
        <row r="626">
          <cell r="G626" t="str">
            <v>EL-1</v>
          </cell>
          <cell r="J626" t="str">
            <v>Generation</v>
          </cell>
          <cell r="L626" t="str">
            <v>Energy</v>
          </cell>
          <cell r="M626" t="str">
            <v>Summer</v>
          </cell>
          <cell r="N626" t="str">
            <v>Tier 5</v>
          </cell>
          <cell r="R626" t="str">
            <v>C</v>
          </cell>
          <cell r="V626">
            <v>0</v>
          </cell>
        </row>
        <row r="627">
          <cell r="G627" t="str">
            <v>EL-1</v>
          </cell>
          <cell r="J627" t="str">
            <v>Generation</v>
          </cell>
          <cell r="L627" t="str">
            <v>Energy</v>
          </cell>
          <cell r="M627" t="str">
            <v>Winter</v>
          </cell>
          <cell r="N627" t="str">
            <v>MARL kWh</v>
          </cell>
          <cell r="R627" t="str">
            <v>C</v>
          </cell>
          <cell r="V627">
            <v>2117</v>
          </cell>
        </row>
        <row r="628">
          <cell r="G628" t="str">
            <v>EL-1</v>
          </cell>
          <cell r="J628" t="str">
            <v>Generation</v>
          </cell>
          <cell r="L628" t="str">
            <v>Energy</v>
          </cell>
          <cell r="M628" t="str">
            <v>Winter</v>
          </cell>
          <cell r="N628" t="str">
            <v>Min Bill kWh</v>
          </cell>
          <cell r="R628" t="str">
            <v>C</v>
          </cell>
          <cell r="V628">
            <v>3175353.868888</v>
          </cell>
        </row>
        <row r="629">
          <cell r="G629" t="str">
            <v>EL-1</v>
          </cell>
          <cell r="J629" t="str">
            <v>Generation</v>
          </cell>
          <cell r="L629" t="str">
            <v>Energy</v>
          </cell>
          <cell r="M629" t="str">
            <v>Winter</v>
          </cell>
          <cell r="N629" t="str">
            <v>Tier 1</v>
          </cell>
          <cell r="R629" t="str">
            <v>C</v>
          </cell>
          <cell r="V629">
            <v>1234335838.660624</v>
          </cell>
        </row>
        <row r="630">
          <cell r="G630" t="str">
            <v>EL-1</v>
          </cell>
          <cell r="J630" t="str">
            <v>Generation</v>
          </cell>
          <cell r="L630" t="str">
            <v>Energy</v>
          </cell>
          <cell r="M630" t="str">
            <v>Winter</v>
          </cell>
          <cell r="N630" t="str">
            <v>Tier 2</v>
          </cell>
          <cell r="R630" t="str">
            <v>C</v>
          </cell>
          <cell r="V630">
            <v>449045913.16052198</v>
          </cell>
        </row>
        <row r="631">
          <cell r="G631" t="str">
            <v>EL-1</v>
          </cell>
          <cell r="J631" t="str">
            <v>Generation</v>
          </cell>
          <cell r="L631" t="str">
            <v>Energy</v>
          </cell>
          <cell r="M631" t="str">
            <v>Winter</v>
          </cell>
          <cell r="N631" t="str">
            <v>Tier 3</v>
          </cell>
          <cell r="R631" t="str">
            <v>C</v>
          </cell>
          <cell r="V631">
            <v>12063347.836851001</v>
          </cell>
        </row>
        <row r="632">
          <cell r="G632" t="str">
            <v>EL-1</v>
          </cell>
          <cell r="J632" t="str">
            <v>Generation</v>
          </cell>
          <cell r="L632" t="str">
            <v>Energy</v>
          </cell>
          <cell r="M632" t="str">
            <v>Winter</v>
          </cell>
          <cell r="N632" t="str">
            <v>Tier 4</v>
          </cell>
          <cell r="R632" t="str">
            <v>C</v>
          </cell>
          <cell r="V632">
            <v>0</v>
          </cell>
        </row>
        <row r="633">
          <cell r="G633" t="str">
            <v>EL-1</v>
          </cell>
          <cell r="J633" t="str">
            <v>Generation</v>
          </cell>
          <cell r="L633" t="str">
            <v>Energy</v>
          </cell>
          <cell r="M633" t="str">
            <v>Winter</v>
          </cell>
          <cell r="N633" t="str">
            <v>Tier 5</v>
          </cell>
          <cell r="R633" t="str">
            <v>C</v>
          </cell>
          <cell r="V633">
            <v>0</v>
          </cell>
        </row>
        <row r="634">
          <cell r="G634" t="str">
            <v>EL-1</v>
          </cell>
          <cell r="J634" t="str">
            <v>ND</v>
          </cell>
          <cell r="L634" t="str">
            <v>DL</v>
          </cell>
          <cell r="M634" t="str">
            <v>N/A</v>
          </cell>
          <cell r="N634" t="str">
            <v>N/A</v>
          </cell>
          <cell r="R634" t="str">
            <v>C</v>
          </cell>
          <cell r="V634">
            <v>0</v>
          </cell>
        </row>
        <row r="635">
          <cell r="G635" t="str">
            <v>EL-1</v>
          </cell>
          <cell r="J635" t="str">
            <v>ND</v>
          </cell>
          <cell r="L635" t="str">
            <v>Energy</v>
          </cell>
          <cell r="M635" t="str">
            <v>Summer</v>
          </cell>
          <cell r="N635" t="str">
            <v>MARL kWh</v>
          </cell>
          <cell r="R635" t="str">
            <v>C</v>
          </cell>
          <cell r="V635">
            <v>10798</v>
          </cell>
        </row>
        <row r="636">
          <cell r="G636" t="str">
            <v>EL-1</v>
          </cell>
          <cell r="J636" t="str">
            <v>ND</v>
          </cell>
          <cell r="L636" t="str">
            <v>Energy</v>
          </cell>
          <cell r="M636" t="str">
            <v>Summer</v>
          </cell>
          <cell r="N636" t="str">
            <v>Min Bill kWh</v>
          </cell>
          <cell r="R636" t="str">
            <v>C</v>
          </cell>
          <cell r="V636">
            <v>3087381.1953660003</v>
          </cell>
        </row>
        <row r="637">
          <cell r="G637" t="str">
            <v>EL-1</v>
          </cell>
          <cell r="J637" t="str">
            <v>ND</v>
          </cell>
          <cell r="L637" t="str">
            <v>Energy</v>
          </cell>
          <cell r="M637" t="str">
            <v>Summer</v>
          </cell>
          <cell r="N637" t="str">
            <v>Tier 1</v>
          </cell>
          <cell r="R637" t="str">
            <v>C</v>
          </cell>
          <cell r="V637">
            <v>656360050.35957491</v>
          </cell>
        </row>
        <row r="638">
          <cell r="G638" t="str">
            <v>EL-1</v>
          </cell>
          <cell r="J638" t="str">
            <v>ND</v>
          </cell>
          <cell r="L638" t="str">
            <v>Energy</v>
          </cell>
          <cell r="M638" t="str">
            <v>Summer</v>
          </cell>
          <cell r="N638" t="str">
            <v>Tier 2</v>
          </cell>
          <cell r="R638" t="str">
            <v>C</v>
          </cell>
          <cell r="V638">
            <v>469680512.56321996</v>
          </cell>
        </row>
        <row r="639">
          <cell r="G639" t="str">
            <v>EL-1</v>
          </cell>
          <cell r="J639" t="str">
            <v>ND</v>
          </cell>
          <cell r="L639" t="str">
            <v>Energy</v>
          </cell>
          <cell r="M639" t="str">
            <v>Summer</v>
          </cell>
          <cell r="N639" t="str">
            <v>Tier 3</v>
          </cell>
          <cell r="R639" t="str">
            <v>C</v>
          </cell>
          <cell r="V639">
            <v>12124189.812142</v>
          </cell>
        </row>
        <row r="640">
          <cell r="G640" t="str">
            <v>EL-1</v>
          </cell>
          <cell r="J640" t="str">
            <v>ND</v>
          </cell>
          <cell r="L640" t="str">
            <v>Energy</v>
          </cell>
          <cell r="M640" t="str">
            <v>Summer</v>
          </cell>
          <cell r="N640" t="str">
            <v>Tier 4</v>
          </cell>
          <cell r="R640" t="str">
            <v>C</v>
          </cell>
          <cell r="V640">
            <v>0</v>
          </cell>
        </row>
        <row r="641">
          <cell r="G641" t="str">
            <v>EL-1</v>
          </cell>
          <cell r="J641" t="str">
            <v>ND</v>
          </cell>
          <cell r="L641" t="str">
            <v>Energy</v>
          </cell>
          <cell r="M641" t="str">
            <v>Summer</v>
          </cell>
          <cell r="N641" t="str">
            <v>Tier 5</v>
          </cell>
          <cell r="R641" t="str">
            <v>C</v>
          </cell>
          <cell r="V641">
            <v>0</v>
          </cell>
        </row>
        <row r="642">
          <cell r="G642" t="str">
            <v>EL-1</v>
          </cell>
          <cell r="J642" t="str">
            <v>ND</v>
          </cell>
          <cell r="L642" t="str">
            <v>Energy</v>
          </cell>
          <cell r="M642" t="str">
            <v>Winter</v>
          </cell>
          <cell r="N642" t="str">
            <v>MARL kWh</v>
          </cell>
          <cell r="R642" t="str">
            <v>C</v>
          </cell>
          <cell r="V642">
            <v>2117</v>
          </cell>
        </row>
        <row r="643">
          <cell r="G643" t="str">
            <v>EL-1</v>
          </cell>
          <cell r="J643" t="str">
            <v>ND</v>
          </cell>
          <cell r="L643" t="str">
            <v>Energy</v>
          </cell>
          <cell r="M643" t="str">
            <v>Winter</v>
          </cell>
          <cell r="N643" t="str">
            <v>Min Bill kWh</v>
          </cell>
          <cell r="R643" t="str">
            <v>C</v>
          </cell>
          <cell r="V643">
            <v>3175353.868888</v>
          </cell>
        </row>
        <row r="644">
          <cell r="G644" t="str">
            <v>EL-1</v>
          </cell>
          <cell r="J644" t="str">
            <v>ND</v>
          </cell>
          <cell r="L644" t="str">
            <v>Energy</v>
          </cell>
          <cell r="M644" t="str">
            <v>Winter</v>
          </cell>
          <cell r="N644" t="str">
            <v>Tier 1</v>
          </cell>
          <cell r="R644" t="str">
            <v>C</v>
          </cell>
          <cell r="V644">
            <v>1234335838.660624</v>
          </cell>
        </row>
        <row r="645">
          <cell r="G645" t="str">
            <v>EL-1</v>
          </cell>
          <cell r="J645" t="str">
            <v>ND</v>
          </cell>
          <cell r="L645" t="str">
            <v>Energy</v>
          </cell>
          <cell r="M645" t="str">
            <v>Winter</v>
          </cell>
          <cell r="N645" t="str">
            <v>Tier 2</v>
          </cell>
          <cell r="R645" t="str">
            <v>C</v>
          </cell>
          <cell r="V645">
            <v>449045913.16052198</v>
          </cell>
        </row>
        <row r="646">
          <cell r="G646" t="str">
            <v>EL-1</v>
          </cell>
          <cell r="J646" t="str">
            <v>ND</v>
          </cell>
          <cell r="L646" t="str">
            <v>Energy</v>
          </cell>
          <cell r="M646" t="str">
            <v>Winter</v>
          </cell>
          <cell r="N646" t="str">
            <v>Tier 3</v>
          </cell>
          <cell r="R646" t="str">
            <v>C</v>
          </cell>
          <cell r="V646">
            <v>12063347.836851001</v>
          </cell>
        </row>
        <row r="647">
          <cell r="G647" t="str">
            <v>EL-1</v>
          </cell>
          <cell r="J647" t="str">
            <v>ND</v>
          </cell>
          <cell r="L647" t="str">
            <v>Energy</v>
          </cell>
          <cell r="M647" t="str">
            <v>Winter</v>
          </cell>
          <cell r="N647" t="str">
            <v>Tier 4</v>
          </cell>
          <cell r="R647" t="str">
            <v>C</v>
          </cell>
          <cell r="V647">
            <v>0</v>
          </cell>
        </row>
        <row r="648">
          <cell r="G648" t="str">
            <v>EL-1</v>
          </cell>
          <cell r="J648" t="str">
            <v>ND</v>
          </cell>
          <cell r="L648" t="str">
            <v>Energy</v>
          </cell>
          <cell r="M648" t="str">
            <v>Winter</v>
          </cell>
          <cell r="N648" t="str">
            <v>Tier 5</v>
          </cell>
          <cell r="R648" t="str">
            <v>C</v>
          </cell>
          <cell r="V648">
            <v>0</v>
          </cell>
        </row>
        <row r="649">
          <cell r="G649" t="str">
            <v>EL-1</v>
          </cell>
          <cell r="J649" t="str">
            <v>NSGC</v>
          </cell>
          <cell r="L649" t="str">
            <v>Energy</v>
          </cell>
          <cell r="M649" t="str">
            <v>Summer</v>
          </cell>
          <cell r="N649" t="str">
            <v>MARL kWh</v>
          </cell>
          <cell r="R649" t="str">
            <v>C</v>
          </cell>
          <cell r="V649">
            <v>10798</v>
          </cell>
        </row>
        <row r="650">
          <cell r="G650" t="str">
            <v>EL-1</v>
          </cell>
          <cell r="J650" t="str">
            <v>NSGC</v>
          </cell>
          <cell r="L650" t="str">
            <v>Energy</v>
          </cell>
          <cell r="M650" t="str">
            <v>Summer</v>
          </cell>
          <cell r="N650" t="str">
            <v>Min Bill kWh</v>
          </cell>
          <cell r="R650" t="str">
            <v>C</v>
          </cell>
          <cell r="V650">
            <v>3087381.1953660003</v>
          </cell>
        </row>
        <row r="651">
          <cell r="G651" t="str">
            <v>EL-1</v>
          </cell>
          <cell r="J651" t="str">
            <v>NSGC</v>
          </cell>
          <cell r="L651" t="str">
            <v>Energy</v>
          </cell>
          <cell r="M651" t="str">
            <v>Summer</v>
          </cell>
          <cell r="N651" t="str">
            <v>Tier 1</v>
          </cell>
          <cell r="R651" t="str">
            <v>C</v>
          </cell>
          <cell r="V651">
            <v>656360050.35957491</v>
          </cell>
        </row>
        <row r="652">
          <cell r="G652" t="str">
            <v>EL-1</v>
          </cell>
          <cell r="J652" t="str">
            <v>NSGC</v>
          </cell>
          <cell r="L652" t="str">
            <v>Energy</v>
          </cell>
          <cell r="M652" t="str">
            <v>Summer</v>
          </cell>
          <cell r="N652" t="str">
            <v>Tier 2</v>
          </cell>
          <cell r="R652" t="str">
            <v>C</v>
          </cell>
          <cell r="V652">
            <v>469680512.56321996</v>
          </cell>
        </row>
        <row r="653">
          <cell r="G653" t="str">
            <v>EL-1</v>
          </cell>
          <cell r="J653" t="str">
            <v>NSGC</v>
          </cell>
          <cell r="L653" t="str">
            <v>Energy</v>
          </cell>
          <cell r="M653" t="str">
            <v>Summer</v>
          </cell>
          <cell r="N653" t="str">
            <v>Tier 3</v>
          </cell>
          <cell r="R653" t="str">
            <v>C</v>
          </cell>
          <cell r="V653">
            <v>12124189.812142</v>
          </cell>
        </row>
        <row r="654">
          <cell r="G654" t="str">
            <v>EL-1</v>
          </cell>
          <cell r="J654" t="str">
            <v>NSGC</v>
          </cell>
          <cell r="L654" t="str">
            <v>Energy</v>
          </cell>
          <cell r="M654" t="str">
            <v>Summer</v>
          </cell>
          <cell r="N654" t="str">
            <v>Tier 4</v>
          </cell>
          <cell r="R654" t="str">
            <v>C</v>
          </cell>
          <cell r="V654">
            <v>0</v>
          </cell>
        </row>
        <row r="655">
          <cell r="G655" t="str">
            <v>EL-1</v>
          </cell>
          <cell r="J655" t="str">
            <v>NSGC</v>
          </cell>
          <cell r="L655" t="str">
            <v>Energy</v>
          </cell>
          <cell r="M655" t="str">
            <v>Summer</v>
          </cell>
          <cell r="N655" t="str">
            <v>Tier 5</v>
          </cell>
          <cell r="R655" t="str">
            <v>C</v>
          </cell>
          <cell r="V655">
            <v>0</v>
          </cell>
        </row>
        <row r="656">
          <cell r="G656" t="str">
            <v>EL-1</v>
          </cell>
          <cell r="J656" t="str">
            <v>NSGC</v>
          </cell>
          <cell r="L656" t="str">
            <v>Energy</v>
          </cell>
          <cell r="M656" t="str">
            <v>Winter</v>
          </cell>
          <cell r="N656" t="str">
            <v>MARL kWh</v>
          </cell>
          <cell r="R656" t="str">
            <v>C</v>
          </cell>
          <cell r="V656">
            <v>2117</v>
          </cell>
        </row>
        <row r="657">
          <cell r="G657" t="str">
            <v>EL-1</v>
          </cell>
          <cell r="J657" t="str">
            <v>NSGC</v>
          </cell>
          <cell r="L657" t="str">
            <v>Energy</v>
          </cell>
          <cell r="M657" t="str">
            <v>Winter</v>
          </cell>
          <cell r="N657" t="str">
            <v>Min Bill kWh</v>
          </cell>
          <cell r="R657" t="str">
            <v>C</v>
          </cell>
          <cell r="V657">
            <v>3175353.868888</v>
          </cell>
        </row>
        <row r="658">
          <cell r="G658" t="str">
            <v>EL-1</v>
          </cell>
          <cell r="J658" t="str">
            <v>NSGC</v>
          </cell>
          <cell r="L658" t="str">
            <v>Energy</v>
          </cell>
          <cell r="M658" t="str">
            <v>Winter</v>
          </cell>
          <cell r="N658" t="str">
            <v>Tier 1</v>
          </cell>
          <cell r="R658" t="str">
            <v>C</v>
          </cell>
          <cell r="V658">
            <v>1234335838.660624</v>
          </cell>
        </row>
        <row r="659">
          <cell r="G659" t="str">
            <v>EL-1</v>
          </cell>
          <cell r="J659" t="str">
            <v>NSGC</v>
          </cell>
          <cell r="L659" t="str">
            <v>Energy</v>
          </cell>
          <cell r="M659" t="str">
            <v>Winter</v>
          </cell>
          <cell r="N659" t="str">
            <v>Tier 2</v>
          </cell>
          <cell r="R659" t="str">
            <v>C</v>
          </cell>
          <cell r="V659">
            <v>449045913.16052198</v>
          </cell>
        </row>
        <row r="660">
          <cell r="G660" t="str">
            <v>EL-1</v>
          </cell>
          <cell r="J660" t="str">
            <v>NSGC</v>
          </cell>
          <cell r="L660" t="str">
            <v>Energy</v>
          </cell>
          <cell r="M660" t="str">
            <v>Winter</v>
          </cell>
          <cell r="N660" t="str">
            <v>Tier 3</v>
          </cell>
          <cell r="R660" t="str">
            <v>C</v>
          </cell>
          <cell r="V660">
            <v>12063347.836851001</v>
          </cell>
        </row>
        <row r="661">
          <cell r="G661" t="str">
            <v>EL-1</v>
          </cell>
          <cell r="J661" t="str">
            <v>NSGC</v>
          </cell>
          <cell r="L661" t="str">
            <v>Energy</v>
          </cell>
          <cell r="M661" t="str">
            <v>Winter</v>
          </cell>
          <cell r="N661" t="str">
            <v>Tier 4</v>
          </cell>
          <cell r="R661" t="str">
            <v>C</v>
          </cell>
          <cell r="V661">
            <v>0</v>
          </cell>
        </row>
        <row r="662">
          <cell r="G662" t="str">
            <v>EL-1</v>
          </cell>
          <cell r="J662" t="str">
            <v>NSGC</v>
          </cell>
          <cell r="L662" t="str">
            <v>Energy</v>
          </cell>
          <cell r="M662" t="str">
            <v>Winter</v>
          </cell>
          <cell r="N662" t="str">
            <v>Tier 5</v>
          </cell>
          <cell r="R662" t="str">
            <v>C</v>
          </cell>
          <cell r="V662">
            <v>0</v>
          </cell>
        </row>
        <row r="663">
          <cell r="G663" t="str">
            <v>EL-1</v>
          </cell>
          <cell r="J663" t="str">
            <v>PCIA</v>
          </cell>
          <cell r="L663" t="str">
            <v>DL</v>
          </cell>
          <cell r="M663" t="str">
            <v>N/A</v>
          </cell>
          <cell r="N663" t="str">
            <v>N/A</v>
          </cell>
          <cell r="R663" t="str">
            <v>C</v>
          </cell>
          <cell r="V663">
            <v>0</v>
          </cell>
        </row>
        <row r="664">
          <cell r="G664" t="str">
            <v>EL-1</v>
          </cell>
          <cell r="J664" t="str">
            <v>PCIA</v>
          </cell>
          <cell r="L664" t="str">
            <v>Pre-09</v>
          </cell>
          <cell r="M664" t="str">
            <v>N/A</v>
          </cell>
          <cell r="N664" t="str">
            <v>N/A</v>
          </cell>
          <cell r="R664" t="str">
            <v>C</v>
          </cell>
          <cell r="V664">
            <v>0</v>
          </cell>
        </row>
        <row r="665">
          <cell r="G665" t="str">
            <v>EL-1</v>
          </cell>
          <cell r="J665" t="str">
            <v>PCIA</v>
          </cell>
          <cell r="L665" t="str">
            <v>Vin 09</v>
          </cell>
          <cell r="M665" t="str">
            <v>N/A</v>
          </cell>
          <cell r="N665" t="str">
            <v>N/A</v>
          </cell>
          <cell r="R665" t="str">
            <v>C</v>
          </cell>
          <cell r="V665">
            <v>0</v>
          </cell>
        </row>
        <row r="666">
          <cell r="G666" t="str">
            <v>EL-1</v>
          </cell>
          <cell r="J666" t="str">
            <v>PCIA</v>
          </cell>
          <cell r="L666" t="str">
            <v>Vin 10</v>
          </cell>
          <cell r="M666" t="str">
            <v>N/A</v>
          </cell>
          <cell r="N666" t="str">
            <v>N/A</v>
          </cell>
          <cell r="R666" t="str">
            <v>C</v>
          </cell>
          <cell r="V666">
            <v>0</v>
          </cell>
        </row>
        <row r="667">
          <cell r="G667" t="str">
            <v>EL-1</v>
          </cell>
          <cell r="J667" t="str">
            <v>PCIA</v>
          </cell>
          <cell r="L667" t="str">
            <v>Vin 11</v>
          </cell>
          <cell r="M667" t="str">
            <v>N/A</v>
          </cell>
          <cell r="N667" t="str">
            <v>N/A</v>
          </cell>
          <cell r="R667" t="str">
            <v>C</v>
          </cell>
          <cell r="V667">
            <v>0</v>
          </cell>
        </row>
        <row r="668">
          <cell r="G668" t="str">
            <v>EL-1</v>
          </cell>
          <cell r="J668" t="str">
            <v>PCIA</v>
          </cell>
          <cell r="L668" t="str">
            <v>Vin 12</v>
          </cell>
          <cell r="M668" t="str">
            <v>N/A</v>
          </cell>
          <cell r="N668" t="str">
            <v>N/A</v>
          </cell>
          <cell r="R668" t="str">
            <v>C</v>
          </cell>
          <cell r="V668">
            <v>0</v>
          </cell>
        </row>
        <row r="669">
          <cell r="G669" t="str">
            <v>EL-1</v>
          </cell>
          <cell r="J669" t="str">
            <v>PCIA</v>
          </cell>
          <cell r="L669" t="str">
            <v>Vin 13</v>
          </cell>
          <cell r="M669" t="str">
            <v>N/A</v>
          </cell>
          <cell r="N669" t="str">
            <v>N/A</v>
          </cell>
          <cell r="R669" t="str">
            <v>C</v>
          </cell>
          <cell r="V669">
            <v>0</v>
          </cell>
        </row>
        <row r="670">
          <cell r="G670" t="str">
            <v>EL-1</v>
          </cell>
          <cell r="J670" t="str">
            <v>PCIA</v>
          </cell>
          <cell r="L670" t="str">
            <v>Vin 14</v>
          </cell>
          <cell r="M670" t="str">
            <v>N/A</v>
          </cell>
          <cell r="N670" t="str">
            <v>N/A</v>
          </cell>
          <cell r="R670" t="str">
            <v>C</v>
          </cell>
          <cell r="V670">
            <v>0</v>
          </cell>
        </row>
        <row r="671">
          <cell r="G671" t="str">
            <v>EL-1</v>
          </cell>
          <cell r="J671" t="str">
            <v>PCIA</v>
          </cell>
          <cell r="L671" t="str">
            <v>Vin 15</v>
          </cell>
          <cell r="M671" t="str">
            <v>N/A</v>
          </cell>
          <cell r="N671" t="str">
            <v>N/A</v>
          </cell>
          <cell r="R671" t="str">
            <v>C</v>
          </cell>
          <cell r="V671">
            <v>0</v>
          </cell>
        </row>
        <row r="672">
          <cell r="G672" t="str">
            <v>EL-1</v>
          </cell>
          <cell r="J672" t="str">
            <v>PCIA</v>
          </cell>
          <cell r="L672" t="str">
            <v>Vin 16</v>
          </cell>
          <cell r="M672" t="str">
            <v>N/A</v>
          </cell>
          <cell r="N672" t="str">
            <v>N/A</v>
          </cell>
          <cell r="R672" t="str">
            <v>C</v>
          </cell>
          <cell r="V672">
            <v>0</v>
          </cell>
        </row>
        <row r="673">
          <cell r="G673" t="str">
            <v>EL-1</v>
          </cell>
          <cell r="J673" t="str">
            <v>PCIA</v>
          </cell>
          <cell r="L673" t="str">
            <v>Vin 17</v>
          </cell>
          <cell r="M673" t="str">
            <v>N/A</v>
          </cell>
          <cell r="N673" t="str">
            <v>N/A</v>
          </cell>
          <cell r="R673" t="str">
            <v>C</v>
          </cell>
          <cell r="V673">
            <v>0</v>
          </cell>
        </row>
        <row r="674">
          <cell r="G674" t="str">
            <v>EL-1</v>
          </cell>
          <cell r="J674" t="str">
            <v>PCIA</v>
          </cell>
          <cell r="L674" t="str">
            <v>Vin 18</v>
          </cell>
          <cell r="M674" t="str">
            <v>N/A</v>
          </cell>
          <cell r="N674" t="str">
            <v>N/A</v>
          </cell>
          <cell r="R674" t="str">
            <v>C</v>
          </cell>
          <cell r="V674">
            <v>0</v>
          </cell>
        </row>
        <row r="675">
          <cell r="G675" t="str">
            <v>EL-1</v>
          </cell>
          <cell r="J675" t="str">
            <v>PCIA</v>
          </cell>
          <cell r="L675" t="str">
            <v>Vin 19</v>
          </cell>
          <cell r="M675" t="str">
            <v>N/A</v>
          </cell>
          <cell r="N675" t="str">
            <v>N/A</v>
          </cell>
          <cell r="R675" t="str">
            <v>C</v>
          </cell>
          <cell r="V675">
            <v>0</v>
          </cell>
        </row>
        <row r="676">
          <cell r="G676" t="str">
            <v>EL-1</v>
          </cell>
          <cell r="J676" t="str">
            <v>PPP</v>
          </cell>
          <cell r="L676" t="str">
            <v>DL</v>
          </cell>
          <cell r="M676" t="str">
            <v>N/A</v>
          </cell>
          <cell r="N676" t="str">
            <v>N/A</v>
          </cell>
          <cell r="R676" t="str">
            <v>C</v>
          </cell>
          <cell r="V676">
            <v>0</v>
          </cell>
        </row>
        <row r="677">
          <cell r="G677" t="str">
            <v>EL-1</v>
          </cell>
          <cell r="J677" t="str">
            <v>PPP</v>
          </cell>
          <cell r="L677" t="str">
            <v>Energy</v>
          </cell>
          <cell r="M677" t="str">
            <v>Summer</v>
          </cell>
          <cell r="N677" t="str">
            <v>MARL kWh</v>
          </cell>
          <cell r="R677" t="str">
            <v>C</v>
          </cell>
          <cell r="V677">
            <v>10798</v>
          </cell>
        </row>
        <row r="678">
          <cell r="G678" t="str">
            <v>EL-1</v>
          </cell>
          <cell r="J678" t="str">
            <v>PPP</v>
          </cell>
          <cell r="L678" t="str">
            <v>Energy</v>
          </cell>
          <cell r="M678" t="str">
            <v>Summer</v>
          </cell>
          <cell r="N678" t="str">
            <v>Min Bill kWh</v>
          </cell>
          <cell r="R678" t="str">
            <v>C</v>
          </cell>
          <cell r="V678">
            <v>3087381.1953660003</v>
          </cell>
        </row>
        <row r="679">
          <cell r="G679" t="str">
            <v>EL-1</v>
          </cell>
          <cell r="J679" t="str">
            <v>PPP</v>
          </cell>
          <cell r="L679" t="str">
            <v>Energy</v>
          </cell>
          <cell r="M679" t="str">
            <v>Summer</v>
          </cell>
          <cell r="N679" t="str">
            <v>Tier 1</v>
          </cell>
          <cell r="R679" t="str">
            <v>C</v>
          </cell>
          <cell r="V679">
            <v>656360050.35957491</v>
          </cell>
        </row>
        <row r="680">
          <cell r="G680" t="str">
            <v>EL-1</v>
          </cell>
          <cell r="J680" t="str">
            <v>PPP</v>
          </cell>
          <cell r="L680" t="str">
            <v>Energy</v>
          </cell>
          <cell r="M680" t="str">
            <v>Summer</v>
          </cell>
          <cell r="N680" t="str">
            <v>Tier 2</v>
          </cell>
          <cell r="R680" t="str">
            <v>C</v>
          </cell>
          <cell r="V680">
            <v>469680512.56321996</v>
          </cell>
        </row>
        <row r="681">
          <cell r="G681" t="str">
            <v>EL-1</v>
          </cell>
          <cell r="J681" t="str">
            <v>PPP</v>
          </cell>
          <cell r="L681" t="str">
            <v>Energy</v>
          </cell>
          <cell r="M681" t="str">
            <v>Summer</v>
          </cell>
          <cell r="N681" t="str">
            <v>Tier 3</v>
          </cell>
          <cell r="R681" t="str">
            <v>C</v>
          </cell>
          <cell r="V681">
            <v>12124189.812142</v>
          </cell>
        </row>
        <row r="682">
          <cell r="G682" t="str">
            <v>EL-1</v>
          </cell>
          <cell r="J682" t="str">
            <v>PPP</v>
          </cell>
          <cell r="L682" t="str">
            <v>Energy</v>
          </cell>
          <cell r="M682" t="str">
            <v>Summer</v>
          </cell>
          <cell r="N682" t="str">
            <v>Tier 4</v>
          </cell>
          <cell r="R682" t="str">
            <v>C</v>
          </cell>
          <cell r="V682">
            <v>0</v>
          </cell>
        </row>
        <row r="683">
          <cell r="G683" t="str">
            <v>EL-1</v>
          </cell>
          <cell r="J683" t="str">
            <v>PPP</v>
          </cell>
          <cell r="L683" t="str">
            <v>Energy</v>
          </cell>
          <cell r="M683" t="str">
            <v>Summer</v>
          </cell>
          <cell r="N683" t="str">
            <v>Tier 5</v>
          </cell>
          <cell r="R683" t="str">
            <v>C</v>
          </cell>
          <cell r="V683">
            <v>0</v>
          </cell>
        </row>
        <row r="684">
          <cell r="G684" t="str">
            <v>EL-1</v>
          </cell>
          <cell r="J684" t="str">
            <v>PPP</v>
          </cell>
          <cell r="L684" t="str">
            <v>Energy</v>
          </cell>
          <cell r="M684" t="str">
            <v>Winter</v>
          </cell>
          <cell r="N684" t="str">
            <v>MARL kWh</v>
          </cell>
          <cell r="R684" t="str">
            <v>C</v>
          </cell>
          <cell r="V684">
            <v>2117</v>
          </cell>
        </row>
        <row r="685">
          <cell r="G685" t="str">
            <v>EL-1</v>
          </cell>
          <cell r="J685" t="str">
            <v>PPP</v>
          </cell>
          <cell r="L685" t="str">
            <v>Energy</v>
          </cell>
          <cell r="M685" t="str">
            <v>Winter</v>
          </cell>
          <cell r="N685" t="str">
            <v>Min Bill kWh</v>
          </cell>
          <cell r="R685" t="str">
            <v>C</v>
          </cell>
          <cell r="V685">
            <v>3175353.868888</v>
          </cell>
        </row>
        <row r="686">
          <cell r="G686" t="str">
            <v>EL-1</v>
          </cell>
          <cell r="J686" t="str">
            <v>PPP</v>
          </cell>
          <cell r="L686" t="str">
            <v>Energy</v>
          </cell>
          <cell r="M686" t="str">
            <v>Winter</v>
          </cell>
          <cell r="N686" t="str">
            <v>Tier 1</v>
          </cell>
          <cell r="R686" t="str">
            <v>C</v>
          </cell>
          <cell r="V686">
            <v>1234335838.660624</v>
          </cell>
        </row>
        <row r="687">
          <cell r="G687" t="str">
            <v>EL-1</v>
          </cell>
          <cell r="J687" t="str">
            <v>PPP</v>
          </cell>
          <cell r="L687" t="str">
            <v>Energy</v>
          </cell>
          <cell r="M687" t="str">
            <v>Winter</v>
          </cell>
          <cell r="N687" t="str">
            <v>Tier 2</v>
          </cell>
          <cell r="R687" t="str">
            <v>C</v>
          </cell>
          <cell r="V687">
            <v>449045913.16052198</v>
          </cell>
        </row>
        <row r="688">
          <cell r="G688" t="str">
            <v>EL-1</v>
          </cell>
          <cell r="J688" t="str">
            <v>PPP</v>
          </cell>
          <cell r="L688" t="str">
            <v>Energy</v>
          </cell>
          <cell r="M688" t="str">
            <v>Winter</v>
          </cell>
          <cell r="N688" t="str">
            <v>Tier 3</v>
          </cell>
          <cell r="R688" t="str">
            <v>C</v>
          </cell>
          <cell r="V688">
            <v>12063347.836851001</v>
          </cell>
        </row>
        <row r="689">
          <cell r="G689" t="str">
            <v>EL-1</v>
          </cell>
          <cell r="J689" t="str">
            <v>PPP</v>
          </cell>
          <cell r="L689" t="str">
            <v>Energy</v>
          </cell>
          <cell r="M689" t="str">
            <v>Winter</v>
          </cell>
          <cell r="N689" t="str">
            <v>Tier 4</v>
          </cell>
          <cell r="R689" t="str">
            <v>C</v>
          </cell>
          <cell r="V689">
            <v>0</v>
          </cell>
        </row>
        <row r="690">
          <cell r="G690" t="str">
            <v>EL-1</v>
          </cell>
          <cell r="J690" t="str">
            <v>PPP</v>
          </cell>
          <cell r="L690" t="str">
            <v>Energy</v>
          </cell>
          <cell r="M690" t="str">
            <v>Winter</v>
          </cell>
          <cell r="N690" t="str">
            <v>Tier 5</v>
          </cell>
          <cell r="R690" t="str">
            <v>C</v>
          </cell>
          <cell r="V690">
            <v>0</v>
          </cell>
        </row>
        <row r="691">
          <cell r="G691" t="str">
            <v>EL-1</v>
          </cell>
          <cell r="J691" t="str">
            <v>PPP</v>
          </cell>
          <cell r="L691" t="str">
            <v>DL</v>
          </cell>
          <cell r="M691" t="str">
            <v>N/A</v>
          </cell>
          <cell r="N691" t="str">
            <v>N/A</v>
          </cell>
          <cell r="R691" t="str">
            <v>C</v>
          </cell>
          <cell r="V691">
            <v>0</v>
          </cell>
        </row>
        <row r="692">
          <cell r="G692" t="str">
            <v>EL-1</v>
          </cell>
          <cell r="J692" t="str">
            <v>PPP</v>
          </cell>
          <cell r="L692" t="str">
            <v>Energy</v>
          </cell>
          <cell r="M692" t="str">
            <v>Summer</v>
          </cell>
          <cell r="N692" t="str">
            <v>MARL kWh</v>
          </cell>
          <cell r="R692" t="str">
            <v>C</v>
          </cell>
          <cell r="V692">
            <v>10798</v>
          </cell>
        </row>
        <row r="693">
          <cell r="G693" t="str">
            <v>EL-1</v>
          </cell>
          <cell r="J693" t="str">
            <v>PPP</v>
          </cell>
          <cell r="L693" t="str">
            <v>Energy</v>
          </cell>
          <cell r="M693" t="str">
            <v>Summer</v>
          </cell>
          <cell r="N693" t="str">
            <v>Min Bill kWh</v>
          </cell>
          <cell r="R693" t="str">
            <v>C</v>
          </cell>
          <cell r="V693">
            <v>3087381.1953660003</v>
          </cell>
        </row>
        <row r="694">
          <cell r="G694" t="str">
            <v>EL-1</v>
          </cell>
          <cell r="J694" t="str">
            <v>PPP</v>
          </cell>
          <cell r="L694" t="str">
            <v>Energy</v>
          </cell>
          <cell r="M694" t="str">
            <v>Summer</v>
          </cell>
          <cell r="N694" t="str">
            <v>Tier 1</v>
          </cell>
          <cell r="R694" t="str">
            <v>C</v>
          </cell>
          <cell r="V694">
            <v>656360050.35957491</v>
          </cell>
        </row>
        <row r="695">
          <cell r="G695" t="str">
            <v>EL-1</v>
          </cell>
          <cell r="J695" t="str">
            <v>PPP</v>
          </cell>
          <cell r="L695" t="str">
            <v>Energy</v>
          </cell>
          <cell r="M695" t="str">
            <v>Summer</v>
          </cell>
          <cell r="N695" t="str">
            <v>Tier 2</v>
          </cell>
          <cell r="R695" t="str">
            <v>C</v>
          </cell>
          <cell r="V695">
            <v>469680512.56321996</v>
          </cell>
        </row>
        <row r="696">
          <cell r="G696" t="str">
            <v>EL-1</v>
          </cell>
          <cell r="J696" t="str">
            <v>PPP</v>
          </cell>
          <cell r="L696" t="str">
            <v>Energy</v>
          </cell>
          <cell r="M696" t="str">
            <v>Summer</v>
          </cell>
          <cell r="N696" t="str">
            <v>Tier 3</v>
          </cell>
          <cell r="R696" t="str">
            <v>C</v>
          </cell>
          <cell r="V696">
            <v>12124189.812142</v>
          </cell>
        </row>
        <row r="697">
          <cell r="G697" t="str">
            <v>EL-1</v>
          </cell>
          <cell r="J697" t="str">
            <v>PPP</v>
          </cell>
          <cell r="L697" t="str">
            <v>Energy</v>
          </cell>
          <cell r="M697" t="str">
            <v>Summer</v>
          </cell>
          <cell r="N697" t="str">
            <v>Tier 4</v>
          </cell>
          <cell r="R697" t="str">
            <v>C</v>
          </cell>
          <cell r="V697">
            <v>0</v>
          </cell>
        </row>
        <row r="698">
          <cell r="G698" t="str">
            <v>EL-1</v>
          </cell>
          <cell r="J698" t="str">
            <v>PPP</v>
          </cell>
          <cell r="L698" t="str">
            <v>Energy</v>
          </cell>
          <cell r="M698" t="str">
            <v>Summer</v>
          </cell>
          <cell r="N698" t="str">
            <v>Tier 5</v>
          </cell>
          <cell r="R698" t="str">
            <v>C</v>
          </cell>
          <cell r="V698">
            <v>0</v>
          </cell>
        </row>
        <row r="699">
          <cell r="G699" t="str">
            <v>EL-1</v>
          </cell>
          <cell r="J699" t="str">
            <v>PPP</v>
          </cell>
          <cell r="L699" t="str">
            <v>Energy</v>
          </cell>
          <cell r="M699" t="str">
            <v>Winter</v>
          </cell>
          <cell r="N699" t="str">
            <v>MARL kWh</v>
          </cell>
          <cell r="R699" t="str">
            <v>C</v>
          </cell>
          <cell r="V699">
            <v>2117</v>
          </cell>
        </row>
        <row r="700">
          <cell r="G700" t="str">
            <v>EL-1</v>
          </cell>
          <cell r="J700" t="str">
            <v>PPP</v>
          </cell>
          <cell r="L700" t="str">
            <v>Energy</v>
          </cell>
          <cell r="M700" t="str">
            <v>Winter</v>
          </cell>
          <cell r="N700" t="str">
            <v>Min Bill kWh</v>
          </cell>
          <cell r="R700" t="str">
            <v>C</v>
          </cell>
          <cell r="V700">
            <v>3175353.868888</v>
          </cell>
        </row>
        <row r="701">
          <cell r="G701" t="str">
            <v>EL-1</v>
          </cell>
          <cell r="J701" t="str">
            <v>PPP</v>
          </cell>
          <cell r="L701" t="str">
            <v>Energy</v>
          </cell>
          <cell r="M701" t="str">
            <v>Winter</v>
          </cell>
          <cell r="N701" t="str">
            <v>Tier 1</v>
          </cell>
          <cell r="R701" t="str">
            <v>C</v>
          </cell>
          <cell r="V701">
            <v>1234335838.660624</v>
          </cell>
        </row>
        <row r="702">
          <cell r="G702" t="str">
            <v>EL-1</v>
          </cell>
          <cell r="J702" t="str">
            <v>PPP</v>
          </cell>
          <cell r="L702" t="str">
            <v>Energy</v>
          </cell>
          <cell r="M702" t="str">
            <v>Winter</v>
          </cell>
          <cell r="N702" t="str">
            <v>Tier 2</v>
          </cell>
          <cell r="R702" t="str">
            <v>C</v>
          </cell>
          <cell r="V702">
            <v>449045913.16052198</v>
          </cell>
        </row>
        <row r="703">
          <cell r="G703" t="str">
            <v>EL-1</v>
          </cell>
          <cell r="J703" t="str">
            <v>PPP</v>
          </cell>
          <cell r="L703" t="str">
            <v>Energy</v>
          </cell>
          <cell r="M703" t="str">
            <v>Winter</v>
          </cell>
          <cell r="N703" t="str">
            <v>Tier 3</v>
          </cell>
          <cell r="R703" t="str">
            <v>C</v>
          </cell>
          <cell r="V703">
            <v>12063347.836851001</v>
          </cell>
        </row>
        <row r="704">
          <cell r="G704" t="str">
            <v>EL-1</v>
          </cell>
          <cell r="J704" t="str">
            <v>PPP</v>
          </cell>
          <cell r="L704" t="str">
            <v>Energy</v>
          </cell>
          <cell r="M704" t="str">
            <v>Winter</v>
          </cell>
          <cell r="N704" t="str">
            <v>Tier 4</v>
          </cell>
          <cell r="R704" t="str">
            <v>C</v>
          </cell>
          <cell r="V704">
            <v>0</v>
          </cell>
        </row>
        <row r="705">
          <cell r="G705" t="str">
            <v>EL-1</v>
          </cell>
          <cell r="J705" t="str">
            <v>PPP</v>
          </cell>
          <cell r="L705" t="str">
            <v>Energy</v>
          </cell>
          <cell r="M705" t="str">
            <v>Winter</v>
          </cell>
          <cell r="N705" t="str">
            <v>Tier 5</v>
          </cell>
          <cell r="R705" t="str">
            <v>C</v>
          </cell>
          <cell r="V705">
            <v>0</v>
          </cell>
        </row>
        <row r="706">
          <cell r="G706" t="str">
            <v>EL-1</v>
          </cell>
          <cell r="J706" t="str">
            <v>RS</v>
          </cell>
          <cell r="L706" t="str">
            <v>Energy</v>
          </cell>
          <cell r="M706" t="str">
            <v>Summer</v>
          </cell>
          <cell r="N706" t="str">
            <v>Tier 1</v>
          </cell>
          <cell r="R706" t="str">
            <v>C</v>
          </cell>
          <cell r="V706">
            <v>656360050.35957491</v>
          </cell>
        </row>
        <row r="707">
          <cell r="G707" t="str">
            <v>EL-1</v>
          </cell>
          <cell r="J707" t="str">
            <v>RS</v>
          </cell>
          <cell r="L707" t="str">
            <v>Energy</v>
          </cell>
          <cell r="M707" t="str">
            <v>Summer</v>
          </cell>
          <cell r="N707" t="str">
            <v>Min Bill kWh</v>
          </cell>
          <cell r="R707" t="str">
            <v>C</v>
          </cell>
          <cell r="V707">
            <v>3087381.1953660003</v>
          </cell>
        </row>
        <row r="708">
          <cell r="G708" t="str">
            <v>EL-1</v>
          </cell>
          <cell r="J708" t="str">
            <v>RS</v>
          </cell>
          <cell r="L708" t="str">
            <v>Energy</v>
          </cell>
          <cell r="M708" t="str">
            <v>Summer</v>
          </cell>
          <cell r="N708" t="str">
            <v>MARL kWh</v>
          </cell>
          <cell r="R708" t="str">
            <v>C</v>
          </cell>
          <cell r="V708">
            <v>10798</v>
          </cell>
        </row>
        <row r="709">
          <cell r="G709" t="str">
            <v>EL-1</v>
          </cell>
          <cell r="J709" t="str">
            <v>RS</v>
          </cell>
          <cell r="L709" t="str">
            <v>Energy</v>
          </cell>
          <cell r="M709" t="str">
            <v>Summer</v>
          </cell>
          <cell r="N709" t="str">
            <v>Tier 2</v>
          </cell>
          <cell r="R709" t="str">
            <v>C</v>
          </cell>
          <cell r="V709">
            <v>469680512.56321996</v>
          </cell>
        </row>
        <row r="710">
          <cell r="G710" t="str">
            <v>EL-1</v>
          </cell>
          <cell r="J710" t="str">
            <v>RS</v>
          </cell>
          <cell r="L710" t="str">
            <v>Energy</v>
          </cell>
          <cell r="M710" t="str">
            <v>Summer</v>
          </cell>
          <cell r="N710" t="str">
            <v>Tier 3</v>
          </cell>
          <cell r="R710" t="str">
            <v>C</v>
          </cell>
          <cell r="V710">
            <v>12124189.812142</v>
          </cell>
        </row>
        <row r="711">
          <cell r="G711" t="str">
            <v>EL-1</v>
          </cell>
          <cell r="J711" t="str">
            <v>RS</v>
          </cell>
          <cell r="L711" t="str">
            <v>Energy</v>
          </cell>
          <cell r="M711" t="str">
            <v>Summer</v>
          </cell>
          <cell r="N711" t="str">
            <v>Tier 4</v>
          </cell>
          <cell r="R711" t="str">
            <v>C</v>
          </cell>
          <cell r="V711">
            <v>0</v>
          </cell>
        </row>
        <row r="712">
          <cell r="G712" t="str">
            <v>EL-1</v>
          </cell>
          <cell r="J712" t="str">
            <v>RS</v>
          </cell>
          <cell r="L712" t="str">
            <v>Energy</v>
          </cell>
          <cell r="M712" t="str">
            <v>Summer</v>
          </cell>
          <cell r="N712" t="str">
            <v>Tier 5</v>
          </cell>
          <cell r="R712" t="str">
            <v>C</v>
          </cell>
          <cell r="V712">
            <v>0</v>
          </cell>
        </row>
        <row r="713">
          <cell r="G713" t="str">
            <v>EL-1</v>
          </cell>
          <cell r="J713" t="str">
            <v>RS</v>
          </cell>
          <cell r="L713" t="str">
            <v>Energy</v>
          </cell>
          <cell r="M713" t="str">
            <v>Winter</v>
          </cell>
          <cell r="N713" t="str">
            <v>Tier 1</v>
          </cell>
          <cell r="R713" t="str">
            <v>C</v>
          </cell>
          <cell r="V713">
            <v>1234335838.660624</v>
          </cell>
        </row>
        <row r="714">
          <cell r="G714" t="str">
            <v>EL-1</v>
          </cell>
          <cell r="J714" t="str">
            <v>RS</v>
          </cell>
          <cell r="L714" t="str">
            <v>Energy</v>
          </cell>
          <cell r="M714" t="str">
            <v>Winter</v>
          </cell>
          <cell r="N714" t="str">
            <v>Min Bill kWh</v>
          </cell>
          <cell r="R714" t="str">
            <v>C</v>
          </cell>
          <cell r="V714">
            <v>3175353.868888</v>
          </cell>
        </row>
        <row r="715">
          <cell r="G715" t="str">
            <v>EL-1</v>
          </cell>
          <cell r="J715" t="str">
            <v>RS</v>
          </cell>
          <cell r="L715" t="str">
            <v>Energy</v>
          </cell>
          <cell r="M715" t="str">
            <v>Winter</v>
          </cell>
          <cell r="N715" t="str">
            <v>MARL kWh</v>
          </cell>
          <cell r="R715" t="str">
            <v>C</v>
          </cell>
          <cell r="V715">
            <v>2117</v>
          </cell>
        </row>
        <row r="716">
          <cell r="G716" t="str">
            <v>EL-1</v>
          </cell>
          <cell r="J716" t="str">
            <v>RS</v>
          </cell>
          <cell r="L716" t="str">
            <v>Energy</v>
          </cell>
          <cell r="M716" t="str">
            <v>Winter</v>
          </cell>
          <cell r="N716" t="str">
            <v>Tier 2</v>
          </cell>
          <cell r="R716" t="str">
            <v>C</v>
          </cell>
          <cell r="V716">
            <v>449045913.16052198</v>
          </cell>
        </row>
        <row r="717">
          <cell r="G717" t="str">
            <v>EL-1</v>
          </cell>
          <cell r="J717" t="str">
            <v>RS</v>
          </cell>
          <cell r="L717" t="str">
            <v>Energy</v>
          </cell>
          <cell r="M717" t="str">
            <v>Winter</v>
          </cell>
          <cell r="N717" t="str">
            <v>Tier 3</v>
          </cell>
          <cell r="R717" t="str">
            <v>C</v>
          </cell>
          <cell r="V717">
            <v>12063347.836851001</v>
          </cell>
        </row>
        <row r="718">
          <cell r="G718" t="str">
            <v>EL-1</v>
          </cell>
          <cell r="J718" t="str">
            <v>RS</v>
          </cell>
          <cell r="L718" t="str">
            <v>Energy</v>
          </cell>
          <cell r="M718" t="str">
            <v>Winter</v>
          </cell>
          <cell r="N718" t="str">
            <v>Tier 4</v>
          </cell>
          <cell r="R718" t="str">
            <v>C</v>
          </cell>
          <cell r="V718">
            <v>0</v>
          </cell>
        </row>
        <row r="719">
          <cell r="G719" t="str">
            <v>EL-1</v>
          </cell>
          <cell r="J719" t="str">
            <v>RS</v>
          </cell>
          <cell r="L719" t="str">
            <v>Energy</v>
          </cell>
          <cell r="M719" t="str">
            <v>Winter</v>
          </cell>
          <cell r="N719" t="str">
            <v>Tier 5</v>
          </cell>
          <cell r="R719" t="str">
            <v>C</v>
          </cell>
          <cell r="V719">
            <v>0</v>
          </cell>
        </row>
        <row r="720">
          <cell r="G720" t="str">
            <v>EL-1</v>
          </cell>
          <cell r="J720" t="str">
            <v>TRA</v>
          </cell>
          <cell r="L720" t="str">
            <v>Energy</v>
          </cell>
          <cell r="M720" t="str">
            <v>Summer</v>
          </cell>
          <cell r="N720" t="str">
            <v>MARL kWh</v>
          </cell>
          <cell r="R720" t="str">
            <v>C</v>
          </cell>
          <cell r="V720">
            <v>10798</v>
          </cell>
        </row>
        <row r="721">
          <cell r="G721" t="str">
            <v>EL-1</v>
          </cell>
          <cell r="J721" t="str">
            <v>TRA</v>
          </cell>
          <cell r="L721" t="str">
            <v>Energy</v>
          </cell>
          <cell r="M721" t="str">
            <v>Summer</v>
          </cell>
          <cell r="N721" t="str">
            <v>Min Bill kWh</v>
          </cell>
          <cell r="R721" t="str">
            <v>C</v>
          </cell>
          <cell r="V721">
            <v>3087381.1953660003</v>
          </cell>
        </row>
        <row r="722">
          <cell r="G722" t="str">
            <v>EL-1</v>
          </cell>
          <cell r="J722" t="str">
            <v>TRA</v>
          </cell>
          <cell r="L722" t="str">
            <v>Energy</v>
          </cell>
          <cell r="M722" t="str">
            <v>Summer</v>
          </cell>
          <cell r="N722" t="str">
            <v>Tier 1</v>
          </cell>
          <cell r="R722" t="str">
            <v>C</v>
          </cell>
          <cell r="V722">
            <v>656360050.35957491</v>
          </cell>
        </row>
        <row r="723">
          <cell r="G723" t="str">
            <v>EL-1</v>
          </cell>
          <cell r="J723" t="str">
            <v>TRA</v>
          </cell>
          <cell r="L723" t="str">
            <v>Energy</v>
          </cell>
          <cell r="M723" t="str">
            <v>Summer</v>
          </cell>
          <cell r="N723" t="str">
            <v>Tier 2</v>
          </cell>
          <cell r="R723" t="str">
            <v>C</v>
          </cell>
          <cell r="V723">
            <v>469680512.56321996</v>
          </cell>
        </row>
        <row r="724">
          <cell r="G724" t="str">
            <v>EL-1</v>
          </cell>
          <cell r="J724" t="str">
            <v>TRA</v>
          </cell>
          <cell r="L724" t="str">
            <v>Energy</v>
          </cell>
          <cell r="M724" t="str">
            <v>Summer</v>
          </cell>
          <cell r="N724" t="str">
            <v>Tier 3</v>
          </cell>
          <cell r="R724" t="str">
            <v>C</v>
          </cell>
          <cell r="V724">
            <v>12124189.812142</v>
          </cell>
        </row>
        <row r="725">
          <cell r="G725" t="str">
            <v>EL-1</v>
          </cell>
          <cell r="J725" t="str">
            <v>TRA</v>
          </cell>
          <cell r="L725" t="str">
            <v>Energy</v>
          </cell>
          <cell r="M725" t="str">
            <v>Summer</v>
          </cell>
          <cell r="N725" t="str">
            <v>Tier 4</v>
          </cell>
          <cell r="R725" t="str">
            <v>C</v>
          </cell>
          <cell r="V725">
            <v>0</v>
          </cell>
        </row>
        <row r="726">
          <cell r="G726" t="str">
            <v>EL-1</v>
          </cell>
          <cell r="J726" t="str">
            <v>TRA</v>
          </cell>
          <cell r="L726" t="str">
            <v>Energy</v>
          </cell>
          <cell r="M726" t="str">
            <v>Summer</v>
          </cell>
          <cell r="N726" t="str">
            <v>Tier 5</v>
          </cell>
          <cell r="R726" t="str">
            <v>C</v>
          </cell>
          <cell r="V726">
            <v>0</v>
          </cell>
        </row>
        <row r="727">
          <cell r="G727" t="str">
            <v>EL-1</v>
          </cell>
          <cell r="J727" t="str">
            <v>TRA</v>
          </cell>
          <cell r="L727" t="str">
            <v>Energy</v>
          </cell>
          <cell r="M727" t="str">
            <v>Winter</v>
          </cell>
          <cell r="N727" t="str">
            <v>MARL kWh</v>
          </cell>
          <cell r="R727" t="str">
            <v>C</v>
          </cell>
          <cell r="V727">
            <v>2117</v>
          </cell>
        </row>
        <row r="728">
          <cell r="G728" t="str">
            <v>EL-1</v>
          </cell>
          <cell r="J728" t="str">
            <v>TRA</v>
          </cell>
          <cell r="L728" t="str">
            <v>Energy</v>
          </cell>
          <cell r="M728" t="str">
            <v>Winter</v>
          </cell>
          <cell r="N728" t="str">
            <v>Min Bill kWh</v>
          </cell>
          <cell r="R728" t="str">
            <v>C</v>
          </cell>
          <cell r="V728">
            <v>3175353.868888</v>
          </cell>
        </row>
        <row r="729">
          <cell r="G729" t="str">
            <v>EL-1</v>
          </cell>
          <cell r="J729" t="str">
            <v>TRA</v>
          </cell>
          <cell r="L729" t="str">
            <v>Energy</v>
          </cell>
          <cell r="M729" t="str">
            <v>Winter</v>
          </cell>
          <cell r="N729" t="str">
            <v>Tier 1</v>
          </cell>
          <cell r="R729" t="str">
            <v>C</v>
          </cell>
          <cell r="V729">
            <v>1234335838.660624</v>
          </cell>
        </row>
        <row r="730">
          <cell r="G730" t="str">
            <v>EL-1</v>
          </cell>
          <cell r="J730" t="str">
            <v>TRA</v>
          </cell>
          <cell r="L730" t="str">
            <v>Energy</v>
          </cell>
          <cell r="M730" t="str">
            <v>Winter</v>
          </cell>
          <cell r="N730" t="str">
            <v>Tier 2</v>
          </cell>
          <cell r="R730" t="str">
            <v>C</v>
          </cell>
          <cell r="V730">
            <v>449045913.16052198</v>
          </cell>
        </row>
        <row r="731">
          <cell r="G731" t="str">
            <v>EL-1</v>
          </cell>
          <cell r="J731" t="str">
            <v>TRA</v>
          </cell>
          <cell r="L731" t="str">
            <v>Energy</v>
          </cell>
          <cell r="M731" t="str">
            <v>Winter</v>
          </cell>
          <cell r="N731" t="str">
            <v>Tier 3</v>
          </cell>
          <cell r="R731" t="str">
            <v>C</v>
          </cell>
          <cell r="V731">
            <v>12063347.836851001</v>
          </cell>
        </row>
        <row r="732">
          <cell r="G732" t="str">
            <v>EL-1</v>
          </cell>
          <cell r="J732" t="str">
            <v>TRA</v>
          </cell>
          <cell r="L732" t="str">
            <v>Energy</v>
          </cell>
          <cell r="M732" t="str">
            <v>Winter</v>
          </cell>
          <cell r="N732" t="str">
            <v>Tier 4</v>
          </cell>
          <cell r="R732" t="str">
            <v>C</v>
          </cell>
          <cell r="V732">
            <v>0</v>
          </cell>
        </row>
        <row r="733">
          <cell r="G733" t="str">
            <v>EL-1</v>
          </cell>
          <cell r="J733" t="str">
            <v>TRA</v>
          </cell>
          <cell r="L733" t="str">
            <v>Energy</v>
          </cell>
          <cell r="M733" t="str">
            <v>Winter</v>
          </cell>
          <cell r="N733" t="str">
            <v>Tier 5</v>
          </cell>
          <cell r="R733" t="str">
            <v>C</v>
          </cell>
          <cell r="V733">
            <v>0</v>
          </cell>
        </row>
        <row r="734">
          <cell r="G734" t="str">
            <v>EL-1</v>
          </cell>
          <cell r="J734" t="str">
            <v>TRA</v>
          </cell>
          <cell r="L734" t="str">
            <v>Energy</v>
          </cell>
          <cell r="M734" t="str">
            <v>Summer</v>
          </cell>
          <cell r="N734" t="str">
            <v>MARL kWh</v>
          </cell>
          <cell r="R734" t="str">
            <v>C</v>
          </cell>
          <cell r="V734">
            <v>10798</v>
          </cell>
        </row>
        <row r="735">
          <cell r="G735" t="str">
            <v>EL-1</v>
          </cell>
          <cell r="J735" t="str">
            <v>TRA</v>
          </cell>
          <cell r="L735" t="str">
            <v>Energy</v>
          </cell>
          <cell r="M735" t="str">
            <v>Summer</v>
          </cell>
          <cell r="N735" t="str">
            <v>Min Bill kWh</v>
          </cell>
          <cell r="R735" t="str">
            <v>C</v>
          </cell>
          <cell r="V735">
            <v>3087381.1953660003</v>
          </cell>
        </row>
        <row r="736">
          <cell r="G736" t="str">
            <v>EL-1</v>
          </cell>
          <cell r="J736" t="str">
            <v>TRA</v>
          </cell>
          <cell r="L736" t="str">
            <v>Energy</v>
          </cell>
          <cell r="M736" t="str">
            <v>Summer</v>
          </cell>
          <cell r="N736" t="str">
            <v>Tier 1</v>
          </cell>
          <cell r="R736" t="str">
            <v>C</v>
          </cell>
          <cell r="V736">
            <v>656360050.35957491</v>
          </cell>
        </row>
        <row r="737">
          <cell r="G737" t="str">
            <v>EL-1</v>
          </cell>
          <cell r="J737" t="str">
            <v>TRA</v>
          </cell>
          <cell r="L737" t="str">
            <v>Energy</v>
          </cell>
          <cell r="M737" t="str">
            <v>Summer</v>
          </cell>
          <cell r="N737" t="str">
            <v>Tier 2</v>
          </cell>
          <cell r="R737" t="str">
            <v>C</v>
          </cell>
          <cell r="V737">
            <v>469680512.56321996</v>
          </cell>
        </row>
        <row r="738">
          <cell r="G738" t="str">
            <v>EL-1</v>
          </cell>
          <cell r="J738" t="str">
            <v>TRA</v>
          </cell>
          <cell r="L738" t="str">
            <v>Energy</v>
          </cell>
          <cell r="M738" t="str">
            <v>Summer</v>
          </cell>
          <cell r="N738" t="str">
            <v>Tier 3</v>
          </cell>
          <cell r="R738" t="str">
            <v>C</v>
          </cell>
          <cell r="V738">
            <v>12124189.812142</v>
          </cell>
        </row>
        <row r="739">
          <cell r="G739" t="str">
            <v>EL-1</v>
          </cell>
          <cell r="J739" t="str">
            <v>TRA</v>
          </cell>
          <cell r="L739" t="str">
            <v>Energy</v>
          </cell>
          <cell r="M739" t="str">
            <v>Summer</v>
          </cell>
          <cell r="N739" t="str">
            <v>Tier 4</v>
          </cell>
          <cell r="R739" t="str">
            <v>C</v>
          </cell>
          <cell r="V739">
            <v>0</v>
          </cell>
        </row>
        <row r="740">
          <cell r="G740" t="str">
            <v>EL-1</v>
          </cell>
          <cell r="J740" t="str">
            <v>TRA</v>
          </cell>
          <cell r="L740" t="str">
            <v>Energy</v>
          </cell>
          <cell r="M740" t="str">
            <v>Summer</v>
          </cell>
          <cell r="N740" t="str">
            <v>Tier 5</v>
          </cell>
          <cell r="R740" t="str">
            <v>C</v>
          </cell>
          <cell r="V740">
            <v>0</v>
          </cell>
        </row>
        <row r="741">
          <cell r="G741" t="str">
            <v>EL-1</v>
          </cell>
          <cell r="J741" t="str">
            <v>TRA</v>
          </cell>
          <cell r="L741" t="str">
            <v>Energy</v>
          </cell>
          <cell r="M741" t="str">
            <v>Winter</v>
          </cell>
          <cell r="N741" t="str">
            <v>MARL kWh</v>
          </cell>
          <cell r="R741" t="str">
            <v>C</v>
          </cell>
          <cell r="V741">
            <v>2117</v>
          </cell>
        </row>
        <row r="742">
          <cell r="G742" t="str">
            <v>EL-1</v>
          </cell>
          <cell r="J742" t="str">
            <v>TRA</v>
          </cell>
          <cell r="L742" t="str">
            <v>Energy</v>
          </cell>
          <cell r="M742" t="str">
            <v>Winter</v>
          </cell>
          <cell r="N742" t="str">
            <v>Min Bill kWh</v>
          </cell>
          <cell r="R742" t="str">
            <v>C</v>
          </cell>
          <cell r="V742">
            <v>3175353.868888</v>
          </cell>
        </row>
        <row r="743">
          <cell r="G743" t="str">
            <v>EL-1</v>
          </cell>
          <cell r="J743" t="str">
            <v>TRA</v>
          </cell>
          <cell r="L743" t="str">
            <v>Energy</v>
          </cell>
          <cell r="M743" t="str">
            <v>Winter</v>
          </cell>
          <cell r="N743" t="str">
            <v>Tier 1</v>
          </cell>
          <cell r="R743" t="str">
            <v>C</v>
          </cell>
          <cell r="V743">
            <v>1234335838.660624</v>
          </cell>
        </row>
        <row r="744">
          <cell r="G744" t="str">
            <v>EL-1</v>
          </cell>
          <cell r="J744" t="str">
            <v>TRA</v>
          </cell>
          <cell r="L744" t="str">
            <v>Energy</v>
          </cell>
          <cell r="M744" t="str">
            <v>Winter</v>
          </cell>
          <cell r="N744" t="str">
            <v>Tier 2</v>
          </cell>
          <cell r="R744" t="str">
            <v>C</v>
          </cell>
          <cell r="V744">
            <v>449045913.16052198</v>
          </cell>
        </row>
        <row r="745">
          <cell r="G745" t="str">
            <v>EL-1</v>
          </cell>
          <cell r="J745" t="str">
            <v>TRA</v>
          </cell>
          <cell r="L745" t="str">
            <v>Energy</v>
          </cell>
          <cell r="M745" t="str">
            <v>Winter</v>
          </cell>
          <cell r="N745" t="str">
            <v>Tier 3</v>
          </cell>
          <cell r="R745" t="str">
            <v>C</v>
          </cell>
          <cell r="V745">
            <v>12063347.836851001</v>
          </cell>
        </row>
        <row r="746">
          <cell r="G746" t="str">
            <v>EL-1</v>
          </cell>
          <cell r="J746" t="str">
            <v>TRA</v>
          </cell>
          <cell r="L746" t="str">
            <v>Energy</v>
          </cell>
          <cell r="M746" t="str">
            <v>Winter</v>
          </cell>
          <cell r="N746" t="str">
            <v>Tier 4</v>
          </cell>
          <cell r="R746" t="str">
            <v>C</v>
          </cell>
          <cell r="V746">
            <v>0</v>
          </cell>
        </row>
        <row r="747">
          <cell r="G747" t="str">
            <v>EL-1</v>
          </cell>
          <cell r="J747" t="str">
            <v>TRA</v>
          </cell>
          <cell r="L747" t="str">
            <v>Energy</v>
          </cell>
          <cell r="M747" t="str">
            <v>Winter</v>
          </cell>
          <cell r="N747" t="str">
            <v>Tier 5</v>
          </cell>
          <cell r="R747" t="str">
            <v>C</v>
          </cell>
          <cell r="V747">
            <v>0</v>
          </cell>
        </row>
        <row r="748">
          <cell r="G748" t="str">
            <v>EL-1</v>
          </cell>
          <cell r="J748" t="str">
            <v>TRA</v>
          </cell>
          <cell r="L748" t="str">
            <v>Energy</v>
          </cell>
          <cell r="M748" t="str">
            <v>Summer</v>
          </cell>
          <cell r="N748" t="str">
            <v>MARL kWh</v>
          </cell>
          <cell r="R748" t="str">
            <v>C</v>
          </cell>
          <cell r="V748">
            <v>10798</v>
          </cell>
        </row>
        <row r="749">
          <cell r="G749" t="str">
            <v>EL-1</v>
          </cell>
          <cell r="J749" t="str">
            <v>TRA</v>
          </cell>
          <cell r="L749" t="str">
            <v>Energy</v>
          </cell>
          <cell r="M749" t="str">
            <v>Summer</v>
          </cell>
          <cell r="N749" t="str">
            <v>Min Bill kWh</v>
          </cell>
          <cell r="R749" t="str">
            <v>C</v>
          </cell>
          <cell r="V749">
            <v>3087381.1953660003</v>
          </cell>
        </row>
        <row r="750">
          <cell r="G750" t="str">
            <v>EL-1</v>
          </cell>
          <cell r="J750" t="str">
            <v>TRA</v>
          </cell>
          <cell r="L750" t="str">
            <v>Energy</v>
          </cell>
          <cell r="M750" t="str">
            <v>Summer</v>
          </cell>
          <cell r="N750" t="str">
            <v>Tier 1</v>
          </cell>
          <cell r="R750" t="str">
            <v>C</v>
          </cell>
          <cell r="V750">
            <v>656360050.35957491</v>
          </cell>
        </row>
        <row r="751">
          <cell r="G751" t="str">
            <v>EL-1</v>
          </cell>
          <cell r="J751" t="str">
            <v>TRA</v>
          </cell>
          <cell r="L751" t="str">
            <v>Energy</v>
          </cell>
          <cell r="M751" t="str">
            <v>Summer</v>
          </cell>
          <cell r="N751" t="str">
            <v>Tier 2</v>
          </cell>
          <cell r="R751" t="str">
            <v>C</v>
          </cell>
          <cell r="V751">
            <v>469680512.56321996</v>
          </cell>
        </row>
        <row r="752">
          <cell r="G752" t="str">
            <v>EL-1</v>
          </cell>
          <cell r="J752" t="str">
            <v>TRA</v>
          </cell>
          <cell r="L752" t="str">
            <v>Energy</v>
          </cell>
          <cell r="M752" t="str">
            <v>Summer</v>
          </cell>
          <cell r="N752" t="str">
            <v>Tier 3</v>
          </cell>
          <cell r="R752" t="str">
            <v>C</v>
          </cell>
          <cell r="V752">
            <v>12124189.812142</v>
          </cell>
        </row>
        <row r="753">
          <cell r="G753" t="str">
            <v>EL-1</v>
          </cell>
          <cell r="J753" t="str">
            <v>TRA</v>
          </cell>
          <cell r="L753" t="str">
            <v>Energy</v>
          </cell>
          <cell r="M753" t="str">
            <v>Summer</v>
          </cell>
          <cell r="N753" t="str">
            <v>Tier 4</v>
          </cell>
          <cell r="R753" t="str">
            <v>C</v>
          </cell>
          <cell r="V753">
            <v>0</v>
          </cell>
        </row>
        <row r="754">
          <cell r="G754" t="str">
            <v>EL-1</v>
          </cell>
          <cell r="J754" t="str">
            <v>TRA</v>
          </cell>
          <cell r="L754" t="str">
            <v>Energy</v>
          </cell>
          <cell r="M754" t="str">
            <v>Summer</v>
          </cell>
          <cell r="N754" t="str">
            <v>Tier 5</v>
          </cell>
          <cell r="R754" t="str">
            <v>C</v>
          </cell>
          <cell r="V754">
            <v>0</v>
          </cell>
        </row>
        <row r="755">
          <cell r="G755" t="str">
            <v>EL-1</v>
          </cell>
          <cell r="J755" t="str">
            <v>TRA</v>
          </cell>
          <cell r="L755" t="str">
            <v>Energy</v>
          </cell>
          <cell r="M755" t="str">
            <v>Winter</v>
          </cell>
          <cell r="N755" t="str">
            <v>MARL kWh</v>
          </cell>
          <cell r="R755" t="str">
            <v>C</v>
          </cell>
          <cell r="V755">
            <v>2117</v>
          </cell>
        </row>
        <row r="756">
          <cell r="G756" t="str">
            <v>EL-1</v>
          </cell>
          <cell r="J756" t="str">
            <v>TRA</v>
          </cell>
          <cell r="L756" t="str">
            <v>Energy</v>
          </cell>
          <cell r="M756" t="str">
            <v>Winter</v>
          </cell>
          <cell r="N756" t="str">
            <v>Min Bill kWh</v>
          </cell>
          <cell r="R756" t="str">
            <v>C</v>
          </cell>
          <cell r="V756">
            <v>3175353.868888</v>
          </cell>
        </row>
        <row r="757">
          <cell r="G757" t="str">
            <v>EL-1</v>
          </cell>
          <cell r="J757" t="str">
            <v>TRA</v>
          </cell>
          <cell r="L757" t="str">
            <v>Energy</v>
          </cell>
          <cell r="M757" t="str">
            <v>Winter</v>
          </cell>
          <cell r="N757" t="str">
            <v>Tier 1</v>
          </cell>
          <cell r="R757" t="str">
            <v>C</v>
          </cell>
          <cell r="V757">
            <v>1234335838.660624</v>
          </cell>
        </row>
        <row r="758">
          <cell r="G758" t="str">
            <v>EL-1</v>
          </cell>
          <cell r="J758" t="str">
            <v>TRA</v>
          </cell>
          <cell r="L758" t="str">
            <v>Energy</v>
          </cell>
          <cell r="M758" t="str">
            <v>Winter</v>
          </cell>
          <cell r="N758" t="str">
            <v>Tier 2</v>
          </cell>
          <cell r="R758" t="str">
            <v>C</v>
          </cell>
          <cell r="V758">
            <v>449045913.16052198</v>
          </cell>
        </row>
        <row r="759">
          <cell r="G759" t="str">
            <v>EL-1</v>
          </cell>
          <cell r="J759" t="str">
            <v>TRA</v>
          </cell>
          <cell r="L759" t="str">
            <v>Energy</v>
          </cell>
          <cell r="M759" t="str">
            <v>Winter</v>
          </cell>
          <cell r="N759" t="str">
            <v>Tier 3</v>
          </cell>
          <cell r="R759" t="str">
            <v>C</v>
          </cell>
          <cell r="V759">
            <v>12063347.836851001</v>
          </cell>
        </row>
        <row r="760">
          <cell r="G760" t="str">
            <v>EL-1</v>
          </cell>
          <cell r="J760" t="str">
            <v>TRA</v>
          </cell>
          <cell r="L760" t="str">
            <v>Energy</v>
          </cell>
          <cell r="M760" t="str">
            <v>Winter</v>
          </cell>
          <cell r="N760" t="str">
            <v>Tier 4</v>
          </cell>
          <cell r="R760" t="str">
            <v>C</v>
          </cell>
          <cell r="V760">
            <v>0</v>
          </cell>
        </row>
        <row r="761">
          <cell r="G761" t="str">
            <v>EL-1</v>
          </cell>
          <cell r="J761" t="str">
            <v>TRA</v>
          </cell>
          <cell r="L761" t="str">
            <v>Energy</v>
          </cell>
          <cell r="M761" t="str">
            <v>Winter</v>
          </cell>
          <cell r="N761" t="str">
            <v>Tier 5</v>
          </cell>
          <cell r="R761" t="str">
            <v>C</v>
          </cell>
          <cell r="V761">
            <v>0</v>
          </cell>
        </row>
        <row r="762">
          <cell r="G762" t="str">
            <v>EL-1</v>
          </cell>
          <cell r="J762" t="str">
            <v>TRA</v>
          </cell>
          <cell r="L762" t="str">
            <v>Energy</v>
          </cell>
          <cell r="M762" t="str">
            <v>Summer</v>
          </cell>
          <cell r="N762" t="str">
            <v>MARL kWh</v>
          </cell>
          <cell r="R762" t="str">
            <v>C</v>
          </cell>
          <cell r="V762">
            <v>10798</v>
          </cell>
        </row>
        <row r="763">
          <cell r="G763" t="str">
            <v>EL-1</v>
          </cell>
          <cell r="J763" t="str">
            <v>TRA</v>
          </cell>
          <cell r="L763" t="str">
            <v>Energy</v>
          </cell>
          <cell r="M763" t="str">
            <v>Summer</v>
          </cell>
          <cell r="N763" t="str">
            <v>Min Bill kWh</v>
          </cell>
          <cell r="R763" t="str">
            <v>C</v>
          </cell>
          <cell r="V763">
            <v>3087381.1953660003</v>
          </cell>
        </row>
        <row r="764">
          <cell r="G764" t="str">
            <v>EL-1</v>
          </cell>
          <cell r="J764" t="str">
            <v>TRA</v>
          </cell>
          <cell r="L764" t="str">
            <v>Energy</v>
          </cell>
          <cell r="M764" t="str">
            <v>Summer</v>
          </cell>
          <cell r="N764" t="str">
            <v>Tier 1</v>
          </cell>
          <cell r="R764" t="str">
            <v>C</v>
          </cell>
          <cell r="V764">
            <v>656360050.35957491</v>
          </cell>
        </row>
        <row r="765">
          <cell r="G765" t="str">
            <v>EL-1</v>
          </cell>
          <cell r="J765" t="str">
            <v>TRA</v>
          </cell>
          <cell r="L765" t="str">
            <v>Energy</v>
          </cell>
          <cell r="M765" t="str">
            <v>Summer</v>
          </cell>
          <cell r="N765" t="str">
            <v>Tier 2</v>
          </cell>
          <cell r="R765" t="str">
            <v>C</v>
          </cell>
          <cell r="V765">
            <v>469680512.56321996</v>
          </cell>
        </row>
        <row r="766">
          <cell r="G766" t="str">
            <v>EL-1</v>
          </cell>
          <cell r="J766" t="str">
            <v>TRA</v>
          </cell>
          <cell r="L766" t="str">
            <v>Energy</v>
          </cell>
          <cell r="M766" t="str">
            <v>Summer</v>
          </cell>
          <cell r="N766" t="str">
            <v>Tier 3</v>
          </cell>
          <cell r="R766" t="str">
            <v>C</v>
          </cell>
          <cell r="V766">
            <v>12124189.812142</v>
          </cell>
        </row>
        <row r="767">
          <cell r="G767" t="str">
            <v>EL-1</v>
          </cell>
          <cell r="J767" t="str">
            <v>TRA</v>
          </cell>
          <cell r="L767" t="str">
            <v>Energy</v>
          </cell>
          <cell r="M767" t="str">
            <v>Summer</v>
          </cell>
          <cell r="N767" t="str">
            <v>Tier 4</v>
          </cell>
          <cell r="R767" t="str">
            <v>C</v>
          </cell>
          <cell r="V767">
            <v>0</v>
          </cell>
        </row>
        <row r="768">
          <cell r="G768" t="str">
            <v>EL-1</v>
          </cell>
          <cell r="J768" t="str">
            <v>TRA</v>
          </cell>
          <cell r="L768" t="str">
            <v>Energy</v>
          </cell>
          <cell r="M768" t="str">
            <v>Summer</v>
          </cell>
          <cell r="N768" t="str">
            <v>Tier 5</v>
          </cell>
          <cell r="R768" t="str">
            <v>C</v>
          </cell>
          <cell r="V768">
            <v>0</v>
          </cell>
        </row>
        <row r="769">
          <cell r="G769" t="str">
            <v>EL-1</v>
          </cell>
          <cell r="J769" t="str">
            <v>TRA</v>
          </cell>
          <cell r="L769" t="str">
            <v>Energy</v>
          </cell>
          <cell r="M769" t="str">
            <v>Winter</v>
          </cell>
          <cell r="N769" t="str">
            <v>MARL kWh</v>
          </cell>
          <cell r="R769" t="str">
            <v>C</v>
          </cell>
          <cell r="V769">
            <v>2117</v>
          </cell>
        </row>
        <row r="770">
          <cell r="G770" t="str">
            <v>EL-1</v>
          </cell>
          <cell r="J770" t="str">
            <v>TRA</v>
          </cell>
          <cell r="L770" t="str">
            <v>Energy</v>
          </cell>
          <cell r="M770" t="str">
            <v>Winter</v>
          </cell>
          <cell r="N770" t="str">
            <v>Min Bill kWh</v>
          </cell>
          <cell r="R770" t="str">
            <v>C</v>
          </cell>
          <cell r="V770">
            <v>3175353.868888</v>
          </cell>
        </row>
        <row r="771">
          <cell r="G771" t="str">
            <v>EL-1</v>
          </cell>
          <cell r="J771" t="str">
            <v>TRA</v>
          </cell>
          <cell r="L771" t="str">
            <v>Energy</v>
          </cell>
          <cell r="M771" t="str">
            <v>Winter</v>
          </cell>
          <cell r="N771" t="str">
            <v>Tier 1</v>
          </cell>
          <cell r="R771" t="str">
            <v>C</v>
          </cell>
          <cell r="V771">
            <v>1234335838.660624</v>
          </cell>
        </row>
        <row r="772">
          <cell r="G772" t="str">
            <v>EL-1</v>
          </cell>
          <cell r="J772" t="str">
            <v>TRA</v>
          </cell>
          <cell r="L772" t="str">
            <v>Energy</v>
          </cell>
          <cell r="M772" t="str">
            <v>Winter</v>
          </cell>
          <cell r="N772" t="str">
            <v>Tier 2</v>
          </cell>
          <cell r="R772" t="str">
            <v>C</v>
          </cell>
          <cell r="V772">
            <v>449045913.16052198</v>
          </cell>
        </row>
        <row r="773">
          <cell r="G773" t="str">
            <v>EL-1</v>
          </cell>
          <cell r="J773" t="str">
            <v>TRA</v>
          </cell>
          <cell r="L773" t="str">
            <v>Energy</v>
          </cell>
          <cell r="M773" t="str">
            <v>Winter</v>
          </cell>
          <cell r="N773" t="str">
            <v>Tier 3</v>
          </cell>
          <cell r="R773" t="str">
            <v>C</v>
          </cell>
          <cell r="V773">
            <v>12063347.836851001</v>
          </cell>
        </row>
        <row r="774">
          <cell r="G774" t="str">
            <v>EL-1</v>
          </cell>
          <cell r="J774" t="str">
            <v>TRA</v>
          </cell>
          <cell r="L774" t="str">
            <v>Energy</v>
          </cell>
          <cell r="M774" t="str">
            <v>Winter</v>
          </cell>
          <cell r="N774" t="str">
            <v>Tier 4</v>
          </cell>
          <cell r="R774" t="str">
            <v>C</v>
          </cell>
          <cell r="V774">
            <v>0</v>
          </cell>
        </row>
        <row r="775">
          <cell r="G775" t="str">
            <v>EL-1</v>
          </cell>
          <cell r="J775" t="str">
            <v>TRA</v>
          </cell>
          <cell r="L775" t="str">
            <v>Energy</v>
          </cell>
          <cell r="M775" t="str">
            <v>Winter</v>
          </cell>
          <cell r="N775" t="str">
            <v>Tier 5</v>
          </cell>
          <cell r="R775" t="str">
            <v>C</v>
          </cell>
          <cell r="V775">
            <v>0</v>
          </cell>
        </row>
        <row r="776">
          <cell r="G776" t="str">
            <v>EL-1</v>
          </cell>
          <cell r="J776" t="str">
            <v>Trans</v>
          </cell>
          <cell r="L776" t="str">
            <v>Energy</v>
          </cell>
          <cell r="M776" t="str">
            <v>Summer</v>
          </cell>
          <cell r="N776" t="str">
            <v>MARL kWh</v>
          </cell>
          <cell r="R776" t="str">
            <v>C</v>
          </cell>
          <cell r="V776">
            <v>10798</v>
          </cell>
        </row>
        <row r="777">
          <cell r="G777" t="str">
            <v>EL-1</v>
          </cell>
          <cell r="J777" t="str">
            <v>Trans</v>
          </cell>
          <cell r="L777" t="str">
            <v>Energy</v>
          </cell>
          <cell r="M777" t="str">
            <v>Summer</v>
          </cell>
          <cell r="N777" t="str">
            <v>Min Bill kWh</v>
          </cell>
          <cell r="R777" t="str">
            <v>C</v>
          </cell>
          <cell r="V777">
            <v>3087381.1953660003</v>
          </cell>
        </row>
        <row r="778">
          <cell r="G778" t="str">
            <v>EL-1</v>
          </cell>
          <cell r="J778" t="str">
            <v>Trans</v>
          </cell>
          <cell r="L778" t="str">
            <v>Energy</v>
          </cell>
          <cell r="M778" t="str">
            <v>Summer</v>
          </cell>
          <cell r="N778" t="str">
            <v>Tier 1</v>
          </cell>
          <cell r="R778" t="str">
            <v>C</v>
          </cell>
          <cell r="V778">
            <v>656360050.35957491</v>
          </cell>
        </row>
        <row r="779">
          <cell r="G779" t="str">
            <v>EL-1</v>
          </cell>
          <cell r="J779" t="str">
            <v>Trans</v>
          </cell>
          <cell r="L779" t="str">
            <v>Energy</v>
          </cell>
          <cell r="M779" t="str">
            <v>Summer</v>
          </cell>
          <cell r="N779" t="str">
            <v>Tier 2</v>
          </cell>
          <cell r="R779" t="str">
            <v>C</v>
          </cell>
          <cell r="V779">
            <v>469680512.56321996</v>
          </cell>
        </row>
        <row r="780">
          <cell r="G780" t="str">
            <v>EL-1</v>
          </cell>
          <cell r="J780" t="str">
            <v>Trans</v>
          </cell>
          <cell r="L780" t="str">
            <v>Energy</v>
          </cell>
          <cell r="M780" t="str">
            <v>Summer</v>
          </cell>
          <cell r="N780" t="str">
            <v>Tier 3</v>
          </cell>
          <cell r="R780" t="str">
            <v>C</v>
          </cell>
          <cell r="V780">
            <v>12124189.812142</v>
          </cell>
        </row>
        <row r="781">
          <cell r="G781" t="str">
            <v>EL-1</v>
          </cell>
          <cell r="J781" t="str">
            <v>Trans</v>
          </cell>
          <cell r="L781" t="str">
            <v>Energy</v>
          </cell>
          <cell r="M781" t="str">
            <v>Summer</v>
          </cell>
          <cell r="N781" t="str">
            <v>Tier 4</v>
          </cell>
          <cell r="R781" t="str">
            <v>C</v>
          </cell>
          <cell r="V781">
            <v>0</v>
          </cell>
        </row>
        <row r="782">
          <cell r="G782" t="str">
            <v>EL-1</v>
          </cell>
          <cell r="J782" t="str">
            <v>Trans</v>
          </cell>
          <cell r="L782" t="str">
            <v>Energy</v>
          </cell>
          <cell r="M782" t="str">
            <v>Summer</v>
          </cell>
          <cell r="N782" t="str">
            <v>Tier 5</v>
          </cell>
          <cell r="R782" t="str">
            <v>C</v>
          </cell>
          <cell r="V782">
            <v>0</v>
          </cell>
        </row>
        <row r="783">
          <cell r="G783" t="str">
            <v>EL-1</v>
          </cell>
          <cell r="J783" t="str">
            <v>Trans</v>
          </cell>
          <cell r="L783" t="str">
            <v>Energy</v>
          </cell>
          <cell r="M783" t="str">
            <v>Winter</v>
          </cell>
          <cell r="N783" t="str">
            <v>MARL kWh</v>
          </cell>
          <cell r="R783" t="str">
            <v>C</v>
          </cell>
          <cell r="V783">
            <v>2117</v>
          </cell>
        </row>
        <row r="784">
          <cell r="G784" t="str">
            <v>EL-1</v>
          </cell>
          <cell r="J784" t="str">
            <v>Trans</v>
          </cell>
          <cell r="L784" t="str">
            <v>Energy</v>
          </cell>
          <cell r="M784" t="str">
            <v>Winter</v>
          </cell>
          <cell r="N784" t="str">
            <v>Min Bill kWh</v>
          </cell>
          <cell r="R784" t="str">
            <v>C</v>
          </cell>
          <cell r="V784">
            <v>3175353.868888</v>
          </cell>
        </row>
        <row r="785">
          <cell r="G785" t="str">
            <v>EL-1</v>
          </cell>
          <cell r="J785" t="str">
            <v>Trans</v>
          </cell>
          <cell r="L785" t="str">
            <v>Energy</v>
          </cell>
          <cell r="M785" t="str">
            <v>Winter</v>
          </cell>
          <cell r="N785" t="str">
            <v>Tier 1</v>
          </cell>
          <cell r="R785" t="str">
            <v>C</v>
          </cell>
          <cell r="V785">
            <v>1234335838.660624</v>
          </cell>
        </row>
        <row r="786">
          <cell r="G786" t="str">
            <v>EL-1</v>
          </cell>
          <cell r="J786" t="str">
            <v>Trans</v>
          </cell>
          <cell r="L786" t="str">
            <v>Energy</v>
          </cell>
          <cell r="M786" t="str">
            <v>Winter</v>
          </cell>
          <cell r="N786" t="str">
            <v>Tier 2</v>
          </cell>
          <cell r="R786" t="str">
            <v>C</v>
          </cell>
          <cell r="V786">
            <v>449045913.16052198</v>
          </cell>
        </row>
        <row r="787">
          <cell r="G787" t="str">
            <v>EL-1</v>
          </cell>
          <cell r="J787" t="str">
            <v>Trans</v>
          </cell>
          <cell r="L787" t="str">
            <v>Energy</v>
          </cell>
          <cell r="M787" t="str">
            <v>Winter</v>
          </cell>
          <cell r="N787" t="str">
            <v>Tier 3</v>
          </cell>
          <cell r="R787" t="str">
            <v>C</v>
          </cell>
          <cell r="V787">
            <v>12063347.836851001</v>
          </cell>
        </row>
        <row r="788">
          <cell r="G788" t="str">
            <v>EL-1</v>
          </cell>
          <cell r="J788" t="str">
            <v>Trans</v>
          </cell>
          <cell r="L788" t="str">
            <v>Energy</v>
          </cell>
          <cell r="M788" t="str">
            <v>Winter</v>
          </cell>
          <cell r="N788" t="str">
            <v>Tier 4</v>
          </cell>
          <cell r="R788" t="str">
            <v>C</v>
          </cell>
          <cell r="V788">
            <v>0</v>
          </cell>
        </row>
        <row r="789">
          <cell r="G789" t="str">
            <v>EL-1</v>
          </cell>
          <cell r="J789" t="str">
            <v>Trans</v>
          </cell>
          <cell r="L789" t="str">
            <v>Energy</v>
          </cell>
          <cell r="M789" t="str">
            <v>Winter</v>
          </cell>
          <cell r="N789" t="str">
            <v>Tier 5</v>
          </cell>
          <cell r="R789" t="str">
            <v>C</v>
          </cell>
          <cell r="V789">
            <v>0</v>
          </cell>
        </row>
        <row r="790">
          <cell r="G790" t="str">
            <v>E-1</v>
          </cell>
          <cell r="J790" t="str">
            <v>PCIA</v>
          </cell>
          <cell r="L790" t="str">
            <v>Vin 20</v>
          </cell>
          <cell r="M790" t="str">
            <v>N/A</v>
          </cell>
          <cell r="N790" t="str">
            <v>N/A</v>
          </cell>
          <cell r="R790" t="str">
            <v>N/A</v>
          </cell>
          <cell r="V790">
            <v>0</v>
          </cell>
        </row>
        <row r="791">
          <cell r="G791" t="str">
            <v>EL-1</v>
          </cell>
          <cell r="J791" t="str">
            <v>PCIA</v>
          </cell>
          <cell r="L791" t="str">
            <v>Vin 20</v>
          </cell>
          <cell r="M791" t="str">
            <v>N/A</v>
          </cell>
          <cell r="N791" t="str">
            <v>N/A</v>
          </cell>
          <cell r="R791" t="str">
            <v>C</v>
          </cell>
          <cell r="V791">
            <v>0</v>
          </cell>
        </row>
        <row r="792">
          <cell r="G792" t="str">
            <v>E-1</v>
          </cell>
          <cell r="J792" t="str">
            <v>RB</v>
          </cell>
          <cell r="L792" t="str">
            <v>DL</v>
          </cell>
          <cell r="M792" t="str">
            <v>N/A</v>
          </cell>
          <cell r="N792" t="str">
            <v>N/A</v>
          </cell>
          <cell r="R792" t="str">
            <v>N/A</v>
          </cell>
          <cell r="V792">
            <v>0</v>
          </cell>
        </row>
        <row r="793">
          <cell r="G793" t="str">
            <v>E-1</v>
          </cell>
          <cell r="J793" t="str">
            <v>RB</v>
          </cell>
          <cell r="L793" t="str">
            <v>Energy</v>
          </cell>
          <cell r="M793" t="str">
            <v>Summer</v>
          </cell>
          <cell r="N793" t="str">
            <v>MARL kWh</v>
          </cell>
          <cell r="R793" t="str">
            <v>N/A</v>
          </cell>
          <cell r="V793">
            <v>0</v>
          </cell>
        </row>
        <row r="794">
          <cell r="G794" t="str">
            <v>E-1</v>
          </cell>
          <cell r="J794" t="str">
            <v>RB</v>
          </cell>
          <cell r="L794" t="str">
            <v>Energy</v>
          </cell>
          <cell r="M794" t="str">
            <v>Summer</v>
          </cell>
          <cell r="N794" t="str">
            <v>Min Bill kWh</v>
          </cell>
          <cell r="R794" t="str">
            <v>N/A</v>
          </cell>
          <cell r="V794">
            <v>575300.8647889999</v>
          </cell>
        </row>
        <row r="795">
          <cell r="G795" t="str">
            <v>E-1</v>
          </cell>
          <cell r="J795" t="str">
            <v>RB</v>
          </cell>
          <cell r="L795" t="str">
            <v>Energy</v>
          </cell>
          <cell r="M795" t="str">
            <v>Summer</v>
          </cell>
          <cell r="N795" t="str">
            <v>Tier 1</v>
          </cell>
          <cell r="R795" t="str">
            <v>N/A</v>
          </cell>
          <cell r="V795">
            <v>124263720.65172701</v>
          </cell>
        </row>
        <row r="796">
          <cell r="G796" t="str">
            <v>E-1</v>
          </cell>
          <cell r="J796" t="str">
            <v>RB</v>
          </cell>
          <cell r="L796" t="str">
            <v>Energy</v>
          </cell>
          <cell r="M796" t="str">
            <v>Summer</v>
          </cell>
          <cell r="N796" t="str">
            <v>Tier 2</v>
          </cell>
          <cell r="R796" t="str">
            <v>N/A</v>
          </cell>
          <cell r="V796">
            <v>35792532.629634999</v>
          </cell>
        </row>
        <row r="797">
          <cell r="G797" t="str">
            <v>E-1</v>
          </cell>
          <cell r="J797" t="str">
            <v>RB</v>
          </cell>
          <cell r="L797" t="str">
            <v>Energy</v>
          </cell>
          <cell r="M797" t="str">
            <v>Summer</v>
          </cell>
          <cell r="N797" t="str">
            <v>Tier 3</v>
          </cell>
          <cell r="R797" t="str">
            <v>N/A</v>
          </cell>
          <cell r="V797">
            <v>2046667.9176210002</v>
          </cell>
        </row>
        <row r="798">
          <cell r="G798" t="str">
            <v>E-1</v>
          </cell>
          <cell r="J798" t="str">
            <v>RB</v>
          </cell>
          <cell r="L798" t="str">
            <v>Energy</v>
          </cell>
          <cell r="M798" t="str">
            <v>Summer</v>
          </cell>
          <cell r="N798" t="str">
            <v>Tier 4</v>
          </cell>
          <cell r="R798" t="str">
            <v>N/A</v>
          </cell>
          <cell r="V798">
            <v>0</v>
          </cell>
        </row>
        <row r="799">
          <cell r="G799" t="str">
            <v>E-1</v>
          </cell>
          <cell r="J799" t="str">
            <v>RB</v>
          </cell>
          <cell r="L799" t="str">
            <v>Energy</v>
          </cell>
          <cell r="M799" t="str">
            <v>Summer</v>
          </cell>
          <cell r="N799" t="str">
            <v>Tier 5</v>
          </cell>
          <cell r="R799" t="str">
            <v>N/A</v>
          </cell>
          <cell r="V799">
            <v>0</v>
          </cell>
        </row>
        <row r="800">
          <cell r="G800" t="str">
            <v>E-1</v>
          </cell>
          <cell r="J800" t="str">
            <v>RB</v>
          </cell>
          <cell r="L800" t="str">
            <v>Energy</v>
          </cell>
          <cell r="M800" t="str">
            <v>Winter</v>
          </cell>
          <cell r="N800" t="str">
            <v>MARL kWh</v>
          </cell>
          <cell r="R800" t="str">
            <v>N/A</v>
          </cell>
          <cell r="V800">
            <v>293</v>
          </cell>
        </row>
        <row r="801">
          <cell r="G801" t="str">
            <v>E-1</v>
          </cell>
          <cell r="J801" t="str">
            <v>RB</v>
          </cell>
          <cell r="L801" t="str">
            <v>Energy</v>
          </cell>
          <cell r="M801" t="str">
            <v>Winter</v>
          </cell>
          <cell r="N801" t="str">
            <v>Min Bill kWh</v>
          </cell>
          <cell r="R801" t="str">
            <v>N/A</v>
          </cell>
          <cell r="V801">
            <v>199270.96305099997</v>
          </cell>
        </row>
        <row r="802">
          <cell r="G802" t="str">
            <v>E-1</v>
          </cell>
          <cell r="J802" t="str">
            <v>RB</v>
          </cell>
          <cell r="L802" t="str">
            <v>Energy</v>
          </cell>
          <cell r="M802" t="str">
            <v>Winter</v>
          </cell>
          <cell r="N802" t="str">
            <v>Tier 1</v>
          </cell>
          <cell r="R802" t="str">
            <v>N/A</v>
          </cell>
          <cell r="V802">
            <v>146184128.579391</v>
          </cell>
        </row>
        <row r="803">
          <cell r="G803" t="str">
            <v>E-1</v>
          </cell>
          <cell r="J803" t="str">
            <v>RB</v>
          </cell>
          <cell r="L803" t="str">
            <v>Energy</v>
          </cell>
          <cell r="M803" t="str">
            <v>Winter</v>
          </cell>
          <cell r="N803" t="str">
            <v>Tier 2</v>
          </cell>
          <cell r="R803" t="str">
            <v>N/A</v>
          </cell>
          <cell r="V803">
            <v>14556581.857753001</v>
          </cell>
        </row>
        <row r="804">
          <cell r="G804" t="str">
            <v>E-1</v>
          </cell>
          <cell r="J804" t="str">
            <v>RB</v>
          </cell>
          <cell r="L804" t="str">
            <v>Energy</v>
          </cell>
          <cell r="M804" t="str">
            <v>Winter</v>
          </cell>
          <cell r="N804" t="str">
            <v>Tier 3</v>
          </cell>
          <cell r="R804" t="str">
            <v>N/A</v>
          </cell>
          <cell r="V804">
            <v>962241.60946599999</v>
          </cell>
        </row>
        <row r="805">
          <cell r="G805" t="str">
            <v>E-1</v>
          </cell>
          <cell r="J805" t="str">
            <v>RB</v>
          </cell>
          <cell r="L805" t="str">
            <v>Energy</v>
          </cell>
          <cell r="M805" t="str">
            <v>Winter</v>
          </cell>
          <cell r="N805" t="str">
            <v>Tier 4</v>
          </cell>
          <cell r="R805" t="str">
            <v>N/A</v>
          </cell>
          <cell r="V805">
            <v>0</v>
          </cell>
        </row>
        <row r="806">
          <cell r="G806" t="str">
            <v>E-1</v>
          </cell>
          <cell r="J806" t="str">
            <v>RB</v>
          </cell>
          <cell r="L806" t="str">
            <v>Energy</v>
          </cell>
          <cell r="M806" t="str">
            <v>Winter</v>
          </cell>
          <cell r="N806" t="str">
            <v>Tier 5</v>
          </cell>
          <cell r="R806" t="str">
            <v>N/A</v>
          </cell>
          <cell r="V806">
            <v>0</v>
          </cell>
        </row>
        <row r="807">
          <cell r="G807" t="str">
            <v>E-1</v>
          </cell>
          <cell r="J807" t="str">
            <v>RB</v>
          </cell>
          <cell r="L807" t="str">
            <v>Energy</v>
          </cell>
          <cell r="M807" t="str">
            <v>Summer</v>
          </cell>
          <cell r="N807" t="str">
            <v>MARL kWh</v>
          </cell>
          <cell r="R807" t="str">
            <v>N/A</v>
          </cell>
          <cell r="V807">
            <v>2547</v>
          </cell>
        </row>
        <row r="808">
          <cell r="G808" t="str">
            <v>E-1</v>
          </cell>
          <cell r="J808" t="str">
            <v>RB</v>
          </cell>
          <cell r="L808" t="str">
            <v>Energy</v>
          </cell>
          <cell r="M808" t="str">
            <v>Summer</v>
          </cell>
          <cell r="N808" t="str">
            <v>Min Bill kWh</v>
          </cell>
          <cell r="R808" t="str">
            <v>N/A</v>
          </cell>
          <cell r="V808">
            <v>6536266.8150970004</v>
          </cell>
        </row>
        <row r="809">
          <cell r="G809" t="str">
            <v>E-1</v>
          </cell>
          <cell r="J809" t="str">
            <v>RB</v>
          </cell>
          <cell r="L809" t="str">
            <v>Energy</v>
          </cell>
          <cell r="M809" t="str">
            <v>Summer</v>
          </cell>
          <cell r="N809" t="str">
            <v>Tier 1</v>
          </cell>
          <cell r="R809" t="str">
            <v>N/A</v>
          </cell>
          <cell r="V809">
            <v>678704110.95633805</v>
          </cell>
        </row>
        <row r="810">
          <cell r="G810" t="str">
            <v>E-1</v>
          </cell>
          <cell r="J810" t="str">
            <v>RB</v>
          </cell>
          <cell r="L810" t="str">
            <v>Energy</v>
          </cell>
          <cell r="M810" t="str">
            <v>Summer</v>
          </cell>
          <cell r="N810" t="str">
            <v>Tier 2</v>
          </cell>
          <cell r="R810" t="str">
            <v>N/A</v>
          </cell>
          <cell r="V810">
            <v>558099831.86997998</v>
          </cell>
        </row>
        <row r="811">
          <cell r="G811" t="str">
            <v>E-1</v>
          </cell>
          <cell r="J811" t="str">
            <v>RB</v>
          </cell>
          <cell r="L811" t="str">
            <v>Energy</v>
          </cell>
          <cell r="M811" t="str">
            <v>Summer</v>
          </cell>
          <cell r="N811" t="str">
            <v>Tier 3</v>
          </cell>
          <cell r="R811" t="str">
            <v>N/A</v>
          </cell>
          <cell r="V811">
            <v>30041504.378597997</v>
          </cell>
        </row>
        <row r="812">
          <cell r="G812" t="str">
            <v>E-1</v>
          </cell>
          <cell r="J812" t="str">
            <v>RB</v>
          </cell>
          <cell r="L812" t="str">
            <v>Energy</v>
          </cell>
          <cell r="M812" t="str">
            <v>Summer</v>
          </cell>
          <cell r="N812" t="str">
            <v>Tier 4</v>
          </cell>
          <cell r="R812" t="str">
            <v>N/A</v>
          </cell>
          <cell r="V812">
            <v>0</v>
          </cell>
        </row>
        <row r="813">
          <cell r="G813" t="str">
            <v>E-1</v>
          </cell>
          <cell r="J813" t="str">
            <v>RB</v>
          </cell>
          <cell r="L813" t="str">
            <v>Energy</v>
          </cell>
          <cell r="M813" t="str">
            <v>Summer</v>
          </cell>
          <cell r="N813" t="str">
            <v>Tier 5</v>
          </cell>
          <cell r="R813" t="str">
            <v>N/A</v>
          </cell>
          <cell r="V813">
            <v>0</v>
          </cell>
        </row>
        <row r="814">
          <cell r="G814" t="str">
            <v>E-1</v>
          </cell>
          <cell r="J814" t="str">
            <v>RB</v>
          </cell>
          <cell r="L814" t="str">
            <v>Energy</v>
          </cell>
          <cell r="M814" t="str">
            <v>Winter</v>
          </cell>
          <cell r="N814" t="str">
            <v>MARL kWh</v>
          </cell>
          <cell r="R814" t="str">
            <v>N/A</v>
          </cell>
          <cell r="V814">
            <v>8678</v>
          </cell>
        </row>
        <row r="815">
          <cell r="G815" t="str">
            <v>E-1</v>
          </cell>
          <cell r="J815" t="str">
            <v>RB</v>
          </cell>
          <cell r="L815" t="str">
            <v>Energy</v>
          </cell>
          <cell r="M815" t="str">
            <v>Winter</v>
          </cell>
          <cell r="N815" t="str">
            <v>Min Bill kWh</v>
          </cell>
          <cell r="R815" t="str">
            <v>N/A</v>
          </cell>
          <cell r="V815">
            <v>5599703.3582279999</v>
          </cell>
        </row>
        <row r="816">
          <cell r="G816" t="str">
            <v>E-1</v>
          </cell>
          <cell r="J816" t="str">
            <v>RB</v>
          </cell>
          <cell r="L816" t="str">
            <v>Energy</v>
          </cell>
          <cell r="M816" t="str">
            <v>Winter</v>
          </cell>
          <cell r="N816" t="str">
            <v>Tier 1</v>
          </cell>
          <cell r="R816" t="str">
            <v>N/A</v>
          </cell>
          <cell r="V816">
            <v>835863622.08248401</v>
          </cell>
        </row>
        <row r="817">
          <cell r="G817" t="str">
            <v>E-1</v>
          </cell>
          <cell r="J817" t="str">
            <v>RB</v>
          </cell>
          <cell r="L817" t="str">
            <v>Energy</v>
          </cell>
          <cell r="M817" t="str">
            <v>Winter</v>
          </cell>
          <cell r="N817" t="str">
            <v>Tier 2</v>
          </cell>
          <cell r="R817" t="str">
            <v>N/A</v>
          </cell>
          <cell r="V817">
            <v>394374461.59965599</v>
          </cell>
        </row>
        <row r="818">
          <cell r="G818" t="str">
            <v>E-1</v>
          </cell>
          <cell r="J818" t="str">
            <v>RB</v>
          </cell>
          <cell r="L818" t="str">
            <v>Energy</v>
          </cell>
          <cell r="M818" t="str">
            <v>Winter</v>
          </cell>
          <cell r="N818" t="str">
            <v>Tier 3</v>
          </cell>
          <cell r="R818" t="str">
            <v>N/A</v>
          </cell>
          <cell r="V818">
            <v>23963181.671453997</v>
          </cell>
        </row>
        <row r="819">
          <cell r="G819" t="str">
            <v>E-1</v>
          </cell>
          <cell r="J819" t="str">
            <v>RB</v>
          </cell>
          <cell r="L819" t="str">
            <v>Energy</v>
          </cell>
          <cell r="M819" t="str">
            <v>Winter</v>
          </cell>
          <cell r="N819" t="str">
            <v>Tier 4</v>
          </cell>
          <cell r="R819" t="str">
            <v>N/A</v>
          </cell>
          <cell r="V819">
            <v>0</v>
          </cell>
        </row>
        <row r="820">
          <cell r="G820" t="str">
            <v>E-1</v>
          </cell>
          <cell r="J820" t="str">
            <v>RB</v>
          </cell>
          <cell r="L820" t="str">
            <v>Energy</v>
          </cell>
          <cell r="M820" t="str">
            <v>Winter</v>
          </cell>
          <cell r="N820" t="str">
            <v>Tier 5</v>
          </cell>
          <cell r="R820" t="str">
            <v>N/A</v>
          </cell>
          <cell r="V820">
            <v>0</v>
          </cell>
        </row>
        <row r="821">
          <cell r="G821" t="str">
            <v>EL-1</v>
          </cell>
          <cell r="J821" t="str">
            <v>RB</v>
          </cell>
          <cell r="L821" t="str">
            <v>DL</v>
          </cell>
          <cell r="M821" t="str">
            <v>N/A</v>
          </cell>
          <cell r="N821" t="str">
            <v>N/A</v>
          </cell>
          <cell r="R821" t="str">
            <v>C</v>
          </cell>
          <cell r="V821">
            <v>0</v>
          </cell>
        </row>
        <row r="822">
          <cell r="G822" t="str">
            <v>EL-1</v>
          </cell>
          <cell r="J822" t="str">
            <v>RB</v>
          </cell>
          <cell r="L822" t="str">
            <v>Energy</v>
          </cell>
          <cell r="M822" t="str">
            <v>Summer</v>
          </cell>
          <cell r="N822" t="str">
            <v>MARL kWh</v>
          </cell>
          <cell r="R822" t="str">
            <v>C</v>
          </cell>
          <cell r="V822">
            <v>10798</v>
          </cell>
        </row>
        <row r="823">
          <cell r="G823" t="str">
            <v>EL-1</v>
          </cell>
          <cell r="J823" t="str">
            <v>RB</v>
          </cell>
          <cell r="L823" t="str">
            <v>Energy</v>
          </cell>
          <cell r="M823" t="str">
            <v>Summer</v>
          </cell>
          <cell r="N823" t="str">
            <v>Min Bill kWh</v>
          </cell>
          <cell r="R823" t="str">
            <v>C</v>
          </cell>
          <cell r="V823">
            <v>3087381.1953660003</v>
          </cell>
        </row>
        <row r="824">
          <cell r="G824" t="str">
            <v>EL-1</v>
          </cell>
          <cell r="J824" t="str">
            <v>RB</v>
          </cell>
          <cell r="L824" t="str">
            <v>Energy</v>
          </cell>
          <cell r="M824" t="str">
            <v>Summer</v>
          </cell>
          <cell r="N824" t="str">
            <v>Tier 1</v>
          </cell>
          <cell r="R824" t="str">
            <v>C</v>
          </cell>
          <cell r="V824">
            <v>656360050.35957491</v>
          </cell>
        </row>
        <row r="825">
          <cell r="G825" t="str">
            <v>EL-1</v>
          </cell>
          <cell r="J825" t="str">
            <v>RB</v>
          </cell>
          <cell r="L825" t="str">
            <v>Energy</v>
          </cell>
          <cell r="M825" t="str">
            <v>Summer</v>
          </cell>
          <cell r="N825" t="str">
            <v>Tier 2</v>
          </cell>
          <cell r="R825" t="str">
            <v>C</v>
          </cell>
          <cell r="V825">
            <v>469680512.56321996</v>
          </cell>
        </row>
        <row r="826">
          <cell r="G826" t="str">
            <v>EL-1</v>
          </cell>
          <cell r="J826" t="str">
            <v>RB</v>
          </cell>
          <cell r="L826" t="str">
            <v>Energy</v>
          </cell>
          <cell r="M826" t="str">
            <v>Summer</v>
          </cell>
          <cell r="N826" t="str">
            <v>Tier 3</v>
          </cell>
          <cell r="R826" t="str">
            <v>C</v>
          </cell>
          <cell r="V826">
            <v>12124189.812142</v>
          </cell>
        </row>
        <row r="827">
          <cell r="G827" t="str">
            <v>EL-1</v>
          </cell>
          <cell r="J827" t="str">
            <v>RB</v>
          </cell>
          <cell r="L827" t="str">
            <v>Energy</v>
          </cell>
          <cell r="M827" t="str">
            <v>Summer</v>
          </cell>
          <cell r="N827" t="str">
            <v>Tier 4</v>
          </cell>
          <cell r="R827" t="str">
            <v>C</v>
          </cell>
          <cell r="V827">
            <v>0</v>
          </cell>
        </row>
        <row r="828">
          <cell r="G828" t="str">
            <v>EL-1</v>
          </cell>
          <cell r="J828" t="str">
            <v>RB</v>
          </cell>
          <cell r="L828" t="str">
            <v>Energy</v>
          </cell>
          <cell r="M828" t="str">
            <v>Summer</v>
          </cell>
          <cell r="N828" t="str">
            <v>Tier 5</v>
          </cell>
          <cell r="R828" t="str">
            <v>C</v>
          </cell>
          <cell r="V828">
            <v>0</v>
          </cell>
        </row>
        <row r="829">
          <cell r="G829" t="str">
            <v>EL-1</v>
          </cell>
          <cell r="J829" t="str">
            <v>RB</v>
          </cell>
          <cell r="L829" t="str">
            <v>Energy</v>
          </cell>
          <cell r="M829" t="str">
            <v>Winter</v>
          </cell>
          <cell r="N829" t="str">
            <v>MARL kWh</v>
          </cell>
          <cell r="R829" t="str">
            <v>C</v>
          </cell>
          <cell r="V829">
            <v>2117</v>
          </cell>
        </row>
        <row r="830">
          <cell r="G830" t="str">
            <v>EL-1</v>
          </cell>
          <cell r="J830" t="str">
            <v>RB</v>
          </cell>
          <cell r="L830" t="str">
            <v>Energy</v>
          </cell>
          <cell r="M830" t="str">
            <v>Winter</v>
          </cell>
          <cell r="N830" t="str">
            <v>Min Bill kWh</v>
          </cell>
          <cell r="R830" t="str">
            <v>C</v>
          </cell>
          <cell r="V830">
            <v>3175353.868888</v>
          </cell>
        </row>
        <row r="831">
          <cell r="G831" t="str">
            <v>EL-1</v>
          </cell>
          <cell r="J831" t="str">
            <v>RB</v>
          </cell>
          <cell r="L831" t="str">
            <v>Energy</v>
          </cell>
          <cell r="M831" t="str">
            <v>Winter</v>
          </cell>
          <cell r="N831" t="str">
            <v>Tier 1</v>
          </cell>
          <cell r="R831" t="str">
            <v>C</v>
          </cell>
          <cell r="V831">
            <v>1234335838.660624</v>
          </cell>
        </row>
        <row r="832">
          <cell r="G832" t="str">
            <v>EL-1</v>
          </cell>
          <cell r="J832" t="str">
            <v>RB</v>
          </cell>
          <cell r="L832" t="str">
            <v>Energy</v>
          </cell>
          <cell r="M832" t="str">
            <v>Winter</v>
          </cell>
          <cell r="N832" t="str">
            <v>Tier 2</v>
          </cell>
          <cell r="R832" t="str">
            <v>C</v>
          </cell>
          <cell r="V832">
            <v>449045913.16052198</v>
          </cell>
        </row>
        <row r="833">
          <cell r="G833" t="str">
            <v>EL-1</v>
          </cell>
          <cell r="J833" t="str">
            <v>RB</v>
          </cell>
          <cell r="L833" t="str">
            <v>Energy</v>
          </cell>
          <cell r="M833" t="str">
            <v>Winter</v>
          </cell>
          <cell r="N833" t="str">
            <v>Tier 3</v>
          </cell>
          <cell r="R833" t="str">
            <v>C</v>
          </cell>
          <cell r="V833">
            <v>12063347.836851001</v>
          </cell>
        </row>
        <row r="834">
          <cell r="G834" t="str">
            <v>EL-1</v>
          </cell>
          <cell r="J834" t="str">
            <v>RB</v>
          </cell>
          <cell r="L834" t="str">
            <v>Energy</v>
          </cell>
          <cell r="M834" t="str">
            <v>Winter</v>
          </cell>
          <cell r="N834" t="str">
            <v>Tier 4</v>
          </cell>
          <cell r="R834" t="str">
            <v>C</v>
          </cell>
          <cell r="V834">
            <v>0</v>
          </cell>
        </row>
        <row r="835">
          <cell r="G835" t="str">
            <v>EL-1</v>
          </cell>
          <cell r="J835" t="str">
            <v>RB</v>
          </cell>
          <cell r="L835" t="str">
            <v>Energy</v>
          </cell>
          <cell r="M835" t="str">
            <v>Winter</v>
          </cell>
          <cell r="N835" t="str">
            <v>Tier 5</v>
          </cell>
          <cell r="R835" t="str">
            <v>C</v>
          </cell>
          <cell r="V835">
            <v>0</v>
          </cell>
        </row>
        <row r="836">
          <cell r="G836" t="str">
            <v>E-1</v>
          </cell>
          <cell r="J836" t="str">
            <v>RBC</v>
          </cell>
          <cell r="L836" t="str">
            <v>DL</v>
          </cell>
          <cell r="M836" t="str">
            <v>N/A</v>
          </cell>
          <cell r="N836" t="str">
            <v>N/A</v>
          </cell>
          <cell r="R836" t="str">
            <v>N/A</v>
          </cell>
          <cell r="V836">
            <v>0</v>
          </cell>
        </row>
        <row r="837">
          <cell r="G837" t="str">
            <v>E-1</v>
          </cell>
          <cell r="J837" t="str">
            <v>RBC</v>
          </cell>
          <cell r="L837" t="str">
            <v>Energy</v>
          </cell>
          <cell r="M837" t="str">
            <v>Summer</v>
          </cell>
          <cell r="N837" t="str">
            <v>MARL kWh</v>
          </cell>
          <cell r="R837" t="str">
            <v>N/A</v>
          </cell>
          <cell r="V837">
            <v>0</v>
          </cell>
        </row>
        <row r="838">
          <cell r="G838" t="str">
            <v>E-1</v>
          </cell>
          <cell r="J838" t="str">
            <v>RBC</v>
          </cell>
          <cell r="L838" t="str">
            <v>Energy</v>
          </cell>
          <cell r="M838" t="str">
            <v>Summer</v>
          </cell>
          <cell r="N838" t="str">
            <v>Min Bill kWh</v>
          </cell>
          <cell r="R838" t="str">
            <v>N/A</v>
          </cell>
          <cell r="V838">
            <v>575300.8647889999</v>
          </cell>
        </row>
        <row r="839">
          <cell r="G839" t="str">
            <v>E-1</v>
          </cell>
          <cell r="J839" t="str">
            <v>RBC</v>
          </cell>
          <cell r="L839" t="str">
            <v>Energy</v>
          </cell>
          <cell r="M839" t="str">
            <v>Summer</v>
          </cell>
          <cell r="N839" t="str">
            <v>Tier 1</v>
          </cell>
          <cell r="R839" t="str">
            <v>N/A</v>
          </cell>
          <cell r="V839">
            <v>124263720.65172701</v>
          </cell>
        </row>
        <row r="840">
          <cell r="G840" t="str">
            <v>E-1</v>
          </cell>
          <cell r="J840" t="str">
            <v>RBC</v>
          </cell>
          <cell r="L840" t="str">
            <v>Energy</v>
          </cell>
          <cell r="M840" t="str">
            <v>Summer</v>
          </cell>
          <cell r="N840" t="str">
            <v>Tier 2</v>
          </cell>
          <cell r="R840" t="str">
            <v>N/A</v>
          </cell>
          <cell r="V840">
            <v>35792532.629634999</v>
          </cell>
        </row>
        <row r="841">
          <cell r="G841" t="str">
            <v>E-1</v>
          </cell>
          <cell r="J841" t="str">
            <v>RBC</v>
          </cell>
          <cell r="L841" t="str">
            <v>Energy</v>
          </cell>
          <cell r="M841" t="str">
            <v>Summer</v>
          </cell>
          <cell r="N841" t="str">
            <v>Tier 3</v>
          </cell>
          <cell r="R841" t="str">
            <v>N/A</v>
          </cell>
          <cell r="V841">
            <v>2046667.9176210002</v>
          </cell>
        </row>
        <row r="842">
          <cell r="G842" t="str">
            <v>E-1</v>
          </cell>
          <cell r="J842" t="str">
            <v>RBC</v>
          </cell>
          <cell r="L842" t="str">
            <v>Energy</v>
          </cell>
          <cell r="M842" t="str">
            <v>Summer</v>
          </cell>
          <cell r="N842" t="str">
            <v>Tier 4</v>
          </cell>
          <cell r="R842" t="str">
            <v>N/A</v>
          </cell>
          <cell r="V842">
            <v>0</v>
          </cell>
        </row>
        <row r="843">
          <cell r="G843" t="str">
            <v>E-1</v>
          </cell>
          <cell r="J843" t="str">
            <v>RBC</v>
          </cell>
          <cell r="L843" t="str">
            <v>Energy</v>
          </cell>
          <cell r="M843" t="str">
            <v>Summer</v>
          </cell>
          <cell r="N843" t="str">
            <v>Tier 5</v>
          </cell>
          <cell r="R843" t="str">
            <v>N/A</v>
          </cell>
          <cell r="V843">
            <v>0</v>
          </cell>
        </row>
        <row r="844">
          <cell r="G844" t="str">
            <v>E-1</v>
          </cell>
          <cell r="J844" t="str">
            <v>RBC</v>
          </cell>
          <cell r="L844" t="str">
            <v>Energy</v>
          </cell>
          <cell r="M844" t="str">
            <v>Winter</v>
          </cell>
          <cell r="N844" t="str">
            <v>MARL kWh</v>
          </cell>
          <cell r="R844" t="str">
            <v>N/A</v>
          </cell>
          <cell r="V844">
            <v>293</v>
          </cell>
        </row>
        <row r="845">
          <cell r="G845" t="str">
            <v>E-1</v>
          </cell>
          <cell r="J845" t="str">
            <v>RBC</v>
          </cell>
          <cell r="L845" t="str">
            <v>Energy</v>
          </cell>
          <cell r="M845" t="str">
            <v>Winter</v>
          </cell>
          <cell r="N845" t="str">
            <v>Min Bill kWh</v>
          </cell>
          <cell r="R845" t="str">
            <v>N/A</v>
          </cell>
          <cell r="V845">
            <v>199270.96305099997</v>
          </cell>
        </row>
        <row r="846">
          <cell r="G846" t="str">
            <v>E-1</v>
          </cell>
          <cell r="J846" t="str">
            <v>RBC</v>
          </cell>
          <cell r="L846" t="str">
            <v>Energy</v>
          </cell>
          <cell r="M846" t="str">
            <v>Winter</v>
          </cell>
          <cell r="N846" t="str">
            <v>Tier 1</v>
          </cell>
          <cell r="R846" t="str">
            <v>N/A</v>
          </cell>
          <cell r="V846">
            <v>146184128.579391</v>
          </cell>
        </row>
        <row r="847">
          <cell r="G847" t="str">
            <v>E-1</v>
          </cell>
          <cell r="J847" t="str">
            <v>RBC</v>
          </cell>
          <cell r="L847" t="str">
            <v>Energy</v>
          </cell>
          <cell r="M847" t="str">
            <v>Winter</v>
          </cell>
          <cell r="N847" t="str">
            <v>Tier 2</v>
          </cell>
          <cell r="R847" t="str">
            <v>N/A</v>
          </cell>
          <cell r="V847">
            <v>14556581.857753001</v>
          </cell>
        </row>
        <row r="848">
          <cell r="G848" t="str">
            <v>E-1</v>
          </cell>
          <cell r="J848" t="str">
            <v>RBC</v>
          </cell>
          <cell r="L848" t="str">
            <v>Energy</v>
          </cell>
          <cell r="M848" t="str">
            <v>Winter</v>
          </cell>
          <cell r="N848" t="str">
            <v>Tier 3</v>
          </cell>
          <cell r="R848" t="str">
            <v>N/A</v>
          </cell>
          <cell r="V848">
            <v>962241.60946599999</v>
          </cell>
        </row>
        <row r="849">
          <cell r="G849" t="str">
            <v>E-1</v>
          </cell>
          <cell r="J849" t="str">
            <v>RBC</v>
          </cell>
          <cell r="L849" t="str">
            <v>Energy</v>
          </cell>
          <cell r="M849" t="str">
            <v>Winter</v>
          </cell>
          <cell r="N849" t="str">
            <v>Tier 4</v>
          </cell>
          <cell r="R849" t="str">
            <v>N/A</v>
          </cell>
          <cell r="V849">
            <v>0</v>
          </cell>
        </row>
        <row r="850">
          <cell r="G850" t="str">
            <v>E-1</v>
          </cell>
          <cell r="J850" t="str">
            <v>RBC</v>
          </cell>
          <cell r="L850" t="str">
            <v>Energy</v>
          </cell>
          <cell r="M850" t="str">
            <v>Winter</v>
          </cell>
          <cell r="N850" t="str">
            <v>Tier 5</v>
          </cell>
          <cell r="R850" t="str">
            <v>N/A</v>
          </cell>
          <cell r="V850">
            <v>0</v>
          </cell>
        </row>
        <row r="851">
          <cell r="G851" t="str">
            <v>E-1</v>
          </cell>
          <cell r="J851" t="str">
            <v>RBC</v>
          </cell>
          <cell r="L851" t="str">
            <v>Energy</v>
          </cell>
          <cell r="M851" t="str">
            <v>Summer</v>
          </cell>
          <cell r="N851" t="str">
            <v>MARL kWh</v>
          </cell>
          <cell r="R851" t="str">
            <v>N/A</v>
          </cell>
          <cell r="V851">
            <v>2547</v>
          </cell>
        </row>
        <row r="852">
          <cell r="G852" t="str">
            <v>E-1</v>
          </cell>
          <cell r="J852" t="str">
            <v>RBC</v>
          </cell>
          <cell r="L852" t="str">
            <v>Energy</v>
          </cell>
          <cell r="M852" t="str">
            <v>Summer</v>
          </cell>
          <cell r="N852" t="str">
            <v>Min Bill kWh</v>
          </cell>
          <cell r="R852" t="str">
            <v>N/A</v>
          </cell>
          <cell r="V852">
            <v>6536266.8150970004</v>
          </cell>
        </row>
        <row r="853">
          <cell r="G853" t="str">
            <v>E-1</v>
          </cell>
          <cell r="J853" t="str">
            <v>RBC</v>
          </cell>
          <cell r="L853" t="str">
            <v>Energy</v>
          </cell>
          <cell r="M853" t="str">
            <v>Summer</v>
          </cell>
          <cell r="N853" t="str">
            <v>Tier 1</v>
          </cell>
          <cell r="R853" t="str">
            <v>N/A</v>
          </cell>
          <cell r="V853">
            <v>678704110.95633805</v>
          </cell>
        </row>
        <row r="854">
          <cell r="G854" t="str">
            <v>E-1</v>
          </cell>
          <cell r="J854" t="str">
            <v>RBC</v>
          </cell>
          <cell r="L854" t="str">
            <v>Energy</v>
          </cell>
          <cell r="M854" t="str">
            <v>Summer</v>
          </cell>
          <cell r="N854" t="str">
            <v>Tier 2</v>
          </cell>
          <cell r="R854" t="str">
            <v>N/A</v>
          </cell>
          <cell r="V854">
            <v>558099831.86997998</v>
          </cell>
        </row>
        <row r="855">
          <cell r="G855" t="str">
            <v>E-1</v>
          </cell>
          <cell r="J855" t="str">
            <v>RBC</v>
          </cell>
          <cell r="L855" t="str">
            <v>Energy</v>
          </cell>
          <cell r="M855" t="str">
            <v>Summer</v>
          </cell>
          <cell r="N855" t="str">
            <v>Tier 3</v>
          </cell>
          <cell r="R855" t="str">
            <v>N/A</v>
          </cell>
          <cell r="V855">
            <v>30041504.378597997</v>
          </cell>
        </row>
        <row r="856">
          <cell r="G856" t="str">
            <v>E-1</v>
          </cell>
          <cell r="J856" t="str">
            <v>RBC</v>
          </cell>
          <cell r="L856" t="str">
            <v>Energy</v>
          </cell>
          <cell r="M856" t="str">
            <v>Summer</v>
          </cell>
          <cell r="N856" t="str">
            <v>Tier 4</v>
          </cell>
          <cell r="R856" t="str">
            <v>N/A</v>
          </cell>
          <cell r="V856">
            <v>0</v>
          </cell>
        </row>
        <row r="857">
          <cell r="G857" t="str">
            <v>E-1</v>
          </cell>
          <cell r="J857" t="str">
            <v>RBC</v>
          </cell>
          <cell r="L857" t="str">
            <v>Energy</v>
          </cell>
          <cell r="M857" t="str">
            <v>Summer</v>
          </cell>
          <cell r="N857" t="str">
            <v>Tier 5</v>
          </cell>
          <cell r="R857" t="str">
            <v>N/A</v>
          </cell>
          <cell r="V857">
            <v>0</v>
          </cell>
        </row>
        <row r="858">
          <cell r="G858" t="str">
            <v>E-1</v>
          </cell>
          <cell r="J858" t="str">
            <v>RBC</v>
          </cell>
          <cell r="L858" t="str">
            <v>Energy</v>
          </cell>
          <cell r="M858" t="str">
            <v>Winter</v>
          </cell>
          <cell r="N858" t="str">
            <v>MARL kWh</v>
          </cell>
          <cell r="R858" t="str">
            <v>N/A</v>
          </cell>
          <cell r="V858">
            <v>8678</v>
          </cell>
        </row>
        <row r="859">
          <cell r="G859" t="str">
            <v>E-1</v>
          </cell>
          <cell r="J859" t="str">
            <v>RBC</v>
          </cell>
          <cell r="L859" t="str">
            <v>Energy</v>
          </cell>
          <cell r="M859" t="str">
            <v>Winter</v>
          </cell>
          <cell r="N859" t="str">
            <v>Min Bill kWh</v>
          </cell>
          <cell r="R859" t="str">
            <v>N/A</v>
          </cell>
          <cell r="V859">
            <v>5599703.3582279999</v>
          </cell>
        </row>
        <row r="860">
          <cell r="G860" t="str">
            <v>E-1</v>
          </cell>
          <cell r="J860" t="str">
            <v>RBC</v>
          </cell>
          <cell r="L860" t="str">
            <v>Energy</v>
          </cell>
          <cell r="M860" t="str">
            <v>Winter</v>
          </cell>
          <cell r="N860" t="str">
            <v>Tier 1</v>
          </cell>
          <cell r="R860" t="str">
            <v>N/A</v>
          </cell>
          <cell r="V860">
            <v>835863622.08248401</v>
          </cell>
        </row>
        <row r="861">
          <cell r="G861" t="str">
            <v>E-1</v>
          </cell>
          <cell r="J861" t="str">
            <v>RBC</v>
          </cell>
          <cell r="L861" t="str">
            <v>Energy</v>
          </cell>
          <cell r="M861" t="str">
            <v>Winter</v>
          </cell>
          <cell r="N861" t="str">
            <v>Tier 2</v>
          </cell>
          <cell r="R861" t="str">
            <v>N/A</v>
          </cell>
          <cell r="V861">
            <v>394374461.59965599</v>
          </cell>
        </row>
        <row r="862">
          <cell r="G862" t="str">
            <v>E-1</v>
          </cell>
          <cell r="J862" t="str">
            <v>RBC</v>
          </cell>
          <cell r="L862" t="str">
            <v>Energy</v>
          </cell>
          <cell r="M862" t="str">
            <v>Winter</v>
          </cell>
          <cell r="N862" t="str">
            <v>Tier 3</v>
          </cell>
          <cell r="R862" t="str">
            <v>N/A</v>
          </cell>
          <cell r="V862">
            <v>23963181.671453997</v>
          </cell>
        </row>
        <row r="863">
          <cell r="G863" t="str">
            <v>E-1</v>
          </cell>
          <cell r="J863" t="str">
            <v>RBC</v>
          </cell>
          <cell r="L863" t="str">
            <v>Energy</v>
          </cell>
          <cell r="M863" t="str">
            <v>Winter</v>
          </cell>
          <cell r="N863" t="str">
            <v>Tier 4</v>
          </cell>
          <cell r="R863" t="str">
            <v>N/A</v>
          </cell>
          <cell r="V863">
            <v>0</v>
          </cell>
        </row>
        <row r="864">
          <cell r="G864" t="str">
            <v>E-1</v>
          </cell>
          <cell r="J864" t="str">
            <v>RBC</v>
          </cell>
          <cell r="L864" t="str">
            <v>Energy</v>
          </cell>
          <cell r="M864" t="str">
            <v>Winter</v>
          </cell>
          <cell r="N864" t="str">
            <v>Tier 5</v>
          </cell>
          <cell r="R864" t="str">
            <v>N/A</v>
          </cell>
          <cell r="V864">
            <v>0</v>
          </cell>
        </row>
        <row r="865">
          <cell r="G865" t="str">
            <v>EL-1</v>
          </cell>
          <cell r="J865" t="str">
            <v>RBC</v>
          </cell>
          <cell r="L865" t="str">
            <v>DL</v>
          </cell>
          <cell r="M865" t="str">
            <v>N/A</v>
          </cell>
          <cell r="N865" t="str">
            <v>N/A</v>
          </cell>
          <cell r="R865" t="str">
            <v>C</v>
          </cell>
          <cell r="V865">
            <v>0</v>
          </cell>
        </row>
        <row r="866">
          <cell r="G866" t="str">
            <v>EL-1</v>
          </cell>
          <cell r="J866" t="str">
            <v>RBC</v>
          </cell>
          <cell r="L866" t="str">
            <v>Energy</v>
          </cell>
          <cell r="M866" t="str">
            <v>Summer</v>
          </cell>
          <cell r="N866" t="str">
            <v>MARL kWh</v>
          </cell>
          <cell r="R866" t="str">
            <v>C</v>
          </cell>
          <cell r="V866">
            <v>10798</v>
          </cell>
        </row>
        <row r="867">
          <cell r="G867" t="str">
            <v>EL-1</v>
          </cell>
          <cell r="J867" t="str">
            <v>RBC</v>
          </cell>
          <cell r="L867" t="str">
            <v>Energy</v>
          </cell>
          <cell r="M867" t="str">
            <v>Summer</v>
          </cell>
          <cell r="N867" t="str">
            <v>Min Bill kWh</v>
          </cell>
          <cell r="R867" t="str">
            <v>C</v>
          </cell>
          <cell r="V867">
            <v>3087381.1953660003</v>
          </cell>
        </row>
        <row r="868">
          <cell r="G868" t="str">
            <v>EL-1</v>
          </cell>
          <cell r="J868" t="str">
            <v>RBC</v>
          </cell>
          <cell r="L868" t="str">
            <v>Energy</v>
          </cell>
          <cell r="M868" t="str">
            <v>Summer</v>
          </cell>
          <cell r="N868" t="str">
            <v>Tier 1</v>
          </cell>
          <cell r="R868" t="str">
            <v>C</v>
          </cell>
          <cell r="V868">
            <v>656360050.35957491</v>
          </cell>
        </row>
        <row r="869">
          <cell r="G869" t="str">
            <v>EL-1</v>
          </cell>
          <cell r="J869" t="str">
            <v>RBC</v>
          </cell>
          <cell r="L869" t="str">
            <v>Energy</v>
          </cell>
          <cell r="M869" t="str">
            <v>Summer</v>
          </cell>
          <cell r="N869" t="str">
            <v>Tier 2</v>
          </cell>
          <cell r="R869" t="str">
            <v>C</v>
          </cell>
          <cell r="V869">
            <v>469680512.56321996</v>
          </cell>
        </row>
        <row r="870">
          <cell r="G870" t="str">
            <v>EL-1</v>
          </cell>
          <cell r="J870" t="str">
            <v>RBC</v>
          </cell>
          <cell r="L870" t="str">
            <v>Energy</v>
          </cell>
          <cell r="M870" t="str">
            <v>Summer</v>
          </cell>
          <cell r="N870" t="str">
            <v>Tier 3</v>
          </cell>
          <cell r="R870" t="str">
            <v>C</v>
          </cell>
          <cell r="V870">
            <v>12124189.812142</v>
          </cell>
        </row>
        <row r="871">
          <cell r="G871" t="str">
            <v>EL-1</v>
          </cell>
          <cell r="J871" t="str">
            <v>RBC</v>
          </cell>
          <cell r="L871" t="str">
            <v>Energy</v>
          </cell>
          <cell r="M871" t="str">
            <v>Summer</v>
          </cell>
          <cell r="N871" t="str">
            <v>Tier 4</v>
          </cell>
          <cell r="R871" t="str">
            <v>C</v>
          </cell>
          <cell r="V871">
            <v>0</v>
          </cell>
        </row>
        <row r="872">
          <cell r="G872" t="str">
            <v>EL-1</v>
          </cell>
          <cell r="J872" t="str">
            <v>RBC</v>
          </cell>
          <cell r="L872" t="str">
            <v>Energy</v>
          </cell>
          <cell r="M872" t="str">
            <v>Summer</v>
          </cell>
          <cell r="N872" t="str">
            <v>Tier 5</v>
          </cell>
          <cell r="R872" t="str">
            <v>C</v>
          </cell>
          <cell r="V872">
            <v>0</v>
          </cell>
        </row>
        <row r="873">
          <cell r="G873" t="str">
            <v>EL-1</v>
          </cell>
          <cell r="J873" t="str">
            <v>RBC</v>
          </cell>
          <cell r="L873" t="str">
            <v>Energy</v>
          </cell>
          <cell r="M873" t="str">
            <v>Winter</v>
          </cell>
          <cell r="N873" t="str">
            <v>MARL kWh</v>
          </cell>
          <cell r="R873" t="str">
            <v>C</v>
          </cell>
          <cell r="V873">
            <v>2117</v>
          </cell>
        </row>
        <row r="874">
          <cell r="G874" t="str">
            <v>EL-1</v>
          </cell>
          <cell r="J874" t="str">
            <v>RBC</v>
          </cell>
          <cell r="L874" t="str">
            <v>Energy</v>
          </cell>
          <cell r="M874" t="str">
            <v>Winter</v>
          </cell>
          <cell r="N874" t="str">
            <v>Min Bill kWh</v>
          </cell>
          <cell r="R874" t="str">
            <v>C</v>
          </cell>
          <cell r="V874">
            <v>3175353.868888</v>
          </cell>
        </row>
        <row r="875">
          <cell r="G875" t="str">
            <v>EL-1</v>
          </cell>
          <cell r="J875" t="str">
            <v>RBC</v>
          </cell>
          <cell r="L875" t="str">
            <v>Energy</v>
          </cell>
          <cell r="M875" t="str">
            <v>Winter</v>
          </cell>
          <cell r="N875" t="str">
            <v>Tier 1</v>
          </cell>
          <cell r="R875" t="str">
            <v>C</v>
          </cell>
          <cell r="V875">
            <v>1234335838.660624</v>
          </cell>
        </row>
        <row r="876">
          <cell r="G876" t="str">
            <v>EL-1</v>
          </cell>
          <cell r="J876" t="str">
            <v>RBC</v>
          </cell>
          <cell r="L876" t="str">
            <v>Energy</v>
          </cell>
          <cell r="M876" t="str">
            <v>Winter</v>
          </cell>
          <cell r="N876" t="str">
            <v>Tier 2</v>
          </cell>
          <cell r="R876" t="str">
            <v>C</v>
          </cell>
          <cell r="V876">
            <v>449045913.16052198</v>
          </cell>
        </row>
        <row r="877">
          <cell r="G877" t="str">
            <v>EL-1</v>
          </cell>
          <cell r="J877" t="str">
            <v>RBC</v>
          </cell>
          <cell r="L877" t="str">
            <v>Energy</v>
          </cell>
          <cell r="M877" t="str">
            <v>Winter</v>
          </cell>
          <cell r="N877" t="str">
            <v>Tier 3</v>
          </cell>
          <cell r="R877" t="str">
            <v>C</v>
          </cell>
          <cell r="V877">
            <v>12063347.836851001</v>
          </cell>
        </row>
        <row r="878">
          <cell r="G878" t="str">
            <v>EL-1</v>
          </cell>
          <cell r="J878" t="str">
            <v>RBC</v>
          </cell>
          <cell r="L878" t="str">
            <v>Energy</v>
          </cell>
          <cell r="M878" t="str">
            <v>Winter</v>
          </cell>
          <cell r="N878" t="str">
            <v>Tier 4</v>
          </cell>
          <cell r="R878" t="str">
            <v>C</v>
          </cell>
          <cell r="V878">
            <v>0</v>
          </cell>
        </row>
        <row r="879">
          <cell r="G879" t="str">
            <v>EL-1</v>
          </cell>
          <cell r="J879" t="str">
            <v>RBC</v>
          </cell>
          <cell r="L879" t="str">
            <v>Energy</v>
          </cell>
          <cell r="M879" t="str">
            <v>Winter</v>
          </cell>
          <cell r="N879" t="str">
            <v>Tier 5</v>
          </cell>
          <cell r="R879" t="str">
            <v>C</v>
          </cell>
          <cell r="V879">
            <v>0</v>
          </cell>
        </row>
        <row r="880">
          <cell r="G880" t="str">
            <v>E-1</v>
          </cell>
          <cell r="J880" t="str">
            <v>WH</v>
          </cell>
          <cell r="L880" t="str">
            <v>DL</v>
          </cell>
          <cell r="M880" t="str">
            <v>N/A</v>
          </cell>
          <cell r="N880" t="str">
            <v>N/A</v>
          </cell>
          <cell r="R880" t="str">
            <v>N/A</v>
          </cell>
          <cell r="V880">
            <v>0</v>
          </cell>
        </row>
        <row r="881">
          <cell r="G881" t="str">
            <v>E-1</v>
          </cell>
          <cell r="J881" t="str">
            <v>WH</v>
          </cell>
          <cell r="L881" t="str">
            <v>Energy</v>
          </cell>
          <cell r="M881" t="str">
            <v>Summer</v>
          </cell>
          <cell r="N881" t="str">
            <v>MARL kWh</v>
          </cell>
          <cell r="R881" t="str">
            <v>N/A</v>
          </cell>
          <cell r="V881">
            <v>0</v>
          </cell>
        </row>
        <row r="882">
          <cell r="G882" t="str">
            <v>E-1</v>
          </cell>
          <cell r="J882" t="str">
            <v>WH</v>
          </cell>
          <cell r="L882" t="str">
            <v>Energy</v>
          </cell>
          <cell r="M882" t="str">
            <v>Summer</v>
          </cell>
          <cell r="N882" t="str">
            <v>Min Bill kWh</v>
          </cell>
          <cell r="R882" t="str">
            <v>N/A</v>
          </cell>
          <cell r="V882">
            <v>575300.8647889999</v>
          </cell>
        </row>
        <row r="883">
          <cell r="G883" t="str">
            <v>E-1</v>
          </cell>
          <cell r="J883" t="str">
            <v>WH</v>
          </cell>
          <cell r="L883" t="str">
            <v>Energy</v>
          </cell>
          <cell r="M883" t="str">
            <v>Summer</v>
          </cell>
          <cell r="N883" t="str">
            <v>Tier 1</v>
          </cell>
          <cell r="R883" t="str">
            <v>N/A</v>
          </cell>
          <cell r="V883">
            <v>124263720.65172701</v>
          </cell>
        </row>
        <row r="884">
          <cell r="G884" t="str">
            <v>E-1</v>
          </cell>
          <cell r="J884" t="str">
            <v>WH</v>
          </cell>
          <cell r="L884" t="str">
            <v>Energy</v>
          </cell>
          <cell r="M884" t="str">
            <v>Summer</v>
          </cell>
          <cell r="N884" t="str">
            <v>Tier 2</v>
          </cell>
          <cell r="R884" t="str">
            <v>N/A</v>
          </cell>
          <cell r="V884">
            <v>35792532.629634999</v>
          </cell>
        </row>
        <row r="885">
          <cell r="G885" t="str">
            <v>E-1</v>
          </cell>
          <cell r="J885" t="str">
            <v>WH</v>
          </cell>
          <cell r="L885" t="str">
            <v>Energy</v>
          </cell>
          <cell r="M885" t="str">
            <v>Summer</v>
          </cell>
          <cell r="N885" t="str">
            <v>Tier 3</v>
          </cell>
          <cell r="R885" t="str">
            <v>N/A</v>
          </cell>
          <cell r="V885">
            <v>2046667.9176210002</v>
          </cell>
        </row>
        <row r="886">
          <cell r="G886" t="str">
            <v>E-1</v>
          </cell>
          <cell r="J886" t="str">
            <v>WH</v>
          </cell>
          <cell r="L886" t="str">
            <v>Energy</v>
          </cell>
          <cell r="M886" t="str">
            <v>Summer</v>
          </cell>
          <cell r="N886" t="str">
            <v>Tier 4</v>
          </cell>
          <cell r="R886" t="str">
            <v>N/A</v>
          </cell>
          <cell r="V886">
            <v>0</v>
          </cell>
        </row>
        <row r="887">
          <cell r="G887" t="str">
            <v>E-1</v>
          </cell>
          <cell r="J887" t="str">
            <v>WH</v>
          </cell>
          <cell r="L887" t="str">
            <v>Energy</v>
          </cell>
          <cell r="M887" t="str">
            <v>Summer</v>
          </cell>
          <cell r="N887" t="str">
            <v>Tier 5</v>
          </cell>
          <cell r="R887" t="str">
            <v>N/A</v>
          </cell>
          <cell r="V887">
            <v>0</v>
          </cell>
        </row>
        <row r="888">
          <cell r="G888" t="str">
            <v>E-1</v>
          </cell>
          <cell r="J888" t="str">
            <v>WH</v>
          </cell>
          <cell r="L888" t="str">
            <v>Energy</v>
          </cell>
          <cell r="M888" t="str">
            <v>Winter</v>
          </cell>
          <cell r="N888" t="str">
            <v>MARL kWh</v>
          </cell>
          <cell r="R888" t="str">
            <v>N/A</v>
          </cell>
          <cell r="V888">
            <v>293</v>
          </cell>
        </row>
        <row r="889">
          <cell r="G889" t="str">
            <v>E-1</v>
          </cell>
          <cell r="J889" t="str">
            <v>WH</v>
          </cell>
          <cell r="L889" t="str">
            <v>Energy</v>
          </cell>
          <cell r="M889" t="str">
            <v>Winter</v>
          </cell>
          <cell r="N889" t="str">
            <v>Min Bill kWh</v>
          </cell>
          <cell r="R889" t="str">
            <v>N/A</v>
          </cell>
          <cell r="V889">
            <v>199270.96305099997</v>
          </cell>
        </row>
        <row r="890">
          <cell r="G890" t="str">
            <v>E-1</v>
          </cell>
          <cell r="J890" t="str">
            <v>WH</v>
          </cell>
          <cell r="L890" t="str">
            <v>Energy</v>
          </cell>
          <cell r="M890" t="str">
            <v>Winter</v>
          </cell>
          <cell r="N890" t="str">
            <v>Tier 1</v>
          </cell>
          <cell r="R890" t="str">
            <v>N/A</v>
          </cell>
          <cell r="V890">
            <v>146184128.579391</v>
          </cell>
        </row>
        <row r="891">
          <cell r="G891" t="str">
            <v>E-1</v>
          </cell>
          <cell r="J891" t="str">
            <v>WH</v>
          </cell>
          <cell r="L891" t="str">
            <v>Energy</v>
          </cell>
          <cell r="M891" t="str">
            <v>Winter</v>
          </cell>
          <cell r="N891" t="str">
            <v>Tier 2</v>
          </cell>
          <cell r="R891" t="str">
            <v>N/A</v>
          </cell>
          <cell r="V891">
            <v>14556581.857753001</v>
          </cell>
        </row>
        <row r="892">
          <cell r="G892" t="str">
            <v>E-1</v>
          </cell>
          <cell r="J892" t="str">
            <v>WH</v>
          </cell>
          <cell r="L892" t="str">
            <v>Energy</v>
          </cell>
          <cell r="M892" t="str">
            <v>Winter</v>
          </cell>
          <cell r="N892" t="str">
            <v>Tier 3</v>
          </cell>
          <cell r="R892" t="str">
            <v>N/A</v>
          </cell>
          <cell r="V892">
            <v>962241.60946599999</v>
          </cell>
        </row>
        <row r="893">
          <cell r="G893" t="str">
            <v>E-1</v>
          </cell>
          <cell r="J893" t="str">
            <v>WH</v>
          </cell>
          <cell r="L893" t="str">
            <v>Energy</v>
          </cell>
          <cell r="M893" t="str">
            <v>Winter</v>
          </cell>
          <cell r="N893" t="str">
            <v>Tier 4</v>
          </cell>
          <cell r="R893" t="str">
            <v>N/A</v>
          </cell>
          <cell r="V893">
            <v>0</v>
          </cell>
        </row>
        <row r="894">
          <cell r="G894" t="str">
            <v>E-1</v>
          </cell>
          <cell r="J894" t="str">
            <v>WH</v>
          </cell>
          <cell r="L894" t="str">
            <v>Energy</v>
          </cell>
          <cell r="M894" t="str">
            <v>Winter</v>
          </cell>
          <cell r="N894" t="str">
            <v>Tier 5</v>
          </cell>
          <cell r="R894" t="str">
            <v>N/A</v>
          </cell>
          <cell r="V894">
            <v>0</v>
          </cell>
        </row>
        <row r="895">
          <cell r="G895" t="str">
            <v>E-1</v>
          </cell>
          <cell r="J895" t="str">
            <v>WH</v>
          </cell>
          <cell r="L895" t="str">
            <v>Energy</v>
          </cell>
          <cell r="M895" t="str">
            <v>Summer</v>
          </cell>
          <cell r="N895" t="str">
            <v>MARL kWh</v>
          </cell>
          <cell r="R895" t="str">
            <v>N/A</v>
          </cell>
          <cell r="V895">
            <v>2547</v>
          </cell>
        </row>
        <row r="896">
          <cell r="G896" t="str">
            <v>E-1</v>
          </cell>
          <cell r="J896" t="str">
            <v>WH</v>
          </cell>
          <cell r="L896" t="str">
            <v>Energy</v>
          </cell>
          <cell r="M896" t="str">
            <v>Summer</v>
          </cell>
          <cell r="N896" t="str">
            <v>Min Bill kWh</v>
          </cell>
          <cell r="R896" t="str">
            <v>N/A</v>
          </cell>
          <cell r="V896">
            <v>6536266.8150970004</v>
          </cell>
        </row>
        <row r="897">
          <cell r="G897" t="str">
            <v>E-1</v>
          </cell>
          <cell r="J897" t="str">
            <v>WH</v>
          </cell>
          <cell r="L897" t="str">
            <v>Energy</v>
          </cell>
          <cell r="M897" t="str">
            <v>Summer</v>
          </cell>
          <cell r="N897" t="str">
            <v>Tier 1</v>
          </cell>
          <cell r="R897" t="str">
            <v>N/A</v>
          </cell>
          <cell r="V897">
            <v>678704110.95633805</v>
          </cell>
        </row>
        <row r="898">
          <cell r="G898" t="str">
            <v>E-1</v>
          </cell>
          <cell r="J898" t="str">
            <v>WH</v>
          </cell>
          <cell r="L898" t="str">
            <v>Energy</v>
          </cell>
          <cell r="M898" t="str">
            <v>Summer</v>
          </cell>
          <cell r="N898" t="str">
            <v>Tier 2</v>
          </cell>
          <cell r="R898" t="str">
            <v>N/A</v>
          </cell>
          <cell r="V898">
            <v>558099831.86997998</v>
          </cell>
        </row>
        <row r="899">
          <cell r="G899" t="str">
            <v>E-1</v>
          </cell>
          <cell r="J899" t="str">
            <v>WH</v>
          </cell>
          <cell r="L899" t="str">
            <v>Energy</v>
          </cell>
          <cell r="M899" t="str">
            <v>Summer</v>
          </cell>
          <cell r="N899" t="str">
            <v>Tier 3</v>
          </cell>
          <cell r="R899" t="str">
            <v>N/A</v>
          </cell>
          <cell r="V899">
            <v>30041504.378597997</v>
          </cell>
        </row>
        <row r="900">
          <cell r="G900" t="str">
            <v>E-1</v>
          </cell>
          <cell r="J900" t="str">
            <v>WH</v>
          </cell>
          <cell r="L900" t="str">
            <v>Energy</v>
          </cell>
          <cell r="M900" t="str">
            <v>Summer</v>
          </cell>
          <cell r="N900" t="str">
            <v>Tier 4</v>
          </cell>
          <cell r="R900" t="str">
            <v>N/A</v>
          </cell>
          <cell r="V900">
            <v>0</v>
          </cell>
        </row>
        <row r="901">
          <cell r="G901" t="str">
            <v>E-1</v>
          </cell>
          <cell r="J901" t="str">
            <v>WH</v>
          </cell>
          <cell r="L901" t="str">
            <v>Energy</v>
          </cell>
          <cell r="M901" t="str">
            <v>Summer</v>
          </cell>
          <cell r="N901" t="str">
            <v>Tier 5</v>
          </cell>
          <cell r="R901" t="str">
            <v>N/A</v>
          </cell>
          <cell r="V901">
            <v>0</v>
          </cell>
        </row>
        <row r="902">
          <cell r="G902" t="str">
            <v>E-1</v>
          </cell>
          <cell r="J902" t="str">
            <v>WH</v>
          </cell>
          <cell r="L902" t="str">
            <v>Energy</v>
          </cell>
          <cell r="M902" t="str">
            <v>Winter</v>
          </cell>
          <cell r="N902" t="str">
            <v>MARL kWh</v>
          </cell>
          <cell r="R902" t="str">
            <v>N/A</v>
          </cell>
          <cell r="V902">
            <v>8678</v>
          </cell>
        </row>
        <row r="903">
          <cell r="G903" t="str">
            <v>E-1</v>
          </cell>
          <cell r="J903" t="str">
            <v>WH</v>
          </cell>
          <cell r="L903" t="str">
            <v>Energy</v>
          </cell>
          <cell r="M903" t="str">
            <v>Winter</v>
          </cell>
          <cell r="N903" t="str">
            <v>Min Bill kWh</v>
          </cell>
          <cell r="R903" t="str">
            <v>N/A</v>
          </cell>
          <cell r="V903">
            <v>5599703.3582279999</v>
          </cell>
        </row>
        <row r="904">
          <cell r="G904" t="str">
            <v>E-1</v>
          </cell>
          <cell r="J904" t="str">
            <v>WH</v>
          </cell>
          <cell r="L904" t="str">
            <v>Energy</v>
          </cell>
          <cell r="M904" t="str">
            <v>Winter</v>
          </cell>
          <cell r="N904" t="str">
            <v>Tier 1</v>
          </cell>
          <cell r="R904" t="str">
            <v>N/A</v>
          </cell>
          <cell r="V904">
            <v>835863622.08248401</v>
          </cell>
        </row>
        <row r="905">
          <cell r="G905" t="str">
            <v>E-1</v>
          </cell>
          <cell r="J905" t="str">
            <v>WH</v>
          </cell>
          <cell r="L905" t="str">
            <v>Energy</v>
          </cell>
          <cell r="M905" t="str">
            <v>Winter</v>
          </cell>
          <cell r="N905" t="str">
            <v>Tier 2</v>
          </cell>
          <cell r="R905" t="str">
            <v>N/A</v>
          </cell>
          <cell r="V905">
            <v>394374461.59965599</v>
          </cell>
        </row>
        <row r="906">
          <cell r="G906" t="str">
            <v>E-1</v>
          </cell>
          <cell r="J906" t="str">
            <v>WH</v>
          </cell>
          <cell r="L906" t="str">
            <v>Energy</v>
          </cell>
          <cell r="M906" t="str">
            <v>Winter</v>
          </cell>
          <cell r="N906" t="str">
            <v>Tier 3</v>
          </cell>
          <cell r="R906" t="str">
            <v>N/A</v>
          </cell>
          <cell r="V906">
            <v>23963181.671453997</v>
          </cell>
        </row>
        <row r="907">
          <cell r="G907" t="str">
            <v>E-1</v>
          </cell>
          <cell r="J907" t="str">
            <v>WH</v>
          </cell>
          <cell r="L907" t="str">
            <v>Energy</v>
          </cell>
          <cell r="M907" t="str">
            <v>Winter</v>
          </cell>
          <cell r="N907" t="str">
            <v>Tier 4</v>
          </cell>
          <cell r="R907" t="str">
            <v>N/A</v>
          </cell>
          <cell r="V907">
            <v>0</v>
          </cell>
        </row>
        <row r="908">
          <cell r="G908" t="str">
            <v>E-1</v>
          </cell>
          <cell r="J908" t="str">
            <v>WH</v>
          </cell>
          <cell r="L908" t="str">
            <v>Energy</v>
          </cell>
          <cell r="M908" t="str">
            <v>Winter</v>
          </cell>
          <cell r="N908" t="str">
            <v>Tier 5</v>
          </cell>
          <cell r="R908" t="str">
            <v>N/A</v>
          </cell>
          <cell r="V908">
            <v>0</v>
          </cell>
        </row>
        <row r="909">
          <cell r="G909" t="str">
            <v>EL-1</v>
          </cell>
          <cell r="J909" t="str">
            <v>WH</v>
          </cell>
          <cell r="L909" t="str">
            <v>DL</v>
          </cell>
          <cell r="M909" t="str">
            <v>N/A</v>
          </cell>
          <cell r="N909" t="str">
            <v>N/A</v>
          </cell>
          <cell r="R909" t="str">
            <v>C</v>
          </cell>
          <cell r="V909">
            <v>0</v>
          </cell>
        </row>
        <row r="910">
          <cell r="G910" t="str">
            <v>EL-1</v>
          </cell>
          <cell r="J910" t="str">
            <v>WH</v>
          </cell>
          <cell r="L910" t="str">
            <v>Energy</v>
          </cell>
          <cell r="M910" t="str">
            <v>Summer</v>
          </cell>
          <cell r="N910" t="str">
            <v>MARL kWh</v>
          </cell>
          <cell r="R910" t="str">
            <v>C</v>
          </cell>
          <cell r="V910">
            <v>10798</v>
          </cell>
        </row>
        <row r="911">
          <cell r="G911" t="str">
            <v>EL-1</v>
          </cell>
          <cell r="J911" t="str">
            <v>WH</v>
          </cell>
          <cell r="L911" t="str">
            <v>Energy</v>
          </cell>
          <cell r="M911" t="str">
            <v>Summer</v>
          </cell>
          <cell r="N911" t="str">
            <v>Min Bill kWh</v>
          </cell>
          <cell r="R911" t="str">
            <v>C</v>
          </cell>
          <cell r="V911">
            <v>3087381.1953660003</v>
          </cell>
        </row>
        <row r="912">
          <cell r="G912" t="str">
            <v>EL-1</v>
          </cell>
          <cell r="J912" t="str">
            <v>WH</v>
          </cell>
          <cell r="L912" t="str">
            <v>Energy</v>
          </cell>
          <cell r="M912" t="str">
            <v>Summer</v>
          </cell>
          <cell r="N912" t="str">
            <v>Tier 1</v>
          </cell>
          <cell r="R912" t="str">
            <v>C</v>
          </cell>
          <cell r="V912">
            <v>656360050.35957491</v>
          </cell>
        </row>
        <row r="913">
          <cell r="G913" t="str">
            <v>EL-1</v>
          </cell>
          <cell r="J913" t="str">
            <v>WH</v>
          </cell>
          <cell r="L913" t="str">
            <v>Energy</v>
          </cell>
          <cell r="M913" t="str">
            <v>Summer</v>
          </cell>
          <cell r="N913" t="str">
            <v>Tier 2</v>
          </cell>
          <cell r="R913" t="str">
            <v>C</v>
          </cell>
          <cell r="V913">
            <v>469680512.56321996</v>
          </cell>
        </row>
        <row r="914">
          <cell r="G914" t="str">
            <v>EL-1</v>
          </cell>
          <cell r="J914" t="str">
            <v>WH</v>
          </cell>
          <cell r="L914" t="str">
            <v>Energy</v>
          </cell>
          <cell r="M914" t="str">
            <v>Summer</v>
          </cell>
          <cell r="N914" t="str">
            <v>Tier 3</v>
          </cell>
          <cell r="R914" t="str">
            <v>C</v>
          </cell>
          <cell r="V914">
            <v>12124189.812142</v>
          </cell>
        </row>
        <row r="915">
          <cell r="G915" t="str">
            <v>EL-1</v>
          </cell>
          <cell r="J915" t="str">
            <v>WH</v>
          </cell>
          <cell r="L915" t="str">
            <v>Energy</v>
          </cell>
          <cell r="M915" t="str">
            <v>Summer</v>
          </cell>
          <cell r="N915" t="str">
            <v>Tier 4</v>
          </cell>
          <cell r="R915" t="str">
            <v>C</v>
          </cell>
          <cell r="V915">
            <v>0</v>
          </cell>
        </row>
        <row r="916">
          <cell r="G916" t="str">
            <v>EL-1</v>
          </cell>
          <cell r="J916" t="str">
            <v>WH</v>
          </cell>
          <cell r="L916" t="str">
            <v>Energy</v>
          </cell>
          <cell r="M916" t="str">
            <v>Summer</v>
          </cell>
          <cell r="N916" t="str">
            <v>Tier 5</v>
          </cell>
          <cell r="R916" t="str">
            <v>C</v>
          </cell>
          <cell r="V916">
            <v>0</v>
          </cell>
        </row>
        <row r="917">
          <cell r="G917" t="str">
            <v>EL-1</v>
          </cell>
          <cell r="J917" t="str">
            <v>WH</v>
          </cell>
          <cell r="L917" t="str">
            <v>Energy</v>
          </cell>
          <cell r="M917" t="str">
            <v>Winter</v>
          </cell>
          <cell r="N917" t="str">
            <v>MARL kWh</v>
          </cell>
          <cell r="R917" t="str">
            <v>C</v>
          </cell>
          <cell r="V917">
            <v>2117</v>
          </cell>
        </row>
        <row r="918">
          <cell r="G918" t="str">
            <v>EL-1</v>
          </cell>
          <cell r="J918" t="str">
            <v>WH</v>
          </cell>
          <cell r="L918" t="str">
            <v>Energy</v>
          </cell>
          <cell r="M918" t="str">
            <v>Winter</v>
          </cell>
          <cell r="N918" t="str">
            <v>Min Bill kWh</v>
          </cell>
          <cell r="R918" t="str">
            <v>C</v>
          </cell>
          <cell r="V918">
            <v>3175353.868888</v>
          </cell>
        </row>
        <row r="919">
          <cell r="G919" t="str">
            <v>EL-1</v>
          </cell>
          <cell r="J919" t="str">
            <v>WH</v>
          </cell>
          <cell r="L919" t="str">
            <v>Energy</v>
          </cell>
          <cell r="M919" t="str">
            <v>Winter</v>
          </cell>
          <cell r="N919" t="str">
            <v>Tier 1</v>
          </cell>
          <cell r="R919" t="str">
            <v>C</v>
          </cell>
          <cell r="V919">
            <v>1234335838.660624</v>
          </cell>
        </row>
        <row r="920">
          <cell r="G920" t="str">
            <v>EL-1</v>
          </cell>
          <cell r="J920" t="str">
            <v>WH</v>
          </cell>
          <cell r="L920" t="str">
            <v>Energy</v>
          </cell>
          <cell r="M920" t="str">
            <v>Winter</v>
          </cell>
          <cell r="N920" t="str">
            <v>Tier 2</v>
          </cell>
          <cell r="R920" t="str">
            <v>C</v>
          </cell>
          <cell r="V920">
            <v>449045913.16052198</v>
          </cell>
        </row>
        <row r="921">
          <cell r="G921" t="str">
            <v>EL-1</v>
          </cell>
          <cell r="J921" t="str">
            <v>WH</v>
          </cell>
          <cell r="L921" t="str">
            <v>Energy</v>
          </cell>
          <cell r="M921" t="str">
            <v>Winter</v>
          </cell>
          <cell r="N921" t="str">
            <v>Tier 3</v>
          </cell>
          <cell r="R921" t="str">
            <v>C</v>
          </cell>
          <cell r="V921">
            <v>12063347.836851001</v>
          </cell>
        </row>
        <row r="922">
          <cell r="G922" t="str">
            <v>EL-1</v>
          </cell>
          <cell r="J922" t="str">
            <v>WH</v>
          </cell>
          <cell r="L922" t="str">
            <v>Energy</v>
          </cell>
          <cell r="M922" t="str">
            <v>Winter</v>
          </cell>
          <cell r="N922" t="str">
            <v>Tier 4</v>
          </cell>
          <cell r="R922" t="str">
            <v>C</v>
          </cell>
          <cell r="V922">
            <v>0</v>
          </cell>
        </row>
        <row r="923">
          <cell r="G923" t="str">
            <v>EL-1</v>
          </cell>
          <cell r="J923" t="str">
            <v>WH</v>
          </cell>
          <cell r="L923" t="str">
            <v>Energy</v>
          </cell>
          <cell r="M923" t="str">
            <v>Winter</v>
          </cell>
          <cell r="N923" t="str">
            <v>Tier 5</v>
          </cell>
          <cell r="R923" t="str">
            <v>C</v>
          </cell>
          <cell r="V923">
            <v>0</v>
          </cell>
        </row>
        <row r="924">
          <cell r="G924" t="str">
            <v>E-1</v>
          </cell>
          <cell r="J924" t="str">
            <v>PCIA</v>
          </cell>
          <cell r="L924" t="str">
            <v>Vin 21</v>
          </cell>
          <cell r="M924" t="str">
            <v>N/A</v>
          </cell>
          <cell r="N924" t="str">
            <v>N/A</v>
          </cell>
          <cell r="R924" t="str">
            <v>N/A</v>
          </cell>
          <cell r="V924">
            <v>0</v>
          </cell>
        </row>
        <row r="925">
          <cell r="G925" t="str">
            <v>EL-1</v>
          </cell>
          <cell r="J925" t="str">
            <v>PCIA</v>
          </cell>
          <cell r="L925" t="str">
            <v>Vin 21</v>
          </cell>
          <cell r="M925" t="str">
            <v>N/A</v>
          </cell>
          <cell r="N925" t="str">
            <v>N/A</v>
          </cell>
          <cell r="R925" t="str">
            <v>C</v>
          </cell>
          <cell r="V925">
            <v>0</v>
          </cell>
        </row>
        <row r="926">
          <cell r="G926" t="str">
            <v>E-1</v>
          </cell>
          <cell r="J926" t="str">
            <v>PCIA</v>
          </cell>
          <cell r="L926" t="str">
            <v>Vin Bund</v>
          </cell>
          <cell r="M926" t="str">
            <v>N/A</v>
          </cell>
          <cell r="N926" t="str">
            <v>N/A</v>
          </cell>
          <cell r="R926" t="str">
            <v>N/A</v>
          </cell>
          <cell r="V926">
            <v>0</v>
          </cell>
        </row>
        <row r="927">
          <cell r="G927" t="str">
            <v>EL-1</v>
          </cell>
          <cell r="J927" t="str">
            <v>PCIA</v>
          </cell>
          <cell r="L927" t="str">
            <v>Vin Bund</v>
          </cell>
          <cell r="M927" t="str">
            <v>N/A</v>
          </cell>
          <cell r="N927" t="str">
            <v>N/A</v>
          </cell>
          <cell r="R927" t="str">
            <v>C</v>
          </cell>
          <cell r="V927">
            <v>0</v>
          </cell>
        </row>
        <row r="928">
          <cell r="G928" t="str">
            <v>E-1</v>
          </cell>
          <cell r="J928" t="str">
            <v>WH</v>
          </cell>
          <cell r="L928" t="str">
            <v>DL</v>
          </cell>
          <cell r="M928" t="str">
            <v>N/A</v>
          </cell>
          <cell r="N928" t="str">
            <v>N/A</v>
          </cell>
          <cell r="R928" t="str">
            <v>N/A</v>
          </cell>
          <cell r="V928">
            <v>0</v>
          </cell>
        </row>
        <row r="929">
          <cell r="G929" t="str">
            <v>E-1</v>
          </cell>
          <cell r="J929" t="str">
            <v>WH</v>
          </cell>
          <cell r="L929" t="str">
            <v>Energy</v>
          </cell>
          <cell r="M929" t="str">
            <v>Summer</v>
          </cell>
          <cell r="N929" t="str">
            <v>MARL kWh</v>
          </cell>
          <cell r="R929" t="str">
            <v>N/A</v>
          </cell>
          <cell r="V929">
            <v>0</v>
          </cell>
        </row>
        <row r="930">
          <cell r="G930" t="str">
            <v>E-1</v>
          </cell>
          <cell r="J930" t="str">
            <v>WH</v>
          </cell>
          <cell r="L930" t="str">
            <v>Energy</v>
          </cell>
          <cell r="M930" t="str">
            <v>Summer</v>
          </cell>
          <cell r="N930" t="str">
            <v>Min Bill kWh</v>
          </cell>
          <cell r="R930" t="str">
            <v>N/A</v>
          </cell>
          <cell r="V930">
            <v>575300.8647889999</v>
          </cell>
        </row>
        <row r="931">
          <cell r="G931" t="str">
            <v>E-1</v>
          </cell>
          <cell r="J931" t="str">
            <v>WH</v>
          </cell>
          <cell r="L931" t="str">
            <v>Energy</v>
          </cell>
          <cell r="M931" t="str">
            <v>Summer</v>
          </cell>
          <cell r="N931" t="str">
            <v>Tier 1</v>
          </cell>
          <cell r="R931" t="str">
            <v>N/A</v>
          </cell>
          <cell r="V931">
            <v>124263720.65172701</v>
          </cell>
        </row>
        <row r="932">
          <cell r="G932" t="str">
            <v>E-1</v>
          </cell>
          <cell r="J932" t="str">
            <v>WH</v>
          </cell>
          <cell r="L932" t="str">
            <v>Energy</v>
          </cell>
          <cell r="M932" t="str">
            <v>Summer</v>
          </cell>
          <cell r="N932" t="str">
            <v>Tier 2</v>
          </cell>
          <cell r="R932" t="str">
            <v>N/A</v>
          </cell>
          <cell r="V932">
            <v>35792532.629634999</v>
          </cell>
        </row>
        <row r="933">
          <cell r="G933" t="str">
            <v>E-1</v>
          </cell>
          <cell r="J933" t="str">
            <v>WH</v>
          </cell>
          <cell r="L933" t="str">
            <v>Energy</v>
          </cell>
          <cell r="M933" t="str">
            <v>Summer</v>
          </cell>
          <cell r="N933" t="str">
            <v>Tier 3</v>
          </cell>
          <cell r="R933" t="str">
            <v>N/A</v>
          </cell>
          <cell r="V933">
            <v>2046667.9176210002</v>
          </cell>
        </row>
        <row r="934">
          <cell r="G934" t="str">
            <v>E-1</v>
          </cell>
          <cell r="J934" t="str">
            <v>WH</v>
          </cell>
          <cell r="L934" t="str">
            <v>Energy</v>
          </cell>
          <cell r="M934" t="str">
            <v>Summer</v>
          </cell>
          <cell r="N934" t="str">
            <v>Tier 4</v>
          </cell>
          <cell r="R934" t="str">
            <v>N/A</v>
          </cell>
          <cell r="V934">
            <v>0</v>
          </cell>
        </row>
        <row r="935">
          <cell r="G935" t="str">
            <v>E-1</v>
          </cell>
          <cell r="J935" t="str">
            <v>WH</v>
          </cell>
          <cell r="L935" t="str">
            <v>Energy</v>
          </cell>
          <cell r="M935" t="str">
            <v>Summer</v>
          </cell>
          <cell r="N935" t="str">
            <v>Tier 5</v>
          </cell>
          <cell r="R935" t="str">
            <v>N/A</v>
          </cell>
          <cell r="V935">
            <v>0</v>
          </cell>
        </row>
        <row r="936">
          <cell r="G936" t="str">
            <v>E-1</v>
          </cell>
          <cell r="J936" t="str">
            <v>WH</v>
          </cell>
          <cell r="L936" t="str">
            <v>Energy</v>
          </cell>
          <cell r="M936" t="str">
            <v>Winter</v>
          </cell>
          <cell r="N936" t="str">
            <v>MARL kWh</v>
          </cell>
          <cell r="R936" t="str">
            <v>N/A</v>
          </cell>
          <cell r="V936">
            <v>293</v>
          </cell>
        </row>
        <row r="937">
          <cell r="G937" t="str">
            <v>E-1</v>
          </cell>
          <cell r="J937" t="str">
            <v>WH</v>
          </cell>
          <cell r="L937" t="str">
            <v>Energy</v>
          </cell>
          <cell r="M937" t="str">
            <v>Winter</v>
          </cell>
          <cell r="N937" t="str">
            <v>Min Bill kWh</v>
          </cell>
          <cell r="R937" t="str">
            <v>N/A</v>
          </cell>
          <cell r="V937">
            <v>199270.96305099997</v>
          </cell>
        </row>
        <row r="938">
          <cell r="G938" t="str">
            <v>E-1</v>
          </cell>
          <cell r="J938" t="str">
            <v>WH</v>
          </cell>
          <cell r="L938" t="str">
            <v>Energy</v>
          </cell>
          <cell r="M938" t="str">
            <v>Winter</v>
          </cell>
          <cell r="N938" t="str">
            <v>Tier 1</v>
          </cell>
          <cell r="R938" t="str">
            <v>N/A</v>
          </cell>
          <cell r="V938">
            <v>146184128.579391</v>
          </cell>
        </row>
        <row r="939">
          <cell r="G939" t="str">
            <v>E-1</v>
          </cell>
          <cell r="J939" t="str">
            <v>WH</v>
          </cell>
          <cell r="L939" t="str">
            <v>Energy</v>
          </cell>
          <cell r="M939" t="str">
            <v>Winter</v>
          </cell>
          <cell r="N939" t="str">
            <v>Tier 2</v>
          </cell>
          <cell r="R939" t="str">
            <v>N/A</v>
          </cell>
          <cell r="V939">
            <v>14556581.857753001</v>
          </cell>
        </row>
        <row r="940">
          <cell r="G940" t="str">
            <v>E-1</v>
          </cell>
          <cell r="J940" t="str">
            <v>WH</v>
          </cell>
          <cell r="L940" t="str">
            <v>Energy</v>
          </cell>
          <cell r="M940" t="str">
            <v>Winter</v>
          </cell>
          <cell r="N940" t="str">
            <v>Tier 3</v>
          </cell>
          <cell r="R940" t="str">
            <v>N/A</v>
          </cell>
          <cell r="V940">
            <v>962241.60946599999</v>
          </cell>
        </row>
        <row r="941">
          <cell r="G941" t="str">
            <v>E-1</v>
          </cell>
          <cell r="J941" t="str">
            <v>WH</v>
          </cell>
          <cell r="L941" t="str">
            <v>Energy</v>
          </cell>
          <cell r="M941" t="str">
            <v>Winter</v>
          </cell>
          <cell r="N941" t="str">
            <v>Tier 4</v>
          </cell>
          <cell r="R941" t="str">
            <v>N/A</v>
          </cell>
          <cell r="V941">
            <v>0</v>
          </cell>
        </row>
        <row r="942">
          <cell r="G942" t="str">
            <v>E-1</v>
          </cell>
          <cell r="J942" t="str">
            <v>WH</v>
          </cell>
          <cell r="L942" t="str">
            <v>Energy</v>
          </cell>
          <cell r="M942" t="str">
            <v>Winter</v>
          </cell>
          <cell r="N942" t="str">
            <v>Tier 5</v>
          </cell>
          <cell r="R942" t="str">
            <v>N/A</v>
          </cell>
          <cell r="V942">
            <v>0</v>
          </cell>
        </row>
        <row r="943">
          <cell r="G943" t="str">
            <v>E-1</v>
          </cell>
          <cell r="J943" t="str">
            <v>WH</v>
          </cell>
          <cell r="L943" t="str">
            <v>Energy</v>
          </cell>
          <cell r="M943" t="str">
            <v>Summer</v>
          </cell>
          <cell r="N943" t="str">
            <v>MARL kWh</v>
          </cell>
          <cell r="R943" t="str">
            <v>N/A</v>
          </cell>
          <cell r="V943">
            <v>2547</v>
          </cell>
        </row>
        <row r="944">
          <cell r="G944" t="str">
            <v>E-1</v>
          </cell>
          <cell r="J944" t="str">
            <v>WH</v>
          </cell>
          <cell r="L944" t="str">
            <v>Energy</v>
          </cell>
          <cell r="M944" t="str">
            <v>Summer</v>
          </cell>
          <cell r="N944" t="str">
            <v>Min Bill kWh</v>
          </cell>
          <cell r="R944" t="str">
            <v>N/A</v>
          </cell>
          <cell r="V944">
            <v>6536266.8150970004</v>
          </cell>
        </row>
        <row r="945">
          <cell r="G945" t="str">
            <v>E-1</v>
          </cell>
          <cell r="J945" t="str">
            <v>WH</v>
          </cell>
          <cell r="L945" t="str">
            <v>Energy</v>
          </cell>
          <cell r="M945" t="str">
            <v>Summer</v>
          </cell>
          <cell r="N945" t="str">
            <v>Tier 1</v>
          </cell>
          <cell r="R945" t="str">
            <v>N/A</v>
          </cell>
          <cell r="V945">
            <v>678704110.95633805</v>
          </cell>
        </row>
        <row r="946">
          <cell r="G946" t="str">
            <v>E-1</v>
          </cell>
          <cell r="J946" t="str">
            <v>WH</v>
          </cell>
          <cell r="L946" t="str">
            <v>Energy</v>
          </cell>
          <cell r="M946" t="str">
            <v>Summer</v>
          </cell>
          <cell r="N946" t="str">
            <v>Tier 2</v>
          </cell>
          <cell r="R946" t="str">
            <v>N/A</v>
          </cell>
          <cell r="V946">
            <v>558099831.86997998</v>
          </cell>
        </row>
        <row r="947">
          <cell r="G947" t="str">
            <v>E-1</v>
          </cell>
          <cell r="J947" t="str">
            <v>WH</v>
          </cell>
          <cell r="L947" t="str">
            <v>Energy</v>
          </cell>
          <cell r="M947" t="str">
            <v>Summer</v>
          </cell>
          <cell r="N947" t="str">
            <v>Tier 3</v>
          </cell>
          <cell r="R947" t="str">
            <v>N/A</v>
          </cell>
          <cell r="V947">
            <v>30041504.378597997</v>
          </cell>
        </row>
        <row r="948">
          <cell r="G948" t="str">
            <v>E-1</v>
          </cell>
          <cell r="J948" t="str">
            <v>WH</v>
          </cell>
          <cell r="L948" t="str">
            <v>Energy</v>
          </cell>
          <cell r="M948" t="str">
            <v>Summer</v>
          </cell>
          <cell r="N948" t="str">
            <v>Tier 4</v>
          </cell>
          <cell r="R948" t="str">
            <v>N/A</v>
          </cell>
          <cell r="V948">
            <v>0</v>
          </cell>
        </row>
        <row r="949">
          <cell r="G949" t="str">
            <v>E-1</v>
          </cell>
          <cell r="J949" t="str">
            <v>WH</v>
          </cell>
          <cell r="L949" t="str">
            <v>Energy</v>
          </cell>
          <cell r="M949" t="str">
            <v>Summer</v>
          </cell>
          <cell r="N949" t="str">
            <v>Tier 5</v>
          </cell>
          <cell r="R949" t="str">
            <v>N/A</v>
          </cell>
          <cell r="V949">
            <v>0</v>
          </cell>
        </row>
        <row r="950">
          <cell r="G950" t="str">
            <v>E-1</v>
          </cell>
          <cell r="J950" t="str">
            <v>WH</v>
          </cell>
          <cell r="L950" t="str">
            <v>Energy</v>
          </cell>
          <cell r="M950" t="str">
            <v>Winter</v>
          </cell>
          <cell r="N950" t="str">
            <v>MARL kWh</v>
          </cell>
          <cell r="R950" t="str">
            <v>N/A</v>
          </cell>
          <cell r="V950">
            <v>8678</v>
          </cell>
        </row>
        <row r="951">
          <cell r="G951" t="str">
            <v>E-1</v>
          </cell>
          <cell r="J951" t="str">
            <v>WH</v>
          </cell>
          <cell r="L951" t="str">
            <v>Energy</v>
          </cell>
          <cell r="M951" t="str">
            <v>Winter</v>
          </cell>
          <cell r="N951" t="str">
            <v>Min Bill kWh</v>
          </cell>
          <cell r="R951" t="str">
            <v>N/A</v>
          </cell>
          <cell r="V951">
            <v>5599703.3582279999</v>
          </cell>
        </row>
        <row r="952">
          <cell r="G952" t="str">
            <v>E-1</v>
          </cell>
          <cell r="J952" t="str">
            <v>WH</v>
          </cell>
          <cell r="L952" t="str">
            <v>Energy</v>
          </cell>
          <cell r="M952" t="str">
            <v>Winter</v>
          </cell>
          <cell r="N952" t="str">
            <v>Tier 1</v>
          </cell>
          <cell r="R952" t="str">
            <v>N/A</v>
          </cell>
          <cell r="V952">
            <v>835863622.08248401</v>
          </cell>
        </row>
        <row r="953">
          <cell r="G953" t="str">
            <v>E-1</v>
          </cell>
          <cell r="J953" t="str">
            <v>WH</v>
          </cell>
          <cell r="L953" t="str">
            <v>Energy</v>
          </cell>
          <cell r="M953" t="str">
            <v>Winter</v>
          </cell>
          <cell r="N953" t="str">
            <v>Tier 2</v>
          </cell>
          <cell r="R953" t="str">
            <v>N/A</v>
          </cell>
          <cell r="V953">
            <v>394374461.59965599</v>
          </cell>
        </row>
        <row r="954">
          <cell r="G954" t="str">
            <v>E-1</v>
          </cell>
          <cell r="J954" t="str">
            <v>WH</v>
          </cell>
          <cell r="L954" t="str">
            <v>Energy</v>
          </cell>
          <cell r="M954" t="str">
            <v>Winter</v>
          </cell>
          <cell r="N954" t="str">
            <v>Tier 3</v>
          </cell>
          <cell r="R954" t="str">
            <v>N/A</v>
          </cell>
          <cell r="V954">
            <v>23963181.671453997</v>
          </cell>
        </row>
        <row r="955">
          <cell r="G955" t="str">
            <v>E-1</v>
          </cell>
          <cell r="J955" t="str">
            <v>WH</v>
          </cell>
          <cell r="L955" t="str">
            <v>Energy</v>
          </cell>
          <cell r="M955" t="str">
            <v>Winter</v>
          </cell>
          <cell r="N955" t="str">
            <v>Tier 4</v>
          </cell>
          <cell r="R955" t="str">
            <v>N/A</v>
          </cell>
          <cell r="V955">
            <v>0</v>
          </cell>
        </row>
        <row r="956">
          <cell r="G956" t="str">
            <v>E-1</v>
          </cell>
          <cell r="J956" t="str">
            <v>WH</v>
          </cell>
          <cell r="L956" t="str">
            <v>Energy</v>
          </cell>
          <cell r="M956" t="str">
            <v>Winter</v>
          </cell>
          <cell r="N956" t="str">
            <v>Tier 5</v>
          </cell>
          <cell r="R956" t="str">
            <v>N/A</v>
          </cell>
          <cell r="V956">
            <v>0</v>
          </cell>
        </row>
        <row r="957">
          <cell r="G957" t="str">
            <v>EL-1</v>
          </cell>
          <cell r="J957" t="str">
            <v>WH</v>
          </cell>
          <cell r="L957" t="str">
            <v>DL</v>
          </cell>
          <cell r="M957" t="str">
            <v>N/A</v>
          </cell>
          <cell r="N957" t="str">
            <v>N/A</v>
          </cell>
          <cell r="R957" t="str">
            <v>C</v>
          </cell>
          <cell r="V957">
            <v>0</v>
          </cell>
        </row>
        <row r="958">
          <cell r="G958" t="str">
            <v>EL-1</v>
          </cell>
          <cell r="J958" t="str">
            <v>WH</v>
          </cell>
          <cell r="L958" t="str">
            <v>Energy</v>
          </cell>
          <cell r="M958" t="str">
            <v>Summer</v>
          </cell>
          <cell r="N958" t="str">
            <v>MARL kWh</v>
          </cell>
          <cell r="R958" t="str">
            <v>C</v>
          </cell>
          <cell r="V958">
            <v>10798</v>
          </cell>
        </row>
        <row r="959">
          <cell r="G959" t="str">
            <v>EL-1</v>
          </cell>
          <cell r="J959" t="str">
            <v>WH</v>
          </cell>
          <cell r="L959" t="str">
            <v>Energy</v>
          </cell>
          <cell r="M959" t="str">
            <v>Summer</v>
          </cell>
          <cell r="N959" t="str">
            <v>Min Bill kWh</v>
          </cell>
          <cell r="R959" t="str">
            <v>C</v>
          </cell>
          <cell r="V959">
            <v>3087381.1953660003</v>
          </cell>
        </row>
        <row r="960">
          <cell r="G960" t="str">
            <v>EL-1</v>
          </cell>
          <cell r="J960" t="str">
            <v>WH</v>
          </cell>
          <cell r="L960" t="str">
            <v>Energy</v>
          </cell>
          <cell r="M960" t="str">
            <v>Summer</v>
          </cell>
          <cell r="N960" t="str">
            <v>Tier 1</v>
          </cell>
          <cell r="R960" t="str">
            <v>C</v>
          </cell>
          <cell r="V960">
            <v>656360050.35957491</v>
          </cell>
        </row>
        <row r="961">
          <cell r="G961" t="str">
            <v>EL-1</v>
          </cell>
          <cell r="J961" t="str">
            <v>WH</v>
          </cell>
          <cell r="L961" t="str">
            <v>Energy</v>
          </cell>
          <cell r="M961" t="str">
            <v>Summer</v>
          </cell>
          <cell r="N961" t="str">
            <v>Tier 2</v>
          </cell>
          <cell r="R961" t="str">
            <v>C</v>
          </cell>
          <cell r="V961">
            <v>469680512.56321996</v>
          </cell>
        </row>
        <row r="962">
          <cell r="G962" t="str">
            <v>EL-1</v>
          </cell>
          <cell r="J962" t="str">
            <v>WH</v>
          </cell>
          <cell r="L962" t="str">
            <v>Energy</v>
          </cell>
          <cell r="M962" t="str">
            <v>Summer</v>
          </cell>
          <cell r="N962" t="str">
            <v>Tier 3</v>
          </cell>
          <cell r="R962" t="str">
            <v>C</v>
          </cell>
          <cell r="V962">
            <v>12124189.812142</v>
          </cell>
        </row>
        <row r="963">
          <cell r="G963" t="str">
            <v>EL-1</v>
          </cell>
          <cell r="J963" t="str">
            <v>WH</v>
          </cell>
          <cell r="L963" t="str">
            <v>Energy</v>
          </cell>
          <cell r="M963" t="str">
            <v>Summer</v>
          </cell>
          <cell r="N963" t="str">
            <v>Tier 4</v>
          </cell>
          <cell r="R963" t="str">
            <v>C</v>
          </cell>
          <cell r="V963">
            <v>0</v>
          </cell>
        </row>
        <row r="964">
          <cell r="G964" t="str">
            <v>EL-1</v>
          </cell>
          <cell r="J964" t="str">
            <v>WH</v>
          </cell>
          <cell r="L964" t="str">
            <v>Energy</v>
          </cell>
          <cell r="M964" t="str">
            <v>Summer</v>
          </cell>
          <cell r="N964" t="str">
            <v>Tier 5</v>
          </cell>
          <cell r="R964" t="str">
            <v>C</v>
          </cell>
          <cell r="V964">
            <v>0</v>
          </cell>
        </row>
        <row r="965">
          <cell r="G965" t="str">
            <v>EL-1</v>
          </cell>
          <cell r="J965" t="str">
            <v>WH</v>
          </cell>
          <cell r="L965" t="str">
            <v>Energy</v>
          </cell>
          <cell r="M965" t="str">
            <v>Winter</v>
          </cell>
          <cell r="N965" t="str">
            <v>MARL kWh</v>
          </cell>
          <cell r="R965" t="str">
            <v>C</v>
          </cell>
          <cell r="V965">
            <v>2117</v>
          </cell>
        </row>
        <row r="966">
          <cell r="G966" t="str">
            <v>EL-1</v>
          </cell>
          <cell r="J966" t="str">
            <v>WH</v>
          </cell>
          <cell r="L966" t="str">
            <v>Energy</v>
          </cell>
          <cell r="M966" t="str">
            <v>Winter</v>
          </cell>
          <cell r="N966" t="str">
            <v>Min Bill kWh</v>
          </cell>
          <cell r="R966" t="str">
            <v>C</v>
          </cell>
          <cell r="V966">
            <v>3175353.868888</v>
          </cell>
        </row>
        <row r="967">
          <cell r="G967" t="str">
            <v>EL-1</v>
          </cell>
          <cell r="J967" t="str">
            <v>WH</v>
          </cell>
          <cell r="L967" t="str">
            <v>Energy</v>
          </cell>
          <cell r="M967" t="str">
            <v>Winter</v>
          </cell>
          <cell r="N967" t="str">
            <v>Tier 1</v>
          </cell>
          <cell r="R967" t="str">
            <v>C</v>
          </cell>
          <cell r="V967">
            <v>1234335838.660624</v>
          </cell>
        </row>
        <row r="968">
          <cell r="G968" t="str">
            <v>EL-1</v>
          </cell>
          <cell r="J968" t="str">
            <v>WH</v>
          </cell>
          <cell r="L968" t="str">
            <v>Energy</v>
          </cell>
          <cell r="M968" t="str">
            <v>Winter</v>
          </cell>
          <cell r="N968" t="str">
            <v>Tier 2</v>
          </cell>
          <cell r="R968" t="str">
            <v>C</v>
          </cell>
          <cell r="V968">
            <v>449045913.16052198</v>
          </cell>
        </row>
        <row r="969">
          <cell r="G969" t="str">
            <v>EL-1</v>
          </cell>
          <cell r="J969" t="str">
            <v>WH</v>
          </cell>
          <cell r="L969" t="str">
            <v>Energy</v>
          </cell>
          <cell r="M969" t="str">
            <v>Winter</v>
          </cell>
          <cell r="N969" t="str">
            <v>Tier 3</v>
          </cell>
          <cell r="R969" t="str">
            <v>C</v>
          </cell>
          <cell r="V969">
            <v>12063347.836851001</v>
          </cell>
        </row>
        <row r="970">
          <cell r="G970" t="str">
            <v>EL-1</v>
          </cell>
          <cell r="J970" t="str">
            <v>WH</v>
          </cell>
          <cell r="L970" t="str">
            <v>Energy</v>
          </cell>
          <cell r="M970" t="str">
            <v>Winter</v>
          </cell>
          <cell r="N970" t="str">
            <v>Tier 4</v>
          </cell>
          <cell r="R970" t="str">
            <v>C</v>
          </cell>
          <cell r="V970">
            <v>0</v>
          </cell>
        </row>
        <row r="971">
          <cell r="G971" t="str">
            <v>EL-1</v>
          </cell>
          <cell r="J971" t="str">
            <v>WH</v>
          </cell>
          <cell r="L971" t="str">
            <v>Energy</v>
          </cell>
          <cell r="M971" t="str">
            <v>Winter</v>
          </cell>
          <cell r="N971" t="str">
            <v>Tier 5</v>
          </cell>
          <cell r="R971" t="str">
            <v>C</v>
          </cell>
          <cell r="V971">
            <v>0</v>
          </cell>
        </row>
        <row r="972">
          <cell r="G972" t="str">
            <v>E-1</v>
          </cell>
          <cell r="J972" t="str">
            <v>WH</v>
          </cell>
          <cell r="L972" t="str">
            <v>DL</v>
          </cell>
          <cell r="M972" t="str">
            <v>N/A</v>
          </cell>
          <cell r="N972" t="str">
            <v>N/A</v>
          </cell>
          <cell r="R972" t="str">
            <v>N/A</v>
          </cell>
          <cell r="V972">
            <v>0</v>
          </cell>
        </row>
        <row r="973">
          <cell r="G973" t="str">
            <v>E-1</v>
          </cell>
          <cell r="J973" t="str">
            <v>WH</v>
          </cell>
          <cell r="L973" t="str">
            <v>Energy</v>
          </cell>
          <cell r="M973" t="str">
            <v>Summer</v>
          </cell>
          <cell r="N973" t="str">
            <v>MARL kWh</v>
          </cell>
          <cell r="R973" t="str">
            <v>N/A</v>
          </cell>
          <cell r="V973">
            <v>0</v>
          </cell>
        </row>
        <row r="974">
          <cell r="G974" t="str">
            <v>E-1</v>
          </cell>
          <cell r="J974" t="str">
            <v>WH</v>
          </cell>
          <cell r="L974" t="str">
            <v>Energy</v>
          </cell>
          <cell r="M974" t="str">
            <v>Summer</v>
          </cell>
          <cell r="N974" t="str">
            <v>Min Bill kWh</v>
          </cell>
          <cell r="R974" t="str">
            <v>N/A</v>
          </cell>
          <cell r="V974">
            <v>575300.8647889999</v>
          </cell>
        </row>
        <row r="975">
          <cell r="G975" t="str">
            <v>E-1</v>
          </cell>
          <cell r="J975" t="str">
            <v>WH</v>
          </cell>
          <cell r="L975" t="str">
            <v>Energy</v>
          </cell>
          <cell r="M975" t="str">
            <v>Summer</v>
          </cell>
          <cell r="N975" t="str">
            <v>Tier 1</v>
          </cell>
          <cell r="R975" t="str">
            <v>N/A</v>
          </cell>
          <cell r="V975">
            <v>124263720.65172701</v>
          </cell>
        </row>
        <row r="976">
          <cell r="G976" t="str">
            <v>E-1</v>
          </cell>
          <cell r="J976" t="str">
            <v>WH</v>
          </cell>
          <cell r="L976" t="str">
            <v>Energy</v>
          </cell>
          <cell r="M976" t="str">
            <v>Summer</v>
          </cell>
          <cell r="N976" t="str">
            <v>Tier 2</v>
          </cell>
          <cell r="R976" t="str">
            <v>N/A</v>
          </cell>
          <cell r="V976">
            <v>35792532.629634999</v>
          </cell>
        </row>
        <row r="977">
          <cell r="G977" t="str">
            <v>E-1</v>
          </cell>
          <cell r="J977" t="str">
            <v>WH</v>
          </cell>
          <cell r="L977" t="str">
            <v>Energy</v>
          </cell>
          <cell r="M977" t="str">
            <v>Summer</v>
          </cell>
          <cell r="N977" t="str">
            <v>Tier 3</v>
          </cell>
          <cell r="R977" t="str">
            <v>N/A</v>
          </cell>
          <cell r="V977">
            <v>2046667.9176210002</v>
          </cell>
        </row>
        <row r="978">
          <cell r="G978" t="str">
            <v>E-1</v>
          </cell>
          <cell r="J978" t="str">
            <v>WH</v>
          </cell>
          <cell r="L978" t="str">
            <v>Energy</v>
          </cell>
          <cell r="M978" t="str">
            <v>Summer</v>
          </cell>
          <cell r="N978" t="str">
            <v>Tier 4</v>
          </cell>
          <cell r="R978" t="str">
            <v>N/A</v>
          </cell>
          <cell r="V978">
            <v>0</v>
          </cell>
        </row>
        <row r="979">
          <cell r="G979" t="str">
            <v>E-1</v>
          </cell>
          <cell r="J979" t="str">
            <v>WH</v>
          </cell>
          <cell r="L979" t="str">
            <v>Energy</v>
          </cell>
          <cell r="M979" t="str">
            <v>Summer</v>
          </cell>
          <cell r="N979" t="str">
            <v>Tier 5</v>
          </cell>
          <cell r="R979" t="str">
            <v>N/A</v>
          </cell>
          <cell r="V979">
            <v>0</v>
          </cell>
        </row>
        <row r="980">
          <cell r="G980" t="str">
            <v>E-1</v>
          </cell>
          <cell r="J980" t="str">
            <v>WH</v>
          </cell>
          <cell r="L980" t="str">
            <v>Energy</v>
          </cell>
          <cell r="M980" t="str">
            <v>Winter</v>
          </cell>
          <cell r="N980" t="str">
            <v>MARL kWh</v>
          </cell>
          <cell r="R980" t="str">
            <v>N/A</v>
          </cell>
          <cell r="V980">
            <v>293</v>
          </cell>
        </row>
        <row r="981">
          <cell r="G981" t="str">
            <v>E-1</v>
          </cell>
          <cell r="J981" t="str">
            <v>WH</v>
          </cell>
          <cell r="L981" t="str">
            <v>Energy</v>
          </cell>
          <cell r="M981" t="str">
            <v>Winter</v>
          </cell>
          <cell r="N981" t="str">
            <v>Min Bill kWh</v>
          </cell>
          <cell r="R981" t="str">
            <v>N/A</v>
          </cell>
          <cell r="V981">
            <v>199270.96305099997</v>
          </cell>
        </row>
        <row r="982">
          <cell r="G982" t="str">
            <v>E-1</v>
          </cell>
          <cell r="J982" t="str">
            <v>WH</v>
          </cell>
          <cell r="L982" t="str">
            <v>Energy</v>
          </cell>
          <cell r="M982" t="str">
            <v>Winter</v>
          </cell>
          <cell r="N982" t="str">
            <v>Tier 1</v>
          </cell>
          <cell r="R982" t="str">
            <v>N/A</v>
          </cell>
          <cell r="V982">
            <v>146184128.579391</v>
          </cell>
        </row>
        <row r="983">
          <cell r="G983" t="str">
            <v>E-1</v>
          </cell>
          <cell r="J983" t="str">
            <v>WH</v>
          </cell>
          <cell r="L983" t="str">
            <v>Energy</v>
          </cell>
          <cell r="M983" t="str">
            <v>Winter</v>
          </cell>
          <cell r="N983" t="str">
            <v>Tier 2</v>
          </cell>
          <cell r="R983" t="str">
            <v>N/A</v>
          </cell>
          <cell r="V983">
            <v>14556581.857753001</v>
          </cell>
        </row>
        <row r="984">
          <cell r="G984" t="str">
            <v>E-1</v>
          </cell>
          <cell r="J984" t="str">
            <v>WH</v>
          </cell>
          <cell r="L984" t="str">
            <v>Energy</v>
          </cell>
          <cell r="M984" t="str">
            <v>Winter</v>
          </cell>
          <cell r="N984" t="str">
            <v>Tier 3</v>
          </cell>
          <cell r="R984" t="str">
            <v>N/A</v>
          </cell>
          <cell r="V984">
            <v>962241.60946599999</v>
          </cell>
        </row>
        <row r="985">
          <cell r="G985" t="str">
            <v>E-1</v>
          </cell>
          <cell r="J985" t="str">
            <v>WH</v>
          </cell>
          <cell r="L985" t="str">
            <v>Energy</v>
          </cell>
          <cell r="M985" t="str">
            <v>Winter</v>
          </cell>
          <cell r="N985" t="str">
            <v>Tier 4</v>
          </cell>
          <cell r="R985" t="str">
            <v>N/A</v>
          </cell>
          <cell r="V985">
            <v>0</v>
          </cell>
        </row>
        <row r="986">
          <cell r="G986" t="str">
            <v>E-1</v>
          </cell>
          <cell r="J986" t="str">
            <v>WH</v>
          </cell>
          <cell r="L986" t="str">
            <v>Energy</v>
          </cell>
          <cell r="M986" t="str">
            <v>Winter</v>
          </cell>
          <cell r="N986" t="str">
            <v>Tier 5</v>
          </cell>
          <cell r="R986" t="str">
            <v>N/A</v>
          </cell>
          <cell r="V986">
            <v>0</v>
          </cell>
        </row>
        <row r="987">
          <cell r="G987" t="str">
            <v>E-1</v>
          </cell>
          <cell r="J987" t="str">
            <v>WH</v>
          </cell>
          <cell r="L987" t="str">
            <v>Energy</v>
          </cell>
          <cell r="M987" t="str">
            <v>Summer</v>
          </cell>
          <cell r="N987" t="str">
            <v>MARL kWh</v>
          </cell>
          <cell r="R987" t="str">
            <v>N/A</v>
          </cell>
          <cell r="V987">
            <v>2547</v>
          </cell>
        </row>
        <row r="988">
          <cell r="G988" t="str">
            <v>E-1</v>
          </cell>
          <cell r="J988" t="str">
            <v>WH</v>
          </cell>
          <cell r="L988" t="str">
            <v>Energy</v>
          </cell>
          <cell r="M988" t="str">
            <v>Summer</v>
          </cell>
          <cell r="N988" t="str">
            <v>Min Bill kWh</v>
          </cell>
          <cell r="R988" t="str">
            <v>N/A</v>
          </cell>
          <cell r="V988">
            <v>6536266.8150970004</v>
          </cell>
        </row>
        <row r="989">
          <cell r="G989" t="str">
            <v>E-1</v>
          </cell>
          <cell r="J989" t="str">
            <v>WH</v>
          </cell>
          <cell r="L989" t="str">
            <v>Energy</v>
          </cell>
          <cell r="M989" t="str">
            <v>Summer</v>
          </cell>
          <cell r="N989" t="str">
            <v>Tier 1</v>
          </cell>
          <cell r="R989" t="str">
            <v>N/A</v>
          </cell>
          <cell r="V989">
            <v>678704110.95633805</v>
          </cell>
        </row>
        <row r="990">
          <cell r="G990" t="str">
            <v>E-1</v>
          </cell>
          <cell r="J990" t="str">
            <v>WH</v>
          </cell>
          <cell r="L990" t="str">
            <v>Energy</v>
          </cell>
          <cell r="M990" t="str">
            <v>Summer</v>
          </cell>
          <cell r="N990" t="str">
            <v>Tier 2</v>
          </cell>
          <cell r="R990" t="str">
            <v>N/A</v>
          </cell>
          <cell r="V990">
            <v>558099831.86997998</v>
          </cell>
        </row>
        <row r="991">
          <cell r="G991" t="str">
            <v>E-1</v>
          </cell>
          <cell r="J991" t="str">
            <v>WH</v>
          </cell>
          <cell r="L991" t="str">
            <v>Energy</v>
          </cell>
          <cell r="M991" t="str">
            <v>Summer</v>
          </cell>
          <cell r="N991" t="str">
            <v>Tier 3</v>
          </cell>
          <cell r="R991" t="str">
            <v>N/A</v>
          </cell>
          <cell r="V991">
            <v>30041504.378597997</v>
          </cell>
        </row>
        <row r="992">
          <cell r="G992" t="str">
            <v>E-1</v>
          </cell>
          <cell r="J992" t="str">
            <v>WH</v>
          </cell>
          <cell r="L992" t="str">
            <v>Energy</v>
          </cell>
          <cell r="M992" t="str">
            <v>Summer</v>
          </cell>
          <cell r="N992" t="str">
            <v>Tier 4</v>
          </cell>
          <cell r="R992" t="str">
            <v>N/A</v>
          </cell>
          <cell r="V992">
            <v>0</v>
          </cell>
        </row>
        <row r="993">
          <cell r="G993" t="str">
            <v>E-1</v>
          </cell>
          <cell r="J993" t="str">
            <v>WH</v>
          </cell>
          <cell r="L993" t="str">
            <v>Energy</v>
          </cell>
          <cell r="M993" t="str">
            <v>Summer</v>
          </cell>
          <cell r="N993" t="str">
            <v>Tier 5</v>
          </cell>
          <cell r="R993" t="str">
            <v>N/A</v>
          </cell>
          <cell r="V993">
            <v>0</v>
          </cell>
        </row>
        <row r="994">
          <cell r="G994" t="str">
            <v>E-1</v>
          </cell>
          <cell r="J994" t="str">
            <v>WH</v>
          </cell>
          <cell r="L994" t="str">
            <v>Energy</v>
          </cell>
          <cell r="M994" t="str">
            <v>Winter</v>
          </cell>
          <cell r="N994" t="str">
            <v>MARL kWh</v>
          </cell>
          <cell r="R994" t="str">
            <v>N/A</v>
          </cell>
          <cell r="V994">
            <v>8678</v>
          </cell>
        </row>
        <row r="995">
          <cell r="G995" t="str">
            <v>E-1</v>
          </cell>
          <cell r="J995" t="str">
            <v>WH</v>
          </cell>
          <cell r="L995" t="str">
            <v>Energy</v>
          </cell>
          <cell r="M995" t="str">
            <v>Winter</v>
          </cell>
          <cell r="N995" t="str">
            <v>Min Bill kWh</v>
          </cell>
          <cell r="R995" t="str">
            <v>N/A</v>
          </cell>
          <cell r="V995">
            <v>5599703.3582279999</v>
          </cell>
        </row>
        <row r="996">
          <cell r="G996" t="str">
            <v>E-1</v>
          </cell>
          <cell r="J996" t="str">
            <v>WH</v>
          </cell>
          <cell r="L996" t="str">
            <v>Energy</v>
          </cell>
          <cell r="M996" t="str">
            <v>Winter</v>
          </cell>
          <cell r="N996" t="str">
            <v>Tier 1</v>
          </cell>
          <cell r="R996" t="str">
            <v>N/A</v>
          </cell>
          <cell r="V996">
            <v>835863622.08248401</v>
          </cell>
        </row>
        <row r="997">
          <cell r="G997" t="str">
            <v>E-1</v>
          </cell>
          <cell r="J997" t="str">
            <v>WH</v>
          </cell>
          <cell r="L997" t="str">
            <v>Energy</v>
          </cell>
          <cell r="M997" t="str">
            <v>Winter</v>
          </cell>
          <cell r="N997" t="str">
            <v>Tier 2</v>
          </cell>
          <cell r="R997" t="str">
            <v>N/A</v>
          </cell>
          <cell r="V997">
            <v>394374461.59965599</v>
          </cell>
        </row>
        <row r="998">
          <cell r="G998" t="str">
            <v>E-1</v>
          </cell>
          <cell r="J998" t="str">
            <v>WH</v>
          </cell>
          <cell r="L998" t="str">
            <v>Energy</v>
          </cell>
          <cell r="M998" t="str">
            <v>Winter</v>
          </cell>
          <cell r="N998" t="str">
            <v>Tier 3</v>
          </cell>
          <cell r="R998" t="str">
            <v>N/A</v>
          </cell>
          <cell r="V998">
            <v>23963181.671453997</v>
          </cell>
        </row>
        <row r="999">
          <cell r="G999" t="str">
            <v>E-1</v>
          </cell>
          <cell r="J999" t="str">
            <v>WH</v>
          </cell>
          <cell r="L999" t="str">
            <v>Energy</v>
          </cell>
          <cell r="M999" t="str">
            <v>Winter</v>
          </cell>
          <cell r="N999" t="str">
            <v>Tier 4</v>
          </cell>
          <cell r="R999" t="str">
            <v>N/A</v>
          </cell>
          <cell r="V999">
            <v>0</v>
          </cell>
        </row>
        <row r="1000">
          <cell r="G1000" t="str">
            <v>E-1</v>
          </cell>
          <cell r="J1000" t="str">
            <v>WH</v>
          </cell>
          <cell r="L1000" t="str">
            <v>Energy</v>
          </cell>
          <cell r="M1000" t="str">
            <v>Winter</v>
          </cell>
          <cell r="N1000" t="str">
            <v>Tier 5</v>
          </cell>
          <cell r="R1000" t="str">
            <v>N/A</v>
          </cell>
          <cell r="V1000">
            <v>0</v>
          </cell>
        </row>
        <row r="1001">
          <cell r="G1001" t="str">
            <v>EL-1</v>
          </cell>
          <cell r="J1001" t="str">
            <v>WH</v>
          </cell>
          <cell r="L1001" t="str">
            <v>DL</v>
          </cell>
          <cell r="M1001" t="str">
            <v>N/A</v>
          </cell>
          <cell r="N1001" t="str">
            <v>N/A</v>
          </cell>
          <cell r="R1001" t="str">
            <v>C</v>
          </cell>
          <cell r="V1001">
            <v>0</v>
          </cell>
        </row>
        <row r="1002">
          <cell r="G1002" t="str">
            <v>EL-1</v>
          </cell>
          <cell r="J1002" t="str">
            <v>WH</v>
          </cell>
          <cell r="L1002" t="str">
            <v>Energy</v>
          </cell>
          <cell r="M1002" t="str">
            <v>Summer</v>
          </cell>
          <cell r="N1002" t="str">
            <v>MARL kWh</v>
          </cell>
          <cell r="R1002" t="str">
            <v>C</v>
          </cell>
          <cell r="V1002">
            <v>10798</v>
          </cell>
        </row>
        <row r="1003">
          <cell r="G1003" t="str">
            <v>EL-1</v>
          </cell>
          <cell r="J1003" t="str">
            <v>WH</v>
          </cell>
          <cell r="L1003" t="str">
            <v>Energy</v>
          </cell>
          <cell r="M1003" t="str">
            <v>Summer</v>
          </cell>
          <cell r="N1003" t="str">
            <v>Min Bill kWh</v>
          </cell>
          <cell r="R1003" t="str">
            <v>C</v>
          </cell>
          <cell r="V1003">
            <v>3087381.1953660003</v>
          </cell>
        </row>
        <row r="1004">
          <cell r="G1004" t="str">
            <v>EL-1</v>
          </cell>
          <cell r="J1004" t="str">
            <v>WH</v>
          </cell>
          <cell r="L1004" t="str">
            <v>Energy</v>
          </cell>
          <cell r="M1004" t="str">
            <v>Summer</v>
          </cell>
          <cell r="N1004" t="str">
            <v>Tier 1</v>
          </cell>
          <cell r="R1004" t="str">
            <v>C</v>
          </cell>
          <cell r="V1004">
            <v>656360050.35957491</v>
          </cell>
        </row>
        <row r="1005">
          <cell r="G1005" t="str">
            <v>EL-1</v>
          </cell>
          <cell r="J1005" t="str">
            <v>WH</v>
          </cell>
          <cell r="L1005" t="str">
            <v>Energy</v>
          </cell>
          <cell r="M1005" t="str">
            <v>Summer</v>
          </cell>
          <cell r="N1005" t="str">
            <v>Tier 2</v>
          </cell>
          <cell r="R1005" t="str">
            <v>C</v>
          </cell>
          <cell r="V1005">
            <v>469680512.56321996</v>
          </cell>
        </row>
        <row r="1006">
          <cell r="G1006" t="str">
            <v>EL-1</v>
          </cell>
          <cell r="J1006" t="str">
            <v>WH</v>
          </cell>
          <cell r="L1006" t="str">
            <v>Energy</v>
          </cell>
          <cell r="M1006" t="str">
            <v>Summer</v>
          </cell>
          <cell r="N1006" t="str">
            <v>Tier 3</v>
          </cell>
          <cell r="R1006" t="str">
            <v>C</v>
          </cell>
          <cell r="V1006">
            <v>12124189.812142</v>
          </cell>
        </row>
        <row r="1007">
          <cell r="G1007" t="str">
            <v>EL-1</v>
          </cell>
          <cell r="J1007" t="str">
            <v>WH</v>
          </cell>
          <cell r="L1007" t="str">
            <v>Energy</v>
          </cell>
          <cell r="M1007" t="str">
            <v>Summer</v>
          </cell>
          <cell r="N1007" t="str">
            <v>Tier 4</v>
          </cell>
          <cell r="R1007" t="str">
            <v>C</v>
          </cell>
          <cell r="V1007">
            <v>0</v>
          </cell>
        </row>
        <row r="1008">
          <cell r="G1008" t="str">
            <v>EL-1</v>
          </cell>
          <cell r="J1008" t="str">
            <v>WH</v>
          </cell>
          <cell r="L1008" t="str">
            <v>Energy</v>
          </cell>
          <cell r="M1008" t="str">
            <v>Summer</v>
          </cell>
          <cell r="N1008" t="str">
            <v>Tier 5</v>
          </cell>
          <cell r="R1008" t="str">
            <v>C</v>
          </cell>
          <cell r="V1008">
            <v>0</v>
          </cell>
        </row>
        <row r="1009">
          <cell r="G1009" t="str">
            <v>EL-1</v>
          </cell>
          <cell r="J1009" t="str">
            <v>WH</v>
          </cell>
          <cell r="L1009" t="str">
            <v>Energy</v>
          </cell>
          <cell r="M1009" t="str">
            <v>Winter</v>
          </cell>
          <cell r="N1009" t="str">
            <v>MARL kWh</v>
          </cell>
          <cell r="R1009" t="str">
            <v>C</v>
          </cell>
          <cell r="V1009">
            <v>2117</v>
          </cell>
        </row>
        <row r="1010">
          <cell r="G1010" t="str">
            <v>EL-1</v>
          </cell>
          <cell r="J1010" t="str">
            <v>WH</v>
          </cell>
          <cell r="L1010" t="str">
            <v>Energy</v>
          </cell>
          <cell r="M1010" t="str">
            <v>Winter</v>
          </cell>
          <cell r="N1010" t="str">
            <v>Min Bill kWh</v>
          </cell>
          <cell r="R1010" t="str">
            <v>C</v>
          </cell>
          <cell r="V1010">
            <v>3175353.868888</v>
          </cell>
        </row>
        <row r="1011">
          <cell r="G1011" t="str">
            <v>EL-1</v>
          </cell>
          <cell r="J1011" t="str">
            <v>WH</v>
          </cell>
          <cell r="L1011" t="str">
            <v>Energy</v>
          </cell>
          <cell r="M1011" t="str">
            <v>Winter</v>
          </cell>
          <cell r="N1011" t="str">
            <v>Tier 1</v>
          </cell>
          <cell r="R1011" t="str">
            <v>C</v>
          </cell>
          <cell r="V1011">
            <v>1234335838.660624</v>
          </cell>
        </row>
        <row r="1012">
          <cell r="G1012" t="str">
            <v>EL-1</v>
          </cell>
          <cell r="J1012" t="str">
            <v>WH</v>
          </cell>
          <cell r="L1012" t="str">
            <v>Energy</v>
          </cell>
          <cell r="M1012" t="str">
            <v>Winter</v>
          </cell>
          <cell r="N1012" t="str">
            <v>Tier 2</v>
          </cell>
          <cell r="R1012" t="str">
            <v>C</v>
          </cell>
          <cell r="V1012">
            <v>449045913.16052198</v>
          </cell>
        </row>
        <row r="1013">
          <cell r="G1013" t="str">
            <v>EL-1</v>
          </cell>
          <cell r="J1013" t="str">
            <v>WH</v>
          </cell>
          <cell r="L1013" t="str">
            <v>Energy</v>
          </cell>
          <cell r="M1013" t="str">
            <v>Winter</v>
          </cell>
          <cell r="N1013" t="str">
            <v>Tier 3</v>
          </cell>
          <cell r="R1013" t="str">
            <v>C</v>
          </cell>
          <cell r="V1013">
            <v>12063347.836851001</v>
          </cell>
        </row>
        <row r="1014">
          <cell r="G1014" t="str">
            <v>EL-1</v>
          </cell>
          <cell r="J1014" t="str">
            <v>WH</v>
          </cell>
          <cell r="L1014" t="str">
            <v>Energy</v>
          </cell>
          <cell r="M1014" t="str">
            <v>Winter</v>
          </cell>
          <cell r="N1014" t="str">
            <v>Tier 4</v>
          </cell>
          <cell r="R1014" t="str">
            <v>C</v>
          </cell>
          <cell r="V1014">
            <v>0</v>
          </cell>
        </row>
        <row r="1015">
          <cell r="G1015" t="str">
            <v>EL-1</v>
          </cell>
          <cell r="J1015" t="str">
            <v>WH</v>
          </cell>
          <cell r="L1015" t="str">
            <v>Energy</v>
          </cell>
          <cell r="M1015" t="str">
            <v>Winter</v>
          </cell>
          <cell r="N1015" t="str">
            <v>Tier 5</v>
          </cell>
          <cell r="R1015" t="str">
            <v>C</v>
          </cell>
          <cell r="V1015">
            <v>0</v>
          </cell>
        </row>
        <row r="1016">
          <cell r="G1016" t="str">
            <v>ELTOUC</v>
          </cell>
          <cell r="J1016" t="str">
            <v>AB32 Credit</v>
          </cell>
          <cell r="L1016" t="str">
            <v>Energy</v>
          </cell>
          <cell r="M1016" t="str">
            <v>Summer</v>
          </cell>
          <cell r="N1016" t="str">
            <v>Peak</v>
          </cell>
          <cell r="R1016" t="str">
            <v>C</v>
          </cell>
          <cell r="V1016">
            <v>167709460.08231527</v>
          </cell>
        </row>
        <row r="1017">
          <cell r="G1017" t="str">
            <v>ELTOUC</v>
          </cell>
          <cell r="J1017" t="str">
            <v>AB32 Credit</v>
          </cell>
          <cell r="L1017" t="str">
            <v>Energy</v>
          </cell>
          <cell r="M1017" t="str">
            <v>Summer</v>
          </cell>
          <cell r="N1017" t="str">
            <v>Off Peak</v>
          </cell>
          <cell r="R1017" t="str">
            <v>C</v>
          </cell>
          <cell r="V1017">
            <v>293202309.11130273</v>
          </cell>
        </row>
        <row r="1018">
          <cell r="G1018" t="str">
            <v>ELTOUC</v>
          </cell>
          <cell r="J1018" t="str">
            <v>AB32 Credit</v>
          </cell>
          <cell r="L1018" t="str">
            <v>Climate Credit Households</v>
          </cell>
          <cell r="M1018" t="str">
            <v>N/A</v>
          </cell>
          <cell r="N1018" t="str">
            <v>N/A</v>
          </cell>
          <cell r="R1018" t="str">
            <v>C</v>
          </cell>
          <cell r="V1018">
            <v>473546.57854933332</v>
          </cell>
        </row>
        <row r="1019">
          <cell r="G1019" t="str">
            <v>ELTOUC</v>
          </cell>
          <cell r="J1019" t="str">
            <v>AB32 Credit</v>
          </cell>
          <cell r="L1019" t="str">
            <v>Energy</v>
          </cell>
          <cell r="M1019" t="str">
            <v>Winter</v>
          </cell>
          <cell r="N1019" t="str">
            <v>Off Peak</v>
          </cell>
          <cell r="R1019" t="str">
            <v>C</v>
          </cell>
          <cell r="V1019">
            <v>514014378.8474496</v>
          </cell>
        </row>
        <row r="1020">
          <cell r="G1020" t="str">
            <v>ELTOUC</v>
          </cell>
          <cell r="J1020" t="str">
            <v>AB32 Credit</v>
          </cell>
          <cell r="L1020" t="str">
            <v>Energy</v>
          </cell>
          <cell r="M1020" t="str">
            <v>Summer</v>
          </cell>
          <cell r="N1020" t="str">
            <v>Min Bill kWh</v>
          </cell>
          <cell r="R1020" t="str">
            <v>C</v>
          </cell>
          <cell r="V1020">
            <v>16972438.279430002</v>
          </cell>
        </row>
        <row r="1021">
          <cell r="G1021" t="str">
            <v>ELTOUC</v>
          </cell>
          <cell r="J1021" t="str">
            <v>AB32 Credit</v>
          </cell>
          <cell r="L1021" t="str">
            <v>Energy</v>
          </cell>
          <cell r="M1021" t="str">
            <v>Winter</v>
          </cell>
          <cell r="N1021" t="str">
            <v>Min Bill kWh</v>
          </cell>
          <cell r="R1021" t="str">
            <v>C</v>
          </cell>
          <cell r="V1021">
            <v>10850585.433714001</v>
          </cell>
        </row>
        <row r="1022">
          <cell r="G1022" t="str">
            <v>ELTOUC</v>
          </cell>
          <cell r="J1022" t="str">
            <v>AB32 Credit</v>
          </cell>
          <cell r="L1022" t="str">
            <v>Energy</v>
          </cell>
          <cell r="M1022" t="str">
            <v>Winter</v>
          </cell>
          <cell r="N1022" t="str">
            <v>Peak</v>
          </cell>
          <cell r="R1022" t="str">
            <v>C</v>
          </cell>
          <cell r="V1022">
            <v>241856298.8226614</v>
          </cell>
        </row>
        <row r="1023">
          <cell r="G1023" t="str">
            <v>ELTOUC</v>
          </cell>
          <cell r="J1023" t="str">
            <v>CIA</v>
          </cell>
          <cell r="L1023" t="str">
            <v>Energy</v>
          </cell>
          <cell r="M1023" t="str">
            <v>Summer</v>
          </cell>
          <cell r="N1023" t="str">
            <v>Peak</v>
          </cell>
          <cell r="R1023" t="str">
            <v>C</v>
          </cell>
          <cell r="V1023">
            <v>167709460.08231527</v>
          </cell>
        </row>
        <row r="1024">
          <cell r="G1024" t="str">
            <v>ELTOUC</v>
          </cell>
          <cell r="J1024" t="str">
            <v>CIA</v>
          </cell>
          <cell r="L1024" t="str">
            <v>Energy</v>
          </cell>
          <cell r="M1024" t="str">
            <v>Summer</v>
          </cell>
          <cell r="N1024" t="str">
            <v>Off Peak</v>
          </cell>
          <cell r="R1024" t="str">
            <v>C</v>
          </cell>
          <cell r="V1024">
            <v>293202309.11130273</v>
          </cell>
        </row>
        <row r="1025">
          <cell r="G1025" t="str">
            <v>ELTOUC</v>
          </cell>
          <cell r="J1025" t="str">
            <v>CIA</v>
          </cell>
          <cell r="L1025" t="str">
            <v>Energy</v>
          </cell>
          <cell r="M1025" t="str">
            <v>Winter</v>
          </cell>
          <cell r="N1025" t="str">
            <v>Off Peak</v>
          </cell>
          <cell r="R1025" t="str">
            <v>C</v>
          </cell>
          <cell r="V1025">
            <v>514014378.8474496</v>
          </cell>
        </row>
        <row r="1026">
          <cell r="G1026" t="str">
            <v>ELTOUC</v>
          </cell>
          <cell r="J1026" t="str">
            <v>CIA</v>
          </cell>
          <cell r="L1026" t="str">
            <v>Energy</v>
          </cell>
          <cell r="M1026" t="str">
            <v>Summer</v>
          </cell>
          <cell r="N1026" t="str">
            <v>Min Bill kWh</v>
          </cell>
          <cell r="R1026" t="str">
            <v>C</v>
          </cell>
          <cell r="V1026">
            <v>16972438.279430002</v>
          </cell>
        </row>
        <row r="1027">
          <cell r="G1027" t="str">
            <v>ELTOUC</v>
          </cell>
          <cell r="J1027" t="str">
            <v>CIA</v>
          </cell>
          <cell r="L1027" t="str">
            <v>Energy</v>
          </cell>
          <cell r="M1027" t="str">
            <v>Winter</v>
          </cell>
          <cell r="N1027" t="str">
            <v>Min Bill kWh</v>
          </cell>
          <cell r="R1027" t="str">
            <v>C</v>
          </cell>
          <cell r="V1027">
            <v>10850585.433714001</v>
          </cell>
        </row>
        <row r="1028">
          <cell r="G1028" t="str">
            <v>ELTOUC</v>
          </cell>
          <cell r="J1028" t="str">
            <v>CIA</v>
          </cell>
          <cell r="L1028" t="str">
            <v>Energy</v>
          </cell>
          <cell r="M1028" t="str">
            <v>Summer</v>
          </cell>
          <cell r="N1028" t="str">
            <v>Baseline Credit</v>
          </cell>
          <cell r="R1028" t="str">
            <v>C</v>
          </cell>
          <cell r="V1028">
            <v>234545112.96232697</v>
          </cell>
        </row>
        <row r="1029">
          <cell r="G1029" t="str">
            <v>ELTOUC</v>
          </cell>
          <cell r="J1029" t="str">
            <v>CIA</v>
          </cell>
          <cell r="L1029" t="str">
            <v>Energy</v>
          </cell>
          <cell r="M1029" t="str">
            <v>Winter</v>
          </cell>
          <cell r="N1029" t="str">
            <v>Baseline Credit</v>
          </cell>
          <cell r="R1029" t="str">
            <v>C</v>
          </cell>
          <cell r="V1029">
            <v>450229486.13514</v>
          </cell>
        </row>
        <row r="1030">
          <cell r="G1030" t="str">
            <v>ELTOUC</v>
          </cell>
          <cell r="J1030" t="str">
            <v>CIA</v>
          </cell>
          <cell r="L1030" t="str">
            <v>Energy</v>
          </cell>
          <cell r="M1030" t="str">
            <v>Winter</v>
          </cell>
          <cell r="N1030" t="str">
            <v>Peak</v>
          </cell>
          <cell r="R1030" t="str">
            <v>C</v>
          </cell>
          <cell r="V1030">
            <v>241856298.8226614</v>
          </cell>
        </row>
        <row r="1031">
          <cell r="G1031" t="str">
            <v>ELTOUC</v>
          </cell>
          <cell r="J1031" t="str">
            <v>CTC</v>
          </cell>
          <cell r="L1031" t="str">
            <v>Energy</v>
          </cell>
          <cell r="M1031" t="str">
            <v>Summer</v>
          </cell>
          <cell r="N1031" t="str">
            <v>Peak</v>
          </cell>
          <cell r="R1031" t="str">
            <v>C</v>
          </cell>
          <cell r="V1031">
            <v>167709460.08231527</v>
          </cell>
        </row>
        <row r="1032">
          <cell r="G1032" t="str">
            <v>ELTOUC</v>
          </cell>
          <cell r="J1032" t="str">
            <v>CTC</v>
          </cell>
          <cell r="L1032" t="str">
            <v>Energy</v>
          </cell>
          <cell r="M1032" t="str">
            <v>Summer</v>
          </cell>
          <cell r="N1032" t="str">
            <v>Off Peak</v>
          </cell>
          <cell r="R1032" t="str">
            <v>C</v>
          </cell>
          <cell r="V1032">
            <v>293202309.11130273</v>
          </cell>
        </row>
        <row r="1033">
          <cell r="G1033" t="str">
            <v>ELTOUC</v>
          </cell>
          <cell r="J1033" t="str">
            <v>CTC</v>
          </cell>
          <cell r="L1033" t="str">
            <v>Energy</v>
          </cell>
          <cell r="M1033" t="str">
            <v>Winter</v>
          </cell>
          <cell r="N1033" t="str">
            <v>Off Peak</v>
          </cell>
          <cell r="R1033" t="str">
            <v>C</v>
          </cell>
          <cell r="V1033">
            <v>514014378.8474496</v>
          </cell>
        </row>
        <row r="1034">
          <cell r="G1034" t="str">
            <v>ELTOUC</v>
          </cell>
          <cell r="J1034" t="str">
            <v>CTC</v>
          </cell>
          <cell r="L1034" t="str">
            <v>Energy</v>
          </cell>
          <cell r="M1034" t="str">
            <v>Summer</v>
          </cell>
          <cell r="N1034" t="str">
            <v>Min Bill kWh</v>
          </cell>
          <cell r="R1034" t="str">
            <v>C</v>
          </cell>
          <cell r="V1034">
            <v>16972438.279430002</v>
          </cell>
        </row>
        <row r="1035">
          <cell r="G1035" t="str">
            <v>ELTOUC</v>
          </cell>
          <cell r="J1035" t="str">
            <v>CTC</v>
          </cell>
          <cell r="L1035" t="str">
            <v>Energy</v>
          </cell>
          <cell r="M1035" t="str">
            <v>Winter</v>
          </cell>
          <cell r="N1035" t="str">
            <v>Min Bill kWh</v>
          </cell>
          <cell r="R1035" t="str">
            <v>C</v>
          </cell>
          <cell r="V1035">
            <v>10850585.433714001</v>
          </cell>
        </row>
        <row r="1036">
          <cell r="G1036" t="str">
            <v>ELTOUC</v>
          </cell>
          <cell r="J1036" t="str">
            <v>CTC</v>
          </cell>
          <cell r="L1036" t="str">
            <v>Energy</v>
          </cell>
          <cell r="M1036" t="str">
            <v>Winter</v>
          </cell>
          <cell r="N1036" t="str">
            <v>Peak</v>
          </cell>
          <cell r="R1036" t="str">
            <v>C</v>
          </cell>
          <cell r="V1036">
            <v>241856298.8226614</v>
          </cell>
        </row>
        <row r="1037">
          <cell r="G1037" t="str">
            <v>ELTOUC</v>
          </cell>
          <cell r="J1037" t="str">
            <v>Distribution</v>
          </cell>
          <cell r="L1037" t="str">
            <v>Energy</v>
          </cell>
          <cell r="M1037" t="str">
            <v>Summer</v>
          </cell>
          <cell r="N1037" t="str">
            <v>Min Bill kWh</v>
          </cell>
          <cell r="R1037" t="str">
            <v>C</v>
          </cell>
          <cell r="V1037">
            <v>16972438.279430002</v>
          </cell>
        </row>
        <row r="1038">
          <cell r="G1038" t="str">
            <v>ELTOUC</v>
          </cell>
          <cell r="J1038" t="str">
            <v>Distribution</v>
          </cell>
          <cell r="L1038" t="str">
            <v>Energy</v>
          </cell>
          <cell r="M1038" t="str">
            <v>Winter</v>
          </cell>
          <cell r="N1038" t="str">
            <v>Min Bill kWh</v>
          </cell>
          <cell r="R1038" t="str">
            <v>C</v>
          </cell>
          <cell r="V1038">
            <v>10850585.433714001</v>
          </cell>
        </row>
        <row r="1039">
          <cell r="G1039" t="str">
            <v>ELTOUC</v>
          </cell>
          <cell r="J1039" t="str">
            <v>Distribution</v>
          </cell>
          <cell r="L1039" t="str">
            <v>Energy</v>
          </cell>
          <cell r="M1039" t="str">
            <v>Summer</v>
          </cell>
          <cell r="N1039" t="str">
            <v>Peak</v>
          </cell>
          <cell r="R1039" t="str">
            <v>C</v>
          </cell>
          <cell r="V1039">
            <v>167709460.08231527</v>
          </cell>
        </row>
        <row r="1040">
          <cell r="G1040" t="str">
            <v>ELTOUC</v>
          </cell>
          <cell r="J1040" t="str">
            <v>Distribution</v>
          </cell>
          <cell r="L1040" t="str">
            <v>Energy</v>
          </cell>
          <cell r="M1040" t="str">
            <v>Summer</v>
          </cell>
          <cell r="N1040" t="str">
            <v>Off Peak</v>
          </cell>
          <cell r="R1040" t="str">
            <v>C</v>
          </cell>
          <cell r="V1040">
            <v>293202309.11130273</v>
          </cell>
        </row>
        <row r="1041">
          <cell r="G1041" t="str">
            <v>ELTOUC</v>
          </cell>
          <cell r="J1041" t="str">
            <v>Distribution</v>
          </cell>
          <cell r="L1041" t="str">
            <v>Energy</v>
          </cell>
          <cell r="M1041" t="str">
            <v>Winter</v>
          </cell>
          <cell r="N1041" t="str">
            <v>Off Peak</v>
          </cell>
          <cell r="R1041" t="str">
            <v>C</v>
          </cell>
          <cell r="V1041">
            <v>514014378.8474496</v>
          </cell>
        </row>
        <row r="1042">
          <cell r="G1042" t="str">
            <v>ELTOUC</v>
          </cell>
          <cell r="J1042" t="str">
            <v>Distribution</v>
          </cell>
          <cell r="L1042" t="str">
            <v>Energy</v>
          </cell>
          <cell r="M1042" t="str">
            <v>Winter</v>
          </cell>
          <cell r="N1042" t="str">
            <v>Peak</v>
          </cell>
          <cell r="R1042" t="str">
            <v>C</v>
          </cell>
          <cell r="V1042">
            <v>241856298.8226614</v>
          </cell>
        </row>
        <row r="1043">
          <cell r="G1043" t="str">
            <v>ELTOUC</v>
          </cell>
          <cell r="J1043" t="str">
            <v>WFC</v>
          </cell>
          <cell r="L1043" t="str">
            <v>Energy</v>
          </cell>
          <cell r="M1043" t="str">
            <v>Summer</v>
          </cell>
          <cell r="N1043" t="str">
            <v>Peak</v>
          </cell>
          <cell r="R1043" t="str">
            <v>C</v>
          </cell>
          <cell r="V1043">
            <v>167709460.08231527</v>
          </cell>
        </row>
        <row r="1044">
          <cell r="G1044" t="str">
            <v>ELTOUC</v>
          </cell>
          <cell r="J1044" t="str">
            <v>WFC</v>
          </cell>
          <cell r="L1044" t="str">
            <v>Energy</v>
          </cell>
          <cell r="M1044" t="str">
            <v>Summer</v>
          </cell>
          <cell r="N1044" t="str">
            <v>Off Peak</v>
          </cell>
          <cell r="R1044" t="str">
            <v>C</v>
          </cell>
          <cell r="V1044">
            <v>293202309.11130273</v>
          </cell>
        </row>
        <row r="1045">
          <cell r="G1045" t="str">
            <v>ELTOUC</v>
          </cell>
          <cell r="J1045" t="str">
            <v>WFC</v>
          </cell>
          <cell r="L1045" t="str">
            <v>Energy</v>
          </cell>
          <cell r="M1045" t="str">
            <v>Winter</v>
          </cell>
          <cell r="N1045" t="str">
            <v>Off Peak</v>
          </cell>
          <cell r="R1045" t="str">
            <v>C</v>
          </cell>
          <cell r="V1045">
            <v>514014378.8474496</v>
          </cell>
        </row>
        <row r="1046">
          <cell r="G1046" t="str">
            <v>ELTOUC</v>
          </cell>
          <cell r="J1046" t="str">
            <v>WFC</v>
          </cell>
          <cell r="L1046" t="str">
            <v>Energy</v>
          </cell>
          <cell r="M1046" t="str">
            <v>Summer</v>
          </cell>
          <cell r="N1046" t="str">
            <v>Min Bill kWh</v>
          </cell>
          <cell r="R1046" t="str">
            <v>C</v>
          </cell>
          <cell r="V1046">
            <v>16972438.279430002</v>
          </cell>
        </row>
        <row r="1047">
          <cell r="G1047" t="str">
            <v>ELTOUC</v>
          </cell>
          <cell r="J1047" t="str">
            <v>WFC</v>
          </cell>
          <cell r="L1047" t="str">
            <v>Energy</v>
          </cell>
          <cell r="M1047" t="str">
            <v>Winter</v>
          </cell>
          <cell r="N1047" t="str">
            <v>Min Bill kWh</v>
          </cell>
          <cell r="R1047" t="str">
            <v>C</v>
          </cell>
          <cell r="V1047">
            <v>10850585.433714001</v>
          </cell>
        </row>
        <row r="1048">
          <cell r="G1048" t="str">
            <v>ELTOUC</v>
          </cell>
          <cell r="J1048" t="str">
            <v>WFC</v>
          </cell>
          <cell r="L1048" t="str">
            <v>Energy</v>
          </cell>
          <cell r="M1048" t="str">
            <v>Winter</v>
          </cell>
          <cell r="N1048" t="str">
            <v>Peak</v>
          </cell>
          <cell r="R1048" t="str">
            <v>C</v>
          </cell>
          <cell r="V1048">
            <v>241856298.8226614</v>
          </cell>
        </row>
        <row r="1049">
          <cell r="G1049" t="str">
            <v>ELTOUC</v>
          </cell>
          <cell r="J1049" t="str">
            <v>ECRA</v>
          </cell>
          <cell r="L1049" t="str">
            <v>Energy</v>
          </cell>
          <cell r="M1049" t="str">
            <v>Summer</v>
          </cell>
          <cell r="N1049" t="str">
            <v>Peak</v>
          </cell>
          <cell r="R1049" t="str">
            <v>C</v>
          </cell>
          <cell r="V1049">
            <v>167709460.08231527</v>
          </cell>
        </row>
        <row r="1050">
          <cell r="G1050" t="str">
            <v>ELTOUC</v>
          </cell>
          <cell r="J1050" t="str">
            <v>ECRA</v>
          </cell>
          <cell r="L1050" t="str">
            <v>Energy</v>
          </cell>
          <cell r="M1050" t="str">
            <v>Summer</v>
          </cell>
          <cell r="N1050" t="str">
            <v>Off Peak</v>
          </cell>
          <cell r="R1050" t="str">
            <v>C</v>
          </cell>
          <cell r="V1050">
            <v>293202309.11130273</v>
          </cell>
        </row>
        <row r="1051">
          <cell r="G1051" t="str">
            <v>ELTOUC</v>
          </cell>
          <cell r="J1051" t="str">
            <v>ECRA</v>
          </cell>
          <cell r="L1051" t="str">
            <v>Energy</v>
          </cell>
          <cell r="M1051" t="str">
            <v>Winter</v>
          </cell>
          <cell r="N1051" t="str">
            <v>Off Peak</v>
          </cell>
          <cell r="R1051" t="str">
            <v>C</v>
          </cell>
          <cell r="V1051">
            <v>514014378.8474496</v>
          </cell>
        </row>
        <row r="1052">
          <cell r="G1052" t="str">
            <v>ELTOUC</v>
          </cell>
          <cell r="J1052" t="str">
            <v>ECRA</v>
          </cell>
          <cell r="L1052" t="str">
            <v>Energy</v>
          </cell>
          <cell r="M1052" t="str">
            <v>Summer</v>
          </cell>
          <cell r="N1052" t="str">
            <v>Min Bill kWh</v>
          </cell>
          <cell r="R1052" t="str">
            <v>C</v>
          </cell>
          <cell r="V1052">
            <v>16972438.279430002</v>
          </cell>
        </row>
        <row r="1053">
          <cell r="G1053" t="str">
            <v>ELTOUC</v>
          </cell>
          <cell r="J1053" t="str">
            <v>ECRA</v>
          </cell>
          <cell r="L1053" t="str">
            <v>Energy</v>
          </cell>
          <cell r="M1053" t="str">
            <v>Winter</v>
          </cell>
          <cell r="N1053" t="str">
            <v>Min Bill kWh</v>
          </cell>
          <cell r="R1053" t="str">
            <v>C</v>
          </cell>
          <cell r="V1053">
            <v>10850585.433714001</v>
          </cell>
        </row>
        <row r="1054">
          <cell r="G1054" t="str">
            <v>ELTOUC</v>
          </cell>
          <cell r="J1054" t="str">
            <v>ECRA</v>
          </cell>
          <cell r="L1054" t="str">
            <v>Energy</v>
          </cell>
          <cell r="M1054" t="str">
            <v>Winter</v>
          </cell>
          <cell r="N1054" t="str">
            <v>Peak</v>
          </cell>
          <cell r="R1054" t="str">
            <v>C</v>
          </cell>
          <cell r="V1054">
            <v>241856298.8226614</v>
          </cell>
        </row>
        <row r="1055">
          <cell r="G1055" t="str">
            <v>ELTOUC</v>
          </cell>
          <cell r="J1055" t="str">
            <v>Generation</v>
          </cell>
          <cell r="L1055" t="str">
            <v>Energy</v>
          </cell>
          <cell r="M1055" t="str">
            <v>Summer</v>
          </cell>
          <cell r="N1055" t="str">
            <v>Peak</v>
          </cell>
          <cell r="R1055" t="str">
            <v>C</v>
          </cell>
          <cell r="V1055">
            <v>167709460.08231527</v>
          </cell>
        </row>
        <row r="1056">
          <cell r="G1056" t="str">
            <v>ELTOUC</v>
          </cell>
          <cell r="J1056" t="str">
            <v>Generation</v>
          </cell>
          <cell r="L1056" t="str">
            <v>Energy</v>
          </cell>
          <cell r="M1056" t="str">
            <v>Summer</v>
          </cell>
          <cell r="N1056" t="str">
            <v>Off Peak</v>
          </cell>
          <cell r="R1056" t="str">
            <v>C</v>
          </cell>
          <cell r="V1056">
            <v>293202309.11130273</v>
          </cell>
        </row>
        <row r="1057">
          <cell r="G1057" t="str">
            <v>ELTOUC</v>
          </cell>
          <cell r="J1057" t="str">
            <v>Generation</v>
          </cell>
          <cell r="L1057" t="str">
            <v>Energy</v>
          </cell>
          <cell r="M1057" t="str">
            <v>Winter</v>
          </cell>
          <cell r="N1057" t="str">
            <v>Off Peak</v>
          </cell>
          <cell r="R1057" t="str">
            <v>C</v>
          </cell>
          <cell r="V1057">
            <v>514014378.8474496</v>
          </cell>
        </row>
        <row r="1058">
          <cell r="G1058" t="str">
            <v>ELTOUC</v>
          </cell>
          <cell r="J1058" t="str">
            <v>Generation</v>
          </cell>
          <cell r="L1058" t="str">
            <v>Energy</v>
          </cell>
          <cell r="M1058" t="str">
            <v>Winter</v>
          </cell>
          <cell r="N1058" t="str">
            <v>Peak</v>
          </cell>
          <cell r="R1058" t="str">
            <v>C</v>
          </cell>
          <cell r="V1058">
            <v>241856298.8226614</v>
          </cell>
        </row>
        <row r="1059">
          <cell r="G1059" t="str">
            <v>ELTOUC</v>
          </cell>
          <cell r="J1059" t="str">
            <v>Generation</v>
          </cell>
          <cell r="L1059" t="str">
            <v>Energy</v>
          </cell>
          <cell r="M1059" t="str">
            <v>Summer</v>
          </cell>
          <cell r="N1059" t="str">
            <v>Min Bill kWh</v>
          </cell>
          <cell r="R1059" t="str">
            <v>C</v>
          </cell>
          <cell r="V1059">
            <v>16972438.279430002</v>
          </cell>
        </row>
        <row r="1060">
          <cell r="G1060" t="str">
            <v>ELTOUC</v>
          </cell>
          <cell r="J1060" t="str">
            <v>Generation</v>
          </cell>
          <cell r="L1060" t="str">
            <v>Energy</v>
          </cell>
          <cell r="M1060" t="str">
            <v>Winter</v>
          </cell>
          <cell r="N1060" t="str">
            <v>Min Bill kWh</v>
          </cell>
          <cell r="R1060" t="str">
            <v>C</v>
          </cell>
          <cell r="V1060">
            <v>10850585.433714001</v>
          </cell>
        </row>
        <row r="1061">
          <cell r="G1061" t="str">
            <v>ELTOUC</v>
          </cell>
          <cell r="J1061" t="str">
            <v>ND</v>
          </cell>
          <cell r="L1061" t="str">
            <v>Energy</v>
          </cell>
          <cell r="M1061" t="str">
            <v>Summer</v>
          </cell>
          <cell r="N1061" t="str">
            <v>Min Bill kWh</v>
          </cell>
          <cell r="R1061" t="str">
            <v>C</v>
          </cell>
          <cell r="V1061">
            <v>16972438.279430002</v>
          </cell>
        </row>
        <row r="1062">
          <cell r="G1062" t="str">
            <v>ELTOUC</v>
          </cell>
          <cell r="J1062" t="str">
            <v>ND</v>
          </cell>
          <cell r="L1062" t="str">
            <v>Energy</v>
          </cell>
          <cell r="M1062" t="str">
            <v>Winter</v>
          </cell>
          <cell r="N1062" t="str">
            <v>Min Bill kWh</v>
          </cell>
          <cell r="R1062" t="str">
            <v>C</v>
          </cell>
          <cell r="V1062">
            <v>10850585.433714001</v>
          </cell>
        </row>
        <row r="1063">
          <cell r="G1063" t="str">
            <v>ELTOUC</v>
          </cell>
          <cell r="J1063" t="str">
            <v>ND</v>
          </cell>
          <cell r="L1063" t="str">
            <v>Energy</v>
          </cell>
          <cell r="M1063" t="str">
            <v>Summer</v>
          </cell>
          <cell r="N1063" t="str">
            <v>Peak</v>
          </cell>
          <cell r="R1063" t="str">
            <v>C</v>
          </cell>
          <cell r="V1063">
            <v>167709460.08231527</v>
          </cell>
        </row>
        <row r="1064">
          <cell r="G1064" t="str">
            <v>ELTOUC</v>
          </cell>
          <cell r="J1064" t="str">
            <v>ND</v>
          </cell>
          <cell r="L1064" t="str">
            <v>Energy</v>
          </cell>
          <cell r="M1064" t="str">
            <v>Summer</v>
          </cell>
          <cell r="N1064" t="str">
            <v>Off Peak</v>
          </cell>
          <cell r="R1064" t="str">
            <v>C</v>
          </cell>
          <cell r="V1064">
            <v>293202309.11130273</v>
          </cell>
        </row>
        <row r="1065">
          <cell r="G1065" t="str">
            <v>ELTOUC</v>
          </cell>
          <cell r="J1065" t="str">
            <v>ND</v>
          </cell>
          <cell r="L1065" t="str">
            <v>Energy</v>
          </cell>
          <cell r="M1065" t="str">
            <v>Winter</v>
          </cell>
          <cell r="N1065" t="str">
            <v>Off Peak</v>
          </cell>
          <cell r="R1065" t="str">
            <v>C</v>
          </cell>
          <cell r="V1065">
            <v>514014378.8474496</v>
          </cell>
        </row>
        <row r="1066">
          <cell r="G1066" t="str">
            <v>ELTOUC</v>
          </cell>
          <cell r="J1066" t="str">
            <v>ND</v>
          </cell>
          <cell r="L1066" t="str">
            <v>Energy</v>
          </cell>
          <cell r="M1066" t="str">
            <v>Winter</v>
          </cell>
          <cell r="N1066" t="str">
            <v>Peak</v>
          </cell>
          <cell r="R1066" t="str">
            <v>C</v>
          </cell>
          <cell r="V1066">
            <v>241856298.8226614</v>
          </cell>
        </row>
        <row r="1067">
          <cell r="G1067" t="str">
            <v>ELTOUC</v>
          </cell>
          <cell r="J1067" t="str">
            <v>NSGC</v>
          </cell>
          <cell r="L1067" t="str">
            <v>Energy</v>
          </cell>
          <cell r="M1067" t="str">
            <v>Summer</v>
          </cell>
          <cell r="N1067" t="str">
            <v>Peak</v>
          </cell>
          <cell r="R1067" t="str">
            <v>C</v>
          </cell>
          <cell r="V1067">
            <v>167709460.08231527</v>
          </cell>
        </row>
        <row r="1068">
          <cell r="G1068" t="str">
            <v>ELTOUC</v>
          </cell>
          <cell r="J1068" t="str">
            <v>NSGC</v>
          </cell>
          <cell r="L1068" t="str">
            <v>Energy</v>
          </cell>
          <cell r="M1068" t="str">
            <v>Summer</v>
          </cell>
          <cell r="N1068" t="str">
            <v>Off Peak</v>
          </cell>
          <cell r="R1068" t="str">
            <v>C</v>
          </cell>
          <cell r="V1068">
            <v>293202309.11130273</v>
          </cell>
        </row>
        <row r="1069">
          <cell r="G1069" t="str">
            <v>ELTOUC</v>
          </cell>
          <cell r="J1069" t="str">
            <v>NSGC</v>
          </cell>
          <cell r="L1069" t="str">
            <v>Energy</v>
          </cell>
          <cell r="M1069" t="str">
            <v>Winter</v>
          </cell>
          <cell r="N1069" t="str">
            <v>Off Peak</v>
          </cell>
          <cell r="R1069" t="str">
            <v>C</v>
          </cell>
          <cell r="V1069">
            <v>514014378.8474496</v>
          </cell>
        </row>
        <row r="1070">
          <cell r="G1070" t="str">
            <v>ELTOUC</v>
          </cell>
          <cell r="J1070" t="str">
            <v>NSGC</v>
          </cell>
          <cell r="L1070" t="str">
            <v>Energy</v>
          </cell>
          <cell r="M1070" t="str">
            <v>Summer</v>
          </cell>
          <cell r="N1070" t="str">
            <v>Min Bill kWh</v>
          </cell>
          <cell r="R1070" t="str">
            <v>C</v>
          </cell>
          <cell r="V1070">
            <v>16972438.279430002</v>
          </cell>
        </row>
        <row r="1071">
          <cell r="G1071" t="str">
            <v>ELTOUC</v>
          </cell>
          <cell r="J1071" t="str">
            <v>NSGC</v>
          </cell>
          <cell r="L1071" t="str">
            <v>Energy</v>
          </cell>
          <cell r="M1071" t="str">
            <v>Winter</v>
          </cell>
          <cell r="N1071" t="str">
            <v>Min Bill kWh</v>
          </cell>
          <cell r="R1071" t="str">
            <v>C</v>
          </cell>
          <cell r="V1071">
            <v>10850585.433714001</v>
          </cell>
        </row>
        <row r="1072">
          <cell r="G1072" t="str">
            <v>ELTOUC</v>
          </cell>
          <cell r="J1072" t="str">
            <v>NSGC</v>
          </cell>
          <cell r="L1072" t="str">
            <v>Energy</v>
          </cell>
          <cell r="M1072" t="str">
            <v>Winter</v>
          </cell>
          <cell r="N1072" t="str">
            <v>Peak</v>
          </cell>
          <cell r="R1072" t="str">
            <v>C</v>
          </cell>
          <cell r="V1072">
            <v>241856298.8226614</v>
          </cell>
        </row>
        <row r="1073">
          <cell r="G1073" t="str">
            <v>ELTOUC</v>
          </cell>
          <cell r="J1073" t="str">
            <v>PPP</v>
          </cell>
          <cell r="L1073" t="str">
            <v>Energy</v>
          </cell>
          <cell r="M1073" t="str">
            <v>Summer</v>
          </cell>
          <cell r="N1073" t="str">
            <v>Min Bill kWh</v>
          </cell>
          <cell r="R1073" t="str">
            <v>C</v>
          </cell>
          <cell r="V1073">
            <v>16972438.279430002</v>
          </cell>
        </row>
        <row r="1074">
          <cell r="G1074" t="str">
            <v>ELTOUC</v>
          </cell>
          <cell r="J1074" t="str">
            <v>PPP</v>
          </cell>
          <cell r="L1074" t="str">
            <v>Energy</v>
          </cell>
          <cell r="M1074" t="str">
            <v>Winter</v>
          </cell>
          <cell r="N1074" t="str">
            <v>Min Bill kWh</v>
          </cell>
          <cell r="R1074" t="str">
            <v>C</v>
          </cell>
          <cell r="V1074">
            <v>10850585.433714001</v>
          </cell>
        </row>
        <row r="1075">
          <cell r="G1075" t="str">
            <v>ELTOUC</v>
          </cell>
          <cell r="J1075" t="str">
            <v>PPP</v>
          </cell>
          <cell r="L1075" t="str">
            <v>Energy</v>
          </cell>
          <cell r="M1075" t="str">
            <v>Summer</v>
          </cell>
          <cell r="N1075" t="str">
            <v>Off Peak</v>
          </cell>
          <cell r="R1075" t="str">
            <v>C</v>
          </cell>
          <cell r="V1075">
            <v>293202309.11130273</v>
          </cell>
        </row>
        <row r="1076">
          <cell r="G1076" t="str">
            <v>ELTOUC</v>
          </cell>
          <cell r="J1076" t="str">
            <v>PPP</v>
          </cell>
          <cell r="L1076" t="str">
            <v>Energy</v>
          </cell>
          <cell r="M1076" t="str">
            <v>Summer</v>
          </cell>
          <cell r="N1076" t="str">
            <v>Peak</v>
          </cell>
          <cell r="R1076" t="str">
            <v>C</v>
          </cell>
          <cell r="V1076">
            <v>167709460.08231527</v>
          </cell>
        </row>
        <row r="1077">
          <cell r="G1077" t="str">
            <v>ELTOUC</v>
          </cell>
          <cell r="J1077" t="str">
            <v>PPP</v>
          </cell>
          <cell r="L1077" t="str">
            <v>Energy</v>
          </cell>
          <cell r="M1077" t="str">
            <v>Winter</v>
          </cell>
          <cell r="N1077" t="str">
            <v>Off Peak</v>
          </cell>
          <cell r="R1077" t="str">
            <v>C</v>
          </cell>
          <cell r="V1077">
            <v>514014378.8474496</v>
          </cell>
        </row>
        <row r="1078">
          <cell r="G1078" t="str">
            <v>ELTOUC</v>
          </cell>
          <cell r="J1078" t="str">
            <v>PPP</v>
          </cell>
          <cell r="L1078" t="str">
            <v>Energy</v>
          </cell>
          <cell r="M1078" t="str">
            <v>Winter</v>
          </cell>
          <cell r="N1078" t="str">
            <v>Peak</v>
          </cell>
          <cell r="R1078" t="str">
            <v>C</v>
          </cell>
          <cell r="V1078">
            <v>241856298.8226614</v>
          </cell>
        </row>
        <row r="1079">
          <cell r="G1079" t="str">
            <v>ELTOUC</v>
          </cell>
          <cell r="J1079" t="str">
            <v>PPP</v>
          </cell>
          <cell r="L1079" t="str">
            <v>Energy</v>
          </cell>
          <cell r="M1079" t="str">
            <v>Summer</v>
          </cell>
          <cell r="N1079" t="str">
            <v>Min Bill kWh</v>
          </cell>
          <cell r="R1079" t="str">
            <v>C</v>
          </cell>
          <cell r="V1079">
            <v>16972438.279430002</v>
          </cell>
        </row>
        <row r="1080">
          <cell r="G1080" t="str">
            <v>ELTOUC</v>
          </cell>
          <cell r="J1080" t="str">
            <v>PPP</v>
          </cell>
          <cell r="L1080" t="str">
            <v>Energy</v>
          </cell>
          <cell r="M1080" t="str">
            <v>Winter</v>
          </cell>
          <cell r="N1080" t="str">
            <v>Min Bill kWh</v>
          </cell>
          <cell r="R1080" t="str">
            <v>C</v>
          </cell>
          <cell r="V1080">
            <v>10850585.433714001</v>
          </cell>
        </row>
        <row r="1081">
          <cell r="G1081" t="str">
            <v>ELTOUC</v>
          </cell>
          <cell r="J1081" t="str">
            <v>PPP</v>
          </cell>
          <cell r="L1081" t="str">
            <v>Energy</v>
          </cell>
          <cell r="M1081" t="str">
            <v>Summer</v>
          </cell>
          <cell r="N1081" t="str">
            <v>Off Peak</v>
          </cell>
          <cell r="R1081" t="str">
            <v>C</v>
          </cell>
          <cell r="V1081">
            <v>293202309.11130273</v>
          </cell>
        </row>
        <row r="1082">
          <cell r="G1082" t="str">
            <v>ELTOUC</v>
          </cell>
          <cell r="J1082" t="str">
            <v>PPP</v>
          </cell>
          <cell r="L1082" t="str">
            <v>Energy</v>
          </cell>
          <cell r="M1082" t="str">
            <v>Summer</v>
          </cell>
          <cell r="N1082" t="str">
            <v>Peak</v>
          </cell>
          <cell r="R1082" t="str">
            <v>C</v>
          </cell>
          <cell r="V1082">
            <v>167709460.08231527</v>
          </cell>
        </row>
        <row r="1083">
          <cell r="G1083" t="str">
            <v>ELTOUC</v>
          </cell>
          <cell r="J1083" t="str">
            <v>PPP</v>
          </cell>
          <cell r="L1083" t="str">
            <v>Energy</v>
          </cell>
          <cell r="M1083" t="str">
            <v>Winter</v>
          </cell>
          <cell r="N1083" t="str">
            <v>Off Peak</v>
          </cell>
          <cell r="R1083" t="str">
            <v>C</v>
          </cell>
          <cell r="V1083">
            <v>514014378.8474496</v>
          </cell>
        </row>
        <row r="1084">
          <cell r="G1084" t="str">
            <v>ELTOUC</v>
          </cell>
          <cell r="J1084" t="str">
            <v>PPP</v>
          </cell>
          <cell r="L1084" t="str">
            <v>Energy</v>
          </cell>
          <cell r="M1084" t="str">
            <v>Winter</v>
          </cell>
          <cell r="N1084" t="str">
            <v>Peak</v>
          </cell>
          <cell r="R1084" t="str">
            <v>C</v>
          </cell>
          <cell r="V1084">
            <v>241856298.8226614</v>
          </cell>
        </row>
        <row r="1085">
          <cell r="G1085" t="str">
            <v>ELTOUC</v>
          </cell>
          <cell r="J1085" t="str">
            <v>RS</v>
          </cell>
          <cell r="L1085" t="str">
            <v>Energy</v>
          </cell>
          <cell r="M1085" t="str">
            <v>Summer</v>
          </cell>
          <cell r="N1085" t="str">
            <v>Peak</v>
          </cell>
          <cell r="R1085" t="str">
            <v>C</v>
          </cell>
          <cell r="V1085">
            <v>167709460.08231527</v>
          </cell>
        </row>
        <row r="1086">
          <cell r="G1086" t="str">
            <v>ELTOUC</v>
          </cell>
          <cell r="J1086" t="str">
            <v>RS</v>
          </cell>
          <cell r="L1086" t="str">
            <v>Energy</v>
          </cell>
          <cell r="M1086" t="str">
            <v>Summer</v>
          </cell>
          <cell r="N1086" t="str">
            <v>Off Peak</v>
          </cell>
          <cell r="R1086" t="str">
            <v>C</v>
          </cell>
          <cell r="V1086">
            <v>293202309.11130273</v>
          </cell>
        </row>
        <row r="1087">
          <cell r="G1087" t="str">
            <v>ELTOUC</v>
          </cell>
          <cell r="J1087" t="str">
            <v>RS</v>
          </cell>
          <cell r="L1087" t="str">
            <v>Energy</v>
          </cell>
          <cell r="M1087" t="str">
            <v>Winter</v>
          </cell>
          <cell r="N1087" t="str">
            <v>Off Peak</v>
          </cell>
          <cell r="R1087" t="str">
            <v>C</v>
          </cell>
          <cell r="V1087">
            <v>514014378.8474496</v>
          </cell>
        </row>
        <row r="1088">
          <cell r="G1088" t="str">
            <v>ELTOUC</v>
          </cell>
          <cell r="J1088" t="str">
            <v>RS</v>
          </cell>
          <cell r="L1088" t="str">
            <v>Energy</v>
          </cell>
          <cell r="M1088" t="str">
            <v>Summer</v>
          </cell>
          <cell r="N1088" t="str">
            <v>Min Bill kWh</v>
          </cell>
          <cell r="R1088" t="str">
            <v>C</v>
          </cell>
          <cell r="V1088">
            <v>16972438.279430002</v>
          </cell>
        </row>
        <row r="1089">
          <cell r="G1089" t="str">
            <v>ELTOUC</v>
          </cell>
          <cell r="J1089" t="str">
            <v>RS</v>
          </cell>
          <cell r="L1089" t="str">
            <v>Energy</v>
          </cell>
          <cell r="M1089" t="str">
            <v>Winter</v>
          </cell>
          <cell r="N1089" t="str">
            <v>Min Bill kWh</v>
          </cell>
          <cell r="R1089" t="str">
            <v>C</v>
          </cell>
          <cell r="V1089">
            <v>10850585.433714001</v>
          </cell>
        </row>
        <row r="1090">
          <cell r="G1090" t="str">
            <v>ELTOUC</v>
          </cell>
          <cell r="J1090" t="str">
            <v>RS</v>
          </cell>
          <cell r="L1090" t="str">
            <v>Energy</v>
          </cell>
          <cell r="M1090" t="str">
            <v>Winter</v>
          </cell>
          <cell r="N1090" t="str">
            <v>Peak</v>
          </cell>
          <cell r="R1090" t="str">
            <v>C</v>
          </cell>
          <cell r="V1090">
            <v>241856298.8226614</v>
          </cell>
        </row>
        <row r="1091">
          <cell r="G1091" t="str">
            <v>ELTOUC</v>
          </cell>
          <cell r="J1091" t="str">
            <v>TRA</v>
          </cell>
          <cell r="L1091" t="str">
            <v>Energy</v>
          </cell>
          <cell r="M1091" t="str">
            <v>Summer</v>
          </cell>
          <cell r="N1091" t="str">
            <v>Peak</v>
          </cell>
          <cell r="R1091" t="str">
            <v>C</v>
          </cell>
          <cell r="V1091">
            <v>167709460.08231527</v>
          </cell>
        </row>
        <row r="1092">
          <cell r="G1092" t="str">
            <v>ELTOUC</v>
          </cell>
          <cell r="J1092" t="str">
            <v>TRA</v>
          </cell>
          <cell r="L1092" t="str">
            <v>Energy</v>
          </cell>
          <cell r="M1092" t="str">
            <v>Summer</v>
          </cell>
          <cell r="N1092" t="str">
            <v>Peak</v>
          </cell>
          <cell r="R1092" t="str">
            <v>C</v>
          </cell>
          <cell r="V1092">
            <v>167709460.08231527</v>
          </cell>
        </row>
        <row r="1093">
          <cell r="G1093" t="str">
            <v>ELTOUC</v>
          </cell>
          <cell r="J1093" t="str">
            <v>TRA</v>
          </cell>
          <cell r="L1093" t="str">
            <v>Energy</v>
          </cell>
          <cell r="M1093" t="str">
            <v>Summer</v>
          </cell>
          <cell r="N1093" t="str">
            <v>Peak</v>
          </cell>
          <cell r="R1093" t="str">
            <v>C</v>
          </cell>
          <cell r="V1093">
            <v>167709460.08231527</v>
          </cell>
        </row>
        <row r="1094">
          <cell r="G1094" t="str">
            <v>ELTOUC</v>
          </cell>
          <cell r="J1094" t="str">
            <v>TRA</v>
          </cell>
          <cell r="L1094" t="str">
            <v>Energy</v>
          </cell>
          <cell r="M1094" t="str">
            <v>Summer</v>
          </cell>
          <cell r="N1094" t="str">
            <v>Peak</v>
          </cell>
          <cell r="R1094" t="str">
            <v>C</v>
          </cell>
          <cell r="V1094">
            <v>167709460.08231527</v>
          </cell>
        </row>
        <row r="1095">
          <cell r="G1095" t="str">
            <v>ELTOUC</v>
          </cell>
          <cell r="J1095" t="str">
            <v>TRA</v>
          </cell>
          <cell r="L1095" t="str">
            <v>Energy</v>
          </cell>
          <cell r="M1095" t="str">
            <v>Summer</v>
          </cell>
          <cell r="N1095" t="str">
            <v>Off Peak</v>
          </cell>
          <cell r="R1095" t="str">
            <v>C</v>
          </cell>
          <cell r="V1095">
            <v>293202309.11130273</v>
          </cell>
        </row>
        <row r="1096">
          <cell r="G1096" t="str">
            <v>ELTOUC</v>
          </cell>
          <cell r="J1096" t="str">
            <v>TRA</v>
          </cell>
          <cell r="L1096" t="str">
            <v>Energy</v>
          </cell>
          <cell r="M1096" t="str">
            <v>Summer</v>
          </cell>
          <cell r="N1096" t="str">
            <v>Off Peak</v>
          </cell>
          <cell r="R1096" t="str">
            <v>C</v>
          </cell>
          <cell r="V1096">
            <v>293202309.11130273</v>
          </cell>
        </row>
        <row r="1097">
          <cell r="G1097" t="str">
            <v>ELTOUC</v>
          </cell>
          <cell r="J1097" t="str">
            <v>TRA</v>
          </cell>
          <cell r="L1097" t="str">
            <v>Energy</v>
          </cell>
          <cell r="M1097" t="str">
            <v>Summer</v>
          </cell>
          <cell r="N1097" t="str">
            <v>Off Peak</v>
          </cell>
          <cell r="R1097" t="str">
            <v>C</v>
          </cell>
          <cell r="V1097">
            <v>293202309.11130273</v>
          </cell>
        </row>
        <row r="1098">
          <cell r="G1098" t="str">
            <v>ELTOUC</v>
          </cell>
          <cell r="J1098" t="str">
            <v>TRA</v>
          </cell>
          <cell r="L1098" t="str">
            <v>Energy</v>
          </cell>
          <cell r="M1098" t="str">
            <v>Summer</v>
          </cell>
          <cell r="N1098" t="str">
            <v>Off Peak</v>
          </cell>
          <cell r="R1098" t="str">
            <v>C</v>
          </cell>
          <cell r="V1098">
            <v>293202309.11130273</v>
          </cell>
        </row>
        <row r="1099">
          <cell r="G1099" t="str">
            <v>ELTOUC</v>
          </cell>
          <cell r="J1099" t="str">
            <v>TRA</v>
          </cell>
          <cell r="L1099" t="str">
            <v>Energy</v>
          </cell>
          <cell r="M1099" t="str">
            <v>Winter</v>
          </cell>
          <cell r="N1099" t="str">
            <v>Off Peak</v>
          </cell>
          <cell r="R1099" t="str">
            <v>C</v>
          </cell>
          <cell r="V1099">
            <v>514014378.8474496</v>
          </cell>
        </row>
        <row r="1100">
          <cell r="G1100" t="str">
            <v>ELTOUC</v>
          </cell>
          <cell r="J1100" t="str">
            <v>TRA</v>
          </cell>
          <cell r="L1100" t="str">
            <v>Energy</v>
          </cell>
          <cell r="M1100" t="str">
            <v>Winter</v>
          </cell>
          <cell r="N1100" t="str">
            <v>Off Peak</v>
          </cell>
          <cell r="R1100" t="str">
            <v>C</v>
          </cell>
          <cell r="V1100">
            <v>514014378.8474496</v>
          </cell>
        </row>
        <row r="1101">
          <cell r="G1101" t="str">
            <v>ELTOUC</v>
          </cell>
          <cell r="J1101" t="str">
            <v>TRA</v>
          </cell>
          <cell r="L1101" t="str">
            <v>Energy</v>
          </cell>
          <cell r="M1101" t="str">
            <v>Winter</v>
          </cell>
          <cell r="N1101" t="str">
            <v>Off Peak</v>
          </cell>
          <cell r="R1101" t="str">
            <v>C</v>
          </cell>
          <cell r="V1101">
            <v>514014378.8474496</v>
          </cell>
        </row>
        <row r="1102">
          <cell r="G1102" t="str">
            <v>ELTOUC</v>
          </cell>
          <cell r="J1102" t="str">
            <v>TRA</v>
          </cell>
          <cell r="L1102" t="str">
            <v>Energy</v>
          </cell>
          <cell r="M1102" t="str">
            <v>Winter</v>
          </cell>
          <cell r="N1102" t="str">
            <v>Off Peak</v>
          </cell>
          <cell r="R1102" t="str">
            <v>C</v>
          </cell>
          <cell r="V1102">
            <v>514014378.8474496</v>
          </cell>
        </row>
        <row r="1103">
          <cell r="G1103" t="str">
            <v>ELTOUC</v>
          </cell>
          <cell r="J1103" t="str">
            <v>TRA</v>
          </cell>
          <cell r="L1103" t="str">
            <v>Energy</v>
          </cell>
          <cell r="M1103" t="str">
            <v>Summer</v>
          </cell>
          <cell r="N1103" t="str">
            <v>Min Bill kWh</v>
          </cell>
          <cell r="R1103" t="str">
            <v>C</v>
          </cell>
          <cell r="V1103">
            <v>16972438.279430002</v>
          </cell>
        </row>
        <row r="1104">
          <cell r="G1104" t="str">
            <v>ELTOUC</v>
          </cell>
          <cell r="J1104" t="str">
            <v>TRA</v>
          </cell>
          <cell r="L1104" t="str">
            <v>Energy</v>
          </cell>
          <cell r="M1104" t="str">
            <v>Winter</v>
          </cell>
          <cell r="N1104" t="str">
            <v>Min Bill kWh</v>
          </cell>
          <cell r="R1104" t="str">
            <v>C</v>
          </cell>
          <cell r="V1104">
            <v>10850585.433714001</v>
          </cell>
        </row>
        <row r="1105">
          <cell r="G1105" t="str">
            <v>ELTOUC</v>
          </cell>
          <cell r="J1105" t="str">
            <v>TRA</v>
          </cell>
          <cell r="L1105" t="str">
            <v>Energy</v>
          </cell>
          <cell r="M1105" t="str">
            <v>Summer</v>
          </cell>
          <cell r="N1105" t="str">
            <v>Min Bill kWh</v>
          </cell>
          <cell r="R1105" t="str">
            <v>C</v>
          </cell>
          <cell r="V1105">
            <v>16972438.279430002</v>
          </cell>
        </row>
        <row r="1106">
          <cell r="G1106" t="str">
            <v>ELTOUC</v>
          </cell>
          <cell r="J1106" t="str">
            <v>TRA</v>
          </cell>
          <cell r="L1106" t="str">
            <v>Energy</v>
          </cell>
          <cell r="M1106" t="str">
            <v>Winter</v>
          </cell>
          <cell r="N1106" t="str">
            <v>Min Bill kWh</v>
          </cell>
          <cell r="R1106" t="str">
            <v>C</v>
          </cell>
          <cell r="V1106">
            <v>10850585.433714001</v>
          </cell>
        </row>
        <row r="1107">
          <cell r="G1107" t="str">
            <v>ELTOUC</v>
          </cell>
          <cell r="J1107" t="str">
            <v>TRA</v>
          </cell>
          <cell r="L1107" t="str">
            <v>Energy</v>
          </cell>
          <cell r="M1107" t="str">
            <v>Summer</v>
          </cell>
          <cell r="N1107" t="str">
            <v>Min Bill kWh</v>
          </cell>
          <cell r="R1107" t="str">
            <v>C</v>
          </cell>
          <cell r="V1107">
            <v>16972438.279430002</v>
          </cell>
        </row>
        <row r="1108">
          <cell r="G1108" t="str">
            <v>ELTOUC</v>
          </cell>
          <cell r="J1108" t="str">
            <v>TRA</v>
          </cell>
          <cell r="L1108" t="str">
            <v>Energy</v>
          </cell>
          <cell r="M1108" t="str">
            <v>Winter</v>
          </cell>
          <cell r="N1108" t="str">
            <v>Min Bill kWh</v>
          </cell>
          <cell r="R1108" t="str">
            <v>C</v>
          </cell>
          <cell r="V1108">
            <v>10850585.433714001</v>
          </cell>
        </row>
        <row r="1109">
          <cell r="G1109" t="str">
            <v>ELTOUC</v>
          </cell>
          <cell r="J1109" t="str">
            <v>TRA</v>
          </cell>
          <cell r="L1109" t="str">
            <v>Energy</v>
          </cell>
          <cell r="M1109" t="str">
            <v>Summer</v>
          </cell>
          <cell r="N1109" t="str">
            <v>Min Bill kWh</v>
          </cell>
          <cell r="R1109" t="str">
            <v>C</v>
          </cell>
          <cell r="V1109">
            <v>16972438.279430002</v>
          </cell>
        </row>
        <row r="1110">
          <cell r="G1110" t="str">
            <v>ELTOUC</v>
          </cell>
          <cell r="J1110" t="str">
            <v>TRA</v>
          </cell>
          <cell r="L1110" t="str">
            <v>Energy</v>
          </cell>
          <cell r="M1110" t="str">
            <v>Winter</v>
          </cell>
          <cell r="N1110" t="str">
            <v>Min Bill kWh</v>
          </cell>
          <cell r="R1110" t="str">
            <v>C</v>
          </cell>
          <cell r="V1110">
            <v>10850585.433714001</v>
          </cell>
        </row>
        <row r="1111">
          <cell r="G1111" t="str">
            <v>ELTOUC</v>
          </cell>
          <cell r="J1111" t="str">
            <v>TRA</v>
          </cell>
          <cell r="L1111" t="str">
            <v>Energy</v>
          </cell>
          <cell r="M1111" t="str">
            <v>Winter</v>
          </cell>
          <cell r="N1111" t="str">
            <v>Peak</v>
          </cell>
          <cell r="R1111" t="str">
            <v>C</v>
          </cell>
          <cell r="V1111">
            <v>241856298.8226614</v>
          </cell>
        </row>
        <row r="1112">
          <cell r="G1112" t="str">
            <v>ELTOUC</v>
          </cell>
          <cell r="J1112" t="str">
            <v>TRA</v>
          </cell>
          <cell r="L1112" t="str">
            <v>Energy</v>
          </cell>
          <cell r="M1112" t="str">
            <v>Winter</v>
          </cell>
          <cell r="N1112" t="str">
            <v>Peak</v>
          </cell>
          <cell r="R1112" t="str">
            <v>C</v>
          </cell>
          <cell r="V1112">
            <v>241856298.8226614</v>
          </cell>
        </row>
        <row r="1113">
          <cell r="G1113" t="str">
            <v>ELTOUC</v>
          </cell>
          <cell r="J1113" t="str">
            <v>TRA</v>
          </cell>
          <cell r="L1113" t="str">
            <v>Energy</v>
          </cell>
          <cell r="M1113" t="str">
            <v>Winter</v>
          </cell>
          <cell r="N1113" t="str">
            <v>Peak</v>
          </cell>
          <cell r="R1113" t="str">
            <v>C</v>
          </cell>
          <cell r="V1113">
            <v>241856298.8226614</v>
          </cell>
        </row>
        <row r="1114">
          <cell r="G1114" t="str">
            <v>ELTOUC</v>
          </cell>
          <cell r="J1114" t="str">
            <v>TRA</v>
          </cell>
          <cell r="L1114" t="str">
            <v>Energy</v>
          </cell>
          <cell r="M1114" t="str">
            <v>Winter</v>
          </cell>
          <cell r="N1114" t="str">
            <v>Peak</v>
          </cell>
          <cell r="R1114" t="str">
            <v>C</v>
          </cell>
          <cell r="V1114">
            <v>241856298.8226614</v>
          </cell>
        </row>
        <row r="1115">
          <cell r="G1115" t="str">
            <v>ELTOUC</v>
          </cell>
          <cell r="J1115" t="str">
            <v>Trans</v>
          </cell>
          <cell r="L1115" t="str">
            <v>Energy</v>
          </cell>
          <cell r="M1115" t="str">
            <v>Summer</v>
          </cell>
          <cell r="N1115" t="str">
            <v>Peak</v>
          </cell>
          <cell r="R1115" t="str">
            <v>C</v>
          </cell>
          <cell r="V1115">
            <v>167709460.08231527</v>
          </cell>
        </row>
        <row r="1116">
          <cell r="G1116" t="str">
            <v>ELTOUC</v>
          </cell>
          <cell r="J1116" t="str">
            <v>Trans</v>
          </cell>
          <cell r="L1116" t="str">
            <v>Energy</v>
          </cell>
          <cell r="M1116" t="str">
            <v>Summer</v>
          </cell>
          <cell r="N1116" t="str">
            <v>Off Peak</v>
          </cell>
          <cell r="R1116" t="str">
            <v>C</v>
          </cell>
          <cell r="V1116">
            <v>293202309.11130273</v>
          </cell>
        </row>
        <row r="1117">
          <cell r="G1117" t="str">
            <v>ELTOUC</v>
          </cell>
          <cell r="J1117" t="str">
            <v>Trans</v>
          </cell>
          <cell r="L1117" t="str">
            <v>Energy</v>
          </cell>
          <cell r="M1117" t="str">
            <v>Winter</v>
          </cell>
          <cell r="N1117" t="str">
            <v>Off Peak</v>
          </cell>
          <cell r="R1117" t="str">
            <v>C</v>
          </cell>
          <cell r="V1117">
            <v>514014378.8474496</v>
          </cell>
        </row>
        <row r="1118">
          <cell r="G1118" t="str">
            <v>ELTOUC</v>
          </cell>
          <cell r="J1118" t="str">
            <v>Trans</v>
          </cell>
          <cell r="L1118" t="str">
            <v>Energy</v>
          </cell>
          <cell r="M1118" t="str">
            <v>Summer</v>
          </cell>
          <cell r="N1118" t="str">
            <v>Min Bill kWh</v>
          </cell>
          <cell r="R1118" t="str">
            <v>C</v>
          </cell>
          <cell r="V1118">
            <v>16972438.279430002</v>
          </cell>
        </row>
        <row r="1119">
          <cell r="G1119" t="str">
            <v>ELTOUC</v>
          </cell>
          <cell r="J1119" t="str">
            <v>Trans</v>
          </cell>
          <cell r="L1119" t="str">
            <v>Energy</v>
          </cell>
          <cell r="M1119" t="str">
            <v>Winter</v>
          </cell>
          <cell r="N1119" t="str">
            <v>Min Bill kWh</v>
          </cell>
          <cell r="R1119" t="str">
            <v>C</v>
          </cell>
          <cell r="V1119">
            <v>10850585.433714001</v>
          </cell>
        </row>
        <row r="1120">
          <cell r="G1120" t="str">
            <v>ELTOUC</v>
          </cell>
          <cell r="J1120" t="str">
            <v>Trans</v>
          </cell>
          <cell r="L1120" t="str">
            <v>Energy</v>
          </cell>
          <cell r="M1120" t="str">
            <v>Winter</v>
          </cell>
          <cell r="N1120" t="str">
            <v>Peak</v>
          </cell>
          <cell r="R1120" t="str">
            <v>C</v>
          </cell>
          <cell r="V1120">
            <v>241856298.8226614</v>
          </cell>
        </row>
        <row r="1121">
          <cell r="G1121" t="str">
            <v>ETOUC</v>
          </cell>
          <cell r="J1121" t="str">
            <v>AB32 Credit</v>
          </cell>
          <cell r="L1121" t="str">
            <v>Energy</v>
          </cell>
          <cell r="M1121" t="str">
            <v>Summer</v>
          </cell>
          <cell r="N1121" t="str">
            <v>Peak</v>
          </cell>
          <cell r="R1121" t="str">
            <v>N/A</v>
          </cell>
          <cell r="V1121">
            <v>387971927.71646893</v>
          </cell>
        </row>
        <row r="1122">
          <cell r="G1122" t="str">
            <v>ETOUC</v>
          </cell>
          <cell r="J1122" t="str">
            <v>AB32 Credit</v>
          </cell>
          <cell r="L1122" t="str">
            <v>Energy</v>
          </cell>
          <cell r="M1122" t="str">
            <v>Summer</v>
          </cell>
          <cell r="N1122" t="str">
            <v>Off Peak</v>
          </cell>
          <cell r="R1122" t="str">
            <v>N/A</v>
          </cell>
          <cell r="V1122">
            <v>845752543.71543813</v>
          </cell>
        </row>
        <row r="1123">
          <cell r="G1123" t="str">
            <v>ETOUC</v>
          </cell>
          <cell r="J1123" t="str">
            <v>AB32 Credit</v>
          </cell>
          <cell r="L1123" t="str">
            <v>Climate Credit Households</v>
          </cell>
          <cell r="M1123" t="str">
            <v>N/A</v>
          </cell>
          <cell r="N1123" t="str">
            <v>N/A</v>
          </cell>
          <cell r="R1123" t="str">
            <v>N/A</v>
          </cell>
          <cell r="V1123">
            <v>1330304.6004275</v>
          </cell>
        </row>
        <row r="1124">
          <cell r="G1124" t="str">
            <v>ETOUC</v>
          </cell>
          <cell r="J1124" t="str">
            <v>AB32 Credit</v>
          </cell>
          <cell r="L1124" t="str">
            <v>Energy</v>
          </cell>
          <cell r="M1124" t="str">
            <v>Winter</v>
          </cell>
          <cell r="N1124" t="str">
            <v>Off Peak</v>
          </cell>
          <cell r="R1124" t="str">
            <v>N/A</v>
          </cell>
          <cell r="V1124">
            <v>1006467011.8220711</v>
          </cell>
        </row>
        <row r="1125">
          <cell r="G1125" t="str">
            <v>ETOUC</v>
          </cell>
          <cell r="J1125" t="str">
            <v>AB32 Credit</v>
          </cell>
          <cell r="L1125" t="str">
            <v>Energy</v>
          </cell>
          <cell r="M1125" t="str">
            <v>Summer</v>
          </cell>
          <cell r="N1125" t="str">
            <v>Min Bill kWh</v>
          </cell>
          <cell r="R1125" t="str">
            <v>N/A</v>
          </cell>
          <cell r="V1125">
            <v>28291563.300997999</v>
          </cell>
        </row>
        <row r="1126">
          <cell r="G1126" t="str">
            <v>ETOUC</v>
          </cell>
          <cell r="J1126" t="str">
            <v>AB32 Credit</v>
          </cell>
          <cell r="L1126" t="str">
            <v>Energy</v>
          </cell>
          <cell r="M1126" t="str">
            <v>Winter</v>
          </cell>
          <cell r="N1126" t="str">
            <v>Min Bill kWh</v>
          </cell>
          <cell r="R1126" t="str">
            <v>N/A</v>
          </cell>
          <cell r="V1126">
            <v>19855556.040177003</v>
          </cell>
        </row>
        <row r="1127">
          <cell r="G1127" t="str">
            <v>ETOUC</v>
          </cell>
          <cell r="J1127" t="str">
            <v>AB32 Credit</v>
          </cell>
          <cell r="L1127" t="str">
            <v>Energy</v>
          </cell>
          <cell r="M1127" t="str">
            <v>Winter</v>
          </cell>
          <cell r="N1127" t="str">
            <v>Peak</v>
          </cell>
          <cell r="R1127" t="str">
            <v>N/A</v>
          </cell>
          <cell r="V1127">
            <v>706924411.42138994</v>
          </cell>
        </row>
        <row r="1128">
          <cell r="G1128" t="str">
            <v>ETOUC</v>
          </cell>
          <cell r="J1128" t="str">
            <v>AB32 Credit</v>
          </cell>
          <cell r="L1128" t="str">
            <v>Energy</v>
          </cell>
          <cell r="M1128" t="str">
            <v>Summer</v>
          </cell>
          <cell r="N1128" t="str">
            <v>Min Bill kWh</v>
          </cell>
          <cell r="R1128" t="str">
            <v>N/A</v>
          </cell>
          <cell r="V1128">
            <v>1720345.3381570003</v>
          </cell>
        </row>
        <row r="1129">
          <cell r="G1129" t="str">
            <v>ETOUC</v>
          </cell>
          <cell r="J1129" t="str">
            <v>AB32 Credit</v>
          </cell>
          <cell r="L1129" t="str">
            <v>Energy</v>
          </cell>
          <cell r="M1129" t="str">
            <v>Summer</v>
          </cell>
          <cell r="N1129" t="str">
            <v>Peak</v>
          </cell>
          <cell r="R1129" t="str">
            <v>N/A</v>
          </cell>
          <cell r="V1129">
            <v>14406096.522485439</v>
          </cell>
        </row>
        <row r="1130">
          <cell r="G1130" t="str">
            <v>ETOUC</v>
          </cell>
          <cell r="J1130" t="str">
            <v>AB32 Credit</v>
          </cell>
          <cell r="L1130" t="str">
            <v>Energy</v>
          </cell>
          <cell r="M1130" t="str">
            <v>Summer</v>
          </cell>
          <cell r="N1130" t="str">
            <v>Off Peak</v>
          </cell>
          <cell r="R1130" t="str">
            <v>N/A</v>
          </cell>
          <cell r="V1130">
            <v>30936779.552146561</v>
          </cell>
        </row>
        <row r="1131">
          <cell r="G1131" t="str">
            <v>ETOUC</v>
          </cell>
          <cell r="J1131" t="str">
            <v>AB32 Credit</v>
          </cell>
          <cell r="L1131" t="str">
            <v>Energy</v>
          </cell>
          <cell r="M1131" t="str">
            <v>Winter</v>
          </cell>
          <cell r="N1131" t="str">
            <v>Min Bill kWh</v>
          </cell>
          <cell r="R1131" t="str">
            <v>N/A</v>
          </cell>
          <cell r="V1131">
            <v>1126372.492443</v>
          </cell>
        </row>
        <row r="1132">
          <cell r="G1132" t="str">
            <v>ETOUC</v>
          </cell>
          <cell r="J1132" t="str">
            <v>AB32 Credit</v>
          </cell>
          <cell r="L1132" t="str">
            <v>Energy</v>
          </cell>
          <cell r="M1132" t="str">
            <v>Winter</v>
          </cell>
          <cell r="N1132" t="str">
            <v>Off Peak</v>
          </cell>
          <cell r="R1132" t="str">
            <v>N/A</v>
          </cell>
          <cell r="V1132">
            <v>38732644.232076965</v>
          </cell>
        </row>
        <row r="1133">
          <cell r="G1133" t="str">
            <v>ETOUC</v>
          </cell>
          <cell r="J1133" t="str">
            <v>AB32 Credit</v>
          </cell>
          <cell r="L1133" t="str">
            <v>Energy</v>
          </cell>
          <cell r="M1133" t="str">
            <v>Winter</v>
          </cell>
          <cell r="N1133" t="str">
            <v>Peak</v>
          </cell>
          <cell r="R1133" t="str">
            <v>N/A</v>
          </cell>
          <cell r="V1133">
            <v>34943286.957904026</v>
          </cell>
        </row>
        <row r="1134">
          <cell r="G1134" t="str">
            <v>ETOUC</v>
          </cell>
          <cell r="J1134" t="str">
            <v>CIA</v>
          </cell>
          <cell r="L1134" t="str">
            <v>Energy</v>
          </cell>
          <cell r="M1134" t="str">
            <v>Summer</v>
          </cell>
          <cell r="N1134" t="str">
            <v>Peak</v>
          </cell>
          <cell r="R1134" t="str">
            <v>N/A</v>
          </cell>
          <cell r="V1134">
            <v>387971927.71646893</v>
          </cell>
        </row>
        <row r="1135">
          <cell r="G1135" t="str">
            <v>ETOUC</v>
          </cell>
          <cell r="J1135" t="str">
            <v>CIA</v>
          </cell>
          <cell r="L1135" t="str">
            <v>Energy</v>
          </cell>
          <cell r="M1135" t="str">
            <v>Summer</v>
          </cell>
          <cell r="N1135" t="str">
            <v>Off Peak</v>
          </cell>
          <cell r="R1135" t="str">
            <v>N/A</v>
          </cell>
          <cell r="V1135">
            <v>845752543.71543813</v>
          </cell>
        </row>
        <row r="1136">
          <cell r="G1136" t="str">
            <v>ETOUC</v>
          </cell>
          <cell r="J1136" t="str">
            <v>CIA</v>
          </cell>
          <cell r="L1136" t="str">
            <v>Energy</v>
          </cell>
          <cell r="M1136" t="str">
            <v>Winter</v>
          </cell>
          <cell r="N1136" t="str">
            <v>Off Peak</v>
          </cell>
          <cell r="R1136" t="str">
            <v>N/A</v>
          </cell>
          <cell r="V1136">
            <v>1006467011.8220711</v>
          </cell>
        </row>
        <row r="1137">
          <cell r="G1137" t="str">
            <v>ETOUC</v>
          </cell>
          <cell r="J1137" t="str">
            <v>CIA</v>
          </cell>
          <cell r="L1137" t="str">
            <v>Energy</v>
          </cell>
          <cell r="M1137" t="str">
            <v>Summer</v>
          </cell>
          <cell r="N1137" t="str">
            <v>Min Bill kWh</v>
          </cell>
          <cell r="R1137" t="str">
            <v>N/A</v>
          </cell>
          <cell r="V1137">
            <v>28291563.300997999</v>
          </cell>
        </row>
        <row r="1138">
          <cell r="G1138" t="str">
            <v>ETOUC</v>
          </cell>
          <cell r="J1138" t="str">
            <v>CIA</v>
          </cell>
          <cell r="L1138" t="str">
            <v>Energy</v>
          </cell>
          <cell r="M1138" t="str">
            <v>Winter</v>
          </cell>
          <cell r="N1138" t="str">
            <v>Min Bill kWh</v>
          </cell>
          <cell r="R1138" t="str">
            <v>N/A</v>
          </cell>
          <cell r="V1138">
            <v>19855556.040177003</v>
          </cell>
        </row>
        <row r="1139">
          <cell r="G1139" t="str">
            <v>ETOUC</v>
          </cell>
          <cell r="J1139" t="str">
            <v>CIA</v>
          </cell>
          <cell r="L1139" t="str">
            <v>Energy</v>
          </cell>
          <cell r="M1139" t="str">
            <v>Summer</v>
          </cell>
          <cell r="N1139" t="str">
            <v>Baseline Credit</v>
          </cell>
          <cell r="R1139" t="str">
            <v>N/A</v>
          </cell>
          <cell r="V1139">
            <v>603967342.27407002</v>
          </cell>
        </row>
        <row r="1140">
          <cell r="G1140" t="str">
            <v>ETOUC</v>
          </cell>
          <cell r="J1140" t="str">
            <v>CIA</v>
          </cell>
          <cell r="L1140" t="str">
            <v>Energy</v>
          </cell>
          <cell r="M1140" t="str">
            <v>Winter</v>
          </cell>
          <cell r="N1140" t="str">
            <v>Baseline Credit</v>
          </cell>
          <cell r="R1140" t="str">
            <v>N/A</v>
          </cell>
          <cell r="V1140">
            <v>923381811.42530906</v>
          </cell>
        </row>
        <row r="1141">
          <cell r="G1141" t="str">
            <v>ETOUC</v>
          </cell>
          <cell r="J1141" t="str">
            <v>CIA</v>
          </cell>
          <cell r="L1141" t="str">
            <v>Energy</v>
          </cell>
          <cell r="M1141" t="str">
            <v>Winter</v>
          </cell>
          <cell r="N1141" t="str">
            <v>Peak</v>
          </cell>
          <cell r="R1141" t="str">
            <v>N/A</v>
          </cell>
          <cell r="V1141">
            <v>706924411.42138994</v>
          </cell>
        </row>
        <row r="1142">
          <cell r="G1142" t="str">
            <v>ETOUC</v>
          </cell>
          <cell r="J1142" t="str">
            <v>CIA</v>
          </cell>
          <cell r="L1142" t="str">
            <v>Energy</v>
          </cell>
          <cell r="M1142" t="str">
            <v>Summer</v>
          </cell>
          <cell r="N1142" t="str">
            <v>Min Bill kWh</v>
          </cell>
          <cell r="R1142" t="str">
            <v>N/A</v>
          </cell>
          <cell r="V1142">
            <v>1720345.3381570003</v>
          </cell>
        </row>
        <row r="1143">
          <cell r="G1143" t="str">
            <v>ETOUC</v>
          </cell>
          <cell r="J1143" t="str">
            <v>CIA</v>
          </cell>
          <cell r="L1143" t="str">
            <v>Energy</v>
          </cell>
          <cell r="M1143" t="str">
            <v>Summer</v>
          </cell>
          <cell r="N1143" t="str">
            <v>Peak</v>
          </cell>
          <cell r="R1143" t="str">
            <v>N/A</v>
          </cell>
          <cell r="V1143">
            <v>14406096.522485439</v>
          </cell>
        </row>
        <row r="1144">
          <cell r="G1144" t="str">
            <v>ETOUC</v>
          </cell>
          <cell r="J1144" t="str">
            <v>CIA</v>
          </cell>
          <cell r="L1144" t="str">
            <v>Energy</v>
          </cell>
          <cell r="M1144" t="str">
            <v>Summer</v>
          </cell>
          <cell r="N1144" t="str">
            <v>Off Peak</v>
          </cell>
          <cell r="R1144" t="str">
            <v>N/A</v>
          </cell>
          <cell r="V1144">
            <v>30936779.552146561</v>
          </cell>
        </row>
        <row r="1145">
          <cell r="G1145" t="str">
            <v>ETOUC</v>
          </cell>
          <cell r="J1145" t="str">
            <v>CIA</v>
          </cell>
          <cell r="L1145" t="str">
            <v>Energy</v>
          </cell>
          <cell r="M1145" t="str">
            <v>Winter</v>
          </cell>
          <cell r="N1145" t="str">
            <v>Min Bill kWh</v>
          </cell>
          <cell r="R1145" t="str">
            <v>N/A</v>
          </cell>
          <cell r="V1145">
            <v>1126372.492443</v>
          </cell>
        </row>
        <row r="1146">
          <cell r="G1146" t="str">
            <v>ETOUC</v>
          </cell>
          <cell r="J1146" t="str">
            <v>CIA</v>
          </cell>
          <cell r="L1146" t="str">
            <v>Energy</v>
          </cell>
          <cell r="M1146" t="str">
            <v>Winter</v>
          </cell>
          <cell r="N1146" t="str">
            <v>Off Peak</v>
          </cell>
          <cell r="R1146" t="str">
            <v>N/A</v>
          </cell>
          <cell r="V1146">
            <v>38732644.232076965</v>
          </cell>
        </row>
        <row r="1147">
          <cell r="G1147" t="str">
            <v>ETOUC</v>
          </cell>
          <cell r="J1147" t="str">
            <v>CIA</v>
          </cell>
          <cell r="L1147" t="str">
            <v>Energy</v>
          </cell>
          <cell r="M1147" t="str">
            <v>Summer</v>
          </cell>
          <cell r="N1147" t="str">
            <v>Baseline Credit</v>
          </cell>
          <cell r="R1147" t="str">
            <v>N/A</v>
          </cell>
          <cell r="V1147">
            <v>34813309.573178001</v>
          </cell>
        </row>
        <row r="1148">
          <cell r="G1148" t="str">
            <v>ETOUC</v>
          </cell>
          <cell r="J1148" t="str">
            <v>CIA</v>
          </cell>
          <cell r="L1148" t="str">
            <v>Energy</v>
          </cell>
          <cell r="M1148" t="str">
            <v>Winter</v>
          </cell>
          <cell r="N1148" t="str">
            <v>Baseline Credit</v>
          </cell>
          <cell r="R1148" t="str">
            <v>N/A</v>
          </cell>
          <cell r="V1148">
            <v>62868332.742968</v>
          </cell>
        </row>
        <row r="1149">
          <cell r="G1149" t="str">
            <v>ETOUC</v>
          </cell>
          <cell r="J1149" t="str">
            <v>CIA</v>
          </cell>
          <cell r="L1149" t="str">
            <v>Energy</v>
          </cell>
          <cell r="M1149" t="str">
            <v>Winter</v>
          </cell>
          <cell r="N1149" t="str">
            <v>Peak</v>
          </cell>
          <cell r="R1149" t="str">
            <v>N/A</v>
          </cell>
          <cell r="V1149">
            <v>34943286.957904026</v>
          </cell>
        </row>
        <row r="1150">
          <cell r="G1150" t="str">
            <v>ETOUC</v>
          </cell>
          <cell r="J1150" t="str">
            <v>CTC</v>
          </cell>
          <cell r="L1150" t="str">
            <v>Energy</v>
          </cell>
          <cell r="M1150" t="str">
            <v>Summer</v>
          </cell>
          <cell r="N1150" t="str">
            <v>Peak</v>
          </cell>
          <cell r="R1150" t="str">
            <v>N/A</v>
          </cell>
          <cell r="V1150">
            <v>387971927.71646893</v>
          </cell>
        </row>
        <row r="1151">
          <cell r="G1151" t="str">
            <v>ETOUC</v>
          </cell>
          <cell r="J1151" t="str">
            <v>CTC</v>
          </cell>
          <cell r="L1151" t="str">
            <v>Energy</v>
          </cell>
          <cell r="M1151" t="str">
            <v>Summer</v>
          </cell>
          <cell r="N1151" t="str">
            <v>Off Peak</v>
          </cell>
          <cell r="R1151" t="str">
            <v>N/A</v>
          </cell>
          <cell r="V1151">
            <v>845752543.71543813</v>
          </cell>
        </row>
        <row r="1152">
          <cell r="G1152" t="str">
            <v>ETOUC</v>
          </cell>
          <cell r="J1152" t="str">
            <v>CTC</v>
          </cell>
          <cell r="L1152" t="str">
            <v>Energy</v>
          </cell>
          <cell r="M1152" t="str">
            <v>Winter</v>
          </cell>
          <cell r="N1152" t="str">
            <v>Off Peak</v>
          </cell>
          <cell r="R1152" t="str">
            <v>N/A</v>
          </cell>
          <cell r="V1152">
            <v>1006467011.8220711</v>
          </cell>
        </row>
        <row r="1153">
          <cell r="G1153" t="str">
            <v>ETOUC</v>
          </cell>
          <cell r="J1153" t="str">
            <v>CTC</v>
          </cell>
          <cell r="L1153" t="str">
            <v>Energy</v>
          </cell>
          <cell r="M1153" t="str">
            <v>Summer</v>
          </cell>
          <cell r="N1153" t="str">
            <v>Min Bill kWh</v>
          </cell>
          <cell r="R1153" t="str">
            <v>N/A</v>
          </cell>
          <cell r="V1153">
            <v>28291563.300997999</v>
          </cell>
        </row>
        <row r="1154">
          <cell r="G1154" t="str">
            <v>ETOUC</v>
          </cell>
          <cell r="J1154" t="str">
            <v>CTC</v>
          </cell>
          <cell r="L1154" t="str">
            <v>Energy</v>
          </cell>
          <cell r="M1154" t="str">
            <v>Winter</v>
          </cell>
          <cell r="N1154" t="str">
            <v>Min Bill kWh</v>
          </cell>
          <cell r="R1154" t="str">
            <v>N/A</v>
          </cell>
          <cell r="V1154">
            <v>19855556.040177003</v>
          </cell>
        </row>
        <row r="1155">
          <cell r="G1155" t="str">
            <v>ETOUC</v>
          </cell>
          <cell r="J1155" t="str">
            <v>CTC</v>
          </cell>
          <cell r="L1155" t="str">
            <v>Energy</v>
          </cell>
          <cell r="M1155" t="str">
            <v>Winter</v>
          </cell>
          <cell r="N1155" t="str">
            <v>Peak</v>
          </cell>
          <cell r="R1155" t="str">
            <v>N/A</v>
          </cell>
          <cell r="V1155">
            <v>706924411.42138994</v>
          </cell>
        </row>
        <row r="1156">
          <cell r="G1156" t="str">
            <v>ETOUC</v>
          </cell>
          <cell r="J1156" t="str">
            <v>CTC</v>
          </cell>
          <cell r="L1156" t="str">
            <v>Energy</v>
          </cell>
          <cell r="M1156" t="str">
            <v>Summer</v>
          </cell>
          <cell r="N1156" t="str">
            <v>Peak</v>
          </cell>
          <cell r="R1156" t="str">
            <v>N/A</v>
          </cell>
          <cell r="V1156">
            <v>14406096.522485439</v>
          </cell>
        </row>
        <row r="1157">
          <cell r="G1157" t="str">
            <v>ETOUC</v>
          </cell>
          <cell r="J1157" t="str">
            <v>CTC</v>
          </cell>
          <cell r="L1157" t="str">
            <v>Energy</v>
          </cell>
          <cell r="M1157" t="str">
            <v>Summer</v>
          </cell>
          <cell r="N1157" t="str">
            <v>Off Peak</v>
          </cell>
          <cell r="R1157" t="str">
            <v>N/A</v>
          </cell>
          <cell r="V1157">
            <v>30936779.552146561</v>
          </cell>
        </row>
        <row r="1158">
          <cell r="G1158" t="str">
            <v>ETOUC</v>
          </cell>
          <cell r="J1158" t="str">
            <v>CTC</v>
          </cell>
          <cell r="L1158" t="str">
            <v>Energy</v>
          </cell>
          <cell r="M1158" t="str">
            <v>Winter</v>
          </cell>
          <cell r="N1158" t="str">
            <v>Off Peak</v>
          </cell>
          <cell r="R1158" t="str">
            <v>N/A</v>
          </cell>
          <cell r="V1158">
            <v>38732644.232076965</v>
          </cell>
        </row>
        <row r="1159">
          <cell r="G1159" t="str">
            <v>ETOUC</v>
          </cell>
          <cell r="J1159" t="str">
            <v>CTC</v>
          </cell>
          <cell r="L1159" t="str">
            <v>Energy</v>
          </cell>
          <cell r="M1159" t="str">
            <v>Summer</v>
          </cell>
          <cell r="N1159" t="str">
            <v>Min Bill kWh</v>
          </cell>
          <cell r="R1159" t="str">
            <v>N/A</v>
          </cell>
          <cell r="V1159">
            <v>1720345.3381570003</v>
          </cell>
        </row>
        <row r="1160">
          <cell r="G1160" t="str">
            <v>ETOUC</v>
          </cell>
          <cell r="J1160" t="str">
            <v>CTC</v>
          </cell>
          <cell r="L1160" t="str">
            <v>Energy</v>
          </cell>
          <cell r="M1160" t="str">
            <v>Winter</v>
          </cell>
          <cell r="N1160" t="str">
            <v>Min Bill kWh</v>
          </cell>
          <cell r="R1160" t="str">
            <v>N/A</v>
          </cell>
          <cell r="V1160">
            <v>1126372.492443</v>
          </cell>
        </row>
        <row r="1161">
          <cell r="G1161" t="str">
            <v>ETOUC</v>
          </cell>
          <cell r="J1161" t="str">
            <v>CTC</v>
          </cell>
          <cell r="L1161" t="str">
            <v>Energy</v>
          </cell>
          <cell r="M1161" t="str">
            <v>Winter</v>
          </cell>
          <cell r="N1161" t="str">
            <v>Peak</v>
          </cell>
          <cell r="R1161" t="str">
            <v>N/A</v>
          </cell>
          <cell r="V1161">
            <v>34943286.957904026</v>
          </cell>
        </row>
        <row r="1162">
          <cell r="G1162" t="str">
            <v>ETOUC</v>
          </cell>
          <cell r="J1162" t="str">
            <v>Distribution</v>
          </cell>
          <cell r="L1162" t="str">
            <v>Customer</v>
          </cell>
          <cell r="M1162" t="str">
            <v>N/A</v>
          </cell>
          <cell r="N1162" t="str">
            <v>N/A</v>
          </cell>
          <cell r="R1162" t="str">
            <v>N/A</v>
          </cell>
          <cell r="V1162">
            <v>7860668.1469289996</v>
          </cell>
        </row>
        <row r="1163">
          <cell r="G1163" t="str">
            <v>ETOUC</v>
          </cell>
          <cell r="J1163" t="str">
            <v>Distribution</v>
          </cell>
          <cell r="L1163" t="str">
            <v>Energy</v>
          </cell>
          <cell r="M1163" t="str">
            <v>Summer</v>
          </cell>
          <cell r="N1163" t="str">
            <v>Min Bill kWh</v>
          </cell>
          <cell r="R1163" t="str">
            <v>N/A</v>
          </cell>
          <cell r="V1163">
            <v>28291563.300997999</v>
          </cell>
        </row>
        <row r="1164">
          <cell r="G1164" t="str">
            <v>ETOUC</v>
          </cell>
          <cell r="J1164" t="str">
            <v>Distribution</v>
          </cell>
          <cell r="L1164" t="str">
            <v>Energy</v>
          </cell>
          <cell r="M1164" t="str">
            <v>Winter</v>
          </cell>
          <cell r="N1164" t="str">
            <v>Min Bill kWh</v>
          </cell>
          <cell r="R1164" t="str">
            <v>N/A</v>
          </cell>
          <cell r="V1164">
            <v>19855556.040177003</v>
          </cell>
        </row>
        <row r="1165">
          <cell r="G1165" t="str">
            <v>ETOUC</v>
          </cell>
          <cell r="J1165" t="str">
            <v>Distribution</v>
          </cell>
          <cell r="L1165" t="str">
            <v>Energy</v>
          </cell>
          <cell r="M1165" t="str">
            <v>Summer</v>
          </cell>
          <cell r="N1165" t="str">
            <v>Min Bill kWh</v>
          </cell>
          <cell r="R1165" t="str">
            <v>N/A</v>
          </cell>
          <cell r="V1165">
            <v>1720345.3381570003</v>
          </cell>
        </row>
        <row r="1166">
          <cell r="G1166" t="str">
            <v>ETOUC</v>
          </cell>
          <cell r="J1166" t="str">
            <v>Distribution</v>
          </cell>
          <cell r="L1166" t="str">
            <v>Energy</v>
          </cell>
          <cell r="M1166" t="str">
            <v>Winter</v>
          </cell>
          <cell r="N1166" t="str">
            <v>Min Bill kWh</v>
          </cell>
          <cell r="R1166" t="str">
            <v>N/A</v>
          </cell>
          <cell r="V1166">
            <v>1126372.492443</v>
          </cell>
        </row>
        <row r="1167">
          <cell r="G1167" t="str">
            <v>ETOUC</v>
          </cell>
          <cell r="J1167" t="str">
            <v>Distribution</v>
          </cell>
          <cell r="L1167" t="str">
            <v>Energy</v>
          </cell>
          <cell r="M1167" t="str">
            <v>Summer</v>
          </cell>
          <cell r="N1167" t="str">
            <v>Baseline</v>
          </cell>
          <cell r="R1167" t="str">
            <v>N/A</v>
          </cell>
          <cell r="V1167">
            <v>8609830.8436489999</v>
          </cell>
        </row>
        <row r="1168">
          <cell r="G1168" t="str">
            <v>ETOUC</v>
          </cell>
          <cell r="J1168" t="str">
            <v>Distribution</v>
          </cell>
          <cell r="L1168" t="str">
            <v>Energy</v>
          </cell>
          <cell r="M1168" t="str">
            <v>Summer</v>
          </cell>
          <cell r="N1168" t="str">
            <v>Over Baseline</v>
          </cell>
          <cell r="R1168" t="str">
            <v>N/A</v>
          </cell>
          <cell r="V1168">
            <v>9942203.2380580008</v>
          </cell>
        </row>
        <row r="1169">
          <cell r="G1169" t="str">
            <v>ETOUC</v>
          </cell>
          <cell r="J1169" t="str">
            <v>Distribution</v>
          </cell>
          <cell r="L1169" t="str">
            <v>Energy</v>
          </cell>
          <cell r="M1169" t="str">
            <v>Winter</v>
          </cell>
          <cell r="N1169" t="str">
            <v>Baseline</v>
          </cell>
          <cell r="R1169" t="str">
            <v>N/A</v>
          </cell>
          <cell r="V1169">
            <v>15599277.568271</v>
          </cell>
        </row>
        <row r="1170">
          <cell r="G1170" t="str">
            <v>ETOUC</v>
          </cell>
          <cell r="J1170" t="str">
            <v>Distribution</v>
          </cell>
          <cell r="L1170" t="str">
            <v>Energy</v>
          </cell>
          <cell r="M1170" t="str">
            <v>Winter</v>
          </cell>
          <cell r="N1170" t="str">
            <v>Over Baseline</v>
          </cell>
          <cell r="R1170" t="str">
            <v>N/A</v>
          </cell>
          <cell r="V1170">
            <v>12434171.973102</v>
          </cell>
        </row>
        <row r="1171">
          <cell r="G1171" t="str">
            <v>ETOUC</v>
          </cell>
          <cell r="J1171" t="str">
            <v>Distribution</v>
          </cell>
          <cell r="L1171" t="str">
            <v>Energy</v>
          </cell>
          <cell r="M1171" t="str">
            <v>Summer</v>
          </cell>
          <cell r="N1171" t="str">
            <v>Peak</v>
          </cell>
          <cell r="R1171" t="str">
            <v>N/A</v>
          </cell>
          <cell r="V1171">
            <v>387971927.71646893</v>
          </cell>
        </row>
        <row r="1172">
          <cell r="G1172" t="str">
            <v>ETOUC</v>
          </cell>
          <cell r="J1172" t="str">
            <v>Distribution</v>
          </cell>
          <cell r="L1172" t="str">
            <v>Energy</v>
          </cell>
          <cell r="M1172" t="str">
            <v>Summer</v>
          </cell>
          <cell r="N1172" t="str">
            <v>Off Peak</v>
          </cell>
          <cell r="R1172" t="str">
            <v>N/A</v>
          </cell>
          <cell r="V1172">
            <v>845752543.71543813</v>
          </cell>
        </row>
        <row r="1173">
          <cell r="G1173" t="str">
            <v>ETOUC</v>
          </cell>
          <cell r="J1173" t="str">
            <v>Distribution</v>
          </cell>
          <cell r="L1173" t="str">
            <v>Energy</v>
          </cell>
          <cell r="M1173" t="str">
            <v>Winter</v>
          </cell>
          <cell r="N1173" t="str">
            <v>Off Peak</v>
          </cell>
          <cell r="R1173" t="str">
            <v>N/A</v>
          </cell>
          <cell r="V1173">
            <v>1006467011.8220711</v>
          </cell>
        </row>
        <row r="1174">
          <cell r="G1174" t="str">
            <v>ETOUC</v>
          </cell>
          <cell r="J1174" t="str">
            <v>Distribution</v>
          </cell>
          <cell r="L1174" t="str">
            <v>Energy</v>
          </cell>
          <cell r="M1174" t="str">
            <v>Winter</v>
          </cell>
          <cell r="N1174" t="str">
            <v>Peak</v>
          </cell>
          <cell r="R1174" t="str">
            <v>N/A</v>
          </cell>
          <cell r="V1174">
            <v>706924411.42138994</v>
          </cell>
        </row>
        <row r="1175">
          <cell r="G1175" t="str">
            <v>ETOUC</v>
          </cell>
          <cell r="J1175" t="str">
            <v>Distribution</v>
          </cell>
          <cell r="L1175" t="str">
            <v>Energy</v>
          </cell>
          <cell r="M1175" t="str">
            <v>Summer</v>
          </cell>
          <cell r="N1175" t="str">
            <v>Peak</v>
          </cell>
          <cell r="R1175" t="str">
            <v>N/A</v>
          </cell>
          <cell r="V1175">
            <v>14406096.522485439</v>
          </cell>
        </row>
        <row r="1176">
          <cell r="G1176" t="str">
            <v>ETOUC</v>
          </cell>
          <cell r="J1176" t="str">
            <v>Distribution</v>
          </cell>
          <cell r="L1176" t="str">
            <v>Energy</v>
          </cell>
          <cell r="M1176" t="str">
            <v>Summer</v>
          </cell>
          <cell r="N1176" t="str">
            <v>Off Peak</v>
          </cell>
          <cell r="R1176" t="str">
            <v>N/A</v>
          </cell>
          <cell r="V1176">
            <v>30936779.552146561</v>
          </cell>
        </row>
        <row r="1177">
          <cell r="G1177" t="str">
            <v>ETOUC</v>
          </cell>
          <cell r="J1177" t="str">
            <v>Distribution</v>
          </cell>
          <cell r="L1177" t="str">
            <v>Energy</v>
          </cell>
          <cell r="M1177" t="str">
            <v>Winter</v>
          </cell>
          <cell r="N1177" t="str">
            <v>Off Peak</v>
          </cell>
          <cell r="R1177" t="str">
            <v>N/A</v>
          </cell>
          <cell r="V1177">
            <v>38732644.232076965</v>
          </cell>
        </row>
        <row r="1178">
          <cell r="G1178" t="str">
            <v>ETOUC</v>
          </cell>
          <cell r="J1178" t="str">
            <v>Distribution</v>
          </cell>
          <cell r="L1178" t="str">
            <v>Energy</v>
          </cell>
          <cell r="M1178" t="str">
            <v>Winter</v>
          </cell>
          <cell r="N1178" t="str">
            <v>Peak</v>
          </cell>
          <cell r="R1178" t="str">
            <v>N/A</v>
          </cell>
          <cell r="V1178">
            <v>34943286.957904026</v>
          </cell>
        </row>
        <row r="1179">
          <cell r="G1179" t="str">
            <v>ETOUC</v>
          </cell>
          <cell r="J1179" t="str">
            <v>WFC</v>
          </cell>
          <cell r="L1179" t="str">
            <v>Energy</v>
          </cell>
          <cell r="M1179" t="str">
            <v>Summer</v>
          </cell>
          <cell r="N1179" t="str">
            <v>Peak</v>
          </cell>
          <cell r="R1179" t="str">
            <v>N/A</v>
          </cell>
          <cell r="V1179">
            <v>387971927.71646893</v>
          </cell>
        </row>
        <row r="1180">
          <cell r="G1180" t="str">
            <v>ETOUC</v>
          </cell>
          <cell r="J1180" t="str">
            <v>WFC</v>
          </cell>
          <cell r="L1180" t="str">
            <v>Energy</v>
          </cell>
          <cell r="M1180" t="str">
            <v>Summer</v>
          </cell>
          <cell r="N1180" t="str">
            <v>Off Peak</v>
          </cell>
          <cell r="R1180" t="str">
            <v>N/A</v>
          </cell>
          <cell r="V1180">
            <v>845752543.71543813</v>
          </cell>
        </row>
        <row r="1181">
          <cell r="G1181" t="str">
            <v>ETOUC</v>
          </cell>
          <cell r="J1181" t="str">
            <v>WFC</v>
          </cell>
          <cell r="L1181" t="str">
            <v>Energy</v>
          </cell>
          <cell r="M1181" t="str">
            <v>Winter</v>
          </cell>
          <cell r="N1181" t="str">
            <v>Off Peak</v>
          </cell>
          <cell r="R1181" t="str">
            <v>N/A</v>
          </cell>
          <cell r="V1181">
            <v>1006467011.8220711</v>
          </cell>
        </row>
        <row r="1182">
          <cell r="G1182" t="str">
            <v>ETOUC</v>
          </cell>
          <cell r="J1182" t="str">
            <v>WFC</v>
          </cell>
          <cell r="L1182" t="str">
            <v>Energy</v>
          </cell>
          <cell r="M1182" t="str">
            <v>Summer</v>
          </cell>
          <cell r="N1182" t="str">
            <v>Min Bill kWh</v>
          </cell>
          <cell r="R1182" t="str">
            <v>N/A</v>
          </cell>
          <cell r="V1182">
            <v>28291563.300997999</v>
          </cell>
        </row>
        <row r="1183">
          <cell r="G1183" t="str">
            <v>ETOUC</v>
          </cell>
          <cell r="J1183" t="str">
            <v>WFC</v>
          </cell>
          <cell r="L1183" t="str">
            <v>Energy</v>
          </cell>
          <cell r="M1183" t="str">
            <v>Winter</v>
          </cell>
          <cell r="N1183" t="str">
            <v>Min Bill kWh</v>
          </cell>
          <cell r="R1183" t="str">
            <v>N/A</v>
          </cell>
          <cell r="V1183">
            <v>19855556.040177003</v>
          </cell>
        </row>
        <row r="1184">
          <cell r="G1184" t="str">
            <v>ETOUC</v>
          </cell>
          <cell r="J1184" t="str">
            <v>WFC</v>
          </cell>
          <cell r="L1184" t="str">
            <v>Energy</v>
          </cell>
          <cell r="M1184" t="str">
            <v>Winter</v>
          </cell>
          <cell r="N1184" t="str">
            <v>Peak</v>
          </cell>
          <cell r="R1184" t="str">
            <v>N/A</v>
          </cell>
          <cell r="V1184">
            <v>706924411.42138994</v>
          </cell>
        </row>
        <row r="1185">
          <cell r="G1185" t="str">
            <v>ETOUC</v>
          </cell>
          <cell r="J1185" t="str">
            <v>WFC</v>
          </cell>
          <cell r="L1185" t="str">
            <v>Energy</v>
          </cell>
          <cell r="M1185" t="str">
            <v>Summer</v>
          </cell>
          <cell r="N1185" t="str">
            <v>Min Bill kWh</v>
          </cell>
          <cell r="R1185" t="str">
            <v>N/A</v>
          </cell>
          <cell r="V1185">
            <v>1720345.3381570003</v>
          </cell>
        </row>
        <row r="1186">
          <cell r="G1186" t="str">
            <v>ETOUC</v>
          </cell>
          <cell r="J1186" t="str">
            <v>WFC</v>
          </cell>
          <cell r="L1186" t="str">
            <v>Energy</v>
          </cell>
          <cell r="M1186" t="str">
            <v>Summer</v>
          </cell>
          <cell r="N1186" t="str">
            <v>Peak</v>
          </cell>
          <cell r="R1186" t="str">
            <v>N/A</v>
          </cell>
          <cell r="V1186">
            <v>14406096.522485439</v>
          </cell>
        </row>
        <row r="1187">
          <cell r="G1187" t="str">
            <v>ETOUC</v>
          </cell>
          <cell r="J1187" t="str">
            <v>WFC</v>
          </cell>
          <cell r="L1187" t="str">
            <v>Energy</v>
          </cell>
          <cell r="M1187" t="str">
            <v>Summer</v>
          </cell>
          <cell r="N1187" t="str">
            <v>Off Peak</v>
          </cell>
          <cell r="R1187" t="str">
            <v>N/A</v>
          </cell>
          <cell r="V1187">
            <v>30936779.552146561</v>
          </cell>
        </row>
        <row r="1188">
          <cell r="G1188" t="str">
            <v>ETOUC</v>
          </cell>
          <cell r="J1188" t="str">
            <v>WFC</v>
          </cell>
          <cell r="L1188" t="str">
            <v>Energy</v>
          </cell>
          <cell r="M1188" t="str">
            <v>Winter</v>
          </cell>
          <cell r="N1188" t="str">
            <v>Min Bill kWh</v>
          </cell>
          <cell r="R1188" t="str">
            <v>N/A</v>
          </cell>
          <cell r="V1188">
            <v>1126372.492443</v>
          </cell>
        </row>
        <row r="1189">
          <cell r="G1189" t="str">
            <v>ETOUC</v>
          </cell>
          <cell r="J1189" t="str">
            <v>WFC</v>
          </cell>
          <cell r="L1189" t="str">
            <v>Energy</v>
          </cell>
          <cell r="M1189" t="str">
            <v>Winter</v>
          </cell>
          <cell r="N1189" t="str">
            <v>Off Peak</v>
          </cell>
          <cell r="R1189" t="str">
            <v>N/A</v>
          </cell>
          <cell r="V1189">
            <v>38732644.232076965</v>
          </cell>
        </row>
        <row r="1190">
          <cell r="G1190" t="str">
            <v>ETOUC</v>
          </cell>
          <cell r="J1190" t="str">
            <v>WFC</v>
          </cell>
          <cell r="L1190" t="str">
            <v>Energy</v>
          </cell>
          <cell r="M1190" t="str">
            <v>Winter</v>
          </cell>
          <cell r="N1190" t="str">
            <v>Peak</v>
          </cell>
          <cell r="R1190" t="str">
            <v>N/A</v>
          </cell>
          <cell r="V1190">
            <v>34943286.957904026</v>
          </cell>
        </row>
        <row r="1191">
          <cell r="G1191" t="str">
            <v>ETOUC</v>
          </cell>
          <cell r="J1191" t="str">
            <v>ECRA</v>
          </cell>
          <cell r="L1191" t="str">
            <v>Energy</v>
          </cell>
          <cell r="M1191" t="str">
            <v>Summer</v>
          </cell>
          <cell r="N1191" t="str">
            <v>Peak</v>
          </cell>
          <cell r="R1191" t="str">
            <v>N/A</v>
          </cell>
          <cell r="V1191">
            <v>387971927.71646893</v>
          </cell>
        </row>
        <row r="1192">
          <cell r="G1192" t="str">
            <v>ETOUC</v>
          </cell>
          <cell r="J1192" t="str">
            <v>ECRA</v>
          </cell>
          <cell r="L1192" t="str">
            <v>Energy</v>
          </cell>
          <cell r="M1192" t="str">
            <v>Summer</v>
          </cell>
          <cell r="N1192" t="str">
            <v>Off Peak</v>
          </cell>
          <cell r="R1192" t="str">
            <v>N/A</v>
          </cell>
          <cell r="V1192">
            <v>845752543.71543813</v>
          </cell>
        </row>
        <row r="1193">
          <cell r="G1193" t="str">
            <v>ETOUC</v>
          </cell>
          <cell r="J1193" t="str">
            <v>ECRA</v>
          </cell>
          <cell r="L1193" t="str">
            <v>Energy</v>
          </cell>
          <cell r="M1193" t="str">
            <v>Winter</v>
          </cell>
          <cell r="N1193" t="str">
            <v>Off Peak</v>
          </cell>
          <cell r="R1193" t="str">
            <v>N/A</v>
          </cell>
          <cell r="V1193">
            <v>1006467011.8220711</v>
          </cell>
        </row>
        <row r="1194">
          <cell r="G1194" t="str">
            <v>ETOUC</v>
          </cell>
          <cell r="J1194" t="str">
            <v>ECRA</v>
          </cell>
          <cell r="L1194" t="str">
            <v>Energy</v>
          </cell>
          <cell r="M1194" t="str">
            <v>Summer</v>
          </cell>
          <cell r="N1194" t="str">
            <v>Min Bill kWh</v>
          </cell>
          <cell r="R1194" t="str">
            <v>N/A</v>
          </cell>
          <cell r="V1194">
            <v>28291563.300997999</v>
          </cell>
        </row>
        <row r="1195">
          <cell r="G1195" t="str">
            <v>ETOUC</v>
          </cell>
          <cell r="J1195" t="str">
            <v>ECRA</v>
          </cell>
          <cell r="L1195" t="str">
            <v>Energy</v>
          </cell>
          <cell r="M1195" t="str">
            <v>Winter</v>
          </cell>
          <cell r="N1195" t="str">
            <v>Min Bill kWh</v>
          </cell>
          <cell r="R1195" t="str">
            <v>N/A</v>
          </cell>
          <cell r="V1195">
            <v>19855556.040177003</v>
          </cell>
        </row>
        <row r="1196">
          <cell r="G1196" t="str">
            <v>ETOUC</v>
          </cell>
          <cell r="J1196" t="str">
            <v>ECRA</v>
          </cell>
          <cell r="L1196" t="str">
            <v>Energy</v>
          </cell>
          <cell r="M1196" t="str">
            <v>Winter</v>
          </cell>
          <cell r="N1196" t="str">
            <v>Peak</v>
          </cell>
          <cell r="R1196" t="str">
            <v>N/A</v>
          </cell>
          <cell r="V1196">
            <v>706924411.42138994</v>
          </cell>
        </row>
        <row r="1197">
          <cell r="G1197" t="str">
            <v>ETOUC</v>
          </cell>
          <cell r="J1197" t="str">
            <v>ECRA</v>
          </cell>
          <cell r="L1197" t="str">
            <v>Energy</v>
          </cell>
          <cell r="M1197" t="str">
            <v>Summer</v>
          </cell>
          <cell r="N1197" t="str">
            <v>Peak</v>
          </cell>
          <cell r="R1197" t="str">
            <v>N/A</v>
          </cell>
          <cell r="V1197">
            <v>14406096.522485439</v>
          </cell>
        </row>
        <row r="1198">
          <cell r="G1198" t="str">
            <v>ETOUC</v>
          </cell>
          <cell r="J1198" t="str">
            <v>ECRA</v>
          </cell>
          <cell r="L1198" t="str">
            <v>Energy</v>
          </cell>
          <cell r="M1198" t="str">
            <v>Summer</v>
          </cell>
          <cell r="N1198" t="str">
            <v>Off Peak</v>
          </cell>
          <cell r="R1198" t="str">
            <v>N/A</v>
          </cell>
          <cell r="V1198">
            <v>30936779.552146561</v>
          </cell>
        </row>
        <row r="1199">
          <cell r="G1199" t="str">
            <v>ETOUC</v>
          </cell>
          <cell r="J1199" t="str">
            <v>ECRA</v>
          </cell>
          <cell r="L1199" t="str">
            <v>Energy</v>
          </cell>
          <cell r="M1199" t="str">
            <v>Winter</v>
          </cell>
          <cell r="N1199" t="str">
            <v>Off Peak</v>
          </cell>
          <cell r="R1199" t="str">
            <v>N/A</v>
          </cell>
          <cell r="V1199">
            <v>38732644.232076965</v>
          </cell>
        </row>
        <row r="1200">
          <cell r="G1200" t="str">
            <v>ETOUC</v>
          </cell>
          <cell r="J1200" t="str">
            <v>ECRA</v>
          </cell>
          <cell r="L1200" t="str">
            <v>Energy</v>
          </cell>
          <cell r="M1200" t="str">
            <v>Summer</v>
          </cell>
          <cell r="N1200" t="str">
            <v>Min Bill kWh</v>
          </cell>
          <cell r="R1200" t="str">
            <v>N/A</v>
          </cell>
          <cell r="V1200">
            <v>1720345.3381570003</v>
          </cell>
        </row>
        <row r="1201">
          <cell r="G1201" t="str">
            <v>ETOUC</v>
          </cell>
          <cell r="J1201" t="str">
            <v>ECRA</v>
          </cell>
          <cell r="L1201" t="str">
            <v>Energy</v>
          </cell>
          <cell r="M1201" t="str">
            <v>Winter</v>
          </cell>
          <cell r="N1201" t="str">
            <v>Min Bill kWh</v>
          </cell>
          <cell r="R1201" t="str">
            <v>N/A</v>
          </cell>
          <cell r="V1201">
            <v>1126372.492443</v>
          </cell>
        </row>
        <row r="1202">
          <cell r="G1202" t="str">
            <v>ETOUC</v>
          </cell>
          <cell r="J1202" t="str">
            <v>ECRA</v>
          </cell>
          <cell r="L1202" t="str">
            <v>Energy</v>
          </cell>
          <cell r="M1202" t="str">
            <v>Winter</v>
          </cell>
          <cell r="N1202" t="str">
            <v>Peak</v>
          </cell>
          <cell r="R1202" t="str">
            <v>N/A</v>
          </cell>
          <cell r="V1202">
            <v>34943286.957904026</v>
          </cell>
        </row>
        <row r="1203">
          <cell r="G1203" t="str">
            <v>ETOUC</v>
          </cell>
          <cell r="J1203" t="str">
            <v>Generation</v>
          </cell>
          <cell r="L1203" t="str">
            <v>Energy</v>
          </cell>
          <cell r="M1203" t="str">
            <v>Summer</v>
          </cell>
          <cell r="N1203" t="str">
            <v>Peak</v>
          </cell>
          <cell r="R1203" t="str">
            <v>N/A</v>
          </cell>
          <cell r="V1203">
            <v>387971927.71646893</v>
          </cell>
        </row>
        <row r="1204">
          <cell r="G1204" t="str">
            <v>ETOUC</v>
          </cell>
          <cell r="J1204" t="str">
            <v>Generation</v>
          </cell>
          <cell r="L1204" t="str">
            <v>Energy</v>
          </cell>
          <cell r="M1204" t="str">
            <v>Summer</v>
          </cell>
          <cell r="N1204" t="str">
            <v>Off Peak</v>
          </cell>
          <cell r="R1204" t="str">
            <v>N/A</v>
          </cell>
          <cell r="V1204">
            <v>845752543.71543813</v>
          </cell>
        </row>
        <row r="1205">
          <cell r="G1205" t="str">
            <v>ETOUC</v>
          </cell>
          <cell r="J1205" t="str">
            <v>Generation</v>
          </cell>
          <cell r="L1205" t="str">
            <v>Energy</v>
          </cell>
          <cell r="M1205" t="str">
            <v>Winter</v>
          </cell>
          <cell r="N1205" t="str">
            <v>Off Peak</v>
          </cell>
          <cell r="R1205" t="str">
            <v>N/A</v>
          </cell>
          <cell r="V1205">
            <v>1006467011.8220711</v>
          </cell>
        </row>
        <row r="1206">
          <cell r="G1206" t="str">
            <v>ETOUC</v>
          </cell>
          <cell r="J1206" t="str">
            <v>Generation</v>
          </cell>
          <cell r="L1206" t="str">
            <v>Energy</v>
          </cell>
          <cell r="M1206" t="str">
            <v>Winter</v>
          </cell>
          <cell r="N1206" t="str">
            <v>Peak</v>
          </cell>
          <cell r="R1206" t="str">
            <v>N/A</v>
          </cell>
          <cell r="V1206">
            <v>706924411.42138994</v>
          </cell>
        </row>
        <row r="1207">
          <cell r="G1207" t="str">
            <v>ETOUC</v>
          </cell>
          <cell r="J1207" t="str">
            <v>Generation</v>
          </cell>
          <cell r="L1207" t="str">
            <v>Energy</v>
          </cell>
          <cell r="M1207" t="str">
            <v>Summer</v>
          </cell>
          <cell r="N1207" t="str">
            <v>Min Bill kWh</v>
          </cell>
          <cell r="R1207" t="str">
            <v>N/A</v>
          </cell>
          <cell r="V1207">
            <v>28291563.300997999</v>
          </cell>
        </row>
        <row r="1208">
          <cell r="G1208" t="str">
            <v>ETOUC</v>
          </cell>
          <cell r="J1208" t="str">
            <v>Generation</v>
          </cell>
          <cell r="L1208" t="str">
            <v>Energy</v>
          </cell>
          <cell r="M1208" t="str">
            <v>Winter</v>
          </cell>
          <cell r="N1208" t="str">
            <v>Min Bill kWh</v>
          </cell>
          <cell r="R1208" t="str">
            <v>N/A</v>
          </cell>
          <cell r="V1208">
            <v>19855556.040177003</v>
          </cell>
        </row>
        <row r="1209">
          <cell r="G1209" t="str">
            <v>ETOUC</v>
          </cell>
          <cell r="J1209" t="str">
            <v>Generation</v>
          </cell>
          <cell r="L1209" t="str">
            <v>Energy</v>
          </cell>
          <cell r="M1209" t="str">
            <v>Summer</v>
          </cell>
          <cell r="N1209" t="str">
            <v>Min Bill kWh</v>
          </cell>
          <cell r="R1209" t="str">
            <v>N/A</v>
          </cell>
          <cell r="V1209">
            <v>1720345.3381570003</v>
          </cell>
        </row>
        <row r="1210">
          <cell r="G1210" t="str">
            <v>ETOUC</v>
          </cell>
          <cell r="J1210" t="str">
            <v>Generation</v>
          </cell>
          <cell r="L1210" t="str">
            <v>Energy</v>
          </cell>
          <cell r="M1210" t="str">
            <v>Winter</v>
          </cell>
          <cell r="N1210" t="str">
            <v>Min Bill kWh</v>
          </cell>
          <cell r="R1210" t="str">
            <v>N/A</v>
          </cell>
          <cell r="V1210">
            <v>1126372.492443</v>
          </cell>
        </row>
        <row r="1211">
          <cell r="G1211" t="str">
            <v>ETOUC</v>
          </cell>
          <cell r="J1211" t="str">
            <v>Generation</v>
          </cell>
          <cell r="L1211" t="str">
            <v>Energy</v>
          </cell>
          <cell r="M1211" t="str">
            <v>Summer</v>
          </cell>
          <cell r="N1211" t="str">
            <v>Peak</v>
          </cell>
          <cell r="R1211" t="str">
            <v>N/A</v>
          </cell>
          <cell r="V1211">
            <v>14406096.522485439</v>
          </cell>
        </row>
        <row r="1212">
          <cell r="G1212" t="str">
            <v>ETOUC</v>
          </cell>
          <cell r="J1212" t="str">
            <v>Generation</v>
          </cell>
          <cell r="L1212" t="str">
            <v>Energy</v>
          </cell>
          <cell r="M1212" t="str">
            <v>Summer</v>
          </cell>
          <cell r="N1212" t="str">
            <v>Off Peak</v>
          </cell>
          <cell r="R1212" t="str">
            <v>N/A</v>
          </cell>
          <cell r="V1212">
            <v>30936779.552146561</v>
          </cell>
        </row>
        <row r="1213">
          <cell r="G1213" t="str">
            <v>ETOUC</v>
          </cell>
          <cell r="J1213" t="str">
            <v>Generation</v>
          </cell>
          <cell r="L1213" t="str">
            <v>Energy</v>
          </cell>
          <cell r="M1213" t="str">
            <v>Winter</v>
          </cell>
          <cell r="N1213" t="str">
            <v>Off Peak</v>
          </cell>
          <cell r="R1213" t="str">
            <v>N/A</v>
          </cell>
          <cell r="V1213">
            <v>38732644.232076965</v>
          </cell>
        </row>
        <row r="1214">
          <cell r="G1214" t="str">
            <v>ETOUC</v>
          </cell>
          <cell r="J1214" t="str">
            <v>Generation</v>
          </cell>
          <cell r="L1214" t="str">
            <v>Energy</v>
          </cell>
          <cell r="M1214" t="str">
            <v>Winter</v>
          </cell>
          <cell r="N1214" t="str">
            <v>Peak</v>
          </cell>
          <cell r="R1214" t="str">
            <v>N/A</v>
          </cell>
          <cell r="V1214">
            <v>34943286.957904026</v>
          </cell>
        </row>
        <row r="1215">
          <cell r="G1215" t="str">
            <v>ETOUC</v>
          </cell>
          <cell r="J1215" t="str">
            <v>ND</v>
          </cell>
          <cell r="L1215" t="str">
            <v>Energy</v>
          </cell>
          <cell r="M1215" t="str">
            <v>Summer</v>
          </cell>
          <cell r="N1215" t="str">
            <v>Peak</v>
          </cell>
          <cell r="R1215" t="str">
            <v>N/A</v>
          </cell>
          <cell r="V1215">
            <v>387971927.71646893</v>
          </cell>
        </row>
        <row r="1216">
          <cell r="G1216" t="str">
            <v>ETOUC</v>
          </cell>
          <cell r="J1216" t="str">
            <v>ND</v>
          </cell>
          <cell r="L1216" t="str">
            <v>Energy</v>
          </cell>
          <cell r="M1216" t="str">
            <v>Summer</v>
          </cell>
          <cell r="N1216" t="str">
            <v>Off Peak</v>
          </cell>
          <cell r="R1216" t="str">
            <v>N/A</v>
          </cell>
          <cell r="V1216">
            <v>845752543.71543813</v>
          </cell>
        </row>
        <row r="1217">
          <cell r="G1217" t="str">
            <v>ETOUC</v>
          </cell>
          <cell r="J1217" t="str">
            <v>ND</v>
          </cell>
          <cell r="L1217" t="str">
            <v>Energy</v>
          </cell>
          <cell r="M1217" t="str">
            <v>Winter</v>
          </cell>
          <cell r="N1217" t="str">
            <v>Off Peak</v>
          </cell>
          <cell r="R1217" t="str">
            <v>N/A</v>
          </cell>
          <cell r="V1217">
            <v>1006467011.8220711</v>
          </cell>
        </row>
        <row r="1218">
          <cell r="G1218" t="str">
            <v>ETOUC</v>
          </cell>
          <cell r="J1218" t="str">
            <v>ND</v>
          </cell>
          <cell r="L1218" t="str">
            <v>Energy</v>
          </cell>
          <cell r="M1218" t="str">
            <v>Winter</v>
          </cell>
          <cell r="N1218" t="str">
            <v>Peak</v>
          </cell>
          <cell r="R1218" t="str">
            <v>N/A</v>
          </cell>
          <cell r="V1218">
            <v>706924411.42138994</v>
          </cell>
        </row>
        <row r="1219">
          <cell r="G1219" t="str">
            <v>ETOUC</v>
          </cell>
          <cell r="J1219" t="str">
            <v>ND</v>
          </cell>
          <cell r="L1219" t="str">
            <v>Energy</v>
          </cell>
          <cell r="M1219" t="str">
            <v>Summer</v>
          </cell>
          <cell r="N1219" t="str">
            <v>Min Bill kWh</v>
          </cell>
          <cell r="R1219" t="str">
            <v>N/A</v>
          </cell>
          <cell r="V1219">
            <v>28291563.300997999</v>
          </cell>
        </row>
        <row r="1220">
          <cell r="G1220" t="str">
            <v>ETOUC</v>
          </cell>
          <cell r="J1220" t="str">
            <v>ND</v>
          </cell>
          <cell r="L1220" t="str">
            <v>Energy</v>
          </cell>
          <cell r="M1220" t="str">
            <v>Winter</v>
          </cell>
          <cell r="N1220" t="str">
            <v>Min Bill kWh</v>
          </cell>
          <cell r="R1220" t="str">
            <v>N/A</v>
          </cell>
          <cell r="V1220">
            <v>19855556.040177003</v>
          </cell>
        </row>
        <row r="1221">
          <cell r="G1221" t="str">
            <v>ETOUC</v>
          </cell>
          <cell r="J1221" t="str">
            <v>ND</v>
          </cell>
          <cell r="L1221" t="str">
            <v>Energy</v>
          </cell>
          <cell r="M1221" t="str">
            <v>Summer</v>
          </cell>
          <cell r="N1221" t="str">
            <v>Min Bill kWh</v>
          </cell>
          <cell r="R1221" t="str">
            <v>N/A</v>
          </cell>
          <cell r="V1221">
            <v>1720345.3381570003</v>
          </cell>
        </row>
        <row r="1222">
          <cell r="G1222" t="str">
            <v>ETOUC</v>
          </cell>
          <cell r="J1222" t="str">
            <v>ND</v>
          </cell>
          <cell r="L1222" t="str">
            <v>Energy</v>
          </cell>
          <cell r="M1222" t="str">
            <v>Summer</v>
          </cell>
          <cell r="N1222" t="str">
            <v>Peak</v>
          </cell>
          <cell r="R1222" t="str">
            <v>N/A</v>
          </cell>
          <cell r="V1222">
            <v>14406096.522485439</v>
          </cell>
        </row>
        <row r="1223">
          <cell r="G1223" t="str">
            <v>ETOUC</v>
          </cell>
          <cell r="J1223" t="str">
            <v>ND</v>
          </cell>
          <cell r="L1223" t="str">
            <v>Energy</v>
          </cell>
          <cell r="M1223" t="str">
            <v>Summer</v>
          </cell>
          <cell r="N1223" t="str">
            <v>Off Peak</v>
          </cell>
          <cell r="R1223" t="str">
            <v>N/A</v>
          </cell>
          <cell r="V1223">
            <v>30936779.552146561</v>
          </cell>
        </row>
        <row r="1224">
          <cell r="G1224" t="str">
            <v>ETOUC</v>
          </cell>
          <cell r="J1224" t="str">
            <v>ND</v>
          </cell>
          <cell r="L1224" t="str">
            <v>Energy</v>
          </cell>
          <cell r="M1224" t="str">
            <v>Winter</v>
          </cell>
          <cell r="N1224" t="str">
            <v>Min Bill kWh</v>
          </cell>
          <cell r="R1224" t="str">
            <v>N/A</v>
          </cell>
          <cell r="V1224">
            <v>1126372.492443</v>
          </cell>
        </row>
        <row r="1225">
          <cell r="G1225" t="str">
            <v>ETOUC</v>
          </cell>
          <cell r="J1225" t="str">
            <v>ND</v>
          </cell>
          <cell r="L1225" t="str">
            <v>Energy</v>
          </cell>
          <cell r="M1225" t="str">
            <v>Winter</v>
          </cell>
          <cell r="N1225" t="str">
            <v>Off Peak</v>
          </cell>
          <cell r="R1225" t="str">
            <v>N/A</v>
          </cell>
          <cell r="V1225">
            <v>38732644.232076965</v>
          </cell>
        </row>
        <row r="1226">
          <cell r="G1226" t="str">
            <v>ETOUC</v>
          </cell>
          <cell r="J1226" t="str">
            <v>ND</v>
          </cell>
          <cell r="L1226" t="str">
            <v>Energy</v>
          </cell>
          <cell r="M1226" t="str">
            <v>Winter</v>
          </cell>
          <cell r="N1226" t="str">
            <v>Peak</v>
          </cell>
          <cell r="R1226" t="str">
            <v>N/A</v>
          </cell>
          <cell r="V1226">
            <v>34943286.957904026</v>
          </cell>
        </row>
        <row r="1227">
          <cell r="G1227" t="str">
            <v>ETOUC</v>
          </cell>
          <cell r="J1227" t="str">
            <v>NSGC</v>
          </cell>
          <cell r="L1227" t="str">
            <v>Energy</v>
          </cell>
          <cell r="M1227" t="str">
            <v>Summer</v>
          </cell>
          <cell r="N1227" t="str">
            <v>Peak</v>
          </cell>
          <cell r="R1227" t="str">
            <v>N/A</v>
          </cell>
          <cell r="V1227">
            <v>387971927.71646893</v>
          </cell>
        </row>
        <row r="1228">
          <cell r="G1228" t="str">
            <v>ETOUC</v>
          </cell>
          <cell r="J1228" t="str">
            <v>NSGC</v>
          </cell>
          <cell r="L1228" t="str">
            <v>Energy</v>
          </cell>
          <cell r="M1228" t="str">
            <v>Summer</v>
          </cell>
          <cell r="N1228" t="str">
            <v>Off Peak</v>
          </cell>
          <cell r="R1228" t="str">
            <v>N/A</v>
          </cell>
          <cell r="V1228">
            <v>845752543.71543813</v>
          </cell>
        </row>
        <row r="1229">
          <cell r="G1229" t="str">
            <v>ETOUC</v>
          </cell>
          <cell r="J1229" t="str">
            <v>NSGC</v>
          </cell>
          <cell r="L1229" t="str">
            <v>Energy</v>
          </cell>
          <cell r="M1229" t="str">
            <v>Winter</v>
          </cell>
          <cell r="N1229" t="str">
            <v>Off Peak</v>
          </cell>
          <cell r="R1229" t="str">
            <v>N/A</v>
          </cell>
          <cell r="V1229">
            <v>1006467011.8220711</v>
          </cell>
        </row>
        <row r="1230">
          <cell r="G1230" t="str">
            <v>ETOUC</v>
          </cell>
          <cell r="J1230" t="str">
            <v>NSGC</v>
          </cell>
          <cell r="L1230" t="str">
            <v>Energy</v>
          </cell>
          <cell r="M1230" t="str">
            <v>Summer</v>
          </cell>
          <cell r="N1230" t="str">
            <v>Min Bill kWh</v>
          </cell>
          <cell r="R1230" t="str">
            <v>N/A</v>
          </cell>
          <cell r="V1230">
            <v>28291563.300997999</v>
          </cell>
        </row>
        <row r="1231">
          <cell r="G1231" t="str">
            <v>ETOUC</v>
          </cell>
          <cell r="J1231" t="str">
            <v>NSGC</v>
          </cell>
          <cell r="L1231" t="str">
            <v>Energy</v>
          </cell>
          <cell r="M1231" t="str">
            <v>Winter</v>
          </cell>
          <cell r="N1231" t="str">
            <v>Min Bill kWh</v>
          </cell>
          <cell r="R1231" t="str">
            <v>N/A</v>
          </cell>
          <cell r="V1231">
            <v>19855556.040177003</v>
          </cell>
        </row>
        <row r="1232">
          <cell r="G1232" t="str">
            <v>ETOUC</v>
          </cell>
          <cell r="J1232" t="str">
            <v>NSGC</v>
          </cell>
          <cell r="L1232" t="str">
            <v>Energy</v>
          </cell>
          <cell r="M1232" t="str">
            <v>Winter</v>
          </cell>
          <cell r="N1232" t="str">
            <v>Peak</v>
          </cell>
          <cell r="R1232" t="str">
            <v>N/A</v>
          </cell>
          <cell r="V1232">
            <v>706924411.42138994</v>
          </cell>
        </row>
        <row r="1233">
          <cell r="G1233" t="str">
            <v>ETOUC</v>
          </cell>
          <cell r="J1233" t="str">
            <v>NSGC</v>
          </cell>
          <cell r="L1233" t="str">
            <v>Energy</v>
          </cell>
          <cell r="M1233" t="str">
            <v>Summer</v>
          </cell>
          <cell r="N1233" t="str">
            <v>Peak</v>
          </cell>
          <cell r="R1233" t="str">
            <v>N/A</v>
          </cell>
          <cell r="V1233">
            <v>14406096.522485439</v>
          </cell>
        </row>
        <row r="1234">
          <cell r="G1234" t="str">
            <v>ETOUC</v>
          </cell>
          <cell r="J1234" t="str">
            <v>NSGC</v>
          </cell>
          <cell r="L1234" t="str">
            <v>Energy</v>
          </cell>
          <cell r="M1234" t="str">
            <v>Summer</v>
          </cell>
          <cell r="N1234" t="str">
            <v>Off Peak</v>
          </cell>
          <cell r="R1234" t="str">
            <v>N/A</v>
          </cell>
          <cell r="V1234">
            <v>30936779.552146561</v>
          </cell>
        </row>
        <row r="1235">
          <cell r="G1235" t="str">
            <v>ETOUC</v>
          </cell>
          <cell r="J1235" t="str">
            <v>NSGC</v>
          </cell>
          <cell r="L1235" t="str">
            <v>Energy</v>
          </cell>
          <cell r="M1235" t="str">
            <v>Winter</v>
          </cell>
          <cell r="N1235" t="str">
            <v>Off Peak</v>
          </cell>
          <cell r="R1235" t="str">
            <v>N/A</v>
          </cell>
          <cell r="V1235">
            <v>38732644.232076965</v>
          </cell>
        </row>
        <row r="1236">
          <cell r="G1236" t="str">
            <v>ETOUC</v>
          </cell>
          <cell r="J1236" t="str">
            <v>NSGC</v>
          </cell>
          <cell r="L1236" t="str">
            <v>Energy</v>
          </cell>
          <cell r="M1236" t="str">
            <v>Summer</v>
          </cell>
          <cell r="N1236" t="str">
            <v>Min Bill kWh</v>
          </cell>
          <cell r="R1236" t="str">
            <v>N/A</v>
          </cell>
          <cell r="V1236">
            <v>1720345.3381570003</v>
          </cell>
        </row>
        <row r="1237">
          <cell r="G1237" t="str">
            <v>ETOUC</v>
          </cell>
          <cell r="J1237" t="str">
            <v>NSGC</v>
          </cell>
          <cell r="L1237" t="str">
            <v>Energy</v>
          </cell>
          <cell r="M1237" t="str">
            <v>Winter</v>
          </cell>
          <cell r="N1237" t="str">
            <v>Min Bill kWh</v>
          </cell>
          <cell r="R1237" t="str">
            <v>N/A</v>
          </cell>
          <cell r="V1237">
            <v>1126372.492443</v>
          </cell>
        </row>
        <row r="1238">
          <cell r="G1238" t="str">
            <v>ETOUC</v>
          </cell>
          <cell r="J1238" t="str">
            <v>NSGC</v>
          </cell>
          <cell r="L1238" t="str">
            <v>Energy</v>
          </cell>
          <cell r="M1238" t="str">
            <v>Winter</v>
          </cell>
          <cell r="N1238" t="str">
            <v>Peak</v>
          </cell>
          <cell r="R1238" t="str">
            <v>N/A</v>
          </cell>
          <cell r="V1238">
            <v>34943286.957904026</v>
          </cell>
        </row>
        <row r="1239">
          <cell r="G1239" t="str">
            <v>ETOUC</v>
          </cell>
          <cell r="J1239" t="str">
            <v>PPP</v>
          </cell>
          <cell r="L1239" t="str">
            <v>Energy</v>
          </cell>
          <cell r="M1239" t="str">
            <v>Summer</v>
          </cell>
          <cell r="N1239" t="str">
            <v>Min Bill kWh</v>
          </cell>
          <cell r="R1239" t="str">
            <v>N/A</v>
          </cell>
          <cell r="V1239">
            <v>28291563.300997999</v>
          </cell>
        </row>
        <row r="1240">
          <cell r="G1240" t="str">
            <v>ETOUC</v>
          </cell>
          <cell r="J1240" t="str">
            <v>PPP</v>
          </cell>
          <cell r="L1240" t="str">
            <v>Energy</v>
          </cell>
          <cell r="M1240" t="str">
            <v>Winter</v>
          </cell>
          <cell r="N1240" t="str">
            <v>Min Bill kWh</v>
          </cell>
          <cell r="R1240" t="str">
            <v>N/A</v>
          </cell>
          <cell r="V1240">
            <v>19855556.040177003</v>
          </cell>
        </row>
        <row r="1241">
          <cell r="G1241" t="str">
            <v>ETOUC</v>
          </cell>
          <cell r="J1241" t="str">
            <v>PPP</v>
          </cell>
          <cell r="L1241" t="str">
            <v>Energy</v>
          </cell>
          <cell r="M1241" t="str">
            <v>Summer</v>
          </cell>
          <cell r="N1241" t="str">
            <v>Off Peak</v>
          </cell>
          <cell r="R1241" t="str">
            <v>N/A</v>
          </cell>
          <cell r="V1241">
            <v>845752543.71543813</v>
          </cell>
        </row>
        <row r="1242">
          <cell r="G1242" t="str">
            <v>ETOUC</v>
          </cell>
          <cell r="J1242" t="str">
            <v>PPP</v>
          </cell>
          <cell r="L1242" t="str">
            <v>Energy</v>
          </cell>
          <cell r="M1242" t="str">
            <v>Summer</v>
          </cell>
          <cell r="N1242" t="str">
            <v>Peak</v>
          </cell>
          <cell r="R1242" t="str">
            <v>N/A</v>
          </cell>
          <cell r="V1242">
            <v>387971927.71646893</v>
          </cell>
        </row>
        <row r="1243">
          <cell r="G1243" t="str">
            <v>ETOUC</v>
          </cell>
          <cell r="J1243" t="str">
            <v>PPP</v>
          </cell>
          <cell r="L1243" t="str">
            <v>Energy</v>
          </cell>
          <cell r="M1243" t="str">
            <v>Winter</v>
          </cell>
          <cell r="N1243" t="str">
            <v>Off Peak</v>
          </cell>
          <cell r="R1243" t="str">
            <v>N/A</v>
          </cell>
          <cell r="V1243">
            <v>1006467011.8220711</v>
          </cell>
        </row>
        <row r="1244">
          <cell r="G1244" t="str">
            <v>ETOUC</v>
          </cell>
          <cell r="J1244" t="str">
            <v>PPP</v>
          </cell>
          <cell r="L1244" t="str">
            <v>Energy</v>
          </cell>
          <cell r="M1244" t="str">
            <v>Winter</v>
          </cell>
          <cell r="N1244" t="str">
            <v>Peak</v>
          </cell>
          <cell r="R1244" t="str">
            <v>N/A</v>
          </cell>
          <cell r="V1244">
            <v>706924411.42138994</v>
          </cell>
        </row>
        <row r="1245">
          <cell r="G1245" t="str">
            <v>ETOUC</v>
          </cell>
          <cell r="J1245" t="str">
            <v>PPP</v>
          </cell>
          <cell r="L1245" t="str">
            <v>Energy</v>
          </cell>
          <cell r="M1245" t="str">
            <v>Summer</v>
          </cell>
          <cell r="N1245" t="str">
            <v>Min Bill kWh</v>
          </cell>
          <cell r="R1245" t="str">
            <v>N/A</v>
          </cell>
          <cell r="V1245">
            <v>1720345.3381570003</v>
          </cell>
        </row>
        <row r="1246">
          <cell r="G1246" t="str">
            <v>ETOUC</v>
          </cell>
          <cell r="J1246" t="str">
            <v>PPP</v>
          </cell>
          <cell r="L1246" t="str">
            <v>Energy</v>
          </cell>
          <cell r="M1246" t="str">
            <v>Summer</v>
          </cell>
          <cell r="N1246" t="str">
            <v>Off Peak</v>
          </cell>
          <cell r="R1246" t="str">
            <v>N/A</v>
          </cell>
          <cell r="V1246">
            <v>30936779.552146561</v>
          </cell>
        </row>
        <row r="1247">
          <cell r="G1247" t="str">
            <v>ETOUC</v>
          </cell>
          <cell r="J1247" t="str">
            <v>PPP</v>
          </cell>
          <cell r="L1247" t="str">
            <v>Energy</v>
          </cell>
          <cell r="M1247" t="str">
            <v>Summer</v>
          </cell>
          <cell r="N1247" t="str">
            <v>Peak</v>
          </cell>
          <cell r="R1247" t="str">
            <v>N/A</v>
          </cell>
          <cell r="V1247">
            <v>14406096.522485439</v>
          </cell>
        </row>
        <row r="1248">
          <cell r="G1248" t="str">
            <v>ETOUC</v>
          </cell>
          <cell r="J1248" t="str">
            <v>PPP</v>
          </cell>
          <cell r="L1248" t="str">
            <v>Energy</v>
          </cell>
          <cell r="M1248" t="str">
            <v>Winter</v>
          </cell>
          <cell r="N1248" t="str">
            <v>Min Bill kWh</v>
          </cell>
          <cell r="R1248" t="str">
            <v>N/A</v>
          </cell>
          <cell r="V1248">
            <v>1126372.492443</v>
          </cell>
        </row>
        <row r="1249">
          <cell r="G1249" t="str">
            <v>ETOUC</v>
          </cell>
          <cell r="J1249" t="str">
            <v>PPP</v>
          </cell>
          <cell r="L1249" t="str">
            <v>Energy</v>
          </cell>
          <cell r="M1249" t="str">
            <v>Winter</v>
          </cell>
          <cell r="N1249" t="str">
            <v>Off Peak</v>
          </cell>
          <cell r="R1249" t="str">
            <v>N/A</v>
          </cell>
          <cell r="V1249">
            <v>38732644.232076965</v>
          </cell>
        </row>
        <row r="1250">
          <cell r="G1250" t="str">
            <v>ETOUC</v>
          </cell>
          <cell r="J1250" t="str">
            <v>PPP</v>
          </cell>
          <cell r="L1250" t="str">
            <v>Energy</v>
          </cell>
          <cell r="M1250" t="str">
            <v>Winter</v>
          </cell>
          <cell r="N1250" t="str">
            <v>Peak</v>
          </cell>
          <cell r="R1250" t="str">
            <v>N/A</v>
          </cell>
          <cell r="V1250">
            <v>34943286.957904026</v>
          </cell>
        </row>
        <row r="1251">
          <cell r="G1251" t="str">
            <v>ETOUC</v>
          </cell>
          <cell r="J1251" t="str">
            <v>PPP</v>
          </cell>
          <cell r="L1251" t="str">
            <v>Energy</v>
          </cell>
          <cell r="M1251" t="str">
            <v>Summer</v>
          </cell>
          <cell r="N1251" t="str">
            <v>Min Bill kWh</v>
          </cell>
          <cell r="R1251" t="str">
            <v>N/A</v>
          </cell>
          <cell r="V1251">
            <v>28291563.300997999</v>
          </cell>
        </row>
        <row r="1252">
          <cell r="G1252" t="str">
            <v>ETOUC</v>
          </cell>
          <cell r="J1252" t="str">
            <v>PPP</v>
          </cell>
          <cell r="L1252" t="str">
            <v>Energy</v>
          </cell>
          <cell r="M1252" t="str">
            <v>Winter</v>
          </cell>
          <cell r="N1252" t="str">
            <v>Min Bill kWh</v>
          </cell>
          <cell r="R1252" t="str">
            <v>N/A</v>
          </cell>
          <cell r="V1252">
            <v>19855556.040177003</v>
          </cell>
        </row>
        <row r="1253">
          <cell r="G1253" t="str">
            <v>ETOUC</v>
          </cell>
          <cell r="J1253" t="str">
            <v>PPP</v>
          </cell>
          <cell r="L1253" t="str">
            <v>Energy</v>
          </cell>
          <cell r="M1253" t="str">
            <v>Summer</v>
          </cell>
          <cell r="N1253" t="str">
            <v>Off Peak</v>
          </cell>
          <cell r="R1253" t="str">
            <v>N/A</v>
          </cell>
          <cell r="V1253">
            <v>845752543.71543813</v>
          </cell>
        </row>
        <row r="1254">
          <cell r="G1254" t="str">
            <v>ETOUC</v>
          </cell>
          <cell r="J1254" t="str">
            <v>PPP</v>
          </cell>
          <cell r="L1254" t="str">
            <v>Energy</v>
          </cell>
          <cell r="M1254" t="str">
            <v>Summer</v>
          </cell>
          <cell r="N1254" t="str">
            <v>Peak</v>
          </cell>
          <cell r="R1254" t="str">
            <v>N/A</v>
          </cell>
          <cell r="V1254">
            <v>387971927.71646893</v>
          </cell>
        </row>
        <row r="1255">
          <cell r="G1255" t="str">
            <v>ETOUC</v>
          </cell>
          <cell r="J1255" t="str">
            <v>PPP</v>
          </cell>
          <cell r="L1255" t="str">
            <v>Energy</v>
          </cell>
          <cell r="M1255" t="str">
            <v>Winter</v>
          </cell>
          <cell r="N1255" t="str">
            <v>Off Peak</v>
          </cell>
          <cell r="R1255" t="str">
            <v>N/A</v>
          </cell>
          <cell r="V1255">
            <v>1006467011.8220711</v>
          </cell>
        </row>
        <row r="1256">
          <cell r="G1256" t="str">
            <v>ETOUC</v>
          </cell>
          <cell r="J1256" t="str">
            <v>PPP</v>
          </cell>
          <cell r="L1256" t="str">
            <v>Energy</v>
          </cell>
          <cell r="M1256" t="str">
            <v>Winter</v>
          </cell>
          <cell r="N1256" t="str">
            <v>Peak</v>
          </cell>
          <cell r="R1256" t="str">
            <v>N/A</v>
          </cell>
          <cell r="V1256">
            <v>706924411.42138994</v>
          </cell>
        </row>
        <row r="1257">
          <cell r="G1257" t="str">
            <v>ETOUC</v>
          </cell>
          <cell r="J1257" t="str">
            <v>PPP</v>
          </cell>
          <cell r="L1257" t="str">
            <v>Energy</v>
          </cell>
          <cell r="M1257" t="str">
            <v>Summer</v>
          </cell>
          <cell r="N1257" t="str">
            <v>Min Bill kWh</v>
          </cell>
          <cell r="R1257" t="str">
            <v>N/A</v>
          </cell>
          <cell r="V1257">
            <v>1720345.3381570003</v>
          </cell>
        </row>
        <row r="1258">
          <cell r="G1258" t="str">
            <v>ETOUC</v>
          </cell>
          <cell r="J1258" t="str">
            <v>PPP</v>
          </cell>
          <cell r="L1258" t="str">
            <v>Energy</v>
          </cell>
          <cell r="M1258" t="str">
            <v>Summer</v>
          </cell>
          <cell r="N1258" t="str">
            <v>Off Peak</v>
          </cell>
          <cell r="R1258" t="str">
            <v>N/A</v>
          </cell>
          <cell r="V1258">
            <v>30936779.552146561</v>
          </cell>
        </row>
        <row r="1259">
          <cell r="G1259" t="str">
            <v>ETOUC</v>
          </cell>
          <cell r="J1259" t="str">
            <v>PPP</v>
          </cell>
          <cell r="L1259" t="str">
            <v>Energy</v>
          </cell>
          <cell r="M1259" t="str">
            <v>Summer</v>
          </cell>
          <cell r="N1259" t="str">
            <v>Peak</v>
          </cell>
          <cell r="R1259" t="str">
            <v>N/A</v>
          </cell>
          <cell r="V1259">
            <v>14406096.522485439</v>
          </cell>
        </row>
        <row r="1260">
          <cell r="G1260" t="str">
            <v>ETOUC</v>
          </cell>
          <cell r="J1260" t="str">
            <v>PPP</v>
          </cell>
          <cell r="L1260" t="str">
            <v>Energy</v>
          </cell>
          <cell r="M1260" t="str">
            <v>Winter</v>
          </cell>
          <cell r="N1260" t="str">
            <v>Min Bill kWh</v>
          </cell>
          <cell r="R1260" t="str">
            <v>N/A</v>
          </cell>
          <cell r="V1260">
            <v>1126372.492443</v>
          </cell>
        </row>
        <row r="1261">
          <cell r="G1261" t="str">
            <v>ETOUC</v>
          </cell>
          <cell r="J1261" t="str">
            <v>PPP</v>
          </cell>
          <cell r="L1261" t="str">
            <v>Energy</v>
          </cell>
          <cell r="M1261" t="str">
            <v>Winter</v>
          </cell>
          <cell r="N1261" t="str">
            <v>Off Peak</v>
          </cell>
          <cell r="R1261" t="str">
            <v>N/A</v>
          </cell>
          <cell r="V1261">
            <v>38732644.232076965</v>
          </cell>
        </row>
        <row r="1262">
          <cell r="G1262" t="str">
            <v>ETOUC</v>
          </cell>
          <cell r="J1262" t="str">
            <v>PPP</v>
          </cell>
          <cell r="L1262" t="str">
            <v>Energy</v>
          </cell>
          <cell r="M1262" t="str">
            <v>Winter</v>
          </cell>
          <cell r="N1262" t="str">
            <v>Peak</v>
          </cell>
          <cell r="R1262" t="str">
            <v>N/A</v>
          </cell>
          <cell r="V1262">
            <v>34943286.957904026</v>
          </cell>
        </row>
        <row r="1263">
          <cell r="G1263" t="str">
            <v>ETOUC</v>
          </cell>
          <cell r="J1263" t="str">
            <v>RS</v>
          </cell>
          <cell r="L1263" t="str">
            <v>Energy</v>
          </cell>
          <cell r="M1263" t="str">
            <v>Summer</v>
          </cell>
          <cell r="N1263" t="str">
            <v>Peak</v>
          </cell>
          <cell r="R1263" t="str">
            <v>N/A</v>
          </cell>
          <cell r="V1263">
            <v>387971927.71646893</v>
          </cell>
        </row>
        <row r="1264">
          <cell r="G1264" t="str">
            <v>ETOUC</v>
          </cell>
          <cell r="J1264" t="str">
            <v>RS</v>
          </cell>
          <cell r="L1264" t="str">
            <v>Energy</v>
          </cell>
          <cell r="M1264" t="str">
            <v>Summer</v>
          </cell>
          <cell r="N1264" t="str">
            <v>Off Peak</v>
          </cell>
          <cell r="R1264" t="str">
            <v>N/A</v>
          </cell>
          <cell r="V1264">
            <v>845752543.71543813</v>
          </cell>
        </row>
        <row r="1265">
          <cell r="G1265" t="str">
            <v>ETOUC</v>
          </cell>
          <cell r="J1265" t="str">
            <v>RS</v>
          </cell>
          <cell r="L1265" t="str">
            <v>Energy</v>
          </cell>
          <cell r="M1265" t="str">
            <v>Winter</v>
          </cell>
          <cell r="N1265" t="str">
            <v>Off Peak</v>
          </cell>
          <cell r="R1265" t="str">
            <v>N/A</v>
          </cell>
          <cell r="V1265">
            <v>1006467011.8220711</v>
          </cell>
        </row>
        <row r="1266">
          <cell r="G1266" t="str">
            <v>ETOUC</v>
          </cell>
          <cell r="J1266" t="str">
            <v>RS</v>
          </cell>
          <cell r="L1266" t="str">
            <v>Energy</v>
          </cell>
          <cell r="M1266" t="str">
            <v>Summer</v>
          </cell>
          <cell r="N1266" t="str">
            <v>Min Bill kWh</v>
          </cell>
          <cell r="R1266" t="str">
            <v>N/A</v>
          </cell>
          <cell r="V1266">
            <v>28291563.300997999</v>
          </cell>
        </row>
        <row r="1267">
          <cell r="G1267" t="str">
            <v>ETOUC</v>
          </cell>
          <cell r="J1267" t="str">
            <v>RS</v>
          </cell>
          <cell r="L1267" t="str">
            <v>Energy</v>
          </cell>
          <cell r="M1267" t="str">
            <v>Winter</v>
          </cell>
          <cell r="N1267" t="str">
            <v>Min Bill kWh</v>
          </cell>
          <cell r="R1267" t="str">
            <v>N/A</v>
          </cell>
          <cell r="V1267">
            <v>19855556.040177003</v>
          </cell>
        </row>
        <row r="1268">
          <cell r="G1268" t="str">
            <v>ETOUC</v>
          </cell>
          <cell r="J1268" t="str">
            <v>RS</v>
          </cell>
          <cell r="L1268" t="str">
            <v>Energy</v>
          </cell>
          <cell r="M1268" t="str">
            <v>Winter</v>
          </cell>
          <cell r="N1268" t="str">
            <v>Peak</v>
          </cell>
          <cell r="R1268" t="str">
            <v>N/A</v>
          </cell>
          <cell r="V1268">
            <v>706924411.42138994</v>
          </cell>
        </row>
        <row r="1269">
          <cell r="G1269" t="str">
            <v>ETOUC</v>
          </cell>
          <cell r="J1269" t="str">
            <v>RS</v>
          </cell>
          <cell r="L1269" t="str">
            <v>Energy</v>
          </cell>
          <cell r="M1269" t="str">
            <v>Summer</v>
          </cell>
          <cell r="N1269" t="str">
            <v>Min Bill kWh</v>
          </cell>
          <cell r="R1269" t="str">
            <v>N/A</v>
          </cell>
          <cell r="V1269">
            <v>1720345.3381570003</v>
          </cell>
        </row>
        <row r="1270">
          <cell r="G1270" t="str">
            <v>ETOUC</v>
          </cell>
          <cell r="J1270" t="str">
            <v>RS</v>
          </cell>
          <cell r="L1270" t="str">
            <v>Energy</v>
          </cell>
          <cell r="M1270" t="str">
            <v>Summer</v>
          </cell>
          <cell r="N1270" t="str">
            <v>Peak</v>
          </cell>
          <cell r="R1270" t="str">
            <v>N/A</v>
          </cell>
          <cell r="V1270">
            <v>14406096.522485439</v>
          </cell>
        </row>
        <row r="1271">
          <cell r="G1271" t="str">
            <v>ETOUC</v>
          </cell>
          <cell r="J1271" t="str">
            <v>RS</v>
          </cell>
          <cell r="L1271" t="str">
            <v>Energy</v>
          </cell>
          <cell r="M1271" t="str">
            <v>Summer</v>
          </cell>
          <cell r="N1271" t="str">
            <v>Off Peak</v>
          </cell>
          <cell r="R1271" t="str">
            <v>N/A</v>
          </cell>
          <cell r="V1271">
            <v>30936779.552146561</v>
          </cell>
        </row>
        <row r="1272">
          <cell r="G1272" t="str">
            <v>ETOUC</v>
          </cell>
          <cell r="J1272" t="str">
            <v>RS</v>
          </cell>
          <cell r="L1272" t="str">
            <v>Energy</v>
          </cell>
          <cell r="M1272" t="str">
            <v>Winter</v>
          </cell>
          <cell r="N1272" t="str">
            <v>Min Bill kWh</v>
          </cell>
          <cell r="R1272" t="str">
            <v>N/A</v>
          </cell>
          <cell r="V1272">
            <v>1126372.492443</v>
          </cell>
        </row>
        <row r="1273">
          <cell r="G1273" t="str">
            <v>ETOUC</v>
          </cell>
          <cell r="J1273" t="str">
            <v>RS</v>
          </cell>
          <cell r="L1273" t="str">
            <v>Energy</v>
          </cell>
          <cell r="M1273" t="str">
            <v>Winter</v>
          </cell>
          <cell r="N1273" t="str">
            <v>Off Peak</v>
          </cell>
          <cell r="R1273" t="str">
            <v>N/A</v>
          </cell>
          <cell r="V1273">
            <v>38732644.232076965</v>
          </cell>
        </row>
        <row r="1274">
          <cell r="G1274" t="str">
            <v>ETOUC</v>
          </cell>
          <cell r="J1274" t="str">
            <v>RS</v>
          </cell>
          <cell r="L1274" t="str">
            <v>Energy</v>
          </cell>
          <cell r="M1274" t="str">
            <v>Winter</v>
          </cell>
          <cell r="N1274" t="str">
            <v>Peak</v>
          </cell>
          <cell r="R1274" t="str">
            <v>N/A</v>
          </cell>
          <cell r="V1274">
            <v>34943286.957904026</v>
          </cell>
        </row>
        <row r="1275">
          <cell r="G1275" t="str">
            <v>ETOUC</v>
          </cell>
          <cell r="J1275" t="str">
            <v>TRA</v>
          </cell>
          <cell r="L1275" t="str">
            <v>Energy</v>
          </cell>
          <cell r="M1275" t="str">
            <v>Summer</v>
          </cell>
          <cell r="N1275" t="str">
            <v>Peak</v>
          </cell>
          <cell r="R1275" t="str">
            <v>N/A</v>
          </cell>
          <cell r="V1275">
            <v>387971927.71646893</v>
          </cell>
        </row>
        <row r="1276">
          <cell r="G1276" t="str">
            <v>ETOUC</v>
          </cell>
          <cell r="J1276" t="str">
            <v>TRA</v>
          </cell>
          <cell r="L1276" t="str">
            <v>Energy</v>
          </cell>
          <cell r="M1276" t="str">
            <v>Summer</v>
          </cell>
          <cell r="N1276" t="str">
            <v>Peak</v>
          </cell>
          <cell r="R1276" t="str">
            <v>N/A</v>
          </cell>
          <cell r="V1276">
            <v>387971927.71646893</v>
          </cell>
        </row>
        <row r="1277">
          <cell r="G1277" t="str">
            <v>ETOUC</v>
          </cell>
          <cell r="J1277" t="str">
            <v>TRA</v>
          </cell>
          <cell r="L1277" t="str">
            <v>Energy</v>
          </cell>
          <cell r="M1277" t="str">
            <v>Summer</v>
          </cell>
          <cell r="N1277" t="str">
            <v>Peak</v>
          </cell>
          <cell r="R1277" t="str">
            <v>N/A</v>
          </cell>
          <cell r="V1277">
            <v>387971927.71646893</v>
          </cell>
        </row>
        <row r="1278">
          <cell r="G1278" t="str">
            <v>ETOUC</v>
          </cell>
          <cell r="J1278" t="str">
            <v>TRA</v>
          </cell>
          <cell r="L1278" t="str">
            <v>Energy</v>
          </cell>
          <cell r="M1278" t="str">
            <v>Summer</v>
          </cell>
          <cell r="N1278" t="str">
            <v>Peak</v>
          </cell>
          <cell r="R1278" t="str">
            <v>N/A</v>
          </cell>
          <cell r="V1278">
            <v>387971927.71646893</v>
          </cell>
        </row>
        <row r="1279">
          <cell r="G1279" t="str">
            <v>ETOUC</v>
          </cell>
          <cell r="J1279" t="str">
            <v>TRA</v>
          </cell>
          <cell r="L1279" t="str">
            <v>Energy</v>
          </cell>
          <cell r="M1279" t="str">
            <v>Summer</v>
          </cell>
          <cell r="N1279" t="str">
            <v>Off Peak</v>
          </cell>
          <cell r="R1279" t="str">
            <v>N/A</v>
          </cell>
          <cell r="V1279">
            <v>845752543.71543813</v>
          </cell>
        </row>
        <row r="1280">
          <cell r="G1280" t="str">
            <v>ETOUC</v>
          </cell>
          <cell r="J1280" t="str">
            <v>TRA</v>
          </cell>
          <cell r="L1280" t="str">
            <v>Energy</v>
          </cell>
          <cell r="M1280" t="str">
            <v>Summer</v>
          </cell>
          <cell r="N1280" t="str">
            <v>Off Peak</v>
          </cell>
          <cell r="R1280" t="str">
            <v>N/A</v>
          </cell>
          <cell r="V1280">
            <v>845752543.71543813</v>
          </cell>
        </row>
        <row r="1281">
          <cell r="G1281" t="str">
            <v>ETOUC</v>
          </cell>
          <cell r="J1281" t="str">
            <v>TRA</v>
          </cell>
          <cell r="L1281" t="str">
            <v>Energy</v>
          </cell>
          <cell r="M1281" t="str">
            <v>Summer</v>
          </cell>
          <cell r="N1281" t="str">
            <v>Off Peak</v>
          </cell>
          <cell r="R1281" t="str">
            <v>N/A</v>
          </cell>
          <cell r="V1281">
            <v>845752543.71543813</v>
          </cell>
        </row>
        <row r="1282">
          <cell r="G1282" t="str">
            <v>ETOUC</v>
          </cell>
          <cell r="J1282" t="str">
            <v>TRA</v>
          </cell>
          <cell r="L1282" t="str">
            <v>Energy</v>
          </cell>
          <cell r="M1282" t="str">
            <v>Summer</v>
          </cell>
          <cell r="N1282" t="str">
            <v>Off Peak</v>
          </cell>
          <cell r="R1282" t="str">
            <v>N/A</v>
          </cell>
          <cell r="V1282">
            <v>845752543.71543813</v>
          </cell>
        </row>
        <row r="1283">
          <cell r="G1283" t="str">
            <v>ETOUC</v>
          </cell>
          <cell r="J1283" t="str">
            <v>TRA</v>
          </cell>
          <cell r="L1283" t="str">
            <v>Energy</v>
          </cell>
          <cell r="M1283" t="str">
            <v>Winter</v>
          </cell>
          <cell r="N1283" t="str">
            <v>Off Peak</v>
          </cell>
          <cell r="R1283" t="str">
            <v>N/A</v>
          </cell>
          <cell r="V1283">
            <v>1006467011.8220711</v>
          </cell>
        </row>
        <row r="1284">
          <cell r="G1284" t="str">
            <v>ETOUC</v>
          </cell>
          <cell r="J1284" t="str">
            <v>TRA</v>
          </cell>
          <cell r="L1284" t="str">
            <v>Energy</v>
          </cell>
          <cell r="M1284" t="str">
            <v>Winter</v>
          </cell>
          <cell r="N1284" t="str">
            <v>Off Peak</v>
          </cell>
          <cell r="R1284" t="str">
            <v>N/A</v>
          </cell>
          <cell r="V1284">
            <v>1006467011.8220711</v>
          </cell>
        </row>
        <row r="1285">
          <cell r="G1285" t="str">
            <v>ETOUC</v>
          </cell>
          <cell r="J1285" t="str">
            <v>TRA</v>
          </cell>
          <cell r="L1285" t="str">
            <v>Energy</v>
          </cell>
          <cell r="M1285" t="str">
            <v>Winter</v>
          </cell>
          <cell r="N1285" t="str">
            <v>Off Peak</v>
          </cell>
          <cell r="R1285" t="str">
            <v>N/A</v>
          </cell>
          <cell r="V1285">
            <v>1006467011.8220711</v>
          </cell>
        </row>
        <row r="1286">
          <cell r="G1286" t="str">
            <v>ETOUC</v>
          </cell>
          <cell r="J1286" t="str">
            <v>TRA</v>
          </cell>
          <cell r="L1286" t="str">
            <v>Energy</v>
          </cell>
          <cell r="M1286" t="str">
            <v>Winter</v>
          </cell>
          <cell r="N1286" t="str">
            <v>Off Peak</v>
          </cell>
          <cell r="R1286" t="str">
            <v>N/A</v>
          </cell>
          <cell r="V1286">
            <v>1006467011.8220711</v>
          </cell>
        </row>
        <row r="1287">
          <cell r="G1287" t="str">
            <v>ETOUC</v>
          </cell>
          <cell r="J1287" t="str">
            <v>TRA</v>
          </cell>
          <cell r="L1287" t="str">
            <v>Energy</v>
          </cell>
          <cell r="M1287" t="str">
            <v>Summer</v>
          </cell>
          <cell r="N1287" t="str">
            <v>Min Bill kWh</v>
          </cell>
          <cell r="R1287" t="str">
            <v>N/A</v>
          </cell>
          <cell r="V1287">
            <v>28291563.300997999</v>
          </cell>
        </row>
        <row r="1288">
          <cell r="G1288" t="str">
            <v>ETOUC</v>
          </cell>
          <cell r="J1288" t="str">
            <v>TRA</v>
          </cell>
          <cell r="L1288" t="str">
            <v>Energy</v>
          </cell>
          <cell r="M1288" t="str">
            <v>Summer</v>
          </cell>
          <cell r="N1288" t="str">
            <v>Min Bill kWh</v>
          </cell>
          <cell r="R1288" t="str">
            <v>N/A</v>
          </cell>
          <cell r="V1288">
            <v>28291563.300997999</v>
          </cell>
        </row>
        <row r="1289">
          <cell r="G1289" t="str">
            <v>ETOUC</v>
          </cell>
          <cell r="J1289" t="str">
            <v>TRA</v>
          </cell>
          <cell r="L1289" t="str">
            <v>Energy</v>
          </cell>
          <cell r="M1289" t="str">
            <v>Summer</v>
          </cell>
          <cell r="N1289" t="str">
            <v>Min Bill kWh</v>
          </cell>
          <cell r="R1289" t="str">
            <v>N/A</v>
          </cell>
          <cell r="V1289">
            <v>28291563.300997999</v>
          </cell>
        </row>
        <row r="1290">
          <cell r="G1290" t="str">
            <v>ETOUC</v>
          </cell>
          <cell r="J1290" t="str">
            <v>TRA</v>
          </cell>
          <cell r="L1290" t="str">
            <v>Energy</v>
          </cell>
          <cell r="M1290" t="str">
            <v>Summer</v>
          </cell>
          <cell r="N1290" t="str">
            <v>Min Bill kWh</v>
          </cell>
          <cell r="R1290" t="str">
            <v>N/A</v>
          </cell>
          <cell r="V1290">
            <v>28291563.300997999</v>
          </cell>
        </row>
        <row r="1291">
          <cell r="G1291" t="str">
            <v>ETOUC</v>
          </cell>
          <cell r="J1291" t="str">
            <v>TRA</v>
          </cell>
          <cell r="L1291" t="str">
            <v>Energy</v>
          </cell>
          <cell r="M1291" t="str">
            <v>Winter</v>
          </cell>
          <cell r="N1291" t="str">
            <v>Min Bill kWh</v>
          </cell>
          <cell r="R1291" t="str">
            <v>N/A</v>
          </cell>
          <cell r="V1291">
            <v>19855556.040177003</v>
          </cell>
        </row>
        <row r="1292">
          <cell r="G1292" t="str">
            <v>ETOUC</v>
          </cell>
          <cell r="J1292" t="str">
            <v>TRA</v>
          </cell>
          <cell r="L1292" t="str">
            <v>Energy</v>
          </cell>
          <cell r="M1292" t="str">
            <v>Winter</v>
          </cell>
          <cell r="N1292" t="str">
            <v>Min Bill kWh</v>
          </cell>
          <cell r="R1292" t="str">
            <v>N/A</v>
          </cell>
          <cell r="V1292">
            <v>19855556.040177003</v>
          </cell>
        </row>
        <row r="1293">
          <cell r="G1293" t="str">
            <v>ETOUC</v>
          </cell>
          <cell r="J1293" t="str">
            <v>TRA</v>
          </cell>
          <cell r="L1293" t="str">
            <v>Energy</v>
          </cell>
          <cell r="M1293" t="str">
            <v>Winter</v>
          </cell>
          <cell r="N1293" t="str">
            <v>Min Bill kWh</v>
          </cell>
          <cell r="R1293" t="str">
            <v>N/A</v>
          </cell>
          <cell r="V1293">
            <v>19855556.040177003</v>
          </cell>
        </row>
        <row r="1294">
          <cell r="G1294" t="str">
            <v>ETOUC</v>
          </cell>
          <cell r="J1294" t="str">
            <v>TRA</v>
          </cell>
          <cell r="L1294" t="str">
            <v>Energy</v>
          </cell>
          <cell r="M1294" t="str">
            <v>Winter</v>
          </cell>
          <cell r="N1294" t="str">
            <v>Min Bill kWh</v>
          </cell>
          <cell r="R1294" t="str">
            <v>N/A</v>
          </cell>
          <cell r="V1294">
            <v>19855556.040177003</v>
          </cell>
        </row>
        <row r="1295">
          <cell r="G1295" t="str">
            <v>ETOUC</v>
          </cell>
          <cell r="J1295" t="str">
            <v>TRA</v>
          </cell>
          <cell r="L1295" t="str">
            <v>Energy</v>
          </cell>
          <cell r="M1295" t="str">
            <v>Winter</v>
          </cell>
          <cell r="N1295" t="str">
            <v>Peak</v>
          </cell>
          <cell r="R1295" t="str">
            <v>N/A</v>
          </cell>
          <cell r="V1295">
            <v>706924411.42138994</v>
          </cell>
        </row>
        <row r="1296">
          <cell r="G1296" t="str">
            <v>ETOUC</v>
          </cell>
          <cell r="J1296" t="str">
            <v>TRA</v>
          </cell>
          <cell r="L1296" t="str">
            <v>Energy</v>
          </cell>
          <cell r="M1296" t="str">
            <v>Winter</v>
          </cell>
          <cell r="N1296" t="str">
            <v>Peak</v>
          </cell>
          <cell r="R1296" t="str">
            <v>N/A</v>
          </cell>
          <cell r="V1296">
            <v>706924411.42138994</v>
          </cell>
        </row>
        <row r="1297">
          <cell r="G1297" t="str">
            <v>ETOUC</v>
          </cell>
          <cell r="J1297" t="str">
            <v>TRA</v>
          </cell>
          <cell r="L1297" t="str">
            <v>Energy</v>
          </cell>
          <cell r="M1297" t="str">
            <v>Winter</v>
          </cell>
          <cell r="N1297" t="str">
            <v>Peak</v>
          </cell>
          <cell r="R1297" t="str">
            <v>N/A</v>
          </cell>
          <cell r="V1297">
            <v>706924411.42138994</v>
          </cell>
        </row>
        <row r="1298">
          <cell r="G1298" t="str">
            <v>ETOUC</v>
          </cell>
          <cell r="J1298" t="str">
            <v>TRA</v>
          </cell>
          <cell r="L1298" t="str">
            <v>Energy</v>
          </cell>
          <cell r="M1298" t="str">
            <v>Winter</v>
          </cell>
          <cell r="N1298" t="str">
            <v>Peak</v>
          </cell>
          <cell r="R1298" t="str">
            <v>N/A</v>
          </cell>
          <cell r="V1298">
            <v>706924411.42138994</v>
          </cell>
        </row>
        <row r="1299">
          <cell r="G1299" t="str">
            <v>ETOUC</v>
          </cell>
          <cell r="J1299" t="str">
            <v>TRA</v>
          </cell>
          <cell r="L1299" t="str">
            <v>Energy</v>
          </cell>
          <cell r="M1299" t="str">
            <v>Summer</v>
          </cell>
          <cell r="N1299" t="str">
            <v>Min Bill kWh</v>
          </cell>
          <cell r="R1299" t="str">
            <v>N/A</v>
          </cell>
          <cell r="V1299">
            <v>1720345.3381570003</v>
          </cell>
        </row>
        <row r="1300">
          <cell r="G1300" t="str">
            <v>ETOUC</v>
          </cell>
          <cell r="J1300" t="str">
            <v>TRA</v>
          </cell>
          <cell r="L1300" t="str">
            <v>Energy</v>
          </cell>
          <cell r="M1300" t="str">
            <v>Summer</v>
          </cell>
          <cell r="N1300" t="str">
            <v>Min Bill kWh</v>
          </cell>
          <cell r="R1300" t="str">
            <v>N/A</v>
          </cell>
          <cell r="V1300">
            <v>1720345.3381570003</v>
          </cell>
        </row>
        <row r="1301">
          <cell r="G1301" t="str">
            <v>ETOUC</v>
          </cell>
          <cell r="J1301" t="str">
            <v>TRA</v>
          </cell>
          <cell r="L1301" t="str">
            <v>Energy</v>
          </cell>
          <cell r="M1301" t="str">
            <v>Summer</v>
          </cell>
          <cell r="N1301" t="str">
            <v>Min Bill kWh</v>
          </cell>
          <cell r="R1301" t="str">
            <v>N/A</v>
          </cell>
          <cell r="V1301">
            <v>1720345.3381570003</v>
          </cell>
        </row>
        <row r="1302">
          <cell r="G1302" t="str">
            <v>ETOUC</v>
          </cell>
          <cell r="J1302" t="str">
            <v>TRA</v>
          </cell>
          <cell r="L1302" t="str">
            <v>Energy</v>
          </cell>
          <cell r="M1302" t="str">
            <v>Summer</v>
          </cell>
          <cell r="N1302" t="str">
            <v>Min Bill kWh</v>
          </cell>
          <cell r="R1302" t="str">
            <v>N/A</v>
          </cell>
          <cell r="V1302">
            <v>1720345.3381570003</v>
          </cell>
        </row>
        <row r="1303">
          <cell r="G1303" t="str">
            <v>ETOUC</v>
          </cell>
          <cell r="J1303" t="str">
            <v>TRA</v>
          </cell>
          <cell r="L1303" t="str">
            <v>Energy</v>
          </cell>
          <cell r="M1303" t="str">
            <v>Summer</v>
          </cell>
          <cell r="N1303" t="str">
            <v>Peak</v>
          </cell>
          <cell r="R1303" t="str">
            <v>N/A</v>
          </cell>
          <cell r="V1303">
            <v>14406096.522485439</v>
          </cell>
        </row>
        <row r="1304">
          <cell r="G1304" t="str">
            <v>ETOUC</v>
          </cell>
          <cell r="J1304" t="str">
            <v>TRA</v>
          </cell>
          <cell r="L1304" t="str">
            <v>Energy</v>
          </cell>
          <cell r="M1304" t="str">
            <v>Summer</v>
          </cell>
          <cell r="N1304" t="str">
            <v>Peak</v>
          </cell>
          <cell r="R1304" t="str">
            <v>N/A</v>
          </cell>
          <cell r="V1304">
            <v>14406096.522485439</v>
          </cell>
        </row>
        <row r="1305">
          <cell r="G1305" t="str">
            <v>ETOUC</v>
          </cell>
          <cell r="J1305" t="str">
            <v>TRA</v>
          </cell>
          <cell r="L1305" t="str">
            <v>Energy</v>
          </cell>
          <cell r="M1305" t="str">
            <v>Summer</v>
          </cell>
          <cell r="N1305" t="str">
            <v>Peak</v>
          </cell>
          <cell r="R1305" t="str">
            <v>N/A</v>
          </cell>
          <cell r="V1305">
            <v>14406096.522485439</v>
          </cell>
        </row>
        <row r="1306">
          <cell r="G1306" t="str">
            <v>ETOUC</v>
          </cell>
          <cell r="J1306" t="str">
            <v>TRA</v>
          </cell>
          <cell r="L1306" t="str">
            <v>Energy</v>
          </cell>
          <cell r="M1306" t="str">
            <v>Summer</v>
          </cell>
          <cell r="N1306" t="str">
            <v>Peak</v>
          </cell>
          <cell r="R1306" t="str">
            <v>N/A</v>
          </cell>
          <cell r="V1306">
            <v>14406096.522485439</v>
          </cell>
        </row>
        <row r="1307">
          <cell r="G1307" t="str">
            <v>ETOUC</v>
          </cell>
          <cell r="J1307" t="str">
            <v>TRA</v>
          </cell>
          <cell r="L1307" t="str">
            <v>Energy</v>
          </cell>
          <cell r="M1307" t="str">
            <v>Summer</v>
          </cell>
          <cell r="N1307" t="str">
            <v>Off Peak</v>
          </cell>
          <cell r="R1307" t="str">
            <v>N/A</v>
          </cell>
          <cell r="V1307">
            <v>30936779.552146561</v>
          </cell>
        </row>
        <row r="1308">
          <cell r="G1308" t="str">
            <v>ETOUC</v>
          </cell>
          <cell r="J1308" t="str">
            <v>TRA</v>
          </cell>
          <cell r="L1308" t="str">
            <v>Energy</v>
          </cell>
          <cell r="M1308" t="str">
            <v>Summer</v>
          </cell>
          <cell r="N1308" t="str">
            <v>Off Peak</v>
          </cell>
          <cell r="R1308" t="str">
            <v>N/A</v>
          </cell>
          <cell r="V1308">
            <v>30936779.552146561</v>
          </cell>
        </row>
        <row r="1309">
          <cell r="G1309" t="str">
            <v>ETOUC</v>
          </cell>
          <cell r="J1309" t="str">
            <v>TRA</v>
          </cell>
          <cell r="L1309" t="str">
            <v>Energy</v>
          </cell>
          <cell r="M1309" t="str">
            <v>Summer</v>
          </cell>
          <cell r="N1309" t="str">
            <v>Off Peak</v>
          </cell>
          <cell r="R1309" t="str">
            <v>N/A</v>
          </cell>
          <cell r="V1309">
            <v>30936779.552146561</v>
          </cell>
        </row>
        <row r="1310">
          <cell r="G1310" t="str">
            <v>ETOUC</v>
          </cell>
          <cell r="J1310" t="str">
            <v>TRA</v>
          </cell>
          <cell r="L1310" t="str">
            <v>Energy</v>
          </cell>
          <cell r="M1310" t="str">
            <v>Summer</v>
          </cell>
          <cell r="N1310" t="str">
            <v>Off Peak</v>
          </cell>
          <cell r="R1310" t="str">
            <v>N/A</v>
          </cell>
          <cell r="V1310">
            <v>30936779.552146561</v>
          </cell>
        </row>
        <row r="1311">
          <cell r="G1311" t="str">
            <v>ETOUC</v>
          </cell>
          <cell r="J1311" t="str">
            <v>TRA</v>
          </cell>
          <cell r="L1311" t="str">
            <v>Energy</v>
          </cell>
          <cell r="M1311" t="str">
            <v>Winter</v>
          </cell>
          <cell r="N1311" t="str">
            <v>Min Bill kWh</v>
          </cell>
          <cell r="R1311" t="str">
            <v>N/A</v>
          </cell>
          <cell r="V1311">
            <v>1126372.492443</v>
          </cell>
        </row>
        <row r="1312">
          <cell r="G1312" t="str">
            <v>ETOUC</v>
          </cell>
          <cell r="J1312" t="str">
            <v>TRA</v>
          </cell>
          <cell r="L1312" t="str">
            <v>Energy</v>
          </cell>
          <cell r="M1312" t="str">
            <v>Winter</v>
          </cell>
          <cell r="N1312" t="str">
            <v>Min Bill kWh</v>
          </cell>
          <cell r="R1312" t="str">
            <v>N/A</v>
          </cell>
          <cell r="V1312">
            <v>1126372.492443</v>
          </cell>
        </row>
        <row r="1313">
          <cell r="G1313" t="str">
            <v>ETOUC</v>
          </cell>
          <cell r="J1313" t="str">
            <v>TRA</v>
          </cell>
          <cell r="L1313" t="str">
            <v>Energy</v>
          </cell>
          <cell r="M1313" t="str">
            <v>Winter</v>
          </cell>
          <cell r="N1313" t="str">
            <v>Min Bill kWh</v>
          </cell>
          <cell r="R1313" t="str">
            <v>N/A</v>
          </cell>
          <cell r="V1313">
            <v>1126372.492443</v>
          </cell>
        </row>
        <row r="1314">
          <cell r="G1314" t="str">
            <v>ETOUC</v>
          </cell>
          <cell r="J1314" t="str">
            <v>TRA</v>
          </cell>
          <cell r="L1314" t="str">
            <v>Energy</v>
          </cell>
          <cell r="M1314" t="str">
            <v>Winter</v>
          </cell>
          <cell r="N1314" t="str">
            <v>Min Bill kWh</v>
          </cell>
          <cell r="R1314" t="str">
            <v>N/A</v>
          </cell>
          <cell r="V1314">
            <v>1126372.492443</v>
          </cell>
        </row>
        <row r="1315">
          <cell r="G1315" t="str">
            <v>ETOUC</v>
          </cell>
          <cell r="J1315" t="str">
            <v>TRA</v>
          </cell>
          <cell r="L1315" t="str">
            <v>Energy</v>
          </cell>
          <cell r="M1315" t="str">
            <v>Winter</v>
          </cell>
          <cell r="N1315" t="str">
            <v>Off Peak</v>
          </cell>
          <cell r="R1315" t="str">
            <v>N/A</v>
          </cell>
          <cell r="V1315">
            <v>38732644.232076965</v>
          </cell>
        </row>
        <row r="1316">
          <cell r="G1316" t="str">
            <v>ETOUC</v>
          </cell>
          <cell r="J1316" t="str">
            <v>TRA</v>
          </cell>
          <cell r="L1316" t="str">
            <v>Energy</v>
          </cell>
          <cell r="M1316" t="str">
            <v>Winter</v>
          </cell>
          <cell r="N1316" t="str">
            <v>Off Peak</v>
          </cell>
          <cell r="R1316" t="str">
            <v>N/A</v>
          </cell>
          <cell r="V1316">
            <v>38732644.232076965</v>
          </cell>
        </row>
        <row r="1317">
          <cell r="G1317" t="str">
            <v>ETOUC</v>
          </cell>
          <cell r="J1317" t="str">
            <v>TRA</v>
          </cell>
          <cell r="L1317" t="str">
            <v>Energy</v>
          </cell>
          <cell r="M1317" t="str">
            <v>Winter</v>
          </cell>
          <cell r="N1317" t="str">
            <v>Off Peak</v>
          </cell>
          <cell r="R1317" t="str">
            <v>N/A</v>
          </cell>
          <cell r="V1317">
            <v>38732644.232076965</v>
          </cell>
        </row>
        <row r="1318">
          <cell r="G1318" t="str">
            <v>ETOUC</v>
          </cell>
          <cell r="J1318" t="str">
            <v>TRA</v>
          </cell>
          <cell r="L1318" t="str">
            <v>Energy</v>
          </cell>
          <cell r="M1318" t="str">
            <v>Winter</v>
          </cell>
          <cell r="N1318" t="str">
            <v>Off Peak</v>
          </cell>
          <cell r="R1318" t="str">
            <v>N/A</v>
          </cell>
          <cell r="V1318">
            <v>38732644.232076965</v>
          </cell>
        </row>
        <row r="1319">
          <cell r="G1319" t="str">
            <v>ETOUC</v>
          </cell>
          <cell r="J1319" t="str">
            <v>TRA</v>
          </cell>
          <cell r="L1319" t="str">
            <v>Energy</v>
          </cell>
          <cell r="M1319" t="str">
            <v>Winter</v>
          </cell>
          <cell r="N1319" t="str">
            <v>Peak</v>
          </cell>
          <cell r="R1319" t="str">
            <v>N/A</v>
          </cell>
          <cell r="V1319">
            <v>34943286.957904026</v>
          </cell>
        </row>
        <row r="1320">
          <cell r="G1320" t="str">
            <v>ETOUC</v>
          </cell>
          <cell r="J1320" t="str">
            <v>TRA</v>
          </cell>
          <cell r="L1320" t="str">
            <v>Energy</v>
          </cell>
          <cell r="M1320" t="str">
            <v>Winter</v>
          </cell>
          <cell r="N1320" t="str">
            <v>Peak</v>
          </cell>
          <cell r="R1320" t="str">
            <v>N/A</v>
          </cell>
          <cell r="V1320">
            <v>34943286.957904026</v>
          </cell>
        </row>
        <row r="1321">
          <cell r="G1321" t="str">
            <v>ETOUC</v>
          </cell>
          <cell r="J1321" t="str">
            <v>TRA</v>
          </cell>
          <cell r="L1321" t="str">
            <v>Energy</v>
          </cell>
          <cell r="M1321" t="str">
            <v>Winter</v>
          </cell>
          <cell r="N1321" t="str">
            <v>Peak</v>
          </cell>
          <cell r="R1321" t="str">
            <v>N/A</v>
          </cell>
          <cell r="V1321">
            <v>34943286.957904026</v>
          </cell>
        </row>
        <row r="1322">
          <cell r="G1322" t="str">
            <v>ETOUC</v>
          </cell>
          <cell r="J1322" t="str">
            <v>TRA</v>
          </cell>
          <cell r="L1322" t="str">
            <v>Energy</v>
          </cell>
          <cell r="M1322" t="str">
            <v>Winter</v>
          </cell>
          <cell r="N1322" t="str">
            <v>Peak</v>
          </cell>
          <cell r="R1322" t="str">
            <v>N/A</v>
          </cell>
          <cell r="V1322">
            <v>34943286.957904026</v>
          </cell>
        </row>
        <row r="1323">
          <cell r="G1323" t="str">
            <v>ETOUC</v>
          </cell>
          <cell r="J1323" t="str">
            <v>Trans</v>
          </cell>
          <cell r="L1323" t="str">
            <v>Energy</v>
          </cell>
          <cell r="M1323" t="str">
            <v>Summer</v>
          </cell>
          <cell r="N1323" t="str">
            <v>Peak</v>
          </cell>
          <cell r="R1323" t="str">
            <v>N/A</v>
          </cell>
          <cell r="V1323">
            <v>387971927.71646893</v>
          </cell>
        </row>
        <row r="1324">
          <cell r="G1324" t="str">
            <v>ETOUC</v>
          </cell>
          <cell r="J1324" t="str">
            <v>Trans</v>
          </cell>
          <cell r="L1324" t="str">
            <v>Energy</v>
          </cell>
          <cell r="M1324" t="str">
            <v>Summer</v>
          </cell>
          <cell r="N1324" t="str">
            <v>Off Peak</v>
          </cell>
          <cell r="R1324" t="str">
            <v>N/A</v>
          </cell>
          <cell r="V1324">
            <v>845752543.71543813</v>
          </cell>
        </row>
        <row r="1325">
          <cell r="G1325" t="str">
            <v>ETOUC</v>
          </cell>
          <cell r="J1325" t="str">
            <v>Trans</v>
          </cell>
          <cell r="L1325" t="str">
            <v>Energy</v>
          </cell>
          <cell r="M1325" t="str">
            <v>Winter</v>
          </cell>
          <cell r="N1325" t="str">
            <v>Off Peak</v>
          </cell>
          <cell r="R1325" t="str">
            <v>N/A</v>
          </cell>
          <cell r="V1325">
            <v>1006467011.8220711</v>
          </cell>
        </row>
        <row r="1326">
          <cell r="G1326" t="str">
            <v>ETOUC</v>
          </cell>
          <cell r="J1326" t="str">
            <v>Trans</v>
          </cell>
          <cell r="L1326" t="str">
            <v>Energy</v>
          </cell>
          <cell r="M1326" t="str">
            <v>Summer</v>
          </cell>
          <cell r="N1326" t="str">
            <v>Min Bill kWh</v>
          </cell>
          <cell r="R1326" t="str">
            <v>N/A</v>
          </cell>
          <cell r="V1326">
            <v>28291563.300997999</v>
          </cell>
        </row>
        <row r="1327">
          <cell r="G1327" t="str">
            <v>ETOUC</v>
          </cell>
          <cell r="J1327" t="str">
            <v>Trans</v>
          </cell>
          <cell r="L1327" t="str">
            <v>Energy</v>
          </cell>
          <cell r="M1327" t="str">
            <v>Winter</v>
          </cell>
          <cell r="N1327" t="str">
            <v>Min Bill kWh</v>
          </cell>
          <cell r="R1327" t="str">
            <v>N/A</v>
          </cell>
          <cell r="V1327">
            <v>19855556.040177003</v>
          </cell>
        </row>
        <row r="1328">
          <cell r="G1328" t="str">
            <v>ETOUC</v>
          </cell>
          <cell r="J1328" t="str">
            <v>Trans</v>
          </cell>
          <cell r="L1328" t="str">
            <v>Energy</v>
          </cell>
          <cell r="M1328" t="str">
            <v>Winter</v>
          </cell>
          <cell r="N1328" t="str">
            <v>Peak</v>
          </cell>
          <cell r="R1328" t="str">
            <v>N/A</v>
          </cell>
          <cell r="V1328">
            <v>706924411.42138994</v>
          </cell>
        </row>
        <row r="1329">
          <cell r="G1329" t="str">
            <v>ETOUC</v>
          </cell>
          <cell r="J1329" t="str">
            <v>Trans</v>
          </cell>
          <cell r="L1329" t="str">
            <v>Energy</v>
          </cell>
          <cell r="M1329" t="str">
            <v>Summer</v>
          </cell>
          <cell r="N1329" t="str">
            <v>Min Bill kWh</v>
          </cell>
          <cell r="R1329" t="str">
            <v>N/A</v>
          </cell>
          <cell r="V1329">
            <v>1720345.3381570003</v>
          </cell>
        </row>
        <row r="1330">
          <cell r="G1330" t="str">
            <v>ETOUC</v>
          </cell>
          <cell r="J1330" t="str">
            <v>Trans</v>
          </cell>
          <cell r="L1330" t="str">
            <v>Energy</v>
          </cell>
          <cell r="M1330" t="str">
            <v>Summer</v>
          </cell>
          <cell r="N1330" t="str">
            <v>Peak</v>
          </cell>
          <cell r="R1330" t="str">
            <v>N/A</v>
          </cell>
          <cell r="V1330">
            <v>14406096.522485439</v>
          </cell>
        </row>
        <row r="1331">
          <cell r="G1331" t="str">
            <v>ETOUC</v>
          </cell>
          <cell r="J1331" t="str">
            <v>Trans</v>
          </cell>
          <cell r="L1331" t="str">
            <v>Energy</v>
          </cell>
          <cell r="M1331" t="str">
            <v>Summer</v>
          </cell>
          <cell r="N1331" t="str">
            <v>Off Peak</v>
          </cell>
          <cell r="R1331" t="str">
            <v>N/A</v>
          </cell>
          <cell r="V1331">
            <v>30936779.552146561</v>
          </cell>
        </row>
        <row r="1332">
          <cell r="G1332" t="str">
            <v>ETOUC</v>
          </cell>
          <cell r="J1332" t="str">
            <v>Trans</v>
          </cell>
          <cell r="L1332" t="str">
            <v>Energy</v>
          </cell>
          <cell r="M1332" t="str">
            <v>Winter</v>
          </cell>
          <cell r="N1332" t="str">
            <v>Min Bill kWh</v>
          </cell>
          <cell r="R1332" t="str">
            <v>N/A</v>
          </cell>
          <cell r="V1332">
            <v>1126372.492443</v>
          </cell>
        </row>
        <row r="1333">
          <cell r="G1333" t="str">
            <v>ETOUC</v>
          </cell>
          <cell r="J1333" t="str">
            <v>Trans</v>
          </cell>
          <cell r="L1333" t="str">
            <v>Energy</v>
          </cell>
          <cell r="M1333" t="str">
            <v>Winter</v>
          </cell>
          <cell r="N1333" t="str">
            <v>Off Peak</v>
          </cell>
          <cell r="R1333" t="str">
            <v>N/A</v>
          </cell>
          <cell r="V1333">
            <v>38732644.232076965</v>
          </cell>
        </row>
        <row r="1334">
          <cell r="G1334" t="str">
            <v>ETOUC</v>
          </cell>
          <cell r="J1334" t="str">
            <v>Trans</v>
          </cell>
          <cell r="L1334" t="str">
            <v>Energy</v>
          </cell>
          <cell r="M1334" t="str">
            <v>Winter</v>
          </cell>
          <cell r="N1334" t="str">
            <v>Peak</v>
          </cell>
          <cell r="R1334" t="str">
            <v>N/A</v>
          </cell>
          <cell r="V1334">
            <v>34943286.957904026</v>
          </cell>
        </row>
        <row r="1335">
          <cell r="G1335" t="str">
            <v>ELTOUC</v>
          </cell>
          <cell r="J1335" t="str">
            <v>RB</v>
          </cell>
          <cell r="L1335" t="str">
            <v>Energy</v>
          </cell>
          <cell r="M1335" t="str">
            <v>Summer</v>
          </cell>
          <cell r="N1335" t="str">
            <v>Peak</v>
          </cell>
          <cell r="R1335" t="str">
            <v>C</v>
          </cell>
          <cell r="V1335">
            <v>167709460.08231527</v>
          </cell>
        </row>
        <row r="1336">
          <cell r="G1336" t="str">
            <v>ELTOUC</v>
          </cell>
          <cell r="J1336" t="str">
            <v>RB</v>
          </cell>
          <cell r="L1336" t="str">
            <v>Energy</v>
          </cell>
          <cell r="M1336" t="str">
            <v>Summer</v>
          </cell>
          <cell r="N1336" t="str">
            <v>Off Peak</v>
          </cell>
          <cell r="R1336" t="str">
            <v>C</v>
          </cell>
          <cell r="V1336">
            <v>293202309.11130273</v>
          </cell>
        </row>
        <row r="1337">
          <cell r="G1337" t="str">
            <v>ELTOUC</v>
          </cell>
          <cell r="J1337" t="str">
            <v>RB</v>
          </cell>
          <cell r="L1337" t="str">
            <v>Energy</v>
          </cell>
          <cell r="M1337" t="str">
            <v>Winter</v>
          </cell>
          <cell r="N1337" t="str">
            <v>Off Peak</v>
          </cell>
          <cell r="R1337" t="str">
            <v>C</v>
          </cell>
          <cell r="V1337">
            <v>514014378.8474496</v>
          </cell>
        </row>
        <row r="1338">
          <cell r="G1338" t="str">
            <v>ELTOUC</v>
          </cell>
          <cell r="J1338" t="str">
            <v>RB</v>
          </cell>
          <cell r="L1338" t="str">
            <v>Energy</v>
          </cell>
          <cell r="M1338" t="str">
            <v>Summer</v>
          </cell>
          <cell r="N1338" t="str">
            <v>Min Bill kWh</v>
          </cell>
          <cell r="R1338" t="str">
            <v>C</v>
          </cell>
          <cell r="V1338">
            <v>16972438.279430002</v>
          </cell>
        </row>
        <row r="1339">
          <cell r="G1339" t="str">
            <v>ELTOUC</v>
          </cell>
          <cell r="J1339" t="str">
            <v>RB</v>
          </cell>
          <cell r="L1339" t="str">
            <v>Energy</v>
          </cell>
          <cell r="M1339" t="str">
            <v>Winter</v>
          </cell>
          <cell r="N1339" t="str">
            <v>Min Bill kWh</v>
          </cell>
          <cell r="R1339" t="str">
            <v>C</v>
          </cell>
          <cell r="V1339">
            <v>10850585.433714001</v>
          </cell>
        </row>
        <row r="1340">
          <cell r="G1340" t="str">
            <v>ELTOUC</v>
          </cell>
          <cell r="J1340" t="str">
            <v>RB</v>
          </cell>
          <cell r="L1340" t="str">
            <v>Energy</v>
          </cell>
          <cell r="M1340" t="str">
            <v>Winter</v>
          </cell>
          <cell r="N1340" t="str">
            <v>Peak</v>
          </cell>
          <cell r="R1340" t="str">
            <v>C</v>
          </cell>
          <cell r="V1340">
            <v>241856298.8226614</v>
          </cell>
        </row>
        <row r="1341">
          <cell r="G1341" t="str">
            <v>ETOUC</v>
          </cell>
          <cell r="J1341" t="str">
            <v>RB</v>
          </cell>
          <cell r="L1341" t="str">
            <v>Energy</v>
          </cell>
          <cell r="M1341" t="str">
            <v>Summer</v>
          </cell>
          <cell r="N1341" t="str">
            <v>Peak</v>
          </cell>
          <cell r="R1341" t="str">
            <v>N/A</v>
          </cell>
          <cell r="V1341">
            <v>387971927.71646893</v>
          </cell>
        </row>
        <row r="1342">
          <cell r="G1342" t="str">
            <v>ETOUC</v>
          </cell>
          <cell r="J1342" t="str">
            <v>RB</v>
          </cell>
          <cell r="L1342" t="str">
            <v>Energy</v>
          </cell>
          <cell r="M1342" t="str">
            <v>Summer</v>
          </cell>
          <cell r="N1342" t="str">
            <v>Off Peak</v>
          </cell>
          <cell r="R1342" t="str">
            <v>N/A</v>
          </cell>
          <cell r="V1342">
            <v>845752543.71543813</v>
          </cell>
        </row>
        <row r="1343">
          <cell r="G1343" t="str">
            <v>ETOUC</v>
          </cell>
          <cell r="J1343" t="str">
            <v>RB</v>
          </cell>
          <cell r="L1343" t="str">
            <v>Energy</v>
          </cell>
          <cell r="M1343" t="str">
            <v>Winter</v>
          </cell>
          <cell r="N1343" t="str">
            <v>Off Peak</v>
          </cell>
          <cell r="R1343" t="str">
            <v>N/A</v>
          </cell>
          <cell r="V1343">
            <v>1006467011.8220711</v>
          </cell>
        </row>
        <row r="1344">
          <cell r="G1344" t="str">
            <v>ETOUC</v>
          </cell>
          <cell r="J1344" t="str">
            <v>RB</v>
          </cell>
          <cell r="L1344" t="str">
            <v>Energy</v>
          </cell>
          <cell r="M1344" t="str">
            <v>Summer</v>
          </cell>
          <cell r="N1344" t="str">
            <v>Min Bill kWh</v>
          </cell>
          <cell r="R1344" t="str">
            <v>N/A</v>
          </cell>
          <cell r="V1344">
            <v>28291563.300997999</v>
          </cell>
        </row>
        <row r="1345">
          <cell r="G1345" t="str">
            <v>ETOUC</v>
          </cell>
          <cell r="J1345" t="str">
            <v>RB</v>
          </cell>
          <cell r="L1345" t="str">
            <v>Energy</v>
          </cell>
          <cell r="M1345" t="str">
            <v>Winter</v>
          </cell>
          <cell r="N1345" t="str">
            <v>Min Bill kWh</v>
          </cell>
          <cell r="R1345" t="str">
            <v>N/A</v>
          </cell>
          <cell r="V1345">
            <v>19855556.040177003</v>
          </cell>
        </row>
        <row r="1346">
          <cell r="G1346" t="str">
            <v>ETOUC</v>
          </cell>
          <cell r="J1346" t="str">
            <v>RB</v>
          </cell>
          <cell r="L1346" t="str">
            <v>Energy</v>
          </cell>
          <cell r="M1346" t="str">
            <v>Winter</v>
          </cell>
          <cell r="N1346" t="str">
            <v>Peak</v>
          </cell>
          <cell r="R1346" t="str">
            <v>N/A</v>
          </cell>
          <cell r="V1346">
            <v>706924411.42138994</v>
          </cell>
        </row>
        <row r="1347">
          <cell r="G1347" t="str">
            <v>ETOUC</v>
          </cell>
          <cell r="J1347" t="str">
            <v>RB</v>
          </cell>
          <cell r="L1347" t="str">
            <v>Energy</v>
          </cell>
          <cell r="M1347" t="str">
            <v>Summer</v>
          </cell>
          <cell r="N1347" t="str">
            <v>Min Bill kWh</v>
          </cell>
          <cell r="R1347" t="str">
            <v>N/A</v>
          </cell>
          <cell r="V1347">
            <v>1720345.3381570003</v>
          </cell>
        </row>
        <row r="1348">
          <cell r="G1348" t="str">
            <v>ETOUC</v>
          </cell>
          <cell r="J1348" t="str">
            <v>RB</v>
          </cell>
          <cell r="L1348" t="str">
            <v>Energy</v>
          </cell>
          <cell r="M1348" t="str">
            <v>Summer</v>
          </cell>
          <cell r="N1348" t="str">
            <v>Peak</v>
          </cell>
          <cell r="R1348" t="str">
            <v>N/A</v>
          </cell>
          <cell r="V1348">
            <v>14406096.522485439</v>
          </cell>
        </row>
        <row r="1349">
          <cell r="G1349" t="str">
            <v>ETOUC</v>
          </cell>
          <cell r="J1349" t="str">
            <v>RB</v>
          </cell>
          <cell r="L1349" t="str">
            <v>Energy</v>
          </cell>
          <cell r="M1349" t="str">
            <v>Summer</v>
          </cell>
          <cell r="N1349" t="str">
            <v>Off Peak</v>
          </cell>
          <cell r="R1349" t="str">
            <v>N/A</v>
          </cell>
          <cell r="V1349">
            <v>30936779.552146561</v>
          </cell>
        </row>
        <row r="1350">
          <cell r="G1350" t="str">
            <v>ETOUC</v>
          </cell>
          <cell r="J1350" t="str">
            <v>RB</v>
          </cell>
          <cell r="L1350" t="str">
            <v>Energy</v>
          </cell>
          <cell r="M1350" t="str">
            <v>Winter</v>
          </cell>
          <cell r="N1350" t="str">
            <v>Min Bill kWh</v>
          </cell>
          <cell r="R1350" t="str">
            <v>N/A</v>
          </cell>
          <cell r="V1350">
            <v>1126372.492443</v>
          </cell>
        </row>
        <row r="1351">
          <cell r="G1351" t="str">
            <v>ETOUC</v>
          </cell>
          <cell r="J1351" t="str">
            <v>RB</v>
          </cell>
          <cell r="L1351" t="str">
            <v>Energy</v>
          </cell>
          <cell r="M1351" t="str">
            <v>Winter</v>
          </cell>
          <cell r="N1351" t="str">
            <v>Off Peak</v>
          </cell>
          <cell r="R1351" t="str">
            <v>N/A</v>
          </cell>
          <cell r="V1351">
            <v>38732644.232076965</v>
          </cell>
        </row>
        <row r="1352">
          <cell r="G1352" t="str">
            <v>ETOUC</v>
          </cell>
          <cell r="J1352" t="str">
            <v>RB</v>
          </cell>
          <cell r="L1352" t="str">
            <v>Energy</v>
          </cell>
          <cell r="M1352" t="str">
            <v>Winter</v>
          </cell>
          <cell r="N1352" t="str">
            <v>Peak</v>
          </cell>
          <cell r="R1352" t="str">
            <v>N/A</v>
          </cell>
          <cell r="V1352">
            <v>34943286.957904026</v>
          </cell>
        </row>
        <row r="1353">
          <cell r="G1353" t="str">
            <v>ELTOUC</v>
          </cell>
          <cell r="J1353" t="str">
            <v>RBC</v>
          </cell>
          <cell r="L1353" t="str">
            <v>Energy</v>
          </cell>
          <cell r="M1353" t="str">
            <v>Summer</v>
          </cell>
          <cell r="N1353" t="str">
            <v>Peak</v>
          </cell>
          <cell r="R1353" t="str">
            <v>C</v>
          </cell>
          <cell r="V1353">
            <v>167709460.08231527</v>
          </cell>
        </row>
        <row r="1354">
          <cell r="G1354" t="str">
            <v>ELTOUC</v>
          </cell>
          <cell r="J1354" t="str">
            <v>RBC</v>
          </cell>
          <cell r="L1354" t="str">
            <v>Energy</v>
          </cell>
          <cell r="M1354" t="str">
            <v>Summer</v>
          </cell>
          <cell r="N1354" t="str">
            <v>Off Peak</v>
          </cell>
          <cell r="R1354" t="str">
            <v>C</v>
          </cell>
          <cell r="V1354">
            <v>293202309.11130273</v>
          </cell>
        </row>
        <row r="1355">
          <cell r="G1355" t="str">
            <v>ELTOUC</v>
          </cell>
          <cell r="J1355" t="str">
            <v>RBC</v>
          </cell>
          <cell r="L1355" t="str">
            <v>Energy</v>
          </cell>
          <cell r="M1355" t="str">
            <v>Winter</v>
          </cell>
          <cell r="N1355" t="str">
            <v>Off Peak</v>
          </cell>
          <cell r="R1355" t="str">
            <v>C</v>
          </cell>
          <cell r="V1355">
            <v>514014378.8474496</v>
          </cell>
        </row>
        <row r="1356">
          <cell r="G1356" t="str">
            <v>ELTOUC</v>
          </cell>
          <cell r="J1356" t="str">
            <v>RBC</v>
          </cell>
          <cell r="L1356" t="str">
            <v>Energy</v>
          </cell>
          <cell r="M1356" t="str">
            <v>Summer</v>
          </cell>
          <cell r="N1356" t="str">
            <v>Min Bill kWh</v>
          </cell>
          <cell r="R1356" t="str">
            <v>C</v>
          </cell>
          <cell r="V1356">
            <v>16972438.279430002</v>
          </cell>
        </row>
        <row r="1357">
          <cell r="G1357" t="str">
            <v>ELTOUC</v>
          </cell>
          <cell r="J1357" t="str">
            <v>RBC</v>
          </cell>
          <cell r="L1357" t="str">
            <v>Energy</v>
          </cell>
          <cell r="M1357" t="str">
            <v>Winter</v>
          </cell>
          <cell r="N1357" t="str">
            <v>Min Bill kWh</v>
          </cell>
          <cell r="R1357" t="str">
            <v>C</v>
          </cell>
          <cell r="V1357">
            <v>10850585.433714001</v>
          </cell>
        </row>
        <row r="1358">
          <cell r="G1358" t="str">
            <v>ELTOUC</v>
          </cell>
          <cell r="J1358" t="str">
            <v>RBC</v>
          </cell>
          <cell r="L1358" t="str">
            <v>Energy</v>
          </cell>
          <cell r="M1358" t="str">
            <v>Winter</v>
          </cell>
          <cell r="N1358" t="str">
            <v>Peak</v>
          </cell>
          <cell r="R1358" t="str">
            <v>C</v>
          </cell>
          <cell r="V1358">
            <v>241856298.8226614</v>
          </cell>
        </row>
        <row r="1359">
          <cell r="G1359" t="str">
            <v>ETOUC</v>
          </cell>
          <cell r="J1359" t="str">
            <v>RBC</v>
          </cell>
          <cell r="L1359" t="str">
            <v>Energy</v>
          </cell>
          <cell r="M1359" t="str">
            <v>Summer</v>
          </cell>
          <cell r="N1359" t="str">
            <v>Peak</v>
          </cell>
          <cell r="R1359" t="str">
            <v>N/A</v>
          </cell>
          <cell r="V1359">
            <v>387971927.71646893</v>
          </cell>
        </row>
        <row r="1360">
          <cell r="G1360" t="str">
            <v>ETOUC</v>
          </cell>
          <cell r="J1360" t="str">
            <v>RBC</v>
          </cell>
          <cell r="L1360" t="str">
            <v>Energy</v>
          </cell>
          <cell r="M1360" t="str">
            <v>Summer</v>
          </cell>
          <cell r="N1360" t="str">
            <v>Off Peak</v>
          </cell>
          <cell r="R1360" t="str">
            <v>N/A</v>
          </cell>
          <cell r="V1360">
            <v>845752543.71543813</v>
          </cell>
        </row>
        <row r="1361">
          <cell r="G1361" t="str">
            <v>ETOUC</v>
          </cell>
          <cell r="J1361" t="str">
            <v>RBC</v>
          </cell>
          <cell r="L1361" t="str">
            <v>Energy</v>
          </cell>
          <cell r="M1361" t="str">
            <v>Winter</v>
          </cell>
          <cell r="N1361" t="str">
            <v>Off Peak</v>
          </cell>
          <cell r="R1361" t="str">
            <v>N/A</v>
          </cell>
          <cell r="V1361">
            <v>1006467011.8220711</v>
          </cell>
        </row>
        <row r="1362">
          <cell r="G1362" t="str">
            <v>ETOUC</v>
          </cell>
          <cell r="J1362" t="str">
            <v>RBC</v>
          </cell>
          <cell r="L1362" t="str">
            <v>Energy</v>
          </cell>
          <cell r="M1362" t="str">
            <v>Summer</v>
          </cell>
          <cell r="N1362" t="str">
            <v>Min Bill kWh</v>
          </cell>
          <cell r="R1362" t="str">
            <v>N/A</v>
          </cell>
          <cell r="V1362">
            <v>28291563.300997999</v>
          </cell>
        </row>
        <row r="1363">
          <cell r="G1363" t="str">
            <v>ETOUC</v>
          </cell>
          <cell r="J1363" t="str">
            <v>RBC</v>
          </cell>
          <cell r="L1363" t="str">
            <v>Energy</v>
          </cell>
          <cell r="M1363" t="str">
            <v>Winter</v>
          </cell>
          <cell r="N1363" t="str">
            <v>Min Bill kWh</v>
          </cell>
          <cell r="R1363" t="str">
            <v>N/A</v>
          </cell>
          <cell r="V1363">
            <v>19855556.040177003</v>
          </cell>
        </row>
        <row r="1364">
          <cell r="G1364" t="str">
            <v>ETOUC</v>
          </cell>
          <cell r="J1364" t="str">
            <v>RBC</v>
          </cell>
          <cell r="L1364" t="str">
            <v>Energy</v>
          </cell>
          <cell r="M1364" t="str">
            <v>Winter</v>
          </cell>
          <cell r="N1364" t="str">
            <v>Peak</v>
          </cell>
          <cell r="R1364" t="str">
            <v>N/A</v>
          </cell>
          <cell r="V1364">
            <v>706924411.42138994</v>
          </cell>
        </row>
        <row r="1365">
          <cell r="G1365" t="str">
            <v>ETOUC</v>
          </cell>
          <cell r="J1365" t="str">
            <v>RBC</v>
          </cell>
          <cell r="L1365" t="str">
            <v>Energy</v>
          </cell>
          <cell r="M1365" t="str">
            <v>Summer</v>
          </cell>
          <cell r="N1365" t="str">
            <v>Min Bill kWh</v>
          </cell>
          <cell r="R1365" t="str">
            <v>N/A</v>
          </cell>
          <cell r="V1365">
            <v>1720345.3381570003</v>
          </cell>
        </row>
        <row r="1366">
          <cell r="G1366" t="str">
            <v>ETOUC</v>
          </cell>
          <cell r="J1366" t="str">
            <v>RBC</v>
          </cell>
          <cell r="L1366" t="str">
            <v>Energy</v>
          </cell>
          <cell r="M1366" t="str">
            <v>Summer</v>
          </cell>
          <cell r="N1366" t="str">
            <v>Peak</v>
          </cell>
          <cell r="R1366" t="str">
            <v>N/A</v>
          </cell>
          <cell r="V1366">
            <v>14406096.522485439</v>
          </cell>
        </row>
        <row r="1367">
          <cell r="G1367" t="str">
            <v>ETOUC</v>
          </cell>
          <cell r="J1367" t="str">
            <v>RBC</v>
          </cell>
          <cell r="L1367" t="str">
            <v>Energy</v>
          </cell>
          <cell r="M1367" t="str">
            <v>Summer</v>
          </cell>
          <cell r="N1367" t="str">
            <v>Off Peak</v>
          </cell>
          <cell r="R1367" t="str">
            <v>N/A</v>
          </cell>
          <cell r="V1367">
            <v>30936779.552146561</v>
          </cell>
        </row>
        <row r="1368">
          <cell r="G1368" t="str">
            <v>ETOUC</v>
          </cell>
          <cell r="J1368" t="str">
            <v>RBC</v>
          </cell>
          <cell r="L1368" t="str">
            <v>Energy</v>
          </cell>
          <cell r="M1368" t="str">
            <v>Winter</v>
          </cell>
          <cell r="N1368" t="str">
            <v>Min Bill kWh</v>
          </cell>
          <cell r="R1368" t="str">
            <v>N/A</v>
          </cell>
          <cell r="V1368">
            <v>1126372.492443</v>
          </cell>
        </row>
        <row r="1369">
          <cell r="G1369" t="str">
            <v>ETOUC</v>
          </cell>
          <cell r="J1369" t="str">
            <v>RBC</v>
          </cell>
          <cell r="L1369" t="str">
            <v>Energy</v>
          </cell>
          <cell r="M1369" t="str">
            <v>Winter</v>
          </cell>
          <cell r="N1369" t="str">
            <v>Off Peak</v>
          </cell>
          <cell r="R1369" t="str">
            <v>N/A</v>
          </cell>
          <cell r="V1369">
            <v>38732644.232076965</v>
          </cell>
        </row>
        <row r="1370">
          <cell r="G1370" t="str">
            <v>ETOUC</v>
          </cell>
          <cell r="J1370" t="str">
            <v>RBC</v>
          </cell>
          <cell r="L1370" t="str">
            <v>Energy</v>
          </cell>
          <cell r="M1370" t="str">
            <v>Winter</v>
          </cell>
          <cell r="N1370" t="str">
            <v>Peak</v>
          </cell>
          <cell r="R1370" t="str">
            <v>N/A</v>
          </cell>
          <cell r="V1370">
            <v>34943286.957904026</v>
          </cell>
        </row>
        <row r="1371">
          <cell r="G1371" t="str">
            <v>ELTOUC</v>
          </cell>
          <cell r="J1371" t="str">
            <v>WH</v>
          </cell>
          <cell r="L1371" t="str">
            <v>Energy</v>
          </cell>
          <cell r="M1371" t="str">
            <v>Summer</v>
          </cell>
          <cell r="N1371" t="str">
            <v>Peak</v>
          </cell>
          <cell r="R1371" t="str">
            <v>C</v>
          </cell>
          <cell r="V1371">
            <v>167709460.08231527</v>
          </cell>
        </row>
        <row r="1372">
          <cell r="G1372" t="str">
            <v>ELTOUC</v>
          </cell>
          <cell r="J1372" t="str">
            <v>WH</v>
          </cell>
          <cell r="L1372" t="str">
            <v>Energy</v>
          </cell>
          <cell r="M1372" t="str">
            <v>Summer</v>
          </cell>
          <cell r="N1372" t="str">
            <v>Off Peak</v>
          </cell>
          <cell r="R1372" t="str">
            <v>C</v>
          </cell>
          <cell r="V1372">
            <v>293202309.11130273</v>
          </cell>
        </row>
        <row r="1373">
          <cell r="G1373" t="str">
            <v>ELTOUC</v>
          </cell>
          <cell r="J1373" t="str">
            <v>WH</v>
          </cell>
          <cell r="L1373" t="str">
            <v>Energy</v>
          </cell>
          <cell r="M1373" t="str">
            <v>Winter</v>
          </cell>
          <cell r="N1373" t="str">
            <v>Off Peak</v>
          </cell>
          <cell r="R1373" t="str">
            <v>C</v>
          </cell>
          <cell r="V1373">
            <v>514014378.8474496</v>
          </cell>
        </row>
        <row r="1374">
          <cell r="G1374" t="str">
            <v>ELTOUC</v>
          </cell>
          <cell r="J1374" t="str">
            <v>WH</v>
          </cell>
          <cell r="L1374" t="str">
            <v>Energy</v>
          </cell>
          <cell r="M1374" t="str">
            <v>Summer</v>
          </cell>
          <cell r="N1374" t="str">
            <v>Min Bill kWh</v>
          </cell>
          <cell r="R1374" t="str">
            <v>C</v>
          </cell>
          <cell r="V1374">
            <v>16972438.279430002</v>
          </cell>
        </row>
        <row r="1375">
          <cell r="G1375" t="str">
            <v>ELTOUC</v>
          </cell>
          <cell r="J1375" t="str">
            <v>WH</v>
          </cell>
          <cell r="L1375" t="str">
            <v>Energy</v>
          </cell>
          <cell r="M1375" t="str">
            <v>Winter</v>
          </cell>
          <cell r="N1375" t="str">
            <v>Min Bill kWh</v>
          </cell>
          <cell r="R1375" t="str">
            <v>C</v>
          </cell>
          <cell r="V1375">
            <v>10850585.433714001</v>
          </cell>
        </row>
        <row r="1376">
          <cell r="G1376" t="str">
            <v>ELTOUC</v>
          </cell>
          <cell r="J1376" t="str">
            <v>WH</v>
          </cell>
          <cell r="L1376" t="str">
            <v>Energy</v>
          </cell>
          <cell r="M1376" t="str">
            <v>Winter</v>
          </cell>
          <cell r="N1376" t="str">
            <v>Peak</v>
          </cell>
          <cell r="R1376" t="str">
            <v>C</v>
          </cell>
          <cell r="V1376">
            <v>241856298.8226614</v>
          </cell>
        </row>
        <row r="1377">
          <cell r="G1377" t="str">
            <v>ETOUC</v>
          </cell>
          <cell r="J1377" t="str">
            <v>WH</v>
          </cell>
          <cell r="L1377" t="str">
            <v>Energy</v>
          </cell>
          <cell r="M1377" t="str">
            <v>Summer</v>
          </cell>
          <cell r="N1377" t="str">
            <v>Peak</v>
          </cell>
          <cell r="R1377" t="str">
            <v>N/A</v>
          </cell>
          <cell r="V1377">
            <v>387971927.71646893</v>
          </cell>
        </row>
        <row r="1378">
          <cell r="G1378" t="str">
            <v>ETOUC</v>
          </cell>
          <cell r="J1378" t="str">
            <v>WH</v>
          </cell>
          <cell r="L1378" t="str">
            <v>Energy</v>
          </cell>
          <cell r="M1378" t="str">
            <v>Summer</v>
          </cell>
          <cell r="N1378" t="str">
            <v>Off Peak</v>
          </cell>
          <cell r="R1378" t="str">
            <v>N/A</v>
          </cell>
          <cell r="V1378">
            <v>845752543.71543813</v>
          </cell>
        </row>
        <row r="1379">
          <cell r="G1379" t="str">
            <v>ETOUC</v>
          </cell>
          <cell r="J1379" t="str">
            <v>WH</v>
          </cell>
          <cell r="L1379" t="str">
            <v>Energy</v>
          </cell>
          <cell r="M1379" t="str">
            <v>Winter</v>
          </cell>
          <cell r="N1379" t="str">
            <v>Off Peak</v>
          </cell>
          <cell r="R1379" t="str">
            <v>N/A</v>
          </cell>
          <cell r="V1379">
            <v>1006467011.8220711</v>
          </cell>
        </row>
        <row r="1380">
          <cell r="G1380" t="str">
            <v>ETOUC</v>
          </cell>
          <cell r="J1380" t="str">
            <v>WH</v>
          </cell>
          <cell r="L1380" t="str">
            <v>Energy</v>
          </cell>
          <cell r="M1380" t="str">
            <v>Summer</v>
          </cell>
          <cell r="N1380" t="str">
            <v>Min Bill kWh</v>
          </cell>
          <cell r="R1380" t="str">
            <v>N/A</v>
          </cell>
          <cell r="V1380">
            <v>28291563.300997999</v>
          </cell>
        </row>
        <row r="1381">
          <cell r="G1381" t="str">
            <v>ETOUC</v>
          </cell>
          <cell r="J1381" t="str">
            <v>WH</v>
          </cell>
          <cell r="L1381" t="str">
            <v>Energy</v>
          </cell>
          <cell r="M1381" t="str">
            <v>Winter</v>
          </cell>
          <cell r="N1381" t="str">
            <v>Min Bill kWh</v>
          </cell>
          <cell r="R1381" t="str">
            <v>N/A</v>
          </cell>
          <cell r="V1381">
            <v>19855556.040177003</v>
          </cell>
        </row>
        <row r="1382">
          <cell r="G1382" t="str">
            <v>ETOUC</v>
          </cell>
          <cell r="J1382" t="str">
            <v>WH</v>
          </cell>
          <cell r="L1382" t="str">
            <v>Energy</v>
          </cell>
          <cell r="M1382" t="str">
            <v>Winter</v>
          </cell>
          <cell r="N1382" t="str">
            <v>Peak</v>
          </cell>
          <cell r="R1382" t="str">
            <v>N/A</v>
          </cell>
          <cell r="V1382">
            <v>706924411.42138994</v>
          </cell>
        </row>
        <row r="1383">
          <cell r="G1383" t="str">
            <v>ETOUC</v>
          </cell>
          <cell r="J1383" t="str">
            <v>WH</v>
          </cell>
          <cell r="L1383" t="str">
            <v>Energy</v>
          </cell>
          <cell r="M1383" t="str">
            <v>Summer</v>
          </cell>
          <cell r="N1383" t="str">
            <v>Min Bill kWh</v>
          </cell>
          <cell r="R1383" t="str">
            <v>N/A</v>
          </cell>
          <cell r="V1383">
            <v>1720345.3381570003</v>
          </cell>
        </row>
        <row r="1384">
          <cell r="G1384" t="str">
            <v>ETOUC</v>
          </cell>
          <cell r="J1384" t="str">
            <v>WH</v>
          </cell>
          <cell r="L1384" t="str">
            <v>Energy</v>
          </cell>
          <cell r="M1384" t="str">
            <v>Summer</v>
          </cell>
          <cell r="N1384" t="str">
            <v>Peak</v>
          </cell>
          <cell r="R1384" t="str">
            <v>N/A</v>
          </cell>
          <cell r="V1384">
            <v>14406096.522485439</v>
          </cell>
        </row>
        <row r="1385">
          <cell r="G1385" t="str">
            <v>ETOUC</v>
          </cell>
          <cell r="J1385" t="str">
            <v>WH</v>
          </cell>
          <cell r="L1385" t="str">
            <v>Energy</v>
          </cell>
          <cell r="M1385" t="str">
            <v>Summer</v>
          </cell>
          <cell r="N1385" t="str">
            <v>Off Peak</v>
          </cell>
          <cell r="R1385" t="str">
            <v>N/A</v>
          </cell>
          <cell r="V1385">
            <v>30936779.552146561</v>
          </cell>
        </row>
        <row r="1386">
          <cell r="G1386" t="str">
            <v>ETOUC</v>
          </cell>
          <cell r="J1386" t="str">
            <v>WH</v>
          </cell>
          <cell r="L1386" t="str">
            <v>Energy</v>
          </cell>
          <cell r="M1386" t="str">
            <v>Winter</v>
          </cell>
          <cell r="N1386" t="str">
            <v>Min Bill kWh</v>
          </cell>
          <cell r="R1386" t="str">
            <v>N/A</v>
          </cell>
          <cell r="V1386">
            <v>1126372.492443</v>
          </cell>
        </row>
        <row r="1387">
          <cell r="G1387" t="str">
            <v>ETOUC</v>
          </cell>
          <cell r="J1387" t="str">
            <v>WH</v>
          </cell>
          <cell r="L1387" t="str">
            <v>Energy</v>
          </cell>
          <cell r="M1387" t="str">
            <v>Winter</v>
          </cell>
          <cell r="N1387" t="str">
            <v>Off Peak</v>
          </cell>
          <cell r="R1387" t="str">
            <v>N/A</v>
          </cell>
          <cell r="V1387">
            <v>38732644.232076965</v>
          </cell>
        </row>
        <row r="1388">
          <cell r="G1388" t="str">
            <v>ETOUC</v>
          </cell>
          <cell r="J1388" t="str">
            <v>WH</v>
          </cell>
          <cell r="L1388" t="str">
            <v>Energy</v>
          </cell>
          <cell r="M1388" t="str">
            <v>Winter</v>
          </cell>
          <cell r="N1388" t="str">
            <v>Peak</v>
          </cell>
          <cell r="R1388" t="str">
            <v>N/A</v>
          </cell>
          <cell r="V1388">
            <v>34943286.957904026</v>
          </cell>
        </row>
        <row r="1389">
          <cell r="G1389" t="str">
            <v>ELTOUC</v>
          </cell>
          <cell r="J1389" t="str">
            <v>WH</v>
          </cell>
          <cell r="L1389" t="str">
            <v>Energy</v>
          </cell>
          <cell r="M1389" t="str">
            <v>Summer</v>
          </cell>
          <cell r="N1389" t="str">
            <v>Peak</v>
          </cell>
          <cell r="R1389" t="str">
            <v>C</v>
          </cell>
          <cell r="V1389">
            <v>167709460.08231527</v>
          </cell>
        </row>
        <row r="1390">
          <cell r="G1390" t="str">
            <v>ELTOUC</v>
          </cell>
          <cell r="J1390" t="str">
            <v>WH</v>
          </cell>
          <cell r="L1390" t="str">
            <v>Energy</v>
          </cell>
          <cell r="M1390" t="str">
            <v>Summer</v>
          </cell>
          <cell r="N1390" t="str">
            <v>Off Peak</v>
          </cell>
          <cell r="R1390" t="str">
            <v>C</v>
          </cell>
          <cell r="V1390">
            <v>293202309.11130273</v>
          </cell>
        </row>
        <row r="1391">
          <cell r="G1391" t="str">
            <v>ELTOUC</v>
          </cell>
          <cell r="J1391" t="str">
            <v>WH</v>
          </cell>
          <cell r="L1391" t="str">
            <v>Energy</v>
          </cell>
          <cell r="M1391" t="str">
            <v>Winter</v>
          </cell>
          <cell r="N1391" t="str">
            <v>Off Peak</v>
          </cell>
          <cell r="R1391" t="str">
            <v>C</v>
          </cell>
          <cell r="V1391">
            <v>514014378.8474496</v>
          </cell>
        </row>
        <row r="1392">
          <cell r="G1392" t="str">
            <v>ELTOUC</v>
          </cell>
          <cell r="J1392" t="str">
            <v>WH</v>
          </cell>
          <cell r="L1392" t="str">
            <v>Energy</v>
          </cell>
          <cell r="M1392" t="str">
            <v>Summer</v>
          </cell>
          <cell r="N1392" t="str">
            <v>Min Bill kWh</v>
          </cell>
          <cell r="R1392" t="str">
            <v>C</v>
          </cell>
          <cell r="V1392">
            <v>16972438.279430002</v>
          </cell>
        </row>
        <row r="1393">
          <cell r="G1393" t="str">
            <v>ELTOUC</v>
          </cell>
          <cell r="J1393" t="str">
            <v>WH</v>
          </cell>
          <cell r="L1393" t="str">
            <v>Energy</v>
          </cell>
          <cell r="M1393" t="str">
            <v>Winter</v>
          </cell>
          <cell r="N1393" t="str">
            <v>Min Bill kWh</v>
          </cell>
          <cell r="R1393" t="str">
            <v>C</v>
          </cell>
          <cell r="V1393">
            <v>10850585.433714001</v>
          </cell>
        </row>
        <row r="1394">
          <cell r="G1394" t="str">
            <v>ELTOUC</v>
          </cell>
          <cell r="J1394" t="str">
            <v>WH</v>
          </cell>
          <cell r="L1394" t="str">
            <v>Energy</v>
          </cell>
          <cell r="M1394" t="str">
            <v>Winter</v>
          </cell>
          <cell r="N1394" t="str">
            <v>Peak</v>
          </cell>
          <cell r="R1394" t="str">
            <v>C</v>
          </cell>
          <cell r="V1394">
            <v>241856298.8226614</v>
          </cell>
        </row>
        <row r="1395">
          <cell r="G1395" t="str">
            <v>ETOUC</v>
          </cell>
          <cell r="J1395" t="str">
            <v>WH</v>
          </cell>
          <cell r="L1395" t="str">
            <v>Energy</v>
          </cell>
          <cell r="M1395" t="str">
            <v>Summer</v>
          </cell>
          <cell r="N1395" t="str">
            <v>Peak</v>
          </cell>
          <cell r="R1395" t="str">
            <v>N/A</v>
          </cell>
          <cell r="V1395">
            <v>387971927.71646893</v>
          </cell>
        </row>
        <row r="1396">
          <cell r="G1396" t="str">
            <v>ETOUC</v>
          </cell>
          <cell r="J1396" t="str">
            <v>WH</v>
          </cell>
          <cell r="L1396" t="str">
            <v>Energy</v>
          </cell>
          <cell r="M1396" t="str">
            <v>Summer</v>
          </cell>
          <cell r="N1396" t="str">
            <v>Off Peak</v>
          </cell>
          <cell r="R1396" t="str">
            <v>N/A</v>
          </cell>
          <cell r="V1396">
            <v>845752543.71543813</v>
          </cell>
        </row>
        <row r="1397">
          <cell r="G1397" t="str">
            <v>ETOUC</v>
          </cell>
          <cell r="J1397" t="str">
            <v>WH</v>
          </cell>
          <cell r="L1397" t="str">
            <v>Energy</v>
          </cell>
          <cell r="M1397" t="str">
            <v>Winter</v>
          </cell>
          <cell r="N1397" t="str">
            <v>Off Peak</v>
          </cell>
          <cell r="R1397" t="str">
            <v>N/A</v>
          </cell>
          <cell r="V1397">
            <v>1006467011.8220711</v>
          </cell>
        </row>
        <row r="1398">
          <cell r="G1398" t="str">
            <v>ETOUC</v>
          </cell>
          <cell r="J1398" t="str">
            <v>WH</v>
          </cell>
          <cell r="L1398" t="str">
            <v>Energy</v>
          </cell>
          <cell r="M1398" t="str">
            <v>Summer</v>
          </cell>
          <cell r="N1398" t="str">
            <v>Min Bill kWh</v>
          </cell>
          <cell r="R1398" t="str">
            <v>N/A</v>
          </cell>
          <cell r="V1398">
            <v>28291563.300997999</v>
          </cell>
        </row>
        <row r="1399">
          <cell r="G1399" t="str">
            <v>ETOUC</v>
          </cell>
          <cell r="J1399" t="str">
            <v>WH</v>
          </cell>
          <cell r="L1399" t="str">
            <v>Energy</v>
          </cell>
          <cell r="M1399" t="str">
            <v>Winter</v>
          </cell>
          <cell r="N1399" t="str">
            <v>Min Bill kWh</v>
          </cell>
          <cell r="R1399" t="str">
            <v>N/A</v>
          </cell>
          <cell r="V1399">
            <v>19855556.040177003</v>
          </cell>
        </row>
        <row r="1400">
          <cell r="G1400" t="str">
            <v>ETOUC</v>
          </cell>
          <cell r="J1400" t="str">
            <v>WH</v>
          </cell>
          <cell r="L1400" t="str">
            <v>Energy</v>
          </cell>
          <cell r="M1400" t="str">
            <v>Winter</v>
          </cell>
          <cell r="N1400" t="str">
            <v>Peak</v>
          </cell>
          <cell r="R1400" t="str">
            <v>N/A</v>
          </cell>
          <cell r="V1400">
            <v>706924411.42138994</v>
          </cell>
        </row>
        <row r="1401">
          <cell r="G1401" t="str">
            <v>ETOUC</v>
          </cell>
          <cell r="J1401" t="str">
            <v>WH</v>
          </cell>
          <cell r="L1401" t="str">
            <v>Energy</v>
          </cell>
          <cell r="M1401" t="str">
            <v>Summer</v>
          </cell>
          <cell r="N1401" t="str">
            <v>Min Bill kWh</v>
          </cell>
          <cell r="R1401" t="str">
            <v>N/A</v>
          </cell>
          <cell r="V1401">
            <v>1720345.3381570003</v>
          </cell>
        </row>
        <row r="1402">
          <cell r="G1402" t="str">
            <v>ETOUC</v>
          </cell>
          <cell r="J1402" t="str">
            <v>WH</v>
          </cell>
          <cell r="L1402" t="str">
            <v>Energy</v>
          </cell>
          <cell r="M1402" t="str">
            <v>Summer</v>
          </cell>
          <cell r="N1402" t="str">
            <v>Peak</v>
          </cell>
          <cell r="R1402" t="str">
            <v>N/A</v>
          </cell>
          <cell r="V1402">
            <v>14406096.522485439</v>
          </cell>
        </row>
        <row r="1403">
          <cell r="G1403" t="str">
            <v>ETOUC</v>
          </cell>
          <cell r="J1403" t="str">
            <v>WH</v>
          </cell>
          <cell r="L1403" t="str">
            <v>Energy</v>
          </cell>
          <cell r="M1403" t="str">
            <v>Summer</v>
          </cell>
          <cell r="N1403" t="str">
            <v>Off Peak</v>
          </cell>
          <cell r="R1403" t="str">
            <v>N/A</v>
          </cell>
          <cell r="V1403">
            <v>30936779.552146561</v>
          </cell>
        </row>
        <row r="1404">
          <cell r="G1404" t="str">
            <v>ETOUC</v>
          </cell>
          <cell r="J1404" t="str">
            <v>WH</v>
          </cell>
          <cell r="L1404" t="str">
            <v>Energy</v>
          </cell>
          <cell r="M1404" t="str">
            <v>Winter</v>
          </cell>
          <cell r="N1404" t="str">
            <v>Min Bill kWh</v>
          </cell>
          <cell r="R1404" t="str">
            <v>N/A</v>
          </cell>
          <cell r="V1404">
            <v>1126372.492443</v>
          </cell>
        </row>
        <row r="1405">
          <cell r="G1405" t="str">
            <v>ETOUC</v>
          </cell>
          <cell r="J1405" t="str">
            <v>WH</v>
          </cell>
          <cell r="L1405" t="str">
            <v>Energy</v>
          </cell>
          <cell r="M1405" t="str">
            <v>Winter</v>
          </cell>
          <cell r="N1405" t="str">
            <v>Off Peak</v>
          </cell>
          <cell r="R1405" t="str">
            <v>N/A</v>
          </cell>
          <cell r="V1405">
            <v>38732644.232076965</v>
          </cell>
        </row>
        <row r="1406">
          <cell r="G1406" t="str">
            <v>ETOUC</v>
          </cell>
          <cell r="J1406" t="str">
            <v>WH</v>
          </cell>
          <cell r="L1406" t="str">
            <v>Energy</v>
          </cell>
          <cell r="M1406" t="str">
            <v>Winter</v>
          </cell>
          <cell r="N1406" t="str">
            <v>Peak</v>
          </cell>
          <cell r="R1406" t="str">
            <v>N/A</v>
          </cell>
          <cell r="V1406">
            <v>34943286.957904026</v>
          </cell>
        </row>
        <row r="1407">
          <cell r="G1407" t="str">
            <v>ELTOUC</v>
          </cell>
          <cell r="J1407" t="str">
            <v>WH</v>
          </cell>
          <cell r="L1407" t="str">
            <v>Energy</v>
          </cell>
          <cell r="M1407" t="str">
            <v>Summer</v>
          </cell>
          <cell r="N1407" t="str">
            <v>Peak</v>
          </cell>
          <cell r="R1407" t="str">
            <v>C</v>
          </cell>
          <cell r="V1407">
            <v>167709460.08231527</v>
          </cell>
        </row>
        <row r="1408">
          <cell r="G1408" t="str">
            <v>ELTOUC</v>
          </cell>
          <cell r="J1408" t="str">
            <v>WH</v>
          </cell>
          <cell r="L1408" t="str">
            <v>Energy</v>
          </cell>
          <cell r="M1408" t="str">
            <v>Summer</v>
          </cell>
          <cell r="N1408" t="str">
            <v>Off Peak</v>
          </cell>
          <cell r="R1408" t="str">
            <v>C</v>
          </cell>
          <cell r="V1408">
            <v>293202309.11130273</v>
          </cell>
        </row>
        <row r="1409">
          <cell r="G1409" t="str">
            <v>ELTOUC</v>
          </cell>
          <cell r="J1409" t="str">
            <v>WH</v>
          </cell>
          <cell r="L1409" t="str">
            <v>Energy</v>
          </cell>
          <cell r="M1409" t="str">
            <v>Winter</v>
          </cell>
          <cell r="N1409" t="str">
            <v>Off Peak</v>
          </cell>
          <cell r="R1409" t="str">
            <v>C</v>
          </cell>
          <cell r="V1409">
            <v>514014378.8474496</v>
          </cell>
        </row>
        <row r="1410">
          <cell r="G1410" t="str">
            <v>ELTOUC</v>
          </cell>
          <cell r="J1410" t="str">
            <v>WH</v>
          </cell>
          <cell r="L1410" t="str">
            <v>Energy</v>
          </cell>
          <cell r="M1410" t="str">
            <v>Summer</v>
          </cell>
          <cell r="N1410" t="str">
            <v>Min Bill kWh</v>
          </cell>
          <cell r="R1410" t="str">
            <v>C</v>
          </cell>
          <cell r="V1410">
            <v>16972438.279430002</v>
          </cell>
        </row>
        <row r="1411">
          <cell r="G1411" t="str">
            <v>ELTOUC</v>
          </cell>
          <cell r="J1411" t="str">
            <v>WH</v>
          </cell>
          <cell r="L1411" t="str">
            <v>Energy</v>
          </cell>
          <cell r="M1411" t="str">
            <v>Winter</v>
          </cell>
          <cell r="N1411" t="str">
            <v>Min Bill kWh</v>
          </cell>
          <cell r="R1411" t="str">
            <v>C</v>
          </cell>
          <cell r="V1411">
            <v>10850585.433714001</v>
          </cell>
        </row>
        <row r="1412">
          <cell r="G1412" t="str">
            <v>ELTOUC</v>
          </cell>
          <cell r="J1412" t="str">
            <v>WH</v>
          </cell>
          <cell r="L1412" t="str">
            <v>Energy</v>
          </cell>
          <cell r="M1412" t="str">
            <v>Winter</v>
          </cell>
          <cell r="N1412" t="str">
            <v>Peak</v>
          </cell>
          <cell r="R1412" t="str">
            <v>C</v>
          </cell>
          <cell r="V1412">
            <v>241856298.8226614</v>
          </cell>
        </row>
        <row r="1413">
          <cell r="G1413" t="str">
            <v>ETOUC</v>
          </cell>
          <cell r="J1413" t="str">
            <v>WH</v>
          </cell>
          <cell r="L1413" t="str">
            <v>Energy</v>
          </cell>
          <cell r="M1413" t="str">
            <v>Summer</v>
          </cell>
          <cell r="N1413" t="str">
            <v>Peak</v>
          </cell>
          <cell r="R1413" t="str">
            <v>N/A</v>
          </cell>
          <cell r="V1413">
            <v>387971927.71646893</v>
          </cell>
        </row>
        <row r="1414">
          <cell r="G1414" t="str">
            <v>ETOUC</v>
          </cell>
          <cell r="J1414" t="str">
            <v>WH</v>
          </cell>
          <cell r="L1414" t="str">
            <v>Energy</v>
          </cell>
          <cell r="M1414" t="str">
            <v>Summer</v>
          </cell>
          <cell r="N1414" t="str">
            <v>Off Peak</v>
          </cell>
          <cell r="R1414" t="str">
            <v>N/A</v>
          </cell>
          <cell r="V1414">
            <v>845752543.71543813</v>
          </cell>
        </row>
        <row r="1415">
          <cell r="G1415" t="str">
            <v>ETOUC</v>
          </cell>
          <cell r="J1415" t="str">
            <v>WH</v>
          </cell>
          <cell r="L1415" t="str">
            <v>Energy</v>
          </cell>
          <cell r="M1415" t="str">
            <v>Winter</v>
          </cell>
          <cell r="N1415" t="str">
            <v>Off Peak</v>
          </cell>
          <cell r="R1415" t="str">
            <v>N/A</v>
          </cell>
          <cell r="V1415">
            <v>1006467011.8220711</v>
          </cell>
        </row>
        <row r="1416">
          <cell r="G1416" t="str">
            <v>ETOUC</v>
          </cell>
          <cell r="J1416" t="str">
            <v>WH</v>
          </cell>
          <cell r="L1416" t="str">
            <v>Energy</v>
          </cell>
          <cell r="M1416" t="str">
            <v>Summer</v>
          </cell>
          <cell r="N1416" t="str">
            <v>Min Bill kWh</v>
          </cell>
          <cell r="R1416" t="str">
            <v>N/A</v>
          </cell>
          <cell r="V1416">
            <v>28291563.300997999</v>
          </cell>
        </row>
        <row r="1417">
          <cell r="G1417" t="str">
            <v>ETOUC</v>
          </cell>
          <cell r="J1417" t="str">
            <v>WH</v>
          </cell>
          <cell r="L1417" t="str">
            <v>Energy</v>
          </cell>
          <cell r="M1417" t="str">
            <v>Winter</v>
          </cell>
          <cell r="N1417" t="str">
            <v>Min Bill kWh</v>
          </cell>
          <cell r="R1417" t="str">
            <v>N/A</v>
          </cell>
          <cell r="V1417">
            <v>19855556.040177003</v>
          </cell>
        </row>
        <row r="1418">
          <cell r="G1418" t="str">
            <v>ETOUC</v>
          </cell>
          <cell r="J1418" t="str">
            <v>WH</v>
          </cell>
          <cell r="L1418" t="str">
            <v>Energy</v>
          </cell>
          <cell r="M1418" t="str">
            <v>Winter</v>
          </cell>
          <cell r="N1418" t="str">
            <v>Peak</v>
          </cell>
          <cell r="R1418" t="str">
            <v>N/A</v>
          </cell>
          <cell r="V1418">
            <v>706924411.42138994</v>
          </cell>
        </row>
        <row r="1419">
          <cell r="G1419" t="str">
            <v>ETOUC</v>
          </cell>
          <cell r="J1419" t="str">
            <v>WH</v>
          </cell>
          <cell r="L1419" t="str">
            <v>Energy</v>
          </cell>
          <cell r="M1419" t="str">
            <v>Summer</v>
          </cell>
          <cell r="N1419" t="str">
            <v>Min Bill kWh</v>
          </cell>
          <cell r="R1419" t="str">
            <v>N/A</v>
          </cell>
          <cell r="V1419">
            <v>1720345.3381570003</v>
          </cell>
        </row>
        <row r="1420">
          <cell r="G1420" t="str">
            <v>ETOUC</v>
          </cell>
          <cell r="J1420" t="str">
            <v>WH</v>
          </cell>
          <cell r="L1420" t="str">
            <v>Energy</v>
          </cell>
          <cell r="M1420" t="str">
            <v>Summer</v>
          </cell>
          <cell r="N1420" t="str">
            <v>Peak</v>
          </cell>
          <cell r="R1420" t="str">
            <v>N/A</v>
          </cell>
          <cell r="V1420">
            <v>14406096.522485439</v>
          </cell>
        </row>
        <row r="1421">
          <cell r="G1421" t="str">
            <v>ETOUC</v>
          </cell>
          <cell r="J1421" t="str">
            <v>WH</v>
          </cell>
          <cell r="L1421" t="str">
            <v>Energy</v>
          </cell>
          <cell r="M1421" t="str">
            <v>Summer</v>
          </cell>
          <cell r="N1421" t="str">
            <v>Off Peak</v>
          </cell>
          <cell r="R1421" t="str">
            <v>N/A</v>
          </cell>
          <cell r="V1421">
            <v>30936779.552146561</v>
          </cell>
        </row>
        <row r="1422">
          <cell r="G1422" t="str">
            <v>ETOUC</v>
          </cell>
          <cell r="J1422" t="str">
            <v>WH</v>
          </cell>
          <cell r="L1422" t="str">
            <v>Energy</v>
          </cell>
          <cell r="M1422" t="str">
            <v>Winter</v>
          </cell>
          <cell r="N1422" t="str">
            <v>Min Bill kWh</v>
          </cell>
          <cell r="R1422" t="str">
            <v>N/A</v>
          </cell>
          <cell r="V1422">
            <v>1126372.492443</v>
          </cell>
        </row>
        <row r="1423">
          <cell r="G1423" t="str">
            <v>ETOUC</v>
          </cell>
          <cell r="J1423" t="str">
            <v>WH</v>
          </cell>
          <cell r="L1423" t="str">
            <v>Energy</v>
          </cell>
          <cell r="M1423" t="str">
            <v>Winter</v>
          </cell>
          <cell r="N1423" t="str">
            <v>Off Peak</v>
          </cell>
          <cell r="R1423" t="str">
            <v>N/A</v>
          </cell>
          <cell r="V1423">
            <v>38732644.232076965</v>
          </cell>
        </row>
        <row r="1424">
          <cell r="G1424" t="str">
            <v>ETOUC</v>
          </cell>
          <cell r="J1424" t="str">
            <v>WH</v>
          </cell>
          <cell r="L1424" t="str">
            <v>Energy</v>
          </cell>
          <cell r="M1424" t="str">
            <v>Winter</v>
          </cell>
          <cell r="N1424" t="str">
            <v>Peak</v>
          </cell>
          <cell r="R1424" t="str">
            <v>N/A</v>
          </cell>
          <cell r="V1424">
            <v>34943286.957904026</v>
          </cell>
        </row>
        <row r="1425">
          <cell r="G1425" t="str">
            <v>E-1</v>
          </cell>
          <cell r="J1425" t="str">
            <v>PCIA</v>
          </cell>
          <cell r="L1425" t="str">
            <v>Vin 22</v>
          </cell>
          <cell r="M1425" t="str">
            <v>N/A</v>
          </cell>
          <cell r="N1425" t="str">
            <v>N/A</v>
          </cell>
          <cell r="R1425" t="str">
            <v>N/A</v>
          </cell>
          <cell r="V1425">
            <v>0</v>
          </cell>
        </row>
        <row r="1426">
          <cell r="G1426" t="str">
            <v>EL-1</v>
          </cell>
          <cell r="J1426" t="str">
            <v>PCIA</v>
          </cell>
          <cell r="L1426" t="str">
            <v>Vin 22</v>
          </cell>
          <cell r="M1426" t="str">
            <v>N/A</v>
          </cell>
          <cell r="N1426" t="str">
            <v>N/A</v>
          </cell>
          <cell r="R1426" t="str">
            <v>C</v>
          </cell>
          <cell r="V1426">
            <v>0</v>
          </cell>
        </row>
        <row r="1427">
          <cell r="G1427" t="str">
            <v>E-1</v>
          </cell>
          <cell r="J1427" t="str">
            <v>PCIA</v>
          </cell>
          <cell r="L1427" t="str">
            <v>Vin 23</v>
          </cell>
          <cell r="M1427" t="str">
            <v>N/A</v>
          </cell>
          <cell r="N1427" t="str">
            <v>N/A</v>
          </cell>
          <cell r="R1427" t="str">
            <v>N/A</v>
          </cell>
          <cell r="V1427">
            <v>0</v>
          </cell>
        </row>
        <row r="1428">
          <cell r="G1428" t="str">
            <v>EL-1</v>
          </cell>
          <cell r="J1428" t="str">
            <v>PCIA</v>
          </cell>
          <cell r="L1428" t="str">
            <v>Vin 23</v>
          </cell>
          <cell r="M1428" t="str">
            <v>N/A</v>
          </cell>
          <cell r="N1428" t="str">
            <v>N/A</v>
          </cell>
          <cell r="R1428" t="str">
            <v>C</v>
          </cell>
          <cell r="V1428">
            <v>0</v>
          </cell>
        </row>
        <row r="1429">
          <cell r="G1429" t="str">
            <v>E-1</v>
          </cell>
          <cell r="J1429" t="str">
            <v>PCIA</v>
          </cell>
          <cell r="L1429" t="str">
            <v>Vin 24</v>
          </cell>
          <cell r="M1429" t="str">
            <v>N/A</v>
          </cell>
          <cell r="N1429" t="str">
            <v>N/A</v>
          </cell>
          <cell r="R1429" t="str">
            <v>N/A</v>
          </cell>
          <cell r="V1429">
            <v>0</v>
          </cell>
        </row>
        <row r="1430">
          <cell r="G1430" t="str">
            <v>EL-1</v>
          </cell>
          <cell r="J1430" t="str">
            <v>PCIA</v>
          </cell>
          <cell r="L1430" t="str">
            <v>Vin 24</v>
          </cell>
          <cell r="M1430" t="str">
            <v>N/A</v>
          </cell>
          <cell r="N1430" t="str">
            <v>N/A</v>
          </cell>
          <cell r="R1430" t="str">
            <v>C</v>
          </cell>
          <cell r="V1430">
            <v>0</v>
          </cell>
        </row>
        <row r="1431">
          <cell r="G1431" t="str">
            <v>ETOUC</v>
          </cell>
          <cell r="J1431" t="str">
            <v>PCIA</v>
          </cell>
          <cell r="L1431" t="str">
            <v>DL</v>
          </cell>
          <cell r="M1431" t="str">
            <v>N/A</v>
          </cell>
          <cell r="N1431" t="str">
            <v>N/A</v>
          </cell>
          <cell r="R1431" t="str">
            <v>N/A</v>
          </cell>
          <cell r="V1431">
            <v>0</v>
          </cell>
        </row>
        <row r="1432">
          <cell r="G1432" t="str">
            <v>ETOUC</v>
          </cell>
          <cell r="J1432" t="str">
            <v>PCIA</v>
          </cell>
          <cell r="L1432" t="str">
            <v>Pre-09</v>
          </cell>
          <cell r="M1432" t="str">
            <v>N/A</v>
          </cell>
          <cell r="N1432" t="str">
            <v>N/A</v>
          </cell>
          <cell r="R1432" t="str">
            <v>N/A</v>
          </cell>
          <cell r="V1432">
            <v>0</v>
          </cell>
        </row>
        <row r="1433">
          <cell r="G1433" t="str">
            <v>ETOUC</v>
          </cell>
          <cell r="J1433" t="str">
            <v>PCIA</v>
          </cell>
          <cell r="L1433" t="str">
            <v>Vin 09</v>
          </cell>
          <cell r="M1433" t="str">
            <v>N/A</v>
          </cell>
          <cell r="N1433" t="str">
            <v>N/A</v>
          </cell>
          <cell r="R1433" t="str">
            <v>N/A</v>
          </cell>
          <cell r="V1433">
            <v>0</v>
          </cell>
        </row>
        <row r="1434">
          <cell r="G1434" t="str">
            <v>ETOUC</v>
          </cell>
          <cell r="J1434" t="str">
            <v>PCIA</v>
          </cell>
          <cell r="L1434" t="str">
            <v>Vin 10</v>
          </cell>
          <cell r="M1434" t="str">
            <v>N/A</v>
          </cell>
          <cell r="N1434" t="str">
            <v>N/A</v>
          </cell>
          <cell r="R1434" t="str">
            <v>N/A</v>
          </cell>
          <cell r="V1434">
            <v>0</v>
          </cell>
        </row>
        <row r="1435">
          <cell r="G1435" t="str">
            <v>ETOUC</v>
          </cell>
          <cell r="J1435" t="str">
            <v>PCIA</v>
          </cell>
          <cell r="L1435" t="str">
            <v>Vin 11</v>
          </cell>
          <cell r="M1435" t="str">
            <v>N/A</v>
          </cell>
          <cell r="N1435" t="str">
            <v>N/A</v>
          </cell>
          <cell r="R1435" t="str">
            <v>N/A</v>
          </cell>
          <cell r="V1435">
            <v>0</v>
          </cell>
        </row>
        <row r="1436">
          <cell r="G1436" t="str">
            <v>ETOUC</v>
          </cell>
          <cell r="J1436" t="str">
            <v>PCIA</v>
          </cell>
          <cell r="L1436" t="str">
            <v>Vin 12</v>
          </cell>
          <cell r="M1436" t="str">
            <v>N/A</v>
          </cell>
          <cell r="N1436" t="str">
            <v>N/A</v>
          </cell>
          <cell r="R1436" t="str">
            <v>N/A</v>
          </cell>
          <cell r="V1436">
            <v>0</v>
          </cell>
        </row>
        <row r="1437">
          <cell r="G1437" t="str">
            <v>ETOUC</v>
          </cell>
          <cell r="J1437" t="str">
            <v>PCIA</v>
          </cell>
          <cell r="L1437" t="str">
            <v>Vin 13</v>
          </cell>
          <cell r="M1437" t="str">
            <v>N/A</v>
          </cell>
          <cell r="N1437" t="str">
            <v>N/A</v>
          </cell>
          <cell r="R1437" t="str">
            <v>N/A</v>
          </cell>
          <cell r="V1437">
            <v>0</v>
          </cell>
        </row>
        <row r="1438">
          <cell r="G1438" t="str">
            <v>ETOUC</v>
          </cell>
          <cell r="J1438" t="str">
            <v>PCIA</v>
          </cell>
          <cell r="L1438" t="str">
            <v>Vin 14</v>
          </cell>
          <cell r="M1438" t="str">
            <v>N/A</v>
          </cell>
          <cell r="N1438" t="str">
            <v>N/A</v>
          </cell>
          <cell r="R1438" t="str">
            <v>N/A</v>
          </cell>
          <cell r="V1438">
            <v>0</v>
          </cell>
        </row>
        <row r="1439">
          <cell r="G1439" t="str">
            <v>ETOUC</v>
          </cell>
          <cell r="J1439" t="str">
            <v>PCIA</v>
          </cell>
          <cell r="L1439" t="str">
            <v>Vin 15</v>
          </cell>
          <cell r="M1439" t="str">
            <v>N/A</v>
          </cell>
          <cell r="N1439" t="str">
            <v>N/A</v>
          </cell>
          <cell r="R1439" t="str">
            <v>N/A</v>
          </cell>
          <cell r="V1439">
            <v>0</v>
          </cell>
        </row>
        <row r="1440">
          <cell r="G1440" t="str">
            <v>ETOUC</v>
          </cell>
          <cell r="J1440" t="str">
            <v>PCIA</v>
          </cell>
          <cell r="L1440" t="str">
            <v>Vin 16</v>
          </cell>
          <cell r="M1440" t="str">
            <v>N/A</v>
          </cell>
          <cell r="N1440" t="str">
            <v>N/A</v>
          </cell>
          <cell r="R1440" t="str">
            <v>N/A</v>
          </cell>
          <cell r="V1440">
            <v>0</v>
          </cell>
        </row>
        <row r="1441">
          <cell r="G1441" t="str">
            <v>ETOUC</v>
          </cell>
          <cell r="J1441" t="str">
            <v>PCIA</v>
          </cell>
          <cell r="L1441" t="str">
            <v>Vin 17</v>
          </cell>
          <cell r="M1441" t="str">
            <v>N/A</v>
          </cell>
          <cell r="N1441" t="str">
            <v>N/A</v>
          </cell>
          <cell r="R1441" t="str">
            <v>N/A</v>
          </cell>
          <cell r="V1441">
            <v>0</v>
          </cell>
        </row>
        <row r="1442">
          <cell r="G1442" t="str">
            <v>ETOUC</v>
          </cell>
          <cell r="J1442" t="str">
            <v>PCIA</v>
          </cell>
          <cell r="L1442" t="str">
            <v>Vin 18</v>
          </cell>
          <cell r="M1442" t="str">
            <v>N/A</v>
          </cell>
          <cell r="N1442" t="str">
            <v>N/A</v>
          </cell>
          <cell r="R1442" t="str">
            <v>N/A</v>
          </cell>
          <cell r="V1442">
            <v>0</v>
          </cell>
        </row>
        <row r="1443">
          <cell r="G1443" t="str">
            <v>ETOUC</v>
          </cell>
          <cell r="J1443" t="str">
            <v>PCIA</v>
          </cell>
          <cell r="L1443" t="str">
            <v>Vin 19</v>
          </cell>
          <cell r="M1443" t="str">
            <v>N/A</v>
          </cell>
          <cell r="N1443" t="str">
            <v>N/A</v>
          </cell>
          <cell r="R1443" t="str">
            <v>N/A</v>
          </cell>
          <cell r="V1443">
            <v>0</v>
          </cell>
        </row>
        <row r="1444">
          <cell r="G1444" t="str">
            <v>ETOUC</v>
          </cell>
          <cell r="J1444" t="str">
            <v>PCIA</v>
          </cell>
          <cell r="L1444" t="str">
            <v>Vin 20</v>
          </cell>
          <cell r="M1444" t="str">
            <v>N/A</v>
          </cell>
          <cell r="N1444" t="str">
            <v>N/A</v>
          </cell>
          <cell r="R1444" t="str">
            <v>N/A</v>
          </cell>
          <cell r="V1444">
            <v>0</v>
          </cell>
        </row>
        <row r="1445">
          <cell r="G1445" t="str">
            <v>ETOUC</v>
          </cell>
          <cell r="J1445" t="str">
            <v>PCIA</v>
          </cell>
          <cell r="L1445" t="str">
            <v>Vin 21</v>
          </cell>
          <cell r="M1445" t="str">
            <v>N/A</v>
          </cell>
          <cell r="N1445" t="str">
            <v>N/A</v>
          </cell>
          <cell r="R1445" t="str">
            <v>N/A</v>
          </cell>
          <cell r="V1445">
            <v>0</v>
          </cell>
        </row>
        <row r="1446">
          <cell r="G1446" t="str">
            <v>ETOUC</v>
          </cell>
          <cell r="J1446" t="str">
            <v>PCIA</v>
          </cell>
          <cell r="L1446" t="str">
            <v>Vin Bund</v>
          </cell>
          <cell r="M1446" t="str">
            <v>N/A</v>
          </cell>
          <cell r="N1446" t="str">
            <v>N/A</v>
          </cell>
          <cell r="R1446" t="str">
            <v>N/A</v>
          </cell>
          <cell r="V1446">
            <v>0</v>
          </cell>
        </row>
        <row r="1447">
          <cell r="G1447" t="str">
            <v>ETOUC</v>
          </cell>
          <cell r="J1447" t="str">
            <v>PCIA</v>
          </cell>
          <cell r="L1447" t="str">
            <v>Vin 22</v>
          </cell>
          <cell r="M1447" t="str">
            <v>N/A</v>
          </cell>
          <cell r="N1447" t="str">
            <v>N/A</v>
          </cell>
          <cell r="R1447" t="str">
            <v>N/A</v>
          </cell>
          <cell r="V1447">
            <v>0</v>
          </cell>
        </row>
        <row r="1448">
          <cell r="G1448" t="str">
            <v>ETOUC</v>
          </cell>
          <cell r="J1448" t="str">
            <v>PCIA</v>
          </cell>
          <cell r="L1448" t="str">
            <v>Vin 23</v>
          </cell>
          <cell r="M1448" t="str">
            <v>N/A</v>
          </cell>
          <cell r="N1448" t="str">
            <v>N/A</v>
          </cell>
          <cell r="R1448" t="str">
            <v>N/A</v>
          </cell>
          <cell r="V1448">
            <v>0</v>
          </cell>
        </row>
        <row r="1449">
          <cell r="G1449" t="str">
            <v>E-1</v>
          </cell>
          <cell r="J1449" t="str">
            <v>PCIA</v>
          </cell>
          <cell r="L1449" t="str">
            <v>Vin 25</v>
          </cell>
          <cell r="M1449" t="str">
            <v>N/A</v>
          </cell>
          <cell r="N1449" t="str">
            <v>N/A</v>
          </cell>
          <cell r="R1449" t="str">
            <v>N/A</v>
          </cell>
          <cell r="V1449">
            <v>0</v>
          </cell>
        </row>
        <row r="1450">
          <cell r="G1450" t="str">
            <v>EL-1</v>
          </cell>
          <cell r="J1450" t="str">
            <v>PCIA</v>
          </cell>
          <cell r="L1450" t="str">
            <v>Vin 25</v>
          </cell>
          <cell r="M1450" t="str">
            <v>N/A</v>
          </cell>
          <cell r="N1450" t="str">
            <v>N/A</v>
          </cell>
          <cell r="R1450" t="str">
            <v>C</v>
          </cell>
          <cell r="V1450">
            <v>0</v>
          </cell>
        </row>
        <row r="1451">
          <cell r="G1451" t="str">
            <v>ETOUC</v>
          </cell>
          <cell r="J1451" t="str">
            <v>PCIA</v>
          </cell>
          <cell r="L1451" t="str">
            <v>Vin 24</v>
          </cell>
          <cell r="M1451" t="str">
            <v>N/A</v>
          </cell>
          <cell r="N1451" t="str">
            <v>N/A</v>
          </cell>
          <cell r="R1451" t="str">
            <v>N/A</v>
          </cell>
          <cell r="V1451">
            <v>0</v>
          </cell>
        </row>
        <row r="1452">
          <cell r="G1452" t="str">
            <v>ELTOUC</v>
          </cell>
          <cell r="J1452" t="str">
            <v>PCIA</v>
          </cell>
          <cell r="L1452" t="str">
            <v>DL</v>
          </cell>
          <cell r="M1452" t="str">
            <v>N/A</v>
          </cell>
          <cell r="N1452" t="str">
            <v>N/A</v>
          </cell>
          <cell r="R1452" t="str">
            <v>N/A</v>
          </cell>
          <cell r="V1452">
            <v>0</v>
          </cell>
        </row>
        <row r="1453">
          <cell r="G1453" t="str">
            <v>ELTOUC</v>
          </cell>
          <cell r="J1453" t="str">
            <v>PCIA</v>
          </cell>
          <cell r="L1453" t="str">
            <v>Pre-09</v>
          </cell>
          <cell r="M1453" t="str">
            <v>N/A</v>
          </cell>
          <cell r="N1453" t="str">
            <v>N/A</v>
          </cell>
          <cell r="R1453" t="str">
            <v>N/A</v>
          </cell>
          <cell r="V1453">
            <v>0</v>
          </cell>
        </row>
        <row r="1454">
          <cell r="G1454" t="str">
            <v>ELTOUC</v>
          </cell>
          <cell r="J1454" t="str">
            <v>PCIA</v>
          </cell>
          <cell r="L1454" t="str">
            <v>Vin 09</v>
          </cell>
          <cell r="M1454" t="str">
            <v>N/A</v>
          </cell>
          <cell r="N1454" t="str">
            <v>N/A</v>
          </cell>
          <cell r="R1454" t="str">
            <v>N/A</v>
          </cell>
          <cell r="V1454">
            <v>0</v>
          </cell>
        </row>
        <row r="1455">
          <cell r="G1455" t="str">
            <v>ELTOUC</v>
          </cell>
          <cell r="J1455" t="str">
            <v>PCIA</v>
          </cell>
          <cell r="L1455" t="str">
            <v>Vin 10</v>
          </cell>
          <cell r="M1455" t="str">
            <v>N/A</v>
          </cell>
          <cell r="N1455" t="str">
            <v>N/A</v>
          </cell>
          <cell r="R1455" t="str">
            <v>N/A</v>
          </cell>
          <cell r="V1455">
            <v>0</v>
          </cell>
        </row>
        <row r="1456">
          <cell r="G1456" t="str">
            <v>ELTOUC</v>
          </cell>
          <cell r="J1456" t="str">
            <v>PCIA</v>
          </cell>
          <cell r="L1456" t="str">
            <v>Vin 11</v>
          </cell>
          <cell r="M1456" t="str">
            <v>N/A</v>
          </cell>
          <cell r="N1456" t="str">
            <v>N/A</v>
          </cell>
          <cell r="R1456" t="str">
            <v>N/A</v>
          </cell>
          <cell r="V1456">
            <v>0</v>
          </cell>
        </row>
        <row r="1457">
          <cell r="G1457" t="str">
            <v>ELTOUC</v>
          </cell>
          <cell r="J1457" t="str">
            <v>PCIA</v>
          </cell>
          <cell r="L1457" t="str">
            <v>Vin 12</v>
          </cell>
          <cell r="M1457" t="str">
            <v>N/A</v>
          </cell>
          <cell r="N1457" t="str">
            <v>N/A</v>
          </cell>
          <cell r="R1457" t="str">
            <v>N/A</v>
          </cell>
          <cell r="V1457">
            <v>0</v>
          </cell>
        </row>
        <row r="1458">
          <cell r="G1458" t="str">
            <v>ELTOUC</v>
          </cell>
          <cell r="J1458" t="str">
            <v>PCIA</v>
          </cell>
          <cell r="L1458" t="str">
            <v>Vin 13</v>
          </cell>
          <cell r="M1458" t="str">
            <v>N/A</v>
          </cell>
          <cell r="N1458" t="str">
            <v>N/A</v>
          </cell>
          <cell r="R1458" t="str">
            <v>N/A</v>
          </cell>
          <cell r="V1458">
            <v>0</v>
          </cell>
        </row>
        <row r="1459">
          <cell r="G1459" t="str">
            <v>ELTOUC</v>
          </cell>
          <cell r="J1459" t="str">
            <v>PCIA</v>
          </cell>
          <cell r="L1459" t="str">
            <v>Vin 14</v>
          </cell>
          <cell r="M1459" t="str">
            <v>N/A</v>
          </cell>
          <cell r="N1459" t="str">
            <v>N/A</v>
          </cell>
          <cell r="R1459" t="str">
            <v>N/A</v>
          </cell>
          <cell r="V1459">
            <v>0</v>
          </cell>
        </row>
        <row r="1460">
          <cell r="G1460" t="str">
            <v>ELTOUC</v>
          </cell>
          <cell r="J1460" t="str">
            <v>PCIA</v>
          </cell>
          <cell r="L1460" t="str">
            <v>Vin 15</v>
          </cell>
          <cell r="M1460" t="str">
            <v>N/A</v>
          </cell>
          <cell r="N1460" t="str">
            <v>N/A</v>
          </cell>
          <cell r="R1460" t="str">
            <v>N/A</v>
          </cell>
          <cell r="V1460">
            <v>0</v>
          </cell>
        </row>
        <row r="1461">
          <cell r="G1461" t="str">
            <v>ELTOUC</v>
          </cell>
          <cell r="J1461" t="str">
            <v>PCIA</v>
          </cell>
          <cell r="L1461" t="str">
            <v>Vin 16</v>
          </cell>
          <cell r="M1461" t="str">
            <v>N/A</v>
          </cell>
          <cell r="N1461" t="str">
            <v>N/A</v>
          </cell>
          <cell r="R1461" t="str">
            <v>N/A</v>
          </cell>
          <cell r="V1461">
            <v>0</v>
          </cell>
        </row>
        <row r="1462">
          <cell r="G1462" t="str">
            <v>ELTOUC</v>
          </cell>
          <cell r="J1462" t="str">
            <v>PCIA</v>
          </cell>
          <cell r="L1462" t="str">
            <v>Vin 17</v>
          </cell>
          <cell r="M1462" t="str">
            <v>N/A</v>
          </cell>
          <cell r="N1462" t="str">
            <v>N/A</v>
          </cell>
          <cell r="R1462" t="str">
            <v>N/A</v>
          </cell>
          <cell r="V1462">
            <v>0</v>
          </cell>
        </row>
        <row r="1463">
          <cell r="G1463" t="str">
            <v>ELTOUC</v>
          </cell>
          <cell r="J1463" t="str">
            <v>PCIA</v>
          </cell>
          <cell r="L1463" t="str">
            <v>Vin 18</v>
          </cell>
          <cell r="M1463" t="str">
            <v>N/A</v>
          </cell>
          <cell r="N1463" t="str">
            <v>N/A</v>
          </cell>
          <cell r="R1463" t="str">
            <v>N/A</v>
          </cell>
          <cell r="V1463">
            <v>0</v>
          </cell>
        </row>
        <row r="1464">
          <cell r="G1464" t="str">
            <v>ELTOUC</v>
          </cell>
          <cell r="J1464" t="str">
            <v>PCIA</v>
          </cell>
          <cell r="L1464" t="str">
            <v>Vin 19</v>
          </cell>
          <cell r="M1464" t="str">
            <v>N/A</v>
          </cell>
          <cell r="N1464" t="str">
            <v>N/A</v>
          </cell>
          <cell r="R1464" t="str">
            <v>N/A</v>
          </cell>
          <cell r="V1464">
            <v>0</v>
          </cell>
        </row>
        <row r="1465">
          <cell r="G1465" t="str">
            <v>ELTOUC</v>
          </cell>
          <cell r="J1465" t="str">
            <v>PCIA</v>
          </cell>
          <cell r="L1465" t="str">
            <v>Vin 20</v>
          </cell>
          <cell r="M1465" t="str">
            <v>N/A</v>
          </cell>
          <cell r="N1465" t="str">
            <v>N/A</v>
          </cell>
          <cell r="R1465" t="str">
            <v>N/A</v>
          </cell>
          <cell r="V1465">
            <v>0</v>
          </cell>
        </row>
        <row r="1466">
          <cell r="G1466" t="str">
            <v>ELTOUC</v>
          </cell>
          <cell r="J1466" t="str">
            <v>PCIA</v>
          </cell>
          <cell r="L1466" t="str">
            <v>Vin 21</v>
          </cell>
          <cell r="M1466" t="str">
            <v>N/A</v>
          </cell>
          <cell r="N1466" t="str">
            <v>N/A</v>
          </cell>
          <cell r="R1466" t="str">
            <v>N/A</v>
          </cell>
          <cell r="V1466">
            <v>0</v>
          </cell>
        </row>
        <row r="1467">
          <cell r="G1467" t="str">
            <v>ELTOUC</v>
          </cell>
          <cell r="J1467" t="str">
            <v>PCIA</v>
          </cell>
          <cell r="L1467" t="str">
            <v>Vin Bund</v>
          </cell>
          <cell r="M1467" t="str">
            <v>N/A</v>
          </cell>
          <cell r="N1467" t="str">
            <v>N/A</v>
          </cell>
          <cell r="R1467" t="str">
            <v>N/A</v>
          </cell>
          <cell r="V1467">
            <v>0</v>
          </cell>
        </row>
        <row r="1468">
          <cell r="G1468" t="str">
            <v>ELTOUC</v>
          </cell>
          <cell r="J1468" t="str">
            <v>PCIA</v>
          </cell>
          <cell r="L1468" t="str">
            <v>Vin 22</v>
          </cell>
          <cell r="M1468" t="str">
            <v>N/A</v>
          </cell>
          <cell r="N1468" t="str">
            <v>N/A</v>
          </cell>
          <cell r="R1468" t="str">
            <v>N/A</v>
          </cell>
          <cell r="V1468">
            <v>0</v>
          </cell>
        </row>
        <row r="1469">
          <cell r="G1469" t="str">
            <v>ELTOUC</v>
          </cell>
          <cell r="J1469" t="str">
            <v>PCIA</v>
          </cell>
          <cell r="L1469" t="str">
            <v>Vin 23</v>
          </cell>
          <cell r="M1469" t="str">
            <v>N/A</v>
          </cell>
          <cell r="N1469" t="str">
            <v>N/A</v>
          </cell>
          <cell r="R1469" t="str">
            <v>N/A</v>
          </cell>
          <cell r="V1469">
            <v>0</v>
          </cell>
        </row>
        <row r="1470">
          <cell r="G1470" t="str">
            <v>ETOUC</v>
          </cell>
          <cell r="J1470" t="str">
            <v>PCIA</v>
          </cell>
          <cell r="L1470" t="str">
            <v>Vin 25</v>
          </cell>
          <cell r="M1470" t="str">
            <v>N/A</v>
          </cell>
          <cell r="N1470" t="str">
            <v>N/A</v>
          </cell>
          <cell r="R1470" t="str">
            <v>N/A</v>
          </cell>
          <cell r="V1470">
            <v>0</v>
          </cell>
        </row>
        <row r="1471">
          <cell r="G1471" t="str">
            <v>ELTOUC</v>
          </cell>
          <cell r="J1471" t="str">
            <v>PCIA</v>
          </cell>
          <cell r="L1471" t="str">
            <v>Vin 24</v>
          </cell>
          <cell r="M1471" t="str">
            <v>N/A</v>
          </cell>
          <cell r="N1471" t="str">
            <v>N/A</v>
          </cell>
          <cell r="R1471" t="str">
            <v>N/A</v>
          </cell>
          <cell r="V1471">
            <v>0</v>
          </cell>
        </row>
        <row r="1472">
          <cell r="G1472" t="str">
            <v>E-6</v>
          </cell>
          <cell r="J1472" t="str">
            <v>AB32 Credit</v>
          </cell>
          <cell r="L1472" t="str">
            <v>Energy</v>
          </cell>
          <cell r="M1472" t="str">
            <v>N/A</v>
          </cell>
          <cell r="N1472" t="str">
            <v>Min Bill kWh</v>
          </cell>
          <cell r="R1472" t="str">
            <v>N/A</v>
          </cell>
          <cell r="V1472">
            <v>0</v>
          </cell>
        </row>
        <row r="1473">
          <cell r="G1473" t="str">
            <v>E-6</v>
          </cell>
          <cell r="J1473" t="str">
            <v>AB32 Credit</v>
          </cell>
          <cell r="L1473" t="str">
            <v>Energy</v>
          </cell>
          <cell r="M1473" t="str">
            <v>Summer</v>
          </cell>
          <cell r="N1473" t="str">
            <v>Off Peak Tier 1</v>
          </cell>
          <cell r="R1473" t="str">
            <v>N/A</v>
          </cell>
          <cell r="V1473">
            <v>0</v>
          </cell>
        </row>
        <row r="1474">
          <cell r="G1474" t="str">
            <v>E-6</v>
          </cell>
          <cell r="J1474" t="str">
            <v>AB32 Credit</v>
          </cell>
          <cell r="L1474" t="str">
            <v>Energy</v>
          </cell>
          <cell r="M1474" t="str">
            <v>Summer</v>
          </cell>
          <cell r="N1474" t="str">
            <v>Off Peak Tier 2</v>
          </cell>
          <cell r="R1474" t="str">
            <v>N/A</v>
          </cell>
          <cell r="V1474">
            <v>0</v>
          </cell>
        </row>
        <row r="1475">
          <cell r="G1475" t="str">
            <v>E-6</v>
          </cell>
          <cell r="J1475" t="str">
            <v>AB32 Credit</v>
          </cell>
          <cell r="L1475" t="str">
            <v>Energy</v>
          </cell>
          <cell r="M1475" t="str">
            <v>Summer</v>
          </cell>
          <cell r="N1475" t="str">
            <v>Off Peak Tier 3</v>
          </cell>
          <cell r="R1475" t="str">
            <v>N/A</v>
          </cell>
          <cell r="V1475">
            <v>0</v>
          </cell>
        </row>
        <row r="1476">
          <cell r="G1476" t="str">
            <v>E-6</v>
          </cell>
          <cell r="J1476" t="str">
            <v>AB32 Credit</v>
          </cell>
          <cell r="L1476" t="str">
            <v>Energy</v>
          </cell>
          <cell r="M1476" t="str">
            <v>Summer</v>
          </cell>
          <cell r="N1476" t="str">
            <v>Off Peak Tier 4</v>
          </cell>
          <cell r="R1476" t="str">
            <v>N/A</v>
          </cell>
          <cell r="V1476">
            <v>0</v>
          </cell>
        </row>
        <row r="1477">
          <cell r="G1477" t="str">
            <v>E-6</v>
          </cell>
          <cell r="J1477" t="str">
            <v>AB32 Credit</v>
          </cell>
          <cell r="L1477" t="str">
            <v>Energy</v>
          </cell>
          <cell r="M1477" t="str">
            <v>Summer</v>
          </cell>
          <cell r="N1477" t="str">
            <v>Off Peak Tier 5</v>
          </cell>
          <cell r="R1477" t="str">
            <v>N/A</v>
          </cell>
          <cell r="V1477">
            <v>0</v>
          </cell>
        </row>
        <row r="1478">
          <cell r="G1478" t="str">
            <v>E-6</v>
          </cell>
          <cell r="J1478" t="str">
            <v>AB32 Credit</v>
          </cell>
          <cell r="L1478" t="str">
            <v>Energy</v>
          </cell>
          <cell r="M1478" t="str">
            <v>Summer</v>
          </cell>
          <cell r="N1478" t="str">
            <v>Part Peak Tier 1</v>
          </cell>
          <cell r="R1478" t="str">
            <v>N/A</v>
          </cell>
          <cell r="V1478">
            <v>0</v>
          </cell>
        </row>
        <row r="1479">
          <cell r="G1479" t="str">
            <v>E-6</v>
          </cell>
          <cell r="J1479" t="str">
            <v>AB32 Credit</v>
          </cell>
          <cell r="L1479" t="str">
            <v>Energy</v>
          </cell>
          <cell r="M1479" t="str">
            <v>Summer</v>
          </cell>
          <cell r="N1479" t="str">
            <v>Part Peak Tier 2</v>
          </cell>
          <cell r="R1479" t="str">
            <v>N/A</v>
          </cell>
          <cell r="V1479">
            <v>0</v>
          </cell>
        </row>
        <row r="1480">
          <cell r="G1480" t="str">
            <v>E-6</v>
          </cell>
          <cell r="J1480" t="str">
            <v>AB32 Credit</v>
          </cell>
          <cell r="L1480" t="str">
            <v>Energy</v>
          </cell>
          <cell r="M1480" t="str">
            <v>Summer</v>
          </cell>
          <cell r="N1480" t="str">
            <v>Part Peak Tier 3</v>
          </cell>
          <cell r="R1480" t="str">
            <v>N/A</v>
          </cell>
          <cell r="V1480">
            <v>0</v>
          </cell>
        </row>
        <row r="1481">
          <cell r="G1481" t="str">
            <v>E-6</v>
          </cell>
          <cell r="J1481" t="str">
            <v>AB32 Credit</v>
          </cell>
          <cell r="L1481" t="str">
            <v>Energy</v>
          </cell>
          <cell r="M1481" t="str">
            <v>Summer</v>
          </cell>
          <cell r="N1481" t="str">
            <v>Part Peak Tier 4</v>
          </cell>
          <cell r="R1481" t="str">
            <v>N/A</v>
          </cell>
          <cell r="V1481">
            <v>0</v>
          </cell>
        </row>
        <row r="1482">
          <cell r="G1482" t="str">
            <v>E-6</v>
          </cell>
          <cell r="J1482" t="str">
            <v>AB32 Credit</v>
          </cell>
          <cell r="L1482" t="str">
            <v>Energy</v>
          </cell>
          <cell r="M1482" t="str">
            <v>Summer</v>
          </cell>
          <cell r="N1482" t="str">
            <v>Part Peak Tier 5</v>
          </cell>
          <cell r="R1482" t="str">
            <v>N/A</v>
          </cell>
          <cell r="V1482">
            <v>0</v>
          </cell>
        </row>
        <row r="1483">
          <cell r="G1483" t="str">
            <v>E-6</v>
          </cell>
          <cell r="J1483" t="str">
            <v>AB32 Credit</v>
          </cell>
          <cell r="L1483" t="str">
            <v>Energy</v>
          </cell>
          <cell r="M1483" t="str">
            <v>Summer</v>
          </cell>
          <cell r="N1483" t="str">
            <v>Peak Tier 1</v>
          </cell>
          <cell r="R1483" t="str">
            <v>N/A</v>
          </cell>
          <cell r="V1483">
            <v>0</v>
          </cell>
        </row>
        <row r="1484">
          <cell r="G1484" t="str">
            <v>E-6</v>
          </cell>
          <cell r="J1484" t="str">
            <v>AB32 Credit</v>
          </cell>
          <cell r="L1484" t="str">
            <v>Energy</v>
          </cell>
          <cell r="M1484" t="str">
            <v>Summer</v>
          </cell>
          <cell r="N1484" t="str">
            <v>Peak Tier 2</v>
          </cell>
          <cell r="R1484" t="str">
            <v>N/A</v>
          </cell>
          <cell r="V1484">
            <v>0</v>
          </cell>
        </row>
        <row r="1485">
          <cell r="G1485" t="str">
            <v>E-6</v>
          </cell>
          <cell r="J1485" t="str">
            <v>AB32 Credit</v>
          </cell>
          <cell r="L1485" t="str">
            <v>Energy</v>
          </cell>
          <cell r="M1485" t="str">
            <v>Summer</v>
          </cell>
          <cell r="N1485" t="str">
            <v>Peak Tier 3</v>
          </cell>
          <cell r="R1485" t="str">
            <v>N/A</v>
          </cell>
          <cell r="V1485">
            <v>0</v>
          </cell>
        </row>
        <row r="1486">
          <cell r="G1486" t="str">
            <v>E-6</v>
          </cell>
          <cell r="J1486" t="str">
            <v>AB32 Credit</v>
          </cell>
          <cell r="L1486" t="str">
            <v>Energy</v>
          </cell>
          <cell r="M1486" t="str">
            <v>Summer</v>
          </cell>
          <cell r="N1486" t="str">
            <v>Peak Tier 4</v>
          </cell>
          <cell r="R1486" t="str">
            <v>N/A</v>
          </cell>
          <cell r="V1486">
            <v>0</v>
          </cell>
        </row>
        <row r="1487">
          <cell r="G1487" t="str">
            <v>E-6</v>
          </cell>
          <cell r="J1487" t="str">
            <v>AB32 Credit</v>
          </cell>
          <cell r="L1487" t="str">
            <v>Energy</v>
          </cell>
          <cell r="M1487" t="str">
            <v>Summer</v>
          </cell>
          <cell r="N1487" t="str">
            <v>Peak Tier 5</v>
          </cell>
          <cell r="R1487" t="str">
            <v>N/A</v>
          </cell>
          <cell r="V1487">
            <v>0</v>
          </cell>
        </row>
        <row r="1488">
          <cell r="G1488" t="str">
            <v>E-6</v>
          </cell>
          <cell r="J1488" t="str">
            <v>AB32 Credit</v>
          </cell>
          <cell r="L1488" t="str">
            <v>Energy</v>
          </cell>
          <cell r="M1488" t="str">
            <v>Winter</v>
          </cell>
          <cell r="N1488" t="str">
            <v>Off Peak Tier 1</v>
          </cell>
          <cell r="R1488" t="str">
            <v>N/A</v>
          </cell>
          <cell r="V1488">
            <v>0</v>
          </cell>
        </row>
        <row r="1489">
          <cell r="G1489" t="str">
            <v>E-6</v>
          </cell>
          <cell r="J1489" t="str">
            <v>AB32 Credit</v>
          </cell>
          <cell r="L1489" t="str">
            <v>Energy</v>
          </cell>
          <cell r="M1489" t="str">
            <v>Winter</v>
          </cell>
          <cell r="N1489" t="str">
            <v>Off Peak Tier 2</v>
          </cell>
          <cell r="R1489" t="str">
            <v>N/A</v>
          </cell>
          <cell r="V1489">
            <v>0</v>
          </cell>
        </row>
        <row r="1490">
          <cell r="G1490" t="str">
            <v>E-6</v>
          </cell>
          <cell r="J1490" t="str">
            <v>AB32 Credit</v>
          </cell>
          <cell r="L1490" t="str">
            <v>Energy</v>
          </cell>
          <cell r="M1490" t="str">
            <v>Winter</v>
          </cell>
          <cell r="N1490" t="str">
            <v>Off Peak Tier 3</v>
          </cell>
          <cell r="R1490" t="str">
            <v>N/A</v>
          </cell>
          <cell r="V1490">
            <v>0</v>
          </cell>
        </row>
        <row r="1491">
          <cell r="G1491" t="str">
            <v>E-6</v>
          </cell>
          <cell r="J1491" t="str">
            <v>AB32 Credit</v>
          </cell>
          <cell r="L1491" t="str">
            <v>Energy</v>
          </cell>
          <cell r="M1491" t="str">
            <v>Winter</v>
          </cell>
          <cell r="N1491" t="str">
            <v>Off Peak Tier 4</v>
          </cell>
          <cell r="R1491" t="str">
            <v>N/A</v>
          </cell>
          <cell r="V1491">
            <v>0</v>
          </cell>
        </row>
        <row r="1492">
          <cell r="G1492" t="str">
            <v>E-6</v>
          </cell>
          <cell r="J1492" t="str">
            <v>AB32 Credit</v>
          </cell>
          <cell r="L1492" t="str">
            <v>Energy</v>
          </cell>
          <cell r="M1492" t="str">
            <v>Winter</v>
          </cell>
          <cell r="N1492" t="str">
            <v>Off Peak Tier 5</v>
          </cell>
          <cell r="R1492" t="str">
            <v>N/A</v>
          </cell>
          <cell r="V1492">
            <v>0</v>
          </cell>
        </row>
        <row r="1493">
          <cell r="G1493" t="str">
            <v>E-6</v>
          </cell>
          <cell r="J1493" t="str">
            <v>AB32 Credit</v>
          </cell>
          <cell r="L1493" t="str">
            <v>Energy</v>
          </cell>
          <cell r="M1493" t="str">
            <v>Winter</v>
          </cell>
          <cell r="N1493" t="str">
            <v>Part Peak Tier 1</v>
          </cell>
          <cell r="R1493" t="str">
            <v>N/A</v>
          </cell>
          <cell r="V1493">
            <v>0</v>
          </cell>
        </row>
        <row r="1494">
          <cell r="G1494" t="str">
            <v>E-6</v>
          </cell>
          <cell r="J1494" t="str">
            <v>AB32 Credit</v>
          </cell>
          <cell r="L1494" t="str">
            <v>Energy</v>
          </cell>
          <cell r="M1494" t="str">
            <v>Winter</v>
          </cell>
          <cell r="N1494" t="str">
            <v>Part Peak Tier 2</v>
          </cell>
          <cell r="R1494" t="str">
            <v>N/A</v>
          </cell>
          <cell r="V1494">
            <v>0</v>
          </cell>
        </row>
        <row r="1495">
          <cell r="G1495" t="str">
            <v>E-6</v>
          </cell>
          <cell r="J1495" t="str">
            <v>AB32 Credit</v>
          </cell>
          <cell r="L1495" t="str">
            <v>Energy</v>
          </cell>
          <cell r="M1495" t="str">
            <v>Winter</v>
          </cell>
          <cell r="N1495" t="str">
            <v>Part Peak Tier 3</v>
          </cell>
          <cell r="R1495" t="str">
            <v>N/A</v>
          </cell>
          <cell r="V1495">
            <v>0</v>
          </cell>
        </row>
        <row r="1496">
          <cell r="G1496" t="str">
            <v>E-6</v>
          </cell>
          <cell r="J1496" t="str">
            <v>AB32 Credit</v>
          </cell>
          <cell r="L1496" t="str">
            <v>Energy</v>
          </cell>
          <cell r="M1496" t="str">
            <v>Winter</v>
          </cell>
          <cell r="N1496" t="str">
            <v>Part Peak Tier 4</v>
          </cell>
          <cell r="R1496" t="str">
            <v>N/A</v>
          </cell>
          <cell r="V1496">
            <v>0</v>
          </cell>
        </row>
        <row r="1497">
          <cell r="G1497" t="str">
            <v>E-6</v>
          </cell>
          <cell r="J1497" t="str">
            <v>AB32 Credit</v>
          </cell>
          <cell r="L1497" t="str">
            <v>Energy</v>
          </cell>
          <cell r="M1497" t="str">
            <v>Winter</v>
          </cell>
          <cell r="N1497" t="str">
            <v>Part Peak Tier 5</v>
          </cell>
          <cell r="R1497" t="str">
            <v>N/A</v>
          </cell>
          <cell r="V1497">
            <v>0</v>
          </cell>
        </row>
        <row r="1498">
          <cell r="G1498" t="str">
            <v>E-6</v>
          </cell>
          <cell r="J1498" t="str">
            <v>CIA</v>
          </cell>
          <cell r="L1498" t="str">
            <v>Energy</v>
          </cell>
          <cell r="M1498" t="str">
            <v>N/A</v>
          </cell>
          <cell r="N1498" t="str">
            <v>Min Bill kWh</v>
          </cell>
          <cell r="R1498" t="str">
            <v>N/A</v>
          </cell>
          <cell r="V1498">
            <v>0</v>
          </cell>
        </row>
        <row r="1499">
          <cell r="G1499" t="str">
            <v>E-6</v>
          </cell>
          <cell r="J1499" t="str">
            <v>CIA</v>
          </cell>
          <cell r="L1499" t="str">
            <v>Energy</v>
          </cell>
          <cell r="M1499" t="str">
            <v>Summer</v>
          </cell>
          <cell r="N1499" t="str">
            <v>Off Peak Tier 1</v>
          </cell>
          <cell r="R1499" t="str">
            <v>N/A</v>
          </cell>
          <cell r="V1499">
            <v>0</v>
          </cell>
        </row>
        <row r="1500">
          <cell r="G1500" t="str">
            <v>E-6</v>
          </cell>
          <cell r="J1500" t="str">
            <v>CIA</v>
          </cell>
          <cell r="L1500" t="str">
            <v>Energy</v>
          </cell>
          <cell r="M1500" t="str">
            <v>Summer</v>
          </cell>
          <cell r="N1500" t="str">
            <v>Off Peak Tier 2</v>
          </cell>
          <cell r="R1500" t="str">
            <v>N/A</v>
          </cell>
          <cell r="V1500">
            <v>0</v>
          </cell>
        </row>
        <row r="1501">
          <cell r="G1501" t="str">
            <v>E-6</v>
          </cell>
          <cell r="J1501" t="str">
            <v>CIA</v>
          </cell>
          <cell r="L1501" t="str">
            <v>Energy</v>
          </cell>
          <cell r="M1501" t="str">
            <v>Summer</v>
          </cell>
          <cell r="N1501" t="str">
            <v>Off Peak Tier 3</v>
          </cell>
          <cell r="R1501" t="str">
            <v>N/A</v>
          </cell>
          <cell r="V1501">
            <v>0</v>
          </cell>
        </row>
        <row r="1502">
          <cell r="G1502" t="str">
            <v>E-6</v>
          </cell>
          <cell r="J1502" t="str">
            <v>CIA</v>
          </cell>
          <cell r="L1502" t="str">
            <v>Energy</v>
          </cell>
          <cell r="M1502" t="str">
            <v>Summer</v>
          </cell>
          <cell r="N1502" t="str">
            <v>Off Peak Tier 4</v>
          </cell>
          <cell r="R1502" t="str">
            <v>N/A</v>
          </cell>
          <cell r="V1502">
            <v>0</v>
          </cell>
        </row>
        <row r="1503">
          <cell r="G1503" t="str">
            <v>E-6</v>
          </cell>
          <cell r="J1503" t="str">
            <v>CIA</v>
          </cell>
          <cell r="L1503" t="str">
            <v>Energy</v>
          </cell>
          <cell r="M1503" t="str">
            <v>Summer</v>
          </cell>
          <cell r="N1503" t="str">
            <v>Off Peak Tier 5</v>
          </cell>
          <cell r="R1503" t="str">
            <v>N/A</v>
          </cell>
          <cell r="V1503">
            <v>0</v>
          </cell>
        </row>
        <row r="1504">
          <cell r="G1504" t="str">
            <v>E-6</v>
          </cell>
          <cell r="J1504" t="str">
            <v>CIA</v>
          </cell>
          <cell r="L1504" t="str">
            <v>Energy</v>
          </cell>
          <cell r="M1504" t="str">
            <v>Summer</v>
          </cell>
          <cell r="N1504" t="str">
            <v>Part Peak Tier 1</v>
          </cell>
          <cell r="R1504" t="str">
            <v>N/A</v>
          </cell>
          <cell r="V1504">
            <v>0</v>
          </cell>
        </row>
        <row r="1505">
          <cell r="G1505" t="str">
            <v>E-6</v>
          </cell>
          <cell r="J1505" t="str">
            <v>CIA</v>
          </cell>
          <cell r="L1505" t="str">
            <v>Energy</v>
          </cell>
          <cell r="M1505" t="str">
            <v>Summer</v>
          </cell>
          <cell r="N1505" t="str">
            <v>Part Peak Tier 2</v>
          </cell>
          <cell r="R1505" t="str">
            <v>N/A</v>
          </cell>
          <cell r="V1505">
            <v>0</v>
          </cell>
        </row>
        <row r="1506">
          <cell r="G1506" t="str">
            <v>E-6</v>
          </cell>
          <cell r="J1506" t="str">
            <v>CIA</v>
          </cell>
          <cell r="L1506" t="str">
            <v>Energy</v>
          </cell>
          <cell r="M1506" t="str">
            <v>Summer</v>
          </cell>
          <cell r="N1506" t="str">
            <v>Part Peak Tier 3</v>
          </cell>
          <cell r="R1506" t="str">
            <v>N/A</v>
          </cell>
          <cell r="V1506">
            <v>0</v>
          </cell>
        </row>
        <row r="1507">
          <cell r="G1507" t="str">
            <v>E-6</v>
          </cell>
          <cell r="J1507" t="str">
            <v>CIA</v>
          </cell>
          <cell r="L1507" t="str">
            <v>Energy</v>
          </cell>
          <cell r="M1507" t="str">
            <v>Summer</v>
          </cell>
          <cell r="N1507" t="str">
            <v>Part Peak Tier 4</v>
          </cell>
          <cell r="R1507" t="str">
            <v>N/A</v>
          </cell>
          <cell r="V1507">
            <v>0</v>
          </cell>
        </row>
        <row r="1508">
          <cell r="G1508" t="str">
            <v>E-6</v>
          </cell>
          <cell r="J1508" t="str">
            <v>CIA</v>
          </cell>
          <cell r="L1508" t="str">
            <v>Energy</v>
          </cell>
          <cell r="M1508" t="str">
            <v>Summer</v>
          </cell>
          <cell r="N1508" t="str">
            <v>Part Peak Tier 5</v>
          </cell>
          <cell r="R1508" t="str">
            <v>N/A</v>
          </cell>
          <cell r="V1508">
            <v>0</v>
          </cell>
        </row>
        <row r="1509">
          <cell r="G1509" t="str">
            <v>E-6</v>
          </cell>
          <cell r="J1509" t="str">
            <v>CIA</v>
          </cell>
          <cell r="L1509" t="str">
            <v>Energy</v>
          </cell>
          <cell r="M1509" t="str">
            <v>Summer</v>
          </cell>
          <cell r="N1509" t="str">
            <v>Peak Tier 1</v>
          </cell>
          <cell r="R1509" t="str">
            <v>N/A</v>
          </cell>
          <cell r="V1509">
            <v>0</v>
          </cell>
        </row>
        <row r="1510">
          <cell r="G1510" t="str">
            <v>E-6</v>
          </cell>
          <cell r="J1510" t="str">
            <v>CIA</v>
          </cell>
          <cell r="L1510" t="str">
            <v>Energy</v>
          </cell>
          <cell r="M1510" t="str">
            <v>Summer</v>
          </cell>
          <cell r="N1510" t="str">
            <v>Peak Tier 2</v>
          </cell>
          <cell r="R1510" t="str">
            <v>N/A</v>
          </cell>
          <cell r="V1510">
            <v>0</v>
          </cell>
        </row>
        <row r="1511">
          <cell r="G1511" t="str">
            <v>E-6</v>
          </cell>
          <cell r="J1511" t="str">
            <v>CIA</v>
          </cell>
          <cell r="L1511" t="str">
            <v>Energy</v>
          </cell>
          <cell r="M1511" t="str">
            <v>Summer</v>
          </cell>
          <cell r="N1511" t="str">
            <v>Peak Tier 3</v>
          </cell>
          <cell r="R1511" t="str">
            <v>N/A</v>
          </cell>
          <cell r="V1511">
            <v>0</v>
          </cell>
        </row>
        <row r="1512">
          <cell r="G1512" t="str">
            <v>E-6</v>
          </cell>
          <cell r="J1512" t="str">
            <v>CIA</v>
          </cell>
          <cell r="L1512" t="str">
            <v>Energy</v>
          </cell>
          <cell r="M1512" t="str">
            <v>Summer</v>
          </cell>
          <cell r="N1512" t="str">
            <v>Peak Tier 4</v>
          </cell>
          <cell r="R1512" t="str">
            <v>N/A</v>
          </cell>
          <cell r="V1512">
            <v>0</v>
          </cell>
        </row>
        <row r="1513">
          <cell r="G1513" t="str">
            <v>E-6</v>
          </cell>
          <cell r="J1513" t="str">
            <v>CIA</v>
          </cell>
          <cell r="L1513" t="str">
            <v>Energy</v>
          </cell>
          <cell r="M1513" t="str">
            <v>Summer</v>
          </cell>
          <cell r="N1513" t="str">
            <v>Peak Tier 5</v>
          </cell>
          <cell r="R1513" t="str">
            <v>N/A</v>
          </cell>
          <cell r="V1513">
            <v>0</v>
          </cell>
        </row>
        <row r="1514">
          <cell r="G1514" t="str">
            <v>E-6</v>
          </cell>
          <cell r="J1514" t="str">
            <v>CIA</v>
          </cell>
          <cell r="L1514" t="str">
            <v>Energy</v>
          </cell>
          <cell r="M1514" t="str">
            <v>Winter</v>
          </cell>
          <cell r="N1514" t="str">
            <v>Off Peak Tier 1</v>
          </cell>
          <cell r="R1514" t="str">
            <v>N/A</v>
          </cell>
          <cell r="V1514">
            <v>0</v>
          </cell>
        </row>
        <row r="1515">
          <cell r="G1515" t="str">
            <v>E-6</v>
          </cell>
          <cell r="J1515" t="str">
            <v>CIA</v>
          </cell>
          <cell r="L1515" t="str">
            <v>Energy</v>
          </cell>
          <cell r="M1515" t="str">
            <v>Winter</v>
          </cell>
          <cell r="N1515" t="str">
            <v>Off Peak Tier 2</v>
          </cell>
          <cell r="R1515" t="str">
            <v>N/A</v>
          </cell>
          <cell r="V1515">
            <v>0</v>
          </cell>
        </row>
        <row r="1516">
          <cell r="G1516" t="str">
            <v>E-6</v>
          </cell>
          <cell r="J1516" t="str">
            <v>CIA</v>
          </cell>
          <cell r="L1516" t="str">
            <v>Energy</v>
          </cell>
          <cell r="M1516" t="str">
            <v>Winter</v>
          </cell>
          <cell r="N1516" t="str">
            <v>Off Peak Tier 3</v>
          </cell>
          <cell r="R1516" t="str">
            <v>N/A</v>
          </cell>
          <cell r="V1516">
            <v>0</v>
          </cell>
        </row>
        <row r="1517">
          <cell r="G1517" t="str">
            <v>E-6</v>
          </cell>
          <cell r="J1517" t="str">
            <v>CIA</v>
          </cell>
          <cell r="L1517" t="str">
            <v>Energy</v>
          </cell>
          <cell r="M1517" t="str">
            <v>Winter</v>
          </cell>
          <cell r="N1517" t="str">
            <v>Off Peak Tier 4</v>
          </cell>
          <cell r="R1517" t="str">
            <v>N/A</v>
          </cell>
          <cell r="V1517">
            <v>0</v>
          </cell>
        </row>
        <row r="1518">
          <cell r="G1518" t="str">
            <v>E-6</v>
          </cell>
          <cell r="J1518" t="str">
            <v>CIA</v>
          </cell>
          <cell r="L1518" t="str">
            <v>Energy</v>
          </cell>
          <cell r="M1518" t="str">
            <v>Winter</v>
          </cell>
          <cell r="N1518" t="str">
            <v>Off Peak Tier 5</v>
          </cell>
          <cell r="R1518" t="str">
            <v>N/A</v>
          </cell>
          <cell r="V1518">
            <v>0</v>
          </cell>
        </row>
        <row r="1519">
          <cell r="G1519" t="str">
            <v>E-6</v>
          </cell>
          <cell r="J1519" t="str">
            <v>CIA</v>
          </cell>
          <cell r="L1519" t="str">
            <v>Energy</v>
          </cell>
          <cell r="M1519" t="str">
            <v>Winter</v>
          </cell>
          <cell r="N1519" t="str">
            <v>Part Peak Tier 1</v>
          </cell>
          <cell r="R1519" t="str">
            <v>N/A</v>
          </cell>
          <cell r="V1519">
            <v>0</v>
          </cell>
        </row>
        <row r="1520">
          <cell r="G1520" t="str">
            <v>E-6</v>
          </cell>
          <cell r="J1520" t="str">
            <v>CIA</v>
          </cell>
          <cell r="L1520" t="str">
            <v>Energy</v>
          </cell>
          <cell r="M1520" t="str">
            <v>Winter</v>
          </cell>
          <cell r="N1520" t="str">
            <v>Part Peak Tier 2</v>
          </cell>
          <cell r="R1520" t="str">
            <v>N/A</v>
          </cell>
          <cell r="V1520">
            <v>0</v>
          </cell>
        </row>
        <row r="1521">
          <cell r="G1521" t="str">
            <v>E-6</v>
          </cell>
          <cell r="J1521" t="str">
            <v>CIA</v>
          </cell>
          <cell r="L1521" t="str">
            <v>Energy</v>
          </cell>
          <cell r="M1521" t="str">
            <v>Winter</v>
          </cell>
          <cell r="N1521" t="str">
            <v>Part Peak Tier 3</v>
          </cell>
          <cell r="R1521" t="str">
            <v>N/A</v>
          </cell>
          <cell r="V1521">
            <v>0</v>
          </cell>
        </row>
        <row r="1522">
          <cell r="G1522" t="str">
            <v>E-6</v>
          </cell>
          <cell r="J1522" t="str">
            <v>CIA</v>
          </cell>
          <cell r="L1522" t="str">
            <v>Energy</v>
          </cell>
          <cell r="M1522" t="str">
            <v>Winter</v>
          </cell>
          <cell r="N1522" t="str">
            <v>Part Peak Tier 4</v>
          </cell>
          <cell r="R1522" t="str">
            <v>N/A</v>
          </cell>
          <cell r="V1522">
            <v>0</v>
          </cell>
        </row>
        <row r="1523">
          <cell r="G1523" t="str">
            <v>E-6</v>
          </cell>
          <cell r="J1523" t="str">
            <v>CIA</v>
          </cell>
          <cell r="L1523" t="str">
            <v>Energy</v>
          </cell>
          <cell r="M1523" t="str">
            <v>Winter</v>
          </cell>
          <cell r="N1523" t="str">
            <v>Part Peak Tier 5</v>
          </cell>
          <cell r="R1523" t="str">
            <v>N/A</v>
          </cell>
          <cell r="V1523">
            <v>0</v>
          </cell>
        </row>
        <row r="1524">
          <cell r="G1524" t="str">
            <v>E-6</v>
          </cell>
          <cell r="J1524" t="str">
            <v>CTC</v>
          </cell>
          <cell r="L1524" t="str">
            <v>Energy</v>
          </cell>
          <cell r="M1524" t="str">
            <v>N/A</v>
          </cell>
          <cell r="N1524" t="str">
            <v>Min Bill kWh</v>
          </cell>
          <cell r="R1524" t="str">
            <v>N/A</v>
          </cell>
          <cell r="V1524">
            <v>0</v>
          </cell>
        </row>
        <row r="1525">
          <cell r="G1525" t="str">
            <v>E-6</v>
          </cell>
          <cell r="J1525" t="str">
            <v>CTC</v>
          </cell>
          <cell r="L1525" t="str">
            <v>Energy</v>
          </cell>
          <cell r="M1525" t="str">
            <v>Summer</v>
          </cell>
          <cell r="N1525" t="str">
            <v>Off Peak Tier 1</v>
          </cell>
          <cell r="R1525" t="str">
            <v>N/A</v>
          </cell>
          <cell r="V1525">
            <v>0</v>
          </cell>
        </row>
        <row r="1526">
          <cell r="G1526" t="str">
            <v>E-6</v>
          </cell>
          <cell r="J1526" t="str">
            <v>CTC</v>
          </cell>
          <cell r="L1526" t="str">
            <v>Energy</v>
          </cell>
          <cell r="M1526" t="str">
            <v>Summer</v>
          </cell>
          <cell r="N1526" t="str">
            <v>Off Peak Tier 2</v>
          </cell>
          <cell r="R1526" t="str">
            <v>N/A</v>
          </cell>
          <cell r="V1526">
            <v>0</v>
          </cell>
        </row>
        <row r="1527">
          <cell r="G1527" t="str">
            <v>E-6</v>
          </cell>
          <cell r="J1527" t="str">
            <v>CTC</v>
          </cell>
          <cell r="L1527" t="str">
            <v>Energy</v>
          </cell>
          <cell r="M1527" t="str">
            <v>Summer</v>
          </cell>
          <cell r="N1527" t="str">
            <v>Off Peak Tier 3</v>
          </cell>
          <cell r="R1527" t="str">
            <v>N/A</v>
          </cell>
          <cell r="V1527">
            <v>0</v>
          </cell>
        </row>
        <row r="1528">
          <cell r="G1528" t="str">
            <v>E-6</v>
          </cell>
          <cell r="J1528" t="str">
            <v>CTC</v>
          </cell>
          <cell r="L1528" t="str">
            <v>Energy</v>
          </cell>
          <cell r="M1528" t="str">
            <v>Summer</v>
          </cell>
          <cell r="N1528" t="str">
            <v>Off Peak Tier 4</v>
          </cell>
          <cell r="R1528" t="str">
            <v>N/A</v>
          </cell>
          <cell r="V1528">
            <v>0</v>
          </cell>
        </row>
        <row r="1529">
          <cell r="G1529" t="str">
            <v>E-6</v>
          </cell>
          <cell r="J1529" t="str">
            <v>CTC</v>
          </cell>
          <cell r="L1529" t="str">
            <v>Energy</v>
          </cell>
          <cell r="M1529" t="str">
            <v>Summer</v>
          </cell>
          <cell r="N1529" t="str">
            <v>Off Peak Tier 5</v>
          </cell>
          <cell r="R1529" t="str">
            <v>N/A</v>
          </cell>
          <cell r="V1529">
            <v>0</v>
          </cell>
        </row>
        <row r="1530">
          <cell r="G1530" t="str">
            <v>E-6</v>
          </cell>
          <cell r="J1530" t="str">
            <v>CTC</v>
          </cell>
          <cell r="L1530" t="str">
            <v>Energy</v>
          </cell>
          <cell r="M1530" t="str">
            <v>Summer</v>
          </cell>
          <cell r="N1530" t="str">
            <v>Part Peak Tier 1</v>
          </cell>
          <cell r="R1530" t="str">
            <v>N/A</v>
          </cell>
          <cell r="V1530">
            <v>0</v>
          </cell>
        </row>
        <row r="1531">
          <cell r="G1531" t="str">
            <v>E-6</v>
          </cell>
          <cell r="J1531" t="str">
            <v>CTC</v>
          </cell>
          <cell r="L1531" t="str">
            <v>Energy</v>
          </cell>
          <cell r="M1531" t="str">
            <v>Summer</v>
          </cell>
          <cell r="N1531" t="str">
            <v>Part Peak Tier 2</v>
          </cell>
          <cell r="R1531" t="str">
            <v>N/A</v>
          </cell>
          <cell r="V1531">
            <v>0</v>
          </cell>
        </row>
        <row r="1532">
          <cell r="G1532" t="str">
            <v>E-6</v>
          </cell>
          <cell r="J1532" t="str">
            <v>CTC</v>
          </cell>
          <cell r="L1532" t="str">
            <v>Energy</v>
          </cell>
          <cell r="M1532" t="str">
            <v>Summer</v>
          </cell>
          <cell r="N1532" t="str">
            <v>Part Peak Tier 3</v>
          </cell>
          <cell r="R1532" t="str">
            <v>N/A</v>
          </cell>
          <cell r="V1532">
            <v>0</v>
          </cell>
        </row>
        <row r="1533">
          <cell r="G1533" t="str">
            <v>E-6</v>
          </cell>
          <cell r="J1533" t="str">
            <v>CTC</v>
          </cell>
          <cell r="L1533" t="str">
            <v>Energy</v>
          </cell>
          <cell r="M1533" t="str">
            <v>Summer</v>
          </cell>
          <cell r="N1533" t="str">
            <v>Part Peak Tier 4</v>
          </cell>
          <cell r="R1533" t="str">
            <v>N/A</v>
          </cell>
          <cell r="V1533">
            <v>0</v>
          </cell>
        </row>
        <row r="1534">
          <cell r="G1534" t="str">
            <v>E-6</v>
          </cell>
          <cell r="J1534" t="str">
            <v>CTC</v>
          </cell>
          <cell r="L1534" t="str">
            <v>Energy</v>
          </cell>
          <cell r="M1534" t="str">
            <v>Summer</v>
          </cell>
          <cell r="N1534" t="str">
            <v>Part Peak Tier 5</v>
          </cell>
          <cell r="R1534" t="str">
            <v>N/A</v>
          </cell>
          <cell r="V1534">
            <v>0</v>
          </cell>
        </row>
        <row r="1535">
          <cell r="G1535" t="str">
            <v>E-6</v>
          </cell>
          <cell r="J1535" t="str">
            <v>CTC</v>
          </cell>
          <cell r="L1535" t="str">
            <v>Energy</v>
          </cell>
          <cell r="M1535" t="str">
            <v>Summer</v>
          </cell>
          <cell r="N1535" t="str">
            <v>Peak Tier 1</v>
          </cell>
          <cell r="R1535" t="str">
            <v>N/A</v>
          </cell>
          <cell r="V1535">
            <v>0</v>
          </cell>
        </row>
        <row r="1536">
          <cell r="G1536" t="str">
            <v>E-6</v>
          </cell>
          <cell r="J1536" t="str">
            <v>CTC</v>
          </cell>
          <cell r="L1536" t="str">
            <v>Energy</v>
          </cell>
          <cell r="M1536" t="str">
            <v>Summer</v>
          </cell>
          <cell r="N1536" t="str">
            <v>Peak Tier 2</v>
          </cell>
          <cell r="R1536" t="str">
            <v>N/A</v>
          </cell>
          <cell r="V1536">
            <v>0</v>
          </cell>
        </row>
        <row r="1537">
          <cell r="G1537" t="str">
            <v>E-6</v>
          </cell>
          <cell r="J1537" t="str">
            <v>CTC</v>
          </cell>
          <cell r="L1537" t="str">
            <v>Energy</v>
          </cell>
          <cell r="M1537" t="str">
            <v>Summer</v>
          </cell>
          <cell r="N1537" t="str">
            <v>Peak Tier 3</v>
          </cell>
          <cell r="R1537" t="str">
            <v>N/A</v>
          </cell>
          <cell r="V1537">
            <v>0</v>
          </cell>
        </row>
        <row r="1538">
          <cell r="G1538" t="str">
            <v>E-6</v>
          </cell>
          <cell r="J1538" t="str">
            <v>CTC</v>
          </cell>
          <cell r="L1538" t="str">
            <v>Energy</v>
          </cell>
          <cell r="M1538" t="str">
            <v>Summer</v>
          </cell>
          <cell r="N1538" t="str">
            <v>Peak Tier 4</v>
          </cell>
          <cell r="R1538" t="str">
            <v>N/A</v>
          </cell>
          <cell r="V1538">
            <v>0</v>
          </cell>
        </row>
        <row r="1539">
          <cell r="G1539" t="str">
            <v>E-6</v>
          </cell>
          <cell r="J1539" t="str">
            <v>CTC</v>
          </cell>
          <cell r="L1539" t="str">
            <v>Energy</v>
          </cell>
          <cell r="M1539" t="str">
            <v>Summer</v>
          </cell>
          <cell r="N1539" t="str">
            <v>Peak Tier 5</v>
          </cell>
          <cell r="R1539" t="str">
            <v>N/A</v>
          </cell>
          <cell r="V1539">
            <v>0</v>
          </cell>
        </row>
        <row r="1540">
          <cell r="G1540" t="str">
            <v>E-6</v>
          </cell>
          <cell r="J1540" t="str">
            <v>CTC</v>
          </cell>
          <cell r="L1540" t="str">
            <v>Energy</v>
          </cell>
          <cell r="M1540" t="str">
            <v>Winter</v>
          </cell>
          <cell r="N1540" t="str">
            <v>Off Peak Tier 1</v>
          </cell>
          <cell r="R1540" t="str">
            <v>N/A</v>
          </cell>
          <cell r="V1540">
            <v>0</v>
          </cell>
        </row>
        <row r="1541">
          <cell r="G1541" t="str">
            <v>E-6</v>
          </cell>
          <cell r="J1541" t="str">
            <v>CTC</v>
          </cell>
          <cell r="L1541" t="str">
            <v>Energy</v>
          </cell>
          <cell r="M1541" t="str">
            <v>Winter</v>
          </cell>
          <cell r="N1541" t="str">
            <v>Off Peak Tier 2</v>
          </cell>
          <cell r="R1541" t="str">
            <v>N/A</v>
          </cell>
          <cell r="V1541">
            <v>0</v>
          </cell>
        </row>
        <row r="1542">
          <cell r="G1542" t="str">
            <v>E-6</v>
          </cell>
          <cell r="J1542" t="str">
            <v>CTC</v>
          </cell>
          <cell r="L1542" t="str">
            <v>Energy</v>
          </cell>
          <cell r="M1542" t="str">
            <v>Winter</v>
          </cell>
          <cell r="N1542" t="str">
            <v>Off Peak Tier 3</v>
          </cell>
          <cell r="R1542" t="str">
            <v>N/A</v>
          </cell>
          <cell r="V1542">
            <v>0</v>
          </cell>
        </row>
        <row r="1543">
          <cell r="G1543" t="str">
            <v>E-6</v>
          </cell>
          <cell r="J1543" t="str">
            <v>CTC</v>
          </cell>
          <cell r="L1543" t="str">
            <v>Energy</v>
          </cell>
          <cell r="M1543" t="str">
            <v>Winter</v>
          </cell>
          <cell r="N1543" t="str">
            <v>Off Peak Tier 4</v>
          </cell>
          <cell r="R1543" t="str">
            <v>N/A</v>
          </cell>
          <cell r="V1543">
            <v>0</v>
          </cell>
        </row>
        <row r="1544">
          <cell r="G1544" t="str">
            <v>E-6</v>
          </cell>
          <cell r="J1544" t="str">
            <v>CTC</v>
          </cell>
          <cell r="L1544" t="str">
            <v>Energy</v>
          </cell>
          <cell r="M1544" t="str">
            <v>Winter</v>
          </cell>
          <cell r="N1544" t="str">
            <v>Off Peak Tier 5</v>
          </cell>
          <cell r="R1544" t="str">
            <v>N/A</v>
          </cell>
          <cell r="V1544">
            <v>0</v>
          </cell>
        </row>
        <row r="1545">
          <cell r="G1545" t="str">
            <v>E-6</v>
          </cell>
          <cell r="J1545" t="str">
            <v>CTC</v>
          </cell>
          <cell r="L1545" t="str">
            <v>Energy</v>
          </cell>
          <cell r="M1545" t="str">
            <v>Winter</v>
          </cell>
          <cell r="N1545" t="str">
            <v>Part Peak Tier 1</v>
          </cell>
          <cell r="R1545" t="str">
            <v>N/A</v>
          </cell>
          <cell r="V1545">
            <v>0</v>
          </cell>
        </row>
        <row r="1546">
          <cell r="G1546" t="str">
            <v>E-6</v>
          </cell>
          <cell r="J1546" t="str">
            <v>CTC</v>
          </cell>
          <cell r="L1546" t="str">
            <v>Energy</v>
          </cell>
          <cell r="M1546" t="str">
            <v>Winter</v>
          </cell>
          <cell r="N1546" t="str">
            <v>Part Peak Tier 2</v>
          </cell>
          <cell r="R1546" t="str">
            <v>N/A</v>
          </cell>
          <cell r="V1546">
            <v>0</v>
          </cell>
        </row>
        <row r="1547">
          <cell r="G1547" t="str">
            <v>E-6</v>
          </cell>
          <cell r="J1547" t="str">
            <v>CTC</v>
          </cell>
          <cell r="L1547" t="str">
            <v>Energy</v>
          </cell>
          <cell r="M1547" t="str">
            <v>Winter</v>
          </cell>
          <cell r="N1547" t="str">
            <v>Part Peak Tier 3</v>
          </cell>
          <cell r="R1547" t="str">
            <v>N/A</v>
          </cell>
          <cell r="V1547">
            <v>0</v>
          </cell>
        </row>
        <row r="1548">
          <cell r="G1548" t="str">
            <v>E-6</v>
          </cell>
          <cell r="J1548" t="str">
            <v>CTC</v>
          </cell>
          <cell r="L1548" t="str">
            <v>Energy</v>
          </cell>
          <cell r="M1548" t="str">
            <v>Winter</v>
          </cell>
          <cell r="N1548" t="str">
            <v>Part Peak Tier 4</v>
          </cell>
          <cell r="R1548" t="str">
            <v>N/A</v>
          </cell>
          <cell r="V1548">
            <v>0</v>
          </cell>
        </row>
        <row r="1549">
          <cell r="G1549" t="str">
            <v>E-6</v>
          </cell>
          <cell r="J1549" t="str">
            <v>CTC</v>
          </cell>
          <cell r="L1549" t="str">
            <v>Energy</v>
          </cell>
          <cell r="M1549" t="str">
            <v>Winter</v>
          </cell>
          <cell r="N1549" t="str">
            <v>Part Peak Tier 5</v>
          </cell>
          <cell r="R1549" t="str">
            <v>N/A</v>
          </cell>
          <cell r="V1549">
            <v>0</v>
          </cell>
        </row>
        <row r="1550">
          <cell r="G1550" t="str">
            <v>E-6</v>
          </cell>
          <cell r="J1550" t="str">
            <v>Distribution</v>
          </cell>
          <cell r="L1550" t="str">
            <v>Energy</v>
          </cell>
          <cell r="M1550" t="str">
            <v>Summer</v>
          </cell>
          <cell r="N1550" t="str">
            <v>Off Peak Tier 1</v>
          </cell>
          <cell r="R1550" t="str">
            <v>N/A</v>
          </cell>
          <cell r="V1550">
            <v>0</v>
          </cell>
        </row>
        <row r="1551">
          <cell r="G1551" t="str">
            <v>E-6</v>
          </cell>
          <cell r="J1551" t="str">
            <v>Distribution</v>
          </cell>
          <cell r="L1551" t="str">
            <v>Energy</v>
          </cell>
          <cell r="M1551" t="str">
            <v>Summer</v>
          </cell>
          <cell r="N1551" t="str">
            <v>Off Peak Tier 2</v>
          </cell>
          <cell r="R1551" t="str">
            <v>N/A</v>
          </cell>
          <cell r="V1551">
            <v>0</v>
          </cell>
        </row>
        <row r="1552">
          <cell r="G1552" t="str">
            <v>E-6</v>
          </cell>
          <cell r="J1552" t="str">
            <v>Distribution</v>
          </cell>
          <cell r="L1552" t="str">
            <v>Energy</v>
          </cell>
          <cell r="M1552" t="str">
            <v>Summer</v>
          </cell>
          <cell r="N1552" t="str">
            <v>Off Peak Tier 3</v>
          </cell>
          <cell r="R1552" t="str">
            <v>N/A</v>
          </cell>
          <cell r="V1552">
            <v>0</v>
          </cell>
        </row>
        <row r="1553">
          <cell r="G1553" t="str">
            <v>E-6</v>
          </cell>
          <cell r="J1553" t="str">
            <v>Distribution</v>
          </cell>
          <cell r="L1553" t="str">
            <v>Energy</v>
          </cell>
          <cell r="M1553" t="str">
            <v>Summer</v>
          </cell>
          <cell r="N1553" t="str">
            <v>Off Peak Tier 4</v>
          </cell>
          <cell r="R1553" t="str">
            <v>N/A</v>
          </cell>
          <cell r="V1553">
            <v>0</v>
          </cell>
        </row>
        <row r="1554">
          <cell r="G1554" t="str">
            <v>E-6</v>
          </cell>
          <cell r="J1554" t="str">
            <v>Distribution</v>
          </cell>
          <cell r="L1554" t="str">
            <v>Energy</v>
          </cell>
          <cell r="M1554" t="str">
            <v>Summer</v>
          </cell>
          <cell r="N1554" t="str">
            <v>Off Peak Tier 5</v>
          </cell>
          <cell r="R1554" t="str">
            <v>N/A</v>
          </cell>
          <cell r="V1554">
            <v>0</v>
          </cell>
        </row>
        <row r="1555">
          <cell r="G1555" t="str">
            <v>E-6</v>
          </cell>
          <cell r="J1555" t="str">
            <v>Distribution</v>
          </cell>
          <cell r="L1555" t="str">
            <v>Energy</v>
          </cell>
          <cell r="M1555" t="str">
            <v>Summer</v>
          </cell>
          <cell r="N1555" t="str">
            <v>Part Peak Tier 1</v>
          </cell>
          <cell r="R1555" t="str">
            <v>N/A</v>
          </cell>
          <cell r="V1555">
            <v>0</v>
          </cell>
        </row>
        <row r="1556">
          <cell r="G1556" t="str">
            <v>E-6</v>
          </cell>
          <cell r="J1556" t="str">
            <v>Distribution</v>
          </cell>
          <cell r="L1556" t="str">
            <v>Energy</v>
          </cell>
          <cell r="M1556" t="str">
            <v>Summer</v>
          </cell>
          <cell r="N1556" t="str">
            <v>Part Peak Tier 2</v>
          </cell>
          <cell r="R1556" t="str">
            <v>N/A</v>
          </cell>
          <cell r="V1556">
            <v>0</v>
          </cell>
        </row>
        <row r="1557">
          <cell r="G1557" t="str">
            <v>E-6</v>
          </cell>
          <cell r="J1557" t="str">
            <v>Distribution</v>
          </cell>
          <cell r="L1557" t="str">
            <v>Energy</v>
          </cell>
          <cell r="M1557" t="str">
            <v>Summer</v>
          </cell>
          <cell r="N1557" t="str">
            <v>Part Peak Tier 3</v>
          </cell>
          <cell r="R1557" t="str">
            <v>N/A</v>
          </cell>
          <cell r="V1557">
            <v>0</v>
          </cell>
        </row>
        <row r="1558">
          <cell r="G1558" t="str">
            <v>E-6</v>
          </cell>
          <cell r="J1558" t="str">
            <v>Distribution</v>
          </cell>
          <cell r="L1558" t="str">
            <v>Energy</v>
          </cell>
          <cell r="M1558" t="str">
            <v>Summer</v>
          </cell>
          <cell r="N1558" t="str">
            <v>Part Peak Tier 4</v>
          </cell>
          <cell r="R1558" t="str">
            <v>N/A</v>
          </cell>
          <cell r="V1558">
            <v>0</v>
          </cell>
        </row>
        <row r="1559">
          <cell r="G1559" t="str">
            <v>E-6</v>
          </cell>
          <cell r="J1559" t="str">
            <v>Distribution</v>
          </cell>
          <cell r="L1559" t="str">
            <v>Energy</v>
          </cell>
          <cell r="M1559" t="str">
            <v>Summer</v>
          </cell>
          <cell r="N1559" t="str">
            <v>Part Peak Tier 5</v>
          </cell>
          <cell r="R1559" t="str">
            <v>N/A</v>
          </cell>
          <cell r="V1559">
            <v>0</v>
          </cell>
        </row>
        <row r="1560">
          <cell r="G1560" t="str">
            <v>E-6</v>
          </cell>
          <cell r="J1560" t="str">
            <v>Distribution</v>
          </cell>
          <cell r="L1560" t="str">
            <v>Energy</v>
          </cell>
          <cell r="M1560" t="str">
            <v>Summer</v>
          </cell>
          <cell r="N1560" t="str">
            <v>Peak Tier 1</v>
          </cell>
          <cell r="R1560" t="str">
            <v>N/A</v>
          </cell>
          <cell r="V1560">
            <v>0</v>
          </cell>
        </row>
        <row r="1561">
          <cell r="G1561" t="str">
            <v>E-6</v>
          </cell>
          <cell r="J1561" t="str">
            <v>Distribution</v>
          </cell>
          <cell r="L1561" t="str">
            <v>Energy</v>
          </cell>
          <cell r="M1561" t="str">
            <v>Summer</v>
          </cell>
          <cell r="N1561" t="str">
            <v>Peak Tier 2</v>
          </cell>
          <cell r="R1561" t="str">
            <v>N/A</v>
          </cell>
          <cell r="V1561">
            <v>0</v>
          </cell>
        </row>
        <row r="1562">
          <cell r="G1562" t="str">
            <v>E-6</v>
          </cell>
          <cell r="J1562" t="str">
            <v>Distribution</v>
          </cell>
          <cell r="L1562" t="str">
            <v>Energy</v>
          </cell>
          <cell r="M1562" t="str">
            <v>Summer</v>
          </cell>
          <cell r="N1562" t="str">
            <v>Peak Tier 3</v>
          </cell>
          <cell r="R1562" t="str">
            <v>N/A</v>
          </cell>
          <cell r="V1562">
            <v>0</v>
          </cell>
        </row>
        <row r="1563">
          <cell r="G1563" t="str">
            <v>E-6</v>
          </cell>
          <cell r="J1563" t="str">
            <v>Distribution</v>
          </cell>
          <cell r="L1563" t="str">
            <v>Energy</v>
          </cell>
          <cell r="M1563" t="str">
            <v>Summer</v>
          </cell>
          <cell r="N1563" t="str">
            <v>Peak Tier 4</v>
          </cell>
          <cell r="R1563" t="str">
            <v>N/A</v>
          </cell>
          <cell r="V1563">
            <v>0</v>
          </cell>
        </row>
        <row r="1564">
          <cell r="G1564" t="str">
            <v>E-6</v>
          </cell>
          <cell r="J1564" t="str">
            <v>Distribution</v>
          </cell>
          <cell r="L1564" t="str">
            <v>Energy</v>
          </cell>
          <cell r="M1564" t="str">
            <v>Summer</v>
          </cell>
          <cell r="N1564" t="str">
            <v>Peak Tier 5</v>
          </cell>
          <cell r="R1564" t="str">
            <v>N/A</v>
          </cell>
          <cell r="V1564">
            <v>0</v>
          </cell>
        </row>
        <row r="1565">
          <cell r="G1565" t="str">
            <v>E-6</v>
          </cell>
          <cell r="J1565" t="str">
            <v>Distribution</v>
          </cell>
          <cell r="L1565" t="str">
            <v>Energy</v>
          </cell>
          <cell r="M1565" t="str">
            <v>Winter</v>
          </cell>
          <cell r="N1565" t="str">
            <v>Off Peak Tier 1</v>
          </cell>
          <cell r="R1565" t="str">
            <v>N/A</v>
          </cell>
          <cell r="V1565">
            <v>0</v>
          </cell>
        </row>
        <row r="1566">
          <cell r="G1566" t="str">
            <v>E-6</v>
          </cell>
          <cell r="J1566" t="str">
            <v>Distribution</v>
          </cell>
          <cell r="L1566" t="str">
            <v>Energy</v>
          </cell>
          <cell r="M1566" t="str">
            <v>Winter</v>
          </cell>
          <cell r="N1566" t="str">
            <v>Off Peak Tier 2</v>
          </cell>
          <cell r="R1566" t="str">
            <v>N/A</v>
          </cell>
          <cell r="V1566">
            <v>0</v>
          </cell>
        </row>
        <row r="1567">
          <cell r="G1567" t="str">
            <v>E-6</v>
          </cell>
          <cell r="J1567" t="str">
            <v>Distribution</v>
          </cell>
          <cell r="L1567" t="str">
            <v>Energy</v>
          </cell>
          <cell r="M1567" t="str">
            <v>Winter</v>
          </cell>
          <cell r="N1567" t="str">
            <v>Off Peak Tier 3</v>
          </cell>
          <cell r="R1567" t="str">
            <v>N/A</v>
          </cell>
          <cell r="V1567">
            <v>0</v>
          </cell>
        </row>
        <row r="1568">
          <cell r="G1568" t="str">
            <v>E-6</v>
          </cell>
          <cell r="J1568" t="str">
            <v>Distribution</v>
          </cell>
          <cell r="L1568" t="str">
            <v>Energy</v>
          </cell>
          <cell r="M1568" t="str">
            <v>Winter</v>
          </cell>
          <cell r="N1568" t="str">
            <v>Off Peak Tier 4</v>
          </cell>
          <cell r="R1568" t="str">
            <v>N/A</v>
          </cell>
          <cell r="V1568">
            <v>0</v>
          </cell>
        </row>
        <row r="1569">
          <cell r="G1569" t="str">
            <v>E-6</v>
          </cell>
          <cell r="J1569" t="str">
            <v>Distribution</v>
          </cell>
          <cell r="L1569" t="str">
            <v>Energy</v>
          </cell>
          <cell r="M1569" t="str">
            <v>Winter</v>
          </cell>
          <cell r="N1569" t="str">
            <v>Off Peak Tier 5</v>
          </cell>
          <cell r="R1569" t="str">
            <v>N/A</v>
          </cell>
          <cell r="V1569">
            <v>0</v>
          </cell>
        </row>
        <row r="1570">
          <cell r="G1570" t="str">
            <v>E-6</v>
          </cell>
          <cell r="J1570" t="str">
            <v>Distribution</v>
          </cell>
          <cell r="L1570" t="str">
            <v>Energy</v>
          </cell>
          <cell r="M1570" t="str">
            <v>Winter</v>
          </cell>
          <cell r="N1570" t="str">
            <v>Part Peak Tier 1</v>
          </cell>
          <cell r="R1570" t="str">
            <v>N/A</v>
          </cell>
          <cell r="V1570">
            <v>0</v>
          </cell>
        </row>
        <row r="1571">
          <cell r="G1571" t="str">
            <v>E-6</v>
          </cell>
          <cell r="J1571" t="str">
            <v>Distribution</v>
          </cell>
          <cell r="L1571" t="str">
            <v>Energy</v>
          </cell>
          <cell r="M1571" t="str">
            <v>Winter</v>
          </cell>
          <cell r="N1571" t="str">
            <v>Part Peak Tier 2</v>
          </cell>
          <cell r="R1571" t="str">
            <v>N/A</v>
          </cell>
          <cell r="V1571">
            <v>0</v>
          </cell>
        </row>
        <row r="1572">
          <cell r="G1572" t="str">
            <v>E-6</v>
          </cell>
          <cell r="J1572" t="str">
            <v>Distribution</v>
          </cell>
          <cell r="L1572" t="str">
            <v>Energy</v>
          </cell>
          <cell r="M1572" t="str">
            <v>Winter</v>
          </cell>
          <cell r="N1572" t="str">
            <v>Part Peak Tier 3</v>
          </cell>
          <cell r="R1572" t="str">
            <v>N/A</v>
          </cell>
          <cell r="V1572">
            <v>0</v>
          </cell>
        </row>
        <row r="1573">
          <cell r="G1573" t="str">
            <v>E-6</v>
          </cell>
          <cell r="J1573" t="str">
            <v>Distribution</v>
          </cell>
          <cell r="L1573" t="str">
            <v>Energy</v>
          </cell>
          <cell r="M1573" t="str">
            <v>Winter</v>
          </cell>
          <cell r="N1573" t="str">
            <v>Part Peak Tier 4</v>
          </cell>
          <cell r="R1573" t="str">
            <v>N/A</v>
          </cell>
          <cell r="V1573">
            <v>0</v>
          </cell>
        </row>
        <row r="1574">
          <cell r="G1574" t="str">
            <v>E-6</v>
          </cell>
          <cell r="J1574" t="str">
            <v>Distribution</v>
          </cell>
          <cell r="L1574" t="str">
            <v>Energy</v>
          </cell>
          <cell r="M1574" t="str">
            <v>Winter</v>
          </cell>
          <cell r="N1574" t="str">
            <v>Part Peak Tier 5</v>
          </cell>
          <cell r="R1574" t="str">
            <v>N/A</v>
          </cell>
          <cell r="V1574">
            <v>0</v>
          </cell>
        </row>
        <row r="1575">
          <cell r="G1575" t="str">
            <v>E-6</v>
          </cell>
          <cell r="J1575" t="str">
            <v>Distribution</v>
          </cell>
          <cell r="L1575" t="str">
            <v>Meter</v>
          </cell>
          <cell r="M1575" t="str">
            <v>N/A</v>
          </cell>
          <cell r="N1575" t="str">
            <v>N/A</v>
          </cell>
          <cell r="R1575" t="str">
            <v>N/A</v>
          </cell>
          <cell r="V1575">
            <v>0</v>
          </cell>
        </row>
        <row r="1576">
          <cell r="G1576" t="str">
            <v>E-6</v>
          </cell>
          <cell r="J1576" t="str">
            <v>WFC</v>
          </cell>
          <cell r="L1576" t="str">
            <v>Energy</v>
          </cell>
          <cell r="M1576" t="str">
            <v>N/A</v>
          </cell>
          <cell r="N1576" t="str">
            <v>Min Bill kWh</v>
          </cell>
          <cell r="R1576" t="str">
            <v>N/A</v>
          </cell>
          <cell r="V1576">
            <v>0</v>
          </cell>
        </row>
        <row r="1577">
          <cell r="G1577" t="str">
            <v>E-6</v>
          </cell>
          <cell r="J1577" t="str">
            <v>WFC</v>
          </cell>
          <cell r="L1577" t="str">
            <v>Energy</v>
          </cell>
          <cell r="M1577" t="str">
            <v>Summer</v>
          </cell>
          <cell r="N1577" t="str">
            <v>Off Peak Tier 1</v>
          </cell>
          <cell r="R1577" t="str">
            <v>N/A</v>
          </cell>
          <cell r="V1577">
            <v>0</v>
          </cell>
        </row>
        <row r="1578">
          <cell r="G1578" t="str">
            <v>E-6</v>
          </cell>
          <cell r="J1578" t="str">
            <v>WFC</v>
          </cell>
          <cell r="L1578" t="str">
            <v>Energy</v>
          </cell>
          <cell r="M1578" t="str">
            <v>Summer</v>
          </cell>
          <cell r="N1578" t="str">
            <v>Off Peak Tier 2</v>
          </cell>
          <cell r="R1578" t="str">
            <v>N/A</v>
          </cell>
          <cell r="V1578">
            <v>0</v>
          </cell>
        </row>
        <row r="1579">
          <cell r="G1579" t="str">
            <v>E-6</v>
          </cell>
          <cell r="J1579" t="str">
            <v>WFC</v>
          </cell>
          <cell r="L1579" t="str">
            <v>Energy</v>
          </cell>
          <cell r="M1579" t="str">
            <v>Summer</v>
          </cell>
          <cell r="N1579" t="str">
            <v>Off Peak Tier 3</v>
          </cell>
          <cell r="R1579" t="str">
            <v>N/A</v>
          </cell>
          <cell r="V1579">
            <v>0</v>
          </cell>
        </row>
        <row r="1580">
          <cell r="G1580" t="str">
            <v>E-6</v>
          </cell>
          <cell r="J1580" t="str">
            <v>WFC</v>
          </cell>
          <cell r="L1580" t="str">
            <v>Energy</v>
          </cell>
          <cell r="M1580" t="str">
            <v>Summer</v>
          </cell>
          <cell r="N1580" t="str">
            <v>Off Peak Tier 4</v>
          </cell>
          <cell r="R1580" t="str">
            <v>N/A</v>
          </cell>
          <cell r="V1580">
            <v>0</v>
          </cell>
        </row>
        <row r="1581">
          <cell r="G1581" t="str">
            <v>E-6</v>
          </cell>
          <cell r="J1581" t="str">
            <v>WFC</v>
          </cell>
          <cell r="L1581" t="str">
            <v>Energy</v>
          </cell>
          <cell r="M1581" t="str">
            <v>Summer</v>
          </cell>
          <cell r="N1581" t="str">
            <v>Off Peak Tier 5</v>
          </cell>
          <cell r="R1581" t="str">
            <v>N/A</v>
          </cell>
          <cell r="V1581">
            <v>0</v>
          </cell>
        </row>
        <row r="1582">
          <cell r="G1582" t="str">
            <v>E-6</v>
          </cell>
          <cell r="J1582" t="str">
            <v>WFC</v>
          </cell>
          <cell r="L1582" t="str">
            <v>Energy</v>
          </cell>
          <cell r="M1582" t="str">
            <v>Summer</v>
          </cell>
          <cell r="N1582" t="str">
            <v>Part Peak Tier 1</v>
          </cell>
          <cell r="R1582" t="str">
            <v>N/A</v>
          </cell>
          <cell r="V1582">
            <v>0</v>
          </cell>
        </row>
        <row r="1583">
          <cell r="G1583" t="str">
            <v>E-6</v>
          </cell>
          <cell r="J1583" t="str">
            <v>WFC</v>
          </cell>
          <cell r="L1583" t="str">
            <v>Energy</v>
          </cell>
          <cell r="M1583" t="str">
            <v>Summer</v>
          </cell>
          <cell r="N1583" t="str">
            <v>Part Peak Tier 2</v>
          </cell>
          <cell r="R1583" t="str">
            <v>N/A</v>
          </cell>
          <cell r="V1583">
            <v>0</v>
          </cell>
        </row>
        <row r="1584">
          <cell r="G1584" t="str">
            <v>E-6</v>
          </cell>
          <cell r="J1584" t="str">
            <v>WFC</v>
          </cell>
          <cell r="L1584" t="str">
            <v>Energy</v>
          </cell>
          <cell r="M1584" t="str">
            <v>Summer</v>
          </cell>
          <cell r="N1584" t="str">
            <v>Part Peak Tier 3</v>
          </cell>
          <cell r="R1584" t="str">
            <v>N/A</v>
          </cell>
          <cell r="V1584">
            <v>0</v>
          </cell>
        </row>
        <row r="1585">
          <cell r="G1585" t="str">
            <v>E-6</v>
          </cell>
          <cell r="J1585" t="str">
            <v>WFC</v>
          </cell>
          <cell r="L1585" t="str">
            <v>Energy</v>
          </cell>
          <cell r="M1585" t="str">
            <v>Summer</v>
          </cell>
          <cell r="N1585" t="str">
            <v>Part Peak Tier 4</v>
          </cell>
          <cell r="R1585" t="str">
            <v>N/A</v>
          </cell>
          <cell r="V1585">
            <v>0</v>
          </cell>
        </row>
        <row r="1586">
          <cell r="G1586" t="str">
            <v>E-6</v>
          </cell>
          <cell r="J1586" t="str">
            <v>WFC</v>
          </cell>
          <cell r="L1586" t="str">
            <v>Energy</v>
          </cell>
          <cell r="M1586" t="str">
            <v>Summer</v>
          </cell>
          <cell r="N1586" t="str">
            <v>Part Peak Tier 5</v>
          </cell>
          <cell r="R1586" t="str">
            <v>N/A</v>
          </cell>
          <cell r="V1586">
            <v>0</v>
          </cell>
        </row>
        <row r="1587">
          <cell r="G1587" t="str">
            <v>E-6</v>
          </cell>
          <cell r="J1587" t="str">
            <v>WFC</v>
          </cell>
          <cell r="L1587" t="str">
            <v>Energy</v>
          </cell>
          <cell r="M1587" t="str">
            <v>Summer</v>
          </cell>
          <cell r="N1587" t="str">
            <v>Peak Tier 1</v>
          </cell>
          <cell r="R1587" t="str">
            <v>N/A</v>
          </cell>
          <cell r="V1587">
            <v>0</v>
          </cell>
        </row>
        <row r="1588">
          <cell r="G1588" t="str">
            <v>E-6</v>
          </cell>
          <cell r="J1588" t="str">
            <v>WFC</v>
          </cell>
          <cell r="L1588" t="str">
            <v>Energy</v>
          </cell>
          <cell r="M1588" t="str">
            <v>Summer</v>
          </cell>
          <cell r="N1588" t="str">
            <v>Peak Tier 2</v>
          </cell>
          <cell r="R1588" t="str">
            <v>N/A</v>
          </cell>
          <cell r="V1588">
            <v>0</v>
          </cell>
        </row>
        <row r="1589">
          <cell r="G1589" t="str">
            <v>E-6</v>
          </cell>
          <cell r="J1589" t="str">
            <v>WFC</v>
          </cell>
          <cell r="L1589" t="str">
            <v>Energy</v>
          </cell>
          <cell r="M1589" t="str">
            <v>Summer</v>
          </cell>
          <cell r="N1589" t="str">
            <v>Peak Tier 3</v>
          </cell>
          <cell r="R1589" t="str">
            <v>N/A</v>
          </cell>
          <cell r="V1589">
            <v>0</v>
          </cell>
        </row>
        <row r="1590">
          <cell r="G1590" t="str">
            <v>E-6</v>
          </cell>
          <cell r="J1590" t="str">
            <v>WFC</v>
          </cell>
          <cell r="L1590" t="str">
            <v>Energy</v>
          </cell>
          <cell r="M1590" t="str">
            <v>Summer</v>
          </cell>
          <cell r="N1590" t="str">
            <v>Peak Tier 4</v>
          </cell>
          <cell r="R1590" t="str">
            <v>N/A</v>
          </cell>
          <cell r="V1590">
            <v>0</v>
          </cell>
        </row>
        <row r="1591">
          <cell r="G1591" t="str">
            <v>E-6</v>
          </cell>
          <cell r="J1591" t="str">
            <v>WFC</v>
          </cell>
          <cell r="L1591" t="str">
            <v>Energy</v>
          </cell>
          <cell r="M1591" t="str">
            <v>Summer</v>
          </cell>
          <cell r="N1591" t="str">
            <v>Peak Tier 5</v>
          </cell>
          <cell r="R1591" t="str">
            <v>N/A</v>
          </cell>
          <cell r="V1591">
            <v>0</v>
          </cell>
        </row>
        <row r="1592">
          <cell r="G1592" t="str">
            <v>E-6</v>
          </cell>
          <cell r="J1592" t="str">
            <v>WFC</v>
          </cell>
          <cell r="L1592" t="str">
            <v>Energy</v>
          </cell>
          <cell r="M1592" t="str">
            <v>Winter</v>
          </cell>
          <cell r="N1592" t="str">
            <v>Off Peak Tier 1</v>
          </cell>
          <cell r="R1592" t="str">
            <v>N/A</v>
          </cell>
          <cell r="V1592">
            <v>0</v>
          </cell>
        </row>
        <row r="1593">
          <cell r="G1593" t="str">
            <v>E-6</v>
          </cell>
          <cell r="J1593" t="str">
            <v>WFC</v>
          </cell>
          <cell r="L1593" t="str">
            <v>Energy</v>
          </cell>
          <cell r="M1593" t="str">
            <v>Winter</v>
          </cell>
          <cell r="N1593" t="str">
            <v>Off Peak Tier 2</v>
          </cell>
          <cell r="R1593" t="str">
            <v>N/A</v>
          </cell>
          <cell r="V1593">
            <v>0</v>
          </cell>
        </row>
        <row r="1594">
          <cell r="G1594" t="str">
            <v>E-6</v>
          </cell>
          <cell r="J1594" t="str">
            <v>WFC</v>
          </cell>
          <cell r="L1594" t="str">
            <v>Energy</v>
          </cell>
          <cell r="M1594" t="str">
            <v>Winter</v>
          </cell>
          <cell r="N1594" t="str">
            <v>Off Peak Tier 3</v>
          </cell>
          <cell r="R1594" t="str">
            <v>N/A</v>
          </cell>
          <cell r="V1594">
            <v>0</v>
          </cell>
        </row>
        <row r="1595">
          <cell r="G1595" t="str">
            <v>E-6</v>
          </cell>
          <cell r="J1595" t="str">
            <v>WFC</v>
          </cell>
          <cell r="L1595" t="str">
            <v>Energy</v>
          </cell>
          <cell r="M1595" t="str">
            <v>Winter</v>
          </cell>
          <cell r="N1595" t="str">
            <v>Off Peak Tier 4</v>
          </cell>
          <cell r="R1595" t="str">
            <v>N/A</v>
          </cell>
          <cell r="V1595">
            <v>0</v>
          </cell>
        </row>
        <row r="1596">
          <cell r="G1596" t="str">
            <v>E-6</v>
          </cell>
          <cell r="J1596" t="str">
            <v>WFC</v>
          </cell>
          <cell r="L1596" t="str">
            <v>Energy</v>
          </cell>
          <cell r="M1596" t="str">
            <v>Winter</v>
          </cell>
          <cell r="N1596" t="str">
            <v>Off Peak Tier 5</v>
          </cell>
          <cell r="R1596" t="str">
            <v>N/A</v>
          </cell>
          <cell r="V1596">
            <v>0</v>
          </cell>
        </row>
        <row r="1597">
          <cell r="G1597" t="str">
            <v>E-6</v>
          </cell>
          <cell r="J1597" t="str">
            <v>WFC</v>
          </cell>
          <cell r="L1597" t="str">
            <v>Energy</v>
          </cell>
          <cell r="M1597" t="str">
            <v>Winter</v>
          </cell>
          <cell r="N1597" t="str">
            <v>Part Peak Tier 1</v>
          </cell>
          <cell r="R1597" t="str">
            <v>N/A</v>
          </cell>
          <cell r="V1597">
            <v>0</v>
          </cell>
        </row>
        <row r="1598">
          <cell r="G1598" t="str">
            <v>E-6</v>
          </cell>
          <cell r="J1598" t="str">
            <v>WFC</v>
          </cell>
          <cell r="L1598" t="str">
            <v>Energy</v>
          </cell>
          <cell r="M1598" t="str">
            <v>Winter</v>
          </cell>
          <cell r="N1598" t="str">
            <v>Part Peak Tier 2</v>
          </cell>
          <cell r="R1598" t="str">
            <v>N/A</v>
          </cell>
          <cell r="V1598">
            <v>0</v>
          </cell>
        </row>
        <row r="1599">
          <cell r="G1599" t="str">
            <v>E-6</v>
          </cell>
          <cell r="J1599" t="str">
            <v>WFC</v>
          </cell>
          <cell r="L1599" t="str">
            <v>Energy</v>
          </cell>
          <cell r="M1599" t="str">
            <v>Winter</v>
          </cell>
          <cell r="N1599" t="str">
            <v>Part Peak Tier 3</v>
          </cell>
          <cell r="R1599" t="str">
            <v>N/A</v>
          </cell>
          <cell r="V1599">
            <v>0</v>
          </cell>
        </row>
        <row r="1600">
          <cell r="G1600" t="str">
            <v>E-6</v>
          </cell>
          <cell r="J1600" t="str">
            <v>WFC</v>
          </cell>
          <cell r="L1600" t="str">
            <v>Energy</v>
          </cell>
          <cell r="M1600" t="str">
            <v>Winter</v>
          </cell>
          <cell r="N1600" t="str">
            <v>Part Peak Tier 4</v>
          </cell>
          <cell r="R1600" t="str">
            <v>N/A</v>
          </cell>
          <cell r="V1600">
            <v>0</v>
          </cell>
        </row>
        <row r="1601">
          <cell r="G1601" t="str">
            <v>E-6</v>
          </cell>
          <cell r="J1601" t="str">
            <v>WFC</v>
          </cell>
          <cell r="L1601" t="str">
            <v>Energy</v>
          </cell>
          <cell r="M1601" t="str">
            <v>Winter</v>
          </cell>
          <cell r="N1601" t="str">
            <v>Part Peak Tier 5</v>
          </cell>
          <cell r="R1601" t="str">
            <v>N/A</v>
          </cell>
          <cell r="V1601">
            <v>0</v>
          </cell>
        </row>
        <row r="1602">
          <cell r="G1602" t="str">
            <v>E-6</v>
          </cell>
          <cell r="J1602" t="str">
            <v>ECRA</v>
          </cell>
          <cell r="L1602" t="str">
            <v>Energy</v>
          </cell>
          <cell r="M1602" t="str">
            <v>N/A</v>
          </cell>
          <cell r="N1602" t="str">
            <v>Min Bill kWh</v>
          </cell>
          <cell r="R1602" t="str">
            <v>N/A</v>
          </cell>
          <cell r="V1602">
            <v>0</v>
          </cell>
        </row>
        <row r="1603">
          <cell r="G1603" t="str">
            <v>E-6</v>
          </cell>
          <cell r="J1603" t="str">
            <v>ECRA</v>
          </cell>
          <cell r="L1603" t="str">
            <v>Energy</v>
          </cell>
          <cell r="M1603" t="str">
            <v>Summer</v>
          </cell>
          <cell r="N1603" t="str">
            <v>Off Peak Tier 1</v>
          </cell>
          <cell r="R1603" t="str">
            <v>N/A</v>
          </cell>
          <cell r="V1603">
            <v>0</v>
          </cell>
        </row>
        <row r="1604">
          <cell r="G1604" t="str">
            <v>E-6</v>
          </cell>
          <cell r="J1604" t="str">
            <v>ECRA</v>
          </cell>
          <cell r="L1604" t="str">
            <v>Energy</v>
          </cell>
          <cell r="M1604" t="str">
            <v>Summer</v>
          </cell>
          <cell r="N1604" t="str">
            <v>Off Peak Tier 2</v>
          </cell>
          <cell r="R1604" t="str">
            <v>N/A</v>
          </cell>
          <cell r="V1604">
            <v>0</v>
          </cell>
        </row>
        <row r="1605">
          <cell r="G1605" t="str">
            <v>E-6</v>
          </cell>
          <cell r="J1605" t="str">
            <v>ECRA</v>
          </cell>
          <cell r="L1605" t="str">
            <v>Energy</v>
          </cell>
          <cell r="M1605" t="str">
            <v>Summer</v>
          </cell>
          <cell r="N1605" t="str">
            <v>Off Peak Tier 3</v>
          </cell>
          <cell r="R1605" t="str">
            <v>N/A</v>
          </cell>
          <cell r="V1605">
            <v>0</v>
          </cell>
        </row>
        <row r="1606">
          <cell r="G1606" t="str">
            <v>E-6</v>
          </cell>
          <cell r="J1606" t="str">
            <v>ECRA</v>
          </cell>
          <cell r="L1606" t="str">
            <v>Energy</v>
          </cell>
          <cell r="M1606" t="str">
            <v>Summer</v>
          </cell>
          <cell r="N1606" t="str">
            <v>Off Peak Tier 4</v>
          </cell>
          <cell r="R1606" t="str">
            <v>N/A</v>
          </cell>
          <cell r="V1606">
            <v>0</v>
          </cell>
        </row>
        <row r="1607">
          <cell r="G1607" t="str">
            <v>E-6</v>
          </cell>
          <cell r="J1607" t="str">
            <v>ECRA</v>
          </cell>
          <cell r="L1607" t="str">
            <v>Energy</v>
          </cell>
          <cell r="M1607" t="str">
            <v>Summer</v>
          </cell>
          <cell r="N1607" t="str">
            <v>Off Peak Tier 5</v>
          </cell>
          <cell r="R1607" t="str">
            <v>N/A</v>
          </cell>
          <cell r="V1607">
            <v>0</v>
          </cell>
        </row>
        <row r="1608">
          <cell r="G1608" t="str">
            <v>E-6</v>
          </cell>
          <cell r="J1608" t="str">
            <v>ECRA</v>
          </cell>
          <cell r="L1608" t="str">
            <v>Energy</v>
          </cell>
          <cell r="M1608" t="str">
            <v>Summer</v>
          </cell>
          <cell r="N1608" t="str">
            <v>Part Peak Tier 1</v>
          </cell>
          <cell r="R1608" t="str">
            <v>N/A</v>
          </cell>
          <cell r="V1608">
            <v>0</v>
          </cell>
        </row>
        <row r="1609">
          <cell r="G1609" t="str">
            <v>E-6</v>
          </cell>
          <cell r="J1609" t="str">
            <v>ECRA</v>
          </cell>
          <cell r="L1609" t="str">
            <v>Energy</v>
          </cell>
          <cell r="M1609" t="str">
            <v>Summer</v>
          </cell>
          <cell r="N1609" t="str">
            <v>Part Peak Tier 2</v>
          </cell>
          <cell r="R1609" t="str">
            <v>N/A</v>
          </cell>
          <cell r="V1609">
            <v>0</v>
          </cell>
        </row>
        <row r="1610">
          <cell r="G1610" t="str">
            <v>E-6</v>
          </cell>
          <cell r="J1610" t="str">
            <v>ECRA</v>
          </cell>
          <cell r="L1610" t="str">
            <v>Energy</v>
          </cell>
          <cell r="M1610" t="str">
            <v>Summer</v>
          </cell>
          <cell r="N1610" t="str">
            <v>Part Peak Tier 3</v>
          </cell>
          <cell r="R1610" t="str">
            <v>N/A</v>
          </cell>
          <cell r="V1610">
            <v>0</v>
          </cell>
        </row>
        <row r="1611">
          <cell r="G1611" t="str">
            <v>E-6</v>
          </cell>
          <cell r="J1611" t="str">
            <v>ECRA</v>
          </cell>
          <cell r="L1611" t="str">
            <v>Energy</v>
          </cell>
          <cell r="M1611" t="str">
            <v>Summer</v>
          </cell>
          <cell r="N1611" t="str">
            <v>Part Peak Tier 4</v>
          </cell>
          <cell r="R1611" t="str">
            <v>N/A</v>
          </cell>
          <cell r="V1611">
            <v>0</v>
          </cell>
        </row>
        <row r="1612">
          <cell r="G1612" t="str">
            <v>E-6</v>
          </cell>
          <cell r="J1612" t="str">
            <v>ECRA</v>
          </cell>
          <cell r="L1612" t="str">
            <v>Energy</v>
          </cell>
          <cell r="M1612" t="str">
            <v>Summer</v>
          </cell>
          <cell r="N1612" t="str">
            <v>Part Peak Tier 5</v>
          </cell>
          <cell r="R1612" t="str">
            <v>N/A</v>
          </cell>
          <cell r="V1612">
            <v>0</v>
          </cell>
        </row>
        <row r="1613">
          <cell r="G1613" t="str">
            <v>E-6</v>
          </cell>
          <cell r="J1613" t="str">
            <v>ECRA</v>
          </cell>
          <cell r="L1613" t="str">
            <v>Energy</v>
          </cell>
          <cell r="M1613" t="str">
            <v>Summer</v>
          </cell>
          <cell r="N1613" t="str">
            <v>Peak Tier 1</v>
          </cell>
          <cell r="R1613" t="str">
            <v>N/A</v>
          </cell>
          <cell r="V1613">
            <v>0</v>
          </cell>
        </row>
        <row r="1614">
          <cell r="G1614" t="str">
            <v>E-6</v>
          </cell>
          <cell r="J1614" t="str">
            <v>ECRA</v>
          </cell>
          <cell r="L1614" t="str">
            <v>Energy</v>
          </cell>
          <cell r="M1614" t="str">
            <v>Summer</v>
          </cell>
          <cell r="N1614" t="str">
            <v>Peak Tier 2</v>
          </cell>
          <cell r="R1614" t="str">
            <v>N/A</v>
          </cell>
          <cell r="V1614">
            <v>0</v>
          </cell>
        </row>
        <row r="1615">
          <cell r="G1615" t="str">
            <v>E-6</v>
          </cell>
          <cell r="J1615" t="str">
            <v>ECRA</v>
          </cell>
          <cell r="L1615" t="str">
            <v>Energy</v>
          </cell>
          <cell r="M1615" t="str">
            <v>Summer</v>
          </cell>
          <cell r="N1615" t="str">
            <v>Peak Tier 3</v>
          </cell>
          <cell r="R1615" t="str">
            <v>N/A</v>
          </cell>
          <cell r="V1615">
            <v>0</v>
          </cell>
        </row>
        <row r="1616">
          <cell r="G1616" t="str">
            <v>E-6</v>
          </cell>
          <cell r="J1616" t="str">
            <v>ECRA</v>
          </cell>
          <cell r="L1616" t="str">
            <v>Energy</v>
          </cell>
          <cell r="M1616" t="str">
            <v>Summer</v>
          </cell>
          <cell r="N1616" t="str">
            <v>Peak Tier 4</v>
          </cell>
          <cell r="R1616" t="str">
            <v>N/A</v>
          </cell>
          <cell r="V1616">
            <v>0</v>
          </cell>
        </row>
        <row r="1617">
          <cell r="G1617" t="str">
            <v>E-6</v>
          </cell>
          <cell r="J1617" t="str">
            <v>ECRA</v>
          </cell>
          <cell r="L1617" t="str">
            <v>Energy</v>
          </cell>
          <cell r="M1617" t="str">
            <v>Summer</v>
          </cell>
          <cell r="N1617" t="str">
            <v>Peak Tier 5</v>
          </cell>
          <cell r="R1617" t="str">
            <v>N/A</v>
          </cell>
          <cell r="V1617">
            <v>0</v>
          </cell>
        </row>
        <row r="1618">
          <cell r="G1618" t="str">
            <v>E-6</v>
          </cell>
          <cell r="J1618" t="str">
            <v>ECRA</v>
          </cell>
          <cell r="L1618" t="str">
            <v>Energy</v>
          </cell>
          <cell r="M1618" t="str">
            <v>Winter</v>
          </cell>
          <cell r="N1618" t="str">
            <v>Off Peak Tier 1</v>
          </cell>
          <cell r="R1618" t="str">
            <v>N/A</v>
          </cell>
          <cell r="V1618">
            <v>0</v>
          </cell>
        </row>
        <row r="1619">
          <cell r="G1619" t="str">
            <v>E-6</v>
          </cell>
          <cell r="J1619" t="str">
            <v>ECRA</v>
          </cell>
          <cell r="L1619" t="str">
            <v>Energy</v>
          </cell>
          <cell r="M1619" t="str">
            <v>Winter</v>
          </cell>
          <cell r="N1619" t="str">
            <v>Off Peak Tier 2</v>
          </cell>
          <cell r="R1619" t="str">
            <v>N/A</v>
          </cell>
          <cell r="V1619">
            <v>0</v>
          </cell>
        </row>
        <row r="1620">
          <cell r="G1620" t="str">
            <v>E-6</v>
          </cell>
          <cell r="J1620" t="str">
            <v>ECRA</v>
          </cell>
          <cell r="L1620" t="str">
            <v>Energy</v>
          </cell>
          <cell r="M1620" t="str">
            <v>Winter</v>
          </cell>
          <cell r="N1620" t="str">
            <v>Off Peak Tier 3</v>
          </cell>
          <cell r="R1620" t="str">
            <v>N/A</v>
          </cell>
          <cell r="V1620">
            <v>0</v>
          </cell>
        </row>
        <row r="1621">
          <cell r="G1621" t="str">
            <v>E-6</v>
          </cell>
          <cell r="J1621" t="str">
            <v>ECRA</v>
          </cell>
          <cell r="L1621" t="str">
            <v>Energy</v>
          </cell>
          <cell r="M1621" t="str">
            <v>Winter</v>
          </cell>
          <cell r="N1621" t="str">
            <v>Off Peak Tier 4</v>
          </cell>
          <cell r="R1621" t="str">
            <v>N/A</v>
          </cell>
          <cell r="V1621">
            <v>0</v>
          </cell>
        </row>
        <row r="1622">
          <cell r="G1622" t="str">
            <v>E-6</v>
          </cell>
          <cell r="J1622" t="str">
            <v>ECRA</v>
          </cell>
          <cell r="L1622" t="str">
            <v>Energy</v>
          </cell>
          <cell r="M1622" t="str">
            <v>Winter</v>
          </cell>
          <cell r="N1622" t="str">
            <v>Off Peak Tier 5</v>
          </cell>
          <cell r="R1622" t="str">
            <v>N/A</v>
          </cell>
          <cell r="V1622">
            <v>0</v>
          </cell>
        </row>
        <row r="1623">
          <cell r="G1623" t="str">
            <v>E-6</v>
          </cell>
          <cell r="J1623" t="str">
            <v>ECRA</v>
          </cell>
          <cell r="L1623" t="str">
            <v>Energy</v>
          </cell>
          <cell r="M1623" t="str">
            <v>Winter</v>
          </cell>
          <cell r="N1623" t="str">
            <v>Part Peak Tier 1</v>
          </cell>
          <cell r="R1623" t="str">
            <v>N/A</v>
          </cell>
          <cell r="V1623">
            <v>0</v>
          </cell>
        </row>
        <row r="1624">
          <cell r="G1624" t="str">
            <v>E-6</v>
          </cell>
          <cell r="J1624" t="str">
            <v>ECRA</v>
          </cell>
          <cell r="L1624" t="str">
            <v>Energy</v>
          </cell>
          <cell r="M1624" t="str">
            <v>Winter</v>
          </cell>
          <cell r="N1624" t="str">
            <v>Part Peak Tier 2</v>
          </cell>
          <cell r="R1624" t="str">
            <v>N/A</v>
          </cell>
          <cell r="V1624">
            <v>0</v>
          </cell>
        </row>
        <row r="1625">
          <cell r="G1625" t="str">
            <v>E-6</v>
          </cell>
          <cell r="J1625" t="str">
            <v>ECRA</v>
          </cell>
          <cell r="L1625" t="str">
            <v>Energy</v>
          </cell>
          <cell r="M1625" t="str">
            <v>Winter</v>
          </cell>
          <cell r="N1625" t="str">
            <v>Part Peak Tier 3</v>
          </cell>
          <cell r="R1625" t="str">
            <v>N/A</v>
          </cell>
          <cell r="V1625">
            <v>0</v>
          </cell>
        </row>
        <row r="1626">
          <cell r="G1626" t="str">
            <v>E-6</v>
          </cell>
          <cell r="J1626" t="str">
            <v>ECRA</v>
          </cell>
          <cell r="L1626" t="str">
            <v>Energy</v>
          </cell>
          <cell r="M1626" t="str">
            <v>Winter</v>
          </cell>
          <cell r="N1626" t="str">
            <v>Part Peak Tier 4</v>
          </cell>
          <cell r="R1626" t="str">
            <v>N/A</v>
          </cell>
          <cell r="V1626">
            <v>0</v>
          </cell>
        </row>
        <row r="1627">
          <cell r="G1627" t="str">
            <v>E-6</v>
          </cell>
          <cell r="J1627" t="str">
            <v>ECRA</v>
          </cell>
          <cell r="L1627" t="str">
            <v>Energy</v>
          </cell>
          <cell r="M1627" t="str">
            <v>Winter</v>
          </cell>
          <cell r="N1627" t="str">
            <v>Part Peak Tier 5</v>
          </cell>
          <cell r="R1627" t="str">
            <v>N/A</v>
          </cell>
          <cell r="V1627">
            <v>0</v>
          </cell>
        </row>
        <row r="1628">
          <cell r="G1628" t="str">
            <v>E-6</v>
          </cell>
          <cell r="J1628" t="str">
            <v>Generation</v>
          </cell>
          <cell r="L1628" t="str">
            <v>Energy</v>
          </cell>
          <cell r="M1628" t="str">
            <v>Summer</v>
          </cell>
          <cell r="N1628" t="str">
            <v>Off Peak Tier 1</v>
          </cell>
          <cell r="R1628" t="str">
            <v>N/A</v>
          </cell>
          <cell r="V1628">
            <v>0</v>
          </cell>
        </row>
        <row r="1629">
          <cell r="G1629" t="str">
            <v>E-6</v>
          </cell>
          <cell r="J1629" t="str">
            <v>Generation</v>
          </cell>
          <cell r="L1629" t="str">
            <v>Energy</v>
          </cell>
          <cell r="M1629" t="str">
            <v>Summer</v>
          </cell>
          <cell r="N1629" t="str">
            <v>Off Peak Tier 2</v>
          </cell>
          <cell r="R1629" t="str">
            <v>N/A</v>
          </cell>
          <cell r="V1629">
            <v>0</v>
          </cell>
        </row>
        <row r="1630">
          <cell r="G1630" t="str">
            <v>E-6</v>
          </cell>
          <cell r="J1630" t="str">
            <v>Generation</v>
          </cell>
          <cell r="L1630" t="str">
            <v>Energy</v>
          </cell>
          <cell r="M1630" t="str">
            <v>Summer</v>
          </cell>
          <cell r="N1630" t="str">
            <v>Off Peak Tier 3</v>
          </cell>
          <cell r="R1630" t="str">
            <v>N/A</v>
          </cell>
          <cell r="V1630">
            <v>0</v>
          </cell>
        </row>
        <row r="1631">
          <cell r="G1631" t="str">
            <v>E-6</v>
          </cell>
          <cell r="J1631" t="str">
            <v>Generation</v>
          </cell>
          <cell r="L1631" t="str">
            <v>Energy</v>
          </cell>
          <cell r="M1631" t="str">
            <v>Summer</v>
          </cell>
          <cell r="N1631" t="str">
            <v>Off Peak Tier 4</v>
          </cell>
          <cell r="R1631" t="str">
            <v>N/A</v>
          </cell>
          <cell r="V1631">
            <v>0</v>
          </cell>
        </row>
        <row r="1632">
          <cell r="G1632" t="str">
            <v>E-6</v>
          </cell>
          <cell r="J1632" t="str">
            <v>Generation</v>
          </cell>
          <cell r="L1632" t="str">
            <v>Energy</v>
          </cell>
          <cell r="M1632" t="str">
            <v>Summer</v>
          </cell>
          <cell r="N1632" t="str">
            <v>Off Peak Tier 5</v>
          </cell>
          <cell r="R1632" t="str">
            <v>N/A</v>
          </cell>
          <cell r="V1632">
            <v>0</v>
          </cell>
        </row>
        <row r="1633">
          <cell r="G1633" t="str">
            <v>E-6</v>
          </cell>
          <cell r="J1633" t="str">
            <v>Generation</v>
          </cell>
          <cell r="L1633" t="str">
            <v>Energy</v>
          </cell>
          <cell r="M1633" t="str">
            <v>Summer</v>
          </cell>
          <cell r="N1633" t="str">
            <v>Part Peak Tier 1</v>
          </cell>
          <cell r="R1633" t="str">
            <v>N/A</v>
          </cell>
          <cell r="V1633">
            <v>0</v>
          </cell>
        </row>
        <row r="1634">
          <cell r="G1634" t="str">
            <v>E-6</v>
          </cell>
          <cell r="J1634" t="str">
            <v>Generation</v>
          </cell>
          <cell r="L1634" t="str">
            <v>Energy</v>
          </cell>
          <cell r="M1634" t="str">
            <v>Summer</v>
          </cell>
          <cell r="N1634" t="str">
            <v>Part Peak Tier 2</v>
          </cell>
          <cell r="R1634" t="str">
            <v>N/A</v>
          </cell>
          <cell r="V1634">
            <v>0</v>
          </cell>
        </row>
        <row r="1635">
          <cell r="G1635" t="str">
            <v>E-6</v>
          </cell>
          <cell r="J1635" t="str">
            <v>Generation</v>
          </cell>
          <cell r="L1635" t="str">
            <v>Energy</v>
          </cell>
          <cell r="M1635" t="str">
            <v>Summer</v>
          </cell>
          <cell r="N1635" t="str">
            <v>Part Peak Tier 3</v>
          </cell>
          <cell r="R1635" t="str">
            <v>N/A</v>
          </cell>
          <cell r="V1635">
            <v>0</v>
          </cell>
        </row>
        <row r="1636">
          <cell r="G1636" t="str">
            <v>E-6</v>
          </cell>
          <cell r="J1636" t="str">
            <v>Generation</v>
          </cell>
          <cell r="L1636" t="str">
            <v>Energy</v>
          </cell>
          <cell r="M1636" t="str">
            <v>Summer</v>
          </cell>
          <cell r="N1636" t="str">
            <v>Part Peak Tier 4</v>
          </cell>
          <cell r="R1636" t="str">
            <v>N/A</v>
          </cell>
          <cell r="V1636">
            <v>0</v>
          </cell>
        </row>
        <row r="1637">
          <cell r="G1637" t="str">
            <v>E-6</v>
          </cell>
          <cell r="J1637" t="str">
            <v>Generation</v>
          </cell>
          <cell r="L1637" t="str">
            <v>Energy</v>
          </cell>
          <cell r="M1637" t="str">
            <v>Summer</v>
          </cell>
          <cell r="N1637" t="str">
            <v>Part Peak Tier 5</v>
          </cell>
          <cell r="R1637" t="str">
            <v>N/A</v>
          </cell>
          <cell r="V1637">
            <v>0</v>
          </cell>
        </row>
        <row r="1638">
          <cell r="G1638" t="str">
            <v>E-6</v>
          </cell>
          <cell r="J1638" t="str">
            <v>Generation</v>
          </cell>
          <cell r="L1638" t="str">
            <v>Energy</v>
          </cell>
          <cell r="M1638" t="str">
            <v>Summer</v>
          </cell>
          <cell r="N1638" t="str">
            <v>Peak Tier 1</v>
          </cell>
          <cell r="R1638" t="str">
            <v>N/A</v>
          </cell>
          <cell r="V1638">
            <v>0</v>
          </cell>
        </row>
        <row r="1639">
          <cell r="G1639" t="str">
            <v>E-6</v>
          </cell>
          <cell r="J1639" t="str">
            <v>Generation</v>
          </cell>
          <cell r="L1639" t="str">
            <v>Energy</v>
          </cell>
          <cell r="M1639" t="str">
            <v>Summer</v>
          </cell>
          <cell r="N1639" t="str">
            <v>Peak Tier 2</v>
          </cell>
          <cell r="R1639" t="str">
            <v>N/A</v>
          </cell>
          <cell r="V1639">
            <v>0</v>
          </cell>
        </row>
        <row r="1640">
          <cell r="G1640" t="str">
            <v>E-6</v>
          </cell>
          <cell r="J1640" t="str">
            <v>Generation</v>
          </cell>
          <cell r="L1640" t="str">
            <v>Energy</v>
          </cell>
          <cell r="M1640" t="str">
            <v>Summer</v>
          </cell>
          <cell r="N1640" t="str">
            <v>Peak Tier 3</v>
          </cell>
          <cell r="R1640" t="str">
            <v>N/A</v>
          </cell>
          <cell r="V1640">
            <v>0</v>
          </cell>
        </row>
        <row r="1641">
          <cell r="G1641" t="str">
            <v>E-6</v>
          </cell>
          <cell r="J1641" t="str">
            <v>Generation</v>
          </cell>
          <cell r="L1641" t="str">
            <v>Energy</v>
          </cell>
          <cell r="M1641" t="str">
            <v>Summer</v>
          </cell>
          <cell r="N1641" t="str">
            <v>Peak Tier 4</v>
          </cell>
          <cell r="R1641" t="str">
            <v>N/A</v>
          </cell>
          <cell r="V1641">
            <v>0</v>
          </cell>
        </row>
        <row r="1642">
          <cell r="G1642" t="str">
            <v>E-6</v>
          </cell>
          <cell r="J1642" t="str">
            <v>Generation</v>
          </cell>
          <cell r="L1642" t="str">
            <v>Energy</v>
          </cell>
          <cell r="M1642" t="str">
            <v>Summer</v>
          </cell>
          <cell r="N1642" t="str">
            <v>Peak Tier 5</v>
          </cell>
          <cell r="R1642" t="str">
            <v>N/A</v>
          </cell>
          <cell r="V1642">
            <v>0</v>
          </cell>
        </row>
        <row r="1643">
          <cell r="G1643" t="str">
            <v>E-6</v>
          </cell>
          <cell r="J1643" t="str">
            <v>Generation</v>
          </cell>
          <cell r="L1643" t="str">
            <v>Energy</v>
          </cell>
          <cell r="M1643" t="str">
            <v>Winter</v>
          </cell>
          <cell r="N1643" t="str">
            <v>Off Peak Tier 1</v>
          </cell>
          <cell r="R1643" t="str">
            <v>N/A</v>
          </cell>
          <cell r="V1643">
            <v>0</v>
          </cell>
        </row>
        <row r="1644">
          <cell r="G1644" t="str">
            <v>E-6</v>
          </cell>
          <cell r="J1644" t="str">
            <v>Generation</v>
          </cell>
          <cell r="L1644" t="str">
            <v>Energy</v>
          </cell>
          <cell r="M1644" t="str">
            <v>Winter</v>
          </cell>
          <cell r="N1644" t="str">
            <v>Off Peak Tier 2</v>
          </cell>
          <cell r="R1644" t="str">
            <v>N/A</v>
          </cell>
          <cell r="V1644">
            <v>0</v>
          </cell>
        </row>
        <row r="1645">
          <cell r="G1645" t="str">
            <v>E-6</v>
          </cell>
          <cell r="J1645" t="str">
            <v>Generation</v>
          </cell>
          <cell r="L1645" t="str">
            <v>Energy</v>
          </cell>
          <cell r="M1645" t="str">
            <v>Winter</v>
          </cell>
          <cell r="N1645" t="str">
            <v>Off Peak Tier 3</v>
          </cell>
          <cell r="R1645" t="str">
            <v>N/A</v>
          </cell>
          <cell r="V1645">
            <v>0</v>
          </cell>
        </row>
        <row r="1646">
          <cell r="G1646" t="str">
            <v>E-6</v>
          </cell>
          <cell r="J1646" t="str">
            <v>Generation</v>
          </cell>
          <cell r="L1646" t="str">
            <v>Energy</v>
          </cell>
          <cell r="M1646" t="str">
            <v>Winter</v>
          </cell>
          <cell r="N1646" t="str">
            <v>Off Peak Tier 4</v>
          </cell>
          <cell r="R1646" t="str">
            <v>N/A</v>
          </cell>
          <cell r="V1646">
            <v>0</v>
          </cell>
        </row>
        <row r="1647">
          <cell r="G1647" t="str">
            <v>E-6</v>
          </cell>
          <cell r="J1647" t="str">
            <v>Generation</v>
          </cell>
          <cell r="L1647" t="str">
            <v>Energy</v>
          </cell>
          <cell r="M1647" t="str">
            <v>Winter</v>
          </cell>
          <cell r="N1647" t="str">
            <v>Off Peak Tier 5</v>
          </cell>
          <cell r="R1647" t="str">
            <v>N/A</v>
          </cell>
          <cell r="V1647">
            <v>0</v>
          </cell>
        </row>
        <row r="1648">
          <cell r="G1648" t="str">
            <v>E-6</v>
          </cell>
          <cell r="J1648" t="str">
            <v>Generation</v>
          </cell>
          <cell r="L1648" t="str">
            <v>Energy</v>
          </cell>
          <cell r="M1648" t="str">
            <v>Winter</v>
          </cell>
          <cell r="N1648" t="str">
            <v>Part Peak Tier 1</v>
          </cell>
          <cell r="R1648" t="str">
            <v>N/A</v>
          </cell>
          <cell r="V1648">
            <v>0</v>
          </cell>
        </row>
        <row r="1649">
          <cell r="G1649" t="str">
            <v>E-6</v>
          </cell>
          <cell r="J1649" t="str">
            <v>Generation</v>
          </cell>
          <cell r="L1649" t="str">
            <v>Energy</v>
          </cell>
          <cell r="M1649" t="str">
            <v>Winter</v>
          </cell>
          <cell r="N1649" t="str">
            <v>Part Peak Tier 2</v>
          </cell>
          <cell r="R1649" t="str">
            <v>N/A</v>
          </cell>
          <cell r="V1649">
            <v>0</v>
          </cell>
        </row>
        <row r="1650">
          <cell r="G1650" t="str">
            <v>E-6</v>
          </cell>
          <cell r="J1650" t="str">
            <v>Generation</v>
          </cell>
          <cell r="L1650" t="str">
            <v>Energy</v>
          </cell>
          <cell r="M1650" t="str">
            <v>Winter</v>
          </cell>
          <cell r="N1650" t="str">
            <v>Part Peak Tier 3</v>
          </cell>
          <cell r="R1650" t="str">
            <v>N/A</v>
          </cell>
          <cell r="V1650">
            <v>0</v>
          </cell>
        </row>
        <row r="1651">
          <cell r="G1651" t="str">
            <v>E-6</v>
          </cell>
          <cell r="J1651" t="str">
            <v>Generation</v>
          </cell>
          <cell r="L1651" t="str">
            <v>Energy</v>
          </cell>
          <cell r="M1651" t="str">
            <v>Winter</v>
          </cell>
          <cell r="N1651" t="str">
            <v>Part Peak Tier 4</v>
          </cell>
          <cell r="R1651" t="str">
            <v>N/A</v>
          </cell>
          <cell r="V1651">
            <v>0</v>
          </cell>
        </row>
        <row r="1652">
          <cell r="G1652" t="str">
            <v>E-6</v>
          </cell>
          <cell r="J1652" t="str">
            <v>Generation</v>
          </cell>
          <cell r="L1652" t="str">
            <v>Energy</v>
          </cell>
          <cell r="M1652" t="str">
            <v>Winter</v>
          </cell>
          <cell r="N1652" t="str">
            <v>Part Peak Tier 5</v>
          </cell>
          <cell r="R1652" t="str">
            <v>N/A</v>
          </cell>
          <cell r="V1652">
            <v>0</v>
          </cell>
        </row>
        <row r="1653">
          <cell r="G1653" t="str">
            <v>E-6</v>
          </cell>
          <cell r="J1653" t="str">
            <v>ND</v>
          </cell>
          <cell r="L1653" t="str">
            <v>Energy</v>
          </cell>
          <cell r="M1653" t="str">
            <v>Summer</v>
          </cell>
          <cell r="N1653" t="str">
            <v>Off Peak Tier 1</v>
          </cell>
          <cell r="R1653" t="str">
            <v>N/A</v>
          </cell>
          <cell r="V1653">
            <v>0</v>
          </cell>
        </row>
        <row r="1654">
          <cell r="G1654" t="str">
            <v>E-6</v>
          </cell>
          <cell r="J1654" t="str">
            <v>ND</v>
          </cell>
          <cell r="L1654" t="str">
            <v>Energy</v>
          </cell>
          <cell r="M1654" t="str">
            <v>Summer</v>
          </cell>
          <cell r="N1654" t="str">
            <v>Off Peak Tier 2</v>
          </cell>
          <cell r="R1654" t="str">
            <v>N/A</v>
          </cell>
          <cell r="V1654">
            <v>0</v>
          </cell>
        </row>
        <row r="1655">
          <cell r="G1655" t="str">
            <v>E-6</v>
          </cell>
          <cell r="J1655" t="str">
            <v>ND</v>
          </cell>
          <cell r="L1655" t="str">
            <v>Energy</v>
          </cell>
          <cell r="M1655" t="str">
            <v>Summer</v>
          </cell>
          <cell r="N1655" t="str">
            <v>Off Peak Tier 3</v>
          </cell>
          <cell r="R1655" t="str">
            <v>N/A</v>
          </cell>
          <cell r="V1655">
            <v>0</v>
          </cell>
        </row>
        <row r="1656">
          <cell r="G1656" t="str">
            <v>E-6</v>
          </cell>
          <cell r="J1656" t="str">
            <v>ND</v>
          </cell>
          <cell r="L1656" t="str">
            <v>Energy</v>
          </cell>
          <cell r="M1656" t="str">
            <v>Summer</v>
          </cell>
          <cell r="N1656" t="str">
            <v>Off Peak Tier 4</v>
          </cell>
          <cell r="R1656" t="str">
            <v>N/A</v>
          </cell>
          <cell r="V1656">
            <v>0</v>
          </cell>
        </row>
        <row r="1657">
          <cell r="G1657" t="str">
            <v>E-6</v>
          </cell>
          <cell r="J1657" t="str">
            <v>ND</v>
          </cell>
          <cell r="L1657" t="str">
            <v>Energy</v>
          </cell>
          <cell r="M1657" t="str">
            <v>Summer</v>
          </cell>
          <cell r="N1657" t="str">
            <v>Off Peak Tier 5</v>
          </cell>
          <cell r="R1657" t="str">
            <v>N/A</v>
          </cell>
          <cell r="V1657">
            <v>0</v>
          </cell>
        </row>
        <row r="1658">
          <cell r="G1658" t="str">
            <v>E-6</v>
          </cell>
          <cell r="J1658" t="str">
            <v>ND</v>
          </cell>
          <cell r="L1658" t="str">
            <v>Energy</v>
          </cell>
          <cell r="M1658" t="str">
            <v>Summer</v>
          </cell>
          <cell r="N1658" t="str">
            <v>Part Peak Tier 1</v>
          </cell>
          <cell r="R1658" t="str">
            <v>N/A</v>
          </cell>
          <cell r="V1658">
            <v>0</v>
          </cell>
        </row>
        <row r="1659">
          <cell r="G1659" t="str">
            <v>E-6</v>
          </cell>
          <cell r="J1659" t="str">
            <v>ND</v>
          </cell>
          <cell r="L1659" t="str">
            <v>Energy</v>
          </cell>
          <cell r="M1659" t="str">
            <v>Summer</v>
          </cell>
          <cell r="N1659" t="str">
            <v>Part Peak Tier 2</v>
          </cell>
          <cell r="R1659" t="str">
            <v>N/A</v>
          </cell>
          <cell r="V1659">
            <v>0</v>
          </cell>
        </row>
        <row r="1660">
          <cell r="G1660" t="str">
            <v>E-6</v>
          </cell>
          <cell r="J1660" t="str">
            <v>ND</v>
          </cell>
          <cell r="L1660" t="str">
            <v>Energy</v>
          </cell>
          <cell r="M1660" t="str">
            <v>Summer</v>
          </cell>
          <cell r="N1660" t="str">
            <v>Part Peak Tier 3</v>
          </cell>
          <cell r="R1660" t="str">
            <v>N/A</v>
          </cell>
          <cell r="V1660">
            <v>0</v>
          </cell>
        </row>
        <row r="1661">
          <cell r="G1661" t="str">
            <v>E-6</v>
          </cell>
          <cell r="J1661" t="str">
            <v>ND</v>
          </cell>
          <cell r="L1661" t="str">
            <v>Energy</v>
          </cell>
          <cell r="M1661" t="str">
            <v>Summer</v>
          </cell>
          <cell r="N1661" t="str">
            <v>Part Peak Tier 4</v>
          </cell>
          <cell r="R1661" t="str">
            <v>N/A</v>
          </cell>
          <cell r="V1661">
            <v>0</v>
          </cell>
        </row>
        <row r="1662">
          <cell r="G1662" t="str">
            <v>E-6</v>
          </cell>
          <cell r="J1662" t="str">
            <v>ND</v>
          </cell>
          <cell r="L1662" t="str">
            <v>Energy</v>
          </cell>
          <cell r="M1662" t="str">
            <v>Summer</v>
          </cell>
          <cell r="N1662" t="str">
            <v>Part Peak Tier 5</v>
          </cell>
          <cell r="R1662" t="str">
            <v>N/A</v>
          </cell>
          <cell r="V1662">
            <v>0</v>
          </cell>
        </row>
        <row r="1663">
          <cell r="G1663" t="str">
            <v>E-6</v>
          </cell>
          <cell r="J1663" t="str">
            <v>ND</v>
          </cell>
          <cell r="L1663" t="str">
            <v>Energy</v>
          </cell>
          <cell r="M1663" t="str">
            <v>Summer</v>
          </cell>
          <cell r="N1663" t="str">
            <v>Peak Tier 1</v>
          </cell>
          <cell r="R1663" t="str">
            <v>N/A</v>
          </cell>
          <cell r="V1663">
            <v>0</v>
          </cell>
        </row>
        <row r="1664">
          <cell r="G1664" t="str">
            <v>E-6</v>
          </cell>
          <cell r="J1664" t="str">
            <v>ND</v>
          </cell>
          <cell r="L1664" t="str">
            <v>Energy</v>
          </cell>
          <cell r="M1664" t="str">
            <v>Summer</v>
          </cell>
          <cell r="N1664" t="str">
            <v>Peak Tier 2</v>
          </cell>
          <cell r="R1664" t="str">
            <v>N/A</v>
          </cell>
          <cell r="V1664">
            <v>0</v>
          </cell>
        </row>
        <row r="1665">
          <cell r="G1665" t="str">
            <v>E-6</v>
          </cell>
          <cell r="J1665" t="str">
            <v>ND</v>
          </cell>
          <cell r="L1665" t="str">
            <v>Energy</v>
          </cell>
          <cell r="M1665" t="str">
            <v>Summer</v>
          </cell>
          <cell r="N1665" t="str">
            <v>Peak Tier 3</v>
          </cell>
          <cell r="R1665" t="str">
            <v>N/A</v>
          </cell>
          <cell r="V1665">
            <v>0</v>
          </cell>
        </row>
        <row r="1666">
          <cell r="G1666" t="str">
            <v>E-6</v>
          </cell>
          <cell r="J1666" t="str">
            <v>ND</v>
          </cell>
          <cell r="L1666" t="str">
            <v>Energy</v>
          </cell>
          <cell r="M1666" t="str">
            <v>Summer</v>
          </cell>
          <cell r="N1666" t="str">
            <v>Peak Tier 4</v>
          </cell>
          <cell r="R1666" t="str">
            <v>N/A</v>
          </cell>
          <cell r="V1666">
            <v>0</v>
          </cell>
        </row>
        <row r="1667">
          <cell r="G1667" t="str">
            <v>E-6</v>
          </cell>
          <cell r="J1667" t="str">
            <v>ND</v>
          </cell>
          <cell r="L1667" t="str">
            <v>Energy</v>
          </cell>
          <cell r="M1667" t="str">
            <v>Summer</v>
          </cell>
          <cell r="N1667" t="str">
            <v>Peak Tier 5</v>
          </cell>
          <cell r="R1667" t="str">
            <v>N/A</v>
          </cell>
          <cell r="V1667">
            <v>0</v>
          </cell>
        </row>
        <row r="1668">
          <cell r="G1668" t="str">
            <v>E-6</v>
          </cell>
          <cell r="J1668" t="str">
            <v>ND</v>
          </cell>
          <cell r="L1668" t="str">
            <v>Energy</v>
          </cell>
          <cell r="M1668" t="str">
            <v>Winter</v>
          </cell>
          <cell r="N1668" t="str">
            <v>Off Peak Tier 1</v>
          </cell>
          <cell r="R1668" t="str">
            <v>N/A</v>
          </cell>
          <cell r="V1668">
            <v>0</v>
          </cell>
        </row>
        <row r="1669">
          <cell r="G1669" t="str">
            <v>E-6</v>
          </cell>
          <cell r="J1669" t="str">
            <v>ND</v>
          </cell>
          <cell r="L1669" t="str">
            <v>Energy</v>
          </cell>
          <cell r="M1669" t="str">
            <v>Winter</v>
          </cell>
          <cell r="N1669" t="str">
            <v>Off Peak Tier 2</v>
          </cell>
          <cell r="R1669" t="str">
            <v>N/A</v>
          </cell>
          <cell r="V1669">
            <v>0</v>
          </cell>
        </row>
        <row r="1670">
          <cell r="G1670" t="str">
            <v>E-6</v>
          </cell>
          <cell r="J1670" t="str">
            <v>ND</v>
          </cell>
          <cell r="L1670" t="str">
            <v>Energy</v>
          </cell>
          <cell r="M1670" t="str">
            <v>Winter</v>
          </cell>
          <cell r="N1670" t="str">
            <v>Off Peak Tier 3</v>
          </cell>
          <cell r="R1670" t="str">
            <v>N/A</v>
          </cell>
          <cell r="V1670">
            <v>0</v>
          </cell>
        </row>
        <row r="1671">
          <cell r="G1671" t="str">
            <v>E-6</v>
          </cell>
          <cell r="J1671" t="str">
            <v>ND</v>
          </cell>
          <cell r="L1671" t="str">
            <v>Energy</v>
          </cell>
          <cell r="M1671" t="str">
            <v>Winter</v>
          </cell>
          <cell r="N1671" t="str">
            <v>Off Peak Tier 4</v>
          </cell>
          <cell r="R1671" t="str">
            <v>N/A</v>
          </cell>
          <cell r="V1671">
            <v>0</v>
          </cell>
        </row>
        <row r="1672">
          <cell r="G1672" t="str">
            <v>E-6</v>
          </cell>
          <cell r="J1672" t="str">
            <v>ND</v>
          </cell>
          <cell r="L1672" t="str">
            <v>Energy</v>
          </cell>
          <cell r="M1672" t="str">
            <v>Winter</v>
          </cell>
          <cell r="N1672" t="str">
            <v>Off Peak Tier 5</v>
          </cell>
          <cell r="R1672" t="str">
            <v>N/A</v>
          </cell>
          <cell r="V1672">
            <v>0</v>
          </cell>
        </row>
        <row r="1673">
          <cell r="G1673" t="str">
            <v>E-6</v>
          </cell>
          <cell r="J1673" t="str">
            <v>ND</v>
          </cell>
          <cell r="L1673" t="str">
            <v>Energy</v>
          </cell>
          <cell r="M1673" t="str">
            <v>Winter</v>
          </cell>
          <cell r="N1673" t="str">
            <v>Part Peak Tier 1</v>
          </cell>
          <cell r="R1673" t="str">
            <v>N/A</v>
          </cell>
          <cell r="V1673">
            <v>0</v>
          </cell>
        </row>
        <row r="1674">
          <cell r="G1674" t="str">
            <v>E-6</v>
          </cell>
          <cell r="J1674" t="str">
            <v>ND</v>
          </cell>
          <cell r="L1674" t="str">
            <v>Energy</v>
          </cell>
          <cell r="M1674" t="str">
            <v>Winter</v>
          </cell>
          <cell r="N1674" t="str">
            <v>Part Peak Tier 2</v>
          </cell>
          <cell r="R1674" t="str">
            <v>N/A</v>
          </cell>
          <cell r="V1674">
            <v>0</v>
          </cell>
        </row>
        <row r="1675">
          <cell r="G1675" t="str">
            <v>E-6</v>
          </cell>
          <cell r="J1675" t="str">
            <v>ND</v>
          </cell>
          <cell r="L1675" t="str">
            <v>Energy</v>
          </cell>
          <cell r="M1675" t="str">
            <v>Winter</v>
          </cell>
          <cell r="N1675" t="str">
            <v>Part Peak Tier 3</v>
          </cell>
          <cell r="R1675" t="str">
            <v>N/A</v>
          </cell>
          <cell r="V1675">
            <v>0</v>
          </cell>
        </row>
        <row r="1676">
          <cell r="G1676" t="str">
            <v>E-6</v>
          </cell>
          <cell r="J1676" t="str">
            <v>ND</v>
          </cell>
          <cell r="L1676" t="str">
            <v>Energy</v>
          </cell>
          <cell r="M1676" t="str">
            <v>Winter</v>
          </cell>
          <cell r="N1676" t="str">
            <v>Part Peak Tier 4</v>
          </cell>
          <cell r="R1676" t="str">
            <v>N/A</v>
          </cell>
          <cell r="V1676">
            <v>0</v>
          </cell>
        </row>
        <row r="1677">
          <cell r="G1677" t="str">
            <v>E-6</v>
          </cell>
          <cell r="J1677" t="str">
            <v>ND</v>
          </cell>
          <cell r="L1677" t="str">
            <v>Energy</v>
          </cell>
          <cell r="M1677" t="str">
            <v>Winter</v>
          </cell>
          <cell r="N1677" t="str">
            <v>Part Peak Tier 5</v>
          </cell>
          <cell r="R1677" t="str">
            <v>N/A</v>
          </cell>
          <cell r="V1677">
            <v>0</v>
          </cell>
        </row>
        <row r="1678">
          <cell r="G1678" t="str">
            <v>E-6</v>
          </cell>
          <cell r="J1678" t="str">
            <v>NSGC</v>
          </cell>
          <cell r="L1678" t="str">
            <v>Energy</v>
          </cell>
          <cell r="M1678" t="str">
            <v>N/A</v>
          </cell>
          <cell r="N1678" t="str">
            <v>Min Bill kWh</v>
          </cell>
          <cell r="R1678" t="str">
            <v>N/A</v>
          </cell>
          <cell r="V1678">
            <v>0</v>
          </cell>
        </row>
        <row r="1679">
          <cell r="G1679" t="str">
            <v>E-6</v>
          </cell>
          <cell r="J1679" t="str">
            <v>NSGC</v>
          </cell>
          <cell r="L1679" t="str">
            <v>Energy</v>
          </cell>
          <cell r="M1679" t="str">
            <v>Summer</v>
          </cell>
          <cell r="N1679" t="str">
            <v>Off Peak Tier 1</v>
          </cell>
          <cell r="R1679" t="str">
            <v>N/A</v>
          </cell>
          <cell r="V1679">
            <v>0</v>
          </cell>
        </row>
        <row r="1680">
          <cell r="G1680" t="str">
            <v>E-6</v>
          </cell>
          <cell r="J1680" t="str">
            <v>NSGC</v>
          </cell>
          <cell r="L1680" t="str">
            <v>Energy</v>
          </cell>
          <cell r="M1680" t="str">
            <v>Summer</v>
          </cell>
          <cell r="N1680" t="str">
            <v>Off Peak Tier 2</v>
          </cell>
          <cell r="R1680" t="str">
            <v>N/A</v>
          </cell>
          <cell r="V1680">
            <v>0</v>
          </cell>
        </row>
        <row r="1681">
          <cell r="G1681" t="str">
            <v>E-6</v>
          </cell>
          <cell r="J1681" t="str">
            <v>NSGC</v>
          </cell>
          <cell r="L1681" t="str">
            <v>Energy</v>
          </cell>
          <cell r="M1681" t="str">
            <v>Summer</v>
          </cell>
          <cell r="N1681" t="str">
            <v>Off Peak Tier 3</v>
          </cell>
          <cell r="R1681" t="str">
            <v>N/A</v>
          </cell>
          <cell r="V1681">
            <v>0</v>
          </cell>
        </row>
        <row r="1682">
          <cell r="G1682" t="str">
            <v>E-6</v>
          </cell>
          <cell r="J1682" t="str">
            <v>NSGC</v>
          </cell>
          <cell r="L1682" t="str">
            <v>Energy</v>
          </cell>
          <cell r="M1682" t="str">
            <v>Summer</v>
          </cell>
          <cell r="N1682" t="str">
            <v>Off Peak Tier 4</v>
          </cell>
          <cell r="R1682" t="str">
            <v>N/A</v>
          </cell>
          <cell r="V1682">
            <v>0</v>
          </cell>
        </row>
        <row r="1683">
          <cell r="G1683" t="str">
            <v>E-6</v>
          </cell>
          <cell r="J1683" t="str">
            <v>NSGC</v>
          </cell>
          <cell r="L1683" t="str">
            <v>Energy</v>
          </cell>
          <cell r="M1683" t="str">
            <v>Summer</v>
          </cell>
          <cell r="N1683" t="str">
            <v>Off Peak Tier 5</v>
          </cell>
          <cell r="R1683" t="str">
            <v>N/A</v>
          </cell>
          <cell r="V1683">
            <v>0</v>
          </cell>
        </row>
        <row r="1684">
          <cell r="G1684" t="str">
            <v>E-6</v>
          </cell>
          <cell r="J1684" t="str">
            <v>NSGC</v>
          </cell>
          <cell r="L1684" t="str">
            <v>Energy</v>
          </cell>
          <cell r="M1684" t="str">
            <v>Summer</v>
          </cell>
          <cell r="N1684" t="str">
            <v>Part Peak Tier 1</v>
          </cell>
          <cell r="R1684" t="str">
            <v>N/A</v>
          </cell>
          <cell r="V1684">
            <v>0</v>
          </cell>
        </row>
        <row r="1685">
          <cell r="G1685" t="str">
            <v>E-6</v>
          </cell>
          <cell r="J1685" t="str">
            <v>NSGC</v>
          </cell>
          <cell r="L1685" t="str">
            <v>Energy</v>
          </cell>
          <cell r="M1685" t="str">
            <v>Summer</v>
          </cell>
          <cell r="N1685" t="str">
            <v>Part Peak Tier 2</v>
          </cell>
          <cell r="R1685" t="str">
            <v>N/A</v>
          </cell>
          <cell r="V1685">
            <v>0</v>
          </cell>
        </row>
        <row r="1686">
          <cell r="G1686" t="str">
            <v>E-6</v>
          </cell>
          <cell r="J1686" t="str">
            <v>NSGC</v>
          </cell>
          <cell r="L1686" t="str">
            <v>Energy</v>
          </cell>
          <cell r="M1686" t="str">
            <v>Summer</v>
          </cell>
          <cell r="N1686" t="str">
            <v>Part Peak Tier 3</v>
          </cell>
          <cell r="R1686" t="str">
            <v>N/A</v>
          </cell>
          <cell r="V1686">
            <v>0</v>
          </cell>
        </row>
        <row r="1687">
          <cell r="G1687" t="str">
            <v>E-6</v>
          </cell>
          <cell r="J1687" t="str">
            <v>NSGC</v>
          </cell>
          <cell r="L1687" t="str">
            <v>Energy</v>
          </cell>
          <cell r="M1687" t="str">
            <v>Summer</v>
          </cell>
          <cell r="N1687" t="str">
            <v>Part Peak Tier 4</v>
          </cell>
          <cell r="R1687" t="str">
            <v>N/A</v>
          </cell>
          <cell r="V1687">
            <v>0</v>
          </cell>
        </row>
        <row r="1688">
          <cell r="G1688" t="str">
            <v>E-6</v>
          </cell>
          <cell r="J1688" t="str">
            <v>NSGC</v>
          </cell>
          <cell r="L1688" t="str">
            <v>Energy</v>
          </cell>
          <cell r="M1688" t="str">
            <v>Summer</v>
          </cell>
          <cell r="N1688" t="str">
            <v>Part Peak Tier 5</v>
          </cell>
          <cell r="R1688" t="str">
            <v>N/A</v>
          </cell>
          <cell r="V1688">
            <v>0</v>
          </cell>
        </row>
        <row r="1689">
          <cell r="G1689" t="str">
            <v>E-6</v>
          </cell>
          <cell r="J1689" t="str">
            <v>NSGC</v>
          </cell>
          <cell r="L1689" t="str">
            <v>Energy</v>
          </cell>
          <cell r="M1689" t="str">
            <v>Summer</v>
          </cell>
          <cell r="N1689" t="str">
            <v>Peak Tier 1</v>
          </cell>
          <cell r="R1689" t="str">
            <v>N/A</v>
          </cell>
          <cell r="V1689">
            <v>0</v>
          </cell>
        </row>
        <row r="1690">
          <cell r="G1690" t="str">
            <v>E-6</v>
          </cell>
          <cell r="J1690" t="str">
            <v>NSGC</v>
          </cell>
          <cell r="L1690" t="str">
            <v>Energy</v>
          </cell>
          <cell r="M1690" t="str">
            <v>Summer</v>
          </cell>
          <cell r="N1690" t="str">
            <v>Peak Tier 2</v>
          </cell>
          <cell r="R1690" t="str">
            <v>N/A</v>
          </cell>
          <cell r="V1690">
            <v>0</v>
          </cell>
        </row>
        <row r="1691">
          <cell r="G1691" t="str">
            <v>E-6</v>
          </cell>
          <cell r="J1691" t="str">
            <v>NSGC</v>
          </cell>
          <cell r="L1691" t="str">
            <v>Energy</v>
          </cell>
          <cell r="M1691" t="str">
            <v>Summer</v>
          </cell>
          <cell r="N1691" t="str">
            <v>Peak Tier 3</v>
          </cell>
          <cell r="R1691" t="str">
            <v>N/A</v>
          </cell>
          <cell r="V1691">
            <v>0</v>
          </cell>
        </row>
        <row r="1692">
          <cell r="G1692" t="str">
            <v>E-6</v>
          </cell>
          <cell r="J1692" t="str">
            <v>NSGC</v>
          </cell>
          <cell r="L1692" t="str">
            <v>Energy</v>
          </cell>
          <cell r="M1692" t="str">
            <v>Summer</v>
          </cell>
          <cell r="N1692" t="str">
            <v>Peak Tier 4</v>
          </cell>
          <cell r="R1692" t="str">
            <v>N/A</v>
          </cell>
          <cell r="V1692">
            <v>0</v>
          </cell>
        </row>
        <row r="1693">
          <cell r="G1693" t="str">
            <v>E-6</v>
          </cell>
          <cell r="J1693" t="str">
            <v>NSGC</v>
          </cell>
          <cell r="L1693" t="str">
            <v>Energy</v>
          </cell>
          <cell r="M1693" t="str">
            <v>Summer</v>
          </cell>
          <cell r="N1693" t="str">
            <v>Peak Tier 5</v>
          </cell>
          <cell r="R1693" t="str">
            <v>N/A</v>
          </cell>
          <cell r="V1693">
            <v>0</v>
          </cell>
        </row>
        <row r="1694">
          <cell r="G1694" t="str">
            <v>E-6</v>
          </cell>
          <cell r="J1694" t="str">
            <v>NSGC</v>
          </cell>
          <cell r="L1694" t="str">
            <v>Energy</v>
          </cell>
          <cell r="M1694" t="str">
            <v>Winter</v>
          </cell>
          <cell r="N1694" t="str">
            <v>Off Peak Tier 1</v>
          </cell>
          <cell r="R1694" t="str">
            <v>N/A</v>
          </cell>
          <cell r="V1694">
            <v>0</v>
          </cell>
        </row>
        <row r="1695">
          <cell r="G1695" t="str">
            <v>E-6</v>
          </cell>
          <cell r="J1695" t="str">
            <v>NSGC</v>
          </cell>
          <cell r="L1695" t="str">
            <v>Energy</v>
          </cell>
          <cell r="M1695" t="str">
            <v>Winter</v>
          </cell>
          <cell r="N1695" t="str">
            <v>Off Peak Tier 2</v>
          </cell>
          <cell r="R1695" t="str">
            <v>N/A</v>
          </cell>
          <cell r="V1695">
            <v>0</v>
          </cell>
        </row>
        <row r="1696">
          <cell r="G1696" t="str">
            <v>E-6</v>
          </cell>
          <cell r="J1696" t="str">
            <v>NSGC</v>
          </cell>
          <cell r="L1696" t="str">
            <v>Energy</v>
          </cell>
          <cell r="M1696" t="str">
            <v>Winter</v>
          </cell>
          <cell r="N1696" t="str">
            <v>Off Peak Tier 3</v>
          </cell>
          <cell r="R1696" t="str">
            <v>N/A</v>
          </cell>
          <cell r="V1696">
            <v>0</v>
          </cell>
        </row>
        <row r="1697">
          <cell r="G1697" t="str">
            <v>E-6</v>
          </cell>
          <cell r="J1697" t="str">
            <v>NSGC</v>
          </cell>
          <cell r="L1697" t="str">
            <v>Energy</v>
          </cell>
          <cell r="M1697" t="str">
            <v>Winter</v>
          </cell>
          <cell r="N1697" t="str">
            <v>Off Peak Tier 4</v>
          </cell>
          <cell r="R1697" t="str">
            <v>N/A</v>
          </cell>
          <cell r="V1697">
            <v>0</v>
          </cell>
        </row>
        <row r="1698">
          <cell r="G1698" t="str">
            <v>E-6</v>
          </cell>
          <cell r="J1698" t="str">
            <v>NSGC</v>
          </cell>
          <cell r="L1698" t="str">
            <v>Energy</v>
          </cell>
          <cell r="M1698" t="str">
            <v>Winter</v>
          </cell>
          <cell r="N1698" t="str">
            <v>Off Peak Tier 5</v>
          </cell>
          <cell r="R1698" t="str">
            <v>N/A</v>
          </cell>
          <cell r="V1698">
            <v>0</v>
          </cell>
        </row>
        <row r="1699">
          <cell r="G1699" t="str">
            <v>E-6</v>
          </cell>
          <cell r="J1699" t="str">
            <v>NSGC</v>
          </cell>
          <cell r="L1699" t="str">
            <v>Energy</v>
          </cell>
          <cell r="M1699" t="str">
            <v>Winter</v>
          </cell>
          <cell r="N1699" t="str">
            <v>Part Peak Tier 1</v>
          </cell>
          <cell r="R1699" t="str">
            <v>N/A</v>
          </cell>
          <cell r="V1699">
            <v>0</v>
          </cell>
        </row>
        <row r="1700">
          <cell r="G1700" t="str">
            <v>E-6</v>
          </cell>
          <cell r="J1700" t="str">
            <v>NSGC</v>
          </cell>
          <cell r="L1700" t="str">
            <v>Energy</v>
          </cell>
          <cell r="M1700" t="str">
            <v>Winter</v>
          </cell>
          <cell r="N1700" t="str">
            <v>Part Peak Tier 2</v>
          </cell>
          <cell r="R1700" t="str">
            <v>N/A</v>
          </cell>
          <cell r="V1700">
            <v>0</v>
          </cell>
        </row>
        <row r="1701">
          <cell r="G1701" t="str">
            <v>E-6</v>
          </cell>
          <cell r="J1701" t="str">
            <v>NSGC</v>
          </cell>
          <cell r="L1701" t="str">
            <v>Energy</v>
          </cell>
          <cell r="M1701" t="str">
            <v>Winter</v>
          </cell>
          <cell r="N1701" t="str">
            <v>Part Peak Tier 3</v>
          </cell>
          <cell r="R1701" t="str">
            <v>N/A</v>
          </cell>
          <cell r="V1701">
            <v>0</v>
          </cell>
        </row>
        <row r="1702">
          <cell r="G1702" t="str">
            <v>E-6</v>
          </cell>
          <cell r="J1702" t="str">
            <v>NSGC</v>
          </cell>
          <cell r="L1702" t="str">
            <v>Energy</v>
          </cell>
          <cell r="M1702" t="str">
            <v>Winter</v>
          </cell>
          <cell r="N1702" t="str">
            <v>Part Peak Tier 4</v>
          </cell>
          <cell r="R1702" t="str">
            <v>N/A</v>
          </cell>
          <cell r="V1702">
            <v>0</v>
          </cell>
        </row>
        <row r="1703">
          <cell r="G1703" t="str">
            <v>E-6</v>
          </cell>
          <cell r="J1703" t="str">
            <v>NSGC</v>
          </cell>
          <cell r="L1703" t="str">
            <v>Energy</v>
          </cell>
          <cell r="M1703" t="str">
            <v>Winter</v>
          </cell>
          <cell r="N1703" t="str">
            <v>Part Peak Tier 5</v>
          </cell>
          <cell r="R1703" t="str">
            <v>N/A</v>
          </cell>
          <cell r="V1703">
            <v>0</v>
          </cell>
        </row>
        <row r="1704">
          <cell r="G1704" t="str">
            <v>E-6</v>
          </cell>
          <cell r="J1704" t="str">
            <v>PPP</v>
          </cell>
          <cell r="L1704" t="str">
            <v>Energy</v>
          </cell>
          <cell r="M1704" t="str">
            <v>N/A</v>
          </cell>
          <cell r="N1704" t="str">
            <v>Min Bill kWh</v>
          </cell>
          <cell r="R1704" t="str">
            <v>N/A</v>
          </cell>
          <cell r="V1704">
            <v>0</v>
          </cell>
        </row>
        <row r="1705">
          <cell r="G1705" t="str">
            <v>E-6</v>
          </cell>
          <cell r="J1705" t="str">
            <v>PPP</v>
          </cell>
          <cell r="L1705" t="str">
            <v>Energy</v>
          </cell>
          <cell r="M1705" t="str">
            <v>Summer</v>
          </cell>
          <cell r="N1705" t="str">
            <v>Off Peak Tier 1</v>
          </cell>
          <cell r="R1705" t="str">
            <v>N/A</v>
          </cell>
          <cell r="V1705">
            <v>0</v>
          </cell>
        </row>
        <row r="1706">
          <cell r="G1706" t="str">
            <v>E-6</v>
          </cell>
          <cell r="J1706" t="str">
            <v>PPP</v>
          </cell>
          <cell r="L1706" t="str">
            <v>Energy</v>
          </cell>
          <cell r="M1706" t="str">
            <v>Summer</v>
          </cell>
          <cell r="N1706" t="str">
            <v>Off Peak Tier 2</v>
          </cell>
          <cell r="R1706" t="str">
            <v>N/A</v>
          </cell>
          <cell r="V1706">
            <v>0</v>
          </cell>
        </row>
        <row r="1707">
          <cell r="G1707" t="str">
            <v>E-6</v>
          </cell>
          <cell r="J1707" t="str">
            <v>PPP</v>
          </cell>
          <cell r="L1707" t="str">
            <v>Energy</v>
          </cell>
          <cell r="M1707" t="str">
            <v>Summer</v>
          </cell>
          <cell r="N1707" t="str">
            <v>Off Peak Tier 3</v>
          </cell>
          <cell r="R1707" t="str">
            <v>N/A</v>
          </cell>
          <cell r="V1707">
            <v>0</v>
          </cell>
        </row>
        <row r="1708">
          <cell r="G1708" t="str">
            <v>E-6</v>
          </cell>
          <cell r="J1708" t="str">
            <v>PPP</v>
          </cell>
          <cell r="L1708" t="str">
            <v>Energy</v>
          </cell>
          <cell r="M1708" t="str">
            <v>Summer</v>
          </cell>
          <cell r="N1708" t="str">
            <v>Off Peak Tier 4</v>
          </cell>
          <cell r="R1708" t="str">
            <v>N/A</v>
          </cell>
          <cell r="V1708">
            <v>0</v>
          </cell>
        </row>
        <row r="1709">
          <cell r="G1709" t="str">
            <v>E-6</v>
          </cell>
          <cell r="J1709" t="str">
            <v>PPP</v>
          </cell>
          <cell r="L1709" t="str">
            <v>Energy</v>
          </cell>
          <cell r="M1709" t="str">
            <v>Summer</v>
          </cell>
          <cell r="N1709" t="str">
            <v>Off Peak Tier 5</v>
          </cell>
          <cell r="R1709" t="str">
            <v>N/A</v>
          </cell>
          <cell r="V1709">
            <v>0</v>
          </cell>
        </row>
        <row r="1710">
          <cell r="G1710" t="str">
            <v>E-6</v>
          </cell>
          <cell r="J1710" t="str">
            <v>PPP</v>
          </cell>
          <cell r="L1710" t="str">
            <v>Energy</v>
          </cell>
          <cell r="M1710" t="str">
            <v>Summer</v>
          </cell>
          <cell r="N1710" t="str">
            <v>Part Peak Tier 1</v>
          </cell>
          <cell r="R1710" t="str">
            <v>N/A</v>
          </cell>
          <cell r="V1710">
            <v>0</v>
          </cell>
        </row>
        <row r="1711">
          <cell r="G1711" t="str">
            <v>E-6</v>
          </cell>
          <cell r="J1711" t="str">
            <v>PPP</v>
          </cell>
          <cell r="L1711" t="str">
            <v>Energy</v>
          </cell>
          <cell r="M1711" t="str">
            <v>Summer</v>
          </cell>
          <cell r="N1711" t="str">
            <v>Part Peak Tier 2</v>
          </cell>
          <cell r="R1711" t="str">
            <v>N/A</v>
          </cell>
          <cell r="V1711">
            <v>0</v>
          </cell>
        </row>
        <row r="1712">
          <cell r="G1712" t="str">
            <v>E-6</v>
          </cell>
          <cell r="J1712" t="str">
            <v>PPP</v>
          </cell>
          <cell r="L1712" t="str">
            <v>Energy</v>
          </cell>
          <cell r="M1712" t="str">
            <v>Summer</v>
          </cell>
          <cell r="N1712" t="str">
            <v>Part Peak Tier 3</v>
          </cell>
          <cell r="R1712" t="str">
            <v>N/A</v>
          </cell>
          <cell r="V1712">
            <v>0</v>
          </cell>
        </row>
        <row r="1713">
          <cell r="G1713" t="str">
            <v>E-6</v>
          </cell>
          <cell r="J1713" t="str">
            <v>PPP</v>
          </cell>
          <cell r="L1713" t="str">
            <v>Energy</v>
          </cell>
          <cell r="M1713" t="str">
            <v>Summer</v>
          </cell>
          <cell r="N1713" t="str">
            <v>Part Peak Tier 4</v>
          </cell>
          <cell r="R1713" t="str">
            <v>N/A</v>
          </cell>
          <cell r="V1713">
            <v>0</v>
          </cell>
        </row>
        <row r="1714">
          <cell r="G1714" t="str">
            <v>E-6</v>
          </cell>
          <cell r="J1714" t="str">
            <v>PPP</v>
          </cell>
          <cell r="L1714" t="str">
            <v>Energy</v>
          </cell>
          <cell r="M1714" t="str">
            <v>Summer</v>
          </cell>
          <cell r="N1714" t="str">
            <v>Part Peak Tier 5</v>
          </cell>
          <cell r="R1714" t="str">
            <v>N/A</v>
          </cell>
          <cell r="V1714">
            <v>0</v>
          </cell>
        </row>
        <row r="1715">
          <cell r="G1715" t="str">
            <v>E-6</v>
          </cell>
          <cell r="J1715" t="str">
            <v>PPP</v>
          </cell>
          <cell r="L1715" t="str">
            <v>Energy</v>
          </cell>
          <cell r="M1715" t="str">
            <v>Summer</v>
          </cell>
          <cell r="N1715" t="str">
            <v>Peak Tier 1</v>
          </cell>
          <cell r="R1715" t="str">
            <v>N/A</v>
          </cell>
          <cell r="V1715">
            <v>0</v>
          </cell>
        </row>
        <row r="1716">
          <cell r="G1716" t="str">
            <v>E-6</v>
          </cell>
          <cell r="J1716" t="str">
            <v>PPP</v>
          </cell>
          <cell r="L1716" t="str">
            <v>Energy</v>
          </cell>
          <cell r="M1716" t="str">
            <v>Summer</v>
          </cell>
          <cell r="N1716" t="str">
            <v>Peak Tier 2</v>
          </cell>
          <cell r="R1716" t="str">
            <v>N/A</v>
          </cell>
          <cell r="V1716">
            <v>0</v>
          </cell>
        </row>
        <row r="1717">
          <cell r="G1717" t="str">
            <v>E-6</v>
          </cell>
          <cell r="J1717" t="str">
            <v>PPP</v>
          </cell>
          <cell r="L1717" t="str">
            <v>Energy</v>
          </cell>
          <cell r="M1717" t="str">
            <v>Summer</v>
          </cell>
          <cell r="N1717" t="str">
            <v>Peak Tier 3</v>
          </cell>
          <cell r="R1717" t="str">
            <v>N/A</v>
          </cell>
          <cell r="V1717">
            <v>0</v>
          </cell>
        </row>
        <row r="1718">
          <cell r="G1718" t="str">
            <v>E-6</v>
          </cell>
          <cell r="J1718" t="str">
            <v>PPP</v>
          </cell>
          <cell r="L1718" t="str">
            <v>Energy</v>
          </cell>
          <cell r="M1718" t="str">
            <v>Summer</v>
          </cell>
          <cell r="N1718" t="str">
            <v>Peak Tier 4</v>
          </cell>
          <cell r="R1718" t="str">
            <v>N/A</v>
          </cell>
          <cell r="V1718">
            <v>0</v>
          </cell>
        </row>
        <row r="1719">
          <cell r="G1719" t="str">
            <v>E-6</v>
          </cell>
          <cell r="J1719" t="str">
            <v>PPP</v>
          </cell>
          <cell r="L1719" t="str">
            <v>Energy</v>
          </cell>
          <cell r="M1719" t="str">
            <v>Summer</v>
          </cell>
          <cell r="N1719" t="str">
            <v>Peak Tier 5</v>
          </cell>
          <cell r="R1719" t="str">
            <v>N/A</v>
          </cell>
          <cell r="V1719">
            <v>0</v>
          </cell>
        </row>
        <row r="1720">
          <cell r="G1720" t="str">
            <v>E-6</v>
          </cell>
          <cell r="J1720" t="str">
            <v>PPP</v>
          </cell>
          <cell r="L1720" t="str">
            <v>Energy</v>
          </cell>
          <cell r="M1720" t="str">
            <v>Winter</v>
          </cell>
          <cell r="N1720" t="str">
            <v>Off Peak Tier 1</v>
          </cell>
          <cell r="R1720" t="str">
            <v>N/A</v>
          </cell>
          <cell r="V1720">
            <v>0</v>
          </cell>
        </row>
        <row r="1721">
          <cell r="G1721" t="str">
            <v>E-6</v>
          </cell>
          <cell r="J1721" t="str">
            <v>PPP</v>
          </cell>
          <cell r="L1721" t="str">
            <v>Energy</v>
          </cell>
          <cell r="M1721" t="str">
            <v>Winter</v>
          </cell>
          <cell r="N1721" t="str">
            <v>Off Peak Tier 2</v>
          </cell>
          <cell r="R1721" t="str">
            <v>N/A</v>
          </cell>
          <cell r="V1721">
            <v>0</v>
          </cell>
        </row>
        <row r="1722">
          <cell r="G1722" t="str">
            <v>E-6</v>
          </cell>
          <cell r="J1722" t="str">
            <v>PPP</v>
          </cell>
          <cell r="L1722" t="str">
            <v>Energy</v>
          </cell>
          <cell r="M1722" t="str">
            <v>Winter</v>
          </cell>
          <cell r="N1722" t="str">
            <v>Off Peak Tier 3</v>
          </cell>
          <cell r="R1722" t="str">
            <v>N/A</v>
          </cell>
          <cell r="V1722">
            <v>0</v>
          </cell>
        </row>
        <row r="1723">
          <cell r="G1723" t="str">
            <v>E-6</v>
          </cell>
          <cell r="J1723" t="str">
            <v>PPP</v>
          </cell>
          <cell r="L1723" t="str">
            <v>Energy</v>
          </cell>
          <cell r="M1723" t="str">
            <v>Winter</v>
          </cell>
          <cell r="N1723" t="str">
            <v>Off Peak Tier 4</v>
          </cell>
          <cell r="R1723" t="str">
            <v>N/A</v>
          </cell>
          <cell r="V1723">
            <v>0</v>
          </cell>
        </row>
        <row r="1724">
          <cell r="G1724" t="str">
            <v>E-6</v>
          </cell>
          <cell r="J1724" t="str">
            <v>PPP</v>
          </cell>
          <cell r="L1724" t="str">
            <v>Energy</v>
          </cell>
          <cell r="M1724" t="str">
            <v>Winter</v>
          </cell>
          <cell r="N1724" t="str">
            <v>Off Peak Tier 5</v>
          </cell>
          <cell r="R1724" t="str">
            <v>N/A</v>
          </cell>
          <cell r="V1724">
            <v>0</v>
          </cell>
        </row>
        <row r="1725">
          <cell r="G1725" t="str">
            <v>E-6</v>
          </cell>
          <cell r="J1725" t="str">
            <v>PPP</v>
          </cell>
          <cell r="L1725" t="str">
            <v>Energy</v>
          </cell>
          <cell r="M1725" t="str">
            <v>Winter</v>
          </cell>
          <cell r="N1725" t="str">
            <v>Part Peak Tier 1</v>
          </cell>
          <cell r="R1725" t="str">
            <v>N/A</v>
          </cell>
          <cell r="V1725">
            <v>0</v>
          </cell>
        </row>
        <row r="1726">
          <cell r="G1726" t="str">
            <v>E-6</v>
          </cell>
          <cell r="J1726" t="str">
            <v>PPP</v>
          </cell>
          <cell r="L1726" t="str">
            <v>Energy</v>
          </cell>
          <cell r="M1726" t="str">
            <v>Winter</v>
          </cell>
          <cell r="N1726" t="str">
            <v>Part Peak Tier 2</v>
          </cell>
          <cell r="R1726" t="str">
            <v>N/A</v>
          </cell>
          <cell r="V1726">
            <v>0</v>
          </cell>
        </row>
        <row r="1727">
          <cell r="G1727" t="str">
            <v>E-6</v>
          </cell>
          <cell r="J1727" t="str">
            <v>PPP</v>
          </cell>
          <cell r="L1727" t="str">
            <v>Energy</v>
          </cell>
          <cell r="M1727" t="str">
            <v>Winter</v>
          </cell>
          <cell r="N1727" t="str">
            <v>Part Peak Tier 3</v>
          </cell>
          <cell r="R1727" t="str">
            <v>N/A</v>
          </cell>
          <cell r="V1727">
            <v>0</v>
          </cell>
        </row>
        <row r="1728">
          <cell r="G1728" t="str">
            <v>E-6</v>
          </cell>
          <cell r="J1728" t="str">
            <v>PPP</v>
          </cell>
          <cell r="L1728" t="str">
            <v>Energy</v>
          </cell>
          <cell r="M1728" t="str">
            <v>Winter</v>
          </cell>
          <cell r="N1728" t="str">
            <v>Part Peak Tier 4</v>
          </cell>
          <cell r="R1728" t="str">
            <v>N/A</v>
          </cell>
          <cell r="V1728">
            <v>0</v>
          </cell>
        </row>
        <row r="1729">
          <cell r="G1729" t="str">
            <v>E-6</v>
          </cell>
          <cell r="J1729" t="str">
            <v>PPP</v>
          </cell>
          <cell r="L1729" t="str">
            <v>Energy</v>
          </cell>
          <cell r="M1729" t="str">
            <v>Winter</v>
          </cell>
          <cell r="N1729" t="str">
            <v>Part Peak Tier 5</v>
          </cell>
          <cell r="R1729" t="str">
            <v>N/A</v>
          </cell>
          <cell r="V1729">
            <v>0</v>
          </cell>
        </row>
        <row r="1730">
          <cell r="G1730" t="str">
            <v>E-6</v>
          </cell>
          <cell r="J1730" t="str">
            <v>PPP</v>
          </cell>
          <cell r="L1730" t="str">
            <v>Energy</v>
          </cell>
          <cell r="M1730" t="str">
            <v>N/A</v>
          </cell>
          <cell r="N1730" t="str">
            <v>Min Bill kWh</v>
          </cell>
          <cell r="R1730" t="str">
            <v>N/A</v>
          </cell>
          <cell r="V1730">
            <v>0</v>
          </cell>
        </row>
        <row r="1731">
          <cell r="G1731" t="str">
            <v>E-6</v>
          </cell>
          <cell r="J1731" t="str">
            <v>PPP</v>
          </cell>
          <cell r="L1731" t="str">
            <v>Energy</v>
          </cell>
          <cell r="M1731" t="str">
            <v>Summer</v>
          </cell>
          <cell r="N1731" t="str">
            <v>Off Peak Tier 1</v>
          </cell>
          <cell r="R1731" t="str">
            <v>N/A</v>
          </cell>
          <cell r="V1731">
            <v>0</v>
          </cell>
        </row>
        <row r="1732">
          <cell r="G1732" t="str">
            <v>E-6</v>
          </cell>
          <cell r="J1732" t="str">
            <v>PPP</v>
          </cell>
          <cell r="L1732" t="str">
            <v>Energy</v>
          </cell>
          <cell r="M1732" t="str">
            <v>Summer</v>
          </cell>
          <cell r="N1732" t="str">
            <v>Off Peak Tier 2</v>
          </cell>
          <cell r="R1732" t="str">
            <v>N/A</v>
          </cell>
          <cell r="V1732">
            <v>0</v>
          </cell>
        </row>
        <row r="1733">
          <cell r="G1733" t="str">
            <v>E-6</v>
          </cell>
          <cell r="J1733" t="str">
            <v>PPP</v>
          </cell>
          <cell r="L1733" t="str">
            <v>Energy</v>
          </cell>
          <cell r="M1733" t="str">
            <v>Summer</v>
          </cell>
          <cell r="N1733" t="str">
            <v>Off Peak Tier 3</v>
          </cell>
          <cell r="R1733" t="str">
            <v>N/A</v>
          </cell>
          <cell r="V1733">
            <v>0</v>
          </cell>
        </row>
        <row r="1734">
          <cell r="G1734" t="str">
            <v>E-6</v>
          </cell>
          <cell r="J1734" t="str">
            <v>PPP</v>
          </cell>
          <cell r="L1734" t="str">
            <v>Energy</v>
          </cell>
          <cell r="M1734" t="str">
            <v>Summer</v>
          </cell>
          <cell r="N1734" t="str">
            <v>Off Peak Tier 4</v>
          </cell>
          <cell r="R1734" t="str">
            <v>N/A</v>
          </cell>
          <cell r="V1734">
            <v>0</v>
          </cell>
        </row>
        <row r="1735">
          <cell r="G1735" t="str">
            <v>E-6</v>
          </cell>
          <cell r="J1735" t="str">
            <v>PPP</v>
          </cell>
          <cell r="L1735" t="str">
            <v>Energy</v>
          </cell>
          <cell r="M1735" t="str">
            <v>Summer</v>
          </cell>
          <cell r="N1735" t="str">
            <v>Off Peak Tier 5</v>
          </cell>
          <cell r="R1735" t="str">
            <v>N/A</v>
          </cell>
          <cell r="V1735">
            <v>0</v>
          </cell>
        </row>
        <row r="1736">
          <cell r="G1736" t="str">
            <v>E-6</v>
          </cell>
          <cell r="J1736" t="str">
            <v>PPP</v>
          </cell>
          <cell r="L1736" t="str">
            <v>Energy</v>
          </cell>
          <cell r="M1736" t="str">
            <v>Summer</v>
          </cell>
          <cell r="N1736" t="str">
            <v>Part Peak Tier 1</v>
          </cell>
          <cell r="R1736" t="str">
            <v>N/A</v>
          </cell>
          <cell r="V1736">
            <v>0</v>
          </cell>
        </row>
        <row r="1737">
          <cell r="G1737" t="str">
            <v>E-6</v>
          </cell>
          <cell r="J1737" t="str">
            <v>PPP</v>
          </cell>
          <cell r="L1737" t="str">
            <v>Energy</v>
          </cell>
          <cell r="M1737" t="str">
            <v>Summer</v>
          </cell>
          <cell r="N1737" t="str">
            <v>Part Peak Tier 2</v>
          </cell>
          <cell r="R1737" t="str">
            <v>N/A</v>
          </cell>
          <cell r="V1737">
            <v>0</v>
          </cell>
        </row>
        <row r="1738">
          <cell r="G1738" t="str">
            <v>E-6</v>
          </cell>
          <cell r="J1738" t="str">
            <v>PPP</v>
          </cell>
          <cell r="L1738" t="str">
            <v>Energy</v>
          </cell>
          <cell r="M1738" t="str">
            <v>Summer</v>
          </cell>
          <cell r="N1738" t="str">
            <v>Part Peak Tier 3</v>
          </cell>
          <cell r="R1738" t="str">
            <v>N/A</v>
          </cell>
          <cell r="V1738">
            <v>0</v>
          </cell>
        </row>
        <row r="1739">
          <cell r="G1739" t="str">
            <v>E-6</v>
          </cell>
          <cell r="J1739" t="str">
            <v>PPP</v>
          </cell>
          <cell r="L1739" t="str">
            <v>Energy</v>
          </cell>
          <cell r="M1739" t="str">
            <v>Summer</v>
          </cell>
          <cell r="N1739" t="str">
            <v>Part Peak Tier 4</v>
          </cell>
          <cell r="R1739" t="str">
            <v>N/A</v>
          </cell>
          <cell r="V1739">
            <v>0</v>
          </cell>
        </row>
        <row r="1740">
          <cell r="G1740" t="str">
            <v>E-6</v>
          </cell>
          <cell r="J1740" t="str">
            <v>PPP</v>
          </cell>
          <cell r="L1740" t="str">
            <v>Energy</v>
          </cell>
          <cell r="M1740" t="str">
            <v>Summer</v>
          </cell>
          <cell r="N1740" t="str">
            <v>Part Peak Tier 5</v>
          </cell>
          <cell r="R1740" t="str">
            <v>N/A</v>
          </cell>
          <cell r="V1740">
            <v>0</v>
          </cell>
        </row>
        <row r="1741">
          <cell r="G1741" t="str">
            <v>E-6</v>
          </cell>
          <cell r="J1741" t="str">
            <v>PPP</v>
          </cell>
          <cell r="L1741" t="str">
            <v>Energy</v>
          </cell>
          <cell r="M1741" t="str">
            <v>Summer</v>
          </cell>
          <cell r="N1741" t="str">
            <v>Peak Tier 1</v>
          </cell>
          <cell r="R1741" t="str">
            <v>N/A</v>
          </cell>
          <cell r="V1741">
            <v>0</v>
          </cell>
        </row>
        <row r="1742">
          <cell r="G1742" t="str">
            <v>E-6</v>
          </cell>
          <cell r="J1742" t="str">
            <v>PPP</v>
          </cell>
          <cell r="L1742" t="str">
            <v>Energy</v>
          </cell>
          <cell r="M1742" t="str">
            <v>Summer</v>
          </cell>
          <cell r="N1742" t="str">
            <v>Peak Tier 2</v>
          </cell>
          <cell r="R1742" t="str">
            <v>N/A</v>
          </cell>
          <cell r="V1742">
            <v>0</v>
          </cell>
        </row>
        <row r="1743">
          <cell r="G1743" t="str">
            <v>E-6</v>
          </cell>
          <cell r="J1743" t="str">
            <v>PPP</v>
          </cell>
          <cell r="L1743" t="str">
            <v>Energy</v>
          </cell>
          <cell r="M1743" t="str">
            <v>Summer</v>
          </cell>
          <cell r="N1743" t="str">
            <v>Peak Tier 3</v>
          </cell>
          <cell r="R1743" t="str">
            <v>N/A</v>
          </cell>
          <cell r="V1743">
            <v>0</v>
          </cell>
        </row>
        <row r="1744">
          <cell r="G1744" t="str">
            <v>E-6</v>
          </cell>
          <cell r="J1744" t="str">
            <v>PPP</v>
          </cell>
          <cell r="L1744" t="str">
            <v>Energy</v>
          </cell>
          <cell r="M1744" t="str">
            <v>Summer</v>
          </cell>
          <cell r="N1744" t="str">
            <v>Peak Tier 4</v>
          </cell>
          <cell r="R1744" t="str">
            <v>N/A</v>
          </cell>
          <cell r="V1744">
            <v>0</v>
          </cell>
        </row>
        <row r="1745">
          <cell r="G1745" t="str">
            <v>E-6</v>
          </cell>
          <cell r="J1745" t="str">
            <v>PPP</v>
          </cell>
          <cell r="L1745" t="str">
            <v>Energy</v>
          </cell>
          <cell r="M1745" t="str">
            <v>Summer</v>
          </cell>
          <cell r="N1745" t="str">
            <v>Peak Tier 5</v>
          </cell>
          <cell r="R1745" t="str">
            <v>N/A</v>
          </cell>
          <cell r="V1745">
            <v>0</v>
          </cell>
        </row>
        <row r="1746">
          <cell r="G1746" t="str">
            <v>E-6</v>
          </cell>
          <cell r="J1746" t="str">
            <v>PPP</v>
          </cell>
          <cell r="L1746" t="str">
            <v>Energy</v>
          </cell>
          <cell r="M1746" t="str">
            <v>Winter</v>
          </cell>
          <cell r="N1746" t="str">
            <v>Off Peak Tier 1</v>
          </cell>
          <cell r="R1746" t="str">
            <v>N/A</v>
          </cell>
          <cell r="V1746">
            <v>0</v>
          </cell>
        </row>
        <row r="1747">
          <cell r="G1747" t="str">
            <v>E-6</v>
          </cell>
          <cell r="J1747" t="str">
            <v>PPP</v>
          </cell>
          <cell r="L1747" t="str">
            <v>Energy</v>
          </cell>
          <cell r="M1747" t="str">
            <v>Winter</v>
          </cell>
          <cell r="N1747" t="str">
            <v>Off Peak Tier 2</v>
          </cell>
          <cell r="R1747" t="str">
            <v>N/A</v>
          </cell>
          <cell r="V1747">
            <v>0</v>
          </cell>
        </row>
        <row r="1748">
          <cell r="G1748" t="str">
            <v>E-6</v>
          </cell>
          <cell r="J1748" t="str">
            <v>PPP</v>
          </cell>
          <cell r="L1748" t="str">
            <v>Energy</v>
          </cell>
          <cell r="M1748" t="str">
            <v>Winter</v>
          </cell>
          <cell r="N1748" t="str">
            <v>Off Peak Tier 3</v>
          </cell>
          <cell r="R1748" t="str">
            <v>N/A</v>
          </cell>
          <cell r="V1748">
            <v>0</v>
          </cell>
        </row>
        <row r="1749">
          <cell r="G1749" t="str">
            <v>E-6</v>
          </cell>
          <cell r="J1749" t="str">
            <v>PPP</v>
          </cell>
          <cell r="L1749" t="str">
            <v>Energy</v>
          </cell>
          <cell r="M1749" t="str">
            <v>Winter</v>
          </cell>
          <cell r="N1749" t="str">
            <v>Off Peak Tier 4</v>
          </cell>
          <cell r="R1749" t="str">
            <v>N/A</v>
          </cell>
          <cell r="V1749">
            <v>0</v>
          </cell>
        </row>
        <row r="1750">
          <cell r="G1750" t="str">
            <v>E-6</v>
          </cell>
          <cell r="J1750" t="str">
            <v>PPP</v>
          </cell>
          <cell r="L1750" t="str">
            <v>Energy</v>
          </cell>
          <cell r="M1750" t="str">
            <v>Winter</v>
          </cell>
          <cell r="N1750" t="str">
            <v>Off Peak Tier 5</v>
          </cell>
          <cell r="R1750" t="str">
            <v>N/A</v>
          </cell>
          <cell r="V1750">
            <v>0</v>
          </cell>
        </row>
        <row r="1751">
          <cell r="G1751" t="str">
            <v>E-6</v>
          </cell>
          <cell r="J1751" t="str">
            <v>PPP</v>
          </cell>
          <cell r="L1751" t="str">
            <v>Energy</v>
          </cell>
          <cell r="M1751" t="str">
            <v>Winter</v>
          </cell>
          <cell r="N1751" t="str">
            <v>Part Peak Tier 1</v>
          </cell>
          <cell r="R1751" t="str">
            <v>N/A</v>
          </cell>
          <cell r="V1751">
            <v>0</v>
          </cell>
        </row>
        <row r="1752">
          <cell r="G1752" t="str">
            <v>E-6</v>
          </cell>
          <cell r="J1752" t="str">
            <v>PPP</v>
          </cell>
          <cell r="L1752" t="str">
            <v>Energy</v>
          </cell>
          <cell r="M1752" t="str">
            <v>Winter</v>
          </cell>
          <cell r="N1752" t="str">
            <v>Part Peak Tier 2</v>
          </cell>
          <cell r="R1752" t="str">
            <v>N/A</v>
          </cell>
          <cell r="V1752">
            <v>0</v>
          </cell>
        </row>
        <row r="1753">
          <cell r="G1753" t="str">
            <v>E-6</v>
          </cell>
          <cell r="J1753" t="str">
            <v>PPP</v>
          </cell>
          <cell r="L1753" t="str">
            <v>Energy</v>
          </cell>
          <cell r="M1753" t="str">
            <v>Winter</v>
          </cell>
          <cell r="N1753" t="str">
            <v>Part Peak Tier 3</v>
          </cell>
          <cell r="R1753" t="str">
            <v>N/A</v>
          </cell>
          <cell r="V1753">
            <v>0</v>
          </cell>
        </row>
        <row r="1754">
          <cell r="G1754" t="str">
            <v>E-6</v>
          </cell>
          <cell r="J1754" t="str">
            <v>PPP</v>
          </cell>
          <cell r="L1754" t="str">
            <v>Energy</v>
          </cell>
          <cell r="M1754" t="str">
            <v>Winter</v>
          </cell>
          <cell r="N1754" t="str">
            <v>Part Peak Tier 4</v>
          </cell>
          <cell r="R1754" t="str">
            <v>N/A</v>
          </cell>
          <cell r="V1754">
            <v>0</v>
          </cell>
        </row>
        <row r="1755">
          <cell r="G1755" t="str">
            <v>E-6</v>
          </cell>
          <cell r="J1755" t="str">
            <v>PPP</v>
          </cell>
          <cell r="L1755" t="str">
            <v>Energy</v>
          </cell>
          <cell r="M1755" t="str">
            <v>Winter</v>
          </cell>
          <cell r="N1755" t="str">
            <v>Part Peak Tier 5</v>
          </cell>
          <cell r="R1755" t="str">
            <v>N/A</v>
          </cell>
          <cell r="V1755">
            <v>0</v>
          </cell>
        </row>
        <row r="1756">
          <cell r="G1756" t="str">
            <v>E-6</v>
          </cell>
          <cell r="J1756" t="str">
            <v>RS</v>
          </cell>
          <cell r="L1756" t="str">
            <v>Energy</v>
          </cell>
          <cell r="M1756" t="str">
            <v>Summer</v>
          </cell>
          <cell r="N1756" t="str">
            <v>Peak Tier 1</v>
          </cell>
          <cell r="R1756" t="str">
            <v>N/A</v>
          </cell>
          <cell r="V1756">
            <v>0</v>
          </cell>
        </row>
        <row r="1757">
          <cell r="G1757" t="str">
            <v>E-6</v>
          </cell>
          <cell r="J1757" t="str">
            <v>RS</v>
          </cell>
          <cell r="L1757" t="str">
            <v>Energy</v>
          </cell>
          <cell r="M1757" t="str">
            <v>Summer</v>
          </cell>
          <cell r="N1757" t="str">
            <v>Peak Tier 2</v>
          </cell>
          <cell r="R1757" t="str">
            <v>N/A</v>
          </cell>
          <cell r="V1757">
            <v>0</v>
          </cell>
        </row>
        <row r="1758">
          <cell r="G1758" t="str">
            <v>E-6</v>
          </cell>
          <cell r="J1758" t="str">
            <v>RS</v>
          </cell>
          <cell r="L1758" t="str">
            <v>Energy</v>
          </cell>
          <cell r="M1758" t="str">
            <v>Summer</v>
          </cell>
          <cell r="N1758" t="str">
            <v>Peak Tier 3</v>
          </cell>
          <cell r="R1758" t="str">
            <v>N/A</v>
          </cell>
          <cell r="V1758">
            <v>0</v>
          </cell>
        </row>
        <row r="1759">
          <cell r="G1759" t="str">
            <v>E-6</v>
          </cell>
          <cell r="J1759" t="str">
            <v>RS</v>
          </cell>
          <cell r="L1759" t="str">
            <v>Energy</v>
          </cell>
          <cell r="M1759" t="str">
            <v>Summer</v>
          </cell>
          <cell r="N1759" t="str">
            <v>Peak Tier 4</v>
          </cell>
          <cell r="R1759" t="str">
            <v>N/A</v>
          </cell>
          <cell r="V1759">
            <v>0</v>
          </cell>
        </row>
        <row r="1760">
          <cell r="G1760" t="str">
            <v>E-6</v>
          </cell>
          <cell r="J1760" t="str">
            <v>RS</v>
          </cell>
          <cell r="L1760" t="str">
            <v>Energy</v>
          </cell>
          <cell r="M1760" t="str">
            <v>Summer</v>
          </cell>
          <cell r="N1760" t="str">
            <v>Peak Tier 5</v>
          </cell>
          <cell r="R1760" t="str">
            <v>N/A</v>
          </cell>
          <cell r="V1760">
            <v>0</v>
          </cell>
        </row>
        <row r="1761">
          <cell r="G1761" t="str">
            <v>E-6</v>
          </cell>
          <cell r="J1761" t="str">
            <v>RS</v>
          </cell>
          <cell r="L1761" t="str">
            <v>Energy</v>
          </cell>
          <cell r="M1761" t="str">
            <v>Summer</v>
          </cell>
          <cell r="N1761" t="str">
            <v>Part Peak Tier 1</v>
          </cell>
          <cell r="R1761" t="str">
            <v>N/A</v>
          </cell>
          <cell r="V1761">
            <v>0</v>
          </cell>
        </row>
        <row r="1762">
          <cell r="G1762" t="str">
            <v>E-6</v>
          </cell>
          <cell r="J1762" t="str">
            <v>RS</v>
          </cell>
          <cell r="L1762" t="str">
            <v>Energy</v>
          </cell>
          <cell r="M1762" t="str">
            <v>Summer</v>
          </cell>
          <cell r="N1762" t="str">
            <v>Part Peak Tier 2</v>
          </cell>
          <cell r="R1762" t="str">
            <v>N/A</v>
          </cell>
          <cell r="V1762">
            <v>0</v>
          </cell>
        </row>
        <row r="1763">
          <cell r="G1763" t="str">
            <v>E-6</v>
          </cell>
          <cell r="J1763" t="str">
            <v>RS</v>
          </cell>
          <cell r="L1763" t="str">
            <v>Energy</v>
          </cell>
          <cell r="M1763" t="str">
            <v>Summer</v>
          </cell>
          <cell r="N1763" t="str">
            <v>Part Peak Tier 3</v>
          </cell>
          <cell r="R1763" t="str">
            <v>N/A</v>
          </cell>
          <cell r="V1763">
            <v>0</v>
          </cell>
        </row>
        <row r="1764">
          <cell r="G1764" t="str">
            <v>E-6</v>
          </cell>
          <cell r="J1764" t="str">
            <v>RS</v>
          </cell>
          <cell r="L1764" t="str">
            <v>Energy</v>
          </cell>
          <cell r="M1764" t="str">
            <v>Summer</v>
          </cell>
          <cell r="N1764" t="str">
            <v>Part Peak Tier 4</v>
          </cell>
          <cell r="R1764" t="str">
            <v>N/A</v>
          </cell>
          <cell r="V1764">
            <v>0</v>
          </cell>
        </row>
        <row r="1765">
          <cell r="G1765" t="str">
            <v>E-6</v>
          </cell>
          <cell r="J1765" t="str">
            <v>RS</v>
          </cell>
          <cell r="L1765" t="str">
            <v>Energy</v>
          </cell>
          <cell r="M1765" t="str">
            <v>Summer</v>
          </cell>
          <cell r="N1765" t="str">
            <v>Part Peak Tier 5</v>
          </cell>
          <cell r="R1765" t="str">
            <v>N/A</v>
          </cell>
          <cell r="V1765">
            <v>0</v>
          </cell>
        </row>
        <row r="1766">
          <cell r="G1766" t="str">
            <v>E-6</v>
          </cell>
          <cell r="J1766" t="str">
            <v>RS</v>
          </cell>
          <cell r="L1766" t="str">
            <v>Energy</v>
          </cell>
          <cell r="M1766" t="str">
            <v>Summer</v>
          </cell>
          <cell r="N1766" t="str">
            <v>Off Peak Tier 1</v>
          </cell>
          <cell r="R1766" t="str">
            <v>N/A</v>
          </cell>
          <cell r="V1766">
            <v>0</v>
          </cell>
        </row>
        <row r="1767">
          <cell r="G1767" t="str">
            <v>E-6</v>
          </cell>
          <cell r="J1767" t="str">
            <v>RS</v>
          </cell>
          <cell r="L1767" t="str">
            <v>Energy</v>
          </cell>
          <cell r="M1767" t="str">
            <v>Summer</v>
          </cell>
          <cell r="N1767" t="str">
            <v>Off Peak Tier 2</v>
          </cell>
          <cell r="R1767" t="str">
            <v>N/A</v>
          </cell>
          <cell r="V1767">
            <v>0</v>
          </cell>
        </row>
        <row r="1768">
          <cell r="G1768" t="str">
            <v>E-6</v>
          </cell>
          <cell r="J1768" t="str">
            <v>RS</v>
          </cell>
          <cell r="L1768" t="str">
            <v>Energy</v>
          </cell>
          <cell r="M1768" t="str">
            <v>Summer</v>
          </cell>
          <cell r="N1768" t="str">
            <v>Off Peak Tier 3</v>
          </cell>
          <cell r="R1768" t="str">
            <v>N/A</v>
          </cell>
          <cell r="V1768">
            <v>0</v>
          </cell>
        </row>
        <row r="1769">
          <cell r="G1769" t="str">
            <v>E-6</v>
          </cell>
          <cell r="J1769" t="str">
            <v>RS</v>
          </cell>
          <cell r="L1769" t="str">
            <v>Energy</v>
          </cell>
          <cell r="M1769" t="str">
            <v>Summer</v>
          </cell>
          <cell r="N1769" t="str">
            <v>Off Peak Tier 4</v>
          </cell>
          <cell r="R1769" t="str">
            <v>N/A</v>
          </cell>
          <cell r="V1769">
            <v>0</v>
          </cell>
        </row>
        <row r="1770">
          <cell r="G1770" t="str">
            <v>E-6</v>
          </cell>
          <cell r="J1770" t="str">
            <v>RS</v>
          </cell>
          <cell r="L1770" t="str">
            <v>Energy</v>
          </cell>
          <cell r="M1770" t="str">
            <v>Summer</v>
          </cell>
          <cell r="N1770" t="str">
            <v>Off Peak Tier 5</v>
          </cell>
          <cell r="R1770" t="str">
            <v>N/A</v>
          </cell>
          <cell r="V1770">
            <v>0</v>
          </cell>
        </row>
        <row r="1771">
          <cell r="G1771" t="str">
            <v>E-6</v>
          </cell>
          <cell r="J1771" t="str">
            <v>RS</v>
          </cell>
          <cell r="L1771" t="str">
            <v>Energy</v>
          </cell>
          <cell r="M1771" t="str">
            <v>Winter</v>
          </cell>
          <cell r="N1771" t="str">
            <v>Part Peak Tier 1</v>
          </cell>
          <cell r="R1771" t="str">
            <v>N/A</v>
          </cell>
          <cell r="V1771">
            <v>0</v>
          </cell>
        </row>
        <row r="1772">
          <cell r="G1772" t="str">
            <v>E-6</v>
          </cell>
          <cell r="J1772" t="str">
            <v>RS</v>
          </cell>
          <cell r="L1772" t="str">
            <v>Energy</v>
          </cell>
          <cell r="M1772" t="str">
            <v>Winter</v>
          </cell>
          <cell r="N1772" t="str">
            <v>Part Peak Tier 2</v>
          </cell>
          <cell r="R1772" t="str">
            <v>N/A</v>
          </cell>
          <cell r="V1772">
            <v>0</v>
          </cell>
        </row>
        <row r="1773">
          <cell r="G1773" t="str">
            <v>E-6</v>
          </cell>
          <cell r="J1773" t="str">
            <v>RS</v>
          </cell>
          <cell r="L1773" t="str">
            <v>Energy</v>
          </cell>
          <cell r="M1773" t="str">
            <v>Winter</v>
          </cell>
          <cell r="N1773" t="str">
            <v>Part Peak Tier 3</v>
          </cell>
          <cell r="R1773" t="str">
            <v>N/A</v>
          </cell>
          <cell r="V1773">
            <v>0</v>
          </cell>
        </row>
        <row r="1774">
          <cell r="G1774" t="str">
            <v>E-6</v>
          </cell>
          <cell r="J1774" t="str">
            <v>RS</v>
          </cell>
          <cell r="L1774" t="str">
            <v>Energy</v>
          </cell>
          <cell r="M1774" t="str">
            <v>Winter</v>
          </cell>
          <cell r="N1774" t="str">
            <v>Part Peak Tier 4</v>
          </cell>
          <cell r="R1774" t="str">
            <v>N/A</v>
          </cell>
          <cell r="V1774">
            <v>0</v>
          </cell>
        </row>
        <row r="1775">
          <cell r="G1775" t="str">
            <v>E-6</v>
          </cell>
          <cell r="J1775" t="str">
            <v>RS</v>
          </cell>
          <cell r="L1775" t="str">
            <v>Energy</v>
          </cell>
          <cell r="M1775" t="str">
            <v>Winter</v>
          </cell>
          <cell r="N1775" t="str">
            <v>Part Peak Tier 5</v>
          </cell>
          <cell r="R1775" t="str">
            <v>N/A</v>
          </cell>
          <cell r="V1775">
            <v>0</v>
          </cell>
        </row>
        <row r="1776">
          <cell r="G1776" t="str">
            <v>E-6</v>
          </cell>
          <cell r="J1776" t="str">
            <v>RS</v>
          </cell>
          <cell r="L1776" t="str">
            <v>Energy</v>
          </cell>
          <cell r="M1776" t="str">
            <v>Winter</v>
          </cell>
          <cell r="N1776" t="str">
            <v>Off Peak Tier 1</v>
          </cell>
          <cell r="R1776" t="str">
            <v>N/A</v>
          </cell>
          <cell r="V1776">
            <v>0</v>
          </cell>
        </row>
        <row r="1777">
          <cell r="G1777" t="str">
            <v>E-6</v>
          </cell>
          <cell r="J1777" t="str">
            <v>RS</v>
          </cell>
          <cell r="L1777" t="str">
            <v>Energy</v>
          </cell>
          <cell r="M1777" t="str">
            <v>Winter</v>
          </cell>
          <cell r="N1777" t="str">
            <v>Off Peak Tier 2</v>
          </cell>
          <cell r="R1777" t="str">
            <v>N/A</v>
          </cell>
          <cell r="V1777">
            <v>0</v>
          </cell>
        </row>
        <row r="1778">
          <cell r="G1778" t="str">
            <v>E-6</v>
          </cell>
          <cell r="J1778" t="str">
            <v>RS</v>
          </cell>
          <cell r="L1778" t="str">
            <v>Energy</v>
          </cell>
          <cell r="M1778" t="str">
            <v>Winter</v>
          </cell>
          <cell r="N1778" t="str">
            <v>Off Peak Tier 3</v>
          </cell>
          <cell r="R1778" t="str">
            <v>N/A</v>
          </cell>
          <cell r="V1778">
            <v>0</v>
          </cell>
        </row>
        <row r="1779">
          <cell r="G1779" t="str">
            <v>E-6</v>
          </cell>
          <cell r="J1779" t="str">
            <v>RS</v>
          </cell>
          <cell r="L1779" t="str">
            <v>Energy</v>
          </cell>
          <cell r="M1779" t="str">
            <v>Winter</v>
          </cell>
          <cell r="N1779" t="str">
            <v>Off Peak Tier 4</v>
          </cell>
          <cell r="R1779" t="str">
            <v>N/A</v>
          </cell>
          <cell r="V1779">
            <v>0</v>
          </cell>
        </row>
        <row r="1780">
          <cell r="G1780" t="str">
            <v>E-6</v>
          </cell>
          <cell r="J1780" t="str">
            <v>RS</v>
          </cell>
          <cell r="L1780" t="str">
            <v>Energy</v>
          </cell>
          <cell r="M1780" t="str">
            <v>Winter</v>
          </cell>
          <cell r="N1780" t="str">
            <v>Off Peak Tier 5</v>
          </cell>
          <cell r="R1780" t="str">
            <v>N/A</v>
          </cell>
          <cell r="V1780">
            <v>0</v>
          </cell>
        </row>
        <row r="1781">
          <cell r="G1781" t="str">
            <v>E-6</v>
          </cell>
          <cell r="J1781" t="str">
            <v>RS</v>
          </cell>
          <cell r="L1781" t="str">
            <v>Energy</v>
          </cell>
          <cell r="M1781" t="str">
            <v>N/A</v>
          </cell>
          <cell r="N1781" t="str">
            <v>Min Bill kWh</v>
          </cell>
          <cell r="R1781" t="str">
            <v>N/A</v>
          </cell>
          <cell r="V1781">
            <v>0</v>
          </cell>
        </row>
        <row r="1782">
          <cell r="G1782" t="str">
            <v>E-6</v>
          </cell>
          <cell r="J1782" t="str">
            <v>TRA</v>
          </cell>
          <cell r="L1782" t="str">
            <v>Energy</v>
          </cell>
          <cell r="M1782" t="str">
            <v>N/A</v>
          </cell>
          <cell r="N1782" t="str">
            <v>Min Bill kWh</v>
          </cell>
          <cell r="R1782" t="str">
            <v>N/A</v>
          </cell>
          <cell r="V1782">
            <v>0</v>
          </cell>
        </row>
        <row r="1783">
          <cell r="G1783" t="str">
            <v>E-6</v>
          </cell>
          <cell r="J1783" t="str">
            <v>TRA</v>
          </cell>
          <cell r="L1783" t="str">
            <v>Energy</v>
          </cell>
          <cell r="M1783" t="str">
            <v>Summer</v>
          </cell>
          <cell r="N1783" t="str">
            <v>Off Peak Tier 1</v>
          </cell>
          <cell r="R1783" t="str">
            <v>N/A</v>
          </cell>
          <cell r="V1783">
            <v>0</v>
          </cell>
        </row>
        <row r="1784">
          <cell r="G1784" t="str">
            <v>E-6</v>
          </cell>
          <cell r="J1784" t="str">
            <v>TRA</v>
          </cell>
          <cell r="L1784" t="str">
            <v>Energy</v>
          </cell>
          <cell r="M1784" t="str">
            <v>Summer</v>
          </cell>
          <cell r="N1784" t="str">
            <v>Off Peak Tier 2</v>
          </cell>
          <cell r="R1784" t="str">
            <v>N/A</v>
          </cell>
          <cell r="V1784">
            <v>0</v>
          </cell>
        </row>
        <row r="1785">
          <cell r="G1785" t="str">
            <v>E-6</v>
          </cell>
          <cell r="J1785" t="str">
            <v>TRA</v>
          </cell>
          <cell r="L1785" t="str">
            <v>Energy</v>
          </cell>
          <cell r="M1785" t="str">
            <v>Summer</v>
          </cell>
          <cell r="N1785" t="str">
            <v>Off Peak Tier 3</v>
          </cell>
          <cell r="R1785" t="str">
            <v>N/A</v>
          </cell>
          <cell r="V1785">
            <v>0</v>
          </cell>
        </row>
        <row r="1786">
          <cell r="G1786" t="str">
            <v>E-6</v>
          </cell>
          <cell r="J1786" t="str">
            <v>TRA</v>
          </cell>
          <cell r="L1786" t="str">
            <v>Energy</v>
          </cell>
          <cell r="M1786" t="str">
            <v>Summer</v>
          </cell>
          <cell r="N1786" t="str">
            <v>Off Peak Tier 4</v>
          </cell>
          <cell r="R1786" t="str">
            <v>N/A</v>
          </cell>
          <cell r="V1786">
            <v>0</v>
          </cell>
        </row>
        <row r="1787">
          <cell r="G1787" t="str">
            <v>E-6</v>
          </cell>
          <cell r="J1787" t="str">
            <v>TRA</v>
          </cell>
          <cell r="L1787" t="str">
            <v>Energy</v>
          </cell>
          <cell r="M1787" t="str">
            <v>Summer</v>
          </cell>
          <cell r="N1787" t="str">
            <v>Off Peak Tier 5</v>
          </cell>
          <cell r="R1787" t="str">
            <v>N/A</v>
          </cell>
          <cell r="V1787">
            <v>0</v>
          </cell>
        </row>
        <row r="1788">
          <cell r="G1788" t="str">
            <v>E-6</v>
          </cell>
          <cell r="J1788" t="str">
            <v>TRA</v>
          </cell>
          <cell r="L1788" t="str">
            <v>Energy</v>
          </cell>
          <cell r="M1788" t="str">
            <v>Summer</v>
          </cell>
          <cell r="N1788" t="str">
            <v>Part Peak Tier 1</v>
          </cell>
          <cell r="R1788" t="str">
            <v>N/A</v>
          </cell>
          <cell r="V1788">
            <v>0</v>
          </cell>
        </row>
        <row r="1789">
          <cell r="G1789" t="str">
            <v>E-6</v>
          </cell>
          <cell r="J1789" t="str">
            <v>TRA</v>
          </cell>
          <cell r="L1789" t="str">
            <v>Energy</v>
          </cell>
          <cell r="M1789" t="str">
            <v>Summer</v>
          </cell>
          <cell r="N1789" t="str">
            <v>Part Peak Tier 2</v>
          </cell>
          <cell r="R1789" t="str">
            <v>N/A</v>
          </cell>
          <cell r="V1789">
            <v>0</v>
          </cell>
        </row>
        <row r="1790">
          <cell r="G1790" t="str">
            <v>E-6</v>
          </cell>
          <cell r="J1790" t="str">
            <v>TRA</v>
          </cell>
          <cell r="L1790" t="str">
            <v>Energy</v>
          </cell>
          <cell r="M1790" t="str">
            <v>Summer</v>
          </cell>
          <cell r="N1790" t="str">
            <v>Part Peak Tier 3</v>
          </cell>
          <cell r="R1790" t="str">
            <v>N/A</v>
          </cell>
          <cell r="V1790">
            <v>0</v>
          </cell>
        </row>
        <row r="1791">
          <cell r="G1791" t="str">
            <v>E-6</v>
          </cell>
          <cell r="J1791" t="str">
            <v>TRA</v>
          </cell>
          <cell r="L1791" t="str">
            <v>Energy</v>
          </cell>
          <cell r="M1791" t="str">
            <v>Summer</v>
          </cell>
          <cell r="N1791" t="str">
            <v>Part Peak Tier 4</v>
          </cell>
          <cell r="R1791" t="str">
            <v>N/A</v>
          </cell>
          <cell r="V1791">
            <v>0</v>
          </cell>
        </row>
        <row r="1792">
          <cell r="G1792" t="str">
            <v>E-6</v>
          </cell>
          <cell r="J1792" t="str">
            <v>TRA</v>
          </cell>
          <cell r="L1792" t="str">
            <v>Energy</v>
          </cell>
          <cell r="M1792" t="str">
            <v>Summer</v>
          </cell>
          <cell r="N1792" t="str">
            <v>Part Peak Tier 5</v>
          </cell>
          <cell r="R1792" t="str">
            <v>N/A</v>
          </cell>
          <cell r="V1792">
            <v>0</v>
          </cell>
        </row>
        <row r="1793">
          <cell r="G1793" t="str">
            <v>E-6</v>
          </cell>
          <cell r="J1793" t="str">
            <v>TRA</v>
          </cell>
          <cell r="L1793" t="str">
            <v>Energy</v>
          </cell>
          <cell r="M1793" t="str">
            <v>Summer</v>
          </cell>
          <cell r="N1793" t="str">
            <v>Peak Tier 1</v>
          </cell>
          <cell r="R1793" t="str">
            <v>N/A</v>
          </cell>
          <cell r="V1793">
            <v>0</v>
          </cell>
        </row>
        <row r="1794">
          <cell r="G1794" t="str">
            <v>E-6</v>
          </cell>
          <cell r="J1794" t="str">
            <v>TRA</v>
          </cell>
          <cell r="L1794" t="str">
            <v>Energy</v>
          </cell>
          <cell r="M1794" t="str">
            <v>Summer</v>
          </cell>
          <cell r="N1794" t="str">
            <v>Peak Tier 2</v>
          </cell>
          <cell r="R1794" t="str">
            <v>N/A</v>
          </cell>
          <cell r="V1794">
            <v>0</v>
          </cell>
        </row>
        <row r="1795">
          <cell r="G1795" t="str">
            <v>E-6</v>
          </cell>
          <cell r="J1795" t="str">
            <v>TRA</v>
          </cell>
          <cell r="L1795" t="str">
            <v>Energy</v>
          </cell>
          <cell r="M1795" t="str">
            <v>Summer</v>
          </cell>
          <cell r="N1795" t="str">
            <v>Peak Tier 3</v>
          </cell>
          <cell r="R1795" t="str">
            <v>N/A</v>
          </cell>
          <cell r="V1795">
            <v>0</v>
          </cell>
        </row>
        <row r="1796">
          <cell r="G1796" t="str">
            <v>E-6</v>
          </cell>
          <cell r="J1796" t="str">
            <v>TRA</v>
          </cell>
          <cell r="L1796" t="str">
            <v>Energy</v>
          </cell>
          <cell r="M1796" t="str">
            <v>Summer</v>
          </cell>
          <cell r="N1796" t="str">
            <v>Peak Tier 4</v>
          </cell>
          <cell r="R1796" t="str">
            <v>N/A</v>
          </cell>
          <cell r="V1796">
            <v>0</v>
          </cell>
        </row>
        <row r="1797">
          <cell r="G1797" t="str">
            <v>E-6</v>
          </cell>
          <cell r="J1797" t="str">
            <v>TRA</v>
          </cell>
          <cell r="L1797" t="str">
            <v>Energy</v>
          </cell>
          <cell r="M1797" t="str">
            <v>Summer</v>
          </cell>
          <cell r="N1797" t="str">
            <v>Peak Tier 5</v>
          </cell>
          <cell r="R1797" t="str">
            <v>N/A</v>
          </cell>
          <cell r="V1797">
            <v>0</v>
          </cell>
        </row>
        <row r="1798">
          <cell r="G1798" t="str">
            <v>E-6</v>
          </cell>
          <cell r="J1798" t="str">
            <v>TRA</v>
          </cell>
          <cell r="L1798" t="str">
            <v>Energy</v>
          </cell>
          <cell r="M1798" t="str">
            <v>Winter</v>
          </cell>
          <cell r="N1798" t="str">
            <v>Off Peak Tier 1</v>
          </cell>
          <cell r="R1798" t="str">
            <v>N/A</v>
          </cell>
          <cell r="V1798">
            <v>0</v>
          </cell>
        </row>
        <row r="1799">
          <cell r="G1799" t="str">
            <v>E-6</v>
          </cell>
          <cell r="J1799" t="str">
            <v>TRA</v>
          </cell>
          <cell r="L1799" t="str">
            <v>Energy</v>
          </cell>
          <cell r="M1799" t="str">
            <v>Winter</v>
          </cell>
          <cell r="N1799" t="str">
            <v>Off Peak Tier 2</v>
          </cell>
          <cell r="R1799" t="str">
            <v>N/A</v>
          </cell>
          <cell r="V1799">
            <v>0</v>
          </cell>
        </row>
        <row r="1800">
          <cell r="G1800" t="str">
            <v>E-6</v>
          </cell>
          <cell r="J1800" t="str">
            <v>TRA</v>
          </cell>
          <cell r="L1800" t="str">
            <v>Energy</v>
          </cell>
          <cell r="M1800" t="str">
            <v>Winter</v>
          </cell>
          <cell r="N1800" t="str">
            <v>Off Peak Tier 3</v>
          </cell>
          <cell r="R1800" t="str">
            <v>N/A</v>
          </cell>
          <cell r="V1800">
            <v>0</v>
          </cell>
        </row>
        <row r="1801">
          <cell r="G1801" t="str">
            <v>E-6</v>
          </cell>
          <cell r="J1801" t="str">
            <v>TRA</v>
          </cell>
          <cell r="L1801" t="str">
            <v>Energy</v>
          </cell>
          <cell r="M1801" t="str">
            <v>Winter</v>
          </cell>
          <cell r="N1801" t="str">
            <v>Off Peak Tier 4</v>
          </cell>
          <cell r="R1801" t="str">
            <v>N/A</v>
          </cell>
          <cell r="V1801">
            <v>0</v>
          </cell>
        </row>
        <row r="1802">
          <cell r="G1802" t="str">
            <v>E-6</v>
          </cell>
          <cell r="J1802" t="str">
            <v>TRA</v>
          </cell>
          <cell r="L1802" t="str">
            <v>Energy</v>
          </cell>
          <cell r="M1802" t="str">
            <v>Winter</v>
          </cell>
          <cell r="N1802" t="str">
            <v>Off Peak Tier 5</v>
          </cell>
          <cell r="R1802" t="str">
            <v>N/A</v>
          </cell>
          <cell r="V1802">
            <v>0</v>
          </cell>
        </row>
        <row r="1803">
          <cell r="G1803" t="str">
            <v>E-6</v>
          </cell>
          <cell r="J1803" t="str">
            <v>TRA</v>
          </cell>
          <cell r="L1803" t="str">
            <v>Energy</v>
          </cell>
          <cell r="M1803" t="str">
            <v>Winter</v>
          </cell>
          <cell r="N1803" t="str">
            <v>Part Peak Tier 1</v>
          </cell>
          <cell r="R1803" t="str">
            <v>N/A</v>
          </cell>
          <cell r="V1803">
            <v>0</v>
          </cell>
        </row>
        <row r="1804">
          <cell r="G1804" t="str">
            <v>E-6</v>
          </cell>
          <cell r="J1804" t="str">
            <v>TRA</v>
          </cell>
          <cell r="L1804" t="str">
            <v>Energy</v>
          </cell>
          <cell r="M1804" t="str">
            <v>Winter</v>
          </cell>
          <cell r="N1804" t="str">
            <v>Part Peak Tier 2</v>
          </cell>
          <cell r="R1804" t="str">
            <v>N/A</v>
          </cell>
          <cell r="V1804">
            <v>0</v>
          </cell>
        </row>
        <row r="1805">
          <cell r="G1805" t="str">
            <v>E-6</v>
          </cell>
          <cell r="J1805" t="str">
            <v>TRA</v>
          </cell>
          <cell r="L1805" t="str">
            <v>Energy</v>
          </cell>
          <cell r="M1805" t="str">
            <v>Winter</v>
          </cell>
          <cell r="N1805" t="str">
            <v>Part Peak Tier 3</v>
          </cell>
          <cell r="R1805" t="str">
            <v>N/A</v>
          </cell>
          <cell r="V1805">
            <v>0</v>
          </cell>
        </row>
        <row r="1806">
          <cell r="G1806" t="str">
            <v>E-6</v>
          </cell>
          <cell r="J1806" t="str">
            <v>TRA</v>
          </cell>
          <cell r="L1806" t="str">
            <v>Energy</v>
          </cell>
          <cell r="M1806" t="str">
            <v>Winter</v>
          </cell>
          <cell r="N1806" t="str">
            <v>Part Peak Tier 4</v>
          </cell>
          <cell r="R1806" t="str">
            <v>N/A</v>
          </cell>
          <cell r="V1806">
            <v>0</v>
          </cell>
        </row>
        <row r="1807">
          <cell r="G1807" t="str">
            <v>E-6</v>
          </cell>
          <cell r="J1807" t="str">
            <v>TRA</v>
          </cell>
          <cell r="L1807" t="str">
            <v>Energy</v>
          </cell>
          <cell r="M1807" t="str">
            <v>Winter</v>
          </cell>
          <cell r="N1807" t="str">
            <v>Part Peak Tier 5</v>
          </cell>
          <cell r="R1807" t="str">
            <v>N/A</v>
          </cell>
          <cell r="V1807">
            <v>0</v>
          </cell>
        </row>
        <row r="1808">
          <cell r="G1808" t="str">
            <v>E-6</v>
          </cell>
          <cell r="J1808" t="str">
            <v>TRA</v>
          </cell>
          <cell r="L1808" t="str">
            <v>Energy</v>
          </cell>
          <cell r="M1808" t="str">
            <v>N/A</v>
          </cell>
          <cell r="N1808" t="str">
            <v>Min Bill kWh</v>
          </cell>
          <cell r="R1808" t="str">
            <v>N/A</v>
          </cell>
          <cell r="V1808">
            <v>0</v>
          </cell>
        </row>
        <row r="1809">
          <cell r="G1809" t="str">
            <v>E-6</v>
          </cell>
          <cell r="J1809" t="str">
            <v>TRA</v>
          </cell>
          <cell r="L1809" t="str">
            <v>Energy</v>
          </cell>
          <cell r="M1809" t="str">
            <v>Summer</v>
          </cell>
          <cell r="N1809" t="str">
            <v>Off Peak Tier 1</v>
          </cell>
          <cell r="R1809" t="str">
            <v>N/A</v>
          </cell>
          <cell r="V1809">
            <v>0</v>
          </cell>
        </row>
        <row r="1810">
          <cell r="G1810" t="str">
            <v>E-6</v>
          </cell>
          <cell r="J1810" t="str">
            <v>TRA</v>
          </cell>
          <cell r="L1810" t="str">
            <v>Energy</v>
          </cell>
          <cell r="M1810" t="str">
            <v>Summer</v>
          </cell>
          <cell r="N1810" t="str">
            <v>Off Peak Tier 2</v>
          </cell>
          <cell r="R1810" t="str">
            <v>N/A</v>
          </cell>
          <cell r="V1810">
            <v>0</v>
          </cell>
        </row>
        <row r="1811">
          <cell r="G1811" t="str">
            <v>E-6</v>
          </cell>
          <cell r="J1811" t="str">
            <v>TRA</v>
          </cell>
          <cell r="L1811" t="str">
            <v>Energy</v>
          </cell>
          <cell r="M1811" t="str">
            <v>Summer</v>
          </cell>
          <cell r="N1811" t="str">
            <v>Off Peak Tier 3</v>
          </cell>
          <cell r="R1811" t="str">
            <v>N/A</v>
          </cell>
          <cell r="V1811">
            <v>0</v>
          </cell>
        </row>
        <row r="1812">
          <cell r="G1812" t="str">
            <v>E-6</v>
          </cell>
          <cell r="J1812" t="str">
            <v>TRA</v>
          </cell>
          <cell r="L1812" t="str">
            <v>Energy</v>
          </cell>
          <cell r="M1812" t="str">
            <v>Summer</v>
          </cell>
          <cell r="N1812" t="str">
            <v>Off Peak Tier 4</v>
          </cell>
          <cell r="R1812" t="str">
            <v>N/A</v>
          </cell>
          <cell r="V1812">
            <v>0</v>
          </cell>
        </row>
        <row r="1813">
          <cell r="G1813" t="str">
            <v>E-6</v>
          </cell>
          <cell r="J1813" t="str">
            <v>TRA</v>
          </cell>
          <cell r="L1813" t="str">
            <v>Energy</v>
          </cell>
          <cell r="M1813" t="str">
            <v>Summer</v>
          </cell>
          <cell r="N1813" t="str">
            <v>Off Peak Tier 5</v>
          </cell>
          <cell r="R1813" t="str">
            <v>N/A</v>
          </cell>
          <cell r="V1813">
            <v>0</v>
          </cell>
        </row>
        <row r="1814">
          <cell r="G1814" t="str">
            <v>E-6</v>
          </cell>
          <cell r="J1814" t="str">
            <v>TRA</v>
          </cell>
          <cell r="L1814" t="str">
            <v>Energy</v>
          </cell>
          <cell r="M1814" t="str">
            <v>Summer</v>
          </cell>
          <cell r="N1814" t="str">
            <v>Part Peak Tier 1</v>
          </cell>
          <cell r="R1814" t="str">
            <v>N/A</v>
          </cell>
          <cell r="V1814">
            <v>0</v>
          </cell>
        </row>
        <row r="1815">
          <cell r="G1815" t="str">
            <v>E-6</v>
          </cell>
          <cell r="J1815" t="str">
            <v>TRA</v>
          </cell>
          <cell r="L1815" t="str">
            <v>Energy</v>
          </cell>
          <cell r="M1815" t="str">
            <v>Summer</v>
          </cell>
          <cell r="N1815" t="str">
            <v>Part Peak Tier 2</v>
          </cell>
          <cell r="R1815" t="str">
            <v>N/A</v>
          </cell>
          <cell r="V1815">
            <v>0</v>
          </cell>
        </row>
        <row r="1816">
          <cell r="G1816" t="str">
            <v>E-6</v>
          </cell>
          <cell r="J1816" t="str">
            <v>TRA</v>
          </cell>
          <cell r="L1816" t="str">
            <v>Energy</v>
          </cell>
          <cell r="M1816" t="str">
            <v>Summer</v>
          </cell>
          <cell r="N1816" t="str">
            <v>Part Peak Tier 3</v>
          </cell>
          <cell r="R1816" t="str">
            <v>N/A</v>
          </cell>
          <cell r="V1816">
            <v>0</v>
          </cell>
        </row>
        <row r="1817">
          <cell r="G1817" t="str">
            <v>E-6</v>
          </cell>
          <cell r="J1817" t="str">
            <v>TRA</v>
          </cell>
          <cell r="L1817" t="str">
            <v>Energy</v>
          </cell>
          <cell r="M1817" t="str">
            <v>Summer</v>
          </cell>
          <cell r="N1817" t="str">
            <v>Part Peak Tier 4</v>
          </cell>
          <cell r="R1817" t="str">
            <v>N/A</v>
          </cell>
          <cell r="V1817">
            <v>0</v>
          </cell>
        </row>
        <row r="1818">
          <cell r="G1818" t="str">
            <v>E-6</v>
          </cell>
          <cell r="J1818" t="str">
            <v>TRA</v>
          </cell>
          <cell r="L1818" t="str">
            <v>Energy</v>
          </cell>
          <cell r="M1818" t="str">
            <v>Summer</v>
          </cell>
          <cell r="N1818" t="str">
            <v>Part Peak Tier 5</v>
          </cell>
          <cell r="R1818" t="str">
            <v>N/A</v>
          </cell>
          <cell r="V1818">
            <v>0</v>
          </cell>
        </row>
        <row r="1819">
          <cell r="G1819" t="str">
            <v>E-6</v>
          </cell>
          <cell r="J1819" t="str">
            <v>TRA</v>
          </cell>
          <cell r="L1819" t="str">
            <v>Energy</v>
          </cell>
          <cell r="M1819" t="str">
            <v>Summer</v>
          </cell>
          <cell r="N1819" t="str">
            <v>Peak Tier 1</v>
          </cell>
          <cell r="R1819" t="str">
            <v>N/A</v>
          </cell>
          <cell r="V1819">
            <v>0</v>
          </cell>
        </row>
        <row r="1820">
          <cell r="G1820" t="str">
            <v>E-6</v>
          </cell>
          <cell r="J1820" t="str">
            <v>TRA</v>
          </cell>
          <cell r="L1820" t="str">
            <v>Energy</v>
          </cell>
          <cell r="M1820" t="str">
            <v>Summer</v>
          </cell>
          <cell r="N1820" t="str">
            <v>Peak Tier 2</v>
          </cell>
          <cell r="R1820" t="str">
            <v>N/A</v>
          </cell>
          <cell r="V1820">
            <v>0</v>
          </cell>
        </row>
        <row r="1821">
          <cell r="G1821" t="str">
            <v>E-6</v>
          </cell>
          <cell r="J1821" t="str">
            <v>TRA</v>
          </cell>
          <cell r="L1821" t="str">
            <v>Energy</v>
          </cell>
          <cell r="M1821" t="str">
            <v>Summer</v>
          </cell>
          <cell r="N1821" t="str">
            <v>Peak Tier 3</v>
          </cell>
          <cell r="R1821" t="str">
            <v>N/A</v>
          </cell>
          <cell r="V1821">
            <v>0</v>
          </cell>
        </row>
        <row r="1822">
          <cell r="G1822" t="str">
            <v>E-6</v>
          </cell>
          <cell r="J1822" t="str">
            <v>TRA</v>
          </cell>
          <cell r="L1822" t="str">
            <v>Energy</v>
          </cell>
          <cell r="M1822" t="str">
            <v>Summer</v>
          </cell>
          <cell r="N1822" t="str">
            <v>Peak Tier 4</v>
          </cell>
          <cell r="R1822" t="str">
            <v>N/A</v>
          </cell>
          <cell r="V1822">
            <v>0</v>
          </cell>
        </row>
        <row r="1823">
          <cell r="G1823" t="str">
            <v>E-6</v>
          </cell>
          <cell r="J1823" t="str">
            <v>TRA</v>
          </cell>
          <cell r="L1823" t="str">
            <v>Energy</v>
          </cell>
          <cell r="M1823" t="str">
            <v>Summer</v>
          </cell>
          <cell r="N1823" t="str">
            <v>Peak Tier 5</v>
          </cell>
          <cell r="R1823" t="str">
            <v>N/A</v>
          </cell>
          <cell r="V1823">
            <v>0</v>
          </cell>
        </row>
        <row r="1824">
          <cell r="G1824" t="str">
            <v>E-6</v>
          </cell>
          <cell r="J1824" t="str">
            <v>TRA</v>
          </cell>
          <cell r="L1824" t="str">
            <v>Energy</v>
          </cell>
          <cell r="M1824" t="str">
            <v>Winter</v>
          </cell>
          <cell r="N1824" t="str">
            <v>Off Peak Tier 1</v>
          </cell>
          <cell r="R1824" t="str">
            <v>N/A</v>
          </cell>
          <cell r="V1824">
            <v>0</v>
          </cell>
        </row>
        <row r="1825">
          <cell r="G1825" t="str">
            <v>E-6</v>
          </cell>
          <cell r="J1825" t="str">
            <v>TRA</v>
          </cell>
          <cell r="L1825" t="str">
            <v>Energy</v>
          </cell>
          <cell r="M1825" t="str">
            <v>Winter</v>
          </cell>
          <cell r="N1825" t="str">
            <v>Off Peak Tier 2</v>
          </cell>
          <cell r="R1825" t="str">
            <v>N/A</v>
          </cell>
          <cell r="V1825">
            <v>0</v>
          </cell>
        </row>
        <row r="1826">
          <cell r="G1826" t="str">
            <v>E-6</v>
          </cell>
          <cell r="J1826" t="str">
            <v>TRA</v>
          </cell>
          <cell r="L1826" t="str">
            <v>Energy</v>
          </cell>
          <cell r="M1826" t="str">
            <v>Winter</v>
          </cell>
          <cell r="N1826" t="str">
            <v>Off Peak Tier 3</v>
          </cell>
          <cell r="R1826" t="str">
            <v>N/A</v>
          </cell>
          <cell r="V1826">
            <v>0</v>
          </cell>
        </row>
        <row r="1827">
          <cell r="G1827" t="str">
            <v>E-6</v>
          </cell>
          <cell r="J1827" t="str">
            <v>TRA</v>
          </cell>
          <cell r="L1827" t="str">
            <v>Energy</v>
          </cell>
          <cell r="M1827" t="str">
            <v>Winter</v>
          </cell>
          <cell r="N1827" t="str">
            <v>Off Peak Tier 4</v>
          </cell>
          <cell r="R1827" t="str">
            <v>N/A</v>
          </cell>
          <cell r="V1827">
            <v>0</v>
          </cell>
        </row>
        <row r="1828">
          <cell r="G1828" t="str">
            <v>E-6</v>
          </cell>
          <cell r="J1828" t="str">
            <v>TRA</v>
          </cell>
          <cell r="L1828" t="str">
            <v>Energy</v>
          </cell>
          <cell r="M1828" t="str">
            <v>Winter</v>
          </cell>
          <cell r="N1828" t="str">
            <v>Off Peak Tier 5</v>
          </cell>
          <cell r="R1828" t="str">
            <v>N/A</v>
          </cell>
          <cell r="V1828">
            <v>0</v>
          </cell>
        </row>
        <row r="1829">
          <cell r="G1829" t="str">
            <v>E-6</v>
          </cell>
          <cell r="J1829" t="str">
            <v>TRA</v>
          </cell>
          <cell r="L1829" t="str">
            <v>Energy</v>
          </cell>
          <cell r="M1829" t="str">
            <v>Winter</v>
          </cell>
          <cell r="N1829" t="str">
            <v>Part Peak Tier 1</v>
          </cell>
          <cell r="R1829" t="str">
            <v>N/A</v>
          </cell>
          <cell r="V1829">
            <v>0</v>
          </cell>
        </row>
        <row r="1830">
          <cell r="G1830" t="str">
            <v>E-6</v>
          </cell>
          <cell r="J1830" t="str">
            <v>TRA</v>
          </cell>
          <cell r="L1830" t="str">
            <v>Energy</v>
          </cell>
          <cell r="M1830" t="str">
            <v>Winter</v>
          </cell>
          <cell r="N1830" t="str">
            <v>Part Peak Tier 2</v>
          </cell>
          <cell r="R1830" t="str">
            <v>N/A</v>
          </cell>
          <cell r="V1830">
            <v>0</v>
          </cell>
        </row>
        <row r="1831">
          <cell r="G1831" t="str">
            <v>E-6</v>
          </cell>
          <cell r="J1831" t="str">
            <v>TRA</v>
          </cell>
          <cell r="L1831" t="str">
            <v>Energy</v>
          </cell>
          <cell r="M1831" t="str">
            <v>Winter</v>
          </cell>
          <cell r="N1831" t="str">
            <v>Part Peak Tier 3</v>
          </cell>
          <cell r="R1831" t="str">
            <v>N/A</v>
          </cell>
          <cell r="V1831">
            <v>0</v>
          </cell>
        </row>
        <row r="1832">
          <cell r="G1832" t="str">
            <v>E-6</v>
          </cell>
          <cell r="J1832" t="str">
            <v>TRA</v>
          </cell>
          <cell r="L1832" t="str">
            <v>Energy</v>
          </cell>
          <cell r="M1832" t="str">
            <v>Winter</v>
          </cell>
          <cell r="N1832" t="str">
            <v>Part Peak Tier 4</v>
          </cell>
          <cell r="R1832" t="str">
            <v>N/A</v>
          </cell>
          <cell r="V1832">
            <v>0</v>
          </cell>
        </row>
        <row r="1833">
          <cell r="G1833" t="str">
            <v>E-6</v>
          </cell>
          <cell r="J1833" t="str">
            <v>TRA</v>
          </cell>
          <cell r="L1833" t="str">
            <v>Energy</v>
          </cell>
          <cell r="M1833" t="str">
            <v>Winter</v>
          </cell>
          <cell r="N1833" t="str">
            <v>Part Peak Tier 5</v>
          </cell>
          <cell r="R1833" t="str">
            <v>N/A</v>
          </cell>
          <cell r="V1833">
            <v>0</v>
          </cell>
        </row>
        <row r="1834">
          <cell r="G1834" t="str">
            <v>E-6</v>
          </cell>
          <cell r="J1834" t="str">
            <v>TRA</v>
          </cell>
          <cell r="L1834" t="str">
            <v>Energy</v>
          </cell>
          <cell r="M1834" t="str">
            <v>N/A</v>
          </cell>
          <cell r="N1834" t="str">
            <v>Min Bill kWh</v>
          </cell>
          <cell r="R1834" t="str">
            <v>N/A</v>
          </cell>
          <cell r="V1834">
            <v>0</v>
          </cell>
        </row>
        <row r="1835">
          <cell r="G1835" t="str">
            <v>E-6</v>
          </cell>
          <cell r="J1835" t="str">
            <v>TRA</v>
          </cell>
          <cell r="L1835" t="str">
            <v>Energy</v>
          </cell>
          <cell r="M1835" t="str">
            <v>Summer</v>
          </cell>
          <cell r="N1835" t="str">
            <v>Off Peak Tier 1</v>
          </cell>
          <cell r="R1835" t="str">
            <v>N/A</v>
          </cell>
          <cell r="V1835">
            <v>0</v>
          </cell>
        </row>
        <row r="1836">
          <cell r="G1836" t="str">
            <v>E-6</v>
          </cell>
          <cell r="J1836" t="str">
            <v>TRA</v>
          </cell>
          <cell r="L1836" t="str">
            <v>Energy</v>
          </cell>
          <cell r="M1836" t="str">
            <v>Summer</v>
          </cell>
          <cell r="N1836" t="str">
            <v>Off Peak Tier 2</v>
          </cell>
          <cell r="R1836" t="str">
            <v>N/A</v>
          </cell>
          <cell r="V1836">
            <v>0</v>
          </cell>
        </row>
        <row r="1837">
          <cell r="G1837" t="str">
            <v>E-6</v>
          </cell>
          <cell r="J1837" t="str">
            <v>TRA</v>
          </cell>
          <cell r="L1837" t="str">
            <v>Energy</v>
          </cell>
          <cell r="M1837" t="str">
            <v>Summer</v>
          </cell>
          <cell r="N1837" t="str">
            <v>Off Peak Tier 3</v>
          </cell>
          <cell r="R1837" t="str">
            <v>N/A</v>
          </cell>
          <cell r="V1837">
            <v>0</v>
          </cell>
        </row>
        <row r="1838">
          <cell r="G1838" t="str">
            <v>E-6</v>
          </cell>
          <cell r="J1838" t="str">
            <v>TRA</v>
          </cell>
          <cell r="L1838" t="str">
            <v>Energy</v>
          </cell>
          <cell r="M1838" t="str">
            <v>Summer</v>
          </cell>
          <cell r="N1838" t="str">
            <v>Off Peak Tier 4</v>
          </cell>
          <cell r="R1838" t="str">
            <v>N/A</v>
          </cell>
          <cell r="V1838">
            <v>0</v>
          </cell>
        </row>
        <row r="1839">
          <cell r="G1839" t="str">
            <v>E-6</v>
          </cell>
          <cell r="J1839" t="str">
            <v>TRA</v>
          </cell>
          <cell r="L1839" t="str">
            <v>Energy</v>
          </cell>
          <cell r="M1839" t="str">
            <v>Summer</v>
          </cell>
          <cell r="N1839" t="str">
            <v>Off Peak Tier 5</v>
          </cell>
          <cell r="R1839" t="str">
            <v>N/A</v>
          </cell>
          <cell r="V1839">
            <v>0</v>
          </cell>
        </row>
        <row r="1840">
          <cell r="G1840" t="str">
            <v>E-6</v>
          </cell>
          <cell r="J1840" t="str">
            <v>TRA</v>
          </cell>
          <cell r="L1840" t="str">
            <v>Energy</v>
          </cell>
          <cell r="M1840" t="str">
            <v>Summer</v>
          </cell>
          <cell r="N1840" t="str">
            <v>Part Peak Tier 1</v>
          </cell>
          <cell r="R1840" t="str">
            <v>N/A</v>
          </cell>
          <cell r="V1840">
            <v>0</v>
          </cell>
        </row>
        <row r="1841">
          <cell r="G1841" t="str">
            <v>E-6</v>
          </cell>
          <cell r="J1841" t="str">
            <v>TRA</v>
          </cell>
          <cell r="L1841" t="str">
            <v>Energy</v>
          </cell>
          <cell r="M1841" t="str">
            <v>Summer</v>
          </cell>
          <cell r="N1841" t="str">
            <v>Part Peak Tier 2</v>
          </cell>
          <cell r="R1841" t="str">
            <v>N/A</v>
          </cell>
          <cell r="V1841">
            <v>0</v>
          </cell>
        </row>
        <row r="1842">
          <cell r="G1842" t="str">
            <v>E-6</v>
          </cell>
          <cell r="J1842" t="str">
            <v>TRA</v>
          </cell>
          <cell r="L1842" t="str">
            <v>Energy</v>
          </cell>
          <cell r="M1842" t="str">
            <v>Summer</v>
          </cell>
          <cell r="N1842" t="str">
            <v>Part Peak Tier 3</v>
          </cell>
          <cell r="R1842" t="str">
            <v>N/A</v>
          </cell>
          <cell r="V1842">
            <v>0</v>
          </cell>
        </row>
        <row r="1843">
          <cell r="G1843" t="str">
            <v>E-6</v>
          </cell>
          <cell r="J1843" t="str">
            <v>TRA</v>
          </cell>
          <cell r="L1843" t="str">
            <v>Energy</v>
          </cell>
          <cell r="M1843" t="str">
            <v>Summer</v>
          </cell>
          <cell r="N1843" t="str">
            <v>Part Peak Tier 4</v>
          </cell>
          <cell r="R1843" t="str">
            <v>N/A</v>
          </cell>
          <cell r="V1843">
            <v>0</v>
          </cell>
        </row>
        <row r="1844">
          <cell r="G1844" t="str">
            <v>E-6</v>
          </cell>
          <cell r="J1844" t="str">
            <v>TRA</v>
          </cell>
          <cell r="L1844" t="str">
            <v>Energy</v>
          </cell>
          <cell r="M1844" t="str">
            <v>Summer</v>
          </cell>
          <cell r="N1844" t="str">
            <v>Part Peak Tier 5</v>
          </cell>
          <cell r="R1844" t="str">
            <v>N/A</v>
          </cell>
          <cell r="V1844">
            <v>0</v>
          </cell>
        </row>
        <row r="1845">
          <cell r="G1845" t="str">
            <v>E-6</v>
          </cell>
          <cell r="J1845" t="str">
            <v>TRA</v>
          </cell>
          <cell r="L1845" t="str">
            <v>Energy</v>
          </cell>
          <cell r="M1845" t="str">
            <v>Summer</v>
          </cell>
          <cell r="N1845" t="str">
            <v>Peak Tier 1</v>
          </cell>
          <cell r="R1845" t="str">
            <v>N/A</v>
          </cell>
          <cell r="V1845">
            <v>0</v>
          </cell>
        </row>
        <row r="1846">
          <cell r="G1846" t="str">
            <v>E-6</v>
          </cell>
          <cell r="J1846" t="str">
            <v>TRA</v>
          </cell>
          <cell r="L1846" t="str">
            <v>Energy</v>
          </cell>
          <cell r="M1846" t="str">
            <v>Summer</v>
          </cell>
          <cell r="N1846" t="str">
            <v>Peak Tier 2</v>
          </cell>
          <cell r="R1846" t="str">
            <v>N/A</v>
          </cell>
          <cell r="V1846">
            <v>0</v>
          </cell>
        </row>
        <row r="1847">
          <cell r="G1847" t="str">
            <v>E-6</v>
          </cell>
          <cell r="J1847" t="str">
            <v>TRA</v>
          </cell>
          <cell r="L1847" t="str">
            <v>Energy</v>
          </cell>
          <cell r="M1847" t="str">
            <v>Summer</v>
          </cell>
          <cell r="N1847" t="str">
            <v>Peak Tier 3</v>
          </cell>
          <cell r="R1847" t="str">
            <v>N/A</v>
          </cell>
          <cell r="V1847">
            <v>0</v>
          </cell>
        </row>
        <row r="1848">
          <cell r="G1848" t="str">
            <v>E-6</v>
          </cell>
          <cell r="J1848" t="str">
            <v>TRA</v>
          </cell>
          <cell r="L1848" t="str">
            <v>Energy</v>
          </cell>
          <cell r="M1848" t="str">
            <v>Summer</v>
          </cell>
          <cell r="N1848" t="str">
            <v>Peak Tier 4</v>
          </cell>
          <cell r="R1848" t="str">
            <v>N/A</v>
          </cell>
          <cell r="V1848">
            <v>0</v>
          </cell>
        </row>
        <row r="1849">
          <cell r="G1849" t="str">
            <v>E-6</v>
          </cell>
          <cell r="J1849" t="str">
            <v>TRA</v>
          </cell>
          <cell r="L1849" t="str">
            <v>Energy</v>
          </cell>
          <cell r="M1849" t="str">
            <v>Summer</v>
          </cell>
          <cell r="N1849" t="str">
            <v>Peak Tier 5</v>
          </cell>
          <cell r="R1849" t="str">
            <v>N/A</v>
          </cell>
          <cell r="V1849">
            <v>0</v>
          </cell>
        </row>
        <row r="1850">
          <cell r="G1850" t="str">
            <v>E-6</v>
          </cell>
          <cell r="J1850" t="str">
            <v>TRA</v>
          </cell>
          <cell r="L1850" t="str">
            <v>Energy</v>
          </cell>
          <cell r="M1850" t="str">
            <v>Winter</v>
          </cell>
          <cell r="N1850" t="str">
            <v>Off Peak Tier 1</v>
          </cell>
          <cell r="R1850" t="str">
            <v>N/A</v>
          </cell>
          <cell r="V1850">
            <v>0</v>
          </cell>
        </row>
        <row r="1851">
          <cell r="G1851" t="str">
            <v>E-6</v>
          </cell>
          <cell r="J1851" t="str">
            <v>TRA</v>
          </cell>
          <cell r="L1851" t="str">
            <v>Energy</v>
          </cell>
          <cell r="M1851" t="str">
            <v>Winter</v>
          </cell>
          <cell r="N1851" t="str">
            <v>Off Peak Tier 2</v>
          </cell>
          <cell r="R1851" t="str">
            <v>N/A</v>
          </cell>
          <cell r="V1851">
            <v>0</v>
          </cell>
        </row>
        <row r="1852">
          <cell r="G1852" t="str">
            <v>E-6</v>
          </cell>
          <cell r="J1852" t="str">
            <v>TRA</v>
          </cell>
          <cell r="L1852" t="str">
            <v>Energy</v>
          </cell>
          <cell r="M1852" t="str">
            <v>Winter</v>
          </cell>
          <cell r="N1852" t="str">
            <v>Off Peak Tier 3</v>
          </cell>
          <cell r="R1852" t="str">
            <v>N/A</v>
          </cell>
          <cell r="V1852">
            <v>0</v>
          </cell>
        </row>
        <row r="1853">
          <cell r="G1853" t="str">
            <v>E-6</v>
          </cell>
          <cell r="J1853" t="str">
            <v>TRA</v>
          </cell>
          <cell r="L1853" t="str">
            <v>Energy</v>
          </cell>
          <cell r="M1853" t="str">
            <v>Winter</v>
          </cell>
          <cell r="N1853" t="str">
            <v>Off Peak Tier 4</v>
          </cell>
          <cell r="R1853" t="str">
            <v>N/A</v>
          </cell>
          <cell r="V1853">
            <v>0</v>
          </cell>
        </row>
        <row r="1854">
          <cell r="G1854" t="str">
            <v>E-6</v>
          </cell>
          <cell r="J1854" t="str">
            <v>TRA</v>
          </cell>
          <cell r="L1854" t="str">
            <v>Energy</v>
          </cell>
          <cell r="M1854" t="str">
            <v>Winter</v>
          </cell>
          <cell r="N1854" t="str">
            <v>Off Peak Tier 5</v>
          </cell>
          <cell r="R1854" t="str">
            <v>N/A</v>
          </cell>
          <cell r="V1854">
            <v>0</v>
          </cell>
        </row>
        <row r="1855">
          <cell r="G1855" t="str">
            <v>E-6</v>
          </cell>
          <cell r="J1855" t="str">
            <v>TRA</v>
          </cell>
          <cell r="L1855" t="str">
            <v>Energy</v>
          </cell>
          <cell r="M1855" t="str">
            <v>Winter</v>
          </cell>
          <cell r="N1855" t="str">
            <v>Part Peak Tier 1</v>
          </cell>
          <cell r="R1855" t="str">
            <v>N/A</v>
          </cell>
          <cell r="V1855">
            <v>0</v>
          </cell>
        </row>
        <row r="1856">
          <cell r="G1856" t="str">
            <v>E-6</v>
          </cell>
          <cell r="J1856" t="str">
            <v>TRA</v>
          </cell>
          <cell r="L1856" t="str">
            <v>Energy</v>
          </cell>
          <cell r="M1856" t="str">
            <v>Winter</v>
          </cell>
          <cell r="N1856" t="str">
            <v>Part Peak Tier 2</v>
          </cell>
          <cell r="R1856" t="str">
            <v>N/A</v>
          </cell>
          <cell r="V1856">
            <v>0</v>
          </cell>
        </row>
        <row r="1857">
          <cell r="G1857" t="str">
            <v>E-6</v>
          </cell>
          <cell r="J1857" t="str">
            <v>TRA</v>
          </cell>
          <cell r="L1857" t="str">
            <v>Energy</v>
          </cell>
          <cell r="M1857" t="str">
            <v>Winter</v>
          </cell>
          <cell r="N1857" t="str">
            <v>Part Peak Tier 3</v>
          </cell>
          <cell r="R1857" t="str">
            <v>N/A</v>
          </cell>
          <cell r="V1857">
            <v>0</v>
          </cell>
        </row>
        <row r="1858">
          <cell r="G1858" t="str">
            <v>E-6</v>
          </cell>
          <cell r="J1858" t="str">
            <v>TRA</v>
          </cell>
          <cell r="L1858" t="str">
            <v>Energy</v>
          </cell>
          <cell r="M1858" t="str">
            <v>Winter</v>
          </cell>
          <cell r="N1858" t="str">
            <v>Part Peak Tier 4</v>
          </cell>
          <cell r="R1858" t="str">
            <v>N/A</v>
          </cell>
          <cell r="V1858">
            <v>0</v>
          </cell>
        </row>
        <row r="1859">
          <cell r="G1859" t="str">
            <v>E-6</v>
          </cell>
          <cell r="J1859" t="str">
            <v>TRA</v>
          </cell>
          <cell r="L1859" t="str">
            <v>Energy</v>
          </cell>
          <cell r="M1859" t="str">
            <v>Winter</v>
          </cell>
          <cell r="N1859" t="str">
            <v>Part Peak Tier 5</v>
          </cell>
          <cell r="R1859" t="str">
            <v>N/A</v>
          </cell>
          <cell r="V1859">
            <v>0</v>
          </cell>
        </row>
        <row r="1860">
          <cell r="G1860" t="str">
            <v>E-6</v>
          </cell>
          <cell r="J1860" t="str">
            <v>TRA</v>
          </cell>
          <cell r="L1860" t="str">
            <v>Energy</v>
          </cell>
          <cell r="M1860" t="str">
            <v>N/A</v>
          </cell>
          <cell r="N1860" t="str">
            <v>Min Bill kWh</v>
          </cell>
          <cell r="R1860" t="str">
            <v>N/A</v>
          </cell>
          <cell r="V1860">
            <v>0</v>
          </cell>
        </row>
        <row r="1861">
          <cell r="G1861" t="str">
            <v>E-6</v>
          </cell>
          <cell r="J1861" t="str">
            <v>TRA</v>
          </cell>
          <cell r="L1861" t="str">
            <v>Energy</v>
          </cell>
          <cell r="M1861" t="str">
            <v>Summer</v>
          </cell>
          <cell r="N1861" t="str">
            <v>Off Peak Tier 1</v>
          </cell>
          <cell r="R1861" t="str">
            <v>N/A</v>
          </cell>
          <cell r="V1861">
            <v>0</v>
          </cell>
        </row>
        <row r="1862">
          <cell r="G1862" t="str">
            <v>E-6</v>
          </cell>
          <cell r="J1862" t="str">
            <v>TRA</v>
          </cell>
          <cell r="L1862" t="str">
            <v>Energy</v>
          </cell>
          <cell r="M1862" t="str">
            <v>Summer</v>
          </cell>
          <cell r="N1862" t="str">
            <v>Off Peak Tier 2</v>
          </cell>
          <cell r="R1862" t="str">
            <v>N/A</v>
          </cell>
          <cell r="V1862">
            <v>0</v>
          </cell>
        </row>
        <row r="1863">
          <cell r="G1863" t="str">
            <v>E-6</v>
          </cell>
          <cell r="J1863" t="str">
            <v>TRA</v>
          </cell>
          <cell r="L1863" t="str">
            <v>Energy</v>
          </cell>
          <cell r="M1863" t="str">
            <v>Summer</v>
          </cell>
          <cell r="N1863" t="str">
            <v>Off Peak Tier 3</v>
          </cell>
          <cell r="R1863" t="str">
            <v>N/A</v>
          </cell>
          <cell r="V1863">
            <v>0</v>
          </cell>
        </row>
        <row r="1864">
          <cell r="G1864" t="str">
            <v>E-6</v>
          </cell>
          <cell r="J1864" t="str">
            <v>TRA</v>
          </cell>
          <cell r="L1864" t="str">
            <v>Energy</v>
          </cell>
          <cell r="M1864" t="str">
            <v>Summer</v>
          </cell>
          <cell r="N1864" t="str">
            <v>Off Peak Tier 4</v>
          </cell>
          <cell r="R1864" t="str">
            <v>N/A</v>
          </cell>
          <cell r="V1864">
            <v>0</v>
          </cell>
        </row>
        <row r="1865">
          <cell r="G1865" t="str">
            <v>E-6</v>
          </cell>
          <cell r="J1865" t="str">
            <v>TRA</v>
          </cell>
          <cell r="L1865" t="str">
            <v>Energy</v>
          </cell>
          <cell r="M1865" t="str">
            <v>Summer</v>
          </cell>
          <cell r="N1865" t="str">
            <v>Off Peak Tier 5</v>
          </cell>
          <cell r="R1865" t="str">
            <v>N/A</v>
          </cell>
          <cell r="V1865">
            <v>0</v>
          </cell>
        </row>
        <row r="1866">
          <cell r="G1866" t="str">
            <v>E-6</v>
          </cell>
          <cell r="J1866" t="str">
            <v>TRA</v>
          </cell>
          <cell r="L1866" t="str">
            <v>Energy</v>
          </cell>
          <cell r="M1866" t="str">
            <v>Summer</v>
          </cell>
          <cell r="N1866" t="str">
            <v>Part Peak Tier 1</v>
          </cell>
          <cell r="R1866" t="str">
            <v>N/A</v>
          </cell>
          <cell r="V1866">
            <v>0</v>
          </cell>
        </row>
        <row r="1867">
          <cell r="G1867" t="str">
            <v>E-6</v>
          </cell>
          <cell r="J1867" t="str">
            <v>TRA</v>
          </cell>
          <cell r="L1867" t="str">
            <v>Energy</v>
          </cell>
          <cell r="M1867" t="str">
            <v>Summer</v>
          </cell>
          <cell r="N1867" t="str">
            <v>Part Peak Tier 2</v>
          </cell>
          <cell r="R1867" t="str">
            <v>N/A</v>
          </cell>
          <cell r="V1867">
            <v>0</v>
          </cell>
        </row>
        <row r="1868">
          <cell r="G1868" t="str">
            <v>E-6</v>
          </cell>
          <cell r="J1868" t="str">
            <v>TRA</v>
          </cell>
          <cell r="L1868" t="str">
            <v>Energy</v>
          </cell>
          <cell r="M1868" t="str">
            <v>Summer</v>
          </cell>
          <cell r="N1868" t="str">
            <v>Part Peak Tier 3</v>
          </cell>
          <cell r="R1868" t="str">
            <v>N/A</v>
          </cell>
          <cell r="V1868">
            <v>0</v>
          </cell>
        </row>
        <row r="1869">
          <cell r="G1869" t="str">
            <v>E-6</v>
          </cell>
          <cell r="J1869" t="str">
            <v>TRA</v>
          </cell>
          <cell r="L1869" t="str">
            <v>Energy</v>
          </cell>
          <cell r="M1869" t="str">
            <v>Summer</v>
          </cell>
          <cell r="N1869" t="str">
            <v>Part Peak Tier 4</v>
          </cell>
          <cell r="R1869" t="str">
            <v>N/A</v>
          </cell>
          <cell r="V1869">
            <v>0</v>
          </cell>
        </row>
        <row r="1870">
          <cell r="G1870" t="str">
            <v>E-6</v>
          </cell>
          <cell r="J1870" t="str">
            <v>TRA</v>
          </cell>
          <cell r="L1870" t="str">
            <v>Energy</v>
          </cell>
          <cell r="M1870" t="str">
            <v>Summer</v>
          </cell>
          <cell r="N1870" t="str">
            <v>Part Peak Tier 5</v>
          </cell>
          <cell r="R1870" t="str">
            <v>N/A</v>
          </cell>
          <cell r="V1870">
            <v>0</v>
          </cell>
        </row>
        <row r="1871">
          <cell r="G1871" t="str">
            <v>E-6</v>
          </cell>
          <cell r="J1871" t="str">
            <v>TRA</v>
          </cell>
          <cell r="L1871" t="str">
            <v>Energy</v>
          </cell>
          <cell r="M1871" t="str">
            <v>Summer</v>
          </cell>
          <cell r="N1871" t="str">
            <v>Peak Tier 1</v>
          </cell>
          <cell r="R1871" t="str">
            <v>N/A</v>
          </cell>
          <cell r="V1871">
            <v>0</v>
          </cell>
        </row>
        <row r="1872">
          <cell r="G1872" t="str">
            <v>E-6</v>
          </cell>
          <cell r="J1872" t="str">
            <v>TRA</v>
          </cell>
          <cell r="L1872" t="str">
            <v>Energy</v>
          </cell>
          <cell r="M1872" t="str">
            <v>Summer</v>
          </cell>
          <cell r="N1872" t="str">
            <v>Peak Tier 2</v>
          </cell>
          <cell r="R1872" t="str">
            <v>N/A</v>
          </cell>
          <cell r="V1872">
            <v>0</v>
          </cell>
        </row>
        <row r="1873">
          <cell r="G1873" t="str">
            <v>E-6</v>
          </cell>
          <cell r="J1873" t="str">
            <v>TRA</v>
          </cell>
          <cell r="L1873" t="str">
            <v>Energy</v>
          </cell>
          <cell r="M1873" t="str">
            <v>Summer</v>
          </cell>
          <cell r="N1873" t="str">
            <v>Peak Tier 3</v>
          </cell>
          <cell r="R1873" t="str">
            <v>N/A</v>
          </cell>
          <cell r="V1873">
            <v>0</v>
          </cell>
        </row>
        <row r="1874">
          <cell r="G1874" t="str">
            <v>E-6</v>
          </cell>
          <cell r="J1874" t="str">
            <v>TRA</v>
          </cell>
          <cell r="L1874" t="str">
            <v>Energy</v>
          </cell>
          <cell r="M1874" t="str">
            <v>Summer</v>
          </cell>
          <cell r="N1874" t="str">
            <v>Peak Tier 4</v>
          </cell>
          <cell r="R1874" t="str">
            <v>N/A</v>
          </cell>
          <cell r="V1874">
            <v>0</v>
          </cell>
        </row>
        <row r="1875">
          <cell r="G1875" t="str">
            <v>E-6</v>
          </cell>
          <cell r="J1875" t="str">
            <v>TRA</v>
          </cell>
          <cell r="L1875" t="str">
            <v>Energy</v>
          </cell>
          <cell r="M1875" t="str">
            <v>Summer</v>
          </cell>
          <cell r="N1875" t="str">
            <v>Peak Tier 5</v>
          </cell>
          <cell r="R1875" t="str">
            <v>N/A</v>
          </cell>
          <cell r="V1875">
            <v>0</v>
          </cell>
        </row>
        <row r="1876">
          <cell r="G1876" t="str">
            <v>E-6</v>
          </cell>
          <cell r="J1876" t="str">
            <v>TRA</v>
          </cell>
          <cell r="L1876" t="str">
            <v>Energy</v>
          </cell>
          <cell r="M1876" t="str">
            <v>Winter</v>
          </cell>
          <cell r="N1876" t="str">
            <v>Off Peak Tier 1</v>
          </cell>
          <cell r="R1876" t="str">
            <v>N/A</v>
          </cell>
          <cell r="V1876">
            <v>0</v>
          </cell>
        </row>
        <row r="1877">
          <cell r="G1877" t="str">
            <v>E-6</v>
          </cell>
          <cell r="J1877" t="str">
            <v>TRA</v>
          </cell>
          <cell r="L1877" t="str">
            <v>Energy</v>
          </cell>
          <cell r="M1877" t="str">
            <v>Winter</v>
          </cell>
          <cell r="N1877" t="str">
            <v>Off Peak Tier 2</v>
          </cell>
          <cell r="R1877" t="str">
            <v>N/A</v>
          </cell>
          <cell r="V1877">
            <v>0</v>
          </cell>
        </row>
        <row r="1878">
          <cell r="G1878" t="str">
            <v>E-6</v>
          </cell>
          <cell r="J1878" t="str">
            <v>TRA</v>
          </cell>
          <cell r="L1878" t="str">
            <v>Energy</v>
          </cell>
          <cell r="M1878" t="str">
            <v>Winter</v>
          </cell>
          <cell r="N1878" t="str">
            <v>Off Peak Tier 3</v>
          </cell>
          <cell r="R1878" t="str">
            <v>N/A</v>
          </cell>
          <cell r="V1878">
            <v>0</v>
          </cell>
        </row>
        <row r="1879">
          <cell r="G1879" t="str">
            <v>E-6</v>
          </cell>
          <cell r="J1879" t="str">
            <v>TRA</v>
          </cell>
          <cell r="L1879" t="str">
            <v>Energy</v>
          </cell>
          <cell r="M1879" t="str">
            <v>Winter</v>
          </cell>
          <cell r="N1879" t="str">
            <v>Off Peak Tier 4</v>
          </cell>
          <cell r="R1879" t="str">
            <v>N/A</v>
          </cell>
          <cell r="V1879">
            <v>0</v>
          </cell>
        </row>
        <row r="1880">
          <cell r="G1880" t="str">
            <v>E-6</v>
          </cell>
          <cell r="J1880" t="str">
            <v>TRA</v>
          </cell>
          <cell r="L1880" t="str">
            <v>Energy</v>
          </cell>
          <cell r="M1880" t="str">
            <v>Winter</v>
          </cell>
          <cell r="N1880" t="str">
            <v>Off Peak Tier 5</v>
          </cell>
          <cell r="R1880" t="str">
            <v>N/A</v>
          </cell>
          <cell r="V1880">
            <v>0</v>
          </cell>
        </row>
        <row r="1881">
          <cell r="G1881" t="str">
            <v>E-6</v>
          </cell>
          <cell r="J1881" t="str">
            <v>TRA</v>
          </cell>
          <cell r="L1881" t="str">
            <v>Energy</v>
          </cell>
          <cell r="M1881" t="str">
            <v>Winter</v>
          </cell>
          <cell r="N1881" t="str">
            <v>Part Peak Tier 1</v>
          </cell>
          <cell r="R1881" t="str">
            <v>N/A</v>
          </cell>
          <cell r="V1881">
            <v>0</v>
          </cell>
        </row>
        <row r="1882">
          <cell r="G1882" t="str">
            <v>E-6</v>
          </cell>
          <cell r="J1882" t="str">
            <v>TRA</v>
          </cell>
          <cell r="L1882" t="str">
            <v>Energy</v>
          </cell>
          <cell r="M1882" t="str">
            <v>Winter</v>
          </cell>
          <cell r="N1882" t="str">
            <v>Part Peak Tier 2</v>
          </cell>
          <cell r="R1882" t="str">
            <v>N/A</v>
          </cell>
          <cell r="V1882">
            <v>0</v>
          </cell>
        </row>
        <row r="1883">
          <cell r="G1883" t="str">
            <v>E-6</v>
          </cell>
          <cell r="J1883" t="str">
            <v>TRA</v>
          </cell>
          <cell r="L1883" t="str">
            <v>Energy</v>
          </cell>
          <cell r="M1883" t="str">
            <v>Winter</v>
          </cell>
          <cell r="N1883" t="str">
            <v>Part Peak Tier 3</v>
          </cell>
          <cell r="R1883" t="str">
            <v>N/A</v>
          </cell>
          <cell r="V1883">
            <v>0</v>
          </cell>
        </row>
        <row r="1884">
          <cell r="G1884" t="str">
            <v>E-6</v>
          </cell>
          <cell r="J1884" t="str">
            <v>TRA</v>
          </cell>
          <cell r="L1884" t="str">
            <v>Energy</v>
          </cell>
          <cell r="M1884" t="str">
            <v>Winter</v>
          </cell>
          <cell r="N1884" t="str">
            <v>Part Peak Tier 4</v>
          </cell>
          <cell r="R1884" t="str">
            <v>N/A</v>
          </cell>
          <cell r="V1884">
            <v>0</v>
          </cell>
        </row>
        <row r="1885">
          <cell r="G1885" t="str">
            <v>E-6</v>
          </cell>
          <cell r="J1885" t="str">
            <v>TRA</v>
          </cell>
          <cell r="L1885" t="str">
            <v>Energy</v>
          </cell>
          <cell r="M1885" t="str">
            <v>Winter</v>
          </cell>
          <cell r="N1885" t="str">
            <v>Part Peak Tier 5</v>
          </cell>
          <cell r="R1885" t="str">
            <v>N/A</v>
          </cell>
          <cell r="V1885">
            <v>0</v>
          </cell>
        </row>
        <row r="1886">
          <cell r="G1886" t="str">
            <v>E-6</v>
          </cell>
          <cell r="J1886" t="str">
            <v>Trans</v>
          </cell>
          <cell r="L1886" t="str">
            <v>Energy</v>
          </cell>
          <cell r="M1886" t="str">
            <v>N/A</v>
          </cell>
          <cell r="N1886" t="str">
            <v>Min Bill kWh</v>
          </cell>
          <cell r="R1886" t="str">
            <v>N/A</v>
          </cell>
          <cell r="V1886">
            <v>0</v>
          </cell>
        </row>
        <row r="1887">
          <cell r="G1887" t="str">
            <v>E-6</v>
          </cell>
          <cell r="J1887" t="str">
            <v>Trans</v>
          </cell>
          <cell r="L1887" t="str">
            <v>Energy</v>
          </cell>
          <cell r="M1887" t="str">
            <v>Summer</v>
          </cell>
          <cell r="N1887" t="str">
            <v>Off Peak Tier 1</v>
          </cell>
          <cell r="R1887" t="str">
            <v>N/A</v>
          </cell>
          <cell r="V1887">
            <v>0</v>
          </cell>
        </row>
        <row r="1888">
          <cell r="G1888" t="str">
            <v>E-6</v>
          </cell>
          <cell r="J1888" t="str">
            <v>Trans</v>
          </cell>
          <cell r="L1888" t="str">
            <v>Energy</v>
          </cell>
          <cell r="M1888" t="str">
            <v>Summer</v>
          </cell>
          <cell r="N1888" t="str">
            <v>Off Peak Tier 2</v>
          </cell>
          <cell r="R1888" t="str">
            <v>N/A</v>
          </cell>
          <cell r="V1888">
            <v>0</v>
          </cell>
        </row>
        <row r="1889">
          <cell r="G1889" t="str">
            <v>E-6</v>
          </cell>
          <cell r="J1889" t="str">
            <v>Trans</v>
          </cell>
          <cell r="L1889" t="str">
            <v>Energy</v>
          </cell>
          <cell r="M1889" t="str">
            <v>Summer</v>
          </cell>
          <cell r="N1889" t="str">
            <v>Off Peak Tier 3</v>
          </cell>
          <cell r="R1889" t="str">
            <v>N/A</v>
          </cell>
          <cell r="V1889">
            <v>0</v>
          </cell>
        </row>
        <row r="1890">
          <cell r="G1890" t="str">
            <v>E-6</v>
          </cell>
          <cell r="J1890" t="str">
            <v>Trans</v>
          </cell>
          <cell r="L1890" t="str">
            <v>Energy</v>
          </cell>
          <cell r="M1890" t="str">
            <v>Summer</v>
          </cell>
          <cell r="N1890" t="str">
            <v>Off Peak Tier 4</v>
          </cell>
          <cell r="R1890" t="str">
            <v>N/A</v>
          </cell>
          <cell r="V1890">
            <v>0</v>
          </cell>
        </row>
        <row r="1891">
          <cell r="G1891" t="str">
            <v>E-6</v>
          </cell>
          <cell r="J1891" t="str">
            <v>Trans</v>
          </cell>
          <cell r="L1891" t="str">
            <v>Energy</v>
          </cell>
          <cell r="M1891" t="str">
            <v>Summer</v>
          </cell>
          <cell r="N1891" t="str">
            <v>Off Peak Tier 5</v>
          </cell>
          <cell r="R1891" t="str">
            <v>N/A</v>
          </cell>
          <cell r="V1891">
            <v>0</v>
          </cell>
        </row>
        <row r="1892">
          <cell r="G1892" t="str">
            <v>E-6</v>
          </cell>
          <cell r="J1892" t="str">
            <v>Trans</v>
          </cell>
          <cell r="L1892" t="str">
            <v>Energy</v>
          </cell>
          <cell r="M1892" t="str">
            <v>Summer</v>
          </cell>
          <cell r="N1892" t="str">
            <v>Part Peak Tier 1</v>
          </cell>
          <cell r="R1892" t="str">
            <v>N/A</v>
          </cell>
          <cell r="V1892">
            <v>0</v>
          </cell>
        </row>
        <row r="1893">
          <cell r="G1893" t="str">
            <v>E-6</v>
          </cell>
          <cell r="J1893" t="str">
            <v>Trans</v>
          </cell>
          <cell r="L1893" t="str">
            <v>Energy</v>
          </cell>
          <cell r="M1893" t="str">
            <v>Summer</v>
          </cell>
          <cell r="N1893" t="str">
            <v>Part Peak Tier 2</v>
          </cell>
          <cell r="R1893" t="str">
            <v>N/A</v>
          </cell>
          <cell r="V1893">
            <v>0</v>
          </cell>
        </row>
        <row r="1894">
          <cell r="G1894" t="str">
            <v>E-6</v>
          </cell>
          <cell r="J1894" t="str">
            <v>Trans</v>
          </cell>
          <cell r="L1894" t="str">
            <v>Energy</v>
          </cell>
          <cell r="M1894" t="str">
            <v>Summer</v>
          </cell>
          <cell r="N1894" t="str">
            <v>Part Peak Tier 3</v>
          </cell>
          <cell r="R1894" t="str">
            <v>N/A</v>
          </cell>
          <cell r="V1894">
            <v>0</v>
          </cell>
        </row>
        <row r="1895">
          <cell r="G1895" t="str">
            <v>E-6</v>
          </cell>
          <cell r="J1895" t="str">
            <v>Trans</v>
          </cell>
          <cell r="L1895" t="str">
            <v>Energy</v>
          </cell>
          <cell r="M1895" t="str">
            <v>Summer</v>
          </cell>
          <cell r="N1895" t="str">
            <v>Part Peak Tier 4</v>
          </cell>
          <cell r="R1895" t="str">
            <v>N/A</v>
          </cell>
          <cell r="V1895">
            <v>0</v>
          </cell>
        </row>
        <row r="1896">
          <cell r="G1896" t="str">
            <v>E-6</v>
          </cell>
          <cell r="J1896" t="str">
            <v>Trans</v>
          </cell>
          <cell r="L1896" t="str">
            <v>Energy</v>
          </cell>
          <cell r="M1896" t="str">
            <v>Summer</v>
          </cell>
          <cell r="N1896" t="str">
            <v>Part Peak Tier 5</v>
          </cell>
          <cell r="R1896" t="str">
            <v>N/A</v>
          </cell>
          <cell r="V1896">
            <v>0</v>
          </cell>
        </row>
        <row r="1897">
          <cell r="G1897" t="str">
            <v>E-6</v>
          </cell>
          <cell r="J1897" t="str">
            <v>Trans</v>
          </cell>
          <cell r="L1897" t="str">
            <v>Energy</v>
          </cell>
          <cell r="M1897" t="str">
            <v>Summer</v>
          </cell>
          <cell r="N1897" t="str">
            <v>Peak Tier 1</v>
          </cell>
          <cell r="R1897" t="str">
            <v>N/A</v>
          </cell>
          <cell r="V1897">
            <v>0</v>
          </cell>
        </row>
        <row r="1898">
          <cell r="G1898" t="str">
            <v>E-6</v>
          </cell>
          <cell r="J1898" t="str">
            <v>Trans</v>
          </cell>
          <cell r="L1898" t="str">
            <v>Energy</v>
          </cell>
          <cell r="M1898" t="str">
            <v>Summer</v>
          </cell>
          <cell r="N1898" t="str">
            <v>Peak Tier 2</v>
          </cell>
          <cell r="R1898" t="str">
            <v>N/A</v>
          </cell>
          <cell r="V1898">
            <v>0</v>
          </cell>
        </row>
        <row r="1899">
          <cell r="G1899" t="str">
            <v>E-6</v>
          </cell>
          <cell r="J1899" t="str">
            <v>Trans</v>
          </cell>
          <cell r="L1899" t="str">
            <v>Energy</v>
          </cell>
          <cell r="M1899" t="str">
            <v>Summer</v>
          </cell>
          <cell r="N1899" t="str">
            <v>Peak Tier 3</v>
          </cell>
          <cell r="R1899" t="str">
            <v>N/A</v>
          </cell>
          <cell r="V1899">
            <v>0</v>
          </cell>
        </row>
        <row r="1900">
          <cell r="G1900" t="str">
            <v>E-6</v>
          </cell>
          <cell r="J1900" t="str">
            <v>Trans</v>
          </cell>
          <cell r="L1900" t="str">
            <v>Energy</v>
          </cell>
          <cell r="M1900" t="str">
            <v>Summer</v>
          </cell>
          <cell r="N1900" t="str">
            <v>Peak Tier 4</v>
          </cell>
          <cell r="R1900" t="str">
            <v>N/A</v>
          </cell>
          <cell r="V1900">
            <v>0</v>
          </cell>
        </row>
        <row r="1901">
          <cell r="G1901" t="str">
            <v>E-6</v>
          </cell>
          <cell r="J1901" t="str">
            <v>Trans</v>
          </cell>
          <cell r="L1901" t="str">
            <v>Energy</v>
          </cell>
          <cell r="M1901" t="str">
            <v>Summer</v>
          </cell>
          <cell r="N1901" t="str">
            <v>Peak Tier 5</v>
          </cell>
          <cell r="R1901" t="str">
            <v>N/A</v>
          </cell>
          <cell r="V1901">
            <v>0</v>
          </cell>
        </row>
        <row r="1902">
          <cell r="G1902" t="str">
            <v>E-6</v>
          </cell>
          <cell r="J1902" t="str">
            <v>Trans</v>
          </cell>
          <cell r="L1902" t="str">
            <v>Energy</v>
          </cell>
          <cell r="M1902" t="str">
            <v>Winter</v>
          </cell>
          <cell r="N1902" t="str">
            <v>Off Peak Tier 1</v>
          </cell>
          <cell r="R1902" t="str">
            <v>N/A</v>
          </cell>
          <cell r="V1902">
            <v>0</v>
          </cell>
        </row>
        <row r="1903">
          <cell r="G1903" t="str">
            <v>E-6</v>
          </cell>
          <cell r="J1903" t="str">
            <v>Trans</v>
          </cell>
          <cell r="L1903" t="str">
            <v>Energy</v>
          </cell>
          <cell r="M1903" t="str">
            <v>Winter</v>
          </cell>
          <cell r="N1903" t="str">
            <v>Off Peak Tier 2</v>
          </cell>
          <cell r="R1903" t="str">
            <v>N/A</v>
          </cell>
          <cell r="V1903">
            <v>0</v>
          </cell>
        </row>
        <row r="1904">
          <cell r="G1904" t="str">
            <v>E-6</v>
          </cell>
          <cell r="J1904" t="str">
            <v>Trans</v>
          </cell>
          <cell r="L1904" t="str">
            <v>Energy</v>
          </cell>
          <cell r="M1904" t="str">
            <v>Winter</v>
          </cell>
          <cell r="N1904" t="str">
            <v>Off Peak Tier 3</v>
          </cell>
          <cell r="R1904" t="str">
            <v>N/A</v>
          </cell>
          <cell r="V1904">
            <v>0</v>
          </cell>
        </row>
        <row r="1905">
          <cell r="G1905" t="str">
            <v>E-6</v>
          </cell>
          <cell r="J1905" t="str">
            <v>Trans</v>
          </cell>
          <cell r="L1905" t="str">
            <v>Energy</v>
          </cell>
          <cell r="M1905" t="str">
            <v>Winter</v>
          </cell>
          <cell r="N1905" t="str">
            <v>Off Peak Tier 4</v>
          </cell>
          <cell r="R1905" t="str">
            <v>N/A</v>
          </cell>
          <cell r="V1905">
            <v>0</v>
          </cell>
        </row>
        <row r="1906">
          <cell r="G1906" t="str">
            <v>E-6</v>
          </cell>
          <cell r="J1906" t="str">
            <v>Trans</v>
          </cell>
          <cell r="L1906" t="str">
            <v>Energy</v>
          </cell>
          <cell r="M1906" t="str">
            <v>Winter</v>
          </cell>
          <cell r="N1906" t="str">
            <v>Off Peak Tier 5</v>
          </cell>
          <cell r="R1906" t="str">
            <v>N/A</v>
          </cell>
          <cell r="V1906">
            <v>0</v>
          </cell>
        </row>
        <row r="1907">
          <cell r="G1907" t="str">
            <v>E-6</v>
          </cell>
          <cell r="J1907" t="str">
            <v>Trans</v>
          </cell>
          <cell r="L1907" t="str">
            <v>Energy</v>
          </cell>
          <cell r="M1907" t="str">
            <v>Winter</v>
          </cell>
          <cell r="N1907" t="str">
            <v>Part Peak Tier 1</v>
          </cell>
          <cell r="R1907" t="str">
            <v>N/A</v>
          </cell>
          <cell r="V1907">
            <v>0</v>
          </cell>
        </row>
        <row r="1908">
          <cell r="G1908" t="str">
            <v>E-6</v>
          </cell>
          <cell r="J1908" t="str">
            <v>Trans</v>
          </cell>
          <cell r="L1908" t="str">
            <v>Energy</v>
          </cell>
          <cell r="M1908" t="str">
            <v>Winter</v>
          </cell>
          <cell r="N1908" t="str">
            <v>Part Peak Tier 2</v>
          </cell>
          <cell r="R1908" t="str">
            <v>N/A</v>
          </cell>
          <cell r="V1908">
            <v>0</v>
          </cell>
        </row>
        <row r="1909">
          <cell r="G1909" t="str">
            <v>E-6</v>
          </cell>
          <cell r="J1909" t="str">
            <v>Trans</v>
          </cell>
          <cell r="L1909" t="str">
            <v>Energy</v>
          </cell>
          <cell r="M1909" t="str">
            <v>Winter</v>
          </cell>
          <cell r="N1909" t="str">
            <v>Part Peak Tier 3</v>
          </cell>
          <cell r="R1909" t="str">
            <v>N/A</v>
          </cell>
          <cell r="V1909">
            <v>0</v>
          </cell>
        </row>
        <row r="1910">
          <cell r="G1910" t="str">
            <v>E-6</v>
          </cell>
          <cell r="J1910" t="str">
            <v>Trans</v>
          </cell>
          <cell r="L1910" t="str">
            <v>Energy</v>
          </cell>
          <cell r="M1910" t="str">
            <v>Winter</v>
          </cell>
          <cell r="N1910" t="str">
            <v>Part Peak Tier 4</v>
          </cell>
          <cell r="R1910" t="str">
            <v>N/A</v>
          </cell>
          <cell r="V1910">
            <v>0</v>
          </cell>
        </row>
        <row r="1911">
          <cell r="G1911" t="str">
            <v>E-6</v>
          </cell>
          <cell r="J1911" t="str">
            <v>Trans</v>
          </cell>
          <cell r="L1911" t="str">
            <v>Energy</v>
          </cell>
          <cell r="M1911" t="str">
            <v>Winter</v>
          </cell>
          <cell r="N1911" t="str">
            <v>Part Peak Tier 5</v>
          </cell>
          <cell r="R1911" t="str">
            <v>N/A</v>
          </cell>
          <cell r="V1911">
            <v>0</v>
          </cell>
        </row>
        <row r="1912">
          <cell r="G1912" t="str">
            <v>EL-6</v>
          </cell>
          <cell r="J1912" t="str">
            <v>AB32 Credit</v>
          </cell>
          <cell r="L1912" t="str">
            <v>Energy</v>
          </cell>
          <cell r="M1912" t="str">
            <v>N/A</v>
          </cell>
          <cell r="N1912" t="str">
            <v>Min Bill kWh</v>
          </cell>
          <cell r="R1912" t="str">
            <v>C</v>
          </cell>
          <cell r="V1912">
            <v>0</v>
          </cell>
        </row>
        <row r="1913">
          <cell r="G1913" t="str">
            <v>EL-6</v>
          </cell>
          <cell r="J1913" t="str">
            <v>AB32 Credit</v>
          </cell>
          <cell r="L1913" t="str">
            <v>Energy</v>
          </cell>
          <cell r="M1913" t="str">
            <v>Summer</v>
          </cell>
          <cell r="N1913" t="str">
            <v>Off Peak Tier 1</v>
          </cell>
          <cell r="R1913" t="str">
            <v>C</v>
          </cell>
          <cell r="V1913">
            <v>0</v>
          </cell>
        </row>
        <row r="1914">
          <cell r="G1914" t="str">
            <v>EL-6</v>
          </cell>
          <cell r="J1914" t="str">
            <v>AB32 Credit</v>
          </cell>
          <cell r="L1914" t="str">
            <v>Energy</v>
          </cell>
          <cell r="M1914" t="str">
            <v>Summer</v>
          </cell>
          <cell r="N1914" t="str">
            <v>Off Peak Tier 2</v>
          </cell>
          <cell r="R1914" t="str">
            <v>C</v>
          </cell>
          <cell r="V1914">
            <v>0</v>
          </cell>
        </row>
        <row r="1915">
          <cell r="G1915" t="str">
            <v>EL-6</v>
          </cell>
          <cell r="J1915" t="str">
            <v>AB32 Credit</v>
          </cell>
          <cell r="L1915" t="str">
            <v>Energy</v>
          </cell>
          <cell r="M1915" t="str">
            <v>Summer</v>
          </cell>
          <cell r="N1915" t="str">
            <v>Off Peak Tier 3</v>
          </cell>
          <cell r="R1915" t="str">
            <v>C</v>
          </cell>
          <cell r="V1915">
            <v>0</v>
          </cell>
        </row>
        <row r="1916">
          <cell r="G1916" t="str">
            <v>EL-6</v>
          </cell>
          <cell r="J1916" t="str">
            <v>AB32 Credit</v>
          </cell>
          <cell r="L1916" t="str">
            <v>Energy</v>
          </cell>
          <cell r="M1916" t="str">
            <v>Summer</v>
          </cell>
          <cell r="N1916" t="str">
            <v>Off Peak Tier 4</v>
          </cell>
          <cell r="R1916" t="str">
            <v>C</v>
          </cell>
          <cell r="V1916">
            <v>0</v>
          </cell>
        </row>
        <row r="1917">
          <cell r="G1917" t="str">
            <v>EL-6</v>
          </cell>
          <cell r="J1917" t="str">
            <v>AB32 Credit</v>
          </cell>
          <cell r="L1917" t="str">
            <v>Energy</v>
          </cell>
          <cell r="M1917" t="str">
            <v>Summer</v>
          </cell>
          <cell r="N1917" t="str">
            <v>Off Peak Tier 5</v>
          </cell>
          <cell r="R1917" t="str">
            <v>C</v>
          </cell>
          <cell r="V1917">
            <v>0</v>
          </cell>
        </row>
        <row r="1918">
          <cell r="G1918" t="str">
            <v>EL-6</v>
          </cell>
          <cell r="J1918" t="str">
            <v>AB32 Credit</v>
          </cell>
          <cell r="L1918" t="str">
            <v>Energy</v>
          </cell>
          <cell r="M1918" t="str">
            <v>Summer</v>
          </cell>
          <cell r="N1918" t="str">
            <v>Part Peak Tier 1</v>
          </cell>
          <cell r="R1918" t="str">
            <v>C</v>
          </cell>
          <cell r="V1918">
            <v>0</v>
          </cell>
        </row>
        <row r="1919">
          <cell r="G1919" t="str">
            <v>EL-6</v>
          </cell>
          <cell r="J1919" t="str">
            <v>AB32 Credit</v>
          </cell>
          <cell r="L1919" t="str">
            <v>Energy</v>
          </cell>
          <cell r="M1919" t="str">
            <v>Summer</v>
          </cell>
          <cell r="N1919" t="str">
            <v>Part Peak Tier 2</v>
          </cell>
          <cell r="R1919" t="str">
            <v>C</v>
          </cell>
          <cell r="V1919">
            <v>0</v>
          </cell>
        </row>
        <row r="1920">
          <cell r="G1920" t="str">
            <v>EL-6</v>
          </cell>
          <cell r="J1920" t="str">
            <v>AB32 Credit</v>
          </cell>
          <cell r="L1920" t="str">
            <v>Energy</v>
          </cell>
          <cell r="M1920" t="str">
            <v>Summer</v>
          </cell>
          <cell r="N1920" t="str">
            <v>Part Peak Tier 3</v>
          </cell>
          <cell r="R1920" t="str">
            <v>C</v>
          </cell>
          <cell r="V1920">
            <v>0</v>
          </cell>
        </row>
        <row r="1921">
          <cell r="G1921" t="str">
            <v>EL-6</v>
          </cell>
          <cell r="J1921" t="str">
            <v>AB32 Credit</v>
          </cell>
          <cell r="L1921" t="str">
            <v>Energy</v>
          </cell>
          <cell r="M1921" t="str">
            <v>Summer</v>
          </cell>
          <cell r="N1921" t="str">
            <v>Part Peak Tier 4</v>
          </cell>
          <cell r="R1921" t="str">
            <v>C</v>
          </cell>
          <cell r="V1921">
            <v>0</v>
          </cell>
        </row>
        <row r="1922">
          <cell r="G1922" t="str">
            <v>EL-6</v>
          </cell>
          <cell r="J1922" t="str">
            <v>AB32 Credit</v>
          </cell>
          <cell r="L1922" t="str">
            <v>Energy</v>
          </cell>
          <cell r="M1922" t="str">
            <v>Summer</v>
          </cell>
          <cell r="N1922" t="str">
            <v>Part Peak Tier 5</v>
          </cell>
          <cell r="R1922" t="str">
            <v>C</v>
          </cell>
          <cell r="V1922">
            <v>0</v>
          </cell>
        </row>
        <row r="1923">
          <cell r="G1923" t="str">
            <v>EL-6</v>
          </cell>
          <cell r="J1923" t="str">
            <v>AB32 Credit</v>
          </cell>
          <cell r="L1923" t="str">
            <v>Energy</v>
          </cell>
          <cell r="M1923" t="str">
            <v>Summer</v>
          </cell>
          <cell r="N1923" t="str">
            <v>Peak Tier 1</v>
          </cell>
          <cell r="R1923" t="str">
            <v>C</v>
          </cell>
          <cell r="V1923">
            <v>0</v>
          </cell>
        </row>
        <row r="1924">
          <cell r="G1924" t="str">
            <v>EL-6</v>
          </cell>
          <cell r="J1924" t="str">
            <v>AB32 Credit</v>
          </cell>
          <cell r="L1924" t="str">
            <v>Energy</v>
          </cell>
          <cell r="M1924" t="str">
            <v>Summer</v>
          </cell>
          <cell r="N1924" t="str">
            <v>Peak Tier 2</v>
          </cell>
          <cell r="R1924" t="str">
            <v>C</v>
          </cell>
          <cell r="V1924">
            <v>0</v>
          </cell>
        </row>
        <row r="1925">
          <cell r="G1925" t="str">
            <v>EL-6</v>
          </cell>
          <cell r="J1925" t="str">
            <v>AB32 Credit</v>
          </cell>
          <cell r="L1925" t="str">
            <v>Energy</v>
          </cell>
          <cell r="M1925" t="str">
            <v>Summer</v>
          </cell>
          <cell r="N1925" t="str">
            <v>Peak Tier 3</v>
          </cell>
          <cell r="R1925" t="str">
            <v>C</v>
          </cell>
          <cell r="V1925">
            <v>0</v>
          </cell>
        </row>
        <row r="1926">
          <cell r="G1926" t="str">
            <v>EL-6</v>
          </cell>
          <cell r="J1926" t="str">
            <v>AB32 Credit</v>
          </cell>
          <cell r="L1926" t="str">
            <v>Energy</v>
          </cell>
          <cell r="M1926" t="str">
            <v>Summer</v>
          </cell>
          <cell r="N1926" t="str">
            <v>Peak Tier 4</v>
          </cell>
          <cell r="R1926" t="str">
            <v>C</v>
          </cell>
          <cell r="V1926">
            <v>0</v>
          </cell>
        </row>
        <row r="1927">
          <cell r="G1927" t="str">
            <v>EL-6</v>
          </cell>
          <cell r="J1927" t="str">
            <v>AB32 Credit</v>
          </cell>
          <cell r="L1927" t="str">
            <v>Energy</v>
          </cell>
          <cell r="M1927" t="str">
            <v>Summer</v>
          </cell>
          <cell r="N1927" t="str">
            <v>Peak Tier 5</v>
          </cell>
          <cell r="R1927" t="str">
            <v>C</v>
          </cell>
          <cell r="V1927">
            <v>0</v>
          </cell>
        </row>
        <row r="1928">
          <cell r="G1928" t="str">
            <v>EL-6</v>
          </cell>
          <cell r="J1928" t="str">
            <v>AB32 Credit</v>
          </cell>
          <cell r="L1928" t="str">
            <v>Energy</v>
          </cell>
          <cell r="M1928" t="str">
            <v>Winter</v>
          </cell>
          <cell r="N1928" t="str">
            <v>Off Peak Tier 1</v>
          </cell>
          <cell r="R1928" t="str">
            <v>C</v>
          </cell>
          <cell r="V1928">
            <v>0</v>
          </cell>
        </row>
        <row r="1929">
          <cell r="G1929" t="str">
            <v>EL-6</v>
          </cell>
          <cell r="J1929" t="str">
            <v>AB32 Credit</v>
          </cell>
          <cell r="L1929" t="str">
            <v>Energy</v>
          </cell>
          <cell r="M1929" t="str">
            <v>Winter</v>
          </cell>
          <cell r="N1929" t="str">
            <v>Off Peak Tier 2</v>
          </cell>
          <cell r="R1929" t="str">
            <v>C</v>
          </cell>
          <cell r="V1929">
            <v>0</v>
          </cell>
        </row>
        <row r="1930">
          <cell r="G1930" t="str">
            <v>EL-6</v>
          </cell>
          <cell r="J1930" t="str">
            <v>AB32 Credit</v>
          </cell>
          <cell r="L1930" t="str">
            <v>Energy</v>
          </cell>
          <cell r="M1930" t="str">
            <v>Winter</v>
          </cell>
          <cell r="N1930" t="str">
            <v>Off Peak Tier 3</v>
          </cell>
          <cell r="R1930" t="str">
            <v>C</v>
          </cell>
          <cell r="V1930">
            <v>0</v>
          </cell>
        </row>
        <row r="1931">
          <cell r="G1931" t="str">
            <v>EL-6</v>
          </cell>
          <cell r="J1931" t="str">
            <v>AB32 Credit</v>
          </cell>
          <cell r="L1931" t="str">
            <v>Energy</v>
          </cell>
          <cell r="M1931" t="str">
            <v>Winter</v>
          </cell>
          <cell r="N1931" t="str">
            <v>Off Peak Tier 4</v>
          </cell>
          <cell r="R1931" t="str">
            <v>C</v>
          </cell>
          <cell r="V1931">
            <v>0</v>
          </cell>
        </row>
        <row r="1932">
          <cell r="G1932" t="str">
            <v>EL-6</v>
          </cell>
          <cell r="J1932" t="str">
            <v>AB32 Credit</v>
          </cell>
          <cell r="L1932" t="str">
            <v>Energy</v>
          </cell>
          <cell r="M1932" t="str">
            <v>Winter</v>
          </cell>
          <cell r="N1932" t="str">
            <v>Off Peak Tier 5</v>
          </cell>
          <cell r="R1932" t="str">
            <v>C</v>
          </cell>
          <cell r="V1932">
            <v>0</v>
          </cell>
        </row>
        <row r="1933">
          <cell r="G1933" t="str">
            <v>EL-6</v>
          </cell>
          <cell r="J1933" t="str">
            <v>AB32 Credit</v>
          </cell>
          <cell r="L1933" t="str">
            <v>Energy</v>
          </cell>
          <cell r="M1933" t="str">
            <v>Winter</v>
          </cell>
          <cell r="N1933" t="str">
            <v>Part Peak Tier 1</v>
          </cell>
          <cell r="R1933" t="str">
            <v>C</v>
          </cell>
          <cell r="V1933">
            <v>0</v>
          </cell>
        </row>
        <row r="1934">
          <cell r="G1934" t="str">
            <v>EL-6</v>
          </cell>
          <cell r="J1934" t="str">
            <v>AB32 Credit</v>
          </cell>
          <cell r="L1934" t="str">
            <v>Energy</v>
          </cell>
          <cell r="M1934" t="str">
            <v>Winter</v>
          </cell>
          <cell r="N1934" t="str">
            <v>Part Peak Tier 2</v>
          </cell>
          <cell r="R1934" t="str">
            <v>C</v>
          </cell>
          <cell r="V1934">
            <v>0</v>
          </cell>
        </row>
        <row r="1935">
          <cell r="G1935" t="str">
            <v>EL-6</v>
          </cell>
          <cell r="J1935" t="str">
            <v>AB32 Credit</v>
          </cell>
          <cell r="L1935" t="str">
            <v>Energy</v>
          </cell>
          <cell r="M1935" t="str">
            <v>Winter</v>
          </cell>
          <cell r="N1935" t="str">
            <v>Part Peak Tier 3</v>
          </cell>
          <cell r="R1935" t="str">
            <v>C</v>
          </cell>
          <cell r="V1935">
            <v>0</v>
          </cell>
        </row>
        <row r="1936">
          <cell r="G1936" t="str">
            <v>EL-6</v>
          </cell>
          <cell r="J1936" t="str">
            <v>AB32 Credit</v>
          </cell>
          <cell r="L1936" t="str">
            <v>Energy</v>
          </cell>
          <cell r="M1936" t="str">
            <v>Winter</v>
          </cell>
          <cell r="N1936" t="str">
            <v>Part Peak Tier 4</v>
          </cell>
          <cell r="R1936" t="str">
            <v>C</v>
          </cell>
          <cell r="V1936">
            <v>0</v>
          </cell>
        </row>
        <row r="1937">
          <cell r="G1937" t="str">
            <v>EL-6</v>
          </cell>
          <cell r="J1937" t="str">
            <v>AB32 Credit</v>
          </cell>
          <cell r="L1937" t="str">
            <v>Energy</v>
          </cell>
          <cell r="M1937" t="str">
            <v>Winter</v>
          </cell>
          <cell r="N1937" t="str">
            <v>Part Peak Tier 5</v>
          </cell>
          <cell r="R1937" t="str">
            <v>C</v>
          </cell>
          <cell r="V1937">
            <v>0</v>
          </cell>
        </row>
        <row r="1938">
          <cell r="G1938" t="str">
            <v>EL-6</v>
          </cell>
          <cell r="J1938" t="str">
            <v>CIA</v>
          </cell>
          <cell r="L1938" t="str">
            <v>Energy</v>
          </cell>
          <cell r="M1938" t="str">
            <v>N/A</v>
          </cell>
          <cell r="N1938" t="str">
            <v>Min Bill kWh</v>
          </cell>
          <cell r="R1938" t="str">
            <v>C</v>
          </cell>
          <cell r="V1938">
            <v>0</v>
          </cell>
        </row>
        <row r="1939">
          <cell r="G1939" t="str">
            <v>EL-6</v>
          </cell>
          <cell r="J1939" t="str">
            <v>CIA</v>
          </cell>
          <cell r="L1939" t="str">
            <v>Energy</v>
          </cell>
          <cell r="M1939" t="str">
            <v>Summer</v>
          </cell>
          <cell r="N1939" t="str">
            <v>Off Peak Tier 1</v>
          </cell>
          <cell r="R1939" t="str">
            <v>C</v>
          </cell>
          <cell r="V1939">
            <v>0</v>
          </cell>
        </row>
        <row r="1940">
          <cell r="G1940" t="str">
            <v>EL-6</v>
          </cell>
          <cell r="J1940" t="str">
            <v>CIA</v>
          </cell>
          <cell r="L1940" t="str">
            <v>Energy</v>
          </cell>
          <cell r="M1940" t="str">
            <v>Summer</v>
          </cell>
          <cell r="N1940" t="str">
            <v>Off Peak Tier 2</v>
          </cell>
          <cell r="R1940" t="str">
            <v>C</v>
          </cell>
          <cell r="V1940">
            <v>0</v>
          </cell>
        </row>
        <row r="1941">
          <cell r="G1941" t="str">
            <v>EL-6</v>
          </cell>
          <cell r="J1941" t="str">
            <v>CIA</v>
          </cell>
          <cell r="L1941" t="str">
            <v>Energy</v>
          </cell>
          <cell r="M1941" t="str">
            <v>Summer</v>
          </cell>
          <cell r="N1941" t="str">
            <v>Off Peak Tier 3</v>
          </cell>
          <cell r="R1941" t="str">
            <v>C</v>
          </cell>
          <cell r="V1941">
            <v>0</v>
          </cell>
        </row>
        <row r="1942">
          <cell r="G1942" t="str">
            <v>EL-6</v>
          </cell>
          <cell r="J1942" t="str">
            <v>CIA</v>
          </cell>
          <cell r="L1942" t="str">
            <v>Energy</v>
          </cell>
          <cell r="M1942" t="str">
            <v>Summer</v>
          </cell>
          <cell r="N1942" t="str">
            <v>Off Peak Tier 4</v>
          </cell>
          <cell r="R1942" t="str">
            <v>C</v>
          </cell>
          <cell r="V1942">
            <v>0</v>
          </cell>
        </row>
        <row r="1943">
          <cell r="G1943" t="str">
            <v>EL-6</v>
          </cell>
          <cell r="J1943" t="str">
            <v>CIA</v>
          </cell>
          <cell r="L1943" t="str">
            <v>Energy</v>
          </cell>
          <cell r="M1943" t="str">
            <v>Summer</v>
          </cell>
          <cell r="N1943" t="str">
            <v>Off Peak Tier 5</v>
          </cell>
          <cell r="R1943" t="str">
            <v>C</v>
          </cell>
          <cell r="V1943">
            <v>0</v>
          </cell>
        </row>
        <row r="1944">
          <cell r="G1944" t="str">
            <v>EL-6</v>
          </cell>
          <cell r="J1944" t="str">
            <v>CIA</v>
          </cell>
          <cell r="L1944" t="str">
            <v>Energy</v>
          </cell>
          <cell r="M1944" t="str">
            <v>Summer</v>
          </cell>
          <cell r="N1944" t="str">
            <v>Part Peak Tier 1</v>
          </cell>
          <cell r="R1944" t="str">
            <v>C</v>
          </cell>
          <cell r="V1944">
            <v>0</v>
          </cell>
        </row>
        <row r="1945">
          <cell r="G1945" t="str">
            <v>EL-6</v>
          </cell>
          <cell r="J1945" t="str">
            <v>CIA</v>
          </cell>
          <cell r="L1945" t="str">
            <v>Energy</v>
          </cell>
          <cell r="M1945" t="str">
            <v>Summer</v>
          </cell>
          <cell r="N1945" t="str">
            <v>Part Peak Tier 2</v>
          </cell>
          <cell r="R1945" t="str">
            <v>C</v>
          </cell>
          <cell r="V1945">
            <v>0</v>
          </cell>
        </row>
        <row r="1946">
          <cell r="G1946" t="str">
            <v>EL-6</v>
          </cell>
          <cell r="J1946" t="str">
            <v>CIA</v>
          </cell>
          <cell r="L1946" t="str">
            <v>Energy</v>
          </cell>
          <cell r="M1946" t="str">
            <v>Summer</v>
          </cell>
          <cell r="N1946" t="str">
            <v>Part Peak Tier 3</v>
          </cell>
          <cell r="R1946" t="str">
            <v>C</v>
          </cell>
          <cell r="V1946">
            <v>0</v>
          </cell>
        </row>
        <row r="1947">
          <cell r="G1947" t="str">
            <v>EL-6</v>
          </cell>
          <cell r="J1947" t="str">
            <v>CIA</v>
          </cell>
          <cell r="L1947" t="str">
            <v>Energy</v>
          </cell>
          <cell r="M1947" t="str">
            <v>Summer</v>
          </cell>
          <cell r="N1947" t="str">
            <v>Part Peak Tier 4</v>
          </cell>
          <cell r="R1947" t="str">
            <v>C</v>
          </cell>
          <cell r="V1947">
            <v>0</v>
          </cell>
        </row>
        <row r="1948">
          <cell r="G1948" t="str">
            <v>EL-6</v>
          </cell>
          <cell r="J1948" t="str">
            <v>CIA</v>
          </cell>
          <cell r="L1948" t="str">
            <v>Energy</v>
          </cell>
          <cell r="M1948" t="str">
            <v>Summer</v>
          </cell>
          <cell r="N1948" t="str">
            <v>Part Peak Tier 5</v>
          </cell>
          <cell r="R1948" t="str">
            <v>C</v>
          </cell>
          <cell r="V1948">
            <v>0</v>
          </cell>
        </row>
        <row r="1949">
          <cell r="G1949" t="str">
            <v>EL-6</v>
          </cell>
          <cell r="J1949" t="str">
            <v>CIA</v>
          </cell>
          <cell r="L1949" t="str">
            <v>Energy</v>
          </cell>
          <cell r="M1949" t="str">
            <v>Summer</v>
          </cell>
          <cell r="N1949" t="str">
            <v>Peak Tier 1</v>
          </cell>
          <cell r="R1949" t="str">
            <v>C</v>
          </cell>
          <cell r="V1949">
            <v>0</v>
          </cell>
        </row>
        <row r="1950">
          <cell r="G1950" t="str">
            <v>EL-6</v>
          </cell>
          <cell r="J1950" t="str">
            <v>CIA</v>
          </cell>
          <cell r="L1950" t="str">
            <v>Energy</v>
          </cell>
          <cell r="M1950" t="str">
            <v>Summer</v>
          </cell>
          <cell r="N1950" t="str">
            <v>Peak Tier 2</v>
          </cell>
          <cell r="R1950" t="str">
            <v>C</v>
          </cell>
          <cell r="V1950">
            <v>0</v>
          </cell>
        </row>
        <row r="1951">
          <cell r="G1951" t="str">
            <v>EL-6</v>
          </cell>
          <cell r="J1951" t="str">
            <v>CIA</v>
          </cell>
          <cell r="L1951" t="str">
            <v>Energy</v>
          </cell>
          <cell r="M1951" t="str">
            <v>Summer</v>
          </cell>
          <cell r="N1951" t="str">
            <v>Peak Tier 3</v>
          </cell>
          <cell r="R1951" t="str">
            <v>C</v>
          </cell>
          <cell r="V1951">
            <v>0</v>
          </cell>
        </row>
        <row r="1952">
          <cell r="G1952" t="str">
            <v>EL-6</v>
          </cell>
          <cell r="J1952" t="str">
            <v>CIA</v>
          </cell>
          <cell r="L1952" t="str">
            <v>Energy</v>
          </cell>
          <cell r="M1952" t="str">
            <v>Summer</v>
          </cell>
          <cell r="N1952" t="str">
            <v>Peak Tier 4</v>
          </cell>
          <cell r="R1952" t="str">
            <v>C</v>
          </cell>
          <cell r="V1952">
            <v>0</v>
          </cell>
        </row>
        <row r="1953">
          <cell r="G1953" t="str">
            <v>EL-6</v>
          </cell>
          <cell r="J1953" t="str">
            <v>CIA</v>
          </cell>
          <cell r="L1953" t="str">
            <v>Energy</v>
          </cell>
          <cell r="M1953" t="str">
            <v>Summer</v>
          </cell>
          <cell r="N1953" t="str">
            <v>Peak Tier 5</v>
          </cell>
          <cell r="R1953" t="str">
            <v>C</v>
          </cell>
          <cell r="V1953">
            <v>0</v>
          </cell>
        </row>
        <row r="1954">
          <cell r="G1954" t="str">
            <v>EL-6</v>
          </cell>
          <cell r="J1954" t="str">
            <v>CIA</v>
          </cell>
          <cell r="L1954" t="str">
            <v>Energy</v>
          </cell>
          <cell r="M1954" t="str">
            <v>Winter</v>
          </cell>
          <cell r="N1954" t="str">
            <v>Off Peak Tier 1</v>
          </cell>
          <cell r="R1954" t="str">
            <v>C</v>
          </cell>
          <cell r="V1954">
            <v>0</v>
          </cell>
        </row>
        <row r="1955">
          <cell r="G1955" t="str">
            <v>EL-6</v>
          </cell>
          <cell r="J1955" t="str">
            <v>CIA</v>
          </cell>
          <cell r="L1955" t="str">
            <v>Energy</v>
          </cell>
          <cell r="M1955" t="str">
            <v>Winter</v>
          </cell>
          <cell r="N1955" t="str">
            <v>Off Peak Tier 2</v>
          </cell>
          <cell r="R1955" t="str">
            <v>C</v>
          </cell>
          <cell r="V1955">
            <v>0</v>
          </cell>
        </row>
        <row r="1956">
          <cell r="G1956" t="str">
            <v>EL-6</v>
          </cell>
          <cell r="J1956" t="str">
            <v>CIA</v>
          </cell>
          <cell r="L1956" t="str">
            <v>Energy</v>
          </cell>
          <cell r="M1956" t="str">
            <v>Winter</v>
          </cell>
          <cell r="N1956" t="str">
            <v>Off Peak Tier 3</v>
          </cell>
          <cell r="R1956" t="str">
            <v>C</v>
          </cell>
          <cell r="V1956">
            <v>0</v>
          </cell>
        </row>
        <row r="1957">
          <cell r="G1957" t="str">
            <v>EL-6</v>
          </cell>
          <cell r="J1957" t="str">
            <v>CIA</v>
          </cell>
          <cell r="L1957" t="str">
            <v>Energy</v>
          </cell>
          <cell r="M1957" t="str">
            <v>Winter</v>
          </cell>
          <cell r="N1957" t="str">
            <v>Off Peak Tier 4</v>
          </cell>
          <cell r="R1957" t="str">
            <v>C</v>
          </cell>
          <cell r="V1957">
            <v>0</v>
          </cell>
        </row>
        <row r="1958">
          <cell r="G1958" t="str">
            <v>EL-6</v>
          </cell>
          <cell r="J1958" t="str">
            <v>CIA</v>
          </cell>
          <cell r="L1958" t="str">
            <v>Energy</v>
          </cell>
          <cell r="M1958" t="str">
            <v>Winter</v>
          </cell>
          <cell r="N1958" t="str">
            <v>Off Peak Tier 5</v>
          </cell>
          <cell r="R1958" t="str">
            <v>C</v>
          </cell>
          <cell r="V1958">
            <v>0</v>
          </cell>
        </row>
        <row r="1959">
          <cell r="G1959" t="str">
            <v>EL-6</v>
          </cell>
          <cell r="J1959" t="str">
            <v>CIA</v>
          </cell>
          <cell r="L1959" t="str">
            <v>Energy</v>
          </cell>
          <cell r="M1959" t="str">
            <v>Winter</v>
          </cell>
          <cell r="N1959" t="str">
            <v>Part Peak Tier 1</v>
          </cell>
          <cell r="R1959" t="str">
            <v>C</v>
          </cell>
          <cell r="V1959">
            <v>0</v>
          </cell>
        </row>
        <row r="1960">
          <cell r="G1960" t="str">
            <v>EL-6</v>
          </cell>
          <cell r="J1960" t="str">
            <v>CIA</v>
          </cell>
          <cell r="L1960" t="str">
            <v>Energy</v>
          </cell>
          <cell r="M1960" t="str">
            <v>Winter</v>
          </cell>
          <cell r="N1960" t="str">
            <v>Part Peak Tier 2</v>
          </cell>
          <cell r="R1960" t="str">
            <v>C</v>
          </cell>
          <cell r="V1960">
            <v>0</v>
          </cell>
        </row>
        <row r="1961">
          <cell r="G1961" t="str">
            <v>EL-6</v>
          </cell>
          <cell r="J1961" t="str">
            <v>CIA</v>
          </cell>
          <cell r="L1961" t="str">
            <v>Energy</v>
          </cell>
          <cell r="M1961" t="str">
            <v>Winter</v>
          </cell>
          <cell r="N1961" t="str">
            <v>Part Peak Tier 3</v>
          </cell>
          <cell r="R1961" t="str">
            <v>C</v>
          </cell>
          <cell r="V1961">
            <v>0</v>
          </cell>
        </row>
        <row r="1962">
          <cell r="G1962" t="str">
            <v>EL-6</v>
          </cell>
          <cell r="J1962" t="str">
            <v>CIA</v>
          </cell>
          <cell r="L1962" t="str">
            <v>Energy</v>
          </cell>
          <cell r="M1962" t="str">
            <v>Winter</v>
          </cell>
          <cell r="N1962" t="str">
            <v>Part Peak Tier 4</v>
          </cell>
          <cell r="R1962" t="str">
            <v>C</v>
          </cell>
          <cell r="V1962">
            <v>0</v>
          </cell>
        </row>
        <row r="1963">
          <cell r="G1963" t="str">
            <v>EL-6</v>
          </cell>
          <cell r="J1963" t="str">
            <v>CIA</v>
          </cell>
          <cell r="L1963" t="str">
            <v>Energy</v>
          </cell>
          <cell r="M1963" t="str">
            <v>Winter</v>
          </cell>
          <cell r="N1963" t="str">
            <v>Part Peak Tier 5</v>
          </cell>
          <cell r="R1963" t="str">
            <v>C</v>
          </cell>
          <cell r="V1963">
            <v>0</v>
          </cell>
        </row>
        <row r="1964">
          <cell r="G1964" t="str">
            <v>EL-6</v>
          </cell>
          <cell r="J1964" t="str">
            <v>CTC</v>
          </cell>
          <cell r="L1964" t="str">
            <v>Energy</v>
          </cell>
          <cell r="M1964" t="str">
            <v>N/A</v>
          </cell>
          <cell r="N1964" t="str">
            <v>Min Bill kWh</v>
          </cell>
          <cell r="R1964" t="str">
            <v>C</v>
          </cell>
          <cell r="V1964">
            <v>0</v>
          </cell>
        </row>
        <row r="1965">
          <cell r="G1965" t="str">
            <v>EL-6</v>
          </cell>
          <cell r="J1965" t="str">
            <v>CTC</v>
          </cell>
          <cell r="L1965" t="str">
            <v>Energy</v>
          </cell>
          <cell r="M1965" t="str">
            <v>Summer</v>
          </cell>
          <cell r="N1965" t="str">
            <v>Off Peak Tier 1</v>
          </cell>
          <cell r="R1965" t="str">
            <v>C</v>
          </cell>
          <cell r="V1965">
            <v>0</v>
          </cell>
        </row>
        <row r="1966">
          <cell r="G1966" t="str">
            <v>EL-6</v>
          </cell>
          <cell r="J1966" t="str">
            <v>CTC</v>
          </cell>
          <cell r="L1966" t="str">
            <v>Energy</v>
          </cell>
          <cell r="M1966" t="str">
            <v>Summer</v>
          </cell>
          <cell r="N1966" t="str">
            <v>Off Peak Tier 2</v>
          </cell>
          <cell r="R1966" t="str">
            <v>C</v>
          </cell>
          <cell r="V1966">
            <v>0</v>
          </cell>
        </row>
        <row r="1967">
          <cell r="G1967" t="str">
            <v>EL-6</v>
          </cell>
          <cell r="J1967" t="str">
            <v>CTC</v>
          </cell>
          <cell r="L1967" t="str">
            <v>Energy</v>
          </cell>
          <cell r="M1967" t="str">
            <v>Summer</v>
          </cell>
          <cell r="N1967" t="str">
            <v>Off Peak Tier 3</v>
          </cell>
          <cell r="R1967" t="str">
            <v>C</v>
          </cell>
          <cell r="V1967">
            <v>0</v>
          </cell>
        </row>
        <row r="1968">
          <cell r="G1968" t="str">
            <v>EL-6</v>
          </cell>
          <cell r="J1968" t="str">
            <v>CTC</v>
          </cell>
          <cell r="L1968" t="str">
            <v>Energy</v>
          </cell>
          <cell r="M1968" t="str">
            <v>Summer</v>
          </cell>
          <cell r="N1968" t="str">
            <v>Off Peak Tier 4</v>
          </cell>
          <cell r="R1968" t="str">
            <v>C</v>
          </cell>
          <cell r="V1968">
            <v>0</v>
          </cell>
        </row>
        <row r="1969">
          <cell r="G1969" t="str">
            <v>EL-6</v>
          </cell>
          <cell r="J1969" t="str">
            <v>CTC</v>
          </cell>
          <cell r="L1969" t="str">
            <v>Energy</v>
          </cell>
          <cell r="M1969" t="str">
            <v>Summer</v>
          </cell>
          <cell r="N1969" t="str">
            <v>Off Peak Tier 5</v>
          </cell>
          <cell r="R1969" t="str">
            <v>C</v>
          </cell>
          <cell r="V1969">
            <v>0</v>
          </cell>
        </row>
        <row r="1970">
          <cell r="G1970" t="str">
            <v>EL-6</v>
          </cell>
          <cell r="J1970" t="str">
            <v>CTC</v>
          </cell>
          <cell r="L1970" t="str">
            <v>Energy</v>
          </cell>
          <cell r="M1970" t="str">
            <v>Summer</v>
          </cell>
          <cell r="N1970" t="str">
            <v>Part Peak Tier 1</v>
          </cell>
          <cell r="R1970" t="str">
            <v>C</v>
          </cell>
          <cell r="V1970">
            <v>0</v>
          </cell>
        </row>
        <row r="1971">
          <cell r="G1971" t="str">
            <v>EL-6</v>
          </cell>
          <cell r="J1971" t="str">
            <v>CTC</v>
          </cell>
          <cell r="L1971" t="str">
            <v>Energy</v>
          </cell>
          <cell r="M1971" t="str">
            <v>Summer</v>
          </cell>
          <cell r="N1971" t="str">
            <v>Part Peak Tier 2</v>
          </cell>
          <cell r="R1971" t="str">
            <v>C</v>
          </cell>
          <cell r="V1971">
            <v>0</v>
          </cell>
        </row>
        <row r="1972">
          <cell r="G1972" t="str">
            <v>EL-6</v>
          </cell>
          <cell r="J1972" t="str">
            <v>CTC</v>
          </cell>
          <cell r="L1972" t="str">
            <v>Energy</v>
          </cell>
          <cell r="M1972" t="str">
            <v>Summer</v>
          </cell>
          <cell r="N1972" t="str">
            <v>Part Peak Tier 3</v>
          </cell>
          <cell r="R1972" t="str">
            <v>C</v>
          </cell>
          <cell r="V1972">
            <v>0</v>
          </cell>
        </row>
        <row r="1973">
          <cell r="G1973" t="str">
            <v>EL-6</v>
          </cell>
          <cell r="J1973" t="str">
            <v>CTC</v>
          </cell>
          <cell r="L1973" t="str">
            <v>Energy</v>
          </cell>
          <cell r="M1973" t="str">
            <v>Summer</v>
          </cell>
          <cell r="N1973" t="str">
            <v>Part Peak Tier 4</v>
          </cell>
          <cell r="R1973" t="str">
            <v>C</v>
          </cell>
          <cell r="V1973">
            <v>0</v>
          </cell>
        </row>
        <row r="1974">
          <cell r="G1974" t="str">
            <v>EL-6</v>
          </cell>
          <cell r="J1974" t="str">
            <v>CTC</v>
          </cell>
          <cell r="L1974" t="str">
            <v>Energy</v>
          </cell>
          <cell r="M1974" t="str">
            <v>Summer</v>
          </cell>
          <cell r="N1974" t="str">
            <v>Part Peak Tier 5</v>
          </cell>
          <cell r="R1974" t="str">
            <v>C</v>
          </cell>
          <cell r="V1974">
            <v>0</v>
          </cell>
        </row>
        <row r="1975">
          <cell r="G1975" t="str">
            <v>EL-6</v>
          </cell>
          <cell r="J1975" t="str">
            <v>CTC</v>
          </cell>
          <cell r="L1975" t="str">
            <v>Energy</v>
          </cell>
          <cell r="M1975" t="str">
            <v>Summer</v>
          </cell>
          <cell r="N1975" t="str">
            <v>Peak Tier 1</v>
          </cell>
          <cell r="R1975" t="str">
            <v>C</v>
          </cell>
          <cell r="V1975">
            <v>0</v>
          </cell>
        </row>
        <row r="1976">
          <cell r="G1976" t="str">
            <v>EL-6</v>
          </cell>
          <cell r="J1976" t="str">
            <v>CTC</v>
          </cell>
          <cell r="L1976" t="str">
            <v>Energy</v>
          </cell>
          <cell r="M1976" t="str">
            <v>Summer</v>
          </cell>
          <cell r="N1976" t="str">
            <v>Peak Tier 2</v>
          </cell>
          <cell r="R1976" t="str">
            <v>C</v>
          </cell>
          <cell r="V1976">
            <v>0</v>
          </cell>
        </row>
        <row r="1977">
          <cell r="G1977" t="str">
            <v>EL-6</v>
          </cell>
          <cell r="J1977" t="str">
            <v>CTC</v>
          </cell>
          <cell r="L1977" t="str">
            <v>Energy</v>
          </cell>
          <cell r="M1977" t="str">
            <v>Summer</v>
          </cell>
          <cell r="N1977" t="str">
            <v>Peak Tier 3</v>
          </cell>
          <cell r="R1977" t="str">
            <v>C</v>
          </cell>
          <cell r="V1977">
            <v>0</v>
          </cell>
        </row>
        <row r="1978">
          <cell r="G1978" t="str">
            <v>EL-6</v>
          </cell>
          <cell r="J1978" t="str">
            <v>CTC</v>
          </cell>
          <cell r="L1978" t="str">
            <v>Energy</v>
          </cell>
          <cell r="M1978" t="str">
            <v>Summer</v>
          </cell>
          <cell r="N1978" t="str">
            <v>Peak Tier 4</v>
          </cell>
          <cell r="R1978" t="str">
            <v>C</v>
          </cell>
          <cell r="V1978">
            <v>0</v>
          </cell>
        </row>
        <row r="1979">
          <cell r="G1979" t="str">
            <v>EL-6</v>
          </cell>
          <cell r="J1979" t="str">
            <v>CTC</v>
          </cell>
          <cell r="L1979" t="str">
            <v>Energy</v>
          </cell>
          <cell r="M1979" t="str">
            <v>Summer</v>
          </cell>
          <cell r="N1979" t="str">
            <v>Peak Tier 5</v>
          </cell>
          <cell r="R1979" t="str">
            <v>C</v>
          </cell>
          <cell r="V1979">
            <v>0</v>
          </cell>
        </row>
        <row r="1980">
          <cell r="G1980" t="str">
            <v>EL-6</v>
          </cell>
          <cell r="J1980" t="str">
            <v>CTC</v>
          </cell>
          <cell r="L1980" t="str">
            <v>Energy</v>
          </cell>
          <cell r="M1980" t="str">
            <v>Winter</v>
          </cell>
          <cell r="N1980" t="str">
            <v>Off Peak Tier 1</v>
          </cell>
          <cell r="R1980" t="str">
            <v>C</v>
          </cell>
          <cell r="V1980">
            <v>0</v>
          </cell>
        </row>
        <row r="1981">
          <cell r="G1981" t="str">
            <v>EL-6</v>
          </cell>
          <cell r="J1981" t="str">
            <v>CTC</v>
          </cell>
          <cell r="L1981" t="str">
            <v>Energy</v>
          </cell>
          <cell r="M1981" t="str">
            <v>Winter</v>
          </cell>
          <cell r="N1981" t="str">
            <v>Off Peak Tier 2</v>
          </cell>
          <cell r="R1981" t="str">
            <v>C</v>
          </cell>
          <cell r="V1981">
            <v>0</v>
          </cell>
        </row>
        <row r="1982">
          <cell r="G1982" t="str">
            <v>EL-6</v>
          </cell>
          <cell r="J1982" t="str">
            <v>CTC</v>
          </cell>
          <cell r="L1982" t="str">
            <v>Energy</v>
          </cell>
          <cell r="M1982" t="str">
            <v>Winter</v>
          </cell>
          <cell r="N1982" t="str">
            <v>Off Peak Tier 3</v>
          </cell>
          <cell r="R1982" t="str">
            <v>C</v>
          </cell>
          <cell r="V1982">
            <v>0</v>
          </cell>
        </row>
        <row r="1983">
          <cell r="G1983" t="str">
            <v>EL-6</v>
          </cell>
          <cell r="J1983" t="str">
            <v>CTC</v>
          </cell>
          <cell r="L1983" t="str">
            <v>Energy</v>
          </cell>
          <cell r="M1983" t="str">
            <v>Winter</v>
          </cell>
          <cell r="N1983" t="str">
            <v>Off Peak Tier 4</v>
          </cell>
          <cell r="R1983" t="str">
            <v>C</v>
          </cell>
          <cell r="V1983">
            <v>0</v>
          </cell>
        </row>
        <row r="1984">
          <cell r="G1984" t="str">
            <v>EL-6</v>
          </cell>
          <cell r="J1984" t="str">
            <v>CTC</v>
          </cell>
          <cell r="L1984" t="str">
            <v>Energy</v>
          </cell>
          <cell r="M1984" t="str">
            <v>Winter</v>
          </cell>
          <cell r="N1984" t="str">
            <v>Off Peak Tier 5</v>
          </cell>
          <cell r="R1984" t="str">
            <v>C</v>
          </cell>
          <cell r="V1984">
            <v>0</v>
          </cell>
        </row>
        <row r="1985">
          <cell r="G1985" t="str">
            <v>EL-6</v>
          </cell>
          <cell r="J1985" t="str">
            <v>CTC</v>
          </cell>
          <cell r="L1985" t="str">
            <v>Energy</v>
          </cell>
          <cell r="M1985" t="str">
            <v>Winter</v>
          </cell>
          <cell r="N1985" t="str">
            <v>Part Peak Tier 1</v>
          </cell>
          <cell r="R1985" t="str">
            <v>C</v>
          </cell>
          <cell r="V1985">
            <v>0</v>
          </cell>
        </row>
        <row r="1986">
          <cell r="G1986" t="str">
            <v>EL-6</v>
          </cell>
          <cell r="J1986" t="str">
            <v>CTC</v>
          </cell>
          <cell r="L1986" t="str">
            <v>Energy</v>
          </cell>
          <cell r="M1986" t="str">
            <v>Winter</v>
          </cell>
          <cell r="N1986" t="str">
            <v>Part Peak Tier 2</v>
          </cell>
          <cell r="R1986" t="str">
            <v>C</v>
          </cell>
          <cell r="V1986">
            <v>0</v>
          </cell>
        </row>
        <row r="1987">
          <cell r="G1987" t="str">
            <v>EL-6</v>
          </cell>
          <cell r="J1987" t="str">
            <v>CTC</v>
          </cell>
          <cell r="L1987" t="str">
            <v>Energy</v>
          </cell>
          <cell r="M1987" t="str">
            <v>Winter</v>
          </cell>
          <cell r="N1987" t="str">
            <v>Part Peak Tier 3</v>
          </cell>
          <cell r="R1987" t="str">
            <v>C</v>
          </cell>
          <cell r="V1987">
            <v>0</v>
          </cell>
        </row>
        <row r="1988">
          <cell r="G1988" t="str">
            <v>EL-6</v>
          </cell>
          <cell r="J1988" t="str">
            <v>CTC</v>
          </cell>
          <cell r="L1988" t="str">
            <v>Energy</v>
          </cell>
          <cell r="M1988" t="str">
            <v>Winter</v>
          </cell>
          <cell r="N1988" t="str">
            <v>Part Peak Tier 4</v>
          </cell>
          <cell r="R1988" t="str">
            <v>C</v>
          </cell>
          <cell r="V1988">
            <v>0</v>
          </cell>
        </row>
        <row r="1989">
          <cell r="G1989" t="str">
            <v>EL-6</v>
          </cell>
          <cell r="J1989" t="str">
            <v>CTC</v>
          </cell>
          <cell r="L1989" t="str">
            <v>Energy</v>
          </cell>
          <cell r="M1989" t="str">
            <v>Winter</v>
          </cell>
          <cell r="N1989" t="str">
            <v>Part Peak Tier 5</v>
          </cell>
          <cell r="R1989" t="str">
            <v>C</v>
          </cell>
          <cell r="V1989">
            <v>0</v>
          </cell>
        </row>
        <row r="1990">
          <cell r="G1990" t="str">
            <v>EL-6</v>
          </cell>
          <cell r="J1990" t="str">
            <v>Distribution</v>
          </cell>
          <cell r="L1990" t="str">
            <v>Energy</v>
          </cell>
          <cell r="M1990" t="str">
            <v>Summer</v>
          </cell>
          <cell r="N1990" t="str">
            <v>Off Peak Tier 1</v>
          </cell>
          <cell r="R1990" t="str">
            <v>C</v>
          </cell>
          <cell r="V1990">
            <v>0</v>
          </cell>
        </row>
        <row r="1991">
          <cell r="G1991" t="str">
            <v>EL-6</v>
          </cell>
          <cell r="J1991" t="str">
            <v>Distribution</v>
          </cell>
          <cell r="L1991" t="str">
            <v>Energy</v>
          </cell>
          <cell r="M1991" t="str">
            <v>Summer</v>
          </cell>
          <cell r="N1991" t="str">
            <v>Off Peak Tier 2</v>
          </cell>
          <cell r="R1991" t="str">
            <v>C</v>
          </cell>
          <cell r="V1991">
            <v>0</v>
          </cell>
        </row>
        <row r="1992">
          <cell r="G1992" t="str">
            <v>EL-6</v>
          </cell>
          <cell r="J1992" t="str">
            <v>Distribution</v>
          </cell>
          <cell r="L1992" t="str">
            <v>Energy</v>
          </cell>
          <cell r="M1992" t="str">
            <v>Summer</v>
          </cell>
          <cell r="N1992" t="str">
            <v>Off Peak Tier 3</v>
          </cell>
          <cell r="R1992" t="str">
            <v>C</v>
          </cell>
          <cell r="V1992">
            <v>0</v>
          </cell>
        </row>
        <row r="1993">
          <cell r="G1993" t="str">
            <v>EL-6</v>
          </cell>
          <cell r="J1993" t="str">
            <v>Distribution</v>
          </cell>
          <cell r="L1993" t="str">
            <v>Energy</v>
          </cell>
          <cell r="M1993" t="str">
            <v>Summer</v>
          </cell>
          <cell r="N1993" t="str">
            <v>Off Peak Tier 4</v>
          </cell>
          <cell r="R1993" t="str">
            <v>C</v>
          </cell>
          <cell r="V1993">
            <v>0</v>
          </cell>
        </row>
        <row r="1994">
          <cell r="G1994" t="str">
            <v>EL-6</v>
          </cell>
          <cell r="J1994" t="str">
            <v>Distribution</v>
          </cell>
          <cell r="L1994" t="str">
            <v>Energy</v>
          </cell>
          <cell r="M1994" t="str">
            <v>Summer</v>
          </cell>
          <cell r="N1994" t="str">
            <v>Off Peak Tier 5</v>
          </cell>
          <cell r="R1994" t="str">
            <v>C</v>
          </cell>
          <cell r="V1994">
            <v>0</v>
          </cell>
        </row>
        <row r="1995">
          <cell r="G1995" t="str">
            <v>EL-6</v>
          </cell>
          <cell r="J1995" t="str">
            <v>Distribution</v>
          </cell>
          <cell r="L1995" t="str">
            <v>Energy</v>
          </cell>
          <cell r="M1995" t="str">
            <v>Summer</v>
          </cell>
          <cell r="N1995" t="str">
            <v>Part Peak Tier 1</v>
          </cell>
          <cell r="R1995" t="str">
            <v>C</v>
          </cell>
          <cell r="V1995">
            <v>0</v>
          </cell>
        </row>
        <row r="1996">
          <cell r="G1996" t="str">
            <v>EL-6</v>
          </cell>
          <cell r="J1996" t="str">
            <v>Distribution</v>
          </cell>
          <cell r="L1996" t="str">
            <v>Energy</v>
          </cell>
          <cell r="M1996" t="str">
            <v>Summer</v>
          </cell>
          <cell r="N1996" t="str">
            <v>Part Peak Tier 2</v>
          </cell>
          <cell r="R1996" t="str">
            <v>C</v>
          </cell>
          <cell r="V1996">
            <v>0</v>
          </cell>
        </row>
        <row r="1997">
          <cell r="G1997" t="str">
            <v>EL-6</v>
          </cell>
          <cell r="J1997" t="str">
            <v>Distribution</v>
          </cell>
          <cell r="L1997" t="str">
            <v>Energy</v>
          </cell>
          <cell r="M1997" t="str">
            <v>Summer</v>
          </cell>
          <cell r="N1997" t="str">
            <v>Part Peak Tier 3</v>
          </cell>
          <cell r="R1997" t="str">
            <v>C</v>
          </cell>
          <cell r="V1997">
            <v>0</v>
          </cell>
        </row>
        <row r="1998">
          <cell r="G1998" t="str">
            <v>EL-6</v>
          </cell>
          <cell r="J1998" t="str">
            <v>Distribution</v>
          </cell>
          <cell r="L1998" t="str">
            <v>Energy</v>
          </cell>
          <cell r="M1998" t="str">
            <v>Summer</v>
          </cell>
          <cell r="N1998" t="str">
            <v>Part Peak Tier 4</v>
          </cell>
          <cell r="R1998" t="str">
            <v>C</v>
          </cell>
          <cell r="V1998">
            <v>0</v>
          </cell>
        </row>
        <row r="1999">
          <cell r="G1999" t="str">
            <v>EL-6</v>
          </cell>
          <cell r="J1999" t="str">
            <v>Distribution</v>
          </cell>
          <cell r="L1999" t="str">
            <v>Energy</v>
          </cell>
          <cell r="M1999" t="str">
            <v>Summer</v>
          </cell>
          <cell r="N1999" t="str">
            <v>Part Peak Tier 5</v>
          </cell>
          <cell r="R1999" t="str">
            <v>C</v>
          </cell>
          <cell r="V1999">
            <v>0</v>
          </cell>
        </row>
        <row r="2000">
          <cell r="G2000" t="str">
            <v>EL-6</v>
          </cell>
          <cell r="J2000" t="str">
            <v>Distribution</v>
          </cell>
          <cell r="L2000" t="str">
            <v>Energy</v>
          </cell>
          <cell r="M2000" t="str">
            <v>Summer</v>
          </cell>
          <cell r="N2000" t="str">
            <v>Peak Tier 1</v>
          </cell>
          <cell r="R2000" t="str">
            <v>C</v>
          </cell>
          <cell r="V2000">
            <v>0</v>
          </cell>
        </row>
        <row r="2001">
          <cell r="G2001" t="str">
            <v>EL-6</v>
          </cell>
          <cell r="J2001" t="str">
            <v>Distribution</v>
          </cell>
          <cell r="L2001" t="str">
            <v>Energy</v>
          </cell>
          <cell r="M2001" t="str">
            <v>Summer</v>
          </cell>
          <cell r="N2001" t="str">
            <v>Peak Tier 2</v>
          </cell>
          <cell r="R2001" t="str">
            <v>C</v>
          </cell>
          <cell r="V2001">
            <v>0</v>
          </cell>
        </row>
        <row r="2002">
          <cell r="G2002" t="str">
            <v>EL-6</v>
          </cell>
          <cell r="J2002" t="str">
            <v>Distribution</v>
          </cell>
          <cell r="L2002" t="str">
            <v>Energy</v>
          </cell>
          <cell r="M2002" t="str">
            <v>Summer</v>
          </cell>
          <cell r="N2002" t="str">
            <v>Peak Tier 3</v>
          </cell>
          <cell r="R2002" t="str">
            <v>C</v>
          </cell>
          <cell r="V2002">
            <v>0</v>
          </cell>
        </row>
        <row r="2003">
          <cell r="G2003" t="str">
            <v>EL-6</v>
          </cell>
          <cell r="J2003" t="str">
            <v>Distribution</v>
          </cell>
          <cell r="L2003" t="str">
            <v>Energy</v>
          </cell>
          <cell r="M2003" t="str">
            <v>Summer</v>
          </cell>
          <cell r="N2003" t="str">
            <v>Peak Tier 4</v>
          </cell>
          <cell r="R2003" t="str">
            <v>C</v>
          </cell>
          <cell r="V2003">
            <v>0</v>
          </cell>
        </row>
        <row r="2004">
          <cell r="G2004" t="str">
            <v>EL-6</v>
          </cell>
          <cell r="J2004" t="str">
            <v>Distribution</v>
          </cell>
          <cell r="L2004" t="str">
            <v>Energy</v>
          </cell>
          <cell r="M2004" t="str">
            <v>Summer</v>
          </cell>
          <cell r="N2004" t="str">
            <v>Peak Tier 5</v>
          </cell>
          <cell r="R2004" t="str">
            <v>C</v>
          </cell>
          <cell r="V2004">
            <v>0</v>
          </cell>
        </row>
        <row r="2005">
          <cell r="G2005" t="str">
            <v>EL-6</v>
          </cell>
          <cell r="J2005" t="str">
            <v>Distribution</v>
          </cell>
          <cell r="L2005" t="str">
            <v>Energy</v>
          </cell>
          <cell r="M2005" t="str">
            <v>Winter</v>
          </cell>
          <cell r="N2005" t="str">
            <v>Off Peak Tier 1</v>
          </cell>
          <cell r="R2005" t="str">
            <v>C</v>
          </cell>
          <cell r="V2005">
            <v>0</v>
          </cell>
        </row>
        <row r="2006">
          <cell r="G2006" t="str">
            <v>EL-6</v>
          </cell>
          <cell r="J2006" t="str">
            <v>Distribution</v>
          </cell>
          <cell r="L2006" t="str">
            <v>Energy</v>
          </cell>
          <cell r="M2006" t="str">
            <v>Winter</v>
          </cell>
          <cell r="N2006" t="str">
            <v>Off Peak Tier 2</v>
          </cell>
          <cell r="R2006" t="str">
            <v>C</v>
          </cell>
          <cell r="V2006">
            <v>0</v>
          </cell>
        </row>
        <row r="2007">
          <cell r="G2007" t="str">
            <v>EL-6</v>
          </cell>
          <cell r="J2007" t="str">
            <v>Distribution</v>
          </cell>
          <cell r="L2007" t="str">
            <v>Energy</v>
          </cell>
          <cell r="M2007" t="str">
            <v>Winter</v>
          </cell>
          <cell r="N2007" t="str">
            <v>Off Peak Tier 3</v>
          </cell>
          <cell r="R2007" t="str">
            <v>C</v>
          </cell>
          <cell r="V2007">
            <v>0</v>
          </cell>
        </row>
        <row r="2008">
          <cell r="G2008" t="str">
            <v>EL-6</v>
          </cell>
          <cell r="J2008" t="str">
            <v>Distribution</v>
          </cell>
          <cell r="L2008" t="str">
            <v>Energy</v>
          </cell>
          <cell r="M2008" t="str">
            <v>Winter</v>
          </cell>
          <cell r="N2008" t="str">
            <v>Off Peak Tier 4</v>
          </cell>
          <cell r="R2008" t="str">
            <v>C</v>
          </cell>
          <cell r="V2008">
            <v>0</v>
          </cell>
        </row>
        <row r="2009">
          <cell r="G2009" t="str">
            <v>EL-6</v>
          </cell>
          <cell r="J2009" t="str">
            <v>Distribution</v>
          </cell>
          <cell r="L2009" t="str">
            <v>Energy</v>
          </cell>
          <cell r="M2009" t="str">
            <v>Winter</v>
          </cell>
          <cell r="N2009" t="str">
            <v>Off Peak Tier 5</v>
          </cell>
          <cell r="R2009" t="str">
            <v>C</v>
          </cell>
          <cell r="V2009">
            <v>0</v>
          </cell>
        </row>
        <row r="2010">
          <cell r="G2010" t="str">
            <v>EL-6</v>
          </cell>
          <cell r="J2010" t="str">
            <v>Distribution</v>
          </cell>
          <cell r="L2010" t="str">
            <v>Energy</v>
          </cell>
          <cell r="M2010" t="str">
            <v>Winter</v>
          </cell>
          <cell r="N2010" t="str">
            <v>Part Peak Tier 1</v>
          </cell>
          <cell r="R2010" t="str">
            <v>C</v>
          </cell>
          <cell r="V2010">
            <v>0</v>
          </cell>
        </row>
        <row r="2011">
          <cell r="G2011" t="str">
            <v>EL-6</v>
          </cell>
          <cell r="J2011" t="str">
            <v>Distribution</v>
          </cell>
          <cell r="L2011" t="str">
            <v>Energy</v>
          </cell>
          <cell r="M2011" t="str">
            <v>Winter</v>
          </cell>
          <cell r="N2011" t="str">
            <v>Part Peak Tier 2</v>
          </cell>
          <cell r="R2011" t="str">
            <v>C</v>
          </cell>
          <cell r="V2011">
            <v>0</v>
          </cell>
        </row>
        <row r="2012">
          <cell r="G2012" t="str">
            <v>EL-6</v>
          </cell>
          <cell r="J2012" t="str">
            <v>Distribution</v>
          </cell>
          <cell r="L2012" t="str">
            <v>Energy</v>
          </cell>
          <cell r="M2012" t="str">
            <v>Winter</v>
          </cell>
          <cell r="N2012" t="str">
            <v>Part Peak Tier 3</v>
          </cell>
          <cell r="R2012" t="str">
            <v>C</v>
          </cell>
          <cell r="V2012">
            <v>0</v>
          </cell>
        </row>
        <row r="2013">
          <cell r="G2013" t="str">
            <v>EL-6</v>
          </cell>
          <cell r="J2013" t="str">
            <v>Distribution</v>
          </cell>
          <cell r="L2013" t="str">
            <v>Energy</v>
          </cell>
          <cell r="M2013" t="str">
            <v>Winter</v>
          </cell>
          <cell r="N2013" t="str">
            <v>Part Peak Tier 4</v>
          </cell>
          <cell r="R2013" t="str">
            <v>C</v>
          </cell>
          <cell r="V2013">
            <v>0</v>
          </cell>
        </row>
        <row r="2014">
          <cell r="G2014" t="str">
            <v>EL-6</v>
          </cell>
          <cell r="J2014" t="str">
            <v>Distribution</v>
          </cell>
          <cell r="L2014" t="str">
            <v>Energy</v>
          </cell>
          <cell r="M2014" t="str">
            <v>Winter</v>
          </cell>
          <cell r="N2014" t="str">
            <v>Part Peak Tier 5</v>
          </cell>
          <cell r="R2014" t="str">
            <v>C</v>
          </cell>
          <cell r="V2014">
            <v>0</v>
          </cell>
        </row>
        <row r="2015">
          <cell r="G2015" t="str">
            <v>EL-6</v>
          </cell>
          <cell r="J2015" t="str">
            <v>Distribution</v>
          </cell>
          <cell r="L2015" t="str">
            <v>Meter</v>
          </cell>
          <cell r="M2015" t="str">
            <v>N/A</v>
          </cell>
          <cell r="N2015" t="str">
            <v>N/A</v>
          </cell>
          <cell r="R2015" t="str">
            <v>C</v>
          </cell>
          <cell r="V2015">
            <v>0</v>
          </cell>
        </row>
        <row r="2016">
          <cell r="G2016" t="str">
            <v>EL-6</v>
          </cell>
          <cell r="J2016" t="str">
            <v>WFC</v>
          </cell>
          <cell r="L2016" t="str">
            <v>Energy</v>
          </cell>
          <cell r="M2016" t="str">
            <v>N/A</v>
          </cell>
          <cell r="N2016" t="str">
            <v>Min Bill kWh</v>
          </cell>
          <cell r="R2016" t="str">
            <v>C</v>
          </cell>
          <cell r="V2016">
            <v>0</v>
          </cell>
        </row>
        <row r="2017">
          <cell r="G2017" t="str">
            <v>EL-6</v>
          </cell>
          <cell r="J2017" t="str">
            <v>WFC</v>
          </cell>
          <cell r="L2017" t="str">
            <v>Energy</v>
          </cell>
          <cell r="M2017" t="str">
            <v>Summer</v>
          </cell>
          <cell r="N2017" t="str">
            <v>Off Peak Tier 1</v>
          </cell>
          <cell r="R2017" t="str">
            <v>C</v>
          </cell>
          <cell r="V2017">
            <v>0</v>
          </cell>
        </row>
        <row r="2018">
          <cell r="G2018" t="str">
            <v>EL-6</v>
          </cell>
          <cell r="J2018" t="str">
            <v>WFC</v>
          </cell>
          <cell r="L2018" t="str">
            <v>Energy</v>
          </cell>
          <cell r="M2018" t="str">
            <v>Summer</v>
          </cell>
          <cell r="N2018" t="str">
            <v>Off Peak Tier 2</v>
          </cell>
          <cell r="R2018" t="str">
            <v>C</v>
          </cell>
          <cell r="V2018">
            <v>0</v>
          </cell>
        </row>
        <row r="2019">
          <cell r="G2019" t="str">
            <v>EL-6</v>
          </cell>
          <cell r="J2019" t="str">
            <v>WFC</v>
          </cell>
          <cell r="L2019" t="str">
            <v>Energy</v>
          </cell>
          <cell r="M2019" t="str">
            <v>Summer</v>
          </cell>
          <cell r="N2019" t="str">
            <v>Off Peak Tier 3</v>
          </cell>
          <cell r="R2019" t="str">
            <v>C</v>
          </cell>
          <cell r="V2019">
            <v>0</v>
          </cell>
        </row>
        <row r="2020">
          <cell r="G2020" t="str">
            <v>EL-6</v>
          </cell>
          <cell r="J2020" t="str">
            <v>WFC</v>
          </cell>
          <cell r="L2020" t="str">
            <v>Energy</v>
          </cell>
          <cell r="M2020" t="str">
            <v>Summer</v>
          </cell>
          <cell r="N2020" t="str">
            <v>Off Peak Tier 4</v>
          </cell>
          <cell r="R2020" t="str">
            <v>C</v>
          </cell>
          <cell r="V2020">
            <v>0</v>
          </cell>
        </row>
        <row r="2021">
          <cell r="G2021" t="str">
            <v>EL-6</v>
          </cell>
          <cell r="J2021" t="str">
            <v>WFC</v>
          </cell>
          <cell r="L2021" t="str">
            <v>Energy</v>
          </cell>
          <cell r="M2021" t="str">
            <v>Summer</v>
          </cell>
          <cell r="N2021" t="str">
            <v>Off Peak Tier 5</v>
          </cell>
          <cell r="R2021" t="str">
            <v>C</v>
          </cell>
          <cell r="V2021">
            <v>0</v>
          </cell>
        </row>
        <row r="2022">
          <cell r="G2022" t="str">
            <v>EL-6</v>
          </cell>
          <cell r="J2022" t="str">
            <v>WFC</v>
          </cell>
          <cell r="L2022" t="str">
            <v>Energy</v>
          </cell>
          <cell r="M2022" t="str">
            <v>Summer</v>
          </cell>
          <cell r="N2022" t="str">
            <v>Part Peak Tier 1</v>
          </cell>
          <cell r="R2022" t="str">
            <v>C</v>
          </cell>
          <cell r="V2022">
            <v>0</v>
          </cell>
        </row>
        <row r="2023">
          <cell r="G2023" t="str">
            <v>EL-6</v>
          </cell>
          <cell r="J2023" t="str">
            <v>WFC</v>
          </cell>
          <cell r="L2023" t="str">
            <v>Energy</v>
          </cell>
          <cell r="M2023" t="str">
            <v>Summer</v>
          </cell>
          <cell r="N2023" t="str">
            <v>Part Peak Tier 2</v>
          </cell>
          <cell r="R2023" t="str">
            <v>C</v>
          </cell>
          <cell r="V2023">
            <v>0</v>
          </cell>
        </row>
        <row r="2024">
          <cell r="G2024" t="str">
            <v>EL-6</v>
          </cell>
          <cell r="J2024" t="str">
            <v>WFC</v>
          </cell>
          <cell r="L2024" t="str">
            <v>Energy</v>
          </cell>
          <cell r="M2024" t="str">
            <v>Summer</v>
          </cell>
          <cell r="N2024" t="str">
            <v>Part Peak Tier 3</v>
          </cell>
          <cell r="R2024" t="str">
            <v>C</v>
          </cell>
          <cell r="V2024">
            <v>0</v>
          </cell>
        </row>
        <row r="2025">
          <cell r="G2025" t="str">
            <v>EL-6</v>
          </cell>
          <cell r="J2025" t="str">
            <v>WFC</v>
          </cell>
          <cell r="L2025" t="str">
            <v>Energy</v>
          </cell>
          <cell r="M2025" t="str">
            <v>Summer</v>
          </cell>
          <cell r="N2025" t="str">
            <v>Part Peak Tier 4</v>
          </cell>
          <cell r="R2025" t="str">
            <v>C</v>
          </cell>
          <cell r="V2025">
            <v>0</v>
          </cell>
        </row>
        <row r="2026">
          <cell r="G2026" t="str">
            <v>EL-6</v>
          </cell>
          <cell r="J2026" t="str">
            <v>WFC</v>
          </cell>
          <cell r="L2026" t="str">
            <v>Energy</v>
          </cell>
          <cell r="M2026" t="str">
            <v>Summer</v>
          </cell>
          <cell r="N2026" t="str">
            <v>Part Peak Tier 5</v>
          </cell>
          <cell r="R2026" t="str">
            <v>C</v>
          </cell>
          <cell r="V2026">
            <v>0</v>
          </cell>
        </row>
        <row r="2027">
          <cell r="G2027" t="str">
            <v>EL-6</v>
          </cell>
          <cell r="J2027" t="str">
            <v>WFC</v>
          </cell>
          <cell r="L2027" t="str">
            <v>Energy</v>
          </cell>
          <cell r="M2027" t="str">
            <v>Summer</v>
          </cell>
          <cell r="N2027" t="str">
            <v>Peak Tier 1</v>
          </cell>
          <cell r="R2027" t="str">
            <v>C</v>
          </cell>
          <cell r="V2027">
            <v>0</v>
          </cell>
        </row>
        <row r="2028">
          <cell r="G2028" t="str">
            <v>EL-6</v>
          </cell>
          <cell r="J2028" t="str">
            <v>WFC</v>
          </cell>
          <cell r="L2028" t="str">
            <v>Energy</v>
          </cell>
          <cell r="M2028" t="str">
            <v>Summer</v>
          </cell>
          <cell r="N2028" t="str">
            <v>Peak Tier 2</v>
          </cell>
          <cell r="R2028" t="str">
            <v>C</v>
          </cell>
          <cell r="V2028">
            <v>0</v>
          </cell>
        </row>
        <row r="2029">
          <cell r="G2029" t="str">
            <v>EL-6</v>
          </cell>
          <cell r="J2029" t="str">
            <v>WFC</v>
          </cell>
          <cell r="L2029" t="str">
            <v>Energy</v>
          </cell>
          <cell r="M2029" t="str">
            <v>Summer</v>
          </cell>
          <cell r="N2029" t="str">
            <v>Peak Tier 3</v>
          </cell>
          <cell r="R2029" t="str">
            <v>C</v>
          </cell>
          <cell r="V2029">
            <v>0</v>
          </cell>
        </row>
        <row r="2030">
          <cell r="G2030" t="str">
            <v>EL-6</v>
          </cell>
          <cell r="J2030" t="str">
            <v>WFC</v>
          </cell>
          <cell r="L2030" t="str">
            <v>Energy</v>
          </cell>
          <cell r="M2030" t="str">
            <v>Summer</v>
          </cell>
          <cell r="N2030" t="str">
            <v>Peak Tier 4</v>
          </cell>
          <cell r="R2030" t="str">
            <v>C</v>
          </cell>
          <cell r="V2030">
            <v>0</v>
          </cell>
        </row>
        <row r="2031">
          <cell r="G2031" t="str">
            <v>EL-6</v>
          </cell>
          <cell r="J2031" t="str">
            <v>WFC</v>
          </cell>
          <cell r="L2031" t="str">
            <v>Energy</v>
          </cell>
          <cell r="M2031" t="str">
            <v>Summer</v>
          </cell>
          <cell r="N2031" t="str">
            <v>Peak Tier 5</v>
          </cell>
          <cell r="R2031" t="str">
            <v>C</v>
          </cell>
          <cell r="V2031">
            <v>0</v>
          </cell>
        </row>
        <row r="2032">
          <cell r="G2032" t="str">
            <v>EL-6</v>
          </cell>
          <cell r="J2032" t="str">
            <v>WFC</v>
          </cell>
          <cell r="L2032" t="str">
            <v>Energy</v>
          </cell>
          <cell r="M2032" t="str">
            <v>Winter</v>
          </cell>
          <cell r="N2032" t="str">
            <v>Off Peak Tier 1</v>
          </cell>
          <cell r="R2032" t="str">
            <v>C</v>
          </cell>
          <cell r="V2032">
            <v>0</v>
          </cell>
        </row>
        <row r="2033">
          <cell r="G2033" t="str">
            <v>EL-6</v>
          </cell>
          <cell r="J2033" t="str">
            <v>WFC</v>
          </cell>
          <cell r="L2033" t="str">
            <v>Energy</v>
          </cell>
          <cell r="M2033" t="str">
            <v>Winter</v>
          </cell>
          <cell r="N2033" t="str">
            <v>Off Peak Tier 2</v>
          </cell>
          <cell r="R2033" t="str">
            <v>C</v>
          </cell>
          <cell r="V2033">
            <v>0</v>
          </cell>
        </row>
        <row r="2034">
          <cell r="G2034" t="str">
            <v>EL-6</v>
          </cell>
          <cell r="J2034" t="str">
            <v>WFC</v>
          </cell>
          <cell r="L2034" t="str">
            <v>Energy</v>
          </cell>
          <cell r="M2034" t="str">
            <v>Winter</v>
          </cell>
          <cell r="N2034" t="str">
            <v>Off Peak Tier 3</v>
          </cell>
          <cell r="R2034" t="str">
            <v>C</v>
          </cell>
          <cell r="V2034">
            <v>0</v>
          </cell>
        </row>
        <row r="2035">
          <cell r="G2035" t="str">
            <v>EL-6</v>
          </cell>
          <cell r="J2035" t="str">
            <v>WFC</v>
          </cell>
          <cell r="L2035" t="str">
            <v>Energy</v>
          </cell>
          <cell r="M2035" t="str">
            <v>Winter</v>
          </cell>
          <cell r="N2035" t="str">
            <v>Off Peak Tier 4</v>
          </cell>
          <cell r="R2035" t="str">
            <v>C</v>
          </cell>
          <cell r="V2035">
            <v>0</v>
          </cell>
        </row>
        <row r="2036">
          <cell r="G2036" t="str">
            <v>EL-6</v>
          </cell>
          <cell r="J2036" t="str">
            <v>WFC</v>
          </cell>
          <cell r="L2036" t="str">
            <v>Energy</v>
          </cell>
          <cell r="M2036" t="str">
            <v>Winter</v>
          </cell>
          <cell r="N2036" t="str">
            <v>Off Peak Tier 5</v>
          </cell>
          <cell r="R2036" t="str">
            <v>C</v>
          </cell>
          <cell r="V2036">
            <v>0</v>
          </cell>
        </row>
        <row r="2037">
          <cell r="G2037" t="str">
            <v>EL-6</v>
          </cell>
          <cell r="J2037" t="str">
            <v>WFC</v>
          </cell>
          <cell r="L2037" t="str">
            <v>Energy</v>
          </cell>
          <cell r="M2037" t="str">
            <v>Winter</v>
          </cell>
          <cell r="N2037" t="str">
            <v>Part Peak Tier 1</v>
          </cell>
          <cell r="R2037" t="str">
            <v>C</v>
          </cell>
          <cell r="V2037">
            <v>0</v>
          </cell>
        </row>
        <row r="2038">
          <cell r="G2038" t="str">
            <v>EL-6</v>
          </cell>
          <cell r="J2038" t="str">
            <v>WFC</v>
          </cell>
          <cell r="L2038" t="str">
            <v>Energy</v>
          </cell>
          <cell r="M2038" t="str">
            <v>Winter</v>
          </cell>
          <cell r="N2038" t="str">
            <v>Part Peak Tier 2</v>
          </cell>
          <cell r="R2038" t="str">
            <v>C</v>
          </cell>
          <cell r="V2038">
            <v>0</v>
          </cell>
        </row>
        <row r="2039">
          <cell r="G2039" t="str">
            <v>EL-6</v>
          </cell>
          <cell r="J2039" t="str">
            <v>WFC</v>
          </cell>
          <cell r="L2039" t="str">
            <v>Energy</v>
          </cell>
          <cell r="M2039" t="str">
            <v>Winter</v>
          </cell>
          <cell r="N2039" t="str">
            <v>Part Peak Tier 3</v>
          </cell>
          <cell r="R2039" t="str">
            <v>C</v>
          </cell>
          <cell r="V2039">
            <v>0</v>
          </cell>
        </row>
        <row r="2040">
          <cell r="G2040" t="str">
            <v>EL-6</v>
          </cell>
          <cell r="J2040" t="str">
            <v>WFC</v>
          </cell>
          <cell r="L2040" t="str">
            <v>Energy</v>
          </cell>
          <cell r="M2040" t="str">
            <v>Winter</v>
          </cell>
          <cell r="N2040" t="str">
            <v>Part Peak Tier 4</v>
          </cell>
          <cell r="R2040" t="str">
            <v>C</v>
          </cell>
          <cell r="V2040">
            <v>0</v>
          </cell>
        </row>
        <row r="2041">
          <cell r="G2041" t="str">
            <v>EL-6</v>
          </cell>
          <cell r="J2041" t="str">
            <v>WFC</v>
          </cell>
          <cell r="L2041" t="str">
            <v>Energy</v>
          </cell>
          <cell r="M2041" t="str">
            <v>Winter</v>
          </cell>
          <cell r="N2041" t="str">
            <v>Part Peak Tier 5</v>
          </cell>
          <cell r="R2041" t="str">
            <v>C</v>
          </cell>
          <cell r="V2041">
            <v>0</v>
          </cell>
        </row>
        <row r="2042">
          <cell r="G2042" t="str">
            <v>EL-6</v>
          </cell>
          <cell r="J2042" t="str">
            <v>ECRA</v>
          </cell>
          <cell r="L2042" t="str">
            <v>Energy</v>
          </cell>
          <cell r="M2042" t="str">
            <v>N/A</v>
          </cell>
          <cell r="N2042" t="str">
            <v>Min Bill kWh</v>
          </cell>
          <cell r="R2042" t="str">
            <v>C</v>
          </cell>
          <cell r="V2042">
            <v>0</v>
          </cell>
        </row>
        <row r="2043">
          <cell r="G2043" t="str">
            <v>EL-6</v>
          </cell>
          <cell r="J2043" t="str">
            <v>ECRA</v>
          </cell>
          <cell r="L2043" t="str">
            <v>Energy</v>
          </cell>
          <cell r="M2043" t="str">
            <v>Summer</v>
          </cell>
          <cell r="N2043" t="str">
            <v>Off Peak Tier 1</v>
          </cell>
          <cell r="R2043" t="str">
            <v>C</v>
          </cell>
          <cell r="V2043">
            <v>0</v>
          </cell>
        </row>
        <row r="2044">
          <cell r="G2044" t="str">
            <v>EL-6</v>
          </cell>
          <cell r="J2044" t="str">
            <v>ECRA</v>
          </cell>
          <cell r="L2044" t="str">
            <v>Energy</v>
          </cell>
          <cell r="M2044" t="str">
            <v>Summer</v>
          </cell>
          <cell r="N2044" t="str">
            <v>Off Peak Tier 2</v>
          </cell>
          <cell r="R2044" t="str">
            <v>C</v>
          </cell>
          <cell r="V2044">
            <v>0</v>
          </cell>
        </row>
        <row r="2045">
          <cell r="G2045" t="str">
            <v>EL-6</v>
          </cell>
          <cell r="J2045" t="str">
            <v>ECRA</v>
          </cell>
          <cell r="L2045" t="str">
            <v>Energy</v>
          </cell>
          <cell r="M2045" t="str">
            <v>Summer</v>
          </cell>
          <cell r="N2045" t="str">
            <v>Off Peak Tier 3</v>
          </cell>
          <cell r="R2045" t="str">
            <v>C</v>
          </cell>
          <cell r="V2045">
            <v>0</v>
          </cell>
        </row>
        <row r="2046">
          <cell r="G2046" t="str">
            <v>EL-6</v>
          </cell>
          <cell r="J2046" t="str">
            <v>ECRA</v>
          </cell>
          <cell r="L2046" t="str">
            <v>Energy</v>
          </cell>
          <cell r="M2046" t="str">
            <v>Summer</v>
          </cell>
          <cell r="N2046" t="str">
            <v>Off Peak Tier 4</v>
          </cell>
          <cell r="R2046" t="str">
            <v>C</v>
          </cell>
          <cell r="V2046">
            <v>0</v>
          </cell>
        </row>
        <row r="2047">
          <cell r="G2047" t="str">
            <v>EL-6</v>
          </cell>
          <cell r="J2047" t="str">
            <v>ECRA</v>
          </cell>
          <cell r="L2047" t="str">
            <v>Energy</v>
          </cell>
          <cell r="M2047" t="str">
            <v>Summer</v>
          </cell>
          <cell r="N2047" t="str">
            <v>Off Peak Tier 5</v>
          </cell>
          <cell r="R2047" t="str">
            <v>C</v>
          </cell>
          <cell r="V2047">
            <v>0</v>
          </cell>
        </row>
        <row r="2048">
          <cell r="G2048" t="str">
            <v>EL-6</v>
          </cell>
          <cell r="J2048" t="str">
            <v>ECRA</v>
          </cell>
          <cell r="L2048" t="str">
            <v>Energy</v>
          </cell>
          <cell r="M2048" t="str">
            <v>Summer</v>
          </cell>
          <cell r="N2048" t="str">
            <v>Part Peak Tier 1</v>
          </cell>
          <cell r="R2048" t="str">
            <v>C</v>
          </cell>
          <cell r="V2048">
            <v>0</v>
          </cell>
        </row>
        <row r="2049">
          <cell r="G2049" t="str">
            <v>EL-6</v>
          </cell>
          <cell r="J2049" t="str">
            <v>ECRA</v>
          </cell>
          <cell r="L2049" t="str">
            <v>Energy</v>
          </cell>
          <cell r="M2049" t="str">
            <v>Summer</v>
          </cell>
          <cell r="N2049" t="str">
            <v>Part Peak Tier 2</v>
          </cell>
          <cell r="R2049" t="str">
            <v>C</v>
          </cell>
          <cell r="V2049">
            <v>0</v>
          </cell>
        </row>
        <row r="2050">
          <cell r="G2050" t="str">
            <v>EL-6</v>
          </cell>
          <cell r="J2050" t="str">
            <v>ECRA</v>
          </cell>
          <cell r="L2050" t="str">
            <v>Energy</v>
          </cell>
          <cell r="M2050" t="str">
            <v>Summer</v>
          </cell>
          <cell r="N2050" t="str">
            <v>Part Peak Tier 3</v>
          </cell>
          <cell r="R2050" t="str">
            <v>C</v>
          </cell>
          <cell r="V2050">
            <v>0</v>
          </cell>
        </row>
        <row r="2051">
          <cell r="G2051" t="str">
            <v>EL-6</v>
          </cell>
          <cell r="J2051" t="str">
            <v>ECRA</v>
          </cell>
          <cell r="L2051" t="str">
            <v>Energy</v>
          </cell>
          <cell r="M2051" t="str">
            <v>Summer</v>
          </cell>
          <cell r="N2051" t="str">
            <v>Part Peak Tier 4</v>
          </cell>
          <cell r="R2051" t="str">
            <v>C</v>
          </cell>
          <cell r="V2051">
            <v>0</v>
          </cell>
        </row>
        <row r="2052">
          <cell r="G2052" t="str">
            <v>EL-6</v>
          </cell>
          <cell r="J2052" t="str">
            <v>ECRA</v>
          </cell>
          <cell r="L2052" t="str">
            <v>Energy</v>
          </cell>
          <cell r="M2052" t="str">
            <v>Summer</v>
          </cell>
          <cell r="N2052" t="str">
            <v>Part Peak Tier 5</v>
          </cell>
          <cell r="R2052" t="str">
            <v>C</v>
          </cell>
          <cell r="V2052">
            <v>0</v>
          </cell>
        </row>
        <row r="2053">
          <cell r="G2053" t="str">
            <v>EL-6</v>
          </cell>
          <cell r="J2053" t="str">
            <v>ECRA</v>
          </cell>
          <cell r="L2053" t="str">
            <v>Energy</v>
          </cell>
          <cell r="M2053" t="str">
            <v>Summer</v>
          </cell>
          <cell r="N2053" t="str">
            <v>Peak Tier 1</v>
          </cell>
          <cell r="R2053" t="str">
            <v>C</v>
          </cell>
          <cell r="V2053">
            <v>0</v>
          </cell>
        </row>
        <row r="2054">
          <cell r="G2054" t="str">
            <v>EL-6</v>
          </cell>
          <cell r="J2054" t="str">
            <v>ECRA</v>
          </cell>
          <cell r="L2054" t="str">
            <v>Energy</v>
          </cell>
          <cell r="M2054" t="str">
            <v>Summer</v>
          </cell>
          <cell r="N2054" t="str">
            <v>Peak Tier 2</v>
          </cell>
          <cell r="R2054" t="str">
            <v>C</v>
          </cell>
          <cell r="V2054">
            <v>0</v>
          </cell>
        </row>
        <row r="2055">
          <cell r="G2055" t="str">
            <v>EL-6</v>
          </cell>
          <cell r="J2055" t="str">
            <v>ECRA</v>
          </cell>
          <cell r="L2055" t="str">
            <v>Energy</v>
          </cell>
          <cell r="M2055" t="str">
            <v>Summer</v>
          </cell>
          <cell r="N2055" t="str">
            <v>Peak Tier 3</v>
          </cell>
          <cell r="R2055" t="str">
            <v>C</v>
          </cell>
          <cell r="V2055">
            <v>0</v>
          </cell>
        </row>
        <row r="2056">
          <cell r="G2056" t="str">
            <v>EL-6</v>
          </cell>
          <cell r="J2056" t="str">
            <v>ECRA</v>
          </cell>
          <cell r="L2056" t="str">
            <v>Energy</v>
          </cell>
          <cell r="M2056" t="str">
            <v>Summer</v>
          </cell>
          <cell r="N2056" t="str">
            <v>Peak Tier 4</v>
          </cell>
          <cell r="R2056" t="str">
            <v>C</v>
          </cell>
          <cell r="V2056">
            <v>0</v>
          </cell>
        </row>
        <row r="2057">
          <cell r="G2057" t="str">
            <v>EL-6</v>
          </cell>
          <cell r="J2057" t="str">
            <v>ECRA</v>
          </cell>
          <cell r="L2057" t="str">
            <v>Energy</v>
          </cell>
          <cell r="M2057" t="str">
            <v>Summer</v>
          </cell>
          <cell r="N2057" t="str">
            <v>Peak Tier 5</v>
          </cell>
          <cell r="R2057" t="str">
            <v>C</v>
          </cell>
          <cell r="V2057">
            <v>0</v>
          </cell>
        </row>
        <row r="2058">
          <cell r="G2058" t="str">
            <v>EL-6</v>
          </cell>
          <cell r="J2058" t="str">
            <v>ECRA</v>
          </cell>
          <cell r="L2058" t="str">
            <v>Energy</v>
          </cell>
          <cell r="M2058" t="str">
            <v>Winter</v>
          </cell>
          <cell r="N2058" t="str">
            <v>Off Peak Tier 1</v>
          </cell>
          <cell r="R2058" t="str">
            <v>C</v>
          </cell>
          <cell r="V2058">
            <v>0</v>
          </cell>
        </row>
        <row r="2059">
          <cell r="G2059" t="str">
            <v>EL-6</v>
          </cell>
          <cell r="J2059" t="str">
            <v>ECRA</v>
          </cell>
          <cell r="L2059" t="str">
            <v>Energy</v>
          </cell>
          <cell r="M2059" t="str">
            <v>Winter</v>
          </cell>
          <cell r="N2059" t="str">
            <v>Off Peak Tier 2</v>
          </cell>
          <cell r="R2059" t="str">
            <v>C</v>
          </cell>
          <cell r="V2059">
            <v>0</v>
          </cell>
        </row>
        <row r="2060">
          <cell r="G2060" t="str">
            <v>EL-6</v>
          </cell>
          <cell r="J2060" t="str">
            <v>ECRA</v>
          </cell>
          <cell r="L2060" t="str">
            <v>Energy</v>
          </cell>
          <cell r="M2060" t="str">
            <v>Winter</v>
          </cell>
          <cell r="N2060" t="str">
            <v>Off Peak Tier 3</v>
          </cell>
          <cell r="R2060" t="str">
            <v>C</v>
          </cell>
          <cell r="V2060">
            <v>0</v>
          </cell>
        </row>
        <row r="2061">
          <cell r="G2061" t="str">
            <v>EL-6</v>
          </cell>
          <cell r="J2061" t="str">
            <v>ECRA</v>
          </cell>
          <cell r="L2061" t="str">
            <v>Energy</v>
          </cell>
          <cell r="M2061" t="str">
            <v>Winter</v>
          </cell>
          <cell r="N2061" t="str">
            <v>Off Peak Tier 4</v>
          </cell>
          <cell r="R2061" t="str">
            <v>C</v>
          </cell>
          <cell r="V2061">
            <v>0</v>
          </cell>
        </row>
        <row r="2062">
          <cell r="G2062" t="str">
            <v>EL-6</v>
          </cell>
          <cell r="J2062" t="str">
            <v>ECRA</v>
          </cell>
          <cell r="L2062" t="str">
            <v>Energy</v>
          </cell>
          <cell r="M2062" t="str">
            <v>Winter</v>
          </cell>
          <cell r="N2062" t="str">
            <v>Off Peak Tier 5</v>
          </cell>
          <cell r="R2062" t="str">
            <v>C</v>
          </cell>
          <cell r="V2062">
            <v>0</v>
          </cell>
        </row>
        <row r="2063">
          <cell r="G2063" t="str">
            <v>EL-6</v>
          </cell>
          <cell r="J2063" t="str">
            <v>ECRA</v>
          </cell>
          <cell r="L2063" t="str">
            <v>Energy</v>
          </cell>
          <cell r="M2063" t="str">
            <v>Winter</v>
          </cell>
          <cell r="N2063" t="str">
            <v>Part Peak Tier 1</v>
          </cell>
          <cell r="R2063" t="str">
            <v>C</v>
          </cell>
          <cell r="V2063">
            <v>0</v>
          </cell>
        </row>
        <row r="2064">
          <cell r="G2064" t="str">
            <v>EL-6</v>
          </cell>
          <cell r="J2064" t="str">
            <v>ECRA</v>
          </cell>
          <cell r="L2064" t="str">
            <v>Energy</v>
          </cell>
          <cell r="M2064" t="str">
            <v>Winter</v>
          </cell>
          <cell r="N2064" t="str">
            <v>Part Peak Tier 2</v>
          </cell>
          <cell r="R2064" t="str">
            <v>C</v>
          </cell>
          <cell r="V2064">
            <v>0</v>
          </cell>
        </row>
        <row r="2065">
          <cell r="G2065" t="str">
            <v>EL-6</v>
          </cell>
          <cell r="J2065" t="str">
            <v>ECRA</v>
          </cell>
          <cell r="L2065" t="str">
            <v>Energy</v>
          </cell>
          <cell r="M2065" t="str">
            <v>Winter</v>
          </cell>
          <cell r="N2065" t="str">
            <v>Part Peak Tier 3</v>
          </cell>
          <cell r="R2065" t="str">
            <v>C</v>
          </cell>
          <cell r="V2065">
            <v>0</v>
          </cell>
        </row>
        <row r="2066">
          <cell r="G2066" t="str">
            <v>EL-6</v>
          </cell>
          <cell r="J2066" t="str">
            <v>ECRA</v>
          </cell>
          <cell r="L2066" t="str">
            <v>Energy</v>
          </cell>
          <cell r="M2066" t="str">
            <v>Winter</v>
          </cell>
          <cell r="N2066" t="str">
            <v>Part Peak Tier 4</v>
          </cell>
          <cell r="R2066" t="str">
            <v>C</v>
          </cell>
          <cell r="V2066">
            <v>0</v>
          </cell>
        </row>
        <row r="2067">
          <cell r="G2067" t="str">
            <v>EL-6</v>
          </cell>
          <cell r="J2067" t="str">
            <v>ECRA</v>
          </cell>
          <cell r="L2067" t="str">
            <v>Energy</v>
          </cell>
          <cell r="M2067" t="str">
            <v>Winter</v>
          </cell>
          <cell r="N2067" t="str">
            <v>Part Peak Tier 5</v>
          </cell>
          <cell r="R2067" t="str">
            <v>C</v>
          </cell>
          <cell r="V2067">
            <v>0</v>
          </cell>
        </row>
        <row r="2068">
          <cell r="G2068" t="str">
            <v>EL-6</v>
          </cell>
          <cell r="J2068" t="str">
            <v>Generation</v>
          </cell>
          <cell r="L2068" t="str">
            <v>Energy</v>
          </cell>
          <cell r="M2068" t="str">
            <v>Summer</v>
          </cell>
          <cell r="N2068" t="str">
            <v>Off Peak Tier 1</v>
          </cell>
          <cell r="R2068" t="str">
            <v>C</v>
          </cell>
          <cell r="V2068">
            <v>0</v>
          </cell>
        </row>
        <row r="2069">
          <cell r="G2069" t="str">
            <v>EL-6</v>
          </cell>
          <cell r="J2069" t="str">
            <v>Generation</v>
          </cell>
          <cell r="L2069" t="str">
            <v>Energy</v>
          </cell>
          <cell r="M2069" t="str">
            <v>Summer</v>
          </cell>
          <cell r="N2069" t="str">
            <v>Off Peak Tier 2</v>
          </cell>
          <cell r="R2069" t="str">
            <v>C</v>
          </cell>
          <cell r="V2069">
            <v>0</v>
          </cell>
        </row>
        <row r="2070">
          <cell r="G2070" t="str">
            <v>EL-6</v>
          </cell>
          <cell r="J2070" t="str">
            <v>Generation</v>
          </cell>
          <cell r="L2070" t="str">
            <v>Energy</v>
          </cell>
          <cell r="M2070" t="str">
            <v>Summer</v>
          </cell>
          <cell r="N2070" t="str">
            <v>Off Peak Tier 3</v>
          </cell>
          <cell r="R2070" t="str">
            <v>C</v>
          </cell>
          <cell r="V2070">
            <v>0</v>
          </cell>
        </row>
        <row r="2071">
          <cell r="G2071" t="str">
            <v>EL-6</v>
          </cell>
          <cell r="J2071" t="str">
            <v>Generation</v>
          </cell>
          <cell r="L2071" t="str">
            <v>Energy</v>
          </cell>
          <cell r="M2071" t="str">
            <v>Summer</v>
          </cell>
          <cell r="N2071" t="str">
            <v>Off Peak Tier 4</v>
          </cell>
          <cell r="R2071" t="str">
            <v>C</v>
          </cell>
          <cell r="V2071">
            <v>0</v>
          </cell>
        </row>
        <row r="2072">
          <cell r="G2072" t="str">
            <v>EL-6</v>
          </cell>
          <cell r="J2072" t="str">
            <v>Generation</v>
          </cell>
          <cell r="L2072" t="str">
            <v>Energy</v>
          </cell>
          <cell r="M2072" t="str">
            <v>Summer</v>
          </cell>
          <cell r="N2072" t="str">
            <v>Off Peak Tier 5</v>
          </cell>
          <cell r="R2072" t="str">
            <v>C</v>
          </cell>
          <cell r="V2072">
            <v>0</v>
          </cell>
        </row>
        <row r="2073">
          <cell r="G2073" t="str">
            <v>EL-6</v>
          </cell>
          <cell r="J2073" t="str">
            <v>Generation</v>
          </cell>
          <cell r="L2073" t="str">
            <v>Energy</v>
          </cell>
          <cell r="M2073" t="str">
            <v>Summer</v>
          </cell>
          <cell r="N2073" t="str">
            <v>Part Peak Tier 1</v>
          </cell>
          <cell r="R2073" t="str">
            <v>C</v>
          </cell>
          <cell r="V2073">
            <v>0</v>
          </cell>
        </row>
        <row r="2074">
          <cell r="G2074" t="str">
            <v>EL-6</v>
          </cell>
          <cell r="J2074" t="str">
            <v>Generation</v>
          </cell>
          <cell r="L2074" t="str">
            <v>Energy</v>
          </cell>
          <cell r="M2074" t="str">
            <v>Summer</v>
          </cell>
          <cell r="N2074" t="str">
            <v>Part Peak Tier 2</v>
          </cell>
          <cell r="R2074" t="str">
            <v>C</v>
          </cell>
          <cell r="V2074">
            <v>0</v>
          </cell>
        </row>
        <row r="2075">
          <cell r="G2075" t="str">
            <v>EL-6</v>
          </cell>
          <cell r="J2075" t="str">
            <v>Generation</v>
          </cell>
          <cell r="L2075" t="str">
            <v>Energy</v>
          </cell>
          <cell r="M2075" t="str">
            <v>Summer</v>
          </cell>
          <cell r="N2075" t="str">
            <v>Part Peak Tier 3</v>
          </cell>
          <cell r="R2075" t="str">
            <v>C</v>
          </cell>
          <cell r="V2075">
            <v>0</v>
          </cell>
        </row>
        <row r="2076">
          <cell r="G2076" t="str">
            <v>EL-6</v>
          </cell>
          <cell r="J2076" t="str">
            <v>Generation</v>
          </cell>
          <cell r="L2076" t="str">
            <v>Energy</v>
          </cell>
          <cell r="M2076" t="str">
            <v>Summer</v>
          </cell>
          <cell r="N2076" t="str">
            <v>Part Peak Tier 4</v>
          </cell>
          <cell r="R2076" t="str">
            <v>C</v>
          </cell>
          <cell r="V2076">
            <v>0</v>
          </cell>
        </row>
        <row r="2077">
          <cell r="G2077" t="str">
            <v>EL-6</v>
          </cell>
          <cell r="J2077" t="str">
            <v>Generation</v>
          </cell>
          <cell r="L2077" t="str">
            <v>Energy</v>
          </cell>
          <cell r="M2077" t="str">
            <v>Summer</v>
          </cell>
          <cell r="N2077" t="str">
            <v>Part Peak Tier 5</v>
          </cell>
          <cell r="R2077" t="str">
            <v>C</v>
          </cell>
          <cell r="V2077">
            <v>0</v>
          </cell>
        </row>
        <row r="2078">
          <cell r="G2078" t="str">
            <v>EL-6</v>
          </cell>
          <cell r="J2078" t="str">
            <v>Generation</v>
          </cell>
          <cell r="L2078" t="str">
            <v>Energy</v>
          </cell>
          <cell r="M2078" t="str">
            <v>Summer</v>
          </cell>
          <cell r="N2078" t="str">
            <v>Peak Tier 1</v>
          </cell>
          <cell r="R2078" t="str">
            <v>C</v>
          </cell>
          <cell r="V2078">
            <v>0</v>
          </cell>
        </row>
        <row r="2079">
          <cell r="G2079" t="str">
            <v>EL-6</v>
          </cell>
          <cell r="J2079" t="str">
            <v>Generation</v>
          </cell>
          <cell r="L2079" t="str">
            <v>Energy</v>
          </cell>
          <cell r="M2079" t="str">
            <v>Summer</v>
          </cell>
          <cell r="N2079" t="str">
            <v>Peak Tier 2</v>
          </cell>
          <cell r="R2079" t="str">
            <v>C</v>
          </cell>
          <cell r="V2079">
            <v>0</v>
          </cell>
        </row>
        <row r="2080">
          <cell r="G2080" t="str">
            <v>EL-6</v>
          </cell>
          <cell r="J2080" t="str">
            <v>Generation</v>
          </cell>
          <cell r="L2080" t="str">
            <v>Energy</v>
          </cell>
          <cell r="M2080" t="str">
            <v>Summer</v>
          </cell>
          <cell r="N2080" t="str">
            <v>Peak Tier 3</v>
          </cell>
          <cell r="R2080" t="str">
            <v>C</v>
          </cell>
          <cell r="V2080">
            <v>0</v>
          </cell>
        </row>
        <row r="2081">
          <cell r="G2081" t="str">
            <v>EL-6</v>
          </cell>
          <cell r="J2081" t="str">
            <v>Generation</v>
          </cell>
          <cell r="L2081" t="str">
            <v>Energy</v>
          </cell>
          <cell r="M2081" t="str">
            <v>Summer</v>
          </cell>
          <cell r="N2081" t="str">
            <v>Peak Tier 4</v>
          </cell>
          <cell r="R2081" t="str">
            <v>C</v>
          </cell>
          <cell r="V2081">
            <v>0</v>
          </cell>
        </row>
        <row r="2082">
          <cell r="G2082" t="str">
            <v>EL-6</v>
          </cell>
          <cell r="J2082" t="str">
            <v>Generation</v>
          </cell>
          <cell r="L2082" t="str">
            <v>Energy</v>
          </cell>
          <cell r="M2082" t="str">
            <v>Summer</v>
          </cell>
          <cell r="N2082" t="str">
            <v>Peak Tier 5</v>
          </cell>
          <cell r="R2082" t="str">
            <v>C</v>
          </cell>
          <cell r="V2082">
            <v>0</v>
          </cell>
        </row>
        <row r="2083">
          <cell r="G2083" t="str">
            <v>EL-6</v>
          </cell>
          <cell r="J2083" t="str">
            <v>Generation</v>
          </cell>
          <cell r="L2083" t="str">
            <v>Energy</v>
          </cell>
          <cell r="M2083" t="str">
            <v>Winter</v>
          </cell>
          <cell r="N2083" t="str">
            <v>Off Peak Tier 1</v>
          </cell>
          <cell r="R2083" t="str">
            <v>C</v>
          </cell>
          <cell r="V2083">
            <v>0</v>
          </cell>
        </row>
        <row r="2084">
          <cell r="G2084" t="str">
            <v>EL-6</v>
          </cell>
          <cell r="J2084" t="str">
            <v>Generation</v>
          </cell>
          <cell r="L2084" t="str">
            <v>Energy</v>
          </cell>
          <cell r="M2084" t="str">
            <v>Winter</v>
          </cell>
          <cell r="N2084" t="str">
            <v>Off Peak Tier 2</v>
          </cell>
          <cell r="R2084" t="str">
            <v>C</v>
          </cell>
          <cell r="V2084">
            <v>0</v>
          </cell>
        </row>
        <row r="2085">
          <cell r="G2085" t="str">
            <v>EL-6</v>
          </cell>
          <cell r="J2085" t="str">
            <v>Generation</v>
          </cell>
          <cell r="L2085" t="str">
            <v>Energy</v>
          </cell>
          <cell r="M2085" t="str">
            <v>Winter</v>
          </cell>
          <cell r="N2085" t="str">
            <v>Off Peak Tier 3</v>
          </cell>
          <cell r="R2085" t="str">
            <v>C</v>
          </cell>
          <cell r="V2085">
            <v>0</v>
          </cell>
        </row>
        <row r="2086">
          <cell r="G2086" t="str">
            <v>EL-6</v>
          </cell>
          <cell r="J2086" t="str">
            <v>Generation</v>
          </cell>
          <cell r="L2086" t="str">
            <v>Energy</v>
          </cell>
          <cell r="M2086" t="str">
            <v>Winter</v>
          </cell>
          <cell r="N2086" t="str">
            <v>Off Peak Tier 4</v>
          </cell>
          <cell r="R2086" t="str">
            <v>C</v>
          </cell>
          <cell r="V2086">
            <v>0</v>
          </cell>
        </row>
        <row r="2087">
          <cell r="G2087" t="str">
            <v>EL-6</v>
          </cell>
          <cell r="J2087" t="str">
            <v>Generation</v>
          </cell>
          <cell r="L2087" t="str">
            <v>Energy</v>
          </cell>
          <cell r="M2087" t="str">
            <v>Winter</v>
          </cell>
          <cell r="N2087" t="str">
            <v>Off Peak Tier 5</v>
          </cell>
          <cell r="R2087" t="str">
            <v>C</v>
          </cell>
          <cell r="V2087">
            <v>0</v>
          </cell>
        </row>
        <row r="2088">
          <cell r="G2088" t="str">
            <v>EL-6</v>
          </cell>
          <cell r="J2088" t="str">
            <v>Generation</v>
          </cell>
          <cell r="L2088" t="str">
            <v>Energy</v>
          </cell>
          <cell r="M2088" t="str">
            <v>Winter</v>
          </cell>
          <cell r="N2088" t="str">
            <v>Part Peak Tier 1</v>
          </cell>
          <cell r="R2088" t="str">
            <v>C</v>
          </cell>
          <cell r="V2088">
            <v>0</v>
          </cell>
        </row>
        <row r="2089">
          <cell r="G2089" t="str">
            <v>EL-6</v>
          </cell>
          <cell r="J2089" t="str">
            <v>Generation</v>
          </cell>
          <cell r="L2089" t="str">
            <v>Energy</v>
          </cell>
          <cell r="M2089" t="str">
            <v>Winter</v>
          </cell>
          <cell r="N2089" t="str">
            <v>Part Peak Tier 2</v>
          </cell>
          <cell r="R2089" t="str">
            <v>C</v>
          </cell>
          <cell r="V2089">
            <v>0</v>
          </cell>
        </row>
        <row r="2090">
          <cell r="G2090" t="str">
            <v>EL-6</v>
          </cell>
          <cell r="J2090" t="str">
            <v>Generation</v>
          </cell>
          <cell r="L2090" t="str">
            <v>Energy</v>
          </cell>
          <cell r="M2090" t="str">
            <v>Winter</v>
          </cell>
          <cell r="N2090" t="str">
            <v>Part Peak Tier 3</v>
          </cell>
          <cell r="R2090" t="str">
            <v>C</v>
          </cell>
          <cell r="V2090">
            <v>0</v>
          </cell>
        </row>
        <row r="2091">
          <cell r="G2091" t="str">
            <v>EL-6</v>
          </cell>
          <cell r="J2091" t="str">
            <v>Generation</v>
          </cell>
          <cell r="L2091" t="str">
            <v>Energy</v>
          </cell>
          <cell r="M2091" t="str">
            <v>Winter</v>
          </cell>
          <cell r="N2091" t="str">
            <v>Part Peak Tier 4</v>
          </cell>
          <cell r="R2091" t="str">
            <v>C</v>
          </cell>
          <cell r="V2091">
            <v>0</v>
          </cell>
        </row>
        <row r="2092">
          <cell r="G2092" t="str">
            <v>EL-6</v>
          </cell>
          <cell r="J2092" t="str">
            <v>Generation</v>
          </cell>
          <cell r="L2092" t="str">
            <v>Energy</v>
          </cell>
          <cell r="M2092" t="str">
            <v>Winter</v>
          </cell>
          <cell r="N2092" t="str">
            <v>Part Peak Tier 5</v>
          </cell>
          <cell r="R2092" t="str">
            <v>C</v>
          </cell>
          <cell r="V2092">
            <v>0</v>
          </cell>
        </row>
        <row r="2093">
          <cell r="G2093" t="str">
            <v>EL-6</v>
          </cell>
          <cell r="J2093" t="str">
            <v>ND</v>
          </cell>
          <cell r="L2093" t="str">
            <v>Energy</v>
          </cell>
          <cell r="M2093" t="str">
            <v>Summer</v>
          </cell>
          <cell r="N2093" t="str">
            <v>Off Peak Tier 1</v>
          </cell>
          <cell r="R2093" t="str">
            <v>C</v>
          </cell>
          <cell r="V2093">
            <v>0</v>
          </cell>
        </row>
        <row r="2094">
          <cell r="G2094" t="str">
            <v>EL-6</v>
          </cell>
          <cell r="J2094" t="str">
            <v>ND</v>
          </cell>
          <cell r="L2094" t="str">
            <v>Energy</v>
          </cell>
          <cell r="M2094" t="str">
            <v>Summer</v>
          </cell>
          <cell r="N2094" t="str">
            <v>Off Peak Tier 2</v>
          </cell>
          <cell r="R2094" t="str">
            <v>C</v>
          </cell>
          <cell r="V2094">
            <v>0</v>
          </cell>
        </row>
        <row r="2095">
          <cell r="G2095" t="str">
            <v>EL-6</v>
          </cell>
          <cell r="J2095" t="str">
            <v>ND</v>
          </cell>
          <cell r="L2095" t="str">
            <v>Energy</v>
          </cell>
          <cell r="M2095" t="str">
            <v>Summer</v>
          </cell>
          <cell r="N2095" t="str">
            <v>Off Peak Tier 3</v>
          </cell>
          <cell r="R2095" t="str">
            <v>C</v>
          </cell>
          <cell r="V2095">
            <v>0</v>
          </cell>
        </row>
        <row r="2096">
          <cell r="G2096" t="str">
            <v>EL-6</v>
          </cell>
          <cell r="J2096" t="str">
            <v>ND</v>
          </cell>
          <cell r="L2096" t="str">
            <v>Energy</v>
          </cell>
          <cell r="M2096" t="str">
            <v>Summer</v>
          </cell>
          <cell r="N2096" t="str">
            <v>Off Peak Tier 4</v>
          </cell>
          <cell r="R2096" t="str">
            <v>C</v>
          </cell>
          <cell r="V2096">
            <v>0</v>
          </cell>
        </row>
        <row r="2097">
          <cell r="G2097" t="str">
            <v>EL-6</v>
          </cell>
          <cell r="J2097" t="str">
            <v>ND</v>
          </cell>
          <cell r="L2097" t="str">
            <v>Energy</v>
          </cell>
          <cell r="M2097" t="str">
            <v>Summer</v>
          </cell>
          <cell r="N2097" t="str">
            <v>Off Peak Tier 5</v>
          </cell>
          <cell r="R2097" t="str">
            <v>C</v>
          </cell>
          <cell r="V2097">
            <v>0</v>
          </cell>
        </row>
        <row r="2098">
          <cell r="G2098" t="str">
            <v>EL-6</v>
          </cell>
          <cell r="J2098" t="str">
            <v>ND</v>
          </cell>
          <cell r="L2098" t="str">
            <v>Energy</v>
          </cell>
          <cell r="M2098" t="str">
            <v>Summer</v>
          </cell>
          <cell r="N2098" t="str">
            <v>Part Peak Tier 1</v>
          </cell>
          <cell r="R2098" t="str">
            <v>C</v>
          </cell>
          <cell r="V2098">
            <v>0</v>
          </cell>
        </row>
        <row r="2099">
          <cell r="G2099" t="str">
            <v>EL-6</v>
          </cell>
          <cell r="J2099" t="str">
            <v>ND</v>
          </cell>
          <cell r="L2099" t="str">
            <v>Energy</v>
          </cell>
          <cell r="M2099" t="str">
            <v>Summer</v>
          </cell>
          <cell r="N2099" t="str">
            <v>Part Peak Tier 2</v>
          </cell>
          <cell r="R2099" t="str">
            <v>C</v>
          </cell>
          <cell r="V2099">
            <v>0</v>
          </cell>
        </row>
        <row r="2100">
          <cell r="G2100" t="str">
            <v>EL-6</v>
          </cell>
          <cell r="J2100" t="str">
            <v>ND</v>
          </cell>
          <cell r="L2100" t="str">
            <v>Energy</v>
          </cell>
          <cell r="M2100" t="str">
            <v>Summer</v>
          </cell>
          <cell r="N2100" t="str">
            <v>Part Peak Tier 3</v>
          </cell>
          <cell r="R2100" t="str">
            <v>C</v>
          </cell>
          <cell r="V2100">
            <v>0</v>
          </cell>
        </row>
        <row r="2101">
          <cell r="G2101" t="str">
            <v>EL-6</v>
          </cell>
          <cell r="J2101" t="str">
            <v>ND</v>
          </cell>
          <cell r="L2101" t="str">
            <v>Energy</v>
          </cell>
          <cell r="M2101" t="str">
            <v>Summer</v>
          </cell>
          <cell r="N2101" t="str">
            <v>Part Peak Tier 4</v>
          </cell>
          <cell r="R2101" t="str">
            <v>C</v>
          </cell>
          <cell r="V2101">
            <v>0</v>
          </cell>
        </row>
        <row r="2102">
          <cell r="G2102" t="str">
            <v>EL-6</v>
          </cell>
          <cell r="J2102" t="str">
            <v>ND</v>
          </cell>
          <cell r="L2102" t="str">
            <v>Energy</v>
          </cell>
          <cell r="M2102" t="str">
            <v>Summer</v>
          </cell>
          <cell r="N2102" t="str">
            <v>Part Peak Tier 5</v>
          </cell>
          <cell r="R2102" t="str">
            <v>C</v>
          </cell>
          <cell r="V2102">
            <v>0</v>
          </cell>
        </row>
        <row r="2103">
          <cell r="G2103" t="str">
            <v>EL-6</v>
          </cell>
          <cell r="J2103" t="str">
            <v>ND</v>
          </cell>
          <cell r="L2103" t="str">
            <v>Energy</v>
          </cell>
          <cell r="M2103" t="str">
            <v>Summer</v>
          </cell>
          <cell r="N2103" t="str">
            <v>Peak Tier 1</v>
          </cell>
          <cell r="R2103" t="str">
            <v>C</v>
          </cell>
          <cell r="V2103">
            <v>0</v>
          </cell>
        </row>
        <row r="2104">
          <cell r="G2104" t="str">
            <v>EL-6</v>
          </cell>
          <cell r="J2104" t="str">
            <v>ND</v>
          </cell>
          <cell r="L2104" t="str">
            <v>Energy</v>
          </cell>
          <cell r="M2104" t="str">
            <v>Summer</v>
          </cell>
          <cell r="N2104" t="str">
            <v>Peak Tier 2</v>
          </cell>
          <cell r="R2104" t="str">
            <v>C</v>
          </cell>
          <cell r="V2104">
            <v>0</v>
          </cell>
        </row>
        <row r="2105">
          <cell r="G2105" t="str">
            <v>EL-6</v>
          </cell>
          <cell r="J2105" t="str">
            <v>ND</v>
          </cell>
          <cell r="L2105" t="str">
            <v>Energy</v>
          </cell>
          <cell r="M2105" t="str">
            <v>Summer</v>
          </cell>
          <cell r="N2105" t="str">
            <v>Peak Tier 3</v>
          </cell>
          <cell r="R2105" t="str">
            <v>C</v>
          </cell>
          <cell r="V2105">
            <v>0</v>
          </cell>
        </row>
        <row r="2106">
          <cell r="G2106" t="str">
            <v>EL-6</v>
          </cell>
          <cell r="J2106" t="str">
            <v>ND</v>
          </cell>
          <cell r="L2106" t="str">
            <v>Energy</v>
          </cell>
          <cell r="M2106" t="str">
            <v>Summer</v>
          </cell>
          <cell r="N2106" t="str">
            <v>Peak Tier 4</v>
          </cell>
          <cell r="R2106" t="str">
            <v>C</v>
          </cell>
          <cell r="V2106">
            <v>0</v>
          </cell>
        </row>
        <row r="2107">
          <cell r="G2107" t="str">
            <v>EL-6</v>
          </cell>
          <cell r="J2107" t="str">
            <v>ND</v>
          </cell>
          <cell r="L2107" t="str">
            <v>Energy</v>
          </cell>
          <cell r="M2107" t="str">
            <v>Summer</v>
          </cell>
          <cell r="N2107" t="str">
            <v>Peak Tier 5</v>
          </cell>
          <cell r="R2107" t="str">
            <v>C</v>
          </cell>
          <cell r="V2107">
            <v>0</v>
          </cell>
        </row>
        <row r="2108">
          <cell r="G2108" t="str">
            <v>EL-6</v>
          </cell>
          <cell r="J2108" t="str">
            <v>ND</v>
          </cell>
          <cell r="L2108" t="str">
            <v>Energy</v>
          </cell>
          <cell r="M2108" t="str">
            <v>Winter</v>
          </cell>
          <cell r="N2108" t="str">
            <v>Off Peak Tier 1</v>
          </cell>
          <cell r="R2108" t="str">
            <v>C</v>
          </cell>
          <cell r="V2108">
            <v>0</v>
          </cell>
        </row>
        <row r="2109">
          <cell r="G2109" t="str">
            <v>EL-6</v>
          </cell>
          <cell r="J2109" t="str">
            <v>ND</v>
          </cell>
          <cell r="L2109" t="str">
            <v>Energy</v>
          </cell>
          <cell r="M2109" t="str">
            <v>Winter</v>
          </cell>
          <cell r="N2109" t="str">
            <v>Off Peak Tier 2</v>
          </cell>
          <cell r="R2109" t="str">
            <v>C</v>
          </cell>
          <cell r="V2109">
            <v>0</v>
          </cell>
        </row>
        <row r="2110">
          <cell r="G2110" t="str">
            <v>EL-6</v>
          </cell>
          <cell r="J2110" t="str">
            <v>ND</v>
          </cell>
          <cell r="L2110" t="str">
            <v>Energy</v>
          </cell>
          <cell r="M2110" t="str">
            <v>Winter</v>
          </cell>
          <cell r="N2110" t="str">
            <v>Off Peak Tier 3</v>
          </cell>
          <cell r="R2110" t="str">
            <v>C</v>
          </cell>
          <cell r="V2110">
            <v>0</v>
          </cell>
        </row>
        <row r="2111">
          <cell r="G2111" t="str">
            <v>EL-6</v>
          </cell>
          <cell r="J2111" t="str">
            <v>ND</v>
          </cell>
          <cell r="L2111" t="str">
            <v>Energy</v>
          </cell>
          <cell r="M2111" t="str">
            <v>Winter</v>
          </cell>
          <cell r="N2111" t="str">
            <v>Off Peak Tier 4</v>
          </cell>
          <cell r="R2111" t="str">
            <v>C</v>
          </cell>
          <cell r="V2111">
            <v>0</v>
          </cell>
        </row>
        <row r="2112">
          <cell r="G2112" t="str">
            <v>EL-6</v>
          </cell>
          <cell r="J2112" t="str">
            <v>ND</v>
          </cell>
          <cell r="L2112" t="str">
            <v>Energy</v>
          </cell>
          <cell r="M2112" t="str">
            <v>Winter</v>
          </cell>
          <cell r="N2112" t="str">
            <v>Off Peak Tier 5</v>
          </cell>
          <cell r="R2112" t="str">
            <v>C</v>
          </cell>
          <cell r="V2112">
            <v>0</v>
          </cell>
        </row>
        <row r="2113">
          <cell r="G2113" t="str">
            <v>EL-6</v>
          </cell>
          <cell r="J2113" t="str">
            <v>ND</v>
          </cell>
          <cell r="L2113" t="str">
            <v>Energy</v>
          </cell>
          <cell r="M2113" t="str">
            <v>Winter</v>
          </cell>
          <cell r="N2113" t="str">
            <v>Part Peak Tier 1</v>
          </cell>
          <cell r="R2113" t="str">
            <v>C</v>
          </cell>
          <cell r="V2113">
            <v>0</v>
          </cell>
        </row>
        <row r="2114">
          <cell r="G2114" t="str">
            <v>EL-6</v>
          </cell>
          <cell r="J2114" t="str">
            <v>ND</v>
          </cell>
          <cell r="L2114" t="str">
            <v>Energy</v>
          </cell>
          <cell r="M2114" t="str">
            <v>Winter</v>
          </cell>
          <cell r="N2114" t="str">
            <v>Part Peak Tier 2</v>
          </cell>
          <cell r="R2114" t="str">
            <v>C</v>
          </cell>
          <cell r="V2114">
            <v>0</v>
          </cell>
        </row>
        <row r="2115">
          <cell r="G2115" t="str">
            <v>EL-6</v>
          </cell>
          <cell r="J2115" t="str">
            <v>ND</v>
          </cell>
          <cell r="L2115" t="str">
            <v>Energy</v>
          </cell>
          <cell r="M2115" t="str">
            <v>Winter</v>
          </cell>
          <cell r="N2115" t="str">
            <v>Part Peak Tier 3</v>
          </cell>
          <cell r="R2115" t="str">
            <v>C</v>
          </cell>
          <cell r="V2115">
            <v>0</v>
          </cell>
        </row>
        <row r="2116">
          <cell r="G2116" t="str">
            <v>EL-6</v>
          </cell>
          <cell r="J2116" t="str">
            <v>ND</v>
          </cell>
          <cell r="L2116" t="str">
            <v>Energy</v>
          </cell>
          <cell r="M2116" t="str">
            <v>Winter</v>
          </cell>
          <cell r="N2116" t="str">
            <v>Part Peak Tier 4</v>
          </cell>
          <cell r="R2116" t="str">
            <v>C</v>
          </cell>
          <cell r="V2116">
            <v>0</v>
          </cell>
        </row>
        <row r="2117">
          <cell r="G2117" t="str">
            <v>EL-6</v>
          </cell>
          <cell r="J2117" t="str">
            <v>ND</v>
          </cell>
          <cell r="L2117" t="str">
            <v>Energy</v>
          </cell>
          <cell r="M2117" t="str">
            <v>Winter</v>
          </cell>
          <cell r="N2117" t="str">
            <v>Part Peak Tier 5</v>
          </cell>
          <cell r="R2117" t="str">
            <v>C</v>
          </cell>
          <cell r="V2117">
            <v>0</v>
          </cell>
        </row>
        <row r="2118">
          <cell r="G2118" t="str">
            <v>EL-6</v>
          </cell>
          <cell r="J2118" t="str">
            <v>NSGC</v>
          </cell>
          <cell r="L2118" t="str">
            <v>Energy</v>
          </cell>
          <cell r="M2118" t="str">
            <v>N/A</v>
          </cell>
          <cell r="N2118" t="str">
            <v>Min Bill kWh</v>
          </cell>
          <cell r="R2118" t="str">
            <v>C</v>
          </cell>
          <cell r="V2118">
            <v>0</v>
          </cell>
        </row>
        <row r="2119">
          <cell r="G2119" t="str">
            <v>EL-6</v>
          </cell>
          <cell r="J2119" t="str">
            <v>NSGC</v>
          </cell>
          <cell r="L2119" t="str">
            <v>Energy</v>
          </cell>
          <cell r="M2119" t="str">
            <v>Summer</v>
          </cell>
          <cell r="N2119" t="str">
            <v>Off Peak Tier 1</v>
          </cell>
          <cell r="R2119" t="str">
            <v>C</v>
          </cell>
          <cell r="V2119">
            <v>0</v>
          </cell>
        </row>
        <row r="2120">
          <cell r="G2120" t="str">
            <v>EL-6</v>
          </cell>
          <cell r="J2120" t="str">
            <v>NSGC</v>
          </cell>
          <cell r="L2120" t="str">
            <v>Energy</v>
          </cell>
          <cell r="M2120" t="str">
            <v>Summer</v>
          </cell>
          <cell r="N2120" t="str">
            <v>Off Peak Tier 2</v>
          </cell>
          <cell r="R2120" t="str">
            <v>C</v>
          </cell>
          <cell r="V2120">
            <v>0</v>
          </cell>
        </row>
        <row r="2121">
          <cell r="G2121" t="str">
            <v>EL-6</v>
          </cell>
          <cell r="J2121" t="str">
            <v>NSGC</v>
          </cell>
          <cell r="L2121" t="str">
            <v>Energy</v>
          </cell>
          <cell r="M2121" t="str">
            <v>Summer</v>
          </cell>
          <cell r="N2121" t="str">
            <v>Off Peak Tier 3</v>
          </cell>
          <cell r="R2121" t="str">
            <v>C</v>
          </cell>
          <cell r="V2121">
            <v>0</v>
          </cell>
        </row>
        <row r="2122">
          <cell r="G2122" t="str">
            <v>EL-6</v>
          </cell>
          <cell r="J2122" t="str">
            <v>NSGC</v>
          </cell>
          <cell r="L2122" t="str">
            <v>Energy</v>
          </cell>
          <cell r="M2122" t="str">
            <v>Summer</v>
          </cell>
          <cell r="N2122" t="str">
            <v>Off Peak Tier 4</v>
          </cell>
          <cell r="R2122" t="str">
            <v>C</v>
          </cell>
          <cell r="V2122">
            <v>0</v>
          </cell>
        </row>
        <row r="2123">
          <cell r="G2123" t="str">
            <v>EL-6</v>
          </cell>
          <cell r="J2123" t="str">
            <v>NSGC</v>
          </cell>
          <cell r="L2123" t="str">
            <v>Energy</v>
          </cell>
          <cell r="M2123" t="str">
            <v>Summer</v>
          </cell>
          <cell r="N2123" t="str">
            <v>Off Peak Tier 5</v>
          </cell>
          <cell r="R2123" t="str">
            <v>C</v>
          </cell>
          <cell r="V2123">
            <v>0</v>
          </cell>
        </row>
        <row r="2124">
          <cell r="G2124" t="str">
            <v>EL-6</v>
          </cell>
          <cell r="J2124" t="str">
            <v>NSGC</v>
          </cell>
          <cell r="L2124" t="str">
            <v>Energy</v>
          </cell>
          <cell r="M2124" t="str">
            <v>Summer</v>
          </cell>
          <cell r="N2124" t="str">
            <v>Part Peak Tier 1</v>
          </cell>
          <cell r="R2124" t="str">
            <v>C</v>
          </cell>
          <cell r="V2124">
            <v>0</v>
          </cell>
        </row>
        <row r="2125">
          <cell r="G2125" t="str">
            <v>EL-6</v>
          </cell>
          <cell r="J2125" t="str">
            <v>NSGC</v>
          </cell>
          <cell r="L2125" t="str">
            <v>Energy</v>
          </cell>
          <cell r="M2125" t="str">
            <v>Summer</v>
          </cell>
          <cell r="N2125" t="str">
            <v>Part Peak Tier 2</v>
          </cell>
          <cell r="R2125" t="str">
            <v>C</v>
          </cell>
          <cell r="V2125">
            <v>0</v>
          </cell>
        </row>
        <row r="2126">
          <cell r="G2126" t="str">
            <v>EL-6</v>
          </cell>
          <cell r="J2126" t="str">
            <v>NSGC</v>
          </cell>
          <cell r="L2126" t="str">
            <v>Energy</v>
          </cell>
          <cell r="M2126" t="str">
            <v>Summer</v>
          </cell>
          <cell r="N2126" t="str">
            <v>Part Peak Tier 3</v>
          </cell>
          <cell r="R2126" t="str">
            <v>C</v>
          </cell>
          <cell r="V2126">
            <v>0</v>
          </cell>
        </row>
        <row r="2127">
          <cell r="G2127" t="str">
            <v>EL-6</v>
          </cell>
          <cell r="J2127" t="str">
            <v>NSGC</v>
          </cell>
          <cell r="L2127" t="str">
            <v>Energy</v>
          </cell>
          <cell r="M2127" t="str">
            <v>Summer</v>
          </cell>
          <cell r="N2127" t="str">
            <v>Part Peak Tier 4</v>
          </cell>
          <cell r="R2127" t="str">
            <v>C</v>
          </cell>
          <cell r="V2127">
            <v>0</v>
          </cell>
        </row>
        <row r="2128">
          <cell r="G2128" t="str">
            <v>EL-6</v>
          </cell>
          <cell r="J2128" t="str">
            <v>NSGC</v>
          </cell>
          <cell r="L2128" t="str">
            <v>Energy</v>
          </cell>
          <cell r="M2128" t="str">
            <v>Summer</v>
          </cell>
          <cell r="N2128" t="str">
            <v>Part Peak Tier 5</v>
          </cell>
          <cell r="R2128" t="str">
            <v>C</v>
          </cell>
          <cell r="V2128">
            <v>0</v>
          </cell>
        </row>
        <row r="2129">
          <cell r="G2129" t="str">
            <v>EL-6</v>
          </cell>
          <cell r="J2129" t="str">
            <v>NSGC</v>
          </cell>
          <cell r="L2129" t="str">
            <v>Energy</v>
          </cell>
          <cell r="M2129" t="str">
            <v>Summer</v>
          </cell>
          <cell r="N2129" t="str">
            <v>Peak Tier 1</v>
          </cell>
          <cell r="R2129" t="str">
            <v>C</v>
          </cell>
          <cell r="V2129">
            <v>0</v>
          </cell>
        </row>
        <row r="2130">
          <cell r="G2130" t="str">
            <v>EL-6</v>
          </cell>
          <cell r="J2130" t="str">
            <v>NSGC</v>
          </cell>
          <cell r="L2130" t="str">
            <v>Energy</v>
          </cell>
          <cell r="M2130" t="str">
            <v>Summer</v>
          </cell>
          <cell r="N2130" t="str">
            <v>Peak Tier 2</v>
          </cell>
          <cell r="R2130" t="str">
            <v>C</v>
          </cell>
          <cell r="V2130">
            <v>0</v>
          </cell>
        </row>
        <row r="2131">
          <cell r="G2131" t="str">
            <v>EL-6</v>
          </cell>
          <cell r="J2131" t="str">
            <v>NSGC</v>
          </cell>
          <cell r="L2131" t="str">
            <v>Energy</v>
          </cell>
          <cell r="M2131" t="str">
            <v>Summer</v>
          </cell>
          <cell r="N2131" t="str">
            <v>Peak Tier 3</v>
          </cell>
          <cell r="R2131" t="str">
            <v>C</v>
          </cell>
          <cell r="V2131">
            <v>0</v>
          </cell>
        </row>
        <row r="2132">
          <cell r="G2132" t="str">
            <v>EL-6</v>
          </cell>
          <cell r="J2132" t="str">
            <v>NSGC</v>
          </cell>
          <cell r="L2132" t="str">
            <v>Energy</v>
          </cell>
          <cell r="M2132" t="str">
            <v>Summer</v>
          </cell>
          <cell r="N2132" t="str">
            <v>Peak Tier 4</v>
          </cell>
          <cell r="R2132" t="str">
            <v>C</v>
          </cell>
          <cell r="V2132">
            <v>0</v>
          </cell>
        </row>
        <row r="2133">
          <cell r="G2133" t="str">
            <v>EL-6</v>
          </cell>
          <cell r="J2133" t="str">
            <v>NSGC</v>
          </cell>
          <cell r="L2133" t="str">
            <v>Energy</v>
          </cell>
          <cell r="M2133" t="str">
            <v>Summer</v>
          </cell>
          <cell r="N2133" t="str">
            <v>Peak Tier 5</v>
          </cell>
          <cell r="R2133" t="str">
            <v>C</v>
          </cell>
          <cell r="V2133">
            <v>0</v>
          </cell>
        </row>
        <row r="2134">
          <cell r="G2134" t="str">
            <v>EL-6</v>
          </cell>
          <cell r="J2134" t="str">
            <v>NSGC</v>
          </cell>
          <cell r="L2134" t="str">
            <v>Energy</v>
          </cell>
          <cell r="M2134" t="str">
            <v>Winter</v>
          </cell>
          <cell r="N2134" t="str">
            <v>Off Peak Tier 1</v>
          </cell>
          <cell r="R2134" t="str">
            <v>C</v>
          </cell>
          <cell r="V2134">
            <v>0</v>
          </cell>
        </row>
        <row r="2135">
          <cell r="G2135" t="str">
            <v>EL-6</v>
          </cell>
          <cell r="J2135" t="str">
            <v>NSGC</v>
          </cell>
          <cell r="L2135" t="str">
            <v>Energy</v>
          </cell>
          <cell r="M2135" t="str">
            <v>Winter</v>
          </cell>
          <cell r="N2135" t="str">
            <v>Off Peak Tier 2</v>
          </cell>
          <cell r="R2135" t="str">
            <v>C</v>
          </cell>
          <cell r="V2135">
            <v>0</v>
          </cell>
        </row>
        <row r="2136">
          <cell r="G2136" t="str">
            <v>EL-6</v>
          </cell>
          <cell r="J2136" t="str">
            <v>NSGC</v>
          </cell>
          <cell r="L2136" t="str">
            <v>Energy</v>
          </cell>
          <cell r="M2136" t="str">
            <v>Winter</v>
          </cell>
          <cell r="N2136" t="str">
            <v>Off Peak Tier 3</v>
          </cell>
          <cell r="R2136" t="str">
            <v>C</v>
          </cell>
          <cell r="V2136">
            <v>0</v>
          </cell>
        </row>
        <row r="2137">
          <cell r="G2137" t="str">
            <v>EL-6</v>
          </cell>
          <cell r="J2137" t="str">
            <v>NSGC</v>
          </cell>
          <cell r="L2137" t="str">
            <v>Energy</v>
          </cell>
          <cell r="M2137" t="str">
            <v>Winter</v>
          </cell>
          <cell r="N2137" t="str">
            <v>Off Peak Tier 4</v>
          </cell>
          <cell r="R2137" t="str">
            <v>C</v>
          </cell>
          <cell r="V2137">
            <v>0</v>
          </cell>
        </row>
        <row r="2138">
          <cell r="G2138" t="str">
            <v>EL-6</v>
          </cell>
          <cell r="J2138" t="str">
            <v>NSGC</v>
          </cell>
          <cell r="L2138" t="str">
            <v>Energy</v>
          </cell>
          <cell r="M2138" t="str">
            <v>Winter</v>
          </cell>
          <cell r="N2138" t="str">
            <v>Off Peak Tier 5</v>
          </cell>
          <cell r="R2138" t="str">
            <v>C</v>
          </cell>
          <cell r="V2138">
            <v>0</v>
          </cell>
        </row>
        <row r="2139">
          <cell r="G2139" t="str">
            <v>EL-6</v>
          </cell>
          <cell r="J2139" t="str">
            <v>NSGC</v>
          </cell>
          <cell r="L2139" t="str">
            <v>Energy</v>
          </cell>
          <cell r="M2139" t="str">
            <v>Winter</v>
          </cell>
          <cell r="N2139" t="str">
            <v>Part Peak Tier 1</v>
          </cell>
          <cell r="R2139" t="str">
            <v>C</v>
          </cell>
          <cell r="V2139">
            <v>0</v>
          </cell>
        </row>
        <row r="2140">
          <cell r="G2140" t="str">
            <v>EL-6</v>
          </cell>
          <cell r="J2140" t="str">
            <v>NSGC</v>
          </cell>
          <cell r="L2140" t="str">
            <v>Energy</v>
          </cell>
          <cell r="M2140" t="str">
            <v>Winter</v>
          </cell>
          <cell r="N2140" t="str">
            <v>Part Peak Tier 2</v>
          </cell>
          <cell r="R2140" t="str">
            <v>C</v>
          </cell>
          <cell r="V2140">
            <v>0</v>
          </cell>
        </row>
        <row r="2141">
          <cell r="G2141" t="str">
            <v>EL-6</v>
          </cell>
          <cell r="J2141" t="str">
            <v>NSGC</v>
          </cell>
          <cell r="L2141" t="str">
            <v>Energy</v>
          </cell>
          <cell r="M2141" t="str">
            <v>Winter</v>
          </cell>
          <cell r="N2141" t="str">
            <v>Part Peak Tier 3</v>
          </cell>
          <cell r="R2141" t="str">
            <v>C</v>
          </cell>
          <cell r="V2141">
            <v>0</v>
          </cell>
        </row>
        <row r="2142">
          <cell r="G2142" t="str">
            <v>EL-6</v>
          </cell>
          <cell r="J2142" t="str">
            <v>NSGC</v>
          </cell>
          <cell r="L2142" t="str">
            <v>Energy</v>
          </cell>
          <cell r="M2142" t="str">
            <v>Winter</v>
          </cell>
          <cell r="N2142" t="str">
            <v>Part Peak Tier 4</v>
          </cell>
          <cell r="R2142" t="str">
            <v>C</v>
          </cell>
          <cell r="V2142">
            <v>0</v>
          </cell>
        </row>
        <row r="2143">
          <cell r="G2143" t="str">
            <v>EL-6</v>
          </cell>
          <cell r="J2143" t="str">
            <v>NSGC</v>
          </cell>
          <cell r="L2143" t="str">
            <v>Energy</v>
          </cell>
          <cell r="M2143" t="str">
            <v>Winter</v>
          </cell>
          <cell r="N2143" t="str">
            <v>Part Peak Tier 5</v>
          </cell>
          <cell r="R2143" t="str">
            <v>C</v>
          </cell>
          <cell r="V2143">
            <v>0</v>
          </cell>
        </row>
        <row r="2144">
          <cell r="G2144" t="str">
            <v>EL-6</v>
          </cell>
          <cell r="J2144" t="str">
            <v>PPP</v>
          </cell>
          <cell r="L2144" t="str">
            <v>Energy</v>
          </cell>
          <cell r="M2144" t="str">
            <v>N/A</v>
          </cell>
          <cell r="N2144" t="str">
            <v>Min Bill kWh</v>
          </cell>
          <cell r="R2144" t="str">
            <v>C</v>
          </cell>
          <cell r="V2144">
            <v>0</v>
          </cell>
        </row>
        <row r="2145">
          <cell r="G2145" t="str">
            <v>EL-6</v>
          </cell>
          <cell r="J2145" t="str">
            <v>PPP</v>
          </cell>
          <cell r="L2145" t="str">
            <v>Energy</v>
          </cell>
          <cell r="M2145" t="str">
            <v>Summer</v>
          </cell>
          <cell r="N2145" t="str">
            <v>Off Peak Tier 1</v>
          </cell>
          <cell r="R2145" t="str">
            <v>C</v>
          </cell>
          <cell r="V2145">
            <v>0</v>
          </cell>
        </row>
        <row r="2146">
          <cell r="G2146" t="str">
            <v>EL-6</v>
          </cell>
          <cell r="J2146" t="str">
            <v>PPP</v>
          </cell>
          <cell r="L2146" t="str">
            <v>Energy</v>
          </cell>
          <cell r="M2146" t="str">
            <v>Summer</v>
          </cell>
          <cell r="N2146" t="str">
            <v>Off Peak Tier 2</v>
          </cell>
          <cell r="R2146" t="str">
            <v>C</v>
          </cell>
          <cell r="V2146">
            <v>0</v>
          </cell>
        </row>
        <row r="2147">
          <cell r="G2147" t="str">
            <v>EL-6</v>
          </cell>
          <cell r="J2147" t="str">
            <v>PPP</v>
          </cell>
          <cell r="L2147" t="str">
            <v>Energy</v>
          </cell>
          <cell r="M2147" t="str">
            <v>Summer</v>
          </cell>
          <cell r="N2147" t="str">
            <v>Off Peak Tier 3</v>
          </cell>
          <cell r="R2147" t="str">
            <v>C</v>
          </cell>
          <cell r="V2147">
            <v>0</v>
          </cell>
        </row>
        <row r="2148">
          <cell r="G2148" t="str">
            <v>EL-6</v>
          </cell>
          <cell r="J2148" t="str">
            <v>PPP</v>
          </cell>
          <cell r="L2148" t="str">
            <v>Energy</v>
          </cell>
          <cell r="M2148" t="str">
            <v>Summer</v>
          </cell>
          <cell r="N2148" t="str">
            <v>Off Peak Tier 4</v>
          </cell>
          <cell r="R2148" t="str">
            <v>C</v>
          </cell>
          <cell r="V2148">
            <v>0</v>
          </cell>
        </row>
        <row r="2149">
          <cell r="G2149" t="str">
            <v>EL-6</v>
          </cell>
          <cell r="J2149" t="str">
            <v>PPP</v>
          </cell>
          <cell r="L2149" t="str">
            <v>Energy</v>
          </cell>
          <cell r="M2149" t="str">
            <v>Summer</v>
          </cell>
          <cell r="N2149" t="str">
            <v>Off Peak Tier 5</v>
          </cell>
          <cell r="R2149" t="str">
            <v>C</v>
          </cell>
          <cell r="V2149">
            <v>0</v>
          </cell>
        </row>
        <row r="2150">
          <cell r="G2150" t="str">
            <v>EL-6</v>
          </cell>
          <cell r="J2150" t="str">
            <v>PPP</v>
          </cell>
          <cell r="L2150" t="str">
            <v>Energy</v>
          </cell>
          <cell r="M2150" t="str">
            <v>Summer</v>
          </cell>
          <cell r="N2150" t="str">
            <v>Part Peak Tier 1</v>
          </cell>
          <cell r="R2150" t="str">
            <v>C</v>
          </cell>
          <cell r="V2150">
            <v>0</v>
          </cell>
        </row>
        <row r="2151">
          <cell r="G2151" t="str">
            <v>EL-6</v>
          </cell>
          <cell r="J2151" t="str">
            <v>PPP</v>
          </cell>
          <cell r="L2151" t="str">
            <v>Energy</v>
          </cell>
          <cell r="M2151" t="str">
            <v>Summer</v>
          </cell>
          <cell r="N2151" t="str">
            <v>Part Peak Tier 2</v>
          </cell>
          <cell r="R2151" t="str">
            <v>C</v>
          </cell>
          <cell r="V2151">
            <v>0</v>
          </cell>
        </row>
        <row r="2152">
          <cell r="G2152" t="str">
            <v>EL-6</v>
          </cell>
          <cell r="J2152" t="str">
            <v>PPP</v>
          </cell>
          <cell r="L2152" t="str">
            <v>Energy</v>
          </cell>
          <cell r="M2152" t="str">
            <v>Summer</v>
          </cell>
          <cell r="N2152" t="str">
            <v>Part Peak Tier 3</v>
          </cell>
          <cell r="R2152" t="str">
            <v>C</v>
          </cell>
          <cell r="V2152">
            <v>0</v>
          </cell>
        </row>
        <row r="2153">
          <cell r="G2153" t="str">
            <v>EL-6</v>
          </cell>
          <cell r="J2153" t="str">
            <v>PPP</v>
          </cell>
          <cell r="L2153" t="str">
            <v>Energy</v>
          </cell>
          <cell r="M2153" t="str">
            <v>Summer</v>
          </cell>
          <cell r="N2153" t="str">
            <v>Part Peak Tier 4</v>
          </cell>
          <cell r="R2153" t="str">
            <v>C</v>
          </cell>
          <cell r="V2153">
            <v>0</v>
          </cell>
        </row>
        <row r="2154">
          <cell r="G2154" t="str">
            <v>EL-6</v>
          </cell>
          <cell r="J2154" t="str">
            <v>PPP</v>
          </cell>
          <cell r="L2154" t="str">
            <v>Energy</v>
          </cell>
          <cell r="M2154" t="str">
            <v>Summer</v>
          </cell>
          <cell r="N2154" t="str">
            <v>Part Peak Tier 5</v>
          </cell>
          <cell r="R2154" t="str">
            <v>C</v>
          </cell>
          <cell r="V2154">
            <v>0</v>
          </cell>
        </row>
        <row r="2155">
          <cell r="G2155" t="str">
            <v>EL-6</v>
          </cell>
          <cell r="J2155" t="str">
            <v>PPP</v>
          </cell>
          <cell r="L2155" t="str">
            <v>Energy</v>
          </cell>
          <cell r="M2155" t="str">
            <v>Summer</v>
          </cell>
          <cell r="N2155" t="str">
            <v>Peak Tier 1</v>
          </cell>
          <cell r="R2155" t="str">
            <v>C</v>
          </cell>
          <cell r="V2155">
            <v>0</v>
          </cell>
        </row>
        <row r="2156">
          <cell r="G2156" t="str">
            <v>EL-6</v>
          </cell>
          <cell r="J2156" t="str">
            <v>PPP</v>
          </cell>
          <cell r="L2156" t="str">
            <v>Energy</v>
          </cell>
          <cell r="M2156" t="str">
            <v>Summer</v>
          </cell>
          <cell r="N2156" t="str">
            <v>Peak Tier 2</v>
          </cell>
          <cell r="R2156" t="str">
            <v>C</v>
          </cell>
          <cell r="V2156">
            <v>0</v>
          </cell>
        </row>
        <row r="2157">
          <cell r="G2157" t="str">
            <v>EL-6</v>
          </cell>
          <cell r="J2157" t="str">
            <v>PPP</v>
          </cell>
          <cell r="L2157" t="str">
            <v>Energy</v>
          </cell>
          <cell r="M2157" t="str">
            <v>Summer</v>
          </cell>
          <cell r="N2157" t="str">
            <v>Peak Tier 3</v>
          </cell>
          <cell r="R2157" t="str">
            <v>C</v>
          </cell>
          <cell r="V2157">
            <v>0</v>
          </cell>
        </row>
        <row r="2158">
          <cell r="G2158" t="str">
            <v>EL-6</v>
          </cell>
          <cell r="J2158" t="str">
            <v>PPP</v>
          </cell>
          <cell r="L2158" t="str">
            <v>Energy</v>
          </cell>
          <cell r="M2158" t="str">
            <v>Summer</v>
          </cell>
          <cell r="N2158" t="str">
            <v>Peak Tier 4</v>
          </cell>
          <cell r="R2158" t="str">
            <v>C</v>
          </cell>
          <cell r="V2158">
            <v>0</v>
          </cell>
        </row>
        <row r="2159">
          <cell r="G2159" t="str">
            <v>EL-6</v>
          </cell>
          <cell r="J2159" t="str">
            <v>PPP</v>
          </cell>
          <cell r="L2159" t="str">
            <v>Energy</v>
          </cell>
          <cell r="M2159" t="str">
            <v>Summer</v>
          </cell>
          <cell r="N2159" t="str">
            <v>Peak Tier 5</v>
          </cell>
          <cell r="R2159" t="str">
            <v>C</v>
          </cell>
          <cell r="V2159">
            <v>0</v>
          </cell>
        </row>
        <row r="2160">
          <cell r="G2160" t="str">
            <v>EL-6</v>
          </cell>
          <cell r="J2160" t="str">
            <v>PPP</v>
          </cell>
          <cell r="L2160" t="str">
            <v>Energy</v>
          </cell>
          <cell r="M2160" t="str">
            <v>Winter</v>
          </cell>
          <cell r="N2160" t="str">
            <v>Off Peak Tier 1</v>
          </cell>
          <cell r="R2160" t="str">
            <v>C</v>
          </cell>
          <cell r="V2160">
            <v>0</v>
          </cell>
        </row>
        <row r="2161">
          <cell r="G2161" t="str">
            <v>EL-6</v>
          </cell>
          <cell r="J2161" t="str">
            <v>PPP</v>
          </cell>
          <cell r="L2161" t="str">
            <v>Energy</v>
          </cell>
          <cell r="M2161" t="str">
            <v>Winter</v>
          </cell>
          <cell r="N2161" t="str">
            <v>Off Peak Tier 2</v>
          </cell>
          <cell r="R2161" t="str">
            <v>C</v>
          </cell>
          <cell r="V2161">
            <v>0</v>
          </cell>
        </row>
        <row r="2162">
          <cell r="G2162" t="str">
            <v>EL-6</v>
          </cell>
          <cell r="J2162" t="str">
            <v>PPP</v>
          </cell>
          <cell r="L2162" t="str">
            <v>Energy</v>
          </cell>
          <cell r="M2162" t="str">
            <v>Winter</v>
          </cell>
          <cell r="N2162" t="str">
            <v>Off Peak Tier 3</v>
          </cell>
          <cell r="R2162" t="str">
            <v>C</v>
          </cell>
          <cell r="V2162">
            <v>0</v>
          </cell>
        </row>
        <row r="2163">
          <cell r="G2163" t="str">
            <v>EL-6</v>
          </cell>
          <cell r="J2163" t="str">
            <v>PPP</v>
          </cell>
          <cell r="L2163" t="str">
            <v>Energy</v>
          </cell>
          <cell r="M2163" t="str">
            <v>Winter</v>
          </cell>
          <cell r="N2163" t="str">
            <v>Off Peak Tier 4</v>
          </cell>
          <cell r="R2163" t="str">
            <v>C</v>
          </cell>
          <cell r="V2163">
            <v>0</v>
          </cell>
        </row>
        <row r="2164">
          <cell r="G2164" t="str">
            <v>EL-6</v>
          </cell>
          <cell r="J2164" t="str">
            <v>PPP</v>
          </cell>
          <cell r="L2164" t="str">
            <v>Energy</v>
          </cell>
          <cell r="M2164" t="str">
            <v>Winter</v>
          </cell>
          <cell r="N2164" t="str">
            <v>Off Peak Tier 5</v>
          </cell>
          <cell r="R2164" t="str">
            <v>C</v>
          </cell>
          <cell r="V2164">
            <v>0</v>
          </cell>
        </row>
        <row r="2165">
          <cell r="G2165" t="str">
            <v>EL-6</v>
          </cell>
          <cell r="J2165" t="str">
            <v>PPP</v>
          </cell>
          <cell r="L2165" t="str">
            <v>Energy</v>
          </cell>
          <cell r="M2165" t="str">
            <v>Winter</v>
          </cell>
          <cell r="N2165" t="str">
            <v>Part Peak Tier 1</v>
          </cell>
          <cell r="R2165" t="str">
            <v>C</v>
          </cell>
          <cell r="V2165">
            <v>0</v>
          </cell>
        </row>
        <row r="2166">
          <cell r="G2166" t="str">
            <v>EL-6</v>
          </cell>
          <cell r="J2166" t="str">
            <v>PPP</v>
          </cell>
          <cell r="L2166" t="str">
            <v>Energy</v>
          </cell>
          <cell r="M2166" t="str">
            <v>Winter</v>
          </cell>
          <cell r="N2166" t="str">
            <v>Part Peak Tier 2</v>
          </cell>
          <cell r="R2166" t="str">
            <v>C</v>
          </cell>
          <cell r="V2166">
            <v>0</v>
          </cell>
        </row>
        <row r="2167">
          <cell r="G2167" t="str">
            <v>EL-6</v>
          </cell>
          <cell r="J2167" t="str">
            <v>PPP</v>
          </cell>
          <cell r="L2167" t="str">
            <v>Energy</v>
          </cell>
          <cell r="M2167" t="str">
            <v>Winter</v>
          </cell>
          <cell r="N2167" t="str">
            <v>Part Peak Tier 3</v>
          </cell>
          <cell r="R2167" t="str">
            <v>C</v>
          </cell>
          <cell r="V2167">
            <v>0</v>
          </cell>
        </row>
        <row r="2168">
          <cell r="G2168" t="str">
            <v>EL-6</v>
          </cell>
          <cell r="J2168" t="str">
            <v>PPP</v>
          </cell>
          <cell r="L2168" t="str">
            <v>Energy</v>
          </cell>
          <cell r="M2168" t="str">
            <v>Winter</v>
          </cell>
          <cell r="N2168" t="str">
            <v>Part Peak Tier 4</v>
          </cell>
          <cell r="R2168" t="str">
            <v>C</v>
          </cell>
          <cell r="V2168">
            <v>0</v>
          </cell>
        </row>
        <row r="2169">
          <cell r="G2169" t="str">
            <v>EL-6</v>
          </cell>
          <cell r="J2169" t="str">
            <v>PPP</v>
          </cell>
          <cell r="L2169" t="str">
            <v>Energy</v>
          </cell>
          <cell r="M2169" t="str">
            <v>Winter</v>
          </cell>
          <cell r="N2169" t="str">
            <v>Part Peak Tier 5</v>
          </cell>
          <cell r="R2169" t="str">
            <v>C</v>
          </cell>
          <cell r="V2169">
            <v>0</v>
          </cell>
        </row>
        <row r="2170">
          <cell r="G2170" t="str">
            <v>EL-6</v>
          </cell>
          <cell r="J2170" t="str">
            <v>PPP</v>
          </cell>
          <cell r="L2170" t="str">
            <v>Energy</v>
          </cell>
          <cell r="M2170" t="str">
            <v>N/A</v>
          </cell>
          <cell r="N2170" t="str">
            <v>Min Bill kWh</v>
          </cell>
          <cell r="R2170" t="str">
            <v>C</v>
          </cell>
          <cell r="V2170">
            <v>0</v>
          </cell>
        </row>
        <row r="2171">
          <cell r="G2171" t="str">
            <v>EL-6</v>
          </cell>
          <cell r="J2171" t="str">
            <v>PPP</v>
          </cell>
          <cell r="L2171" t="str">
            <v>Energy</v>
          </cell>
          <cell r="M2171" t="str">
            <v>Summer</v>
          </cell>
          <cell r="N2171" t="str">
            <v>Off Peak Tier 1</v>
          </cell>
          <cell r="R2171" t="str">
            <v>C</v>
          </cell>
          <cell r="V2171">
            <v>0</v>
          </cell>
        </row>
        <row r="2172">
          <cell r="G2172" t="str">
            <v>EL-6</v>
          </cell>
          <cell r="J2172" t="str">
            <v>PPP</v>
          </cell>
          <cell r="L2172" t="str">
            <v>Energy</v>
          </cell>
          <cell r="M2172" t="str">
            <v>Summer</v>
          </cell>
          <cell r="N2172" t="str">
            <v>Off Peak Tier 2</v>
          </cell>
          <cell r="R2172" t="str">
            <v>C</v>
          </cell>
          <cell r="V2172">
            <v>0</v>
          </cell>
        </row>
        <row r="2173">
          <cell r="G2173" t="str">
            <v>EL-6</v>
          </cell>
          <cell r="J2173" t="str">
            <v>PPP</v>
          </cell>
          <cell r="L2173" t="str">
            <v>Energy</v>
          </cell>
          <cell r="M2173" t="str">
            <v>Summer</v>
          </cell>
          <cell r="N2173" t="str">
            <v>Off Peak Tier 3</v>
          </cell>
          <cell r="R2173" t="str">
            <v>C</v>
          </cell>
          <cell r="V2173">
            <v>0</v>
          </cell>
        </row>
        <row r="2174">
          <cell r="G2174" t="str">
            <v>EL-6</v>
          </cell>
          <cell r="J2174" t="str">
            <v>PPP</v>
          </cell>
          <cell r="L2174" t="str">
            <v>Energy</v>
          </cell>
          <cell r="M2174" t="str">
            <v>Summer</v>
          </cell>
          <cell r="N2174" t="str">
            <v>Off Peak Tier 4</v>
          </cell>
          <cell r="R2174" t="str">
            <v>C</v>
          </cell>
          <cell r="V2174">
            <v>0</v>
          </cell>
        </row>
        <row r="2175">
          <cell r="G2175" t="str">
            <v>EL-6</v>
          </cell>
          <cell r="J2175" t="str">
            <v>PPP</v>
          </cell>
          <cell r="L2175" t="str">
            <v>Energy</v>
          </cell>
          <cell r="M2175" t="str">
            <v>Summer</v>
          </cell>
          <cell r="N2175" t="str">
            <v>Off Peak Tier 5</v>
          </cell>
          <cell r="R2175" t="str">
            <v>C</v>
          </cell>
          <cell r="V2175">
            <v>0</v>
          </cell>
        </row>
        <row r="2176">
          <cell r="G2176" t="str">
            <v>EL-6</v>
          </cell>
          <cell r="J2176" t="str">
            <v>PPP</v>
          </cell>
          <cell r="L2176" t="str">
            <v>Energy</v>
          </cell>
          <cell r="M2176" t="str">
            <v>Summer</v>
          </cell>
          <cell r="N2176" t="str">
            <v>Part Peak Tier 1</v>
          </cell>
          <cell r="R2176" t="str">
            <v>C</v>
          </cell>
          <cell r="V2176">
            <v>0</v>
          </cell>
        </row>
        <row r="2177">
          <cell r="G2177" t="str">
            <v>EL-6</v>
          </cell>
          <cell r="J2177" t="str">
            <v>PPP</v>
          </cell>
          <cell r="L2177" t="str">
            <v>Energy</v>
          </cell>
          <cell r="M2177" t="str">
            <v>Summer</v>
          </cell>
          <cell r="N2177" t="str">
            <v>Part Peak Tier 2</v>
          </cell>
          <cell r="R2177" t="str">
            <v>C</v>
          </cell>
          <cell r="V2177">
            <v>0</v>
          </cell>
        </row>
        <row r="2178">
          <cell r="G2178" t="str">
            <v>EL-6</v>
          </cell>
          <cell r="J2178" t="str">
            <v>PPP</v>
          </cell>
          <cell r="L2178" t="str">
            <v>Energy</v>
          </cell>
          <cell r="M2178" t="str">
            <v>Summer</v>
          </cell>
          <cell r="N2178" t="str">
            <v>Part Peak Tier 3</v>
          </cell>
          <cell r="R2178" t="str">
            <v>C</v>
          </cell>
          <cell r="V2178">
            <v>0</v>
          </cell>
        </row>
        <row r="2179">
          <cell r="G2179" t="str">
            <v>EL-6</v>
          </cell>
          <cell r="J2179" t="str">
            <v>PPP</v>
          </cell>
          <cell r="L2179" t="str">
            <v>Energy</v>
          </cell>
          <cell r="M2179" t="str">
            <v>Summer</v>
          </cell>
          <cell r="N2179" t="str">
            <v>Part Peak Tier 4</v>
          </cell>
          <cell r="R2179" t="str">
            <v>C</v>
          </cell>
          <cell r="V2179">
            <v>0</v>
          </cell>
        </row>
        <row r="2180">
          <cell r="G2180" t="str">
            <v>EL-6</v>
          </cell>
          <cell r="J2180" t="str">
            <v>PPP</v>
          </cell>
          <cell r="L2180" t="str">
            <v>Energy</v>
          </cell>
          <cell r="M2180" t="str">
            <v>Summer</v>
          </cell>
          <cell r="N2180" t="str">
            <v>Part Peak Tier 5</v>
          </cell>
          <cell r="R2180" t="str">
            <v>C</v>
          </cell>
          <cell r="V2180">
            <v>0</v>
          </cell>
        </row>
        <row r="2181">
          <cell r="G2181" t="str">
            <v>EL-6</v>
          </cell>
          <cell r="J2181" t="str">
            <v>PPP</v>
          </cell>
          <cell r="L2181" t="str">
            <v>Energy</v>
          </cell>
          <cell r="M2181" t="str">
            <v>Summer</v>
          </cell>
          <cell r="N2181" t="str">
            <v>Peak Tier 1</v>
          </cell>
          <cell r="R2181" t="str">
            <v>C</v>
          </cell>
          <cell r="V2181">
            <v>0</v>
          </cell>
        </row>
        <row r="2182">
          <cell r="G2182" t="str">
            <v>EL-6</v>
          </cell>
          <cell r="J2182" t="str">
            <v>PPP</v>
          </cell>
          <cell r="L2182" t="str">
            <v>Energy</v>
          </cell>
          <cell r="M2182" t="str">
            <v>Summer</v>
          </cell>
          <cell r="N2182" t="str">
            <v>Peak Tier 2</v>
          </cell>
          <cell r="R2182" t="str">
            <v>C</v>
          </cell>
          <cell r="V2182">
            <v>0</v>
          </cell>
        </row>
        <row r="2183">
          <cell r="G2183" t="str">
            <v>EL-6</v>
          </cell>
          <cell r="J2183" t="str">
            <v>PPP</v>
          </cell>
          <cell r="L2183" t="str">
            <v>Energy</v>
          </cell>
          <cell r="M2183" t="str">
            <v>Summer</v>
          </cell>
          <cell r="N2183" t="str">
            <v>Peak Tier 3</v>
          </cell>
          <cell r="R2183" t="str">
            <v>C</v>
          </cell>
          <cell r="V2183">
            <v>0</v>
          </cell>
        </row>
        <row r="2184">
          <cell r="G2184" t="str">
            <v>EL-6</v>
          </cell>
          <cell r="J2184" t="str">
            <v>PPP</v>
          </cell>
          <cell r="L2184" t="str">
            <v>Energy</v>
          </cell>
          <cell r="M2184" t="str">
            <v>Summer</v>
          </cell>
          <cell r="N2184" t="str">
            <v>Peak Tier 4</v>
          </cell>
          <cell r="R2184" t="str">
            <v>C</v>
          </cell>
          <cell r="V2184">
            <v>0</v>
          </cell>
        </row>
        <row r="2185">
          <cell r="G2185" t="str">
            <v>EL-6</v>
          </cell>
          <cell r="J2185" t="str">
            <v>PPP</v>
          </cell>
          <cell r="L2185" t="str">
            <v>Energy</v>
          </cell>
          <cell r="M2185" t="str">
            <v>Summer</v>
          </cell>
          <cell r="N2185" t="str">
            <v>Peak Tier 5</v>
          </cell>
          <cell r="R2185" t="str">
            <v>C</v>
          </cell>
          <cell r="V2185">
            <v>0</v>
          </cell>
        </row>
        <row r="2186">
          <cell r="G2186" t="str">
            <v>EL-6</v>
          </cell>
          <cell r="J2186" t="str">
            <v>PPP</v>
          </cell>
          <cell r="L2186" t="str">
            <v>Energy</v>
          </cell>
          <cell r="M2186" t="str">
            <v>Winter</v>
          </cell>
          <cell r="N2186" t="str">
            <v>Off Peak Tier 1</v>
          </cell>
          <cell r="R2186" t="str">
            <v>C</v>
          </cell>
          <cell r="V2186">
            <v>0</v>
          </cell>
        </row>
        <row r="2187">
          <cell r="G2187" t="str">
            <v>EL-6</v>
          </cell>
          <cell r="J2187" t="str">
            <v>PPP</v>
          </cell>
          <cell r="L2187" t="str">
            <v>Energy</v>
          </cell>
          <cell r="M2187" t="str">
            <v>Winter</v>
          </cell>
          <cell r="N2187" t="str">
            <v>Off Peak Tier 2</v>
          </cell>
          <cell r="R2187" t="str">
            <v>C</v>
          </cell>
          <cell r="V2187">
            <v>0</v>
          </cell>
        </row>
        <row r="2188">
          <cell r="G2188" t="str">
            <v>EL-6</v>
          </cell>
          <cell r="J2188" t="str">
            <v>PPP</v>
          </cell>
          <cell r="L2188" t="str">
            <v>Energy</v>
          </cell>
          <cell r="M2188" t="str">
            <v>Winter</v>
          </cell>
          <cell r="N2188" t="str">
            <v>Off Peak Tier 3</v>
          </cell>
          <cell r="R2188" t="str">
            <v>C</v>
          </cell>
          <cell r="V2188">
            <v>0</v>
          </cell>
        </row>
        <row r="2189">
          <cell r="G2189" t="str">
            <v>EL-6</v>
          </cell>
          <cell r="J2189" t="str">
            <v>PPP</v>
          </cell>
          <cell r="L2189" t="str">
            <v>Energy</v>
          </cell>
          <cell r="M2189" t="str">
            <v>Winter</v>
          </cell>
          <cell r="N2189" t="str">
            <v>Off Peak Tier 4</v>
          </cell>
          <cell r="R2189" t="str">
            <v>C</v>
          </cell>
          <cell r="V2189">
            <v>0</v>
          </cell>
        </row>
        <row r="2190">
          <cell r="G2190" t="str">
            <v>EL-6</v>
          </cell>
          <cell r="J2190" t="str">
            <v>PPP</v>
          </cell>
          <cell r="L2190" t="str">
            <v>Energy</v>
          </cell>
          <cell r="M2190" t="str">
            <v>Winter</v>
          </cell>
          <cell r="N2190" t="str">
            <v>Off Peak Tier 5</v>
          </cell>
          <cell r="R2190" t="str">
            <v>C</v>
          </cell>
          <cell r="V2190">
            <v>0</v>
          </cell>
        </row>
        <row r="2191">
          <cell r="G2191" t="str">
            <v>EL-6</v>
          </cell>
          <cell r="J2191" t="str">
            <v>PPP</v>
          </cell>
          <cell r="L2191" t="str">
            <v>Energy</v>
          </cell>
          <cell r="M2191" t="str">
            <v>Winter</v>
          </cell>
          <cell r="N2191" t="str">
            <v>Part Peak Tier 1</v>
          </cell>
          <cell r="R2191" t="str">
            <v>C</v>
          </cell>
          <cell r="V2191">
            <v>0</v>
          </cell>
        </row>
        <row r="2192">
          <cell r="G2192" t="str">
            <v>EL-6</v>
          </cell>
          <cell r="J2192" t="str">
            <v>PPP</v>
          </cell>
          <cell r="L2192" t="str">
            <v>Energy</v>
          </cell>
          <cell r="M2192" t="str">
            <v>Winter</v>
          </cell>
          <cell r="N2192" t="str">
            <v>Part Peak Tier 2</v>
          </cell>
          <cell r="R2192" t="str">
            <v>C</v>
          </cell>
          <cell r="V2192">
            <v>0</v>
          </cell>
        </row>
        <row r="2193">
          <cell r="G2193" t="str">
            <v>EL-6</v>
          </cell>
          <cell r="J2193" t="str">
            <v>PPP</v>
          </cell>
          <cell r="L2193" t="str">
            <v>Energy</v>
          </cell>
          <cell r="M2193" t="str">
            <v>Winter</v>
          </cell>
          <cell r="N2193" t="str">
            <v>Part Peak Tier 3</v>
          </cell>
          <cell r="R2193" t="str">
            <v>C</v>
          </cell>
          <cell r="V2193">
            <v>0</v>
          </cell>
        </row>
        <row r="2194">
          <cell r="G2194" t="str">
            <v>EL-6</v>
          </cell>
          <cell r="J2194" t="str">
            <v>PPP</v>
          </cell>
          <cell r="L2194" t="str">
            <v>Energy</v>
          </cell>
          <cell r="M2194" t="str">
            <v>Winter</v>
          </cell>
          <cell r="N2194" t="str">
            <v>Part Peak Tier 4</v>
          </cell>
          <cell r="R2194" t="str">
            <v>C</v>
          </cell>
          <cell r="V2194">
            <v>0</v>
          </cell>
        </row>
        <row r="2195">
          <cell r="G2195" t="str">
            <v>EL-6</v>
          </cell>
          <cell r="J2195" t="str">
            <v>PPP</v>
          </cell>
          <cell r="L2195" t="str">
            <v>Energy</v>
          </cell>
          <cell r="M2195" t="str">
            <v>Winter</v>
          </cell>
          <cell r="N2195" t="str">
            <v>Part Peak Tier 5</v>
          </cell>
          <cell r="R2195" t="str">
            <v>C</v>
          </cell>
          <cell r="V2195">
            <v>0</v>
          </cell>
        </row>
        <row r="2196">
          <cell r="G2196" t="str">
            <v>EL-6</v>
          </cell>
          <cell r="J2196" t="str">
            <v>RS</v>
          </cell>
          <cell r="L2196" t="str">
            <v>Energy</v>
          </cell>
          <cell r="M2196" t="str">
            <v>Summer</v>
          </cell>
          <cell r="N2196" t="str">
            <v>Peak Tier 1</v>
          </cell>
          <cell r="R2196" t="str">
            <v>C</v>
          </cell>
          <cell r="V2196">
            <v>0</v>
          </cell>
        </row>
        <row r="2197">
          <cell r="G2197" t="str">
            <v>EL-6</v>
          </cell>
          <cell r="J2197" t="str">
            <v>RS</v>
          </cell>
          <cell r="L2197" t="str">
            <v>Energy</v>
          </cell>
          <cell r="M2197" t="str">
            <v>Summer</v>
          </cell>
          <cell r="N2197" t="str">
            <v>Peak Tier 2</v>
          </cell>
          <cell r="R2197" t="str">
            <v>C</v>
          </cell>
          <cell r="V2197">
            <v>0</v>
          </cell>
        </row>
        <row r="2198">
          <cell r="G2198" t="str">
            <v>EL-6</v>
          </cell>
          <cell r="J2198" t="str">
            <v>RS</v>
          </cell>
          <cell r="L2198" t="str">
            <v>Energy</v>
          </cell>
          <cell r="M2198" t="str">
            <v>Summer</v>
          </cell>
          <cell r="N2198" t="str">
            <v>Peak Tier 3</v>
          </cell>
          <cell r="R2198" t="str">
            <v>C</v>
          </cell>
          <cell r="V2198">
            <v>0</v>
          </cell>
        </row>
        <row r="2199">
          <cell r="G2199" t="str">
            <v>EL-6</v>
          </cell>
          <cell r="J2199" t="str">
            <v>RS</v>
          </cell>
          <cell r="L2199" t="str">
            <v>Energy</v>
          </cell>
          <cell r="M2199" t="str">
            <v>Summer</v>
          </cell>
          <cell r="N2199" t="str">
            <v>Peak Tier 4</v>
          </cell>
          <cell r="R2199" t="str">
            <v>C</v>
          </cell>
          <cell r="V2199">
            <v>0</v>
          </cell>
        </row>
        <row r="2200">
          <cell r="G2200" t="str">
            <v>EL-6</v>
          </cell>
          <cell r="J2200" t="str">
            <v>RS</v>
          </cell>
          <cell r="L2200" t="str">
            <v>Energy</v>
          </cell>
          <cell r="M2200" t="str">
            <v>Summer</v>
          </cell>
          <cell r="N2200" t="str">
            <v>Peak Tier 5</v>
          </cell>
          <cell r="R2200" t="str">
            <v>C</v>
          </cell>
          <cell r="V2200">
            <v>0</v>
          </cell>
        </row>
        <row r="2201">
          <cell r="G2201" t="str">
            <v>EL-6</v>
          </cell>
          <cell r="J2201" t="str">
            <v>RS</v>
          </cell>
          <cell r="L2201" t="str">
            <v>Energy</v>
          </cell>
          <cell r="M2201" t="str">
            <v>Summer</v>
          </cell>
          <cell r="N2201" t="str">
            <v>Part Peak Tier 1</v>
          </cell>
          <cell r="R2201" t="str">
            <v>C</v>
          </cell>
          <cell r="V2201">
            <v>0</v>
          </cell>
        </row>
        <row r="2202">
          <cell r="G2202" t="str">
            <v>EL-6</v>
          </cell>
          <cell r="J2202" t="str">
            <v>RS</v>
          </cell>
          <cell r="L2202" t="str">
            <v>Energy</v>
          </cell>
          <cell r="M2202" t="str">
            <v>Summer</v>
          </cell>
          <cell r="N2202" t="str">
            <v>Part Peak Tier 2</v>
          </cell>
          <cell r="R2202" t="str">
            <v>C</v>
          </cell>
          <cell r="V2202">
            <v>0</v>
          </cell>
        </row>
        <row r="2203">
          <cell r="G2203" t="str">
            <v>EL-6</v>
          </cell>
          <cell r="J2203" t="str">
            <v>RS</v>
          </cell>
          <cell r="L2203" t="str">
            <v>Energy</v>
          </cell>
          <cell r="M2203" t="str">
            <v>Summer</v>
          </cell>
          <cell r="N2203" t="str">
            <v>Part Peak Tier 3</v>
          </cell>
          <cell r="R2203" t="str">
            <v>C</v>
          </cell>
          <cell r="V2203">
            <v>0</v>
          </cell>
        </row>
        <row r="2204">
          <cell r="G2204" t="str">
            <v>EL-6</v>
          </cell>
          <cell r="J2204" t="str">
            <v>RS</v>
          </cell>
          <cell r="L2204" t="str">
            <v>Energy</v>
          </cell>
          <cell r="M2204" t="str">
            <v>Summer</v>
          </cell>
          <cell r="N2204" t="str">
            <v>Part Peak Tier 4</v>
          </cell>
          <cell r="R2204" t="str">
            <v>C</v>
          </cell>
          <cell r="V2204">
            <v>0</v>
          </cell>
        </row>
        <row r="2205">
          <cell r="G2205" t="str">
            <v>EL-6</v>
          </cell>
          <cell r="J2205" t="str">
            <v>RS</v>
          </cell>
          <cell r="L2205" t="str">
            <v>Energy</v>
          </cell>
          <cell r="M2205" t="str">
            <v>Summer</v>
          </cell>
          <cell r="N2205" t="str">
            <v>Part Peak Tier 5</v>
          </cell>
          <cell r="R2205" t="str">
            <v>C</v>
          </cell>
          <cell r="V2205">
            <v>0</v>
          </cell>
        </row>
        <row r="2206">
          <cell r="G2206" t="str">
            <v>EL-6</v>
          </cell>
          <cell r="J2206" t="str">
            <v>RS</v>
          </cell>
          <cell r="L2206" t="str">
            <v>Energy</v>
          </cell>
          <cell r="M2206" t="str">
            <v>Summer</v>
          </cell>
          <cell r="N2206" t="str">
            <v>Off Peak Tier 1</v>
          </cell>
          <cell r="R2206" t="str">
            <v>C</v>
          </cell>
          <cell r="V2206">
            <v>0</v>
          </cell>
        </row>
        <row r="2207">
          <cell r="G2207" t="str">
            <v>EL-6</v>
          </cell>
          <cell r="J2207" t="str">
            <v>RS</v>
          </cell>
          <cell r="L2207" t="str">
            <v>Energy</v>
          </cell>
          <cell r="M2207" t="str">
            <v>Summer</v>
          </cell>
          <cell r="N2207" t="str">
            <v>Off Peak Tier 2</v>
          </cell>
          <cell r="R2207" t="str">
            <v>C</v>
          </cell>
          <cell r="V2207">
            <v>0</v>
          </cell>
        </row>
        <row r="2208">
          <cell r="G2208" t="str">
            <v>EL-6</v>
          </cell>
          <cell r="J2208" t="str">
            <v>RS</v>
          </cell>
          <cell r="L2208" t="str">
            <v>Energy</v>
          </cell>
          <cell r="M2208" t="str">
            <v>Summer</v>
          </cell>
          <cell r="N2208" t="str">
            <v>Off Peak Tier 3</v>
          </cell>
          <cell r="R2208" t="str">
            <v>C</v>
          </cell>
          <cell r="V2208">
            <v>0</v>
          </cell>
        </row>
        <row r="2209">
          <cell r="G2209" t="str">
            <v>EL-6</v>
          </cell>
          <cell r="J2209" t="str">
            <v>RS</v>
          </cell>
          <cell r="L2209" t="str">
            <v>Energy</v>
          </cell>
          <cell r="M2209" t="str">
            <v>Summer</v>
          </cell>
          <cell r="N2209" t="str">
            <v>Off Peak Tier 4</v>
          </cell>
          <cell r="R2209" t="str">
            <v>C</v>
          </cell>
          <cell r="V2209">
            <v>0</v>
          </cell>
        </row>
        <row r="2210">
          <cell r="G2210" t="str">
            <v>EL-6</v>
          </cell>
          <cell r="J2210" t="str">
            <v>RS</v>
          </cell>
          <cell r="L2210" t="str">
            <v>Energy</v>
          </cell>
          <cell r="M2210" t="str">
            <v>Summer</v>
          </cell>
          <cell r="N2210" t="str">
            <v>Off Peak Tier 5</v>
          </cell>
          <cell r="R2210" t="str">
            <v>C</v>
          </cell>
          <cell r="V2210">
            <v>0</v>
          </cell>
        </row>
        <row r="2211">
          <cell r="G2211" t="str">
            <v>EL-6</v>
          </cell>
          <cell r="J2211" t="str">
            <v>RS</v>
          </cell>
          <cell r="L2211" t="str">
            <v>Energy</v>
          </cell>
          <cell r="M2211" t="str">
            <v>Winter</v>
          </cell>
          <cell r="N2211" t="str">
            <v>Part Peak Tier 1</v>
          </cell>
          <cell r="R2211" t="str">
            <v>C</v>
          </cell>
          <cell r="V2211">
            <v>0</v>
          </cell>
        </row>
        <row r="2212">
          <cell r="G2212" t="str">
            <v>EL-6</v>
          </cell>
          <cell r="J2212" t="str">
            <v>RS</v>
          </cell>
          <cell r="L2212" t="str">
            <v>Energy</v>
          </cell>
          <cell r="M2212" t="str">
            <v>Winter</v>
          </cell>
          <cell r="N2212" t="str">
            <v>Part Peak Tier 2</v>
          </cell>
          <cell r="R2212" t="str">
            <v>C</v>
          </cell>
          <cell r="V2212">
            <v>0</v>
          </cell>
        </row>
        <row r="2213">
          <cell r="G2213" t="str">
            <v>EL-6</v>
          </cell>
          <cell r="J2213" t="str">
            <v>RS</v>
          </cell>
          <cell r="L2213" t="str">
            <v>Energy</v>
          </cell>
          <cell r="M2213" t="str">
            <v>Winter</v>
          </cell>
          <cell r="N2213" t="str">
            <v>Part Peak Tier 3</v>
          </cell>
          <cell r="R2213" t="str">
            <v>C</v>
          </cell>
          <cell r="V2213">
            <v>0</v>
          </cell>
        </row>
        <row r="2214">
          <cell r="G2214" t="str">
            <v>EL-6</v>
          </cell>
          <cell r="J2214" t="str">
            <v>RS</v>
          </cell>
          <cell r="L2214" t="str">
            <v>Energy</v>
          </cell>
          <cell r="M2214" t="str">
            <v>Winter</v>
          </cell>
          <cell r="N2214" t="str">
            <v>Part Peak Tier 4</v>
          </cell>
          <cell r="R2214" t="str">
            <v>C</v>
          </cell>
          <cell r="V2214">
            <v>0</v>
          </cell>
        </row>
        <row r="2215">
          <cell r="G2215" t="str">
            <v>EL-6</v>
          </cell>
          <cell r="J2215" t="str">
            <v>RS</v>
          </cell>
          <cell r="L2215" t="str">
            <v>Energy</v>
          </cell>
          <cell r="M2215" t="str">
            <v>Winter</v>
          </cell>
          <cell r="N2215" t="str">
            <v>Part Peak Tier 5</v>
          </cell>
          <cell r="R2215" t="str">
            <v>C</v>
          </cell>
          <cell r="V2215">
            <v>0</v>
          </cell>
        </row>
        <row r="2216">
          <cell r="G2216" t="str">
            <v>EL-6</v>
          </cell>
          <cell r="J2216" t="str">
            <v>RS</v>
          </cell>
          <cell r="L2216" t="str">
            <v>Energy</v>
          </cell>
          <cell r="M2216" t="str">
            <v>Winter</v>
          </cell>
          <cell r="N2216" t="str">
            <v>Off Peak Tier 1</v>
          </cell>
          <cell r="R2216" t="str">
            <v>C</v>
          </cell>
          <cell r="V2216">
            <v>0</v>
          </cell>
        </row>
        <row r="2217">
          <cell r="G2217" t="str">
            <v>EL-6</v>
          </cell>
          <cell r="J2217" t="str">
            <v>RS</v>
          </cell>
          <cell r="L2217" t="str">
            <v>Energy</v>
          </cell>
          <cell r="M2217" t="str">
            <v>Winter</v>
          </cell>
          <cell r="N2217" t="str">
            <v>Off Peak Tier 2</v>
          </cell>
          <cell r="R2217" t="str">
            <v>C</v>
          </cell>
          <cell r="V2217">
            <v>0</v>
          </cell>
        </row>
        <row r="2218">
          <cell r="G2218" t="str">
            <v>EL-6</v>
          </cell>
          <cell r="J2218" t="str">
            <v>RS</v>
          </cell>
          <cell r="L2218" t="str">
            <v>Energy</v>
          </cell>
          <cell r="M2218" t="str">
            <v>Winter</v>
          </cell>
          <cell r="N2218" t="str">
            <v>Off Peak Tier 3</v>
          </cell>
          <cell r="R2218" t="str">
            <v>C</v>
          </cell>
          <cell r="V2218">
            <v>0</v>
          </cell>
        </row>
        <row r="2219">
          <cell r="G2219" t="str">
            <v>EL-6</v>
          </cell>
          <cell r="J2219" t="str">
            <v>RS</v>
          </cell>
          <cell r="L2219" t="str">
            <v>Energy</v>
          </cell>
          <cell r="M2219" t="str">
            <v>Winter</v>
          </cell>
          <cell r="N2219" t="str">
            <v>Off Peak Tier 4</v>
          </cell>
          <cell r="R2219" t="str">
            <v>C</v>
          </cell>
          <cell r="V2219">
            <v>0</v>
          </cell>
        </row>
        <row r="2220">
          <cell r="G2220" t="str">
            <v>EL-6</v>
          </cell>
          <cell r="J2220" t="str">
            <v>RS</v>
          </cell>
          <cell r="L2220" t="str">
            <v>Energy</v>
          </cell>
          <cell r="M2220" t="str">
            <v>Winter</v>
          </cell>
          <cell r="N2220" t="str">
            <v>Off Peak Tier 5</v>
          </cell>
          <cell r="R2220" t="str">
            <v>C</v>
          </cell>
          <cell r="V2220">
            <v>0</v>
          </cell>
        </row>
        <row r="2221">
          <cell r="G2221" t="str">
            <v>EL-6</v>
          </cell>
          <cell r="J2221" t="str">
            <v>RS</v>
          </cell>
          <cell r="L2221" t="str">
            <v>Energy</v>
          </cell>
          <cell r="M2221" t="str">
            <v>N/A</v>
          </cell>
          <cell r="N2221" t="str">
            <v>Min Bill kWh</v>
          </cell>
          <cell r="R2221" t="str">
            <v>C</v>
          </cell>
          <cell r="V2221">
            <v>0</v>
          </cell>
        </row>
        <row r="2222">
          <cell r="G2222" t="str">
            <v>EL-6</v>
          </cell>
          <cell r="J2222" t="str">
            <v>TRA</v>
          </cell>
          <cell r="L2222" t="str">
            <v>Energy</v>
          </cell>
          <cell r="M2222" t="str">
            <v>N/A</v>
          </cell>
          <cell r="N2222" t="str">
            <v>Min Bill kWh</v>
          </cell>
          <cell r="R2222" t="str">
            <v>C</v>
          </cell>
          <cell r="V2222">
            <v>0</v>
          </cell>
        </row>
        <row r="2223">
          <cell r="G2223" t="str">
            <v>EL-6</v>
          </cell>
          <cell r="J2223" t="str">
            <v>TRA</v>
          </cell>
          <cell r="L2223" t="str">
            <v>Energy</v>
          </cell>
          <cell r="M2223" t="str">
            <v>Summer</v>
          </cell>
          <cell r="N2223" t="str">
            <v>Off Peak Tier 1</v>
          </cell>
          <cell r="R2223" t="str">
            <v>C</v>
          </cell>
          <cell r="V2223">
            <v>0</v>
          </cell>
        </row>
        <row r="2224">
          <cell r="G2224" t="str">
            <v>EL-6</v>
          </cell>
          <cell r="J2224" t="str">
            <v>TRA</v>
          </cell>
          <cell r="L2224" t="str">
            <v>Energy</v>
          </cell>
          <cell r="M2224" t="str">
            <v>Summer</v>
          </cell>
          <cell r="N2224" t="str">
            <v>Off Peak Tier 2</v>
          </cell>
          <cell r="R2224" t="str">
            <v>C</v>
          </cell>
          <cell r="V2224">
            <v>0</v>
          </cell>
        </row>
        <row r="2225">
          <cell r="G2225" t="str">
            <v>EL-6</v>
          </cell>
          <cell r="J2225" t="str">
            <v>TRA</v>
          </cell>
          <cell r="L2225" t="str">
            <v>Energy</v>
          </cell>
          <cell r="M2225" t="str">
            <v>Summer</v>
          </cell>
          <cell r="N2225" t="str">
            <v>Off Peak Tier 3</v>
          </cell>
          <cell r="R2225" t="str">
            <v>C</v>
          </cell>
          <cell r="V2225">
            <v>0</v>
          </cell>
        </row>
        <row r="2226">
          <cell r="G2226" t="str">
            <v>EL-6</v>
          </cell>
          <cell r="J2226" t="str">
            <v>TRA</v>
          </cell>
          <cell r="L2226" t="str">
            <v>Energy</v>
          </cell>
          <cell r="M2226" t="str">
            <v>Summer</v>
          </cell>
          <cell r="N2226" t="str">
            <v>Off Peak Tier 4</v>
          </cell>
          <cell r="R2226" t="str">
            <v>C</v>
          </cell>
          <cell r="V2226">
            <v>0</v>
          </cell>
        </row>
        <row r="2227">
          <cell r="G2227" t="str">
            <v>EL-6</v>
          </cell>
          <cell r="J2227" t="str">
            <v>TRA</v>
          </cell>
          <cell r="L2227" t="str">
            <v>Energy</v>
          </cell>
          <cell r="M2227" t="str">
            <v>Summer</v>
          </cell>
          <cell r="N2227" t="str">
            <v>Off Peak Tier 5</v>
          </cell>
          <cell r="R2227" t="str">
            <v>C</v>
          </cell>
          <cell r="V2227">
            <v>0</v>
          </cell>
        </row>
        <row r="2228">
          <cell r="G2228" t="str">
            <v>EL-6</v>
          </cell>
          <cell r="J2228" t="str">
            <v>TRA</v>
          </cell>
          <cell r="L2228" t="str">
            <v>Energy</v>
          </cell>
          <cell r="M2228" t="str">
            <v>Summer</v>
          </cell>
          <cell r="N2228" t="str">
            <v>Part Peak Tier 1</v>
          </cell>
          <cell r="R2228" t="str">
            <v>C</v>
          </cell>
          <cell r="V2228">
            <v>0</v>
          </cell>
        </row>
        <row r="2229">
          <cell r="G2229" t="str">
            <v>EL-6</v>
          </cell>
          <cell r="J2229" t="str">
            <v>TRA</v>
          </cell>
          <cell r="L2229" t="str">
            <v>Energy</v>
          </cell>
          <cell r="M2229" t="str">
            <v>Summer</v>
          </cell>
          <cell r="N2229" t="str">
            <v>Part Peak Tier 2</v>
          </cell>
          <cell r="R2229" t="str">
            <v>C</v>
          </cell>
          <cell r="V2229">
            <v>0</v>
          </cell>
        </row>
        <row r="2230">
          <cell r="G2230" t="str">
            <v>EL-6</v>
          </cell>
          <cell r="J2230" t="str">
            <v>TRA</v>
          </cell>
          <cell r="L2230" t="str">
            <v>Energy</v>
          </cell>
          <cell r="M2230" t="str">
            <v>Summer</v>
          </cell>
          <cell r="N2230" t="str">
            <v>Part Peak Tier 3</v>
          </cell>
          <cell r="R2230" t="str">
            <v>C</v>
          </cell>
          <cell r="V2230">
            <v>0</v>
          </cell>
        </row>
        <row r="2231">
          <cell r="G2231" t="str">
            <v>EL-6</v>
          </cell>
          <cell r="J2231" t="str">
            <v>TRA</v>
          </cell>
          <cell r="L2231" t="str">
            <v>Energy</v>
          </cell>
          <cell r="M2231" t="str">
            <v>Summer</v>
          </cell>
          <cell r="N2231" t="str">
            <v>Part Peak Tier 4</v>
          </cell>
          <cell r="R2231" t="str">
            <v>C</v>
          </cell>
          <cell r="V2231">
            <v>0</v>
          </cell>
        </row>
        <row r="2232">
          <cell r="G2232" t="str">
            <v>EL-6</v>
          </cell>
          <cell r="J2232" t="str">
            <v>TRA</v>
          </cell>
          <cell r="L2232" t="str">
            <v>Energy</v>
          </cell>
          <cell r="M2232" t="str">
            <v>Summer</v>
          </cell>
          <cell r="N2232" t="str">
            <v>Part Peak Tier 5</v>
          </cell>
          <cell r="R2232" t="str">
            <v>C</v>
          </cell>
          <cell r="V2232">
            <v>0</v>
          </cell>
        </row>
        <row r="2233">
          <cell r="G2233" t="str">
            <v>EL-6</v>
          </cell>
          <cell r="J2233" t="str">
            <v>TRA</v>
          </cell>
          <cell r="L2233" t="str">
            <v>Energy</v>
          </cell>
          <cell r="M2233" t="str">
            <v>Summer</v>
          </cell>
          <cell r="N2233" t="str">
            <v>Peak Tier 1</v>
          </cell>
          <cell r="R2233" t="str">
            <v>C</v>
          </cell>
          <cell r="V2233">
            <v>0</v>
          </cell>
        </row>
        <row r="2234">
          <cell r="G2234" t="str">
            <v>EL-6</v>
          </cell>
          <cell r="J2234" t="str">
            <v>TRA</v>
          </cell>
          <cell r="L2234" t="str">
            <v>Energy</v>
          </cell>
          <cell r="M2234" t="str">
            <v>Summer</v>
          </cell>
          <cell r="N2234" t="str">
            <v>Peak Tier 2</v>
          </cell>
          <cell r="R2234" t="str">
            <v>C</v>
          </cell>
          <cell r="V2234">
            <v>0</v>
          </cell>
        </row>
        <row r="2235">
          <cell r="G2235" t="str">
            <v>EL-6</v>
          </cell>
          <cell r="J2235" t="str">
            <v>TRA</v>
          </cell>
          <cell r="L2235" t="str">
            <v>Energy</v>
          </cell>
          <cell r="M2235" t="str">
            <v>Summer</v>
          </cell>
          <cell r="N2235" t="str">
            <v>Peak Tier 3</v>
          </cell>
          <cell r="R2235" t="str">
            <v>C</v>
          </cell>
          <cell r="V2235">
            <v>0</v>
          </cell>
        </row>
        <row r="2236">
          <cell r="G2236" t="str">
            <v>EL-6</v>
          </cell>
          <cell r="J2236" t="str">
            <v>TRA</v>
          </cell>
          <cell r="L2236" t="str">
            <v>Energy</v>
          </cell>
          <cell r="M2236" t="str">
            <v>Summer</v>
          </cell>
          <cell r="N2236" t="str">
            <v>Peak Tier 4</v>
          </cell>
          <cell r="R2236" t="str">
            <v>C</v>
          </cell>
          <cell r="V2236">
            <v>0</v>
          </cell>
        </row>
        <row r="2237">
          <cell r="G2237" t="str">
            <v>EL-6</v>
          </cell>
          <cell r="J2237" t="str">
            <v>TRA</v>
          </cell>
          <cell r="L2237" t="str">
            <v>Energy</v>
          </cell>
          <cell r="M2237" t="str">
            <v>Summer</v>
          </cell>
          <cell r="N2237" t="str">
            <v>Peak Tier 5</v>
          </cell>
          <cell r="R2237" t="str">
            <v>C</v>
          </cell>
          <cell r="V2237">
            <v>0</v>
          </cell>
        </row>
        <row r="2238">
          <cell r="G2238" t="str">
            <v>EL-6</v>
          </cell>
          <cell r="J2238" t="str">
            <v>TRA</v>
          </cell>
          <cell r="L2238" t="str">
            <v>Energy</v>
          </cell>
          <cell r="M2238" t="str">
            <v>Winter</v>
          </cell>
          <cell r="N2238" t="str">
            <v>Off Peak Tier 1</v>
          </cell>
          <cell r="R2238" t="str">
            <v>C</v>
          </cell>
          <cell r="V2238">
            <v>0</v>
          </cell>
        </row>
        <row r="2239">
          <cell r="G2239" t="str">
            <v>EL-6</v>
          </cell>
          <cell r="J2239" t="str">
            <v>TRA</v>
          </cell>
          <cell r="L2239" t="str">
            <v>Energy</v>
          </cell>
          <cell r="M2239" t="str">
            <v>Winter</v>
          </cell>
          <cell r="N2239" t="str">
            <v>Off Peak Tier 2</v>
          </cell>
          <cell r="R2239" t="str">
            <v>C</v>
          </cell>
          <cell r="V2239">
            <v>0</v>
          </cell>
        </row>
        <row r="2240">
          <cell r="G2240" t="str">
            <v>EL-6</v>
          </cell>
          <cell r="J2240" t="str">
            <v>TRA</v>
          </cell>
          <cell r="L2240" t="str">
            <v>Energy</v>
          </cell>
          <cell r="M2240" t="str">
            <v>Winter</v>
          </cell>
          <cell r="N2240" t="str">
            <v>Off Peak Tier 3</v>
          </cell>
          <cell r="R2240" t="str">
            <v>C</v>
          </cell>
          <cell r="V2240">
            <v>0</v>
          </cell>
        </row>
        <row r="2241">
          <cell r="G2241" t="str">
            <v>EL-6</v>
          </cell>
          <cell r="J2241" t="str">
            <v>TRA</v>
          </cell>
          <cell r="L2241" t="str">
            <v>Energy</v>
          </cell>
          <cell r="M2241" t="str">
            <v>Winter</v>
          </cell>
          <cell r="N2241" t="str">
            <v>Off Peak Tier 4</v>
          </cell>
          <cell r="R2241" t="str">
            <v>C</v>
          </cell>
          <cell r="V2241">
            <v>0</v>
          </cell>
        </row>
        <row r="2242">
          <cell r="G2242" t="str">
            <v>EL-6</v>
          </cell>
          <cell r="J2242" t="str">
            <v>TRA</v>
          </cell>
          <cell r="L2242" t="str">
            <v>Energy</v>
          </cell>
          <cell r="M2242" t="str">
            <v>Winter</v>
          </cell>
          <cell r="N2242" t="str">
            <v>Off Peak Tier 5</v>
          </cell>
          <cell r="R2242" t="str">
            <v>C</v>
          </cell>
          <cell r="V2242">
            <v>0</v>
          </cell>
        </row>
        <row r="2243">
          <cell r="G2243" t="str">
            <v>EL-6</v>
          </cell>
          <cell r="J2243" t="str">
            <v>TRA</v>
          </cell>
          <cell r="L2243" t="str">
            <v>Energy</v>
          </cell>
          <cell r="M2243" t="str">
            <v>Winter</v>
          </cell>
          <cell r="N2243" t="str">
            <v>Part Peak Tier 1</v>
          </cell>
          <cell r="R2243" t="str">
            <v>C</v>
          </cell>
          <cell r="V2243">
            <v>0</v>
          </cell>
        </row>
        <row r="2244">
          <cell r="G2244" t="str">
            <v>EL-6</v>
          </cell>
          <cell r="J2244" t="str">
            <v>TRA</v>
          </cell>
          <cell r="L2244" t="str">
            <v>Energy</v>
          </cell>
          <cell r="M2244" t="str">
            <v>Winter</v>
          </cell>
          <cell r="N2244" t="str">
            <v>Part Peak Tier 2</v>
          </cell>
          <cell r="R2244" t="str">
            <v>C</v>
          </cell>
          <cell r="V2244">
            <v>0</v>
          </cell>
        </row>
        <row r="2245">
          <cell r="G2245" t="str">
            <v>EL-6</v>
          </cell>
          <cell r="J2245" t="str">
            <v>TRA</v>
          </cell>
          <cell r="L2245" t="str">
            <v>Energy</v>
          </cell>
          <cell r="M2245" t="str">
            <v>Winter</v>
          </cell>
          <cell r="N2245" t="str">
            <v>Part Peak Tier 3</v>
          </cell>
          <cell r="R2245" t="str">
            <v>C</v>
          </cell>
          <cell r="V2245">
            <v>0</v>
          </cell>
        </row>
        <row r="2246">
          <cell r="G2246" t="str">
            <v>EL-6</v>
          </cell>
          <cell r="J2246" t="str">
            <v>TRA</v>
          </cell>
          <cell r="L2246" t="str">
            <v>Energy</v>
          </cell>
          <cell r="M2246" t="str">
            <v>Winter</v>
          </cell>
          <cell r="N2246" t="str">
            <v>Part Peak Tier 4</v>
          </cell>
          <cell r="R2246" t="str">
            <v>C</v>
          </cell>
          <cell r="V2246">
            <v>0</v>
          </cell>
        </row>
        <row r="2247">
          <cell r="G2247" t="str">
            <v>EL-6</v>
          </cell>
          <cell r="J2247" t="str">
            <v>TRA</v>
          </cell>
          <cell r="L2247" t="str">
            <v>Energy</v>
          </cell>
          <cell r="M2247" t="str">
            <v>Winter</v>
          </cell>
          <cell r="N2247" t="str">
            <v>Part Peak Tier 5</v>
          </cell>
          <cell r="R2247" t="str">
            <v>C</v>
          </cell>
          <cell r="V2247">
            <v>0</v>
          </cell>
        </row>
        <row r="2248">
          <cell r="G2248" t="str">
            <v>EL-6</v>
          </cell>
          <cell r="J2248" t="str">
            <v>TRA</v>
          </cell>
          <cell r="L2248" t="str">
            <v>Energy</v>
          </cell>
          <cell r="M2248" t="str">
            <v>N/A</v>
          </cell>
          <cell r="N2248" t="str">
            <v>Min Bill kWh</v>
          </cell>
          <cell r="R2248" t="str">
            <v>C</v>
          </cell>
          <cell r="V2248">
            <v>0</v>
          </cell>
        </row>
        <row r="2249">
          <cell r="G2249" t="str">
            <v>EL-6</v>
          </cell>
          <cell r="J2249" t="str">
            <v>TRA</v>
          </cell>
          <cell r="L2249" t="str">
            <v>Energy</v>
          </cell>
          <cell r="M2249" t="str">
            <v>Summer</v>
          </cell>
          <cell r="N2249" t="str">
            <v>Off Peak Tier 1</v>
          </cell>
          <cell r="R2249" t="str">
            <v>C</v>
          </cell>
          <cell r="V2249">
            <v>0</v>
          </cell>
        </row>
        <row r="2250">
          <cell r="G2250" t="str">
            <v>EL-6</v>
          </cell>
          <cell r="J2250" t="str">
            <v>TRA</v>
          </cell>
          <cell r="L2250" t="str">
            <v>Energy</v>
          </cell>
          <cell r="M2250" t="str">
            <v>Summer</v>
          </cell>
          <cell r="N2250" t="str">
            <v>Off Peak Tier 2</v>
          </cell>
          <cell r="R2250" t="str">
            <v>C</v>
          </cell>
          <cell r="V2250">
            <v>0</v>
          </cell>
        </row>
        <row r="2251">
          <cell r="G2251" t="str">
            <v>EL-6</v>
          </cell>
          <cell r="J2251" t="str">
            <v>TRA</v>
          </cell>
          <cell r="L2251" t="str">
            <v>Energy</v>
          </cell>
          <cell r="M2251" t="str">
            <v>Summer</v>
          </cell>
          <cell r="N2251" t="str">
            <v>Off Peak Tier 3</v>
          </cell>
          <cell r="R2251" t="str">
            <v>C</v>
          </cell>
          <cell r="V2251">
            <v>0</v>
          </cell>
        </row>
        <row r="2252">
          <cell r="G2252" t="str">
            <v>EL-6</v>
          </cell>
          <cell r="J2252" t="str">
            <v>TRA</v>
          </cell>
          <cell r="L2252" t="str">
            <v>Energy</v>
          </cell>
          <cell r="M2252" t="str">
            <v>Summer</v>
          </cell>
          <cell r="N2252" t="str">
            <v>Off Peak Tier 4</v>
          </cell>
          <cell r="R2252" t="str">
            <v>C</v>
          </cell>
          <cell r="V2252">
            <v>0</v>
          </cell>
        </row>
        <row r="2253">
          <cell r="G2253" t="str">
            <v>EL-6</v>
          </cell>
          <cell r="J2253" t="str">
            <v>TRA</v>
          </cell>
          <cell r="L2253" t="str">
            <v>Energy</v>
          </cell>
          <cell r="M2253" t="str">
            <v>Summer</v>
          </cell>
          <cell r="N2253" t="str">
            <v>Off Peak Tier 5</v>
          </cell>
          <cell r="R2253" t="str">
            <v>C</v>
          </cell>
          <cell r="V2253">
            <v>0</v>
          </cell>
        </row>
        <row r="2254">
          <cell r="G2254" t="str">
            <v>EL-6</v>
          </cell>
          <cell r="J2254" t="str">
            <v>TRA</v>
          </cell>
          <cell r="L2254" t="str">
            <v>Energy</v>
          </cell>
          <cell r="M2254" t="str">
            <v>Summer</v>
          </cell>
          <cell r="N2254" t="str">
            <v>Part Peak Tier 1</v>
          </cell>
          <cell r="R2254" t="str">
            <v>C</v>
          </cell>
          <cell r="V2254">
            <v>0</v>
          </cell>
        </row>
        <row r="2255">
          <cell r="G2255" t="str">
            <v>EL-6</v>
          </cell>
          <cell r="J2255" t="str">
            <v>TRA</v>
          </cell>
          <cell r="L2255" t="str">
            <v>Energy</v>
          </cell>
          <cell r="M2255" t="str">
            <v>Summer</v>
          </cell>
          <cell r="N2255" t="str">
            <v>Part Peak Tier 2</v>
          </cell>
          <cell r="R2255" t="str">
            <v>C</v>
          </cell>
          <cell r="V2255">
            <v>0</v>
          </cell>
        </row>
        <row r="2256">
          <cell r="G2256" t="str">
            <v>EL-6</v>
          </cell>
          <cell r="J2256" t="str">
            <v>TRA</v>
          </cell>
          <cell r="L2256" t="str">
            <v>Energy</v>
          </cell>
          <cell r="M2256" t="str">
            <v>Summer</v>
          </cell>
          <cell r="N2256" t="str">
            <v>Part Peak Tier 3</v>
          </cell>
          <cell r="R2256" t="str">
            <v>C</v>
          </cell>
          <cell r="V2256">
            <v>0</v>
          </cell>
        </row>
        <row r="2257">
          <cell r="G2257" t="str">
            <v>EL-6</v>
          </cell>
          <cell r="J2257" t="str">
            <v>TRA</v>
          </cell>
          <cell r="L2257" t="str">
            <v>Energy</v>
          </cell>
          <cell r="M2257" t="str">
            <v>Summer</v>
          </cell>
          <cell r="N2257" t="str">
            <v>Part Peak Tier 4</v>
          </cell>
          <cell r="R2257" t="str">
            <v>C</v>
          </cell>
          <cell r="V2257">
            <v>0</v>
          </cell>
        </row>
        <row r="2258">
          <cell r="G2258" t="str">
            <v>EL-6</v>
          </cell>
          <cell r="J2258" t="str">
            <v>TRA</v>
          </cell>
          <cell r="L2258" t="str">
            <v>Energy</v>
          </cell>
          <cell r="M2258" t="str">
            <v>Summer</v>
          </cell>
          <cell r="N2258" t="str">
            <v>Part Peak Tier 5</v>
          </cell>
          <cell r="R2258" t="str">
            <v>C</v>
          </cell>
          <cell r="V2258">
            <v>0</v>
          </cell>
        </row>
        <row r="2259">
          <cell r="G2259" t="str">
            <v>EL-6</v>
          </cell>
          <cell r="J2259" t="str">
            <v>TRA</v>
          </cell>
          <cell r="L2259" t="str">
            <v>Energy</v>
          </cell>
          <cell r="M2259" t="str">
            <v>Summer</v>
          </cell>
          <cell r="N2259" t="str">
            <v>Peak Tier 1</v>
          </cell>
          <cell r="R2259" t="str">
            <v>C</v>
          </cell>
          <cell r="V2259">
            <v>0</v>
          </cell>
        </row>
        <row r="2260">
          <cell r="G2260" t="str">
            <v>EL-6</v>
          </cell>
          <cell r="J2260" t="str">
            <v>TRA</v>
          </cell>
          <cell r="L2260" t="str">
            <v>Energy</v>
          </cell>
          <cell r="M2260" t="str">
            <v>Summer</v>
          </cell>
          <cell r="N2260" t="str">
            <v>Peak Tier 2</v>
          </cell>
          <cell r="R2260" t="str">
            <v>C</v>
          </cell>
          <cell r="V2260">
            <v>0</v>
          </cell>
        </row>
        <row r="2261">
          <cell r="G2261" t="str">
            <v>EL-6</v>
          </cell>
          <cell r="J2261" t="str">
            <v>TRA</v>
          </cell>
          <cell r="L2261" t="str">
            <v>Energy</v>
          </cell>
          <cell r="M2261" t="str">
            <v>Summer</v>
          </cell>
          <cell r="N2261" t="str">
            <v>Peak Tier 3</v>
          </cell>
          <cell r="R2261" t="str">
            <v>C</v>
          </cell>
          <cell r="V2261">
            <v>0</v>
          </cell>
        </row>
        <row r="2262">
          <cell r="G2262" t="str">
            <v>EL-6</v>
          </cell>
          <cell r="J2262" t="str">
            <v>TRA</v>
          </cell>
          <cell r="L2262" t="str">
            <v>Energy</v>
          </cell>
          <cell r="M2262" t="str">
            <v>Summer</v>
          </cell>
          <cell r="N2262" t="str">
            <v>Peak Tier 4</v>
          </cell>
          <cell r="R2262" t="str">
            <v>C</v>
          </cell>
          <cell r="V2262">
            <v>0</v>
          </cell>
        </row>
        <row r="2263">
          <cell r="G2263" t="str">
            <v>EL-6</v>
          </cell>
          <cell r="J2263" t="str">
            <v>TRA</v>
          </cell>
          <cell r="L2263" t="str">
            <v>Energy</v>
          </cell>
          <cell r="M2263" t="str">
            <v>Summer</v>
          </cell>
          <cell r="N2263" t="str">
            <v>Peak Tier 5</v>
          </cell>
          <cell r="R2263" t="str">
            <v>C</v>
          </cell>
          <cell r="V2263">
            <v>0</v>
          </cell>
        </row>
        <row r="2264">
          <cell r="G2264" t="str">
            <v>EL-6</v>
          </cell>
          <cell r="J2264" t="str">
            <v>TRA</v>
          </cell>
          <cell r="L2264" t="str">
            <v>Energy</v>
          </cell>
          <cell r="M2264" t="str">
            <v>Winter</v>
          </cell>
          <cell r="N2264" t="str">
            <v>Off Peak Tier 1</v>
          </cell>
          <cell r="R2264" t="str">
            <v>C</v>
          </cell>
          <cell r="V2264">
            <v>0</v>
          </cell>
        </row>
        <row r="2265">
          <cell r="G2265" t="str">
            <v>EL-6</v>
          </cell>
          <cell r="J2265" t="str">
            <v>TRA</v>
          </cell>
          <cell r="L2265" t="str">
            <v>Energy</v>
          </cell>
          <cell r="M2265" t="str">
            <v>Winter</v>
          </cell>
          <cell r="N2265" t="str">
            <v>Off Peak Tier 2</v>
          </cell>
          <cell r="R2265" t="str">
            <v>C</v>
          </cell>
          <cell r="V2265">
            <v>0</v>
          </cell>
        </row>
        <row r="2266">
          <cell r="G2266" t="str">
            <v>EL-6</v>
          </cell>
          <cell r="J2266" t="str">
            <v>TRA</v>
          </cell>
          <cell r="L2266" t="str">
            <v>Energy</v>
          </cell>
          <cell r="M2266" t="str">
            <v>Winter</v>
          </cell>
          <cell r="N2266" t="str">
            <v>Off Peak Tier 3</v>
          </cell>
          <cell r="R2266" t="str">
            <v>C</v>
          </cell>
          <cell r="V2266">
            <v>0</v>
          </cell>
        </row>
        <row r="2267">
          <cell r="G2267" t="str">
            <v>EL-6</v>
          </cell>
          <cell r="J2267" t="str">
            <v>TRA</v>
          </cell>
          <cell r="L2267" t="str">
            <v>Energy</v>
          </cell>
          <cell r="M2267" t="str">
            <v>Winter</v>
          </cell>
          <cell r="N2267" t="str">
            <v>Off Peak Tier 4</v>
          </cell>
          <cell r="R2267" t="str">
            <v>C</v>
          </cell>
          <cell r="V2267">
            <v>0</v>
          </cell>
        </row>
        <row r="2268">
          <cell r="G2268" t="str">
            <v>EL-6</v>
          </cell>
          <cell r="J2268" t="str">
            <v>TRA</v>
          </cell>
          <cell r="L2268" t="str">
            <v>Energy</v>
          </cell>
          <cell r="M2268" t="str">
            <v>Winter</v>
          </cell>
          <cell r="N2268" t="str">
            <v>Off Peak Tier 5</v>
          </cell>
          <cell r="R2268" t="str">
            <v>C</v>
          </cell>
          <cell r="V2268">
            <v>0</v>
          </cell>
        </row>
        <row r="2269">
          <cell r="G2269" t="str">
            <v>EL-6</v>
          </cell>
          <cell r="J2269" t="str">
            <v>TRA</v>
          </cell>
          <cell r="L2269" t="str">
            <v>Energy</v>
          </cell>
          <cell r="M2269" t="str">
            <v>Winter</v>
          </cell>
          <cell r="N2269" t="str">
            <v>Part Peak Tier 1</v>
          </cell>
          <cell r="R2269" t="str">
            <v>C</v>
          </cell>
          <cell r="V2269">
            <v>0</v>
          </cell>
        </row>
        <row r="2270">
          <cell r="G2270" t="str">
            <v>EL-6</v>
          </cell>
          <cell r="J2270" t="str">
            <v>TRA</v>
          </cell>
          <cell r="L2270" t="str">
            <v>Energy</v>
          </cell>
          <cell r="M2270" t="str">
            <v>Winter</v>
          </cell>
          <cell r="N2270" t="str">
            <v>Part Peak Tier 2</v>
          </cell>
          <cell r="R2270" t="str">
            <v>C</v>
          </cell>
          <cell r="V2270">
            <v>0</v>
          </cell>
        </row>
        <row r="2271">
          <cell r="G2271" t="str">
            <v>EL-6</v>
          </cell>
          <cell r="J2271" t="str">
            <v>TRA</v>
          </cell>
          <cell r="L2271" t="str">
            <v>Energy</v>
          </cell>
          <cell r="M2271" t="str">
            <v>Winter</v>
          </cell>
          <cell r="N2271" t="str">
            <v>Part Peak Tier 3</v>
          </cell>
          <cell r="R2271" t="str">
            <v>C</v>
          </cell>
          <cell r="V2271">
            <v>0</v>
          </cell>
        </row>
        <row r="2272">
          <cell r="G2272" t="str">
            <v>EL-6</v>
          </cell>
          <cell r="J2272" t="str">
            <v>TRA</v>
          </cell>
          <cell r="L2272" t="str">
            <v>Energy</v>
          </cell>
          <cell r="M2272" t="str">
            <v>Winter</v>
          </cell>
          <cell r="N2272" t="str">
            <v>Part Peak Tier 4</v>
          </cell>
          <cell r="R2272" t="str">
            <v>C</v>
          </cell>
          <cell r="V2272">
            <v>0</v>
          </cell>
        </row>
        <row r="2273">
          <cell r="G2273" t="str">
            <v>EL-6</v>
          </cell>
          <cell r="J2273" t="str">
            <v>TRA</v>
          </cell>
          <cell r="L2273" t="str">
            <v>Energy</v>
          </cell>
          <cell r="M2273" t="str">
            <v>Winter</v>
          </cell>
          <cell r="N2273" t="str">
            <v>Part Peak Tier 5</v>
          </cell>
          <cell r="R2273" t="str">
            <v>C</v>
          </cell>
          <cell r="V2273">
            <v>0</v>
          </cell>
        </row>
        <row r="2274">
          <cell r="G2274" t="str">
            <v>EL-6</v>
          </cell>
          <cell r="J2274" t="str">
            <v>TRA</v>
          </cell>
          <cell r="L2274" t="str">
            <v>Energy</v>
          </cell>
          <cell r="M2274" t="str">
            <v>N/A</v>
          </cell>
          <cell r="N2274" t="str">
            <v>Min Bill kWh</v>
          </cell>
          <cell r="R2274" t="str">
            <v>C</v>
          </cell>
          <cell r="V2274">
            <v>0</v>
          </cell>
        </row>
        <row r="2275">
          <cell r="G2275" t="str">
            <v>EL-6</v>
          </cell>
          <cell r="J2275" t="str">
            <v>TRA</v>
          </cell>
          <cell r="L2275" t="str">
            <v>Energy</v>
          </cell>
          <cell r="M2275" t="str">
            <v>Summer</v>
          </cell>
          <cell r="N2275" t="str">
            <v>Off Peak Tier 1</v>
          </cell>
          <cell r="R2275" t="str">
            <v>C</v>
          </cell>
          <cell r="V2275">
            <v>0</v>
          </cell>
        </row>
        <row r="2276">
          <cell r="G2276" t="str">
            <v>EL-6</v>
          </cell>
          <cell r="J2276" t="str">
            <v>TRA</v>
          </cell>
          <cell r="L2276" t="str">
            <v>Energy</v>
          </cell>
          <cell r="M2276" t="str">
            <v>Summer</v>
          </cell>
          <cell r="N2276" t="str">
            <v>Off Peak Tier 2</v>
          </cell>
          <cell r="R2276" t="str">
            <v>C</v>
          </cell>
          <cell r="V2276">
            <v>0</v>
          </cell>
        </row>
        <row r="2277">
          <cell r="G2277" t="str">
            <v>EL-6</v>
          </cell>
          <cell r="J2277" t="str">
            <v>TRA</v>
          </cell>
          <cell r="L2277" t="str">
            <v>Energy</v>
          </cell>
          <cell r="M2277" t="str">
            <v>Summer</v>
          </cell>
          <cell r="N2277" t="str">
            <v>Off Peak Tier 3</v>
          </cell>
          <cell r="R2277" t="str">
            <v>C</v>
          </cell>
          <cell r="V2277">
            <v>0</v>
          </cell>
        </row>
        <row r="2278">
          <cell r="G2278" t="str">
            <v>EL-6</v>
          </cell>
          <cell r="J2278" t="str">
            <v>TRA</v>
          </cell>
          <cell r="L2278" t="str">
            <v>Energy</v>
          </cell>
          <cell r="M2278" t="str">
            <v>Summer</v>
          </cell>
          <cell r="N2278" t="str">
            <v>Off Peak Tier 4</v>
          </cell>
          <cell r="R2278" t="str">
            <v>C</v>
          </cell>
          <cell r="V2278">
            <v>0</v>
          </cell>
        </row>
        <row r="2279">
          <cell r="G2279" t="str">
            <v>EL-6</v>
          </cell>
          <cell r="J2279" t="str">
            <v>TRA</v>
          </cell>
          <cell r="L2279" t="str">
            <v>Energy</v>
          </cell>
          <cell r="M2279" t="str">
            <v>Summer</v>
          </cell>
          <cell r="N2279" t="str">
            <v>Off Peak Tier 5</v>
          </cell>
          <cell r="R2279" t="str">
            <v>C</v>
          </cell>
          <cell r="V2279">
            <v>0</v>
          </cell>
        </row>
        <row r="2280">
          <cell r="G2280" t="str">
            <v>EL-6</v>
          </cell>
          <cell r="J2280" t="str">
            <v>TRA</v>
          </cell>
          <cell r="L2280" t="str">
            <v>Energy</v>
          </cell>
          <cell r="M2280" t="str">
            <v>Summer</v>
          </cell>
          <cell r="N2280" t="str">
            <v>Part Peak Tier 1</v>
          </cell>
          <cell r="R2280" t="str">
            <v>C</v>
          </cell>
          <cell r="V2280">
            <v>0</v>
          </cell>
        </row>
        <row r="2281">
          <cell r="G2281" t="str">
            <v>EL-6</v>
          </cell>
          <cell r="J2281" t="str">
            <v>TRA</v>
          </cell>
          <cell r="L2281" t="str">
            <v>Energy</v>
          </cell>
          <cell r="M2281" t="str">
            <v>Summer</v>
          </cell>
          <cell r="N2281" t="str">
            <v>Part Peak Tier 2</v>
          </cell>
          <cell r="R2281" t="str">
            <v>C</v>
          </cell>
          <cell r="V2281">
            <v>0</v>
          </cell>
        </row>
        <row r="2282">
          <cell r="G2282" t="str">
            <v>EL-6</v>
          </cell>
          <cell r="J2282" t="str">
            <v>TRA</v>
          </cell>
          <cell r="L2282" t="str">
            <v>Energy</v>
          </cell>
          <cell r="M2282" t="str">
            <v>Summer</v>
          </cell>
          <cell r="N2282" t="str">
            <v>Part Peak Tier 3</v>
          </cell>
          <cell r="R2282" t="str">
            <v>C</v>
          </cell>
          <cell r="V2282">
            <v>0</v>
          </cell>
        </row>
        <row r="2283">
          <cell r="G2283" t="str">
            <v>EL-6</v>
          </cell>
          <cell r="J2283" t="str">
            <v>TRA</v>
          </cell>
          <cell r="L2283" t="str">
            <v>Energy</v>
          </cell>
          <cell r="M2283" t="str">
            <v>Summer</v>
          </cell>
          <cell r="N2283" t="str">
            <v>Part Peak Tier 4</v>
          </cell>
          <cell r="R2283" t="str">
            <v>C</v>
          </cell>
          <cell r="V2283">
            <v>0</v>
          </cell>
        </row>
        <row r="2284">
          <cell r="G2284" t="str">
            <v>EL-6</v>
          </cell>
          <cell r="J2284" t="str">
            <v>TRA</v>
          </cell>
          <cell r="L2284" t="str">
            <v>Energy</v>
          </cell>
          <cell r="M2284" t="str">
            <v>Summer</v>
          </cell>
          <cell r="N2284" t="str">
            <v>Part Peak Tier 5</v>
          </cell>
          <cell r="R2284" t="str">
            <v>C</v>
          </cell>
          <cell r="V2284">
            <v>0</v>
          </cell>
        </row>
        <row r="2285">
          <cell r="G2285" t="str">
            <v>EL-6</v>
          </cell>
          <cell r="J2285" t="str">
            <v>TRA</v>
          </cell>
          <cell r="L2285" t="str">
            <v>Energy</v>
          </cell>
          <cell r="M2285" t="str">
            <v>Summer</v>
          </cell>
          <cell r="N2285" t="str">
            <v>Peak Tier 1</v>
          </cell>
          <cell r="R2285" t="str">
            <v>C</v>
          </cell>
          <cell r="V2285">
            <v>0</v>
          </cell>
        </row>
        <row r="2286">
          <cell r="G2286" t="str">
            <v>EL-6</v>
          </cell>
          <cell r="J2286" t="str">
            <v>TRA</v>
          </cell>
          <cell r="L2286" t="str">
            <v>Energy</v>
          </cell>
          <cell r="M2286" t="str">
            <v>Summer</v>
          </cell>
          <cell r="N2286" t="str">
            <v>Peak Tier 2</v>
          </cell>
          <cell r="R2286" t="str">
            <v>C</v>
          </cell>
          <cell r="V2286">
            <v>0</v>
          </cell>
        </row>
        <row r="2287">
          <cell r="G2287" t="str">
            <v>EL-6</v>
          </cell>
          <cell r="J2287" t="str">
            <v>TRA</v>
          </cell>
          <cell r="L2287" t="str">
            <v>Energy</v>
          </cell>
          <cell r="M2287" t="str">
            <v>Summer</v>
          </cell>
          <cell r="N2287" t="str">
            <v>Peak Tier 3</v>
          </cell>
          <cell r="R2287" t="str">
            <v>C</v>
          </cell>
          <cell r="V2287">
            <v>0</v>
          </cell>
        </row>
        <row r="2288">
          <cell r="G2288" t="str">
            <v>EL-6</v>
          </cell>
          <cell r="J2288" t="str">
            <v>TRA</v>
          </cell>
          <cell r="L2288" t="str">
            <v>Energy</v>
          </cell>
          <cell r="M2288" t="str">
            <v>Summer</v>
          </cell>
          <cell r="N2288" t="str">
            <v>Peak Tier 4</v>
          </cell>
          <cell r="R2288" t="str">
            <v>C</v>
          </cell>
          <cell r="V2288">
            <v>0</v>
          </cell>
        </row>
        <row r="2289">
          <cell r="G2289" t="str">
            <v>EL-6</v>
          </cell>
          <cell r="J2289" t="str">
            <v>TRA</v>
          </cell>
          <cell r="L2289" t="str">
            <v>Energy</v>
          </cell>
          <cell r="M2289" t="str">
            <v>Summer</v>
          </cell>
          <cell r="N2289" t="str">
            <v>Peak Tier 5</v>
          </cell>
          <cell r="R2289" t="str">
            <v>C</v>
          </cell>
          <cell r="V2289">
            <v>0</v>
          </cell>
        </row>
        <row r="2290">
          <cell r="G2290" t="str">
            <v>EL-6</v>
          </cell>
          <cell r="J2290" t="str">
            <v>TRA</v>
          </cell>
          <cell r="L2290" t="str">
            <v>Energy</v>
          </cell>
          <cell r="M2290" t="str">
            <v>Winter</v>
          </cell>
          <cell r="N2290" t="str">
            <v>Off Peak Tier 1</v>
          </cell>
          <cell r="R2290" t="str">
            <v>C</v>
          </cell>
          <cell r="V2290">
            <v>0</v>
          </cell>
        </row>
        <row r="2291">
          <cell r="G2291" t="str">
            <v>EL-6</v>
          </cell>
          <cell r="J2291" t="str">
            <v>TRA</v>
          </cell>
          <cell r="L2291" t="str">
            <v>Energy</v>
          </cell>
          <cell r="M2291" t="str">
            <v>Winter</v>
          </cell>
          <cell r="N2291" t="str">
            <v>Off Peak Tier 2</v>
          </cell>
          <cell r="R2291" t="str">
            <v>C</v>
          </cell>
          <cell r="V2291">
            <v>0</v>
          </cell>
        </row>
        <row r="2292">
          <cell r="G2292" t="str">
            <v>EL-6</v>
          </cell>
          <cell r="J2292" t="str">
            <v>TRA</v>
          </cell>
          <cell r="L2292" t="str">
            <v>Energy</v>
          </cell>
          <cell r="M2292" t="str">
            <v>Winter</v>
          </cell>
          <cell r="N2292" t="str">
            <v>Off Peak Tier 3</v>
          </cell>
          <cell r="R2292" t="str">
            <v>C</v>
          </cell>
          <cell r="V2292">
            <v>0</v>
          </cell>
        </row>
        <row r="2293">
          <cell r="G2293" t="str">
            <v>EL-6</v>
          </cell>
          <cell r="J2293" t="str">
            <v>TRA</v>
          </cell>
          <cell r="L2293" t="str">
            <v>Energy</v>
          </cell>
          <cell r="M2293" t="str">
            <v>Winter</v>
          </cell>
          <cell r="N2293" t="str">
            <v>Off Peak Tier 4</v>
          </cell>
          <cell r="R2293" t="str">
            <v>C</v>
          </cell>
          <cell r="V2293">
            <v>0</v>
          </cell>
        </row>
        <row r="2294">
          <cell r="G2294" t="str">
            <v>EL-6</v>
          </cell>
          <cell r="J2294" t="str">
            <v>TRA</v>
          </cell>
          <cell r="L2294" t="str">
            <v>Energy</v>
          </cell>
          <cell r="M2294" t="str">
            <v>Winter</v>
          </cell>
          <cell r="N2294" t="str">
            <v>Off Peak Tier 5</v>
          </cell>
          <cell r="R2294" t="str">
            <v>C</v>
          </cell>
          <cell r="V2294">
            <v>0</v>
          </cell>
        </row>
        <row r="2295">
          <cell r="G2295" t="str">
            <v>EL-6</v>
          </cell>
          <cell r="J2295" t="str">
            <v>TRA</v>
          </cell>
          <cell r="L2295" t="str">
            <v>Energy</v>
          </cell>
          <cell r="M2295" t="str">
            <v>Winter</v>
          </cell>
          <cell r="N2295" t="str">
            <v>Part Peak Tier 1</v>
          </cell>
          <cell r="R2295" t="str">
            <v>C</v>
          </cell>
          <cell r="V2295">
            <v>0</v>
          </cell>
        </row>
        <row r="2296">
          <cell r="G2296" t="str">
            <v>EL-6</v>
          </cell>
          <cell r="J2296" t="str">
            <v>TRA</v>
          </cell>
          <cell r="L2296" t="str">
            <v>Energy</v>
          </cell>
          <cell r="M2296" t="str">
            <v>Winter</v>
          </cell>
          <cell r="N2296" t="str">
            <v>Part Peak Tier 2</v>
          </cell>
          <cell r="R2296" t="str">
            <v>C</v>
          </cell>
          <cell r="V2296">
            <v>0</v>
          </cell>
        </row>
        <row r="2297">
          <cell r="G2297" t="str">
            <v>EL-6</v>
          </cell>
          <cell r="J2297" t="str">
            <v>TRA</v>
          </cell>
          <cell r="L2297" t="str">
            <v>Energy</v>
          </cell>
          <cell r="M2297" t="str">
            <v>Winter</v>
          </cell>
          <cell r="N2297" t="str">
            <v>Part Peak Tier 3</v>
          </cell>
          <cell r="R2297" t="str">
            <v>C</v>
          </cell>
          <cell r="V2297">
            <v>0</v>
          </cell>
        </row>
        <row r="2298">
          <cell r="G2298" t="str">
            <v>EL-6</v>
          </cell>
          <cell r="J2298" t="str">
            <v>TRA</v>
          </cell>
          <cell r="L2298" t="str">
            <v>Energy</v>
          </cell>
          <cell r="M2298" t="str">
            <v>Winter</v>
          </cell>
          <cell r="N2298" t="str">
            <v>Part Peak Tier 4</v>
          </cell>
          <cell r="R2298" t="str">
            <v>C</v>
          </cell>
          <cell r="V2298">
            <v>0</v>
          </cell>
        </row>
        <row r="2299">
          <cell r="G2299" t="str">
            <v>EL-6</v>
          </cell>
          <cell r="J2299" t="str">
            <v>TRA</v>
          </cell>
          <cell r="L2299" t="str">
            <v>Energy</v>
          </cell>
          <cell r="M2299" t="str">
            <v>Winter</v>
          </cell>
          <cell r="N2299" t="str">
            <v>Part Peak Tier 5</v>
          </cell>
          <cell r="R2299" t="str">
            <v>C</v>
          </cell>
          <cell r="V2299">
            <v>0</v>
          </cell>
        </row>
        <row r="2300">
          <cell r="G2300" t="str">
            <v>EL-6</v>
          </cell>
          <cell r="J2300" t="str">
            <v>TRA</v>
          </cell>
          <cell r="L2300" t="str">
            <v>Energy</v>
          </cell>
          <cell r="M2300" t="str">
            <v>N/A</v>
          </cell>
          <cell r="N2300" t="str">
            <v>Min Bill kWh</v>
          </cell>
          <cell r="R2300" t="str">
            <v>C</v>
          </cell>
          <cell r="V2300">
            <v>0</v>
          </cell>
        </row>
        <row r="2301">
          <cell r="G2301" t="str">
            <v>EL-6</v>
          </cell>
          <cell r="J2301" t="str">
            <v>TRA</v>
          </cell>
          <cell r="L2301" t="str">
            <v>Energy</v>
          </cell>
          <cell r="M2301" t="str">
            <v>Summer</v>
          </cell>
          <cell r="N2301" t="str">
            <v>Off Peak Tier 1</v>
          </cell>
          <cell r="R2301" t="str">
            <v>C</v>
          </cell>
          <cell r="V2301">
            <v>0</v>
          </cell>
        </row>
        <row r="2302">
          <cell r="G2302" t="str">
            <v>EL-6</v>
          </cell>
          <cell r="J2302" t="str">
            <v>TRA</v>
          </cell>
          <cell r="L2302" t="str">
            <v>Energy</v>
          </cell>
          <cell r="M2302" t="str">
            <v>Summer</v>
          </cell>
          <cell r="N2302" t="str">
            <v>Off Peak Tier 2</v>
          </cell>
          <cell r="R2302" t="str">
            <v>C</v>
          </cell>
          <cell r="V2302">
            <v>0</v>
          </cell>
        </row>
        <row r="2303">
          <cell r="G2303" t="str">
            <v>EL-6</v>
          </cell>
          <cell r="J2303" t="str">
            <v>TRA</v>
          </cell>
          <cell r="L2303" t="str">
            <v>Energy</v>
          </cell>
          <cell r="M2303" t="str">
            <v>Summer</v>
          </cell>
          <cell r="N2303" t="str">
            <v>Off Peak Tier 3</v>
          </cell>
          <cell r="R2303" t="str">
            <v>C</v>
          </cell>
          <cell r="V2303">
            <v>0</v>
          </cell>
        </row>
        <row r="2304">
          <cell r="G2304" t="str">
            <v>EL-6</v>
          </cell>
          <cell r="J2304" t="str">
            <v>TRA</v>
          </cell>
          <cell r="L2304" t="str">
            <v>Energy</v>
          </cell>
          <cell r="M2304" t="str">
            <v>Summer</v>
          </cell>
          <cell r="N2304" t="str">
            <v>Off Peak Tier 4</v>
          </cell>
          <cell r="R2304" t="str">
            <v>C</v>
          </cell>
          <cell r="V2304">
            <v>0</v>
          </cell>
        </row>
        <row r="2305">
          <cell r="G2305" t="str">
            <v>EL-6</v>
          </cell>
          <cell r="J2305" t="str">
            <v>TRA</v>
          </cell>
          <cell r="L2305" t="str">
            <v>Energy</v>
          </cell>
          <cell r="M2305" t="str">
            <v>Summer</v>
          </cell>
          <cell r="N2305" t="str">
            <v>Off Peak Tier 5</v>
          </cell>
          <cell r="R2305" t="str">
            <v>C</v>
          </cell>
          <cell r="V2305">
            <v>0</v>
          </cell>
        </row>
        <row r="2306">
          <cell r="G2306" t="str">
            <v>EL-6</v>
          </cell>
          <cell r="J2306" t="str">
            <v>TRA</v>
          </cell>
          <cell r="L2306" t="str">
            <v>Energy</v>
          </cell>
          <cell r="M2306" t="str">
            <v>Summer</v>
          </cell>
          <cell r="N2306" t="str">
            <v>Part Peak Tier 1</v>
          </cell>
          <cell r="R2306" t="str">
            <v>C</v>
          </cell>
          <cell r="V2306">
            <v>0</v>
          </cell>
        </row>
        <row r="2307">
          <cell r="G2307" t="str">
            <v>EL-6</v>
          </cell>
          <cell r="J2307" t="str">
            <v>TRA</v>
          </cell>
          <cell r="L2307" t="str">
            <v>Energy</v>
          </cell>
          <cell r="M2307" t="str">
            <v>Summer</v>
          </cell>
          <cell r="N2307" t="str">
            <v>Part Peak Tier 2</v>
          </cell>
          <cell r="R2307" t="str">
            <v>C</v>
          </cell>
          <cell r="V2307">
            <v>0</v>
          </cell>
        </row>
        <row r="2308">
          <cell r="G2308" t="str">
            <v>EL-6</v>
          </cell>
          <cell r="J2308" t="str">
            <v>TRA</v>
          </cell>
          <cell r="L2308" t="str">
            <v>Energy</v>
          </cell>
          <cell r="M2308" t="str">
            <v>Summer</v>
          </cell>
          <cell r="N2308" t="str">
            <v>Part Peak Tier 3</v>
          </cell>
          <cell r="R2308" t="str">
            <v>C</v>
          </cell>
          <cell r="V2308">
            <v>0</v>
          </cell>
        </row>
        <row r="2309">
          <cell r="G2309" t="str">
            <v>EL-6</v>
          </cell>
          <cell r="J2309" t="str">
            <v>TRA</v>
          </cell>
          <cell r="L2309" t="str">
            <v>Energy</v>
          </cell>
          <cell r="M2309" t="str">
            <v>Summer</v>
          </cell>
          <cell r="N2309" t="str">
            <v>Part Peak Tier 4</v>
          </cell>
          <cell r="R2309" t="str">
            <v>C</v>
          </cell>
          <cell r="V2309">
            <v>0</v>
          </cell>
        </row>
        <row r="2310">
          <cell r="G2310" t="str">
            <v>EL-6</v>
          </cell>
          <cell r="J2310" t="str">
            <v>TRA</v>
          </cell>
          <cell r="L2310" t="str">
            <v>Energy</v>
          </cell>
          <cell r="M2310" t="str">
            <v>Summer</v>
          </cell>
          <cell r="N2310" t="str">
            <v>Part Peak Tier 5</v>
          </cell>
          <cell r="R2310" t="str">
            <v>C</v>
          </cell>
          <cell r="V2310">
            <v>0</v>
          </cell>
        </row>
        <row r="2311">
          <cell r="G2311" t="str">
            <v>EL-6</v>
          </cell>
          <cell r="J2311" t="str">
            <v>TRA</v>
          </cell>
          <cell r="L2311" t="str">
            <v>Energy</v>
          </cell>
          <cell r="M2311" t="str">
            <v>Summer</v>
          </cell>
          <cell r="N2311" t="str">
            <v>Peak Tier 1</v>
          </cell>
          <cell r="R2311" t="str">
            <v>C</v>
          </cell>
          <cell r="V2311">
            <v>0</v>
          </cell>
        </row>
        <row r="2312">
          <cell r="G2312" t="str">
            <v>EL-6</v>
          </cell>
          <cell r="J2312" t="str">
            <v>TRA</v>
          </cell>
          <cell r="L2312" t="str">
            <v>Energy</v>
          </cell>
          <cell r="M2312" t="str">
            <v>Summer</v>
          </cell>
          <cell r="N2312" t="str">
            <v>Peak Tier 2</v>
          </cell>
          <cell r="R2312" t="str">
            <v>C</v>
          </cell>
          <cell r="V2312">
            <v>0</v>
          </cell>
        </row>
        <row r="2313">
          <cell r="G2313" t="str">
            <v>EL-6</v>
          </cell>
          <cell r="J2313" t="str">
            <v>TRA</v>
          </cell>
          <cell r="L2313" t="str">
            <v>Energy</v>
          </cell>
          <cell r="M2313" t="str">
            <v>Summer</v>
          </cell>
          <cell r="N2313" t="str">
            <v>Peak Tier 3</v>
          </cell>
          <cell r="R2313" t="str">
            <v>C</v>
          </cell>
          <cell r="V2313">
            <v>0</v>
          </cell>
        </row>
        <row r="2314">
          <cell r="G2314" t="str">
            <v>EL-6</v>
          </cell>
          <cell r="J2314" t="str">
            <v>TRA</v>
          </cell>
          <cell r="L2314" t="str">
            <v>Energy</v>
          </cell>
          <cell r="M2314" t="str">
            <v>Summer</v>
          </cell>
          <cell r="N2314" t="str">
            <v>Peak Tier 4</v>
          </cell>
          <cell r="R2314" t="str">
            <v>C</v>
          </cell>
          <cell r="V2314">
            <v>0</v>
          </cell>
        </row>
        <row r="2315">
          <cell r="G2315" t="str">
            <v>EL-6</v>
          </cell>
          <cell r="J2315" t="str">
            <v>TRA</v>
          </cell>
          <cell r="L2315" t="str">
            <v>Energy</v>
          </cell>
          <cell r="M2315" t="str">
            <v>Summer</v>
          </cell>
          <cell r="N2315" t="str">
            <v>Peak Tier 5</v>
          </cell>
          <cell r="R2315" t="str">
            <v>C</v>
          </cell>
          <cell r="V2315">
            <v>0</v>
          </cell>
        </row>
        <row r="2316">
          <cell r="G2316" t="str">
            <v>EL-6</v>
          </cell>
          <cell r="J2316" t="str">
            <v>TRA</v>
          </cell>
          <cell r="L2316" t="str">
            <v>Energy</v>
          </cell>
          <cell r="M2316" t="str">
            <v>Winter</v>
          </cell>
          <cell r="N2316" t="str">
            <v>Off Peak Tier 1</v>
          </cell>
          <cell r="R2316" t="str">
            <v>C</v>
          </cell>
          <cell r="V2316">
            <v>0</v>
          </cell>
        </row>
        <row r="2317">
          <cell r="G2317" t="str">
            <v>EL-6</v>
          </cell>
          <cell r="J2317" t="str">
            <v>TRA</v>
          </cell>
          <cell r="L2317" t="str">
            <v>Energy</v>
          </cell>
          <cell r="M2317" t="str">
            <v>Winter</v>
          </cell>
          <cell r="N2317" t="str">
            <v>Off Peak Tier 2</v>
          </cell>
          <cell r="R2317" t="str">
            <v>C</v>
          </cell>
          <cell r="V2317">
            <v>0</v>
          </cell>
        </row>
        <row r="2318">
          <cell r="G2318" t="str">
            <v>EL-6</v>
          </cell>
          <cell r="J2318" t="str">
            <v>TRA</v>
          </cell>
          <cell r="L2318" t="str">
            <v>Energy</v>
          </cell>
          <cell r="M2318" t="str">
            <v>Winter</v>
          </cell>
          <cell r="N2318" t="str">
            <v>Off Peak Tier 3</v>
          </cell>
          <cell r="R2318" t="str">
            <v>C</v>
          </cell>
          <cell r="V2318">
            <v>0</v>
          </cell>
        </row>
        <row r="2319">
          <cell r="G2319" t="str">
            <v>EL-6</v>
          </cell>
          <cell r="J2319" t="str">
            <v>TRA</v>
          </cell>
          <cell r="L2319" t="str">
            <v>Energy</v>
          </cell>
          <cell r="M2319" t="str">
            <v>Winter</v>
          </cell>
          <cell r="N2319" t="str">
            <v>Off Peak Tier 4</v>
          </cell>
          <cell r="R2319" t="str">
            <v>C</v>
          </cell>
          <cell r="V2319">
            <v>0</v>
          </cell>
        </row>
        <row r="2320">
          <cell r="G2320" t="str">
            <v>EL-6</v>
          </cell>
          <cell r="J2320" t="str">
            <v>TRA</v>
          </cell>
          <cell r="L2320" t="str">
            <v>Energy</v>
          </cell>
          <cell r="M2320" t="str">
            <v>Winter</v>
          </cell>
          <cell r="N2320" t="str">
            <v>Off Peak Tier 5</v>
          </cell>
          <cell r="R2320" t="str">
            <v>C</v>
          </cell>
          <cell r="V2320">
            <v>0</v>
          </cell>
        </row>
        <row r="2321">
          <cell r="G2321" t="str">
            <v>EL-6</v>
          </cell>
          <cell r="J2321" t="str">
            <v>TRA</v>
          </cell>
          <cell r="L2321" t="str">
            <v>Energy</v>
          </cell>
          <cell r="M2321" t="str">
            <v>Winter</v>
          </cell>
          <cell r="N2321" t="str">
            <v>Part Peak Tier 1</v>
          </cell>
          <cell r="R2321" t="str">
            <v>C</v>
          </cell>
          <cell r="V2321">
            <v>0</v>
          </cell>
        </row>
        <row r="2322">
          <cell r="G2322" t="str">
            <v>EL-6</v>
          </cell>
          <cell r="J2322" t="str">
            <v>TRA</v>
          </cell>
          <cell r="L2322" t="str">
            <v>Energy</v>
          </cell>
          <cell r="M2322" t="str">
            <v>Winter</v>
          </cell>
          <cell r="N2322" t="str">
            <v>Part Peak Tier 2</v>
          </cell>
          <cell r="R2322" t="str">
            <v>C</v>
          </cell>
          <cell r="V2322">
            <v>0</v>
          </cell>
        </row>
        <row r="2323">
          <cell r="G2323" t="str">
            <v>EL-6</v>
          </cell>
          <cell r="J2323" t="str">
            <v>TRA</v>
          </cell>
          <cell r="L2323" t="str">
            <v>Energy</v>
          </cell>
          <cell r="M2323" t="str">
            <v>Winter</v>
          </cell>
          <cell r="N2323" t="str">
            <v>Part Peak Tier 3</v>
          </cell>
          <cell r="R2323" t="str">
            <v>C</v>
          </cell>
          <cell r="V2323">
            <v>0</v>
          </cell>
        </row>
        <row r="2324">
          <cell r="G2324" t="str">
            <v>EL-6</v>
          </cell>
          <cell r="J2324" t="str">
            <v>TRA</v>
          </cell>
          <cell r="L2324" t="str">
            <v>Energy</v>
          </cell>
          <cell r="M2324" t="str">
            <v>Winter</v>
          </cell>
          <cell r="N2324" t="str">
            <v>Part Peak Tier 4</v>
          </cell>
          <cell r="R2324" t="str">
            <v>C</v>
          </cell>
          <cell r="V2324">
            <v>0</v>
          </cell>
        </row>
        <row r="2325">
          <cell r="G2325" t="str">
            <v>EL-6</v>
          </cell>
          <cell r="J2325" t="str">
            <v>TRA</v>
          </cell>
          <cell r="L2325" t="str">
            <v>Energy</v>
          </cell>
          <cell r="M2325" t="str">
            <v>Winter</v>
          </cell>
          <cell r="N2325" t="str">
            <v>Part Peak Tier 5</v>
          </cell>
          <cell r="R2325" t="str">
            <v>C</v>
          </cell>
          <cell r="V2325">
            <v>0</v>
          </cell>
        </row>
        <row r="2326">
          <cell r="G2326" t="str">
            <v>EL-6</v>
          </cell>
          <cell r="J2326" t="str">
            <v>Trans</v>
          </cell>
          <cell r="L2326" t="str">
            <v>Energy</v>
          </cell>
          <cell r="M2326" t="str">
            <v>N/A</v>
          </cell>
          <cell r="N2326" t="str">
            <v>Min Bill kWh</v>
          </cell>
          <cell r="R2326" t="str">
            <v>C</v>
          </cell>
          <cell r="V2326">
            <v>0</v>
          </cell>
        </row>
        <row r="2327">
          <cell r="G2327" t="str">
            <v>EL-6</v>
          </cell>
          <cell r="J2327" t="str">
            <v>Trans</v>
          </cell>
          <cell r="L2327" t="str">
            <v>Energy</v>
          </cell>
          <cell r="M2327" t="str">
            <v>Summer</v>
          </cell>
          <cell r="N2327" t="str">
            <v>Off Peak Tier 1</v>
          </cell>
          <cell r="R2327" t="str">
            <v>C</v>
          </cell>
          <cell r="V2327">
            <v>0</v>
          </cell>
        </row>
        <row r="2328">
          <cell r="G2328" t="str">
            <v>EL-6</v>
          </cell>
          <cell r="J2328" t="str">
            <v>Trans</v>
          </cell>
          <cell r="L2328" t="str">
            <v>Energy</v>
          </cell>
          <cell r="M2328" t="str">
            <v>Summer</v>
          </cell>
          <cell r="N2328" t="str">
            <v>Off Peak Tier 2</v>
          </cell>
          <cell r="R2328" t="str">
            <v>C</v>
          </cell>
          <cell r="V2328">
            <v>0</v>
          </cell>
        </row>
        <row r="2329">
          <cell r="G2329" t="str">
            <v>EL-6</v>
          </cell>
          <cell r="J2329" t="str">
            <v>Trans</v>
          </cell>
          <cell r="L2329" t="str">
            <v>Energy</v>
          </cell>
          <cell r="M2329" t="str">
            <v>Summer</v>
          </cell>
          <cell r="N2329" t="str">
            <v>Off Peak Tier 3</v>
          </cell>
          <cell r="R2329" t="str">
            <v>C</v>
          </cell>
          <cell r="V2329">
            <v>0</v>
          </cell>
        </row>
        <row r="2330">
          <cell r="G2330" t="str">
            <v>EL-6</v>
          </cell>
          <cell r="J2330" t="str">
            <v>Trans</v>
          </cell>
          <cell r="L2330" t="str">
            <v>Energy</v>
          </cell>
          <cell r="M2330" t="str">
            <v>Summer</v>
          </cell>
          <cell r="N2330" t="str">
            <v>Off Peak Tier 4</v>
          </cell>
          <cell r="R2330" t="str">
            <v>C</v>
          </cell>
          <cell r="V2330">
            <v>0</v>
          </cell>
        </row>
        <row r="2331">
          <cell r="G2331" t="str">
            <v>EL-6</v>
          </cell>
          <cell r="J2331" t="str">
            <v>Trans</v>
          </cell>
          <cell r="L2331" t="str">
            <v>Energy</v>
          </cell>
          <cell r="M2331" t="str">
            <v>Summer</v>
          </cell>
          <cell r="N2331" t="str">
            <v>Off Peak Tier 5</v>
          </cell>
          <cell r="R2331" t="str">
            <v>C</v>
          </cell>
          <cell r="V2331">
            <v>0</v>
          </cell>
        </row>
        <row r="2332">
          <cell r="G2332" t="str">
            <v>EL-6</v>
          </cell>
          <cell r="J2332" t="str">
            <v>Trans</v>
          </cell>
          <cell r="L2332" t="str">
            <v>Energy</v>
          </cell>
          <cell r="M2332" t="str">
            <v>Summer</v>
          </cell>
          <cell r="N2332" t="str">
            <v>Part Peak Tier 1</v>
          </cell>
          <cell r="R2332" t="str">
            <v>C</v>
          </cell>
          <cell r="V2332">
            <v>0</v>
          </cell>
        </row>
        <row r="2333">
          <cell r="G2333" t="str">
            <v>EL-6</v>
          </cell>
          <cell r="J2333" t="str">
            <v>Trans</v>
          </cell>
          <cell r="L2333" t="str">
            <v>Energy</v>
          </cell>
          <cell r="M2333" t="str">
            <v>Summer</v>
          </cell>
          <cell r="N2333" t="str">
            <v>Part Peak Tier 2</v>
          </cell>
          <cell r="R2333" t="str">
            <v>C</v>
          </cell>
          <cell r="V2333">
            <v>0</v>
          </cell>
        </row>
        <row r="2334">
          <cell r="G2334" t="str">
            <v>EL-6</v>
          </cell>
          <cell r="J2334" t="str">
            <v>Trans</v>
          </cell>
          <cell r="L2334" t="str">
            <v>Energy</v>
          </cell>
          <cell r="M2334" t="str">
            <v>Summer</v>
          </cell>
          <cell r="N2334" t="str">
            <v>Part Peak Tier 3</v>
          </cell>
          <cell r="R2334" t="str">
            <v>C</v>
          </cell>
          <cell r="V2334">
            <v>0</v>
          </cell>
        </row>
        <row r="2335">
          <cell r="G2335" t="str">
            <v>EL-6</v>
          </cell>
          <cell r="J2335" t="str">
            <v>Trans</v>
          </cell>
          <cell r="L2335" t="str">
            <v>Energy</v>
          </cell>
          <cell r="M2335" t="str">
            <v>Summer</v>
          </cell>
          <cell r="N2335" t="str">
            <v>Part Peak Tier 4</v>
          </cell>
          <cell r="R2335" t="str">
            <v>C</v>
          </cell>
          <cell r="V2335">
            <v>0</v>
          </cell>
        </row>
        <row r="2336">
          <cell r="G2336" t="str">
            <v>EL-6</v>
          </cell>
          <cell r="J2336" t="str">
            <v>Trans</v>
          </cell>
          <cell r="L2336" t="str">
            <v>Energy</v>
          </cell>
          <cell r="M2336" t="str">
            <v>Summer</v>
          </cell>
          <cell r="N2336" t="str">
            <v>Part Peak Tier 5</v>
          </cell>
          <cell r="R2336" t="str">
            <v>C</v>
          </cell>
          <cell r="V2336">
            <v>0</v>
          </cell>
        </row>
        <row r="2337">
          <cell r="G2337" t="str">
            <v>EL-6</v>
          </cell>
          <cell r="J2337" t="str">
            <v>Trans</v>
          </cell>
          <cell r="L2337" t="str">
            <v>Energy</v>
          </cell>
          <cell r="M2337" t="str">
            <v>Summer</v>
          </cell>
          <cell r="N2337" t="str">
            <v>Peak Tier 1</v>
          </cell>
          <cell r="R2337" t="str">
            <v>C</v>
          </cell>
          <cell r="V2337">
            <v>0</v>
          </cell>
        </row>
        <row r="2338">
          <cell r="G2338" t="str">
            <v>EL-6</v>
          </cell>
          <cell r="J2338" t="str">
            <v>Trans</v>
          </cell>
          <cell r="L2338" t="str">
            <v>Energy</v>
          </cell>
          <cell r="M2338" t="str">
            <v>Summer</v>
          </cell>
          <cell r="N2338" t="str">
            <v>Peak Tier 2</v>
          </cell>
          <cell r="R2338" t="str">
            <v>C</v>
          </cell>
          <cell r="V2338">
            <v>0</v>
          </cell>
        </row>
        <row r="2339">
          <cell r="G2339" t="str">
            <v>EL-6</v>
          </cell>
          <cell r="J2339" t="str">
            <v>Trans</v>
          </cell>
          <cell r="L2339" t="str">
            <v>Energy</v>
          </cell>
          <cell r="M2339" t="str">
            <v>Summer</v>
          </cell>
          <cell r="N2339" t="str">
            <v>Peak Tier 3</v>
          </cell>
          <cell r="R2339" t="str">
            <v>C</v>
          </cell>
          <cell r="V2339">
            <v>0</v>
          </cell>
        </row>
        <row r="2340">
          <cell r="G2340" t="str">
            <v>EL-6</v>
          </cell>
          <cell r="J2340" t="str">
            <v>Trans</v>
          </cell>
          <cell r="L2340" t="str">
            <v>Energy</v>
          </cell>
          <cell r="M2340" t="str">
            <v>Summer</v>
          </cell>
          <cell r="N2340" t="str">
            <v>Peak Tier 4</v>
          </cell>
          <cell r="R2340" t="str">
            <v>C</v>
          </cell>
          <cell r="V2340">
            <v>0</v>
          </cell>
        </row>
        <row r="2341">
          <cell r="G2341" t="str">
            <v>EL-6</v>
          </cell>
          <cell r="J2341" t="str">
            <v>Trans</v>
          </cell>
          <cell r="L2341" t="str">
            <v>Energy</v>
          </cell>
          <cell r="M2341" t="str">
            <v>Summer</v>
          </cell>
          <cell r="N2341" t="str">
            <v>Peak Tier 5</v>
          </cell>
          <cell r="R2341" t="str">
            <v>C</v>
          </cell>
          <cell r="V2341">
            <v>0</v>
          </cell>
        </row>
        <row r="2342">
          <cell r="G2342" t="str">
            <v>EL-6</v>
          </cell>
          <cell r="J2342" t="str">
            <v>Trans</v>
          </cell>
          <cell r="L2342" t="str">
            <v>Energy</v>
          </cell>
          <cell r="M2342" t="str">
            <v>Winter</v>
          </cell>
          <cell r="N2342" t="str">
            <v>Off Peak Tier 1</v>
          </cell>
          <cell r="R2342" t="str">
            <v>C</v>
          </cell>
          <cell r="V2342">
            <v>0</v>
          </cell>
        </row>
        <row r="2343">
          <cell r="G2343" t="str">
            <v>EL-6</v>
          </cell>
          <cell r="J2343" t="str">
            <v>Trans</v>
          </cell>
          <cell r="L2343" t="str">
            <v>Energy</v>
          </cell>
          <cell r="M2343" t="str">
            <v>Winter</v>
          </cell>
          <cell r="N2343" t="str">
            <v>Off Peak Tier 2</v>
          </cell>
          <cell r="R2343" t="str">
            <v>C</v>
          </cell>
          <cell r="V2343">
            <v>0</v>
          </cell>
        </row>
        <row r="2344">
          <cell r="G2344" t="str">
            <v>EL-6</v>
          </cell>
          <cell r="J2344" t="str">
            <v>Trans</v>
          </cell>
          <cell r="L2344" t="str">
            <v>Energy</v>
          </cell>
          <cell r="M2344" t="str">
            <v>Winter</v>
          </cell>
          <cell r="N2344" t="str">
            <v>Off Peak Tier 3</v>
          </cell>
          <cell r="R2344" t="str">
            <v>C</v>
          </cell>
          <cell r="V2344">
            <v>0</v>
          </cell>
        </row>
        <row r="2345">
          <cell r="G2345" t="str">
            <v>EL-6</v>
          </cell>
          <cell r="J2345" t="str">
            <v>Trans</v>
          </cell>
          <cell r="L2345" t="str">
            <v>Energy</v>
          </cell>
          <cell r="M2345" t="str">
            <v>Winter</v>
          </cell>
          <cell r="N2345" t="str">
            <v>Off Peak Tier 4</v>
          </cell>
          <cell r="R2345" t="str">
            <v>C</v>
          </cell>
          <cell r="V2345">
            <v>0</v>
          </cell>
        </row>
        <row r="2346">
          <cell r="G2346" t="str">
            <v>EL-6</v>
          </cell>
          <cell r="J2346" t="str">
            <v>Trans</v>
          </cell>
          <cell r="L2346" t="str">
            <v>Energy</v>
          </cell>
          <cell r="M2346" t="str">
            <v>Winter</v>
          </cell>
          <cell r="N2346" t="str">
            <v>Off Peak Tier 5</v>
          </cell>
          <cell r="R2346" t="str">
            <v>C</v>
          </cell>
          <cell r="V2346">
            <v>0</v>
          </cell>
        </row>
        <row r="2347">
          <cell r="G2347" t="str">
            <v>EL-6</v>
          </cell>
          <cell r="J2347" t="str">
            <v>Trans</v>
          </cell>
          <cell r="L2347" t="str">
            <v>Energy</v>
          </cell>
          <cell r="M2347" t="str">
            <v>Winter</v>
          </cell>
          <cell r="N2347" t="str">
            <v>Part Peak Tier 1</v>
          </cell>
          <cell r="R2347" t="str">
            <v>C</v>
          </cell>
          <cell r="V2347">
            <v>0</v>
          </cell>
        </row>
        <row r="2348">
          <cell r="G2348" t="str">
            <v>EL-6</v>
          </cell>
          <cell r="J2348" t="str">
            <v>Trans</v>
          </cell>
          <cell r="L2348" t="str">
            <v>Energy</v>
          </cell>
          <cell r="M2348" t="str">
            <v>Winter</v>
          </cell>
          <cell r="N2348" t="str">
            <v>Part Peak Tier 2</v>
          </cell>
          <cell r="R2348" t="str">
            <v>C</v>
          </cell>
          <cell r="V2348">
            <v>0</v>
          </cell>
        </row>
        <row r="2349">
          <cell r="G2349" t="str">
            <v>EL-6</v>
          </cell>
          <cell r="J2349" t="str">
            <v>Trans</v>
          </cell>
          <cell r="L2349" t="str">
            <v>Energy</v>
          </cell>
          <cell r="M2349" t="str">
            <v>Winter</v>
          </cell>
          <cell r="N2349" t="str">
            <v>Part Peak Tier 3</v>
          </cell>
          <cell r="R2349" t="str">
            <v>C</v>
          </cell>
          <cell r="V2349">
            <v>0</v>
          </cell>
        </row>
        <row r="2350">
          <cell r="G2350" t="str">
            <v>EL-6</v>
          </cell>
          <cell r="J2350" t="str">
            <v>Trans</v>
          </cell>
          <cell r="L2350" t="str">
            <v>Energy</v>
          </cell>
          <cell r="M2350" t="str">
            <v>Winter</v>
          </cell>
          <cell r="N2350" t="str">
            <v>Part Peak Tier 4</v>
          </cell>
          <cell r="R2350" t="str">
            <v>C</v>
          </cell>
          <cell r="V2350">
            <v>0</v>
          </cell>
        </row>
        <row r="2351">
          <cell r="G2351" t="str">
            <v>EL-6</v>
          </cell>
          <cell r="J2351" t="str">
            <v>Trans</v>
          </cell>
          <cell r="L2351" t="str">
            <v>Energy</v>
          </cell>
          <cell r="M2351" t="str">
            <v>Winter</v>
          </cell>
          <cell r="N2351" t="str">
            <v>Part Peak Tier 5</v>
          </cell>
          <cell r="R2351" t="str">
            <v>C</v>
          </cell>
          <cell r="V2351">
            <v>0</v>
          </cell>
        </row>
        <row r="2352">
          <cell r="G2352" t="str">
            <v>ELTOUB</v>
          </cell>
          <cell r="J2352" t="str">
            <v>AB32 Credit</v>
          </cell>
          <cell r="L2352" t="str">
            <v>Energy</v>
          </cell>
          <cell r="M2352" t="str">
            <v>N/A</v>
          </cell>
          <cell r="N2352" t="str">
            <v>Min Bill kWh</v>
          </cell>
          <cell r="R2352" t="str">
            <v>C</v>
          </cell>
          <cell r="V2352">
            <v>0</v>
          </cell>
        </row>
        <row r="2353">
          <cell r="G2353" t="str">
            <v>ELTOUB</v>
          </cell>
          <cell r="J2353" t="str">
            <v>AB32 Credit</v>
          </cell>
          <cell r="L2353" t="str">
            <v>Energy</v>
          </cell>
          <cell r="M2353" t="str">
            <v>Summer</v>
          </cell>
          <cell r="N2353" t="str">
            <v>Off Peak</v>
          </cell>
          <cell r="R2353" t="str">
            <v>C</v>
          </cell>
          <cell r="V2353">
            <v>0</v>
          </cell>
        </row>
        <row r="2354">
          <cell r="G2354" t="str">
            <v>ELTOUB</v>
          </cell>
          <cell r="J2354" t="str">
            <v>AB32 Credit</v>
          </cell>
          <cell r="L2354" t="str">
            <v>Energy</v>
          </cell>
          <cell r="M2354" t="str">
            <v>Summer</v>
          </cell>
          <cell r="N2354" t="str">
            <v>Peak</v>
          </cell>
          <cell r="R2354" t="str">
            <v>C</v>
          </cell>
          <cell r="V2354">
            <v>0</v>
          </cell>
        </row>
        <row r="2355">
          <cell r="G2355" t="str">
            <v>ELTOUB</v>
          </cell>
          <cell r="J2355" t="str">
            <v>AB32 Credit</v>
          </cell>
          <cell r="L2355" t="str">
            <v>Energy</v>
          </cell>
          <cell r="M2355" t="str">
            <v>Winter</v>
          </cell>
          <cell r="N2355" t="str">
            <v>Off Peak</v>
          </cell>
          <cell r="R2355" t="str">
            <v>C</v>
          </cell>
          <cell r="V2355">
            <v>0</v>
          </cell>
        </row>
        <row r="2356">
          <cell r="G2356" t="str">
            <v>ELTOUB</v>
          </cell>
          <cell r="J2356" t="str">
            <v>AB32 Credit</v>
          </cell>
          <cell r="L2356" t="str">
            <v>Energy</v>
          </cell>
          <cell r="M2356" t="str">
            <v>Winter</v>
          </cell>
          <cell r="N2356" t="str">
            <v>Peak</v>
          </cell>
          <cell r="R2356" t="str">
            <v>C</v>
          </cell>
          <cell r="V2356">
            <v>0</v>
          </cell>
        </row>
        <row r="2357">
          <cell r="G2357" t="str">
            <v>ELTOUB</v>
          </cell>
          <cell r="J2357" t="str">
            <v>CIA</v>
          </cell>
          <cell r="L2357" t="str">
            <v>Energy</v>
          </cell>
          <cell r="M2357" t="str">
            <v>N/A</v>
          </cell>
          <cell r="N2357" t="str">
            <v>Min Bill kWh</v>
          </cell>
          <cell r="R2357" t="str">
            <v>C</v>
          </cell>
          <cell r="V2357">
            <v>0</v>
          </cell>
        </row>
        <row r="2358">
          <cell r="G2358" t="str">
            <v>ELTOUB</v>
          </cell>
          <cell r="J2358" t="str">
            <v>CIA</v>
          </cell>
          <cell r="L2358" t="str">
            <v>Energy</v>
          </cell>
          <cell r="M2358" t="str">
            <v>Summer</v>
          </cell>
          <cell r="N2358" t="str">
            <v>Off Peak</v>
          </cell>
          <cell r="R2358" t="str">
            <v>C</v>
          </cell>
          <cell r="V2358">
            <v>0</v>
          </cell>
        </row>
        <row r="2359">
          <cell r="G2359" t="str">
            <v>ELTOUB</v>
          </cell>
          <cell r="J2359" t="str">
            <v>CIA</v>
          </cell>
          <cell r="L2359" t="str">
            <v>Energy</v>
          </cell>
          <cell r="M2359" t="str">
            <v>Summer</v>
          </cell>
          <cell r="N2359" t="str">
            <v>Peak</v>
          </cell>
          <cell r="R2359" t="str">
            <v>C</v>
          </cell>
          <cell r="V2359">
            <v>0</v>
          </cell>
        </row>
        <row r="2360">
          <cell r="G2360" t="str">
            <v>ELTOUB</v>
          </cell>
          <cell r="J2360" t="str">
            <v>CIA</v>
          </cell>
          <cell r="L2360" t="str">
            <v>Energy</v>
          </cell>
          <cell r="M2360" t="str">
            <v>Winter</v>
          </cell>
          <cell r="N2360" t="str">
            <v>Off Peak</v>
          </cell>
          <cell r="R2360" t="str">
            <v>C</v>
          </cell>
          <cell r="V2360">
            <v>0</v>
          </cell>
        </row>
        <row r="2361">
          <cell r="G2361" t="str">
            <v>ELTOUB</v>
          </cell>
          <cell r="J2361" t="str">
            <v>CIA</v>
          </cell>
          <cell r="L2361" t="str">
            <v>Energy</v>
          </cell>
          <cell r="M2361" t="str">
            <v>Winter</v>
          </cell>
          <cell r="N2361" t="str">
            <v>Peak</v>
          </cell>
          <cell r="R2361" t="str">
            <v>C</v>
          </cell>
          <cell r="V2361">
            <v>0</v>
          </cell>
        </row>
        <row r="2362">
          <cell r="G2362" t="str">
            <v>ELTOUB</v>
          </cell>
          <cell r="J2362" t="str">
            <v>CTC</v>
          </cell>
          <cell r="L2362" t="str">
            <v>Energy</v>
          </cell>
          <cell r="M2362" t="str">
            <v>N/A</v>
          </cell>
          <cell r="N2362" t="str">
            <v>Min Bill kWh</v>
          </cell>
          <cell r="R2362" t="str">
            <v>C</v>
          </cell>
          <cell r="V2362">
            <v>0</v>
          </cell>
        </row>
        <row r="2363">
          <cell r="G2363" t="str">
            <v>ELTOUB</v>
          </cell>
          <cell r="J2363" t="str">
            <v>CTC</v>
          </cell>
          <cell r="L2363" t="str">
            <v>Energy</v>
          </cell>
          <cell r="M2363" t="str">
            <v>Summer</v>
          </cell>
          <cell r="N2363" t="str">
            <v>Off Peak</v>
          </cell>
          <cell r="R2363" t="str">
            <v>C</v>
          </cell>
          <cell r="V2363">
            <v>0</v>
          </cell>
        </row>
        <row r="2364">
          <cell r="G2364" t="str">
            <v>ELTOUB</v>
          </cell>
          <cell r="J2364" t="str">
            <v>CTC</v>
          </cell>
          <cell r="L2364" t="str">
            <v>Energy</v>
          </cell>
          <cell r="M2364" t="str">
            <v>Summer</v>
          </cell>
          <cell r="N2364" t="str">
            <v>Peak</v>
          </cell>
          <cell r="R2364" t="str">
            <v>C</v>
          </cell>
          <cell r="V2364">
            <v>0</v>
          </cell>
        </row>
        <row r="2365">
          <cell r="G2365" t="str">
            <v>ELTOUB</v>
          </cell>
          <cell r="J2365" t="str">
            <v>CTC</v>
          </cell>
          <cell r="L2365" t="str">
            <v>Energy</v>
          </cell>
          <cell r="M2365" t="str">
            <v>Winter</v>
          </cell>
          <cell r="N2365" t="str">
            <v>Off Peak</v>
          </cell>
          <cell r="R2365" t="str">
            <v>C</v>
          </cell>
          <cell r="V2365">
            <v>0</v>
          </cell>
        </row>
        <row r="2366">
          <cell r="G2366" t="str">
            <v>ELTOUB</v>
          </cell>
          <cell r="J2366" t="str">
            <v>CTC</v>
          </cell>
          <cell r="L2366" t="str">
            <v>Energy</v>
          </cell>
          <cell r="M2366" t="str">
            <v>Winter</v>
          </cell>
          <cell r="N2366" t="str">
            <v>Peak</v>
          </cell>
          <cell r="R2366" t="str">
            <v>C</v>
          </cell>
          <cell r="V2366">
            <v>0</v>
          </cell>
        </row>
        <row r="2367">
          <cell r="G2367" t="str">
            <v>ELTOUB</v>
          </cell>
          <cell r="J2367" t="str">
            <v>Distribution</v>
          </cell>
          <cell r="L2367" t="str">
            <v>Energy</v>
          </cell>
          <cell r="M2367" t="str">
            <v>Summer</v>
          </cell>
          <cell r="N2367" t="str">
            <v>Off Peak</v>
          </cell>
          <cell r="R2367" t="str">
            <v>C</v>
          </cell>
          <cell r="V2367">
            <v>0</v>
          </cell>
        </row>
        <row r="2368">
          <cell r="G2368" t="str">
            <v>ELTOUB</v>
          </cell>
          <cell r="J2368" t="str">
            <v>Distribution</v>
          </cell>
          <cell r="L2368" t="str">
            <v>Energy</v>
          </cell>
          <cell r="M2368" t="str">
            <v>Summer</v>
          </cell>
          <cell r="N2368" t="str">
            <v>Peak</v>
          </cell>
          <cell r="R2368" t="str">
            <v>C</v>
          </cell>
          <cell r="V2368">
            <v>0</v>
          </cell>
        </row>
        <row r="2369">
          <cell r="G2369" t="str">
            <v>ELTOUB</v>
          </cell>
          <cell r="J2369" t="str">
            <v>Distribution</v>
          </cell>
          <cell r="L2369" t="str">
            <v>Energy</v>
          </cell>
          <cell r="M2369" t="str">
            <v>Winter</v>
          </cell>
          <cell r="N2369" t="str">
            <v>Off Peak</v>
          </cell>
          <cell r="R2369" t="str">
            <v>C</v>
          </cell>
          <cell r="V2369">
            <v>0</v>
          </cell>
        </row>
        <row r="2370">
          <cell r="G2370" t="str">
            <v>ELTOUB</v>
          </cell>
          <cell r="J2370" t="str">
            <v>Distribution</v>
          </cell>
          <cell r="L2370" t="str">
            <v>Energy</v>
          </cell>
          <cell r="M2370" t="str">
            <v>Winter</v>
          </cell>
          <cell r="N2370" t="str">
            <v>Peak</v>
          </cell>
          <cell r="R2370" t="str">
            <v>C</v>
          </cell>
          <cell r="V2370">
            <v>0</v>
          </cell>
        </row>
        <row r="2371">
          <cell r="G2371" t="str">
            <v>ELTOUB</v>
          </cell>
          <cell r="J2371" t="str">
            <v>WFC</v>
          </cell>
          <cell r="L2371" t="str">
            <v>Energy</v>
          </cell>
          <cell r="M2371" t="str">
            <v>N/A</v>
          </cell>
          <cell r="N2371" t="str">
            <v>Min Bill kWh</v>
          </cell>
          <cell r="R2371" t="str">
            <v>C</v>
          </cell>
          <cell r="V2371">
            <v>0</v>
          </cell>
        </row>
        <row r="2372">
          <cell r="G2372" t="str">
            <v>ELTOUB</v>
          </cell>
          <cell r="J2372" t="str">
            <v>WFC</v>
          </cell>
          <cell r="L2372" t="str">
            <v>Energy</v>
          </cell>
          <cell r="M2372" t="str">
            <v>Summer</v>
          </cell>
          <cell r="N2372" t="str">
            <v>Off Peak</v>
          </cell>
          <cell r="R2372" t="str">
            <v>C</v>
          </cell>
          <cell r="V2372">
            <v>0</v>
          </cell>
        </row>
        <row r="2373">
          <cell r="G2373" t="str">
            <v>ELTOUB</v>
          </cell>
          <cell r="J2373" t="str">
            <v>WFC</v>
          </cell>
          <cell r="L2373" t="str">
            <v>Energy</v>
          </cell>
          <cell r="M2373" t="str">
            <v>Summer</v>
          </cell>
          <cell r="N2373" t="str">
            <v>Peak</v>
          </cell>
          <cell r="R2373" t="str">
            <v>C</v>
          </cell>
          <cell r="V2373">
            <v>0</v>
          </cell>
        </row>
        <row r="2374">
          <cell r="G2374" t="str">
            <v>ELTOUB</v>
          </cell>
          <cell r="J2374" t="str">
            <v>WFC</v>
          </cell>
          <cell r="L2374" t="str">
            <v>Energy</v>
          </cell>
          <cell r="M2374" t="str">
            <v>Winter</v>
          </cell>
          <cell r="N2374" t="str">
            <v>Off Peak</v>
          </cell>
          <cell r="R2374" t="str">
            <v>C</v>
          </cell>
          <cell r="V2374">
            <v>0</v>
          </cell>
        </row>
        <row r="2375">
          <cell r="G2375" t="str">
            <v>ELTOUB</v>
          </cell>
          <cell r="J2375" t="str">
            <v>WFC</v>
          </cell>
          <cell r="L2375" t="str">
            <v>Energy</v>
          </cell>
          <cell r="M2375" t="str">
            <v>Winter</v>
          </cell>
          <cell r="N2375" t="str">
            <v>Peak</v>
          </cell>
          <cell r="R2375" t="str">
            <v>C</v>
          </cell>
          <cell r="V2375">
            <v>0</v>
          </cell>
        </row>
        <row r="2376">
          <cell r="G2376" t="str">
            <v>ELTOUB</v>
          </cell>
          <cell r="J2376" t="str">
            <v>ECRA</v>
          </cell>
          <cell r="L2376" t="str">
            <v>Energy</v>
          </cell>
          <cell r="M2376" t="str">
            <v>N/A</v>
          </cell>
          <cell r="N2376" t="str">
            <v>Min Bill kWh</v>
          </cell>
          <cell r="R2376" t="str">
            <v>C</v>
          </cell>
          <cell r="V2376">
            <v>0</v>
          </cell>
        </row>
        <row r="2377">
          <cell r="G2377" t="str">
            <v>ELTOUB</v>
          </cell>
          <cell r="J2377" t="str">
            <v>ECRA</v>
          </cell>
          <cell r="L2377" t="str">
            <v>Energy</v>
          </cell>
          <cell r="M2377" t="str">
            <v>Summer</v>
          </cell>
          <cell r="N2377" t="str">
            <v>Off Peak</v>
          </cell>
          <cell r="R2377" t="str">
            <v>C</v>
          </cell>
          <cell r="V2377">
            <v>0</v>
          </cell>
        </row>
        <row r="2378">
          <cell r="G2378" t="str">
            <v>ELTOUB</v>
          </cell>
          <cell r="J2378" t="str">
            <v>ECRA</v>
          </cell>
          <cell r="L2378" t="str">
            <v>Energy</v>
          </cell>
          <cell r="M2378" t="str">
            <v>Summer</v>
          </cell>
          <cell r="N2378" t="str">
            <v>Peak</v>
          </cell>
          <cell r="R2378" t="str">
            <v>C</v>
          </cell>
          <cell r="V2378">
            <v>0</v>
          </cell>
        </row>
        <row r="2379">
          <cell r="G2379" t="str">
            <v>ELTOUB</v>
          </cell>
          <cell r="J2379" t="str">
            <v>ECRA</v>
          </cell>
          <cell r="L2379" t="str">
            <v>Energy</v>
          </cell>
          <cell r="M2379" t="str">
            <v>Winter</v>
          </cell>
          <cell r="N2379" t="str">
            <v>Off Peak</v>
          </cell>
          <cell r="R2379" t="str">
            <v>C</v>
          </cell>
          <cell r="V2379">
            <v>0</v>
          </cell>
        </row>
        <row r="2380">
          <cell r="G2380" t="str">
            <v>ELTOUB</v>
          </cell>
          <cell r="J2380" t="str">
            <v>ECRA</v>
          </cell>
          <cell r="L2380" t="str">
            <v>Energy</v>
          </cell>
          <cell r="M2380" t="str">
            <v>Winter</v>
          </cell>
          <cell r="N2380" t="str">
            <v>Peak</v>
          </cell>
          <cell r="R2380" t="str">
            <v>C</v>
          </cell>
          <cell r="V2380">
            <v>0</v>
          </cell>
        </row>
        <row r="2381">
          <cell r="G2381" t="str">
            <v>ELTOUB</v>
          </cell>
          <cell r="J2381" t="str">
            <v>Generation</v>
          </cell>
          <cell r="L2381" t="str">
            <v>Energy</v>
          </cell>
          <cell r="M2381" t="str">
            <v>Summer</v>
          </cell>
          <cell r="N2381" t="str">
            <v>Off Peak</v>
          </cell>
          <cell r="R2381" t="str">
            <v>C</v>
          </cell>
          <cell r="V2381">
            <v>0</v>
          </cell>
        </row>
        <row r="2382">
          <cell r="G2382" t="str">
            <v>ELTOUB</v>
          </cell>
          <cell r="J2382" t="str">
            <v>Generation</v>
          </cell>
          <cell r="L2382" t="str">
            <v>Energy</v>
          </cell>
          <cell r="M2382" t="str">
            <v>Summer</v>
          </cell>
          <cell r="N2382" t="str">
            <v>Peak</v>
          </cell>
          <cell r="R2382" t="str">
            <v>C</v>
          </cell>
          <cell r="V2382">
            <v>0</v>
          </cell>
        </row>
        <row r="2383">
          <cell r="G2383" t="str">
            <v>ELTOUB</v>
          </cell>
          <cell r="J2383" t="str">
            <v>Generation</v>
          </cell>
          <cell r="L2383" t="str">
            <v>Energy</v>
          </cell>
          <cell r="M2383" t="str">
            <v>Winter</v>
          </cell>
          <cell r="N2383" t="str">
            <v>Off Peak</v>
          </cell>
          <cell r="R2383" t="str">
            <v>C</v>
          </cell>
          <cell r="V2383">
            <v>0</v>
          </cell>
        </row>
        <row r="2384">
          <cell r="G2384" t="str">
            <v>ELTOUB</v>
          </cell>
          <cell r="J2384" t="str">
            <v>Generation</v>
          </cell>
          <cell r="L2384" t="str">
            <v>Energy</v>
          </cell>
          <cell r="M2384" t="str">
            <v>Winter</v>
          </cell>
          <cell r="N2384" t="str">
            <v>Peak</v>
          </cell>
          <cell r="R2384" t="str">
            <v>C</v>
          </cell>
          <cell r="V2384">
            <v>0</v>
          </cell>
        </row>
        <row r="2385">
          <cell r="G2385" t="str">
            <v>ELTOUB</v>
          </cell>
          <cell r="J2385" t="str">
            <v>ND</v>
          </cell>
          <cell r="L2385" t="str">
            <v>Energy</v>
          </cell>
          <cell r="M2385" t="str">
            <v>Summer</v>
          </cell>
          <cell r="N2385" t="str">
            <v>Off Peak</v>
          </cell>
          <cell r="R2385" t="str">
            <v>C</v>
          </cell>
          <cell r="V2385">
            <v>0</v>
          </cell>
        </row>
        <row r="2386">
          <cell r="G2386" t="str">
            <v>ELTOUB</v>
          </cell>
          <cell r="J2386" t="str">
            <v>ND</v>
          </cell>
          <cell r="L2386" t="str">
            <v>Energy</v>
          </cell>
          <cell r="M2386" t="str">
            <v>Summer</v>
          </cell>
          <cell r="N2386" t="str">
            <v>Peak</v>
          </cell>
          <cell r="R2386" t="str">
            <v>C</v>
          </cell>
          <cell r="V2386">
            <v>0</v>
          </cell>
        </row>
        <row r="2387">
          <cell r="G2387" t="str">
            <v>ELTOUB</v>
          </cell>
          <cell r="J2387" t="str">
            <v>ND</v>
          </cell>
          <cell r="L2387" t="str">
            <v>Energy</v>
          </cell>
          <cell r="M2387" t="str">
            <v>Winter</v>
          </cell>
          <cell r="N2387" t="str">
            <v>Off Peak</v>
          </cell>
          <cell r="R2387" t="str">
            <v>C</v>
          </cell>
          <cell r="V2387">
            <v>0</v>
          </cell>
        </row>
        <row r="2388">
          <cell r="G2388" t="str">
            <v>ELTOUB</v>
          </cell>
          <cell r="J2388" t="str">
            <v>ND</v>
          </cell>
          <cell r="L2388" t="str">
            <v>Energy</v>
          </cell>
          <cell r="M2388" t="str">
            <v>Winter</v>
          </cell>
          <cell r="N2388" t="str">
            <v>Peak</v>
          </cell>
          <cell r="R2388" t="str">
            <v>C</v>
          </cell>
          <cell r="V2388">
            <v>0</v>
          </cell>
        </row>
        <row r="2389">
          <cell r="G2389" t="str">
            <v>ELTOUB</v>
          </cell>
          <cell r="J2389" t="str">
            <v>NSGC</v>
          </cell>
          <cell r="L2389" t="str">
            <v>Energy</v>
          </cell>
          <cell r="M2389" t="str">
            <v>N/A</v>
          </cell>
          <cell r="N2389" t="str">
            <v>Min Bill kWh</v>
          </cell>
          <cell r="R2389" t="str">
            <v>C</v>
          </cell>
          <cell r="V2389">
            <v>0</v>
          </cell>
        </row>
        <row r="2390">
          <cell r="G2390" t="str">
            <v>ELTOUB</v>
          </cell>
          <cell r="J2390" t="str">
            <v>NSGC</v>
          </cell>
          <cell r="L2390" t="str">
            <v>Energy</v>
          </cell>
          <cell r="M2390" t="str">
            <v>Summer</v>
          </cell>
          <cell r="N2390" t="str">
            <v>Off Peak</v>
          </cell>
          <cell r="R2390" t="str">
            <v>C</v>
          </cell>
          <cell r="V2390">
            <v>0</v>
          </cell>
        </row>
        <row r="2391">
          <cell r="G2391" t="str">
            <v>ELTOUB</v>
          </cell>
          <cell r="J2391" t="str">
            <v>NSGC</v>
          </cell>
          <cell r="L2391" t="str">
            <v>Energy</v>
          </cell>
          <cell r="M2391" t="str">
            <v>Summer</v>
          </cell>
          <cell r="N2391" t="str">
            <v>Peak</v>
          </cell>
          <cell r="R2391" t="str">
            <v>C</v>
          </cell>
          <cell r="V2391">
            <v>0</v>
          </cell>
        </row>
        <row r="2392">
          <cell r="G2392" t="str">
            <v>ELTOUB</v>
          </cell>
          <cell r="J2392" t="str">
            <v>NSGC</v>
          </cell>
          <cell r="L2392" t="str">
            <v>Energy</v>
          </cell>
          <cell r="M2392" t="str">
            <v>Winter</v>
          </cell>
          <cell r="N2392" t="str">
            <v>Off Peak</v>
          </cell>
          <cell r="R2392" t="str">
            <v>C</v>
          </cell>
          <cell r="V2392">
            <v>0</v>
          </cell>
        </row>
        <row r="2393">
          <cell r="G2393" t="str">
            <v>ELTOUB</v>
          </cell>
          <cell r="J2393" t="str">
            <v>NSGC</v>
          </cell>
          <cell r="L2393" t="str">
            <v>Energy</v>
          </cell>
          <cell r="M2393" t="str">
            <v>Winter</v>
          </cell>
          <cell r="N2393" t="str">
            <v>Peak</v>
          </cell>
          <cell r="R2393" t="str">
            <v>C</v>
          </cell>
          <cell r="V2393">
            <v>0</v>
          </cell>
        </row>
        <row r="2394">
          <cell r="G2394" t="str">
            <v>ELTOUB</v>
          </cell>
          <cell r="J2394" t="str">
            <v>PPP</v>
          </cell>
          <cell r="L2394" t="str">
            <v>Energy</v>
          </cell>
          <cell r="M2394" t="str">
            <v>N/A</v>
          </cell>
          <cell r="N2394" t="str">
            <v>Min Bill kWh</v>
          </cell>
          <cell r="R2394" t="str">
            <v>C</v>
          </cell>
          <cell r="V2394">
            <v>0</v>
          </cell>
        </row>
        <row r="2395">
          <cell r="G2395" t="str">
            <v>ELTOUB</v>
          </cell>
          <cell r="J2395" t="str">
            <v>PPP</v>
          </cell>
          <cell r="L2395" t="str">
            <v>Energy</v>
          </cell>
          <cell r="M2395" t="str">
            <v>Summer</v>
          </cell>
          <cell r="N2395" t="str">
            <v>Off Peak</v>
          </cell>
          <cell r="R2395" t="str">
            <v>C</v>
          </cell>
          <cell r="V2395">
            <v>0</v>
          </cell>
        </row>
        <row r="2396">
          <cell r="G2396" t="str">
            <v>ELTOUB</v>
          </cell>
          <cell r="J2396" t="str">
            <v>PPP</v>
          </cell>
          <cell r="L2396" t="str">
            <v>Energy</v>
          </cell>
          <cell r="M2396" t="str">
            <v>Summer</v>
          </cell>
          <cell r="N2396" t="str">
            <v>Peak</v>
          </cell>
          <cell r="R2396" t="str">
            <v>C</v>
          </cell>
          <cell r="V2396">
            <v>0</v>
          </cell>
        </row>
        <row r="2397">
          <cell r="G2397" t="str">
            <v>ELTOUB</v>
          </cell>
          <cell r="J2397" t="str">
            <v>PPP</v>
          </cell>
          <cell r="L2397" t="str">
            <v>Energy</v>
          </cell>
          <cell r="M2397" t="str">
            <v>Winter</v>
          </cell>
          <cell r="N2397" t="str">
            <v>Off Peak</v>
          </cell>
          <cell r="R2397" t="str">
            <v>C</v>
          </cell>
          <cell r="V2397">
            <v>0</v>
          </cell>
        </row>
        <row r="2398">
          <cell r="G2398" t="str">
            <v>ELTOUB</v>
          </cell>
          <cell r="J2398" t="str">
            <v>PPP</v>
          </cell>
          <cell r="L2398" t="str">
            <v>Energy</v>
          </cell>
          <cell r="M2398" t="str">
            <v>Winter</v>
          </cell>
          <cell r="N2398" t="str">
            <v>Peak</v>
          </cell>
          <cell r="R2398" t="str">
            <v>C</v>
          </cell>
          <cell r="V2398">
            <v>0</v>
          </cell>
        </row>
        <row r="2399">
          <cell r="G2399" t="str">
            <v>ELTOUB</v>
          </cell>
          <cell r="J2399" t="str">
            <v>PPP</v>
          </cell>
          <cell r="L2399" t="str">
            <v>Energy</v>
          </cell>
          <cell r="M2399" t="str">
            <v>N/A</v>
          </cell>
          <cell r="N2399" t="str">
            <v>Min Bill kWh</v>
          </cell>
          <cell r="R2399" t="str">
            <v>C</v>
          </cell>
          <cell r="V2399">
            <v>0</v>
          </cell>
        </row>
        <row r="2400">
          <cell r="G2400" t="str">
            <v>ELTOUB</v>
          </cell>
          <cell r="J2400" t="str">
            <v>PPP</v>
          </cell>
          <cell r="L2400" t="str">
            <v>Energy</v>
          </cell>
          <cell r="M2400" t="str">
            <v>Summer</v>
          </cell>
          <cell r="N2400" t="str">
            <v>Off Peak</v>
          </cell>
          <cell r="R2400" t="str">
            <v>C</v>
          </cell>
          <cell r="V2400">
            <v>0</v>
          </cell>
        </row>
        <row r="2401">
          <cell r="G2401" t="str">
            <v>ELTOUB</v>
          </cell>
          <cell r="J2401" t="str">
            <v>PPP</v>
          </cell>
          <cell r="L2401" t="str">
            <v>Energy</v>
          </cell>
          <cell r="M2401" t="str">
            <v>Summer</v>
          </cell>
          <cell r="N2401" t="str">
            <v>Peak</v>
          </cell>
          <cell r="R2401" t="str">
            <v>C</v>
          </cell>
          <cell r="V2401">
            <v>0</v>
          </cell>
        </row>
        <row r="2402">
          <cell r="G2402" t="str">
            <v>ELTOUB</v>
          </cell>
          <cell r="J2402" t="str">
            <v>PPP</v>
          </cell>
          <cell r="L2402" t="str">
            <v>Energy</v>
          </cell>
          <cell r="M2402" t="str">
            <v>Winter</v>
          </cell>
          <cell r="N2402" t="str">
            <v>Off Peak</v>
          </cell>
          <cell r="R2402" t="str">
            <v>C</v>
          </cell>
          <cell r="V2402">
            <v>0</v>
          </cell>
        </row>
        <row r="2403">
          <cell r="G2403" t="str">
            <v>ELTOUB</v>
          </cell>
          <cell r="J2403" t="str">
            <v>PPP</v>
          </cell>
          <cell r="L2403" t="str">
            <v>Energy</v>
          </cell>
          <cell r="M2403" t="str">
            <v>Winter</v>
          </cell>
          <cell r="N2403" t="str">
            <v>Peak</v>
          </cell>
          <cell r="R2403" t="str">
            <v>C</v>
          </cell>
          <cell r="V2403">
            <v>0</v>
          </cell>
        </row>
        <row r="2404">
          <cell r="G2404" t="str">
            <v>ELTOUB</v>
          </cell>
          <cell r="J2404" t="str">
            <v>RS</v>
          </cell>
          <cell r="L2404" t="str">
            <v>Energy</v>
          </cell>
          <cell r="M2404" t="str">
            <v>Summer</v>
          </cell>
          <cell r="N2404" t="str">
            <v>Peak</v>
          </cell>
          <cell r="R2404" t="str">
            <v>C</v>
          </cell>
          <cell r="V2404">
            <v>0</v>
          </cell>
        </row>
        <row r="2405">
          <cell r="G2405" t="str">
            <v>ELTOUB</v>
          </cell>
          <cell r="J2405" t="str">
            <v>RS</v>
          </cell>
          <cell r="L2405" t="str">
            <v>Energy</v>
          </cell>
          <cell r="M2405" t="str">
            <v>Summer</v>
          </cell>
          <cell r="N2405" t="str">
            <v>Off Peak</v>
          </cell>
          <cell r="R2405" t="str">
            <v>C</v>
          </cell>
          <cell r="V2405">
            <v>0</v>
          </cell>
        </row>
        <row r="2406">
          <cell r="G2406" t="str">
            <v>ELTOUB</v>
          </cell>
          <cell r="J2406" t="str">
            <v>RS</v>
          </cell>
          <cell r="L2406" t="str">
            <v>Energy</v>
          </cell>
          <cell r="M2406" t="str">
            <v>Winter</v>
          </cell>
          <cell r="N2406" t="str">
            <v>Off Peak</v>
          </cell>
          <cell r="R2406" t="str">
            <v>C</v>
          </cell>
          <cell r="V2406">
            <v>0</v>
          </cell>
        </row>
        <row r="2407">
          <cell r="G2407" t="str">
            <v>ELTOUB</v>
          </cell>
          <cell r="J2407" t="str">
            <v>RS</v>
          </cell>
          <cell r="L2407" t="str">
            <v>Energy</v>
          </cell>
          <cell r="M2407" t="str">
            <v>N/A</v>
          </cell>
          <cell r="N2407" t="str">
            <v>Min Bill kWh</v>
          </cell>
          <cell r="R2407" t="str">
            <v>C</v>
          </cell>
          <cell r="V2407">
            <v>0</v>
          </cell>
        </row>
        <row r="2408">
          <cell r="G2408" t="str">
            <v>ELTOUB</v>
          </cell>
          <cell r="J2408" t="str">
            <v>RS</v>
          </cell>
          <cell r="L2408" t="str">
            <v>Energy</v>
          </cell>
          <cell r="M2408" t="str">
            <v>Winter</v>
          </cell>
          <cell r="N2408" t="str">
            <v>Peak</v>
          </cell>
          <cell r="R2408" t="str">
            <v>C</v>
          </cell>
          <cell r="V2408">
            <v>0</v>
          </cell>
        </row>
        <row r="2409">
          <cell r="G2409" t="str">
            <v>ELTOUB</v>
          </cell>
          <cell r="J2409" t="str">
            <v>TRA</v>
          </cell>
          <cell r="L2409" t="str">
            <v>Energy</v>
          </cell>
          <cell r="M2409" t="str">
            <v>N/A</v>
          </cell>
          <cell r="N2409" t="str">
            <v>Min Bill kWh</v>
          </cell>
          <cell r="R2409" t="str">
            <v>C</v>
          </cell>
          <cell r="V2409">
            <v>0</v>
          </cell>
        </row>
        <row r="2410">
          <cell r="G2410" t="str">
            <v>ELTOUB</v>
          </cell>
          <cell r="J2410" t="str">
            <v>TRA</v>
          </cell>
          <cell r="L2410" t="str">
            <v>Energy</v>
          </cell>
          <cell r="M2410" t="str">
            <v>Summer</v>
          </cell>
          <cell r="N2410" t="str">
            <v>Off Peak</v>
          </cell>
          <cell r="R2410" t="str">
            <v>C</v>
          </cell>
          <cell r="V2410">
            <v>0</v>
          </cell>
        </row>
        <row r="2411">
          <cell r="G2411" t="str">
            <v>ELTOUB</v>
          </cell>
          <cell r="J2411" t="str">
            <v>TRA</v>
          </cell>
          <cell r="L2411" t="str">
            <v>Energy</v>
          </cell>
          <cell r="M2411" t="str">
            <v>Summer</v>
          </cell>
          <cell r="N2411" t="str">
            <v>Peak</v>
          </cell>
          <cell r="R2411" t="str">
            <v>C</v>
          </cell>
          <cell r="V2411">
            <v>0</v>
          </cell>
        </row>
        <row r="2412">
          <cell r="G2412" t="str">
            <v>ELTOUB</v>
          </cell>
          <cell r="J2412" t="str">
            <v>TRA</v>
          </cell>
          <cell r="L2412" t="str">
            <v>Energy</v>
          </cell>
          <cell r="M2412" t="str">
            <v>Winter</v>
          </cell>
          <cell r="N2412" t="str">
            <v>Off Peak</v>
          </cell>
          <cell r="R2412" t="str">
            <v>C</v>
          </cell>
          <cell r="V2412">
            <v>0</v>
          </cell>
        </row>
        <row r="2413">
          <cell r="G2413" t="str">
            <v>ELTOUB</v>
          </cell>
          <cell r="J2413" t="str">
            <v>TRA</v>
          </cell>
          <cell r="L2413" t="str">
            <v>Energy</v>
          </cell>
          <cell r="M2413" t="str">
            <v>Winter</v>
          </cell>
          <cell r="N2413" t="str">
            <v>Peak</v>
          </cell>
          <cell r="R2413" t="str">
            <v>C</v>
          </cell>
          <cell r="V2413">
            <v>0</v>
          </cell>
        </row>
        <row r="2414">
          <cell r="G2414" t="str">
            <v>ELTOUB</v>
          </cell>
          <cell r="J2414" t="str">
            <v>TRA</v>
          </cell>
          <cell r="L2414" t="str">
            <v>Energy</v>
          </cell>
          <cell r="M2414" t="str">
            <v>N/A</v>
          </cell>
          <cell r="N2414" t="str">
            <v>Min Bill kWh</v>
          </cell>
          <cell r="R2414" t="str">
            <v>C</v>
          </cell>
          <cell r="V2414">
            <v>0</v>
          </cell>
        </row>
        <row r="2415">
          <cell r="G2415" t="str">
            <v>ELTOUB</v>
          </cell>
          <cell r="J2415" t="str">
            <v>TRA</v>
          </cell>
          <cell r="L2415" t="str">
            <v>Energy</v>
          </cell>
          <cell r="M2415" t="str">
            <v>Summer</v>
          </cell>
          <cell r="N2415" t="str">
            <v>Off Peak</v>
          </cell>
          <cell r="R2415" t="str">
            <v>C</v>
          </cell>
          <cell r="V2415">
            <v>0</v>
          </cell>
        </row>
        <row r="2416">
          <cell r="G2416" t="str">
            <v>ELTOUB</v>
          </cell>
          <cell r="J2416" t="str">
            <v>TRA</v>
          </cell>
          <cell r="L2416" t="str">
            <v>Energy</v>
          </cell>
          <cell r="M2416" t="str">
            <v>Summer</v>
          </cell>
          <cell r="N2416" t="str">
            <v>Peak</v>
          </cell>
          <cell r="R2416" t="str">
            <v>C</v>
          </cell>
          <cell r="V2416">
            <v>0</v>
          </cell>
        </row>
        <row r="2417">
          <cell r="G2417" t="str">
            <v>ELTOUB</v>
          </cell>
          <cell r="J2417" t="str">
            <v>TRA</v>
          </cell>
          <cell r="L2417" t="str">
            <v>Energy</v>
          </cell>
          <cell r="M2417" t="str">
            <v>Winter</v>
          </cell>
          <cell r="N2417" t="str">
            <v>Off Peak</v>
          </cell>
          <cell r="R2417" t="str">
            <v>C</v>
          </cell>
          <cell r="V2417">
            <v>0</v>
          </cell>
        </row>
        <row r="2418">
          <cell r="G2418" t="str">
            <v>ELTOUB</v>
          </cell>
          <cell r="J2418" t="str">
            <v>TRA</v>
          </cell>
          <cell r="L2418" t="str">
            <v>Energy</v>
          </cell>
          <cell r="M2418" t="str">
            <v>Winter</v>
          </cell>
          <cell r="N2418" t="str">
            <v>Peak</v>
          </cell>
          <cell r="R2418" t="str">
            <v>C</v>
          </cell>
          <cell r="V2418">
            <v>0</v>
          </cell>
        </row>
        <row r="2419">
          <cell r="G2419" t="str">
            <v>ELTOUB</v>
          </cell>
          <cell r="J2419" t="str">
            <v>TRA</v>
          </cell>
          <cell r="L2419" t="str">
            <v>Energy</v>
          </cell>
          <cell r="M2419" t="str">
            <v>N/A</v>
          </cell>
          <cell r="N2419" t="str">
            <v>Min Bill kWh</v>
          </cell>
          <cell r="R2419" t="str">
            <v>C</v>
          </cell>
          <cell r="V2419">
            <v>0</v>
          </cell>
        </row>
        <row r="2420">
          <cell r="G2420" t="str">
            <v>ELTOUB</v>
          </cell>
          <cell r="J2420" t="str">
            <v>TRA</v>
          </cell>
          <cell r="L2420" t="str">
            <v>Energy</v>
          </cell>
          <cell r="M2420" t="str">
            <v>Summer</v>
          </cell>
          <cell r="N2420" t="str">
            <v>Off Peak</v>
          </cell>
          <cell r="R2420" t="str">
            <v>C</v>
          </cell>
          <cell r="V2420">
            <v>0</v>
          </cell>
        </row>
        <row r="2421">
          <cell r="G2421" t="str">
            <v>ELTOUB</v>
          </cell>
          <cell r="J2421" t="str">
            <v>TRA</v>
          </cell>
          <cell r="L2421" t="str">
            <v>Energy</v>
          </cell>
          <cell r="M2421" t="str">
            <v>Summer</v>
          </cell>
          <cell r="N2421" t="str">
            <v>Peak</v>
          </cell>
          <cell r="R2421" t="str">
            <v>C</v>
          </cell>
          <cell r="V2421">
            <v>0</v>
          </cell>
        </row>
        <row r="2422">
          <cell r="G2422" t="str">
            <v>ELTOUB</v>
          </cell>
          <cell r="J2422" t="str">
            <v>TRA</v>
          </cell>
          <cell r="L2422" t="str">
            <v>Energy</v>
          </cell>
          <cell r="M2422" t="str">
            <v>Winter</v>
          </cell>
          <cell r="N2422" t="str">
            <v>Off Peak</v>
          </cell>
          <cell r="R2422" t="str">
            <v>C</v>
          </cell>
          <cell r="V2422">
            <v>0</v>
          </cell>
        </row>
        <row r="2423">
          <cell r="G2423" t="str">
            <v>ELTOUB</v>
          </cell>
          <cell r="J2423" t="str">
            <v>TRA</v>
          </cell>
          <cell r="L2423" t="str">
            <v>Energy</v>
          </cell>
          <cell r="M2423" t="str">
            <v>Winter</v>
          </cell>
          <cell r="N2423" t="str">
            <v>Peak</v>
          </cell>
          <cell r="R2423" t="str">
            <v>C</v>
          </cell>
          <cell r="V2423">
            <v>0</v>
          </cell>
        </row>
        <row r="2424">
          <cell r="G2424" t="str">
            <v>ELTOUB</v>
          </cell>
          <cell r="J2424" t="str">
            <v>TRA</v>
          </cell>
          <cell r="L2424" t="str">
            <v>Energy</v>
          </cell>
          <cell r="M2424" t="str">
            <v>N/A</v>
          </cell>
          <cell r="N2424" t="str">
            <v>Min Bill kWh</v>
          </cell>
          <cell r="R2424" t="str">
            <v>C</v>
          </cell>
          <cell r="V2424">
            <v>0</v>
          </cell>
        </row>
        <row r="2425">
          <cell r="G2425" t="str">
            <v>ELTOUB</v>
          </cell>
          <cell r="J2425" t="str">
            <v>TRA</v>
          </cell>
          <cell r="L2425" t="str">
            <v>Energy</v>
          </cell>
          <cell r="M2425" t="str">
            <v>Summer</v>
          </cell>
          <cell r="N2425" t="str">
            <v>Off Peak</v>
          </cell>
          <cell r="R2425" t="str">
            <v>C</v>
          </cell>
          <cell r="V2425">
            <v>0</v>
          </cell>
        </row>
        <row r="2426">
          <cell r="G2426" t="str">
            <v>ELTOUB</v>
          </cell>
          <cell r="J2426" t="str">
            <v>TRA</v>
          </cell>
          <cell r="L2426" t="str">
            <v>Energy</v>
          </cell>
          <cell r="M2426" t="str">
            <v>Summer</v>
          </cell>
          <cell r="N2426" t="str">
            <v>Peak</v>
          </cell>
          <cell r="R2426" t="str">
            <v>C</v>
          </cell>
          <cell r="V2426">
            <v>0</v>
          </cell>
        </row>
        <row r="2427">
          <cell r="G2427" t="str">
            <v>ELTOUB</v>
          </cell>
          <cell r="J2427" t="str">
            <v>TRA</v>
          </cell>
          <cell r="L2427" t="str">
            <v>Energy</v>
          </cell>
          <cell r="M2427" t="str">
            <v>Winter</v>
          </cell>
          <cell r="N2427" t="str">
            <v>Off Peak</v>
          </cell>
          <cell r="R2427" t="str">
            <v>C</v>
          </cell>
          <cell r="V2427">
            <v>0</v>
          </cell>
        </row>
        <row r="2428">
          <cell r="G2428" t="str">
            <v>ELTOUB</v>
          </cell>
          <cell r="J2428" t="str">
            <v>TRA</v>
          </cell>
          <cell r="L2428" t="str">
            <v>Energy</v>
          </cell>
          <cell r="M2428" t="str">
            <v>Winter</v>
          </cell>
          <cell r="N2428" t="str">
            <v>Peak</v>
          </cell>
          <cell r="R2428" t="str">
            <v>C</v>
          </cell>
          <cell r="V2428">
            <v>0</v>
          </cell>
        </row>
        <row r="2429">
          <cell r="G2429" t="str">
            <v>ELTOUB</v>
          </cell>
          <cell r="J2429" t="str">
            <v>Trans</v>
          </cell>
          <cell r="L2429" t="str">
            <v>Energy</v>
          </cell>
          <cell r="M2429" t="str">
            <v>N/A</v>
          </cell>
          <cell r="N2429" t="str">
            <v>Min Bill kWh</v>
          </cell>
          <cell r="R2429" t="str">
            <v>C</v>
          </cell>
          <cell r="V2429">
            <v>0</v>
          </cell>
        </row>
        <row r="2430">
          <cell r="G2430" t="str">
            <v>ELTOUB</v>
          </cell>
          <cell r="J2430" t="str">
            <v>Trans</v>
          </cell>
          <cell r="L2430" t="str">
            <v>Energy</v>
          </cell>
          <cell r="M2430" t="str">
            <v>Summer</v>
          </cell>
          <cell r="N2430" t="str">
            <v>Off Peak</v>
          </cell>
          <cell r="R2430" t="str">
            <v>C</v>
          </cell>
          <cell r="V2430">
            <v>0</v>
          </cell>
        </row>
        <row r="2431">
          <cell r="G2431" t="str">
            <v>ELTOUB</v>
          </cell>
          <cell r="J2431" t="str">
            <v>Trans</v>
          </cell>
          <cell r="L2431" t="str">
            <v>Energy</v>
          </cell>
          <cell r="M2431" t="str">
            <v>Summer</v>
          </cell>
          <cell r="N2431" t="str">
            <v>Peak</v>
          </cell>
          <cell r="R2431" t="str">
            <v>C</v>
          </cell>
          <cell r="V2431">
            <v>0</v>
          </cell>
        </row>
        <row r="2432">
          <cell r="G2432" t="str">
            <v>ELTOUB</v>
          </cell>
          <cell r="J2432" t="str">
            <v>Trans</v>
          </cell>
          <cell r="L2432" t="str">
            <v>Energy</v>
          </cell>
          <cell r="M2432" t="str">
            <v>Winter</v>
          </cell>
          <cell r="N2432" t="str">
            <v>Off Peak</v>
          </cell>
          <cell r="R2432" t="str">
            <v>C</v>
          </cell>
          <cell r="V2432">
            <v>0</v>
          </cell>
        </row>
        <row r="2433">
          <cell r="G2433" t="str">
            <v>ELTOUB</v>
          </cell>
          <cell r="J2433" t="str">
            <v>Trans</v>
          </cell>
          <cell r="L2433" t="str">
            <v>Energy</v>
          </cell>
          <cell r="M2433" t="str">
            <v>Winter</v>
          </cell>
          <cell r="N2433" t="str">
            <v>Peak</v>
          </cell>
          <cell r="R2433" t="str">
            <v>C</v>
          </cell>
          <cell r="V2433">
            <v>0</v>
          </cell>
        </row>
        <row r="2434">
          <cell r="G2434" t="str">
            <v>ETOUB</v>
          </cell>
          <cell r="J2434" t="str">
            <v>AB32 Credit</v>
          </cell>
          <cell r="L2434" t="str">
            <v>Energy</v>
          </cell>
          <cell r="M2434" t="str">
            <v>N/A</v>
          </cell>
          <cell r="N2434" t="str">
            <v>Min Bill kWh</v>
          </cell>
          <cell r="R2434" t="str">
            <v>N/A</v>
          </cell>
          <cell r="V2434">
            <v>0</v>
          </cell>
        </row>
        <row r="2435">
          <cell r="G2435" t="str">
            <v>ETOUB</v>
          </cell>
          <cell r="J2435" t="str">
            <v>AB32 Credit</v>
          </cell>
          <cell r="L2435" t="str">
            <v>Energy</v>
          </cell>
          <cell r="M2435" t="str">
            <v>Summer</v>
          </cell>
          <cell r="N2435" t="str">
            <v>Off Peak</v>
          </cell>
          <cell r="R2435" t="str">
            <v>N/A</v>
          </cell>
          <cell r="V2435">
            <v>0</v>
          </cell>
        </row>
        <row r="2436">
          <cell r="G2436" t="str">
            <v>ETOUB</v>
          </cell>
          <cell r="J2436" t="str">
            <v>AB32 Credit</v>
          </cell>
          <cell r="L2436" t="str">
            <v>Energy</v>
          </cell>
          <cell r="M2436" t="str">
            <v>Summer</v>
          </cell>
          <cell r="N2436" t="str">
            <v>Peak</v>
          </cell>
          <cell r="R2436" t="str">
            <v>N/A</v>
          </cell>
          <cell r="V2436">
            <v>0</v>
          </cell>
        </row>
        <row r="2437">
          <cell r="G2437" t="str">
            <v>ETOUB</v>
          </cell>
          <cell r="J2437" t="str">
            <v>AB32 Credit</v>
          </cell>
          <cell r="L2437" t="str">
            <v>Energy</v>
          </cell>
          <cell r="M2437" t="str">
            <v>Winter</v>
          </cell>
          <cell r="N2437" t="str">
            <v>Off Peak</v>
          </cell>
          <cell r="R2437" t="str">
            <v>N/A</v>
          </cell>
          <cell r="V2437">
            <v>0</v>
          </cell>
        </row>
        <row r="2438">
          <cell r="G2438" t="str">
            <v>ETOUB</v>
          </cell>
          <cell r="J2438" t="str">
            <v>AB32 Credit</v>
          </cell>
          <cell r="L2438" t="str">
            <v>Energy</v>
          </cell>
          <cell r="M2438" t="str">
            <v>Winter</v>
          </cell>
          <cell r="N2438" t="str">
            <v>Peak</v>
          </cell>
          <cell r="R2438" t="str">
            <v>N/A</v>
          </cell>
          <cell r="V2438">
            <v>0</v>
          </cell>
        </row>
        <row r="2439">
          <cell r="G2439" t="str">
            <v>ETOUB</v>
          </cell>
          <cell r="J2439" t="str">
            <v>CIA</v>
          </cell>
          <cell r="L2439" t="str">
            <v>Energy</v>
          </cell>
          <cell r="M2439" t="str">
            <v>N/A</v>
          </cell>
          <cell r="N2439" t="str">
            <v>Min Bill kWh</v>
          </cell>
          <cell r="R2439" t="str">
            <v>N/A</v>
          </cell>
          <cell r="V2439">
            <v>0</v>
          </cell>
        </row>
        <row r="2440">
          <cell r="G2440" t="str">
            <v>ETOUB</v>
          </cell>
          <cell r="J2440" t="str">
            <v>CIA</v>
          </cell>
          <cell r="L2440" t="str">
            <v>Energy</v>
          </cell>
          <cell r="M2440" t="str">
            <v>Summer</v>
          </cell>
          <cell r="N2440" t="str">
            <v>Off Peak</v>
          </cell>
          <cell r="R2440" t="str">
            <v>N/A</v>
          </cell>
          <cell r="V2440">
            <v>0</v>
          </cell>
        </row>
        <row r="2441">
          <cell r="G2441" t="str">
            <v>ETOUB</v>
          </cell>
          <cell r="J2441" t="str">
            <v>CIA</v>
          </cell>
          <cell r="L2441" t="str">
            <v>Energy</v>
          </cell>
          <cell r="M2441" t="str">
            <v>Summer</v>
          </cell>
          <cell r="N2441" t="str">
            <v>Peak</v>
          </cell>
          <cell r="R2441" t="str">
            <v>N/A</v>
          </cell>
          <cell r="V2441">
            <v>0</v>
          </cell>
        </row>
        <row r="2442">
          <cell r="G2442" t="str">
            <v>ETOUB</v>
          </cell>
          <cell r="J2442" t="str">
            <v>CIA</v>
          </cell>
          <cell r="L2442" t="str">
            <v>Energy</v>
          </cell>
          <cell r="M2442" t="str">
            <v>Winter</v>
          </cell>
          <cell r="N2442" t="str">
            <v>Off Peak</v>
          </cell>
          <cell r="R2442" t="str">
            <v>N/A</v>
          </cell>
          <cell r="V2442">
            <v>0</v>
          </cell>
        </row>
        <row r="2443">
          <cell r="G2443" t="str">
            <v>ETOUB</v>
          </cell>
          <cell r="J2443" t="str">
            <v>CIA</v>
          </cell>
          <cell r="L2443" t="str">
            <v>Energy</v>
          </cell>
          <cell r="M2443" t="str">
            <v>Winter</v>
          </cell>
          <cell r="N2443" t="str">
            <v>Peak</v>
          </cell>
          <cell r="R2443" t="str">
            <v>N/A</v>
          </cell>
          <cell r="V2443">
            <v>0</v>
          </cell>
        </row>
        <row r="2444">
          <cell r="G2444" t="str">
            <v>ETOUB</v>
          </cell>
          <cell r="J2444" t="str">
            <v>CTC</v>
          </cell>
          <cell r="L2444" t="str">
            <v>Energy</v>
          </cell>
          <cell r="M2444" t="str">
            <v>N/A</v>
          </cell>
          <cell r="N2444" t="str">
            <v>Min Bill kWh</v>
          </cell>
          <cell r="R2444" t="str">
            <v>N/A</v>
          </cell>
          <cell r="V2444">
            <v>0</v>
          </cell>
        </row>
        <row r="2445">
          <cell r="G2445" t="str">
            <v>ETOUB</v>
          </cell>
          <cell r="J2445" t="str">
            <v>CTC</v>
          </cell>
          <cell r="L2445" t="str">
            <v>Energy</v>
          </cell>
          <cell r="M2445" t="str">
            <v>Summer</v>
          </cell>
          <cell r="N2445" t="str">
            <v>Off Peak</v>
          </cell>
          <cell r="R2445" t="str">
            <v>N/A</v>
          </cell>
          <cell r="V2445">
            <v>0</v>
          </cell>
        </row>
        <row r="2446">
          <cell r="G2446" t="str">
            <v>ETOUB</v>
          </cell>
          <cell r="J2446" t="str">
            <v>CTC</v>
          </cell>
          <cell r="L2446" t="str">
            <v>Energy</v>
          </cell>
          <cell r="M2446" t="str">
            <v>Summer</v>
          </cell>
          <cell r="N2446" t="str">
            <v>Peak</v>
          </cell>
          <cell r="R2446" t="str">
            <v>N/A</v>
          </cell>
          <cell r="V2446">
            <v>0</v>
          </cell>
        </row>
        <row r="2447">
          <cell r="G2447" t="str">
            <v>ETOUB</v>
          </cell>
          <cell r="J2447" t="str">
            <v>CTC</v>
          </cell>
          <cell r="L2447" t="str">
            <v>Energy</v>
          </cell>
          <cell r="M2447" t="str">
            <v>Winter</v>
          </cell>
          <cell r="N2447" t="str">
            <v>Off Peak</v>
          </cell>
          <cell r="R2447" t="str">
            <v>N/A</v>
          </cell>
          <cell r="V2447">
            <v>0</v>
          </cell>
        </row>
        <row r="2448">
          <cell r="G2448" t="str">
            <v>ETOUB</v>
          </cell>
          <cell r="J2448" t="str">
            <v>CTC</v>
          </cell>
          <cell r="L2448" t="str">
            <v>Energy</v>
          </cell>
          <cell r="M2448" t="str">
            <v>Winter</v>
          </cell>
          <cell r="N2448" t="str">
            <v>Peak</v>
          </cell>
          <cell r="R2448" t="str">
            <v>N/A</v>
          </cell>
          <cell r="V2448">
            <v>0</v>
          </cell>
        </row>
        <row r="2449">
          <cell r="G2449" t="str">
            <v>ETOUB</v>
          </cell>
          <cell r="J2449" t="str">
            <v>Distribution</v>
          </cell>
          <cell r="L2449" t="str">
            <v>Energy</v>
          </cell>
          <cell r="M2449" t="str">
            <v>Summer</v>
          </cell>
          <cell r="N2449" t="str">
            <v>Off Peak</v>
          </cell>
          <cell r="R2449" t="str">
            <v>N/A</v>
          </cell>
          <cell r="V2449">
            <v>0</v>
          </cell>
        </row>
        <row r="2450">
          <cell r="G2450" t="str">
            <v>ETOUB</v>
          </cell>
          <cell r="J2450" t="str">
            <v>Distribution</v>
          </cell>
          <cell r="L2450" t="str">
            <v>Energy</v>
          </cell>
          <cell r="M2450" t="str">
            <v>Summer</v>
          </cell>
          <cell r="N2450" t="str">
            <v>Peak</v>
          </cell>
          <cell r="R2450" t="str">
            <v>N/A</v>
          </cell>
          <cell r="V2450">
            <v>0</v>
          </cell>
        </row>
        <row r="2451">
          <cell r="G2451" t="str">
            <v>ETOUB</v>
          </cell>
          <cell r="J2451" t="str">
            <v>Distribution</v>
          </cell>
          <cell r="L2451" t="str">
            <v>Energy</v>
          </cell>
          <cell r="M2451" t="str">
            <v>Winter</v>
          </cell>
          <cell r="N2451" t="str">
            <v>Off Peak</v>
          </cell>
          <cell r="R2451" t="str">
            <v>N/A</v>
          </cell>
          <cell r="V2451">
            <v>0</v>
          </cell>
        </row>
        <row r="2452">
          <cell r="G2452" t="str">
            <v>ETOUB</v>
          </cell>
          <cell r="J2452" t="str">
            <v>Distribution</v>
          </cell>
          <cell r="L2452" t="str">
            <v>Energy</v>
          </cell>
          <cell r="M2452" t="str">
            <v>Winter</v>
          </cell>
          <cell r="N2452" t="str">
            <v>Peak</v>
          </cell>
          <cell r="R2452" t="str">
            <v>N/A</v>
          </cell>
          <cell r="V2452">
            <v>0</v>
          </cell>
        </row>
        <row r="2453">
          <cell r="G2453" t="str">
            <v>ETOUB</v>
          </cell>
          <cell r="J2453" t="str">
            <v>WFC</v>
          </cell>
          <cell r="L2453" t="str">
            <v>Energy</v>
          </cell>
          <cell r="M2453" t="str">
            <v>N/A</v>
          </cell>
          <cell r="N2453" t="str">
            <v>Min Bill kWh</v>
          </cell>
          <cell r="R2453" t="str">
            <v>N/A</v>
          </cell>
          <cell r="V2453">
            <v>0</v>
          </cell>
        </row>
        <row r="2454">
          <cell r="G2454" t="str">
            <v>ETOUB</v>
          </cell>
          <cell r="J2454" t="str">
            <v>WFC</v>
          </cell>
          <cell r="L2454" t="str">
            <v>Energy</v>
          </cell>
          <cell r="M2454" t="str">
            <v>Summer</v>
          </cell>
          <cell r="N2454" t="str">
            <v>Off Peak</v>
          </cell>
          <cell r="R2454" t="str">
            <v>N/A</v>
          </cell>
          <cell r="V2454">
            <v>0</v>
          </cell>
        </row>
        <row r="2455">
          <cell r="G2455" t="str">
            <v>ETOUB</v>
          </cell>
          <cell r="J2455" t="str">
            <v>WFC</v>
          </cell>
          <cell r="L2455" t="str">
            <v>Energy</v>
          </cell>
          <cell r="M2455" t="str">
            <v>Summer</v>
          </cell>
          <cell r="N2455" t="str">
            <v>Peak</v>
          </cell>
          <cell r="R2455" t="str">
            <v>N/A</v>
          </cell>
          <cell r="V2455">
            <v>0</v>
          </cell>
        </row>
        <row r="2456">
          <cell r="G2456" t="str">
            <v>ETOUB</v>
          </cell>
          <cell r="J2456" t="str">
            <v>WFC</v>
          </cell>
          <cell r="L2456" t="str">
            <v>Energy</v>
          </cell>
          <cell r="M2456" t="str">
            <v>Winter</v>
          </cell>
          <cell r="N2456" t="str">
            <v>Off Peak</v>
          </cell>
          <cell r="R2456" t="str">
            <v>N/A</v>
          </cell>
          <cell r="V2456">
            <v>0</v>
          </cell>
        </row>
        <row r="2457">
          <cell r="G2457" t="str">
            <v>ETOUB</v>
          </cell>
          <cell r="J2457" t="str">
            <v>WFC</v>
          </cell>
          <cell r="L2457" t="str">
            <v>Energy</v>
          </cell>
          <cell r="M2457" t="str">
            <v>Winter</v>
          </cell>
          <cell r="N2457" t="str">
            <v>Peak</v>
          </cell>
          <cell r="R2457" t="str">
            <v>N/A</v>
          </cell>
          <cell r="V2457">
            <v>0</v>
          </cell>
        </row>
        <row r="2458">
          <cell r="G2458" t="str">
            <v>ETOUB</v>
          </cell>
          <cell r="J2458" t="str">
            <v>ECRA</v>
          </cell>
          <cell r="L2458" t="str">
            <v>Energy</v>
          </cell>
          <cell r="M2458" t="str">
            <v>N/A</v>
          </cell>
          <cell r="N2458" t="str">
            <v>Min Bill kWh</v>
          </cell>
          <cell r="R2458" t="str">
            <v>N/A</v>
          </cell>
          <cell r="V2458">
            <v>0</v>
          </cell>
        </row>
        <row r="2459">
          <cell r="G2459" t="str">
            <v>ETOUB</v>
          </cell>
          <cell r="J2459" t="str">
            <v>ECRA</v>
          </cell>
          <cell r="L2459" t="str">
            <v>Energy</v>
          </cell>
          <cell r="M2459" t="str">
            <v>Summer</v>
          </cell>
          <cell r="N2459" t="str">
            <v>Off Peak</v>
          </cell>
          <cell r="R2459" t="str">
            <v>N/A</v>
          </cell>
          <cell r="V2459">
            <v>0</v>
          </cell>
        </row>
        <row r="2460">
          <cell r="G2460" t="str">
            <v>ETOUB</v>
          </cell>
          <cell r="J2460" t="str">
            <v>ECRA</v>
          </cell>
          <cell r="L2460" t="str">
            <v>Energy</v>
          </cell>
          <cell r="M2460" t="str">
            <v>Summer</v>
          </cell>
          <cell r="N2460" t="str">
            <v>Peak</v>
          </cell>
          <cell r="R2460" t="str">
            <v>N/A</v>
          </cell>
          <cell r="V2460">
            <v>0</v>
          </cell>
        </row>
        <row r="2461">
          <cell r="G2461" t="str">
            <v>ETOUB</v>
          </cell>
          <cell r="J2461" t="str">
            <v>ECRA</v>
          </cell>
          <cell r="L2461" t="str">
            <v>Energy</v>
          </cell>
          <cell r="M2461" t="str">
            <v>Winter</v>
          </cell>
          <cell r="N2461" t="str">
            <v>Off Peak</v>
          </cell>
          <cell r="R2461" t="str">
            <v>N/A</v>
          </cell>
          <cell r="V2461">
            <v>0</v>
          </cell>
        </row>
        <row r="2462">
          <cell r="G2462" t="str">
            <v>ETOUB</v>
          </cell>
          <cell r="J2462" t="str">
            <v>ECRA</v>
          </cell>
          <cell r="L2462" t="str">
            <v>Energy</v>
          </cell>
          <cell r="M2462" t="str">
            <v>Winter</v>
          </cell>
          <cell r="N2462" t="str">
            <v>Peak</v>
          </cell>
          <cell r="R2462" t="str">
            <v>N/A</v>
          </cell>
          <cell r="V2462">
            <v>0</v>
          </cell>
        </row>
        <row r="2463">
          <cell r="G2463" t="str">
            <v>ETOUB</v>
          </cell>
          <cell r="J2463" t="str">
            <v>Generation</v>
          </cell>
          <cell r="L2463" t="str">
            <v>Energy</v>
          </cell>
          <cell r="M2463" t="str">
            <v>Summer</v>
          </cell>
          <cell r="N2463" t="str">
            <v>Off Peak</v>
          </cell>
          <cell r="R2463" t="str">
            <v>N/A</v>
          </cell>
          <cell r="V2463">
            <v>0</v>
          </cell>
        </row>
        <row r="2464">
          <cell r="G2464" t="str">
            <v>ETOUB</v>
          </cell>
          <cell r="J2464" t="str">
            <v>Generation</v>
          </cell>
          <cell r="L2464" t="str">
            <v>Energy</v>
          </cell>
          <cell r="M2464" t="str">
            <v>Summer</v>
          </cell>
          <cell r="N2464" t="str">
            <v>Peak</v>
          </cell>
          <cell r="R2464" t="str">
            <v>N/A</v>
          </cell>
          <cell r="V2464">
            <v>0</v>
          </cell>
        </row>
        <row r="2465">
          <cell r="G2465" t="str">
            <v>ETOUB</v>
          </cell>
          <cell r="J2465" t="str">
            <v>Generation</v>
          </cell>
          <cell r="L2465" t="str">
            <v>Energy</v>
          </cell>
          <cell r="M2465" t="str">
            <v>Winter</v>
          </cell>
          <cell r="N2465" t="str">
            <v>Off Peak</v>
          </cell>
          <cell r="R2465" t="str">
            <v>N/A</v>
          </cell>
          <cell r="V2465">
            <v>0</v>
          </cell>
        </row>
        <row r="2466">
          <cell r="G2466" t="str">
            <v>ETOUB</v>
          </cell>
          <cell r="J2466" t="str">
            <v>Generation</v>
          </cell>
          <cell r="L2466" t="str">
            <v>Energy</v>
          </cell>
          <cell r="M2466" t="str">
            <v>Winter</v>
          </cell>
          <cell r="N2466" t="str">
            <v>Peak</v>
          </cell>
          <cell r="R2466" t="str">
            <v>N/A</v>
          </cell>
          <cell r="V2466">
            <v>0</v>
          </cell>
        </row>
        <row r="2467">
          <cell r="G2467" t="str">
            <v>ETOUB</v>
          </cell>
          <cell r="J2467" t="str">
            <v>ND</v>
          </cell>
          <cell r="L2467" t="str">
            <v>Energy</v>
          </cell>
          <cell r="M2467" t="str">
            <v>Summer</v>
          </cell>
          <cell r="N2467" t="str">
            <v>Off Peak</v>
          </cell>
          <cell r="R2467" t="str">
            <v>N/A</v>
          </cell>
          <cell r="V2467">
            <v>0</v>
          </cell>
        </row>
        <row r="2468">
          <cell r="G2468" t="str">
            <v>ETOUB</v>
          </cell>
          <cell r="J2468" t="str">
            <v>ND</v>
          </cell>
          <cell r="L2468" t="str">
            <v>Energy</v>
          </cell>
          <cell r="M2468" t="str">
            <v>Summer</v>
          </cell>
          <cell r="N2468" t="str">
            <v>Peak</v>
          </cell>
          <cell r="R2468" t="str">
            <v>N/A</v>
          </cell>
          <cell r="V2468">
            <v>0</v>
          </cell>
        </row>
        <row r="2469">
          <cell r="G2469" t="str">
            <v>ETOUB</v>
          </cell>
          <cell r="J2469" t="str">
            <v>ND</v>
          </cell>
          <cell r="L2469" t="str">
            <v>Energy</v>
          </cell>
          <cell r="M2469" t="str">
            <v>Winter</v>
          </cell>
          <cell r="N2469" t="str">
            <v>Off Peak</v>
          </cell>
          <cell r="R2469" t="str">
            <v>N/A</v>
          </cell>
          <cell r="V2469">
            <v>0</v>
          </cell>
        </row>
        <row r="2470">
          <cell r="G2470" t="str">
            <v>ETOUB</v>
          </cell>
          <cell r="J2470" t="str">
            <v>ND</v>
          </cell>
          <cell r="L2470" t="str">
            <v>Energy</v>
          </cell>
          <cell r="M2470" t="str">
            <v>Winter</v>
          </cell>
          <cell r="N2470" t="str">
            <v>Peak</v>
          </cell>
          <cell r="R2470" t="str">
            <v>N/A</v>
          </cell>
          <cell r="V2470">
            <v>0</v>
          </cell>
        </row>
        <row r="2471">
          <cell r="G2471" t="str">
            <v>ETOUB</v>
          </cell>
          <cell r="J2471" t="str">
            <v>NSGC</v>
          </cell>
          <cell r="L2471" t="str">
            <v>Energy</v>
          </cell>
          <cell r="M2471" t="str">
            <v>N/A</v>
          </cell>
          <cell r="N2471" t="str">
            <v>Min Bill kWh</v>
          </cell>
          <cell r="R2471" t="str">
            <v>N/A</v>
          </cell>
          <cell r="V2471">
            <v>0</v>
          </cell>
        </row>
        <row r="2472">
          <cell r="G2472" t="str">
            <v>ETOUB</v>
          </cell>
          <cell r="J2472" t="str">
            <v>NSGC</v>
          </cell>
          <cell r="L2472" t="str">
            <v>Energy</v>
          </cell>
          <cell r="M2472" t="str">
            <v>Summer</v>
          </cell>
          <cell r="N2472" t="str">
            <v>Off Peak</v>
          </cell>
          <cell r="R2472" t="str">
            <v>N/A</v>
          </cell>
          <cell r="V2472">
            <v>0</v>
          </cell>
        </row>
        <row r="2473">
          <cell r="G2473" t="str">
            <v>ETOUB</v>
          </cell>
          <cell r="J2473" t="str">
            <v>NSGC</v>
          </cell>
          <cell r="L2473" t="str">
            <v>Energy</v>
          </cell>
          <cell r="M2473" t="str">
            <v>Summer</v>
          </cell>
          <cell r="N2473" t="str">
            <v>Peak</v>
          </cell>
          <cell r="R2473" t="str">
            <v>N/A</v>
          </cell>
          <cell r="V2473">
            <v>0</v>
          </cell>
        </row>
        <row r="2474">
          <cell r="G2474" t="str">
            <v>ETOUB</v>
          </cell>
          <cell r="J2474" t="str">
            <v>NSGC</v>
          </cell>
          <cell r="L2474" t="str">
            <v>Energy</v>
          </cell>
          <cell r="M2474" t="str">
            <v>Winter</v>
          </cell>
          <cell r="N2474" t="str">
            <v>Off Peak</v>
          </cell>
          <cell r="R2474" t="str">
            <v>N/A</v>
          </cell>
          <cell r="V2474">
            <v>0</v>
          </cell>
        </row>
        <row r="2475">
          <cell r="G2475" t="str">
            <v>ETOUB</v>
          </cell>
          <cell r="J2475" t="str">
            <v>NSGC</v>
          </cell>
          <cell r="L2475" t="str">
            <v>Energy</v>
          </cell>
          <cell r="M2475" t="str">
            <v>Winter</v>
          </cell>
          <cell r="N2475" t="str">
            <v>Peak</v>
          </cell>
          <cell r="R2475" t="str">
            <v>N/A</v>
          </cell>
          <cell r="V2475">
            <v>0</v>
          </cell>
        </row>
        <row r="2476">
          <cell r="G2476" t="str">
            <v>ETOUB</v>
          </cell>
          <cell r="J2476" t="str">
            <v>PPP</v>
          </cell>
          <cell r="L2476" t="str">
            <v>Energy</v>
          </cell>
          <cell r="M2476" t="str">
            <v>N/A</v>
          </cell>
          <cell r="N2476" t="str">
            <v>Min Bill kWh</v>
          </cell>
          <cell r="R2476" t="str">
            <v>N/A</v>
          </cell>
          <cell r="V2476">
            <v>0</v>
          </cell>
        </row>
        <row r="2477">
          <cell r="G2477" t="str">
            <v>ETOUB</v>
          </cell>
          <cell r="J2477" t="str">
            <v>PPP</v>
          </cell>
          <cell r="L2477" t="str">
            <v>Energy</v>
          </cell>
          <cell r="M2477" t="str">
            <v>Summer</v>
          </cell>
          <cell r="N2477" t="str">
            <v>Off Peak</v>
          </cell>
          <cell r="R2477" t="str">
            <v>N/A</v>
          </cell>
          <cell r="V2477">
            <v>0</v>
          </cell>
        </row>
        <row r="2478">
          <cell r="G2478" t="str">
            <v>ETOUB</v>
          </cell>
          <cell r="J2478" t="str">
            <v>PPP</v>
          </cell>
          <cell r="L2478" t="str">
            <v>Energy</v>
          </cell>
          <cell r="M2478" t="str">
            <v>Summer</v>
          </cell>
          <cell r="N2478" t="str">
            <v>Peak</v>
          </cell>
          <cell r="R2478" t="str">
            <v>N/A</v>
          </cell>
          <cell r="V2478">
            <v>0</v>
          </cell>
        </row>
        <row r="2479">
          <cell r="G2479" t="str">
            <v>ETOUB</v>
          </cell>
          <cell r="J2479" t="str">
            <v>PPP</v>
          </cell>
          <cell r="L2479" t="str">
            <v>Energy</v>
          </cell>
          <cell r="M2479" t="str">
            <v>Winter</v>
          </cell>
          <cell r="N2479" t="str">
            <v>Off Peak</v>
          </cell>
          <cell r="R2479" t="str">
            <v>N/A</v>
          </cell>
          <cell r="V2479">
            <v>0</v>
          </cell>
        </row>
        <row r="2480">
          <cell r="G2480" t="str">
            <v>ETOUB</v>
          </cell>
          <cell r="J2480" t="str">
            <v>PPP</v>
          </cell>
          <cell r="L2480" t="str">
            <v>Energy</v>
          </cell>
          <cell r="M2480" t="str">
            <v>Winter</v>
          </cell>
          <cell r="N2480" t="str">
            <v>Peak</v>
          </cell>
          <cell r="R2480" t="str">
            <v>N/A</v>
          </cell>
          <cell r="V2480">
            <v>0</v>
          </cell>
        </row>
        <row r="2481">
          <cell r="G2481" t="str">
            <v>ETOUB</v>
          </cell>
          <cell r="J2481" t="str">
            <v>PPP</v>
          </cell>
          <cell r="L2481" t="str">
            <v>Energy</v>
          </cell>
          <cell r="M2481" t="str">
            <v>N/A</v>
          </cell>
          <cell r="N2481" t="str">
            <v>Min Bill kWh</v>
          </cell>
          <cell r="R2481" t="str">
            <v>N/A</v>
          </cell>
          <cell r="V2481">
            <v>0</v>
          </cell>
        </row>
        <row r="2482">
          <cell r="G2482" t="str">
            <v>ETOUB</v>
          </cell>
          <cell r="J2482" t="str">
            <v>PPP</v>
          </cell>
          <cell r="L2482" t="str">
            <v>Energy</v>
          </cell>
          <cell r="M2482" t="str">
            <v>Summer</v>
          </cell>
          <cell r="N2482" t="str">
            <v>Off Peak</v>
          </cell>
          <cell r="R2482" t="str">
            <v>N/A</v>
          </cell>
          <cell r="V2482">
            <v>0</v>
          </cell>
        </row>
        <row r="2483">
          <cell r="G2483" t="str">
            <v>ETOUB</v>
          </cell>
          <cell r="J2483" t="str">
            <v>PPP</v>
          </cell>
          <cell r="L2483" t="str">
            <v>Energy</v>
          </cell>
          <cell r="M2483" t="str">
            <v>Summer</v>
          </cell>
          <cell r="N2483" t="str">
            <v>Peak</v>
          </cell>
          <cell r="R2483" t="str">
            <v>N/A</v>
          </cell>
          <cell r="V2483">
            <v>0</v>
          </cell>
        </row>
        <row r="2484">
          <cell r="G2484" t="str">
            <v>ETOUB</v>
          </cell>
          <cell r="J2484" t="str">
            <v>PPP</v>
          </cell>
          <cell r="L2484" t="str">
            <v>Energy</v>
          </cell>
          <cell r="M2484" t="str">
            <v>Winter</v>
          </cell>
          <cell r="N2484" t="str">
            <v>Off Peak</v>
          </cell>
          <cell r="R2484" t="str">
            <v>N/A</v>
          </cell>
          <cell r="V2484">
            <v>0</v>
          </cell>
        </row>
        <row r="2485">
          <cell r="G2485" t="str">
            <v>ETOUB</v>
          </cell>
          <cell r="J2485" t="str">
            <v>PPP</v>
          </cell>
          <cell r="L2485" t="str">
            <v>Energy</v>
          </cell>
          <cell r="M2485" t="str">
            <v>Winter</v>
          </cell>
          <cell r="N2485" t="str">
            <v>Peak</v>
          </cell>
          <cell r="R2485" t="str">
            <v>N/A</v>
          </cell>
          <cell r="V2485">
            <v>0</v>
          </cell>
        </row>
        <row r="2486">
          <cell r="G2486" t="str">
            <v>ETOUB</v>
          </cell>
          <cell r="J2486" t="str">
            <v>RS</v>
          </cell>
          <cell r="L2486" t="str">
            <v>Energy</v>
          </cell>
          <cell r="M2486" t="str">
            <v>Summer</v>
          </cell>
          <cell r="N2486" t="str">
            <v>Peak</v>
          </cell>
          <cell r="R2486" t="str">
            <v>N/A</v>
          </cell>
          <cell r="V2486">
            <v>0</v>
          </cell>
        </row>
        <row r="2487">
          <cell r="G2487" t="str">
            <v>ETOUB</v>
          </cell>
          <cell r="J2487" t="str">
            <v>RS</v>
          </cell>
          <cell r="L2487" t="str">
            <v>Energy</v>
          </cell>
          <cell r="M2487" t="str">
            <v>Summer</v>
          </cell>
          <cell r="N2487" t="str">
            <v>Off Peak</v>
          </cell>
          <cell r="R2487" t="str">
            <v>N/A</v>
          </cell>
          <cell r="V2487">
            <v>0</v>
          </cell>
        </row>
        <row r="2488">
          <cell r="G2488" t="str">
            <v>ETOUB</v>
          </cell>
          <cell r="J2488" t="str">
            <v>RS</v>
          </cell>
          <cell r="L2488" t="str">
            <v>Energy</v>
          </cell>
          <cell r="M2488" t="str">
            <v>Winter</v>
          </cell>
          <cell r="N2488" t="str">
            <v>Off Peak</v>
          </cell>
          <cell r="R2488" t="str">
            <v>N/A</v>
          </cell>
          <cell r="V2488">
            <v>0</v>
          </cell>
        </row>
        <row r="2489">
          <cell r="G2489" t="str">
            <v>ETOUB</v>
          </cell>
          <cell r="J2489" t="str">
            <v>RS</v>
          </cell>
          <cell r="L2489" t="str">
            <v>Energy</v>
          </cell>
          <cell r="M2489" t="str">
            <v>N/A</v>
          </cell>
          <cell r="N2489" t="str">
            <v>Min Bill kWh</v>
          </cell>
          <cell r="R2489" t="str">
            <v>N/A</v>
          </cell>
          <cell r="V2489">
            <v>0</v>
          </cell>
        </row>
        <row r="2490">
          <cell r="G2490" t="str">
            <v>ETOUB</v>
          </cell>
          <cell r="J2490" t="str">
            <v>RS</v>
          </cell>
          <cell r="L2490" t="str">
            <v>Energy</v>
          </cell>
          <cell r="M2490" t="str">
            <v>Winter</v>
          </cell>
          <cell r="N2490" t="str">
            <v>Peak</v>
          </cell>
          <cell r="R2490" t="str">
            <v>N/A</v>
          </cell>
          <cell r="V2490">
            <v>0</v>
          </cell>
        </row>
        <row r="2491">
          <cell r="G2491" t="str">
            <v>ETOUB</v>
          </cell>
          <cell r="J2491" t="str">
            <v>TRA</v>
          </cell>
          <cell r="L2491" t="str">
            <v>Energy</v>
          </cell>
          <cell r="M2491" t="str">
            <v>N/A</v>
          </cell>
          <cell r="N2491" t="str">
            <v>Min Bill kWh</v>
          </cell>
          <cell r="R2491" t="str">
            <v>N/A</v>
          </cell>
          <cell r="V2491">
            <v>0</v>
          </cell>
        </row>
        <row r="2492">
          <cell r="G2492" t="str">
            <v>ETOUB</v>
          </cell>
          <cell r="J2492" t="str">
            <v>TRA</v>
          </cell>
          <cell r="L2492" t="str">
            <v>Energy</v>
          </cell>
          <cell r="M2492" t="str">
            <v>Summer</v>
          </cell>
          <cell r="N2492" t="str">
            <v>Off Peak</v>
          </cell>
          <cell r="R2492" t="str">
            <v>N/A</v>
          </cell>
          <cell r="V2492">
            <v>0</v>
          </cell>
        </row>
        <row r="2493">
          <cell r="G2493" t="str">
            <v>ETOUB</v>
          </cell>
          <cell r="J2493" t="str">
            <v>TRA</v>
          </cell>
          <cell r="L2493" t="str">
            <v>Energy</v>
          </cell>
          <cell r="M2493" t="str">
            <v>Summer</v>
          </cell>
          <cell r="N2493" t="str">
            <v>Peak</v>
          </cell>
          <cell r="R2493" t="str">
            <v>N/A</v>
          </cell>
          <cell r="V2493">
            <v>0</v>
          </cell>
        </row>
        <row r="2494">
          <cell r="G2494" t="str">
            <v>ETOUB</v>
          </cell>
          <cell r="J2494" t="str">
            <v>TRA</v>
          </cell>
          <cell r="L2494" t="str">
            <v>Energy</v>
          </cell>
          <cell r="M2494" t="str">
            <v>Winter</v>
          </cell>
          <cell r="N2494" t="str">
            <v>Off Peak</v>
          </cell>
          <cell r="R2494" t="str">
            <v>N/A</v>
          </cell>
          <cell r="V2494">
            <v>0</v>
          </cell>
        </row>
        <row r="2495">
          <cell r="G2495" t="str">
            <v>ETOUB</v>
          </cell>
          <cell r="J2495" t="str">
            <v>TRA</v>
          </cell>
          <cell r="L2495" t="str">
            <v>Energy</v>
          </cell>
          <cell r="M2495" t="str">
            <v>Winter</v>
          </cell>
          <cell r="N2495" t="str">
            <v>Peak</v>
          </cell>
          <cell r="R2495" t="str">
            <v>N/A</v>
          </cell>
          <cell r="V2495">
            <v>0</v>
          </cell>
        </row>
        <row r="2496">
          <cell r="G2496" t="str">
            <v>ETOUB</v>
          </cell>
          <cell r="J2496" t="str">
            <v>TRA</v>
          </cell>
          <cell r="L2496" t="str">
            <v>Energy</v>
          </cell>
          <cell r="M2496" t="str">
            <v>N/A</v>
          </cell>
          <cell r="N2496" t="str">
            <v>Min Bill kWh</v>
          </cell>
          <cell r="R2496" t="str">
            <v>N/A</v>
          </cell>
          <cell r="V2496">
            <v>0</v>
          </cell>
        </row>
        <row r="2497">
          <cell r="G2497" t="str">
            <v>ETOUB</v>
          </cell>
          <cell r="J2497" t="str">
            <v>TRA</v>
          </cell>
          <cell r="L2497" t="str">
            <v>Energy</v>
          </cell>
          <cell r="M2497" t="str">
            <v>Summer</v>
          </cell>
          <cell r="N2497" t="str">
            <v>Off Peak</v>
          </cell>
          <cell r="R2497" t="str">
            <v>N/A</v>
          </cell>
          <cell r="V2497">
            <v>0</v>
          </cell>
        </row>
        <row r="2498">
          <cell r="G2498" t="str">
            <v>ETOUB</v>
          </cell>
          <cell r="J2498" t="str">
            <v>TRA</v>
          </cell>
          <cell r="L2498" t="str">
            <v>Energy</v>
          </cell>
          <cell r="M2498" t="str">
            <v>Summer</v>
          </cell>
          <cell r="N2498" t="str">
            <v>Peak</v>
          </cell>
          <cell r="R2498" t="str">
            <v>N/A</v>
          </cell>
          <cell r="V2498">
            <v>0</v>
          </cell>
        </row>
        <row r="2499">
          <cell r="G2499" t="str">
            <v>ETOUB</v>
          </cell>
          <cell r="J2499" t="str">
            <v>TRA</v>
          </cell>
          <cell r="L2499" t="str">
            <v>Energy</v>
          </cell>
          <cell r="M2499" t="str">
            <v>Winter</v>
          </cell>
          <cell r="N2499" t="str">
            <v>Off Peak</v>
          </cell>
          <cell r="R2499" t="str">
            <v>N/A</v>
          </cell>
          <cell r="V2499">
            <v>0</v>
          </cell>
        </row>
        <row r="2500">
          <cell r="G2500" t="str">
            <v>ETOUB</v>
          </cell>
          <cell r="J2500" t="str">
            <v>TRA</v>
          </cell>
          <cell r="L2500" t="str">
            <v>Energy</v>
          </cell>
          <cell r="M2500" t="str">
            <v>Winter</v>
          </cell>
          <cell r="N2500" t="str">
            <v>Peak</v>
          </cell>
          <cell r="R2500" t="str">
            <v>N/A</v>
          </cell>
          <cell r="V2500">
            <v>0</v>
          </cell>
        </row>
        <row r="2501">
          <cell r="G2501" t="str">
            <v>ETOUB</v>
          </cell>
          <cell r="J2501" t="str">
            <v>TRA</v>
          </cell>
          <cell r="L2501" t="str">
            <v>Energy</v>
          </cell>
          <cell r="M2501" t="str">
            <v>N/A</v>
          </cell>
          <cell r="N2501" t="str">
            <v>Min Bill kWh</v>
          </cell>
          <cell r="R2501" t="str">
            <v>N/A</v>
          </cell>
          <cell r="V2501">
            <v>0</v>
          </cell>
        </row>
        <row r="2502">
          <cell r="G2502" t="str">
            <v>ETOUB</v>
          </cell>
          <cell r="J2502" t="str">
            <v>TRA</v>
          </cell>
          <cell r="L2502" t="str">
            <v>Energy</v>
          </cell>
          <cell r="M2502" t="str">
            <v>Summer</v>
          </cell>
          <cell r="N2502" t="str">
            <v>Off Peak</v>
          </cell>
          <cell r="R2502" t="str">
            <v>N/A</v>
          </cell>
          <cell r="V2502">
            <v>0</v>
          </cell>
        </row>
        <row r="2503">
          <cell r="G2503" t="str">
            <v>ETOUB</v>
          </cell>
          <cell r="J2503" t="str">
            <v>TRA</v>
          </cell>
          <cell r="L2503" t="str">
            <v>Energy</v>
          </cell>
          <cell r="M2503" t="str">
            <v>Summer</v>
          </cell>
          <cell r="N2503" t="str">
            <v>Peak</v>
          </cell>
          <cell r="R2503" t="str">
            <v>N/A</v>
          </cell>
          <cell r="V2503">
            <v>0</v>
          </cell>
        </row>
        <row r="2504">
          <cell r="G2504" t="str">
            <v>ETOUB</v>
          </cell>
          <cell r="J2504" t="str">
            <v>TRA</v>
          </cell>
          <cell r="L2504" t="str">
            <v>Energy</v>
          </cell>
          <cell r="M2504" t="str">
            <v>Winter</v>
          </cell>
          <cell r="N2504" t="str">
            <v>Off Peak</v>
          </cell>
          <cell r="R2504" t="str">
            <v>N/A</v>
          </cell>
          <cell r="V2504">
            <v>0</v>
          </cell>
        </row>
        <row r="2505">
          <cell r="G2505" t="str">
            <v>ETOUB</v>
          </cell>
          <cell r="J2505" t="str">
            <v>TRA</v>
          </cell>
          <cell r="L2505" t="str">
            <v>Energy</v>
          </cell>
          <cell r="M2505" t="str">
            <v>Winter</v>
          </cell>
          <cell r="N2505" t="str">
            <v>Peak</v>
          </cell>
          <cell r="R2505" t="str">
            <v>N/A</v>
          </cell>
          <cell r="V2505">
            <v>0</v>
          </cell>
        </row>
        <row r="2506">
          <cell r="G2506" t="str">
            <v>ETOUB</v>
          </cell>
          <cell r="J2506" t="str">
            <v>TRA</v>
          </cell>
          <cell r="L2506" t="str">
            <v>Energy</v>
          </cell>
          <cell r="M2506" t="str">
            <v>N/A</v>
          </cell>
          <cell r="N2506" t="str">
            <v>Min Bill kWh</v>
          </cell>
          <cell r="R2506" t="str">
            <v>N/A</v>
          </cell>
          <cell r="V2506">
            <v>0</v>
          </cell>
        </row>
        <row r="2507">
          <cell r="G2507" t="str">
            <v>ETOUB</v>
          </cell>
          <cell r="J2507" t="str">
            <v>TRA</v>
          </cell>
          <cell r="L2507" t="str">
            <v>Energy</v>
          </cell>
          <cell r="M2507" t="str">
            <v>Summer</v>
          </cell>
          <cell r="N2507" t="str">
            <v>Off Peak</v>
          </cell>
          <cell r="R2507" t="str">
            <v>N/A</v>
          </cell>
          <cell r="V2507">
            <v>0</v>
          </cell>
        </row>
        <row r="2508">
          <cell r="G2508" t="str">
            <v>ETOUB</v>
          </cell>
          <cell r="J2508" t="str">
            <v>TRA</v>
          </cell>
          <cell r="L2508" t="str">
            <v>Energy</v>
          </cell>
          <cell r="M2508" t="str">
            <v>Summer</v>
          </cell>
          <cell r="N2508" t="str">
            <v>Peak</v>
          </cell>
          <cell r="R2508" t="str">
            <v>N/A</v>
          </cell>
          <cell r="V2508">
            <v>0</v>
          </cell>
        </row>
        <row r="2509">
          <cell r="G2509" t="str">
            <v>ETOUB</v>
          </cell>
          <cell r="J2509" t="str">
            <v>TRA</v>
          </cell>
          <cell r="L2509" t="str">
            <v>Energy</v>
          </cell>
          <cell r="M2509" t="str">
            <v>Winter</v>
          </cell>
          <cell r="N2509" t="str">
            <v>Off Peak</v>
          </cell>
          <cell r="R2509" t="str">
            <v>N/A</v>
          </cell>
          <cell r="V2509">
            <v>0</v>
          </cell>
        </row>
        <row r="2510">
          <cell r="G2510" t="str">
            <v>ETOUB</v>
          </cell>
          <cell r="J2510" t="str">
            <v>TRA</v>
          </cell>
          <cell r="L2510" t="str">
            <v>Energy</v>
          </cell>
          <cell r="M2510" t="str">
            <v>Winter</v>
          </cell>
          <cell r="N2510" t="str">
            <v>Peak</v>
          </cell>
          <cell r="R2510" t="str">
            <v>N/A</v>
          </cell>
          <cell r="V2510">
            <v>0</v>
          </cell>
        </row>
        <row r="2511">
          <cell r="G2511" t="str">
            <v>ETOUB</v>
          </cell>
          <cell r="J2511" t="str">
            <v>Trans</v>
          </cell>
          <cell r="L2511" t="str">
            <v>Energy</v>
          </cell>
          <cell r="M2511" t="str">
            <v>N/A</v>
          </cell>
          <cell r="N2511" t="str">
            <v>Min Bill kWh</v>
          </cell>
          <cell r="R2511" t="str">
            <v>N/A</v>
          </cell>
          <cell r="V2511">
            <v>0</v>
          </cell>
        </row>
        <row r="2512">
          <cell r="G2512" t="str">
            <v>ETOUB</v>
          </cell>
          <cell r="J2512" t="str">
            <v>Trans</v>
          </cell>
          <cell r="L2512" t="str">
            <v>Energy</v>
          </cell>
          <cell r="M2512" t="str">
            <v>Summer</v>
          </cell>
          <cell r="N2512" t="str">
            <v>Off Peak</v>
          </cell>
          <cell r="R2512" t="str">
            <v>N/A</v>
          </cell>
          <cell r="V2512">
            <v>0</v>
          </cell>
        </row>
        <row r="2513">
          <cell r="G2513" t="str">
            <v>ETOUB</v>
          </cell>
          <cell r="J2513" t="str">
            <v>Trans</v>
          </cell>
          <cell r="L2513" t="str">
            <v>Energy</v>
          </cell>
          <cell r="M2513" t="str">
            <v>Summer</v>
          </cell>
          <cell r="N2513" t="str">
            <v>Peak</v>
          </cell>
          <cell r="R2513" t="str">
            <v>N/A</v>
          </cell>
          <cell r="V2513">
            <v>0</v>
          </cell>
        </row>
        <row r="2514">
          <cell r="G2514" t="str">
            <v>ETOUB</v>
          </cell>
          <cell r="J2514" t="str">
            <v>Trans</v>
          </cell>
          <cell r="L2514" t="str">
            <v>Energy</v>
          </cell>
          <cell r="M2514" t="str">
            <v>Winter</v>
          </cell>
          <cell r="N2514" t="str">
            <v>Off Peak</v>
          </cell>
          <cell r="R2514" t="str">
            <v>N/A</v>
          </cell>
          <cell r="V2514">
            <v>0</v>
          </cell>
        </row>
        <row r="2515">
          <cell r="G2515" t="str">
            <v>ETOUB</v>
          </cell>
          <cell r="J2515" t="str">
            <v>Trans</v>
          </cell>
          <cell r="L2515" t="str">
            <v>Energy</v>
          </cell>
          <cell r="M2515" t="str">
            <v>Winter</v>
          </cell>
          <cell r="N2515" t="str">
            <v>Peak</v>
          </cell>
          <cell r="R2515" t="str">
            <v>N/A</v>
          </cell>
          <cell r="V2515">
            <v>0</v>
          </cell>
        </row>
        <row r="2516">
          <cell r="G2516" t="str">
            <v>EV2A</v>
          </cell>
          <cell r="J2516" t="str">
            <v>AB32 Credit</v>
          </cell>
          <cell r="L2516" t="str">
            <v>Energy</v>
          </cell>
          <cell r="M2516" t="str">
            <v>Summer</v>
          </cell>
          <cell r="N2516" t="str">
            <v>Off Peak</v>
          </cell>
          <cell r="R2516" t="str">
            <v>N/A</v>
          </cell>
          <cell r="V2516">
            <v>0</v>
          </cell>
        </row>
        <row r="2517">
          <cell r="G2517" t="str">
            <v>EV2A</v>
          </cell>
          <cell r="J2517" t="str">
            <v>AB32 Credit</v>
          </cell>
          <cell r="L2517" t="str">
            <v>Energy</v>
          </cell>
          <cell r="M2517" t="str">
            <v>Summer</v>
          </cell>
          <cell r="N2517" t="str">
            <v>Part Peak</v>
          </cell>
          <cell r="R2517" t="str">
            <v>N/A</v>
          </cell>
          <cell r="V2517">
            <v>0</v>
          </cell>
        </row>
        <row r="2518">
          <cell r="G2518" t="str">
            <v>EV2A</v>
          </cell>
          <cell r="J2518" t="str">
            <v>AB32 Credit</v>
          </cell>
          <cell r="L2518" t="str">
            <v>Energy</v>
          </cell>
          <cell r="M2518" t="str">
            <v>Summer</v>
          </cell>
          <cell r="N2518" t="str">
            <v>Peak</v>
          </cell>
          <cell r="R2518" t="str">
            <v>N/A</v>
          </cell>
          <cell r="V2518">
            <v>0</v>
          </cell>
        </row>
        <row r="2519">
          <cell r="G2519" t="str">
            <v>EV2A</v>
          </cell>
          <cell r="J2519" t="str">
            <v>AB32 Credit</v>
          </cell>
          <cell r="L2519" t="str">
            <v>Energy</v>
          </cell>
          <cell r="M2519" t="str">
            <v>Winter</v>
          </cell>
          <cell r="N2519" t="str">
            <v>Off Peak</v>
          </cell>
          <cell r="R2519" t="str">
            <v>N/A</v>
          </cell>
          <cell r="V2519">
            <v>0</v>
          </cell>
        </row>
        <row r="2520">
          <cell r="G2520" t="str">
            <v>EV2A</v>
          </cell>
          <cell r="J2520" t="str">
            <v>AB32 Credit</v>
          </cell>
          <cell r="L2520" t="str">
            <v>Energy</v>
          </cell>
          <cell r="M2520" t="str">
            <v>Winter</v>
          </cell>
          <cell r="N2520" t="str">
            <v>Part Peak</v>
          </cell>
          <cell r="R2520" t="str">
            <v>N/A</v>
          </cell>
          <cell r="V2520">
            <v>0</v>
          </cell>
        </row>
        <row r="2521">
          <cell r="G2521" t="str">
            <v>EV2A</v>
          </cell>
          <cell r="J2521" t="str">
            <v>AB32 Credit</v>
          </cell>
          <cell r="L2521" t="str">
            <v>Energy</v>
          </cell>
          <cell r="M2521" t="str">
            <v>Winter</v>
          </cell>
          <cell r="N2521" t="str">
            <v>Peak</v>
          </cell>
          <cell r="R2521" t="str">
            <v>N/A</v>
          </cell>
          <cell r="V2521">
            <v>0</v>
          </cell>
        </row>
        <row r="2522">
          <cell r="G2522" t="str">
            <v>EV2A</v>
          </cell>
          <cell r="J2522" t="str">
            <v>CIA</v>
          </cell>
          <cell r="L2522" t="str">
            <v>Energy</v>
          </cell>
          <cell r="M2522" t="str">
            <v>Summer</v>
          </cell>
          <cell r="N2522" t="str">
            <v>Off Peak</v>
          </cell>
          <cell r="R2522" t="str">
            <v>N/A</v>
          </cell>
          <cell r="V2522">
            <v>0</v>
          </cell>
        </row>
        <row r="2523">
          <cell r="G2523" t="str">
            <v>EV2A</v>
          </cell>
          <cell r="J2523" t="str">
            <v>CIA</v>
          </cell>
          <cell r="L2523" t="str">
            <v>Energy</v>
          </cell>
          <cell r="M2523" t="str">
            <v>Summer</v>
          </cell>
          <cell r="N2523" t="str">
            <v>Part Peak</v>
          </cell>
          <cell r="R2523" t="str">
            <v>N/A</v>
          </cell>
          <cell r="V2523">
            <v>0</v>
          </cell>
        </row>
        <row r="2524">
          <cell r="G2524" t="str">
            <v>EV2A</v>
          </cell>
          <cell r="J2524" t="str">
            <v>CIA</v>
          </cell>
          <cell r="L2524" t="str">
            <v>Energy</v>
          </cell>
          <cell r="M2524" t="str">
            <v>Summer</v>
          </cell>
          <cell r="N2524" t="str">
            <v>Peak</v>
          </cell>
          <cell r="R2524" t="str">
            <v>N/A</v>
          </cell>
          <cell r="V2524">
            <v>0</v>
          </cell>
        </row>
        <row r="2525">
          <cell r="G2525" t="str">
            <v>EV2A</v>
          </cell>
          <cell r="J2525" t="str">
            <v>CIA</v>
          </cell>
          <cell r="L2525" t="str">
            <v>Energy</v>
          </cell>
          <cell r="M2525" t="str">
            <v>Winter</v>
          </cell>
          <cell r="N2525" t="str">
            <v>Off Peak</v>
          </cell>
          <cell r="R2525" t="str">
            <v>N/A</v>
          </cell>
          <cell r="V2525">
            <v>0</v>
          </cell>
        </row>
        <row r="2526">
          <cell r="G2526" t="str">
            <v>EV2A</v>
          </cell>
          <cell r="J2526" t="str">
            <v>CIA</v>
          </cell>
          <cell r="L2526" t="str">
            <v>Energy</v>
          </cell>
          <cell r="M2526" t="str">
            <v>Winter</v>
          </cell>
          <cell r="N2526" t="str">
            <v>Part Peak</v>
          </cell>
          <cell r="R2526" t="str">
            <v>N/A</v>
          </cell>
          <cell r="V2526">
            <v>0</v>
          </cell>
        </row>
        <row r="2527">
          <cell r="G2527" t="str">
            <v>EV2A</v>
          </cell>
          <cell r="J2527" t="str">
            <v>CIA</v>
          </cell>
          <cell r="L2527" t="str">
            <v>Energy</v>
          </cell>
          <cell r="M2527" t="str">
            <v>Winter</v>
          </cell>
          <cell r="N2527" t="str">
            <v>Peak</v>
          </cell>
          <cell r="R2527" t="str">
            <v>N/A</v>
          </cell>
          <cell r="V2527">
            <v>0</v>
          </cell>
        </row>
        <row r="2528">
          <cell r="G2528" t="str">
            <v>EV2A</v>
          </cell>
          <cell r="J2528" t="str">
            <v>CTC</v>
          </cell>
          <cell r="L2528" t="str">
            <v>Energy</v>
          </cell>
          <cell r="M2528" t="str">
            <v>Summer</v>
          </cell>
          <cell r="N2528" t="str">
            <v>Off Peak</v>
          </cell>
          <cell r="R2528" t="str">
            <v>N/A</v>
          </cell>
          <cell r="V2528">
            <v>0</v>
          </cell>
        </row>
        <row r="2529">
          <cell r="G2529" t="str">
            <v>EV2A</v>
          </cell>
          <cell r="J2529" t="str">
            <v>CTC</v>
          </cell>
          <cell r="L2529" t="str">
            <v>Energy</v>
          </cell>
          <cell r="M2529" t="str">
            <v>Summer</v>
          </cell>
          <cell r="N2529" t="str">
            <v>Part Peak</v>
          </cell>
          <cell r="R2529" t="str">
            <v>N/A</v>
          </cell>
          <cell r="V2529">
            <v>0</v>
          </cell>
        </row>
        <row r="2530">
          <cell r="G2530" t="str">
            <v>EV2A</v>
          </cell>
          <cell r="J2530" t="str">
            <v>CTC</v>
          </cell>
          <cell r="L2530" t="str">
            <v>Energy</v>
          </cell>
          <cell r="M2530" t="str">
            <v>Summer</v>
          </cell>
          <cell r="N2530" t="str">
            <v>Peak</v>
          </cell>
          <cell r="R2530" t="str">
            <v>N/A</v>
          </cell>
          <cell r="V2530">
            <v>0</v>
          </cell>
        </row>
        <row r="2531">
          <cell r="G2531" t="str">
            <v>EV2A</v>
          </cell>
          <cell r="J2531" t="str">
            <v>CTC</v>
          </cell>
          <cell r="L2531" t="str">
            <v>Energy</v>
          </cell>
          <cell r="M2531" t="str">
            <v>Winter</v>
          </cell>
          <cell r="N2531" t="str">
            <v>Off Peak</v>
          </cell>
          <cell r="R2531" t="str">
            <v>N/A</v>
          </cell>
          <cell r="V2531">
            <v>0</v>
          </cell>
        </row>
        <row r="2532">
          <cell r="G2532" t="str">
            <v>EV2A</v>
          </cell>
          <cell r="J2532" t="str">
            <v>CTC</v>
          </cell>
          <cell r="L2532" t="str">
            <v>Energy</v>
          </cell>
          <cell r="M2532" t="str">
            <v>Winter</v>
          </cell>
          <cell r="N2532" t="str">
            <v>Part Peak</v>
          </cell>
          <cell r="R2532" t="str">
            <v>N/A</v>
          </cell>
          <cell r="V2532">
            <v>0</v>
          </cell>
        </row>
        <row r="2533">
          <cell r="G2533" t="str">
            <v>EV2A</v>
          </cell>
          <cell r="J2533" t="str">
            <v>CTC</v>
          </cell>
          <cell r="L2533" t="str">
            <v>Energy</v>
          </cell>
          <cell r="M2533" t="str">
            <v>Winter</v>
          </cell>
          <cell r="N2533" t="str">
            <v>Peak</v>
          </cell>
          <cell r="R2533" t="str">
            <v>N/A</v>
          </cell>
          <cell r="V2533">
            <v>0</v>
          </cell>
        </row>
        <row r="2534">
          <cell r="G2534" t="str">
            <v>EV2A</v>
          </cell>
          <cell r="J2534" t="str">
            <v>Distribution</v>
          </cell>
          <cell r="L2534" t="str">
            <v>Energy</v>
          </cell>
          <cell r="M2534" t="str">
            <v>Summer</v>
          </cell>
          <cell r="N2534" t="str">
            <v>Off Peak</v>
          </cell>
          <cell r="R2534" t="str">
            <v>N/A</v>
          </cell>
          <cell r="V2534">
            <v>0</v>
          </cell>
        </row>
        <row r="2535">
          <cell r="G2535" t="str">
            <v>EV2A</v>
          </cell>
          <cell r="J2535" t="str">
            <v>Distribution</v>
          </cell>
          <cell r="L2535" t="str">
            <v>Energy</v>
          </cell>
          <cell r="M2535" t="str">
            <v>Summer</v>
          </cell>
          <cell r="N2535" t="str">
            <v>Part Peak</v>
          </cell>
          <cell r="R2535" t="str">
            <v>N/A</v>
          </cell>
          <cell r="V2535">
            <v>0</v>
          </cell>
        </row>
        <row r="2536">
          <cell r="G2536" t="str">
            <v>EV2A</v>
          </cell>
          <cell r="J2536" t="str">
            <v>Distribution</v>
          </cell>
          <cell r="L2536" t="str">
            <v>Energy</v>
          </cell>
          <cell r="M2536" t="str">
            <v>Summer</v>
          </cell>
          <cell r="N2536" t="str">
            <v>Peak</v>
          </cell>
          <cell r="R2536" t="str">
            <v>N/A</v>
          </cell>
          <cell r="V2536">
            <v>0</v>
          </cell>
        </row>
        <row r="2537">
          <cell r="G2537" t="str">
            <v>EV2A</v>
          </cell>
          <cell r="J2537" t="str">
            <v>Distribution</v>
          </cell>
          <cell r="L2537" t="str">
            <v>Energy</v>
          </cell>
          <cell r="M2537" t="str">
            <v>Winter</v>
          </cell>
          <cell r="N2537" t="str">
            <v>Off Peak</v>
          </cell>
          <cell r="R2537" t="str">
            <v>N/A</v>
          </cell>
          <cell r="V2537">
            <v>0</v>
          </cell>
        </row>
        <row r="2538">
          <cell r="G2538" t="str">
            <v>EV2A</v>
          </cell>
          <cell r="J2538" t="str">
            <v>Distribution</v>
          </cell>
          <cell r="L2538" t="str">
            <v>Energy</v>
          </cell>
          <cell r="M2538" t="str">
            <v>Winter</v>
          </cell>
          <cell r="N2538" t="str">
            <v>Part Peak</v>
          </cell>
          <cell r="R2538" t="str">
            <v>N/A</v>
          </cell>
          <cell r="V2538">
            <v>0</v>
          </cell>
        </row>
        <row r="2539">
          <cell r="G2539" t="str">
            <v>EV2A</v>
          </cell>
          <cell r="J2539" t="str">
            <v>Distribution</v>
          </cell>
          <cell r="L2539" t="str">
            <v>Energy</v>
          </cell>
          <cell r="M2539" t="str">
            <v>Winter</v>
          </cell>
          <cell r="N2539" t="str">
            <v>Peak</v>
          </cell>
          <cell r="R2539" t="str">
            <v>N/A</v>
          </cell>
          <cell r="V2539">
            <v>0</v>
          </cell>
        </row>
        <row r="2540">
          <cell r="G2540" t="str">
            <v>EV2A</v>
          </cell>
          <cell r="J2540" t="str">
            <v>WFC</v>
          </cell>
          <cell r="L2540" t="str">
            <v>Energy</v>
          </cell>
          <cell r="M2540" t="str">
            <v>Summer</v>
          </cell>
          <cell r="N2540" t="str">
            <v>Off Peak</v>
          </cell>
          <cell r="R2540" t="str">
            <v>N/A</v>
          </cell>
          <cell r="V2540">
            <v>0</v>
          </cell>
        </row>
        <row r="2541">
          <cell r="G2541" t="str">
            <v>EV2A</v>
          </cell>
          <cell r="J2541" t="str">
            <v>WFC</v>
          </cell>
          <cell r="L2541" t="str">
            <v>Energy</v>
          </cell>
          <cell r="M2541" t="str">
            <v>Summer</v>
          </cell>
          <cell r="N2541" t="str">
            <v>Part Peak</v>
          </cell>
          <cell r="R2541" t="str">
            <v>N/A</v>
          </cell>
          <cell r="V2541">
            <v>0</v>
          </cell>
        </row>
        <row r="2542">
          <cell r="G2542" t="str">
            <v>EV2A</v>
          </cell>
          <cell r="J2542" t="str">
            <v>WFC</v>
          </cell>
          <cell r="L2542" t="str">
            <v>Energy</v>
          </cell>
          <cell r="M2542" t="str">
            <v>Summer</v>
          </cell>
          <cell r="N2542" t="str">
            <v>Peak</v>
          </cell>
          <cell r="R2542" t="str">
            <v>N/A</v>
          </cell>
          <cell r="V2542">
            <v>0</v>
          </cell>
        </row>
        <row r="2543">
          <cell r="G2543" t="str">
            <v>EV2A</v>
          </cell>
          <cell r="J2543" t="str">
            <v>WFC</v>
          </cell>
          <cell r="L2543" t="str">
            <v>Energy</v>
          </cell>
          <cell r="M2543" t="str">
            <v>Winter</v>
          </cell>
          <cell r="N2543" t="str">
            <v>Off Peak</v>
          </cell>
          <cell r="R2543" t="str">
            <v>N/A</v>
          </cell>
          <cell r="V2543">
            <v>0</v>
          </cell>
        </row>
        <row r="2544">
          <cell r="G2544" t="str">
            <v>EV2A</v>
          </cell>
          <cell r="J2544" t="str">
            <v>WFC</v>
          </cell>
          <cell r="L2544" t="str">
            <v>Energy</v>
          </cell>
          <cell r="M2544" t="str">
            <v>Winter</v>
          </cell>
          <cell r="N2544" t="str">
            <v>Part Peak</v>
          </cell>
          <cell r="R2544" t="str">
            <v>N/A</v>
          </cell>
          <cell r="V2544">
            <v>0</v>
          </cell>
        </row>
        <row r="2545">
          <cell r="G2545" t="str">
            <v>EV2A</v>
          </cell>
          <cell r="J2545" t="str">
            <v>WFC</v>
          </cell>
          <cell r="L2545" t="str">
            <v>Energy</v>
          </cell>
          <cell r="M2545" t="str">
            <v>Winter</v>
          </cell>
          <cell r="N2545" t="str">
            <v>Peak</v>
          </cell>
          <cell r="R2545" t="str">
            <v>N/A</v>
          </cell>
          <cell r="V2545">
            <v>0</v>
          </cell>
        </row>
        <row r="2546">
          <cell r="G2546" t="str">
            <v>EV2A</v>
          </cell>
          <cell r="J2546" t="str">
            <v>ECRA</v>
          </cell>
          <cell r="L2546" t="str">
            <v>Energy</v>
          </cell>
          <cell r="M2546" t="str">
            <v>Summer</v>
          </cell>
          <cell r="N2546" t="str">
            <v>Off Peak</v>
          </cell>
          <cell r="R2546" t="str">
            <v>N/A</v>
          </cell>
          <cell r="V2546">
            <v>0</v>
          </cell>
        </row>
        <row r="2547">
          <cell r="G2547" t="str">
            <v>EV2A</v>
          </cell>
          <cell r="J2547" t="str">
            <v>ECRA</v>
          </cell>
          <cell r="L2547" t="str">
            <v>Energy</v>
          </cell>
          <cell r="M2547" t="str">
            <v>Summer</v>
          </cell>
          <cell r="N2547" t="str">
            <v>Part Peak</v>
          </cell>
          <cell r="R2547" t="str">
            <v>N/A</v>
          </cell>
          <cell r="V2547">
            <v>0</v>
          </cell>
        </row>
        <row r="2548">
          <cell r="G2548" t="str">
            <v>EV2A</v>
          </cell>
          <cell r="J2548" t="str">
            <v>ECRA</v>
          </cell>
          <cell r="L2548" t="str">
            <v>Energy</v>
          </cell>
          <cell r="M2548" t="str">
            <v>Summer</v>
          </cell>
          <cell r="N2548" t="str">
            <v>Peak</v>
          </cell>
          <cell r="R2548" t="str">
            <v>N/A</v>
          </cell>
          <cell r="V2548">
            <v>0</v>
          </cell>
        </row>
        <row r="2549">
          <cell r="G2549" t="str">
            <v>EV2A</v>
          </cell>
          <cell r="J2549" t="str">
            <v>ECRA</v>
          </cell>
          <cell r="L2549" t="str">
            <v>Energy</v>
          </cell>
          <cell r="M2549" t="str">
            <v>Winter</v>
          </cell>
          <cell r="N2549" t="str">
            <v>Off Peak</v>
          </cell>
          <cell r="R2549" t="str">
            <v>N/A</v>
          </cell>
          <cell r="V2549">
            <v>0</v>
          </cell>
        </row>
        <row r="2550">
          <cell r="G2550" t="str">
            <v>EV2A</v>
          </cell>
          <cell r="J2550" t="str">
            <v>ECRA</v>
          </cell>
          <cell r="L2550" t="str">
            <v>Energy</v>
          </cell>
          <cell r="M2550" t="str">
            <v>Winter</v>
          </cell>
          <cell r="N2550" t="str">
            <v>Part Peak</v>
          </cell>
          <cell r="R2550" t="str">
            <v>N/A</v>
          </cell>
          <cell r="V2550">
            <v>0</v>
          </cell>
        </row>
        <row r="2551">
          <cell r="G2551" t="str">
            <v>EV2A</v>
          </cell>
          <cell r="J2551" t="str">
            <v>ECRA</v>
          </cell>
          <cell r="L2551" t="str">
            <v>Energy</v>
          </cell>
          <cell r="M2551" t="str">
            <v>Winter</v>
          </cell>
          <cell r="N2551" t="str">
            <v>Peak</v>
          </cell>
          <cell r="R2551" t="str">
            <v>N/A</v>
          </cell>
          <cell r="V2551">
            <v>0</v>
          </cell>
        </row>
        <row r="2552">
          <cell r="G2552" t="str">
            <v>EV2A</v>
          </cell>
          <cell r="J2552" t="str">
            <v>Generation</v>
          </cell>
          <cell r="L2552" t="str">
            <v>Energy</v>
          </cell>
          <cell r="M2552" t="str">
            <v>Summer</v>
          </cell>
          <cell r="N2552" t="str">
            <v>Off Peak</v>
          </cell>
          <cell r="R2552" t="str">
            <v>N/A</v>
          </cell>
          <cell r="V2552">
            <v>0</v>
          </cell>
        </row>
        <row r="2553">
          <cell r="G2553" t="str">
            <v>EV2A</v>
          </cell>
          <cell r="J2553" t="str">
            <v>Generation</v>
          </cell>
          <cell r="L2553" t="str">
            <v>Energy</v>
          </cell>
          <cell r="M2553" t="str">
            <v>Summer</v>
          </cell>
          <cell r="N2553" t="str">
            <v>Part Peak</v>
          </cell>
          <cell r="R2553" t="str">
            <v>N/A</v>
          </cell>
          <cell r="V2553">
            <v>0</v>
          </cell>
        </row>
        <row r="2554">
          <cell r="G2554" t="str">
            <v>EV2A</v>
          </cell>
          <cell r="J2554" t="str">
            <v>Generation</v>
          </cell>
          <cell r="L2554" t="str">
            <v>Energy</v>
          </cell>
          <cell r="M2554" t="str">
            <v>Summer</v>
          </cell>
          <cell r="N2554" t="str">
            <v>Peak</v>
          </cell>
          <cell r="R2554" t="str">
            <v>N/A</v>
          </cell>
          <cell r="V2554">
            <v>0</v>
          </cell>
        </row>
        <row r="2555">
          <cell r="G2555" t="str">
            <v>EV2A</v>
          </cell>
          <cell r="J2555" t="str">
            <v>Generation</v>
          </cell>
          <cell r="L2555" t="str">
            <v>Energy</v>
          </cell>
          <cell r="M2555" t="str">
            <v>Winter</v>
          </cell>
          <cell r="N2555" t="str">
            <v>Off Peak</v>
          </cell>
          <cell r="R2555" t="str">
            <v>N/A</v>
          </cell>
          <cell r="V2555">
            <v>0</v>
          </cell>
        </row>
        <row r="2556">
          <cell r="G2556" t="str">
            <v>EV2A</v>
          </cell>
          <cell r="J2556" t="str">
            <v>Generation</v>
          </cell>
          <cell r="L2556" t="str">
            <v>Energy</v>
          </cell>
          <cell r="M2556" t="str">
            <v>Winter</v>
          </cell>
          <cell r="N2556" t="str">
            <v>Part Peak</v>
          </cell>
          <cell r="R2556" t="str">
            <v>N/A</v>
          </cell>
          <cell r="V2556">
            <v>0</v>
          </cell>
        </row>
        <row r="2557">
          <cell r="G2557" t="str">
            <v>EV2A</v>
          </cell>
          <cell r="J2557" t="str">
            <v>Generation</v>
          </cell>
          <cell r="L2557" t="str">
            <v>Energy</v>
          </cell>
          <cell r="M2557" t="str">
            <v>Winter</v>
          </cell>
          <cell r="N2557" t="str">
            <v>Peak</v>
          </cell>
          <cell r="R2557" t="str">
            <v>N/A</v>
          </cell>
          <cell r="V2557">
            <v>0</v>
          </cell>
        </row>
        <row r="2558">
          <cell r="G2558" t="str">
            <v>EV2A</v>
          </cell>
          <cell r="J2558" t="str">
            <v>ND</v>
          </cell>
          <cell r="L2558" t="str">
            <v>Energy</v>
          </cell>
          <cell r="M2558" t="str">
            <v>Summer</v>
          </cell>
          <cell r="N2558" t="str">
            <v>Off Peak</v>
          </cell>
          <cell r="R2558" t="str">
            <v>N/A</v>
          </cell>
          <cell r="V2558">
            <v>0</v>
          </cell>
        </row>
        <row r="2559">
          <cell r="G2559" t="str">
            <v>EV2A</v>
          </cell>
          <cell r="J2559" t="str">
            <v>ND</v>
          </cell>
          <cell r="L2559" t="str">
            <v>Energy</v>
          </cell>
          <cell r="M2559" t="str">
            <v>Summer</v>
          </cell>
          <cell r="N2559" t="str">
            <v>Part Peak</v>
          </cell>
          <cell r="R2559" t="str">
            <v>N/A</v>
          </cell>
          <cell r="V2559">
            <v>0</v>
          </cell>
        </row>
        <row r="2560">
          <cell r="G2560" t="str">
            <v>EV2A</v>
          </cell>
          <cell r="J2560" t="str">
            <v>ND</v>
          </cell>
          <cell r="L2560" t="str">
            <v>Energy</v>
          </cell>
          <cell r="M2560" t="str">
            <v>Summer</v>
          </cell>
          <cell r="N2560" t="str">
            <v>Peak</v>
          </cell>
          <cell r="R2560" t="str">
            <v>N/A</v>
          </cell>
          <cell r="V2560">
            <v>0</v>
          </cell>
        </row>
        <row r="2561">
          <cell r="G2561" t="str">
            <v>EV2A</v>
          </cell>
          <cell r="J2561" t="str">
            <v>ND</v>
          </cell>
          <cell r="L2561" t="str">
            <v>Energy</v>
          </cell>
          <cell r="M2561" t="str">
            <v>Winter</v>
          </cell>
          <cell r="N2561" t="str">
            <v>Off Peak</v>
          </cell>
          <cell r="R2561" t="str">
            <v>N/A</v>
          </cell>
          <cell r="V2561">
            <v>0</v>
          </cell>
        </row>
        <row r="2562">
          <cell r="G2562" t="str">
            <v>EV2A</v>
          </cell>
          <cell r="J2562" t="str">
            <v>ND</v>
          </cell>
          <cell r="L2562" t="str">
            <v>Energy</v>
          </cell>
          <cell r="M2562" t="str">
            <v>Winter</v>
          </cell>
          <cell r="N2562" t="str">
            <v>Part Peak</v>
          </cell>
          <cell r="R2562" t="str">
            <v>N/A</v>
          </cell>
          <cell r="V2562">
            <v>0</v>
          </cell>
        </row>
        <row r="2563">
          <cell r="G2563" t="str">
            <v>EV2A</v>
          </cell>
          <cell r="J2563" t="str">
            <v>ND</v>
          </cell>
          <cell r="L2563" t="str">
            <v>Energy</v>
          </cell>
          <cell r="M2563" t="str">
            <v>Winter</v>
          </cell>
          <cell r="N2563" t="str">
            <v>Peak</v>
          </cell>
          <cell r="R2563" t="str">
            <v>N/A</v>
          </cell>
          <cell r="V2563">
            <v>0</v>
          </cell>
        </row>
        <row r="2564">
          <cell r="G2564" t="str">
            <v>EV2A</v>
          </cell>
          <cell r="J2564" t="str">
            <v>NSGC</v>
          </cell>
          <cell r="L2564" t="str">
            <v>Energy</v>
          </cell>
          <cell r="M2564" t="str">
            <v>Summer</v>
          </cell>
          <cell r="N2564" t="str">
            <v>Off Peak</v>
          </cell>
          <cell r="R2564" t="str">
            <v>N/A</v>
          </cell>
          <cell r="V2564">
            <v>0</v>
          </cell>
        </row>
        <row r="2565">
          <cell r="G2565" t="str">
            <v>EV2A</v>
          </cell>
          <cell r="J2565" t="str">
            <v>NSGC</v>
          </cell>
          <cell r="L2565" t="str">
            <v>Energy</v>
          </cell>
          <cell r="M2565" t="str">
            <v>Summer</v>
          </cell>
          <cell r="N2565" t="str">
            <v>Part Peak</v>
          </cell>
          <cell r="R2565" t="str">
            <v>N/A</v>
          </cell>
          <cell r="V2565">
            <v>0</v>
          </cell>
        </row>
        <row r="2566">
          <cell r="G2566" t="str">
            <v>EV2A</v>
          </cell>
          <cell r="J2566" t="str">
            <v>NSGC</v>
          </cell>
          <cell r="L2566" t="str">
            <v>Energy</v>
          </cell>
          <cell r="M2566" t="str">
            <v>Summer</v>
          </cell>
          <cell r="N2566" t="str">
            <v>Peak</v>
          </cell>
          <cell r="R2566" t="str">
            <v>N/A</v>
          </cell>
          <cell r="V2566">
            <v>0</v>
          </cell>
        </row>
        <row r="2567">
          <cell r="G2567" t="str">
            <v>EV2A</v>
          </cell>
          <cell r="J2567" t="str">
            <v>NSGC</v>
          </cell>
          <cell r="L2567" t="str">
            <v>Energy</v>
          </cell>
          <cell r="M2567" t="str">
            <v>Winter</v>
          </cell>
          <cell r="N2567" t="str">
            <v>Off Peak</v>
          </cell>
          <cell r="R2567" t="str">
            <v>N/A</v>
          </cell>
          <cell r="V2567">
            <v>0</v>
          </cell>
        </row>
        <row r="2568">
          <cell r="G2568" t="str">
            <v>EV2A</v>
          </cell>
          <cell r="J2568" t="str">
            <v>NSGC</v>
          </cell>
          <cell r="L2568" t="str">
            <v>Energy</v>
          </cell>
          <cell r="M2568" t="str">
            <v>Winter</v>
          </cell>
          <cell r="N2568" t="str">
            <v>Part Peak</v>
          </cell>
          <cell r="R2568" t="str">
            <v>N/A</v>
          </cell>
          <cell r="V2568">
            <v>0</v>
          </cell>
        </row>
        <row r="2569">
          <cell r="G2569" t="str">
            <v>EV2A</v>
          </cell>
          <cell r="J2569" t="str">
            <v>NSGC</v>
          </cell>
          <cell r="L2569" t="str">
            <v>Energy</v>
          </cell>
          <cell r="M2569" t="str">
            <v>Winter</v>
          </cell>
          <cell r="N2569" t="str">
            <v>Peak</v>
          </cell>
          <cell r="R2569" t="str">
            <v>N/A</v>
          </cell>
          <cell r="V2569">
            <v>0</v>
          </cell>
        </row>
        <row r="2570">
          <cell r="G2570" t="str">
            <v>EV2A</v>
          </cell>
          <cell r="J2570" t="str">
            <v>PPP</v>
          </cell>
          <cell r="L2570" t="str">
            <v>Energy</v>
          </cell>
          <cell r="M2570" t="str">
            <v>Summer</v>
          </cell>
          <cell r="N2570" t="str">
            <v>Off Peak</v>
          </cell>
          <cell r="R2570" t="str">
            <v>N/A</v>
          </cell>
          <cell r="V2570">
            <v>0</v>
          </cell>
        </row>
        <row r="2571">
          <cell r="G2571" t="str">
            <v>EV2A</v>
          </cell>
          <cell r="J2571" t="str">
            <v>PPP</v>
          </cell>
          <cell r="L2571" t="str">
            <v>Energy</v>
          </cell>
          <cell r="M2571" t="str">
            <v>Summer</v>
          </cell>
          <cell r="N2571" t="str">
            <v>Part Peak</v>
          </cell>
          <cell r="R2571" t="str">
            <v>N/A</v>
          </cell>
          <cell r="V2571">
            <v>0</v>
          </cell>
        </row>
        <row r="2572">
          <cell r="G2572" t="str">
            <v>EV2A</v>
          </cell>
          <cell r="J2572" t="str">
            <v>PPP</v>
          </cell>
          <cell r="L2572" t="str">
            <v>Energy</v>
          </cell>
          <cell r="M2572" t="str">
            <v>Summer</v>
          </cell>
          <cell r="N2572" t="str">
            <v>Peak</v>
          </cell>
          <cell r="R2572" t="str">
            <v>N/A</v>
          </cell>
          <cell r="V2572">
            <v>0</v>
          </cell>
        </row>
        <row r="2573">
          <cell r="G2573" t="str">
            <v>EV2A</v>
          </cell>
          <cell r="J2573" t="str">
            <v>PPP</v>
          </cell>
          <cell r="L2573" t="str">
            <v>Energy</v>
          </cell>
          <cell r="M2573" t="str">
            <v>Winter</v>
          </cell>
          <cell r="N2573" t="str">
            <v>Off Peak</v>
          </cell>
          <cell r="R2573" t="str">
            <v>N/A</v>
          </cell>
          <cell r="V2573">
            <v>0</v>
          </cell>
        </row>
        <row r="2574">
          <cell r="G2574" t="str">
            <v>EV2A</v>
          </cell>
          <cell r="J2574" t="str">
            <v>PPP</v>
          </cell>
          <cell r="L2574" t="str">
            <v>Energy</v>
          </cell>
          <cell r="M2574" t="str">
            <v>Winter</v>
          </cell>
          <cell r="N2574" t="str">
            <v>Part Peak</v>
          </cell>
          <cell r="R2574" t="str">
            <v>N/A</v>
          </cell>
          <cell r="V2574">
            <v>0</v>
          </cell>
        </row>
        <row r="2575">
          <cell r="G2575" t="str">
            <v>EV2A</v>
          </cell>
          <cell r="J2575" t="str">
            <v>PPP</v>
          </cell>
          <cell r="L2575" t="str">
            <v>Energy</v>
          </cell>
          <cell r="M2575" t="str">
            <v>Winter</v>
          </cell>
          <cell r="N2575" t="str">
            <v>Peak</v>
          </cell>
          <cell r="R2575" t="str">
            <v>N/A</v>
          </cell>
          <cell r="V2575">
            <v>0</v>
          </cell>
        </row>
        <row r="2576">
          <cell r="G2576" t="str">
            <v>EV2A</v>
          </cell>
          <cell r="J2576" t="str">
            <v>PPP</v>
          </cell>
          <cell r="L2576" t="str">
            <v>Energy</v>
          </cell>
          <cell r="M2576" t="str">
            <v>Summer</v>
          </cell>
          <cell r="N2576" t="str">
            <v>Off Peak</v>
          </cell>
          <cell r="R2576" t="str">
            <v>N/A</v>
          </cell>
          <cell r="V2576">
            <v>0</v>
          </cell>
        </row>
        <row r="2577">
          <cell r="G2577" t="str">
            <v>EV2A</v>
          </cell>
          <cell r="J2577" t="str">
            <v>PPP</v>
          </cell>
          <cell r="L2577" t="str">
            <v>Energy</v>
          </cell>
          <cell r="M2577" t="str">
            <v>Summer</v>
          </cell>
          <cell r="N2577" t="str">
            <v>Part Peak</v>
          </cell>
          <cell r="R2577" t="str">
            <v>N/A</v>
          </cell>
          <cell r="V2577">
            <v>0</v>
          </cell>
        </row>
        <row r="2578">
          <cell r="G2578" t="str">
            <v>EV2A</v>
          </cell>
          <cell r="J2578" t="str">
            <v>PPP</v>
          </cell>
          <cell r="L2578" t="str">
            <v>Energy</v>
          </cell>
          <cell r="M2578" t="str">
            <v>Summer</v>
          </cell>
          <cell r="N2578" t="str">
            <v>Peak</v>
          </cell>
          <cell r="R2578" t="str">
            <v>N/A</v>
          </cell>
          <cell r="V2578">
            <v>0</v>
          </cell>
        </row>
        <row r="2579">
          <cell r="G2579" t="str">
            <v>EV2A</v>
          </cell>
          <cell r="J2579" t="str">
            <v>PPP</v>
          </cell>
          <cell r="L2579" t="str">
            <v>Energy</v>
          </cell>
          <cell r="M2579" t="str">
            <v>Winter</v>
          </cell>
          <cell r="N2579" t="str">
            <v>Off Peak</v>
          </cell>
          <cell r="R2579" t="str">
            <v>N/A</v>
          </cell>
          <cell r="V2579">
            <v>0</v>
          </cell>
        </row>
        <row r="2580">
          <cell r="G2580" t="str">
            <v>EV2A</v>
          </cell>
          <cell r="J2580" t="str">
            <v>PPP</v>
          </cell>
          <cell r="L2580" t="str">
            <v>Energy</v>
          </cell>
          <cell r="M2580" t="str">
            <v>Winter</v>
          </cell>
          <cell r="N2580" t="str">
            <v>Part Peak</v>
          </cell>
          <cell r="R2580" t="str">
            <v>N/A</v>
          </cell>
          <cell r="V2580">
            <v>0</v>
          </cell>
        </row>
        <row r="2581">
          <cell r="G2581" t="str">
            <v>EV2A</v>
          </cell>
          <cell r="J2581" t="str">
            <v>PPP</v>
          </cell>
          <cell r="L2581" t="str">
            <v>Energy</v>
          </cell>
          <cell r="M2581" t="str">
            <v>Winter</v>
          </cell>
          <cell r="N2581" t="str">
            <v>Peak</v>
          </cell>
          <cell r="R2581" t="str">
            <v>N/A</v>
          </cell>
          <cell r="V2581">
            <v>0</v>
          </cell>
        </row>
        <row r="2582">
          <cell r="G2582" t="str">
            <v>EV2A</v>
          </cell>
          <cell r="J2582" t="str">
            <v>RS</v>
          </cell>
          <cell r="L2582" t="str">
            <v>Energy</v>
          </cell>
          <cell r="M2582" t="str">
            <v>Summer</v>
          </cell>
          <cell r="N2582" t="str">
            <v>Peak</v>
          </cell>
          <cell r="R2582" t="str">
            <v>N/A</v>
          </cell>
          <cell r="V2582">
            <v>0</v>
          </cell>
        </row>
        <row r="2583">
          <cell r="G2583" t="str">
            <v>EV2A</v>
          </cell>
          <cell r="J2583" t="str">
            <v>RS</v>
          </cell>
          <cell r="L2583" t="str">
            <v>Energy</v>
          </cell>
          <cell r="M2583" t="str">
            <v>Summer</v>
          </cell>
          <cell r="N2583" t="str">
            <v>Part Peak</v>
          </cell>
          <cell r="R2583" t="str">
            <v>N/A</v>
          </cell>
          <cell r="V2583">
            <v>0</v>
          </cell>
        </row>
        <row r="2584">
          <cell r="G2584" t="str">
            <v>EV2A</v>
          </cell>
          <cell r="J2584" t="str">
            <v>RS</v>
          </cell>
          <cell r="L2584" t="str">
            <v>Energy</v>
          </cell>
          <cell r="M2584" t="str">
            <v>Summer</v>
          </cell>
          <cell r="N2584" t="str">
            <v>Off Peak</v>
          </cell>
          <cell r="R2584" t="str">
            <v>N/A</v>
          </cell>
          <cell r="V2584">
            <v>0</v>
          </cell>
        </row>
        <row r="2585">
          <cell r="G2585" t="str">
            <v>EV2A</v>
          </cell>
          <cell r="J2585" t="str">
            <v>RS</v>
          </cell>
          <cell r="L2585" t="str">
            <v>Energy</v>
          </cell>
          <cell r="M2585" t="str">
            <v>Winter</v>
          </cell>
          <cell r="N2585" t="str">
            <v>Peak</v>
          </cell>
          <cell r="R2585" t="str">
            <v>N/A</v>
          </cell>
          <cell r="V2585">
            <v>0</v>
          </cell>
        </row>
        <row r="2586">
          <cell r="G2586" t="str">
            <v>EV2A</v>
          </cell>
          <cell r="J2586" t="str">
            <v>RS</v>
          </cell>
          <cell r="L2586" t="str">
            <v>Energy</v>
          </cell>
          <cell r="M2586" t="str">
            <v>Winter</v>
          </cell>
          <cell r="N2586" t="str">
            <v>Part Peak</v>
          </cell>
          <cell r="R2586" t="str">
            <v>N/A</v>
          </cell>
          <cell r="V2586">
            <v>0</v>
          </cell>
        </row>
        <row r="2587">
          <cell r="G2587" t="str">
            <v>EV2A</v>
          </cell>
          <cell r="J2587" t="str">
            <v>RS</v>
          </cell>
          <cell r="L2587" t="str">
            <v>Energy</v>
          </cell>
          <cell r="M2587" t="str">
            <v>Winter</v>
          </cell>
          <cell r="N2587" t="str">
            <v>Off Peak</v>
          </cell>
          <cell r="R2587" t="str">
            <v>N/A</v>
          </cell>
          <cell r="V2587">
            <v>0</v>
          </cell>
        </row>
        <row r="2588">
          <cell r="G2588" t="str">
            <v>EV2A</v>
          </cell>
          <cell r="J2588" t="str">
            <v>TRA</v>
          </cell>
          <cell r="L2588" t="str">
            <v>Energy</v>
          </cell>
          <cell r="M2588" t="str">
            <v>Summer</v>
          </cell>
          <cell r="N2588" t="str">
            <v>Off Peak</v>
          </cell>
          <cell r="R2588" t="str">
            <v>N/A</v>
          </cell>
          <cell r="V2588">
            <v>0</v>
          </cell>
        </row>
        <row r="2589">
          <cell r="G2589" t="str">
            <v>EV2A</v>
          </cell>
          <cell r="J2589" t="str">
            <v>TRA</v>
          </cell>
          <cell r="L2589" t="str">
            <v>Energy</v>
          </cell>
          <cell r="M2589" t="str">
            <v>Summer</v>
          </cell>
          <cell r="N2589" t="str">
            <v>Part Peak</v>
          </cell>
          <cell r="R2589" t="str">
            <v>N/A</v>
          </cell>
          <cell r="V2589">
            <v>0</v>
          </cell>
        </row>
        <row r="2590">
          <cell r="G2590" t="str">
            <v>EV2A</v>
          </cell>
          <cell r="J2590" t="str">
            <v>TRA</v>
          </cell>
          <cell r="L2590" t="str">
            <v>Energy</v>
          </cell>
          <cell r="M2590" t="str">
            <v>Summer</v>
          </cell>
          <cell r="N2590" t="str">
            <v>Peak</v>
          </cell>
          <cell r="R2590" t="str">
            <v>N/A</v>
          </cell>
          <cell r="V2590">
            <v>0</v>
          </cell>
        </row>
        <row r="2591">
          <cell r="G2591" t="str">
            <v>EV2A</v>
          </cell>
          <cell r="J2591" t="str">
            <v>TRA</v>
          </cell>
          <cell r="L2591" t="str">
            <v>Energy</v>
          </cell>
          <cell r="M2591" t="str">
            <v>Winter</v>
          </cell>
          <cell r="N2591" t="str">
            <v>Off Peak</v>
          </cell>
          <cell r="R2591" t="str">
            <v>N/A</v>
          </cell>
          <cell r="V2591">
            <v>0</v>
          </cell>
        </row>
        <row r="2592">
          <cell r="G2592" t="str">
            <v>EV2A</v>
          </cell>
          <cell r="J2592" t="str">
            <v>TRA</v>
          </cell>
          <cell r="L2592" t="str">
            <v>Energy</v>
          </cell>
          <cell r="M2592" t="str">
            <v>Winter</v>
          </cell>
          <cell r="N2592" t="str">
            <v>Part Peak</v>
          </cell>
          <cell r="R2592" t="str">
            <v>N/A</v>
          </cell>
          <cell r="V2592">
            <v>0</v>
          </cell>
        </row>
        <row r="2593">
          <cell r="G2593" t="str">
            <v>EV2A</v>
          </cell>
          <cell r="J2593" t="str">
            <v>TRA</v>
          </cell>
          <cell r="L2593" t="str">
            <v>Energy</v>
          </cell>
          <cell r="M2593" t="str">
            <v>Winter</v>
          </cell>
          <cell r="N2593" t="str">
            <v>Peak</v>
          </cell>
          <cell r="R2593" t="str">
            <v>N/A</v>
          </cell>
          <cell r="V2593">
            <v>0</v>
          </cell>
        </row>
        <row r="2594">
          <cell r="G2594" t="str">
            <v>EV2A</v>
          </cell>
          <cell r="J2594" t="str">
            <v>TRA</v>
          </cell>
          <cell r="L2594" t="str">
            <v>Energy</v>
          </cell>
          <cell r="M2594" t="str">
            <v>Summer</v>
          </cell>
          <cell r="N2594" t="str">
            <v>Off Peak</v>
          </cell>
          <cell r="R2594" t="str">
            <v>N/A</v>
          </cell>
          <cell r="V2594">
            <v>0</v>
          </cell>
        </row>
        <row r="2595">
          <cell r="G2595" t="str">
            <v>EV2A</v>
          </cell>
          <cell r="J2595" t="str">
            <v>TRA</v>
          </cell>
          <cell r="L2595" t="str">
            <v>Energy</v>
          </cell>
          <cell r="M2595" t="str">
            <v>Summer</v>
          </cell>
          <cell r="N2595" t="str">
            <v>Part Peak</v>
          </cell>
          <cell r="R2595" t="str">
            <v>N/A</v>
          </cell>
          <cell r="V2595">
            <v>0</v>
          </cell>
        </row>
        <row r="2596">
          <cell r="G2596" t="str">
            <v>EV2A</v>
          </cell>
          <cell r="J2596" t="str">
            <v>TRA</v>
          </cell>
          <cell r="L2596" t="str">
            <v>Energy</v>
          </cell>
          <cell r="M2596" t="str">
            <v>Summer</v>
          </cell>
          <cell r="N2596" t="str">
            <v>Peak</v>
          </cell>
          <cell r="R2596" t="str">
            <v>N/A</v>
          </cell>
          <cell r="V2596">
            <v>0</v>
          </cell>
        </row>
        <row r="2597">
          <cell r="G2597" t="str">
            <v>EV2A</v>
          </cell>
          <cell r="J2597" t="str">
            <v>TRA</v>
          </cell>
          <cell r="L2597" t="str">
            <v>Energy</v>
          </cell>
          <cell r="M2597" t="str">
            <v>Winter</v>
          </cell>
          <cell r="N2597" t="str">
            <v>Off Peak</v>
          </cell>
          <cell r="R2597" t="str">
            <v>N/A</v>
          </cell>
          <cell r="V2597">
            <v>0</v>
          </cell>
        </row>
        <row r="2598">
          <cell r="G2598" t="str">
            <v>EV2A</v>
          </cell>
          <cell r="J2598" t="str">
            <v>TRA</v>
          </cell>
          <cell r="L2598" t="str">
            <v>Energy</v>
          </cell>
          <cell r="M2598" t="str">
            <v>Winter</v>
          </cell>
          <cell r="N2598" t="str">
            <v>Part Peak</v>
          </cell>
          <cell r="R2598" t="str">
            <v>N/A</v>
          </cell>
          <cell r="V2598">
            <v>0</v>
          </cell>
        </row>
        <row r="2599">
          <cell r="G2599" t="str">
            <v>EV2A</v>
          </cell>
          <cell r="J2599" t="str">
            <v>TRA</v>
          </cell>
          <cell r="L2599" t="str">
            <v>Energy</v>
          </cell>
          <cell r="M2599" t="str">
            <v>Winter</v>
          </cell>
          <cell r="N2599" t="str">
            <v>Peak</v>
          </cell>
          <cell r="R2599" t="str">
            <v>N/A</v>
          </cell>
          <cell r="V2599">
            <v>0</v>
          </cell>
        </row>
        <row r="2600">
          <cell r="G2600" t="str">
            <v>EV2A</v>
          </cell>
          <cell r="J2600" t="str">
            <v>TRA</v>
          </cell>
          <cell r="L2600" t="str">
            <v>Energy</v>
          </cell>
          <cell r="M2600" t="str">
            <v>Summer</v>
          </cell>
          <cell r="N2600" t="str">
            <v>Off Peak</v>
          </cell>
          <cell r="R2600" t="str">
            <v>N/A</v>
          </cell>
          <cell r="V2600">
            <v>0</v>
          </cell>
        </row>
        <row r="2601">
          <cell r="G2601" t="str">
            <v>EV2A</v>
          </cell>
          <cell r="J2601" t="str">
            <v>TRA</v>
          </cell>
          <cell r="L2601" t="str">
            <v>Energy</v>
          </cell>
          <cell r="M2601" t="str">
            <v>Summer</v>
          </cell>
          <cell r="N2601" t="str">
            <v>Part Peak</v>
          </cell>
          <cell r="R2601" t="str">
            <v>N/A</v>
          </cell>
          <cell r="V2601">
            <v>0</v>
          </cell>
        </row>
        <row r="2602">
          <cell r="G2602" t="str">
            <v>EV2A</v>
          </cell>
          <cell r="J2602" t="str">
            <v>TRA</v>
          </cell>
          <cell r="L2602" t="str">
            <v>Energy</v>
          </cell>
          <cell r="M2602" t="str">
            <v>Summer</v>
          </cell>
          <cell r="N2602" t="str">
            <v>Peak</v>
          </cell>
          <cell r="R2602" t="str">
            <v>N/A</v>
          </cell>
          <cell r="V2602">
            <v>0</v>
          </cell>
        </row>
        <row r="2603">
          <cell r="G2603" t="str">
            <v>EV2A</v>
          </cell>
          <cell r="J2603" t="str">
            <v>TRA</v>
          </cell>
          <cell r="L2603" t="str">
            <v>Energy</v>
          </cell>
          <cell r="M2603" t="str">
            <v>Winter</v>
          </cell>
          <cell r="N2603" t="str">
            <v>Off Peak</v>
          </cell>
          <cell r="R2603" t="str">
            <v>N/A</v>
          </cell>
          <cell r="V2603">
            <v>0</v>
          </cell>
        </row>
        <row r="2604">
          <cell r="G2604" t="str">
            <v>EV2A</v>
          </cell>
          <cell r="J2604" t="str">
            <v>TRA</v>
          </cell>
          <cell r="L2604" t="str">
            <v>Energy</v>
          </cell>
          <cell r="M2604" t="str">
            <v>Winter</v>
          </cell>
          <cell r="N2604" t="str">
            <v>Part Peak</v>
          </cell>
          <cell r="R2604" t="str">
            <v>N/A</v>
          </cell>
          <cell r="V2604">
            <v>0</v>
          </cell>
        </row>
        <row r="2605">
          <cell r="G2605" t="str">
            <v>EV2A</v>
          </cell>
          <cell r="J2605" t="str">
            <v>TRA</v>
          </cell>
          <cell r="L2605" t="str">
            <v>Energy</v>
          </cell>
          <cell r="M2605" t="str">
            <v>Winter</v>
          </cell>
          <cell r="N2605" t="str">
            <v>Peak</v>
          </cell>
          <cell r="R2605" t="str">
            <v>N/A</v>
          </cell>
          <cell r="V2605">
            <v>0</v>
          </cell>
        </row>
        <row r="2606">
          <cell r="G2606" t="str">
            <v>EV2A</v>
          </cell>
          <cell r="J2606" t="str">
            <v>TRA</v>
          </cell>
          <cell r="L2606" t="str">
            <v>Energy</v>
          </cell>
          <cell r="M2606" t="str">
            <v>Summer</v>
          </cell>
          <cell r="N2606" t="str">
            <v>Off Peak</v>
          </cell>
          <cell r="R2606" t="str">
            <v>N/A</v>
          </cell>
          <cell r="V2606">
            <v>0</v>
          </cell>
        </row>
        <row r="2607">
          <cell r="G2607" t="str">
            <v>EV2A</v>
          </cell>
          <cell r="J2607" t="str">
            <v>TRA</v>
          </cell>
          <cell r="L2607" t="str">
            <v>Energy</v>
          </cell>
          <cell r="M2607" t="str">
            <v>Summer</v>
          </cell>
          <cell r="N2607" t="str">
            <v>Part Peak</v>
          </cell>
          <cell r="R2607" t="str">
            <v>N/A</v>
          </cell>
          <cell r="V2607">
            <v>0</v>
          </cell>
        </row>
        <row r="2608">
          <cell r="G2608" t="str">
            <v>EV2A</v>
          </cell>
          <cell r="J2608" t="str">
            <v>TRA</v>
          </cell>
          <cell r="L2608" t="str">
            <v>Energy</v>
          </cell>
          <cell r="M2608" t="str">
            <v>Summer</v>
          </cell>
          <cell r="N2608" t="str">
            <v>Peak</v>
          </cell>
          <cell r="R2608" t="str">
            <v>N/A</v>
          </cell>
          <cell r="V2608">
            <v>0</v>
          </cell>
        </row>
        <row r="2609">
          <cell r="G2609" t="str">
            <v>EV2A</v>
          </cell>
          <cell r="J2609" t="str">
            <v>TRA</v>
          </cell>
          <cell r="L2609" t="str">
            <v>Energy</v>
          </cell>
          <cell r="M2609" t="str">
            <v>Winter</v>
          </cell>
          <cell r="N2609" t="str">
            <v>Off Peak</v>
          </cell>
          <cell r="R2609" t="str">
            <v>N/A</v>
          </cell>
          <cell r="V2609">
            <v>0</v>
          </cell>
        </row>
        <row r="2610">
          <cell r="G2610" t="str">
            <v>EV2A</v>
          </cell>
          <cell r="J2610" t="str">
            <v>TRA</v>
          </cell>
          <cell r="L2610" t="str">
            <v>Energy</v>
          </cell>
          <cell r="M2610" t="str">
            <v>Winter</v>
          </cell>
          <cell r="N2610" t="str">
            <v>Part Peak</v>
          </cell>
          <cell r="R2610" t="str">
            <v>N/A</v>
          </cell>
          <cell r="V2610">
            <v>0</v>
          </cell>
        </row>
        <row r="2611">
          <cell r="G2611" t="str">
            <v>EV2A</v>
          </cell>
          <cell r="J2611" t="str">
            <v>TRA</v>
          </cell>
          <cell r="L2611" t="str">
            <v>Energy</v>
          </cell>
          <cell r="M2611" t="str">
            <v>Winter</v>
          </cell>
          <cell r="N2611" t="str">
            <v>Peak</v>
          </cell>
          <cell r="R2611" t="str">
            <v>N/A</v>
          </cell>
          <cell r="V2611">
            <v>0</v>
          </cell>
        </row>
        <row r="2612">
          <cell r="G2612" t="str">
            <v>EV2A</v>
          </cell>
          <cell r="J2612" t="str">
            <v>Trans</v>
          </cell>
          <cell r="L2612" t="str">
            <v>Energy</v>
          </cell>
          <cell r="M2612" t="str">
            <v>Summer</v>
          </cell>
          <cell r="N2612" t="str">
            <v>Off Peak</v>
          </cell>
          <cell r="R2612" t="str">
            <v>N/A</v>
          </cell>
          <cell r="V2612">
            <v>0</v>
          </cell>
        </row>
        <row r="2613">
          <cell r="G2613" t="str">
            <v>EV2A</v>
          </cell>
          <cell r="J2613" t="str">
            <v>Trans</v>
          </cell>
          <cell r="L2613" t="str">
            <v>Energy</v>
          </cell>
          <cell r="M2613" t="str">
            <v>Summer</v>
          </cell>
          <cell r="N2613" t="str">
            <v>Part Peak</v>
          </cell>
          <cell r="R2613" t="str">
            <v>N/A</v>
          </cell>
          <cell r="V2613">
            <v>0</v>
          </cell>
        </row>
        <row r="2614">
          <cell r="G2614" t="str">
            <v>EV2A</v>
          </cell>
          <cell r="J2614" t="str">
            <v>Trans</v>
          </cell>
          <cell r="L2614" t="str">
            <v>Energy</v>
          </cell>
          <cell r="M2614" t="str">
            <v>Summer</v>
          </cell>
          <cell r="N2614" t="str">
            <v>Peak</v>
          </cell>
          <cell r="R2614" t="str">
            <v>N/A</v>
          </cell>
          <cell r="V2614">
            <v>0</v>
          </cell>
        </row>
        <row r="2615">
          <cell r="G2615" t="str">
            <v>EV2A</v>
          </cell>
          <cell r="J2615" t="str">
            <v>Trans</v>
          </cell>
          <cell r="L2615" t="str">
            <v>Energy</v>
          </cell>
          <cell r="M2615" t="str">
            <v>Winter</v>
          </cell>
          <cell r="N2615" t="str">
            <v>Off Peak</v>
          </cell>
          <cell r="R2615" t="str">
            <v>N/A</v>
          </cell>
          <cell r="V2615">
            <v>0</v>
          </cell>
        </row>
        <row r="2616">
          <cell r="G2616" t="str">
            <v>EV2A</v>
          </cell>
          <cell r="J2616" t="str">
            <v>Trans</v>
          </cell>
          <cell r="L2616" t="str">
            <v>Energy</v>
          </cell>
          <cell r="M2616" t="str">
            <v>Winter</v>
          </cell>
          <cell r="N2616" t="str">
            <v>Part Peak</v>
          </cell>
          <cell r="R2616" t="str">
            <v>N/A</v>
          </cell>
          <cell r="V2616">
            <v>0</v>
          </cell>
        </row>
        <row r="2617">
          <cell r="G2617" t="str">
            <v>EV2A</v>
          </cell>
          <cell r="J2617" t="str">
            <v>Trans</v>
          </cell>
          <cell r="L2617" t="str">
            <v>Energy</v>
          </cell>
          <cell r="M2617" t="str">
            <v>Winter</v>
          </cell>
          <cell r="N2617" t="str">
            <v>Peak</v>
          </cell>
          <cell r="R2617" t="str">
            <v>N/A</v>
          </cell>
          <cell r="V2617">
            <v>0</v>
          </cell>
        </row>
        <row r="2618">
          <cell r="G2618" t="str">
            <v>EV2B</v>
          </cell>
          <cell r="J2618" t="str">
            <v>AB32 Credit</v>
          </cell>
          <cell r="L2618" t="str">
            <v>Energy</v>
          </cell>
          <cell r="M2618" t="str">
            <v>Summer</v>
          </cell>
          <cell r="N2618" t="str">
            <v>Off Peak</v>
          </cell>
          <cell r="R2618" t="str">
            <v>N/A</v>
          </cell>
          <cell r="V2618">
            <v>0</v>
          </cell>
        </row>
        <row r="2619">
          <cell r="G2619" t="str">
            <v>EV2B</v>
          </cell>
          <cell r="J2619" t="str">
            <v>AB32 Credit</v>
          </cell>
          <cell r="L2619" t="str">
            <v>Energy</v>
          </cell>
          <cell r="M2619" t="str">
            <v>Summer</v>
          </cell>
          <cell r="N2619" t="str">
            <v>Part Peak</v>
          </cell>
          <cell r="R2619" t="str">
            <v>N/A</v>
          </cell>
          <cell r="V2619">
            <v>0</v>
          </cell>
        </row>
        <row r="2620">
          <cell r="G2620" t="str">
            <v>EV2B</v>
          </cell>
          <cell r="J2620" t="str">
            <v>AB32 Credit</v>
          </cell>
          <cell r="L2620" t="str">
            <v>Energy</v>
          </cell>
          <cell r="M2620" t="str">
            <v>Summer</v>
          </cell>
          <cell r="N2620" t="str">
            <v>Peak</v>
          </cell>
          <cell r="R2620" t="str">
            <v>N/A</v>
          </cell>
          <cell r="V2620">
            <v>0</v>
          </cell>
        </row>
        <row r="2621">
          <cell r="G2621" t="str">
            <v>EV2B</v>
          </cell>
          <cell r="J2621" t="str">
            <v>AB32 Credit</v>
          </cell>
          <cell r="L2621" t="str">
            <v>Energy</v>
          </cell>
          <cell r="M2621" t="str">
            <v>Winter</v>
          </cell>
          <cell r="N2621" t="str">
            <v>Off Peak</v>
          </cell>
          <cell r="R2621" t="str">
            <v>N/A</v>
          </cell>
          <cell r="V2621">
            <v>0</v>
          </cell>
        </row>
        <row r="2622">
          <cell r="G2622" t="str">
            <v>EV2B</v>
          </cell>
          <cell r="J2622" t="str">
            <v>AB32 Credit</v>
          </cell>
          <cell r="L2622" t="str">
            <v>Energy</v>
          </cell>
          <cell r="M2622" t="str">
            <v>Winter</v>
          </cell>
          <cell r="N2622" t="str">
            <v>Part Peak</v>
          </cell>
          <cell r="R2622" t="str">
            <v>N/A</v>
          </cell>
          <cell r="V2622">
            <v>0</v>
          </cell>
        </row>
        <row r="2623">
          <cell r="G2623" t="str">
            <v>EV2B</v>
          </cell>
          <cell r="J2623" t="str">
            <v>AB32 Credit</v>
          </cell>
          <cell r="L2623" t="str">
            <v>Energy</v>
          </cell>
          <cell r="M2623" t="str">
            <v>Winter</v>
          </cell>
          <cell r="N2623" t="str">
            <v>Peak</v>
          </cell>
          <cell r="R2623" t="str">
            <v>N/A</v>
          </cell>
          <cell r="V2623">
            <v>0</v>
          </cell>
        </row>
        <row r="2624">
          <cell r="G2624" t="str">
            <v>EV2B</v>
          </cell>
          <cell r="J2624" t="str">
            <v>CIA</v>
          </cell>
          <cell r="L2624" t="str">
            <v>Energy</v>
          </cell>
          <cell r="M2624" t="str">
            <v>Summer</v>
          </cell>
          <cell r="N2624" t="str">
            <v>Off Peak</v>
          </cell>
          <cell r="R2624" t="str">
            <v>N/A</v>
          </cell>
          <cell r="V2624">
            <v>0</v>
          </cell>
        </row>
        <row r="2625">
          <cell r="G2625" t="str">
            <v>EV2B</v>
          </cell>
          <cell r="J2625" t="str">
            <v>CIA</v>
          </cell>
          <cell r="L2625" t="str">
            <v>Energy</v>
          </cell>
          <cell r="M2625" t="str">
            <v>Summer</v>
          </cell>
          <cell r="N2625" t="str">
            <v>Part Peak</v>
          </cell>
          <cell r="R2625" t="str">
            <v>N/A</v>
          </cell>
          <cell r="V2625">
            <v>0</v>
          </cell>
        </row>
        <row r="2626">
          <cell r="G2626" t="str">
            <v>EV2B</v>
          </cell>
          <cell r="J2626" t="str">
            <v>CIA</v>
          </cell>
          <cell r="L2626" t="str">
            <v>Energy</v>
          </cell>
          <cell r="M2626" t="str">
            <v>Summer</v>
          </cell>
          <cell r="N2626" t="str">
            <v>Peak</v>
          </cell>
          <cell r="R2626" t="str">
            <v>N/A</v>
          </cell>
          <cell r="V2626">
            <v>0</v>
          </cell>
        </row>
        <row r="2627">
          <cell r="G2627" t="str">
            <v>EV2B</v>
          </cell>
          <cell r="J2627" t="str">
            <v>CIA</v>
          </cell>
          <cell r="L2627" t="str">
            <v>Energy</v>
          </cell>
          <cell r="M2627" t="str">
            <v>Winter</v>
          </cell>
          <cell r="N2627" t="str">
            <v>Off Peak</v>
          </cell>
          <cell r="R2627" t="str">
            <v>N/A</v>
          </cell>
          <cell r="V2627">
            <v>0</v>
          </cell>
        </row>
        <row r="2628">
          <cell r="G2628" t="str">
            <v>EV2B</v>
          </cell>
          <cell r="J2628" t="str">
            <v>CIA</v>
          </cell>
          <cell r="L2628" t="str">
            <v>Energy</v>
          </cell>
          <cell r="M2628" t="str">
            <v>Winter</v>
          </cell>
          <cell r="N2628" t="str">
            <v>Part Peak</v>
          </cell>
          <cell r="R2628" t="str">
            <v>N/A</v>
          </cell>
          <cell r="V2628">
            <v>0</v>
          </cell>
        </row>
        <row r="2629">
          <cell r="G2629" t="str">
            <v>EV2B</v>
          </cell>
          <cell r="J2629" t="str">
            <v>CIA</v>
          </cell>
          <cell r="L2629" t="str">
            <v>Energy</v>
          </cell>
          <cell r="M2629" t="str">
            <v>Winter</v>
          </cell>
          <cell r="N2629" t="str">
            <v>Peak</v>
          </cell>
          <cell r="R2629" t="str">
            <v>N/A</v>
          </cell>
          <cell r="V2629">
            <v>0</v>
          </cell>
        </row>
        <row r="2630">
          <cell r="G2630" t="str">
            <v>EV2B</v>
          </cell>
          <cell r="J2630" t="str">
            <v>CTC</v>
          </cell>
          <cell r="L2630" t="str">
            <v>Energy</v>
          </cell>
          <cell r="M2630" t="str">
            <v>Summer</v>
          </cell>
          <cell r="N2630" t="str">
            <v>Off Peak</v>
          </cell>
          <cell r="R2630" t="str">
            <v>N/A</v>
          </cell>
          <cell r="V2630">
            <v>0</v>
          </cell>
        </row>
        <row r="2631">
          <cell r="G2631" t="str">
            <v>EV2B</v>
          </cell>
          <cell r="J2631" t="str">
            <v>CTC</v>
          </cell>
          <cell r="L2631" t="str">
            <v>Energy</v>
          </cell>
          <cell r="M2631" t="str">
            <v>Summer</v>
          </cell>
          <cell r="N2631" t="str">
            <v>Part Peak</v>
          </cell>
          <cell r="R2631" t="str">
            <v>N/A</v>
          </cell>
          <cell r="V2631">
            <v>0</v>
          </cell>
        </row>
        <row r="2632">
          <cell r="G2632" t="str">
            <v>EV2B</v>
          </cell>
          <cell r="J2632" t="str">
            <v>CTC</v>
          </cell>
          <cell r="L2632" t="str">
            <v>Energy</v>
          </cell>
          <cell r="M2632" t="str">
            <v>Summer</v>
          </cell>
          <cell r="N2632" t="str">
            <v>Peak</v>
          </cell>
          <cell r="R2632" t="str">
            <v>N/A</v>
          </cell>
          <cell r="V2632">
            <v>0</v>
          </cell>
        </row>
        <row r="2633">
          <cell r="G2633" t="str">
            <v>EV2B</v>
          </cell>
          <cell r="J2633" t="str">
            <v>CTC</v>
          </cell>
          <cell r="L2633" t="str">
            <v>Energy</v>
          </cell>
          <cell r="M2633" t="str">
            <v>Winter</v>
          </cell>
          <cell r="N2633" t="str">
            <v>Off Peak</v>
          </cell>
          <cell r="R2633" t="str">
            <v>N/A</v>
          </cell>
          <cell r="V2633">
            <v>0</v>
          </cell>
        </row>
        <row r="2634">
          <cell r="G2634" t="str">
            <v>EV2B</v>
          </cell>
          <cell r="J2634" t="str">
            <v>CTC</v>
          </cell>
          <cell r="L2634" t="str">
            <v>Energy</v>
          </cell>
          <cell r="M2634" t="str">
            <v>Winter</v>
          </cell>
          <cell r="N2634" t="str">
            <v>Part Peak</v>
          </cell>
          <cell r="R2634" t="str">
            <v>N/A</v>
          </cell>
          <cell r="V2634">
            <v>0</v>
          </cell>
        </row>
        <row r="2635">
          <cell r="G2635" t="str">
            <v>EV2B</v>
          </cell>
          <cell r="J2635" t="str">
            <v>CTC</v>
          </cell>
          <cell r="L2635" t="str">
            <v>Energy</v>
          </cell>
          <cell r="M2635" t="str">
            <v>Winter</v>
          </cell>
          <cell r="N2635" t="str">
            <v>Peak</v>
          </cell>
          <cell r="R2635" t="str">
            <v>N/A</v>
          </cell>
          <cell r="V2635">
            <v>0</v>
          </cell>
        </row>
        <row r="2636">
          <cell r="G2636" t="str">
            <v>EV2B</v>
          </cell>
          <cell r="J2636" t="str">
            <v>Distribution</v>
          </cell>
          <cell r="L2636" t="str">
            <v>Energy</v>
          </cell>
          <cell r="M2636" t="str">
            <v>Summer</v>
          </cell>
          <cell r="N2636" t="str">
            <v>Off Peak</v>
          </cell>
          <cell r="R2636" t="str">
            <v>N/A</v>
          </cell>
          <cell r="V2636">
            <v>0</v>
          </cell>
        </row>
        <row r="2637">
          <cell r="G2637" t="str">
            <v>EV2B</v>
          </cell>
          <cell r="J2637" t="str">
            <v>Distribution</v>
          </cell>
          <cell r="L2637" t="str">
            <v>Energy</v>
          </cell>
          <cell r="M2637" t="str">
            <v>Summer</v>
          </cell>
          <cell r="N2637" t="str">
            <v>Part Peak</v>
          </cell>
          <cell r="R2637" t="str">
            <v>N/A</v>
          </cell>
          <cell r="V2637">
            <v>0</v>
          </cell>
        </row>
        <row r="2638">
          <cell r="G2638" t="str">
            <v>EV2B</v>
          </cell>
          <cell r="J2638" t="str">
            <v>Distribution</v>
          </cell>
          <cell r="L2638" t="str">
            <v>Energy</v>
          </cell>
          <cell r="M2638" t="str">
            <v>Summer</v>
          </cell>
          <cell r="N2638" t="str">
            <v>Peak</v>
          </cell>
          <cell r="R2638" t="str">
            <v>N/A</v>
          </cell>
          <cell r="V2638">
            <v>0</v>
          </cell>
        </row>
        <row r="2639">
          <cell r="G2639" t="str">
            <v>EV2B</v>
          </cell>
          <cell r="J2639" t="str">
            <v>Distribution</v>
          </cell>
          <cell r="L2639" t="str">
            <v>Energy</v>
          </cell>
          <cell r="M2639" t="str">
            <v>Winter</v>
          </cell>
          <cell r="N2639" t="str">
            <v>Off Peak</v>
          </cell>
          <cell r="R2639" t="str">
            <v>N/A</v>
          </cell>
          <cell r="V2639">
            <v>0</v>
          </cell>
        </row>
        <row r="2640">
          <cell r="G2640" t="str">
            <v>EV2B</v>
          </cell>
          <cell r="J2640" t="str">
            <v>Distribution</v>
          </cell>
          <cell r="L2640" t="str">
            <v>Energy</v>
          </cell>
          <cell r="M2640" t="str">
            <v>Winter</v>
          </cell>
          <cell r="N2640" t="str">
            <v>Part Peak</v>
          </cell>
          <cell r="R2640" t="str">
            <v>N/A</v>
          </cell>
          <cell r="V2640">
            <v>0</v>
          </cell>
        </row>
        <row r="2641">
          <cell r="G2641" t="str">
            <v>EV2B</v>
          </cell>
          <cell r="J2641" t="str">
            <v>Distribution</v>
          </cell>
          <cell r="L2641" t="str">
            <v>Energy</v>
          </cell>
          <cell r="M2641" t="str">
            <v>Winter</v>
          </cell>
          <cell r="N2641" t="str">
            <v>Peak</v>
          </cell>
          <cell r="R2641" t="str">
            <v>N/A</v>
          </cell>
          <cell r="V2641">
            <v>0</v>
          </cell>
        </row>
        <row r="2642">
          <cell r="G2642" t="str">
            <v>EV2B</v>
          </cell>
          <cell r="J2642" t="str">
            <v>Distribution</v>
          </cell>
          <cell r="L2642" t="str">
            <v>Customer</v>
          </cell>
          <cell r="M2642" t="str">
            <v>N/A</v>
          </cell>
          <cell r="N2642" t="str">
            <v>N/A</v>
          </cell>
          <cell r="R2642" t="str">
            <v>N/A</v>
          </cell>
          <cell r="V2642">
            <v>0</v>
          </cell>
        </row>
        <row r="2643">
          <cell r="G2643" t="str">
            <v>EV2B</v>
          </cell>
          <cell r="J2643" t="str">
            <v>WFC</v>
          </cell>
          <cell r="L2643" t="str">
            <v>Energy</v>
          </cell>
          <cell r="M2643" t="str">
            <v>Summer</v>
          </cell>
          <cell r="N2643" t="str">
            <v>Off Peak</v>
          </cell>
          <cell r="R2643" t="str">
            <v>N/A</v>
          </cell>
          <cell r="V2643">
            <v>0</v>
          </cell>
        </row>
        <row r="2644">
          <cell r="G2644" t="str">
            <v>EV2B</v>
          </cell>
          <cell r="J2644" t="str">
            <v>WFC</v>
          </cell>
          <cell r="L2644" t="str">
            <v>Energy</v>
          </cell>
          <cell r="M2644" t="str">
            <v>Summer</v>
          </cell>
          <cell r="N2644" t="str">
            <v>Part Peak</v>
          </cell>
          <cell r="R2644" t="str">
            <v>N/A</v>
          </cell>
          <cell r="V2644">
            <v>0</v>
          </cell>
        </row>
        <row r="2645">
          <cell r="G2645" t="str">
            <v>EV2B</v>
          </cell>
          <cell r="J2645" t="str">
            <v>WFC</v>
          </cell>
          <cell r="L2645" t="str">
            <v>Energy</v>
          </cell>
          <cell r="M2645" t="str">
            <v>Summer</v>
          </cell>
          <cell r="N2645" t="str">
            <v>Peak</v>
          </cell>
          <cell r="R2645" t="str">
            <v>N/A</v>
          </cell>
          <cell r="V2645">
            <v>0</v>
          </cell>
        </row>
        <row r="2646">
          <cell r="G2646" t="str">
            <v>EV2B</v>
          </cell>
          <cell r="J2646" t="str">
            <v>WFC</v>
          </cell>
          <cell r="L2646" t="str">
            <v>Energy</v>
          </cell>
          <cell r="M2646" t="str">
            <v>Winter</v>
          </cell>
          <cell r="N2646" t="str">
            <v>Off Peak</v>
          </cell>
          <cell r="R2646" t="str">
            <v>N/A</v>
          </cell>
          <cell r="V2646">
            <v>0</v>
          </cell>
        </row>
        <row r="2647">
          <cell r="G2647" t="str">
            <v>EV2B</v>
          </cell>
          <cell r="J2647" t="str">
            <v>WFC</v>
          </cell>
          <cell r="L2647" t="str">
            <v>Energy</v>
          </cell>
          <cell r="M2647" t="str">
            <v>Winter</v>
          </cell>
          <cell r="N2647" t="str">
            <v>Part Peak</v>
          </cell>
          <cell r="R2647" t="str">
            <v>N/A</v>
          </cell>
          <cell r="V2647">
            <v>0</v>
          </cell>
        </row>
        <row r="2648">
          <cell r="G2648" t="str">
            <v>EV2B</v>
          </cell>
          <cell r="J2648" t="str">
            <v>WFC</v>
          </cell>
          <cell r="L2648" t="str">
            <v>Energy</v>
          </cell>
          <cell r="M2648" t="str">
            <v>Winter</v>
          </cell>
          <cell r="N2648" t="str">
            <v>Peak</v>
          </cell>
          <cell r="R2648" t="str">
            <v>N/A</v>
          </cell>
          <cell r="V2648">
            <v>0</v>
          </cell>
        </row>
        <row r="2649">
          <cell r="G2649" t="str">
            <v>EV2B</v>
          </cell>
          <cell r="J2649" t="str">
            <v>ECRA</v>
          </cell>
          <cell r="L2649" t="str">
            <v>Energy</v>
          </cell>
          <cell r="M2649" t="str">
            <v>Summer</v>
          </cell>
          <cell r="N2649" t="str">
            <v>Off Peak</v>
          </cell>
          <cell r="R2649" t="str">
            <v>N/A</v>
          </cell>
          <cell r="V2649">
            <v>0</v>
          </cell>
        </row>
        <row r="2650">
          <cell r="G2650" t="str">
            <v>EV2B</v>
          </cell>
          <cell r="J2650" t="str">
            <v>ECRA</v>
          </cell>
          <cell r="L2650" t="str">
            <v>Energy</v>
          </cell>
          <cell r="M2650" t="str">
            <v>Summer</v>
          </cell>
          <cell r="N2650" t="str">
            <v>Part Peak</v>
          </cell>
          <cell r="R2650" t="str">
            <v>N/A</v>
          </cell>
          <cell r="V2650">
            <v>0</v>
          </cell>
        </row>
        <row r="2651">
          <cell r="G2651" t="str">
            <v>EV2B</v>
          </cell>
          <cell r="J2651" t="str">
            <v>ECRA</v>
          </cell>
          <cell r="L2651" t="str">
            <v>Energy</v>
          </cell>
          <cell r="M2651" t="str">
            <v>Summer</v>
          </cell>
          <cell r="N2651" t="str">
            <v>Peak</v>
          </cell>
          <cell r="R2651" t="str">
            <v>N/A</v>
          </cell>
          <cell r="V2651">
            <v>0</v>
          </cell>
        </row>
        <row r="2652">
          <cell r="G2652" t="str">
            <v>EV2B</v>
          </cell>
          <cell r="J2652" t="str">
            <v>ECRA</v>
          </cell>
          <cell r="L2652" t="str">
            <v>Energy</v>
          </cell>
          <cell r="M2652" t="str">
            <v>Winter</v>
          </cell>
          <cell r="N2652" t="str">
            <v>Off Peak</v>
          </cell>
          <cell r="R2652" t="str">
            <v>N/A</v>
          </cell>
          <cell r="V2652">
            <v>0</v>
          </cell>
        </row>
        <row r="2653">
          <cell r="G2653" t="str">
            <v>EV2B</v>
          </cell>
          <cell r="J2653" t="str">
            <v>ECRA</v>
          </cell>
          <cell r="L2653" t="str">
            <v>Energy</v>
          </cell>
          <cell r="M2653" t="str">
            <v>Winter</v>
          </cell>
          <cell r="N2653" t="str">
            <v>Part Peak</v>
          </cell>
          <cell r="R2653" t="str">
            <v>N/A</v>
          </cell>
          <cell r="V2653">
            <v>0</v>
          </cell>
        </row>
        <row r="2654">
          <cell r="G2654" t="str">
            <v>EV2B</v>
          </cell>
          <cell r="J2654" t="str">
            <v>ECRA</v>
          </cell>
          <cell r="L2654" t="str">
            <v>Energy</v>
          </cell>
          <cell r="M2654" t="str">
            <v>Winter</v>
          </cell>
          <cell r="N2654" t="str">
            <v>Peak</v>
          </cell>
          <cell r="R2654" t="str">
            <v>N/A</v>
          </cell>
          <cell r="V2654">
            <v>0</v>
          </cell>
        </row>
        <row r="2655">
          <cell r="G2655" t="str">
            <v>EV2B</v>
          </cell>
          <cell r="J2655" t="str">
            <v>Generation</v>
          </cell>
          <cell r="L2655" t="str">
            <v>Energy</v>
          </cell>
          <cell r="M2655" t="str">
            <v>Summer</v>
          </cell>
          <cell r="N2655" t="str">
            <v>Off Peak</v>
          </cell>
          <cell r="R2655" t="str">
            <v>N/A</v>
          </cell>
          <cell r="V2655">
            <v>0</v>
          </cell>
        </row>
        <row r="2656">
          <cell r="G2656" t="str">
            <v>EV2B</v>
          </cell>
          <cell r="J2656" t="str">
            <v>Generation</v>
          </cell>
          <cell r="L2656" t="str">
            <v>Energy</v>
          </cell>
          <cell r="M2656" t="str">
            <v>Summer</v>
          </cell>
          <cell r="N2656" t="str">
            <v>Part Peak</v>
          </cell>
          <cell r="R2656" t="str">
            <v>N/A</v>
          </cell>
          <cell r="V2656">
            <v>0</v>
          </cell>
        </row>
        <row r="2657">
          <cell r="G2657" t="str">
            <v>EV2B</v>
          </cell>
          <cell r="J2657" t="str">
            <v>Generation</v>
          </cell>
          <cell r="L2657" t="str">
            <v>Energy</v>
          </cell>
          <cell r="M2657" t="str">
            <v>Summer</v>
          </cell>
          <cell r="N2657" t="str">
            <v>Peak</v>
          </cell>
          <cell r="R2657" t="str">
            <v>N/A</v>
          </cell>
          <cell r="V2657">
            <v>0</v>
          </cell>
        </row>
        <row r="2658">
          <cell r="G2658" t="str">
            <v>EV2B</v>
          </cell>
          <cell r="J2658" t="str">
            <v>Generation</v>
          </cell>
          <cell r="L2658" t="str">
            <v>Energy</v>
          </cell>
          <cell r="M2658" t="str">
            <v>Winter</v>
          </cell>
          <cell r="N2658" t="str">
            <v>Off Peak</v>
          </cell>
          <cell r="R2658" t="str">
            <v>N/A</v>
          </cell>
          <cell r="V2658">
            <v>0</v>
          </cell>
        </row>
        <row r="2659">
          <cell r="G2659" t="str">
            <v>EV2B</v>
          </cell>
          <cell r="J2659" t="str">
            <v>Generation</v>
          </cell>
          <cell r="L2659" t="str">
            <v>Energy</v>
          </cell>
          <cell r="M2659" t="str">
            <v>Winter</v>
          </cell>
          <cell r="N2659" t="str">
            <v>Part Peak</v>
          </cell>
          <cell r="R2659" t="str">
            <v>N/A</v>
          </cell>
          <cell r="V2659">
            <v>0</v>
          </cell>
        </row>
        <row r="2660">
          <cell r="G2660" t="str">
            <v>EV2B</v>
          </cell>
          <cell r="J2660" t="str">
            <v>Generation</v>
          </cell>
          <cell r="L2660" t="str">
            <v>Energy</v>
          </cell>
          <cell r="M2660" t="str">
            <v>Winter</v>
          </cell>
          <cell r="N2660" t="str">
            <v>Peak</v>
          </cell>
          <cell r="R2660" t="str">
            <v>N/A</v>
          </cell>
          <cell r="V2660">
            <v>0</v>
          </cell>
        </row>
        <row r="2661">
          <cell r="G2661" t="str">
            <v>EV2B</v>
          </cell>
          <cell r="J2661" t="str">
            <v>ND</v>
          </cell>
          <cell r="L2661" t="str">
            <v>Energy</v>
          </cell>
          <cell r="M2661" t="str">
            <v>Summer</v>
          </cell>
          <cell r="N2661" t="str">
            <v>Off Peak</v>
          </cell>
          <cell r="R2661" t="str">
            <v>N/A</v>
          </cell>
          <cell r="V2661">
            <v>0</v>
          </cell>
        </row>
        <row r="2662">
          <cell r="G2662" t="str">
            <v>EV2B</v>
          </cell>
          <cell r="J2662" t="str">
            <v>ND</v>
          </cell>
          <cell r="L2662" t="str">
            <v>Energy</v>
          </cell>
          <cell r="M2662" t="str">
            <v>Summer</v>
          </cell>
          <cell r="N2662" t="str">
            <v>Part Peak</v>
          </cell>
          <cell r="R2662" t="str">
            <v>N/A</v>
          </cell>
          <cell r="V2662">
            <v>0</v>
          </cell>
        </row>
        <row r="2663">
          <cell r="G2663" t="str">
            <v>EV2B</v>
          </cell>
          <cell r="J2663" t="str">
            <v>ND</v>
          </cell>
          <cell r="L2663" t="str">
            <v>Energy</v>
          </cell>
          <cell r="M2663" t="str">
            <v>Summer</v>
          </cell>
          <cell r="N2663" t="str">
            <v>Peak</v>
          </cell>
          <cell r="R2663" t="str">
            <v>N/A</v>
          </cell>
          <cell r="V2663">
            <v>0</v>
          </cell>
        </row>
        <row r="2664">
          <cell r="G2664" t="str">
            <v>EV2B</v>
          </cell>
          <cell r="J2664" t="str">
            <v>ND</v>
          </cell>
          <cell r="L2664" t="str">
            <v>Energy</v>
          </cell>
          <cell r="M2664" t="str">
            <v>Winter</v>
          </cell>
          <cell r="N2664" t="str">
            <v>Off Peak</v>
          </cell>
          <cell r="R2664" t="str">
            <v>N/A</v>
          </cell>
          <cell r="V2664">
            <v>0</v>
          </cell>
        </row>
        <row r="2665">
          <cell r="G2665" t="str">
            <v>EV2B</v>
          </cell>
          <cell r="J2665" t="str">
            <v>ND</v>
          </cell>
          <cell r="L2665" t="str">
            <v>Energy</v>
          </cell>
          <cell r="M2665" t="str">
            <v>Winter</v>
          </cell>
          <cell r="N2665" t="str">
            <v>Part Peak</v>
          </cell>
          <cell r="R2665" t="str">
            <v>N/A</v>
          </cell>
          <cell r="V2665">
            <v>0</v>
          </cell>
        </row>
        <row r="2666">
          <cell r="G2666" t="str">
            <v>EV2B</v>
          </cell>
          <cell r="J2666" t="str">
            <v>ND</v>
          </cell>
          <cell r="L2666" t="str">
            <v>Energy</v>
          </cell>
          <cell r="M2666" t="str">
            <v>Winter</v>
          </cell>
          <cell r="N2666" t="str">
            <v>Peak</v>
          </cell>
          <cell r="R2666" t="str">
            <v>N/A</v>
          </cell>
          <cell r="V2666">
            <v>0</v>
          </cell>
        </row>
        <row r="2667">
          <cell r="G2667" t="str">
            <v>EV2B</v>
          </cell>
          <cell r="J2667" t="str">
            <v>NSGC</v>
          </cell>
          <cell r="L2667" t="str">
            <v>Energy</v>
          </cell>
          <cell r="M2667" t="str">
            <v>Summer</v>
          </cell>
          <cell r="N2667" t="str">
            <v>Off Peak</v>
          </cell>
          <cell r="R2667" t="str">
            <v>N/A</v>
          </cell>
          <cell r="V2667">
            <v>0</v>
          </cell>
        </row>
        <row r="2668">
          <cell r="G2668" t="str">
            <v>EV2B</v>
          </cell>
          <cell r="J2668" t="str">
            <v>NSGC</v>
          </cell>
          <cell r="L2668" t="str">
            <v>Energy</v>
          </cell>
          <cell r="M2668" t="str">
            <v>Summer</v>
          </cell>
          <cell r="N2668" t="str">
            <v>Part Peak</v>
          </cell>
          <cell r="R2668" t="str">
            <v>N/A</v>
          </cell>
          <cell r="V2668">
            <v>0</v>
          </cell>
        </row>
        <row r="2669">
          <cell r="G2669" t="str">
            <v>EV2B</v>
          </cell>
          <cell r="J2669" t="str">
            <v>NSGC</v>
          </cell>
          <cell r="L2669" t="str">
            <v>Energy</v>
          </cell>
          <cell r="M2669" t="str">
            <v>Summer</v>
          </cell>
          <cell r="N2669" t="str">
            <v>Peak</v>
          </cell>
          <cell r="R2669" t="str">
            <v>N/A</v>
          </cell>
          <cell r="V2669">
            <v>0</v>
          </cell>
        </row>
        <row r="2670">
          <cell r="G2670" t="str">
            <v>EV2B</v>
          </cell>
          <cell r="J2670" t="str">
            <v>NSGC</v>
          </cell>
          <cell r="L2670" t="str">
            <v>Energy</v>
          </cell>
          <cell r="M2670" t="str">
            <v>Winter</v>
          </cell>
          <cell r="N2670" t="str">
            <v>Off Peak</v>
          </cell>
          <cell r="R2670" t="str">
            <v>N/A</v>
          </cell>
          <cell r="V2670">
            <v>0</v>
          </cell>
        </row>
        <row r="2671">
          <cell r="G2671" t="str">
            <v>EV2B</v>
          </cell>
          <cell r="J2671" t="str">
            <v>NSGC</v>
          </cell>
          <cell r="L2671" t="str">
            <v>Energy</v>
          </cell>
          <cell r="M2671" t="str">
            <v>Winter</v>
          </cell>
          <cell r="N2671" t="str">
            <v>Part Peak</v>
          </cell>
          <cell r="R2671" t="str">
            <v>N/A</v>
          </cell>
          <cell r="V2671">
            <v>0</v>
          </cell>
        </row>
        <row r="2672">
          <cell r="G2672" t="str">
            <v>EV2B</v>
          </cell>
          <cell r="J2672" t="str">
            <v>NSGC</v>
          </cell>
          <cell r="L2672" t="str">
            <v>Energy</v>
          </cell>
          <cell r="M2672" t="str">
            <v>Winter</v>
          </cell>
          <cell r="N2672" t="str">
            <v>Peak</v>
          </cell>
          <cell r="R2672" t="str">
            <v>N/A</v>
          </cell>
          <cell r="V2672">
            <v>0</v>
          </cell>
        </row>
        <row r="2673">
          <cell r="G2673" t="str">
            <v>EV2B</v>
          </cell>
          <cell r="J2673" t="str">
            <v>PPP</v>
          </cell>
          <cell r="L2673" t="str">
            <v>Energy</v>
          </cell>
          <cell r="M2673" t="str">
            <v>Summer</v>
          </cell>
          <cell r="N2673" t="str">
            <v>Off Peak</v>
          </cell>
          <cell r="R2673" t="str">
            <v>N/A</v>
          </cell>
          <cell r="V2673">
            <v>0</v>
          </cell>
        </row>
        <row r="2674">
          <cell r="G2674" t="str">
            <v>EV2B</v>
          </cell>
          <cell r="J2674" t="str">
            <v>PPP</v>
          </cell>
          <cell r="L2674" t="str">
            <v>Energy</v>
          </cell>
          <cell r="M2674" t="str">
            <v>Summer</v>
          </cell>
          <cell r="N2674" t="str">
            <v>Part Peak</v>
          </cell>
          <cell r="R2674" t="str">
            <v>N/A</v>
          </cell>
          <cell r="V2674">
            <v>0</v>
          </cell>
        </row>
        <row r="2675">
          <cell r="G2675" t="str">
            <v>EV2B</v>
          </cell>
          <cell r="J2675" t="str">
            <v>PPP</v>
          </cell>
          <cell r="L2675" t="str">
            <v>Energy</v>
          </cell>
          <cell r="M2675" t="str">
            <v>Summer</v>
          </cell>
          <cell r="N2675" t="str">
            <v>Peak</v>
          </cell>
          <cell r="R2675" t="str">
            <v>N/A</v>
          </cell>
          <cell r="V2675">
            <v>0</v>
          </cell>
        </row>
        <row r="2676">
          <cell r="G2676" t="str">
            <v>EV2B</v>
          </cell>
          <cell r="J2676" t="str">
            <v>PPP</v>
          </cell>
          <cell r="L2676" t="str">
            <v>Energy</v>
          </cell>
          <cell r="M2676" t="str">
            <v>Winter</v>
          </cell>
          <cell r="N2676" t="str">
            <v>Off Peak</v>
          </cell>
          <cell r="R2676" t="str">
            <v>N/A</v>
          </cell>
          <cell r="V2676">
            <v>0</v>
          </cell>
        </row>
        <row r="2677">
          <cell r="G2677" t="str">
            <v>EV2B</v>
          </cell>
          <cell r="J2677" t="str">
            <v>PPP</v>
          </cell>
          <cell r="L2677" t="str">
            <v>Energy</v>
          </cell>
          <cell r="M2677" t="str">
            <v>Winter</v>
          </cell>
          <cell r="N2677" t="str">
            <v>Part Peak</v>
          </cell>
          <cell r="R2677" t="str">
            <v>N/A</v>
          </cell>
          <cell r="V2677">
            <v>0</v>
          </cell>
        </row>
        <row r="2678">
          <cell r="G2678" t="str">
            <v>EV2B</v>
          </cell>
          <cell r="J2678" t="str">
            <v>PPP</v>
          </cell>
          <cell r="L2678" t="str">
            <v>Energy</v>
          </cell>
          <cell r="M2678" t="str">
            <v>Winter</v>
          </cell>
          <cell r="N2678" t="str">
            <v>Peak</v>
          </cell>
          <cell r="R2678" t="str">
            <v>N/A</v>
          </cell>
          <cell r="V2678">
            <v>0</v>
          </cell>
        </row>
        <row r="2679">
          <cell r="G2679" t="str">
            <v>EV2B</v>
          </cell>
          <cell r="J2679" t="str">
            <v>PPP</v>
          </cell>
          <cell r="L2679" t="str">
            <v>Energy</v>
          </cell>
          <cell r="M2679" t="str">
            <v>Summer</v>
          </cell>
          <cell r="N2679" t="str">
            <v>Off Peak</v>
          </cell>
          <cell r="R2679" t="str">
            <v>N/A</v>
          </cell>
          <cell r="V2679">
            <v>0</v>
          </cell>
        </row>
        <row r="2680">
          <cell r="G2680" t="str">
            <v>EV2B</v>
          </cell>
          <cell r="J2680" t="str">
            <v>PPP</v>
          </cell>
          <cell r="L2680" t="str">
            <v>Energy</v>
          </cell>
          <cell r="M2680" t="str">
            <v>Summer</v>
          </cell>
          <cell r="N2680" t="str">
            <v>Part Peak</v>
          </cell>
          <cell r="R2680" t="str">
            <v>N/A</v>
          </cell>
          <cell r="V2680">
            <v>0</v>
          </cell>
        </row>
        <row r="2681">
          <cell r="G2681" t="str">
            <v>EV2B</v>
          </cell>
          <cell r="J2681" t="str">
            <v>PPP</v>
          </cell>
          <cell r="L2681" t="str">
            <v>Energy</v>
          </cell>
          <cell r="M2681" t="str">
            <v>Summer</v>
          </cell>
          <cell r="N2681" t="str">
            <v>Peak</v>
          </cell>
          <cell r="R2681" t="str">
            <v>N/A</v>
          </cell>
          <cell r="V2681">
            <v>0</v>
          </cell>
        </row>
        <row r="2682">
          <cell r="G2682" t="str">
            <v>EV2B</v>
          </cell>
          <cell r="J2682" t="str">
            <v>PPP</v>
          </cell>
          <cell r="L2682" t="str">
            <v>Energy</v>
          </cell>
          <cell r="M2682" t="str">
            <v>Winter</v>
          </cell>
          <cell r="N2682" t="str">
            <v>Off Peak</v>
          </cell>
          <cell r="R2682" t="str">
            <v>N/A</v>
          </cell>
          <cell r="V2682">
            <v>0</v>
          </cell>
        </row>
        <row r="2683">
          <cell r="G2683" t="str">
            <v>EV2B</v>
          </cell>
          <cell r="J2683" t="str">
            <v>PPP</v>
          </cell>
          <cell r="L2683" t="str">
            <v>Energy</v>
          </cell>
          <cell r="M2683" t="str">
            <v>Winter</v>
          </cell>
          <cell r="N2683" t="str">
            <v>Part Peak</v>
          </cell>
          <cell r="R2683" t="str">
            <v>N/A</v>
          </cell>
          <cell r="V2683">
            <v>0</v>
          </cell>
        </row>
        <row r="2684">
          <cell r="G2684" t="str">
            <v>EV2B</v>
          </cell>
          <cell r="J2684" t="str">
            <v>PPP</v>
          </cell>
          <cell r="L2684" t="str">
            <v>Energy</v>
          </cell>
          <cell r="M2684" t="str">
            <v>Winter</v>
          </cell>
          <cell r="N2684" t="str">
            <v>Peak</v>
          </cell>
          <cell r="R2684" t="str">
            <v>N/A</v>
          </cell>
          <cell r="V2684">
            <v>0</v>
          </cell>
        </row>
        <row r="2685">
          <cell r="G2685" t="str">
            <v>EV2B</v>
          </cell>
          <cell r="J2685" t="str">
            <v>RS</v>
          </cell>
          <cell r="L2685" t="str">
            <v>Energy</v>
          </cell>
          <cell r="M2685" t="str">
            <v>Summer</v>
          </cell>
          <cell r="N2685" t="str">
            <v>Peak</v>
          </cell>
          <cell r="R2685" t="str">
            <v>N/A</v>
          </cell>
          <cell r="V2685">
            <v>0</v>
          </cell>
        </row>
        <row r="2686">
          <cell r="G2686" t="str">
            <v>EV2B</v>
          </cell>
          <cell r="J2686" t="str">
            <v>RS</v>
          </cell>
          <cell r="L2686" t="str">
            <v>Energy</v>
          </cell>
          <cell r="M2686" t="str">
            <v>Summer</v>
          </cell>
          <cell r="N2686" t="str">
            <v>Part Peak</v>
          </cell>
          <cell r="R2686" t="str">
            <v>N/A</v>
          </cell>
          <cell r="V2686">
            <v>0</v>
          </cell>
        </row>
        <row r="2687">
          <cell r="G2687" t="str">
            <v>EV2B</v>
          </cell>
          <cell r="J2687" t="str">
            <v>RS</v>
          </cell>
          <cell r="L2687" t="str">
            <v>Energy</v>
          </cell>
          <cell r="M2687" t="str">
            <v>Summer</v>
          </cell>
          <cell r="N2687" t="str">
            <v>Off Peak</v>
          </cell>
          <cell r="R2687" t="str">
            <v>N/A</v>
          </cell>
          <cell r="V2687">
            <v>0</v>
          </cell>
        </row>
        <row r="2688">
          <cell r="G2688" t="str">
            <v>EV2B</v>
          </cell>
          <cell r="J2688" t="str">
            <v>RS</v>
          </cell>
          <cell r="L2688" t="str">
            <v>Energy</v>
          </cell>
          <cell r="M2688" t="str">
            <v>Winter</v>
          </cell>
          <cell r="N2688" t="str">
            <v>Peak</v>
          </cell>
          <cell r="R2688" t="str">
            <v>N/A</v>
          </cell>
          <cell r="V2688">
            <v>0</v>
          </cell>
        </row>
        <row r="2689">
          <cell r="G2689" t="str">
            <v>EV2B</v>
          </cell>
          <cell r="J2689" t="str">
            <v>RS</v>
          </cell>
          <cell r="L2689" t="str">
            <v>Energy</v>
          </cell>
          <cell r="M2689" t="str">
            <v>Winter</v>
          </cell>
          <cell r="N2689" t="str">
            <v>Part Peak</v>
          </cell>
          <cell r="R2689" t="str">
            <v>N/A</v>
          </cell>
          <cell r="V2689">
            <v>0</v>
          </cell>
        </row>
        <row r="2690">
          <cell r="G2690" t="str">
            <v>EV2B</v>
          </cell>
          <cell r="J2690" t="str">
            <v>RS</v>
          </cell>
          <cell r="L2690" t="str">
            <v>Energy</v>
          </cell>
          <cell r="M2690" t="str">
            <v>Winter</v>
          </cell>
          <cell r="N2690" t="str">
            <v>Off Peak</v>
          </cell>
          <cell r="R2690" t="str">
            <v>N/A</v>
          </cell>
          <cell r="V2690">
            <v>0</v>
          </cell>
        </row>
        <row r="2691">
          <cell r="G2691" t="str">
            <v>EV2B</v>
          </cell>
          <cell r="J2691" t="str">
            <v>TRA</v>
          </cell>
          <cell r="L2691" t="str">
            <v>Energy</v>
          </cell>
          <cell r="M2691" t="str">
            <v>Summer</v>
          </cell>
          <cell r="N2691" t="str">
            <v>Off Peak</v>
          </cell>
          <cell r="R2691" t="str">
            <v>N/A</v>
          </cell>
          <cell r="V2691">
            <v>0</v>
          </cell>
        </row>
        <row r="2692">
          <cell r="G2692" t="str">
            <v>EV2B</v>
          </cell>
          <cell r="J2692" t="str">
            <v>TRA</v>
          </cell>
          <cell r="L2692" t="str">
            <v>Energy</v>
          </cell>
          <cell r="M2692" t="str">
            <v>Summer</v>
          </cell>
          <cell r="N2692" t="str">
            <v>Part Peak</v>
          </cell>
          <cell r="R2692" t="str">
            <v>N/A</v>
          </cell>
          <cell r="V2692">
            <v>0</v>
          </cell>
        </row>
        <row r="2693">
          <cell r="G2693" t="str">
            <v>EV2B</v>
          </cell>
          <cell r="J2693" t="str">
            <v>TRA</v>
          </cell>
          <cell r="L2693" t="str">
            <v>Energy</v>
          </cell>
          <cell r="M2693" t="str">
            <v>Summer</v>
          </cell>
          <cell r="N2693" t="str">
            <v>Peak</v>
          </cell>
          <cell r="R2693" t="str">
            <v>N/A</v>
          </cell>
          <cell r="V2693">
            <v>0</v>
          </cell>
        </row>
        <row r="2694">
          <cell r="G2694" t="str">
            <v>EV2B</v>
          </cell>
          <cell r="J2694" t="str">
            <v>TRA</v>
          </cell>
          <cell r="L2694" t="str">
            <v>Energy</v>
          </cell>
          <cell r="M2694" t="str">
            <v>Winter</v>
          </cell>
          <cell r="N2694" t="str">
            <v>Off Peak</v>
          </cell>
          <cell r="R2694" t="str">
            <v>N/A</v>
          </cell>
          <cell r="V2694">
            <v>0</v>
          </cell>
        </row>
        <row r="2695">
          <cell r="G2695" t="str">
            <v>EV2B</v>
          </cell>
          <cell r="J2695" t="str">
            <v>TRA</v>
          </cell>
          <cell r="L2695" t="str">
            <v>Energy</v>
          </cell>
          <cell r="M2695" t="str">
            <v>Winter</v>
          </cell>
          <cell r="N2695" t="str">
            <v>Part Peak</v>
          </cell>
          <cell r="R2695" t="str">
            <v>N/A</v>
          </cell>
          <cell r="V2695">
            <v>0</v>
          </cell>
        </row>
        <row r="2696">
          <cell r="G2696" t="str">
            <v>EV2B</v>
          </cell>
          <cell r="J2696" t="str">
            <v>TRA</v>
          </cell>
          <cell r="L2696" t="str">
            <v>Energy</v>
          </cell>
          <cell r="M2696" t="str">
            <v>Winter</v>
          </cell>
          <cell r="N2696" t="str">
            <v>Peak</v>
          </cell>
          <cell r="R2696" t="str">
            <v>N/A</v>
          </cell>
          <cell r="V2696">
            <v>0</v>
          </cell>
        </row>
        <row r="2697">
          <cell r="G2697" t="str">
            <v>EV2B</v>
          </cell>
          <cell r="J2697" t="str">
            <v>TRA</v>
          </cell>
          <cell r="L2697" t="str">
            <v>Energy</v>
          </cell>
          <cell r="M2697" t="str">
            <v>Summer</v>
          </cell>
          <cell r="N2697" t="str">
            <v>Off Peak</v>
          </cell>
          <cell r="R2697" t="str">
            <v>N/A</v>
          </cell>
          <cell r="V2697">
            <v>0</v>
          </cell>
        </row>
        <row r="2698">
          <cell r="G2698" t="str">
            <v>EV2B</v>
          </cell>
          <cell r="J2698" t="str">
            <v>TRA</v>
          </cell>
          <cell r="L2698" t="str">
            <v>Energy</v>
          </cell>
          <cell r="M2698" t="str">
            <v>Summer</v>
          </cell>
          <cell r="N2698" t="str">
            <v>Part Peak</v>
          </cell>
          <cell r="R2698" t="str">
            <v>N/A</v>
          </cell>
          <cell r="V2698">
            <v>0</v>
          </cell>
        </row>
        <row r="2699">
          <cell r="G2699" t="str">
            <v>EV2B</v>
          </cell>
          <cell r="J2699" t="str">
            <v>TRA</v>
          </cell>
          <cell r="L2699" t="str">
            <v>Energy</v>
          </cell>
          <cell r="M2699" t="str">
            <v>Summer</v>
          </cell>
          <cell r="N2699" t="str">
            <v>Peak</v>
          </cell>
          <cell r="R2699" t="str">
            <v>N/A</v>
          </cell>
          <cell r="V2699">
            <v>0</v>
          </cell>
        </row>
        <row r="2700">
          <cell r="G2700" t="str">
            <v>EV2B</v>
          </cell>
          <cell r="J2700" t="str">
            <v>TRA</v>
          </cell>
          <cell r="L2700" t="str">
            <v>Energy</v>
          </cell>
          <cell r="M2700" t="str">
            <v>Winter</v>
          </cell>
          <cell r="N2700" t="str">
            <v>Off Peak</v>
          </cell>
          <cell r="R2700" t="str">
            <v>N/A</v>
          </cell>
          <cell r="V2700">
            <v>0</v>
          </cell>
        </row>
        <row r="2701">
          <cell r="G2701" t="str">
            <v>EV2B</v>
          </cell>
          <cell r="J2701" t="str">
            <v>TRA</v>
          </cell>
          <cell r="L2701" t="str">
            <v>Energy</v>
          </cell>
          <cell r="M2701" t="str">
            <v>Winter</v>
          </cell>
          <cell r="N2701" t="str">
            <v>Part Peak</v>
          </cell>
          <cell r="R2701" t="str">
            <v>N/A</v>
          </cell>
          <cell r="V2701">
            <v>0</v>
          </cell>
        </row>
        <row r="2702">
          <cell r="G2702" t="str">
            <v>EV2B</v>
          </cell>
          <cell r="J2702" t="str">
            <v>TRA</v>
          </cell>
          <cell r="L2702" t="str">
            <v>Energy</v>
          </cell>
          <cell r="M2702" t="str">
            <v>Winter</v>
          </cell>
          <cell r="N2702" t="str">
            <v>Peak</v>
          </cell>
          <cell r="R2702" t="str">
            <v>N/A</v>
          </cell>
          <cell r="V2702">
            <v>0</v>
          </cell>
        </row>
        <row r="2703">
          <cell r="G2703" t="str">
            <v>EV2B</v>
          </cell>
          <cell r="J2703" t="str">
            <v>TRA</v>
          </cell>
          <cell r="L2703" t="str">
            <v>Energy</v>
          </cell>
          <cell r="M2703" t="str">
            <v>Summer</v>
          </cell>
          <cell r="N2703" t="str">
            <v>Off Peak</v>
          </cell>
          <cell r="R2703" t="str">
            <v>N/A</v>
          </cell>
          <cell r="V2703">
            <v>0</v>
          </cell>
        </row>
        <row r="2704">
          <cell r="G2704" t="str">
            <v>EV2B</v>
          </cell>
          <cell r="J2704" t="str">
            <v>TRA</v>
          </cell>
          <cell r="L2704" t="str">
            <v>Energy</v>
          </cell>
          <cell r="M2704" t="str">
            <v>Summer</v>
          </cell>
          <cell r="N2704" t="str">
            <v>Part Peak</v>
          </cell>
          <cell r="R2704" t="str">
            <v>N/A</v>
          </cell>
          <cell r="V2704">
            <v>0</v>
          </cell>
        </row>
        <row r="2705">
          <cell r="G2705" t="str">
            <v>EV2B</v>
          </cell>
          <cell r="J2705" t="str">
            <v>TRA</v>
          </cell>
          <cell r="L2705" t="str">
            <v>Energy</v>
          </cell>
          <cell r="M2705" t="str">
            <v>Summer</v>
          </cell>
          <cell r="N2705" t="str">
            <v>Peak</v>
          </cell>
          <cell r="R2705" t="str">
            <v>N/A</v>
          </cell>
          <cell r="V2705">
            <v>0</v>
          </cell>
        </row>
        <row r="2706">
          <cell r="G2706" t="str">
            <v>EV2B</v>
          </cell>
          <cell r="J2706" t="str">
            <v>TRA</v>
          </cell>
          <cell r="L2706" t="str">
            <v>Energy</v>
          </cell>
          <cell r="M2706" t="str">
            <v>Winter</v>
          </cell>
          <cell r="N2706" t="str">
            <v>Off Peak</v>
          </cell>
          <cell r="R2706" t="str">
            <v>N/A</v>
          </cell>
          <cell r="V2706">
            <v>0</v>
          </cell>
        </row>
        <row r="2707">
          <cell r="G2707" t="str">
            <v>EV2B</v>
          </cell>
          <cell r="J2707" t="str">
            <v>TRA</v>
          </cell>
          <cell r="L2707" t="str">
            <v>Energy</v>
          </cell>
          <cell r="M2707" t="str">
            <v>Winter</v>
          </cell>
          <cell r="N2707" t="str">
            <v>Part Peak</v>
          </cell>
          <cell r="R2707" t="str">
            <v>N/A</v>
          </cell>
          <cell r="V2707">
            <v>0</v>
          </cell>
        </row>
        <row r="2708">
          <cell r="G2708" t="str">
            <v>EV2B</v>
          </cell>
          <cell r="J2708" t="str">
            <v>TRA</v>
          </cell>
          <cell r="L2708" t="str">
            <v>Energy</v>
          </cell>
          <cell r="M2708" t="str">
            <v>Winter</v>
          </cell>
          <cell r="N2708" t="str">
            <v>Peak</v>
          </cell>
          <cell r="R2708" t="str">
            <v>N/A</v>
          </cell>
          <cell r="V2708">
            <v>0</v>
          </cell>
        </row>
        <row r="2709">
          <cell r="G2709" t="str">
            <v>EV2B</v>
          </cell>
          <cell r="J2709" t="str">
            <v>TRA</v>
          </cell>
          <cell r="L2709" t="str">
            <v>Energy</v>
          </cell>
          <cell r="M2709" t="str">
            <v>Summer</v>
          </cell>
          <cell r="N2709" t="str">
            <v>Off Peak</v>
          </cell>
          <cell r="R2709" t="str">
            <v>N/A</v>
          </cell>
          <cell r="V2709">
            <v>0</v>
          </cell>
        </row>
        <row r="2710">
          <cell r="G2710" t="str">
            <v>EV2B</v>
          </cell>
          <cell r="J2710" t="str">
            <v>TRA</v>
          </cell>
          <cell r="L2710" t="str">
            <v>Energy</v>
          </cell>
          <cell r="M2710" t="str">
            <v>Summer</v>
          </cell>
          <cell r="N2710" t="str">
            <v>Part Peak</v>
          </cell>
          <cell r="R2710" t="str">
            <v>N/A</v>
          </cell>
          <cell r="V2710">
            <v>0</v>
          </cell>
        </row>
        <row r="2711">
          <cell r="G2711" t="str">
            <v>EV2B</v>
          </cell>
          <cell r="J2711" t="str">
            <v>TRA</v>
          </cell>
          <cell r="L2711" t="str">
            <v>Energy</v>
          </cell>
          <cell r="M2711" t="str">
            <v>Summer</v>
          </cell>
          <cell r="N2711" t="str">
            <v>Peak</v>
          </cell>
          <cell r="R2711" t="str">
            <v>N/A</v>
          </cell>
          <cell r="V2711">
            <v>0</v>
          </cell>
        </row>
        <row r="2712">
          <cell r="G2712" t="str">
            <v>EV2B</v>
          </cell>
          <cell r="J2712" t="str">
            <v>TRA</v>
          </cell>
          <cell r="L2712" t="str">
            <v>Energy</v>
          </cell>
          <cell r="M2712" t="str">
            <v>Winter</v>
          </cell>
          <cell r="N2712" t="str">
            <v>Off Peak</v>
          </cell>
          <cell r="R2712" t="str">
            <v>N/A</v>
          </cell>
          <cell r="V2712">
            <v>0</v>
          </cell>
        </row>
        <row r="2713">
          <cell r="G2713" t="str">
            <v>EV2B</v>
          </cell>
          <cell r="J2713" t="str">
            <v>TRA</v>
          </cell>
          <cell r="L2713" t="str">
            <v>Energy</v>
          </cell>
          <cell r="M2713" t="str">
            <v>Winter</v>
          </cell>
          <cell r="N2713" t="str">
            <v>Part Peak</v>
          </cell>
          <cell r="R2713" t="str">
            <v>N/A</v>
          </cell>
          <cell r="V2713">
            <v>0</v>
          </cell>
        </row>
        <row r="2714">
          <cell r="G2714" t="str">
            <v>EV2B</v>
          </cell>
          <cell r="J2714" t="str">
            <v>TRA</v>
          </cell>
          <cell r="L2714" t="str">
            <v>Energy</v>
          </cell>
          <cell r="M2714" t="str">
            <v>Winter</v>
          </cell>
          <cell r="N2714" t="str">
            <v>Peak</v>
          </cell>
          <cell r="R2714" t="str">
            <v>N/A</v>
          </cell>
          <cell r="V2714">
            <v>0</v>
          </cell>
        </row>
        <row r="2715">
          <cell r="G2715" t="str">
            <v>EV2B</v>
          </cell>
          <cell r="J2715" t="str">
            <v>Trans</v>
          </cell>
          <cell r="L2715" t="str">
            <v>Energy</v>
          </cell>
          <cell r="M2715" t="str">
            <v>Summer</v>
          </cell>
          <cell r="N2715" t="str">
            <v>Off Peak</v>
          </cell>
          <cell r="R2715" t="str">
            <v>N/A</v>
          </cell>
          <cell r="V2715">
            <v>0</v>
          </cell>
        </row>
        <row r="2716">
          <cell r="G2716" t="str">
            <v>EV2B</v>
          </cell>
          <cell r="J2716" t="str">
            <v>Trans</v>
          </cell>
          <cell r="L2716" t="str">
            <v>Energy</v>
          </cell>
          <cell r="M2716" t="str">
            <v>Summer</v>
          </cell>
          <cell r="N2716" t="str">
            <v>Part Peak</v>
          </cell>
          <cell r="R2716" t="str">
            <v>N/A</v>
          </cell>
          <cell r="V2716">
            <v>0</v>
          </cell>
        </row>
        <row r="2717">
          <cell r="G2717" t="str">
            <v>EV2B</v>
          </cell>
          <cell r="J2717" t="str">
            <v>Trans</v>
          </cell>
          <cell r="L2717" t="str">
            <v>Energy</v>
          </cell>
          <cell r="M2717" t="str">
            <v>Summer</v>
          </cell>
          <cell r="N2717" t="str">
            <v>Peak</v>
          </cell>
          <cell r="R2717" t="str">
            <v>N/A</v>
          </cell>
          <cell r="V2717">
            <v>0</v>
          </cell>
        </row>
        <row r="2718">
          <cell r="G2718" t="str">
            <v>EV2B</v>
          </cell>
          <cell r="J2718" t="str">
            <v>Trans</v>
          </cell>
          <cell r="L2718" t="str">
            <v>Energy</v>
          </cell>
          <cell r="M2718" t="str">
            <v>Winter</v>
          </cell>
          <cell r="N2718" t="str">
            <v>Off Peak</v>
          </cell>
          <cell r="R2718" t="str">
            <v>N/A</v>
          </cell>
          <cell r="V2718">
            <v>0</v>
          </cell>
        </row>
        <row r="2719">
          <cell r="G2719" t="str">
            <v>EV2B</v>
          </cell>
          <cell r="J2719" t="str">
            <v>Trans</v>
          </cell>
          <cell r="L2719" t="str">
            <v>Energy</v>
          </cell>
          <cell r="M2719" t="str">
            <v>Winter</v>
          </cell>
          <cell r="N2719" t="str">
            <v>Part Peak</v>
          </cell>
          <cell r="R2719" t="str">
            <v>N/A</v>
          </cell>
          <cell r="V2719">
            <v>0</v>
          </cell>
        </row>
        <row r="2720">
          <cell r="G2720" t="str">
            <v>EV2B</v>
          </cell>
          <cell r="J2720" t="str">
            <v>Trans</v>
          </cell>
          <cell r="L2720" t="str">
            <v>Energy</v>
          </cell>
          <cell r="M2720" t="str">
            <v>Winter</v>
          </cell>
          <cell r="N2720" t="str">
            <v>Peak</v>
          </cell>
          <cell r="R2720" t="str">
            <v>N/A</v>
          </cell>
          <cell r="V2720">
            <v>0</v>
          </cell>
        </row>
        <row r="2721">
          <cell r="G2721" t="str">
            <v>EVA</v>
          </cell>
          <cell r="J2721" t="str">
            <v>AB32 Credit</v>
          </cell>
          <cell r="L2721" t="str">
            <v>Energy</v>
          </cell>
          <cell r="M2721" t="str">
            <v>N/A</v>
          </cell>
          <cell r="N2721" t="str">
            <v>Min Bill kWh</v>
          </cell>
          <cell r="R2721" t="str">
            <v>N/A</v>
          </cell>
          <cell r="V2721">
            <v>0</v>
          </cell>
        </row>
        <row r="2722">
          <cell r="G2722" t="str">
            <v>EVA</v>
          </cell>
          <cell r="J2722" t="str">
            <v>AB32 Credit</v>
          </cell>
          <cell r="L2722" t="str">
            <v>Energy</v>
          </cell>
          <cell r="M2722" t="str">
            <v>Summer</v>
          </cell>
          <cell r="N2722" t="str">
            <v>Off Peak</v>
          </cell>
          <cell r="R2722" t="str">
            <v>N/A</v>
          </cell>
          <cell r="V2722">
            <v>0</v>
          </cell>
        </row>
        <row r="2723">
          <cell r="G2723" t="str">
            <v>EVA</v>
          </cell>
          <cell r="J2723" t="str">
            <v>AB32 Credit</v>
          </cell>
          <cell r="L2723" t="str">
            <v>Energy</v>
          </cell>
          <cell r="M2723" t="str">
            <v>Summer</v>
          </cell>
          <cell r="N2723" t="str">
            <v>Part Peak</v>
          </cell>
          <cell r="R2723" t="str">
            <v>N/A</v>
          </cell>
          <cell r="V2723">
            <v>0</v>
          </cell>
        </row>
        <row r="2724">
          <cell r="G2724" t="str">
            <v>EVA</v>
          </cell>
          <cell r="J2724" t="str">
            <v>AB32 Credit</v>
          </cell>
          <cell r="L2724" t="str">
            <v>Energy</v>
          </cell>
          <cell r="M2724" t="str">
            <v>Summer</v>
          </cell>
          <cell r="N2724" t="str">
            <v>Peak</v>
          </cell>
          <cell r="R2724" t="str">
            <v>N/A</v>
          </cell>
          <cell r="V2724">
            <v>0</v>
          </cell>
        </row>
        <row r="2725">
          <cell r="G2725" t="str">
            <v>EVA</v>
          </cell>
          <cell r="J2725" t="str">
            <v>AB32 Credit</v>
          </cell>
          <cell r="L2725" t="str">
            <v>Energy</v>
          </cell>
          <cell r="M2725" t="str">
            <v>Winter</v>
          </cell>
          <cell r="N2725" t="str">
            <v>Off Peak</v>
          </cell>
          <cell r="R2725" t="str">
            <v>N/A</v>
          </cell>
          <cell r="V2725">
            <v>0</v>
          </cell>
        </row>
        <row r="2726">
          <cell r="G2726" t="str">
            <v>EVA</v>
          </cell>
          <cell r="J2726" t="str">
            <v>AB32 Credit</v>
          </cell>
          <cell r="L2726" t="str">
            <v>Energy</v>
          </cell>
          <cell r="M2726" t="str">
            <v>Winter</v>
          </cell>
          <cell r="N2726" t="str">
            <v>Part Peak</v>
          </cell>
          <cell r="R2726" t="str">
            <v>N/A</v>
          </cell>
          <cell r="V2726">
            <v>0</v>
          </cell>
        </row>
        <row r="2727">
          <cell r="G2727" t="str">
            <v>EVA</v>
          </cell>
          <cell r="J2727" t="str">
            <v>AB32 Credit</v>
          </cell>
          <cell r="L2727" t="str">
            <v>Energy</v>
          </cell>
          <cell r="M2727" t="str">
            <v>Winter</v>
          </cell>
          <cell r="N2727" t="str">
            <v>Peak</v>
          </cell>
          <cell r="R2727" t="str">
            <v>N/A</v>
          </cell>
          <cell r="V2727">
            <v>0</v>
          </cell>
        </row>
        <row r="2728">
          <cell r="G2728" t="str">
            <v>EVA</v>
          </cell>
          <cell r="J2728" t="str">
            <v>CIA</v>
          </cell>
          <cell r="L2728" t="str">
            <v>Energy</v>
          </cell>
          <cell r="M2728" t="str">
            <v>N/A</v>
          </cell>
          <cell r="N2728" t="str">
            <v>Min Bill kWh</v>
          </cell>
          <cell r="R2728" t="str">
            <v>N/A</v>
          </cell>
          <cell r="V2728">
            <v>0</v>
          </cell>
        </row>
        <row r="2729">
          <cell r="G2729" t="str">
            <v>EVA</v>
          </cell>
          <cell r="J2729" t="str">
            <v>CIA</v>
          </cell>
          <cell r="L2729" t="str">
            <v>Energy</v>
          </cell>
          <cell r="M2729" t="str">
            <v>Summer</v>
          </cell>
          <cell r="N2729" t="str">
            <v>Off Peak</v>
          </cell>
          <cell r="R2729" t="str">
            <v>N/A</v>
          </cell>
          <cell r="V2729">
            <v>0</v>
          </cell>
        </row>
        <row r="2730">
          <cell r="G2730" t="str">
            <v>EVA</v>
          </cell>
          <cell r="J2730" t="str">
            <v>CIA</v>
          </cell>
          <cell r="L2730" t="str">
            <v>Energy</v>
          </cell>
          <cell r="M2730" t="str">
            <v>Summer</v>
          </cell>
          <cell r="N2730" t="str">
            <v>Part Peak</v>
          </cell>
          <cell r="R2730" t="str">
            <v>N/A</v>
          </cell>
          <cell r="V2730">
            <v>0</v>
          </cell>
        </row>
        <row r="2731">
          <cell r="G2731" t="str">
            <v>EVA</v>
          </cell>
          <cell r="J2731" t="str">
            <v>CIA</v>
          </cell>
          <cell r="L2731" t="str">
            <v>Energy</v>
          </cell>
          <cell r="M2731" t="str">
            <v>Summer</v>
          </cell>
          <cell r="N2731" t="str">
            <v>Peak</v>
          </cell>
          <cell r="R2731" t="str">
            <v>N/A</v>
          </cell>
          <cell r="V2731">
            <v>0</v>
          </cell>
        </row>
        <row r="2732">
          <cell r="G2732" t="str">
            <v>EVA</v>
          </cell>
          <cell r="J2732" t="str">
            <v>CIA</v>
          </cell>
          <cell r="L2732" t="str">
            <v>Energy</v>
          </cell>
          <cell r="M2732" t="str">
            <v>Winter</v>
          </cell>
          <cell r="N2732" t="str">
            <v>Off Peak</v>
          </cell>
          <cell r="R2732" t="str">
            <v>N/A</v>
          </cell>
          <cell r="V2732">
            <v>0</v>
          </cell>
        </row>
        <row r="2733">
          <cell r="G2733" t="str">
            <v>EVA</v>
          </cell>
          <cell r="J2733" t="str">
            <v>CIA</v>
          </cell>
          <cell r="L2733" t="str">
            <v>Energy</v>
          </cell>
          <cell r="M2733" t="str">
            <v>Winter</v>
          </cell>
          <cell r="N2733" t="str">
            <v>Part Peak</v>
          </cell>
          <cell r="R2733" t="str">
            <v>N/A</v>
          </cell>
          <cell r="V2733">
            <v>0</v>
          </cell>
        </row>
        <row r="2734">
          <cell r="G2734" t="str">
            <v>EVA</v>
          </cell>
          <cell r="J2734" t="str">
            <v>CIA</v>
          </cell>
          <cell r="L2734" t="str">
            <v>Energy</v>
          </cell>
          <cell r="M2734" t="str">
            <v>Winter</v>
          </cell>
          <cell r="N2734" t="str">
            <v>Peak</v>
          </cell>
          <cell r="R2734" t="str">
            <v>N/A</v>
          </cell>
          <cell r="V2734">
            <v>0</v>
          </cell>
        </row>
        <row r="2735">
          <cell r="G2735" t="str">
            <v>EVA</v>
          </cell>
          <cell r="J2735" t="str">
            <v>CTC</v>
          </cell>
          <cell r="L2735" t="str">
            <v>Energy</v>
          </cell>
          <cell r="M2735" t="str">
            <v>N/A</v>
          </cell>
          <cell r="N2735" t="str">
            <v>Min Bill kWh</v>
          </cell>
          <cell r="R2735" t="str">
            <v>N/A</v>
          </cell>
          <cell r="V2735">
            <v>0</v>
          </cell>
        </row>
        <row r="2736">
          <cell r="G2736" t="str">
            <v>EVA</v>
          </cell>
          <cell r="J2736" t="str">
            <v>CTC</v>
          </cell>
          <cell r="L2736" t="str">
            <v>Energy</v>
          </cell>
          <cell r="M2736" t="str">
            <v>Summer</v>
          </cell>
          <cell r="N2736" t="str">
            <v>Off Peak</v>
          </cell>
          <cell r="R2736" t="str">
            <v>N/A</v>
          </cell>
          <cell r="V2736">
            <v>0</v>
          </cell>
        </row>
        <row r="2737">
          <cell r="G2737" t="str">
            <v>EVA</v>
          </cell>
          <cell r="J2737" t="str">
            <v>CTC</v>
          </cell>
          <cell r="L2737" t="str">
            <v>Energy</v>
          </cell>
          <cell r="M2737" t="str">
            <v>Summer</v>
          </cell>
          <cell r="N2737" t="str">
            <v>Part Peak</v>
          </cell>
          <cell r="R2737" t="str">
            <v>N/A</v>
          </cell>
          <cell r="V2737">
            <v>0</v>
          </cell>
        </row>
        <row r="2738">
          <cell r="G2738" t="str">
            <v>EVA</v>
          </cell>
          <cell r="J2738" t="str">
            <v>CTC</v>
          </cell>
          <cell r="L2738" t="str">
            <v>Energy</v>
          </cell>
          <cell r="M2738" t="str">
            <v>Summer</v>
          </cell>
          <cell r="N2738" t="str">
            <v>Peak</v>
          </cell>
          <cell r="R2738" t="str">
            <v>N/A</v>
          </cell>
          <cell r="V2738">
            <v>0</v>
          </cell>
        </row>
        <row r="2739">
          <cell r="G2739" t="str">
            <v>EVA</v>
          </cell>
          <cell r="J2739" t="str">
            <v>CTC</v>
          </cell>
          <cell r="L2739" t="str">
            <v>Energy</v>
          </cell>
          <cell r="M2739" t="str">
            <v>Winter</v>
          </cell>
          <cell r="N2739" t="str">
            <v>Off Peak</v>
          </cell>
          <cell r="R2739" t="str">
            <v>N/A</v>
          </cell>
          <cell r="V2739">
            <v>0</v>
          </cell>
        </row>
        <row r="2740">
          <cell r="G2740" t="str">
            <v>EVA</v>
          </cell>
          <cell r="J2740" t="str">
            <v>CTC</v>
          </cell>
          <cell r="L2740" t="str">
            <v>Energy</v>
          </cell>
          <cell r="M2740" t="str">
            <v>Winter</v>
          </cell>
          <cell r="N2740" t="str">
            <v>Part Peak</v>
          </cell>
          <cell r="R2740" t="str">
            <v>N/A</v>
          </cell>
          <cell r="V2740">
            <v>0</v>
          </cell>
        </row>
        <row r="2741">
          <cell r="G2741" t="str">
            <v>EVA</v>
          </cell>
          <cell r="J2741" t="str">
            <v>CTC</v>
          </cell>
          <cell r="L2741" t="str">
            <v>Energy</v>
          </cell>
          <cell r="M2741" t="str">
            <v>Winter</v>
          </cell>
          <cell r="N2741" t="str">
            <v>Peak</v>
          </cell>
          <cell r="R2741" t="str">
            <v>N/A</v>
          </cell>
          <cell r="V2741">
            <v>0</v>
          </cell>
        </row>
        <row r="2742">
          <cell r="G2742" t="str">
            <v>EVA</v>
          </cell>
          <cell r="J2742" t="str">
            <v>Distribution</v>
          </cell>
          <cell r="L2742" t="str">
            <v>Energy</v>
          </cell>
          <cell r="M2742" t="str">
            <v>Summer</v>
          </cell>
          <cell r="N2742" t="str">
            <v>Off Peak</v>
          </cell>
          <cell r="R2742" t="str">
            <v>N/A</v>
          </cell>
          <cell r="V2742">
            <v>0</v>
          </cell>
        </row>
        <row r="2743">
          <cell r="G2743" t="str">
            <v>EVA</v>
          </cell>
          <cell r="J2743" t="str">
            <v>Distribution</v>
          </cell>
          <cell r="L2743" t="str">
            <v>Energy</v>
          </cell>
          <cell r="M2743" t="str">
            <v>Summer</v>
          </cell>
          <cell r="N2743" t="str">
            <v>Part Peak</v>
          </cell>
          <cell r="R2743" t="str">
            <v>N/A</v>
          </cell>
          <cell r="V2743">
            <v>0</v>
          </cell>
        </row>
        <row r="2744">
          <cell r="G2744" t="str">
            <v>EVA</v>
          </cell>
          <cell r="J2744" t="str">
            <v>Distribution</v>
          </cell>
          <cell r="L2744" t="str">
            <v>Energy</v>
          </cell>
          <cell r="M2744" t="str">
            <v>Summer</v>
          </cell>
          <cell r="N2744" t="str">
            <v>Peak</v>
          </cell>
          <cell r="R2744" t="str">
            <v>N/A</v>
          </cell>
          <cell r="V2744">
            <v>0</v>
          </cell>
        </row>
        <row r="2745">
          <cell r="G2745" t="str">
            <v>EVA</v>
          </cell>
          <cell r="J2745" t="str">
            <v>Distribution</v>
          </cell>
          <cell r="L2745" t="str">
            <v>Energy</v>
          </cell>
          <cell r="M2745" t="str">
            <v>Winter</v>
          </cell>
          <cell r="N2745" t="str">
            <v>Off Peak</v>
          </cell>
          <cell r="R2745" t="str">
            <v>N/A</v>
          </cell>
          <cell r="V2745">
            <v>0</v>
          </cell>
        </row>
        <row r="2746">
          <cell r="G2746" t="str">
            <v>EVA</v>
          </cell>
          <cell r="J2746" t="str">
            <v>Distribution</v>
          </cell>
          <cell r="L2746" t="str">
            <v>Energy</v>
          </cell>
          <cell r="M2746" t="str">
            <v>Winter</v>
          </cell>
          <cell r="N2746" t="str">
            <v>Part Peak</v>
          </cell>
          <cell r="R2746" t="str">
            <v>N/A</v>
          </cell>
          <cell r="V2746">
            <v>0</v>
          </cell>
        </row>
        <row r="2747">
          <cell r="G2747" t="str">
            <v>EVA</v>
          </cell>
          <cell r="J2747" t="str">
            <v>Distribution</v>
          </cell>
          <cell r="L2747" t="str">
            <v>Energy</v>
          </cell>
          <cell r="M2747" t="str">
            <v>Winter</v>
          </cell>
          <cell r="N2747" t="str">
            <v>Peak</v>
          </cell>
          <cell r="R2747" t="str">
            <v>N/A</v>
          </cell>
          <cell r="V2747">
            <v>0</v>
          </cell>
        </row>
        <row r="2748">
          <cell r="G2748" t="str">
            <v>EVA</v>
          </cell>
          <cell r="J2748" t="str">
            <v>Distribution</v>
          </cell>
          <cell r="L2748" t="str">
            <v>Meter</v>
          </cell>
          <cell r="M2748" t="str">
            <v>N/A</v>
          </cell>
          <cell r="N2748" t="str">
            <v>N/A</v>
          </cell>
          <cell r="R2748" t="str">
            <v>N/A</v>
          </cell>
          <cell r="V2748">
            <v>0</v>
          </cell>
        </row>
        <row r="2749">
          <cell r="G2749" t="str">
            <v>EVA</v>
          </cell>
          <cell r="J2749" t="str">
            <v>WFC</v>
          </cell>
          <cell r="L2749" t="str">
            <v>Energy</v>
          </cell>
          <cell r="M2749" t="str">
            <v>N/A</v>
          </cell>
          <cell r="N2749" t="str">
            <v>Min Bill kWh</v>
          </cell>
          <cell r="R2749" t="str">
            <v>N/A</v>
          </cell>
          <cell r="V2749">
            <v>0</v>
          </cell>
        </row>
        <row r="2750">
          <cell r="G2750" t="str">
            <v>EVA</v>
          </cell>
          <cell r="J2750" t="str">
            <v>WFC</v>
          </cell>
          <cell r="L2750" t="str">
            <v>Energy</v>
          </cell>
          <cell r="M2750" t="str">
            <v>Summer</v>
          </cell>
          <cell r="N2750" t="str">
            <v>Off Peak</v>
          </cell>
          <cell r="R2750" t="str">
            <v>N/A</v>
          </cell>
          <cell r="V2750">
            <v>0</v>
          </cell>
        </row>
        <row r="2751">
          <cell r="G2751" t="str">
            <v>EVA</v>
          </cell>
          <cell r="J2751" t="str">
            <v>WFC</v>
          </cell>
          <cell r="L2751" t="str">
            <v>Energy</v>
          </cell>
          <cell r="M2751" t="str">
            <v>Summer</v>
          </cell>
          <cell r="N2751" t="str">
            <v>Part Peak</v>
          </cell>
          <cell r="R2751" t="str">
            <v>N/A</v>
          </cell>
          <cell r="V2751">
            <v>0</v>
          </cell>
        </row>
        <row r="2752">
          <cell r="G2752" t="str">
            <v>EVA</v>
          </cell>
          <cell r="J2752" t="str">
            <v>WFC</v>
          </cell>
          <cell r="L2752" t="str">
            <v>Energy</v>
          </cell>
          <cell r="M2752" t="str">
            <v>Summer</v>
          </cell>
          <cell r="N2752" t="str">
            <v>Peak</v>
          </cell>
          <cell r="R2752" t="str">
            <v>N/A</v>
          </cell>
          <cell r="V2752">
            <v>0</v>
          </cell>
        </row>
        <row r="2753">
          <cell r="G2753" t="str">
            <v>EVA</v>
          </cell>
          <cell r="J2753" t="str">
            <v>WFC</v>
          </cell>
          <cell r="L2753" t="str">
            <v>Energy</v>
          </cell>
          <cell r="M2753" t="str">
            <v>Winter</v>
          </cell>
          <cell r="N2753" t="str">
            <v>Off Peak</v>
          </cell>
          <cell r="R2753" t="str">
            <v>N/A</v>
          </cell>
          <cell r="V2753">
            <v>0</v>
          </cell>
        </row>
        <row r="2754">
          <cell r="G2754" t="str">
            <v>EVA</v>
          </cell>
          <cell r="J2754" t="str">
            <v>WFC</v>
          </cell>
          <cell r="L2754" t="str">
            <v>Energy</v>
          </cell>
          <cell r="M2754" t="str">
            <v>Winter</v>
          </cell>
          <cell r="N2754" t="str">
            <v>Part Peak</v>
          </cell>
          <cell r="R2754" t="str">
            <v>N/A</v>
          </cell>
          <cell r="V2754">
            <v>0</v>
          </cell>
        </row>
        <row r="2755">
          <cell r="G2755" t="str">
            <v>EVA</v>
          </cell>
          <cell r="J2755" t="str">
            <v>WFC</v>
          </cell>
          <cell r="L2755" t="str">
            <v>Energy</v>
          </cell>
          <cell r="M2755" t="str">
            <v>Winter</v>
          </cell>
          <cell r="N2755" t="str">
            <v>Peak</v>
          </cell>
          <cell r="R2755" t="str">
            <v>N/A</v>
          </cell>
          <cell r="V2755">
            <v>0</v>
          </cell>
        </row>
        <row r="2756">
          <cell r="G2756" t="str">
            <v>EVA</v>
          </cell>
          <cell r="J2756" t="str">
            <v>ECRA</v>
          </cell>
          <cell r="L2756" t="str">
            <v>Energy</v>
          </cell>
          <cell r="M2756" t="str">
            <v>N/A</v>
          </cell>
          <cell r="N2756" t="str">
            <v>Min Bill kWh</v>
          </cell>
          <cell r="R2756" t="str">
            <v>N/A</v>
          </cell>
          <cell r="V2756">
            <v>0</v>
          </cell>
        </row>
        <row r="2757">
          <cell r="G2757" t="str">
            <v>EVA</v>
          </cell>
          <cell r="J2757" t="str">
            <v>ECRA</v>
          </cell>
          <cell r="L2757" t="str">
            <v>Energy</v>
          </cell>
          <cell r="M2757" t="str">
            <v>Summer</v>
          </cell>
          <cell r="N2757" t="str">
            <v>Off Peak</v>
          </cell>
          <cell r="R2757" t="str">
            <v>N/A</v>
          </cell>
          <cell r="V2757">
            <v>0</v>
          </cell>
        </row>
        <row r="2758">
          <cell r="G2758" t="str">
            <v>EVA</v>
          </cell>
          <cell r="J2758" t="str">
            <v>ECRA</v>
          </cell>
          <cell r="L2758" t="str">
            <v>Energy</v>
          </cell>
          <cell r="M2758" t="str">
            <v>Summer</v>
          </cell>
          <cell r="N2758" t="str">
            <v>Part Peak</v>
          </cell>
          <cell r="R2758" t="str">
            <v>N/A</v>
          </cell>
          <cell r="V2758">
            <v>0</v>
          </cell>
        </row>
        <row r="2759">
          <cell r="G2759" t="str">
            <v>EVA</v>
          </cell>
          <cell r="J2759" t="str">
            <v>ECRA</v>
          </cell>
          <cell r="L2759" t="str">
            <v>Energy</v>
          </cell>
          <cell r="M2759" t="str">
            <v>Summer</v>
          </cell>
          <cell r="N2759" t="str">
            <v>Peak</v>
          </cell>
          <cell r="R2759" t="str">
            <v>N/A</v>
          </cell>
          <cell r="V2759">
            <v>0</v>
          </cell>
        </row>
        <row r="2760">
          <cell r="G2760" t="str">
            <v>EVA</v>
          </cell>
          <cell r="J2760" t="str">
            <v>ECRA</v>
          </cell>
          <cell r="L2760" t="str">
            <v>Energy</v>
          </cell>
          <cell r="M2760" t="str">
            <v>Winter</v>
          </cell>
          <cell r="N2760" t="str">
            <v>Off Peak</v>
          </cell>
          <cell r="R2760" t="str">
            <v>N/A</v>
          </cell>
          <cell r="V2760">
            <v>0</v>
          </cell>
        </row>
        <row r="2761">
          <cell r="G2761" t="str">
            <v>EVA</v>
          </cell>
          <cell r="J2761" t="str">
            <v>ECRA</v>
          </cell>
          <cell r="L2761" t="str">
            <v>Energy</v>
          </cell>
          <cell r="M2761" t="str">
            <v>Winter</v>
          </cell>
          <cell r="N2761" t="str">
            <v>Part Peak</v>
          </cell>
          <cell r="R2761" t="str">
            <v>N/A</v>
          </cell>
          <cell r="V2761">
            <v>0</v>
          </cell>
        </row>
        <row r="2762">
          <cell r="G2762" t="str">
            <v>EVA</v>
          </cell>
          <cell r="J2762" t="str">
            <v>ECRA</v>
          </cell>
          <cell r="L2762" t="str">
            <v>Energy</v>
          </cell>
          <cell r="M2762" t="str">
            <v>Winter</v>
          </cell>
          <cell r="N2762" t="str">
            <v>Peak</v>
          </cell>
          <cell r="R2762" t="str">
            <v>N/A</v>
          </cell>
          <cell r="V2762">
            <v>0</v>
          </cell>
        </row>
        <row r="2763">
          <cell r="G2763" t="str">
            <v>EVA</v>
          </cell>
          <cell r="J2763" t="str">
            <v>Generation</v>
          </cell>
          <cell r="L2763" t="str">
            <v>Energy</v>
          </cell>
          <cell r="M2763" t="str">
            <v>Summer</v>
          </cell>
          <cell r="N2763" t="str">
            <v>Off Peak</v>
          </cell>
          <cell r="R2763" t="str">
            <v>N/A</v>
          </cell>
          <cell r="V2763">
            <v>0</v>
          </cell>
        </row>
        <row r="2764">
          <cell r="G2764" t="str">
            <v>EVA</v>
          </cell>
          <cell r="J2764" t="str">
            <v>Generation</v>
          </cell>
          <cell r="L2764" t="str">
            <v>Energy</v>
          </cell>
          <cell r="M2764" t="str">
            <v>Summer</v>
          </cell>
          <cell r="N2764" t="str">
            <v>Part Peak</v>
          </cell>
          <cell r="R2764" t="str">
            <v>N/A</v>
          </cell>
          <cell r="V2764">
            <v>0</v>
          </cell>
        </row>
        <row r="2765">
          <cell r="G2765" t="str">
            <v>EVA</v>
          </cell>
          <cell r="J2765" t="str">
            <v>Generation</v>
          </cell>
          <cell r="L2765" t="str">
            <v>Energy</v>
          </cell>
          <cell r="M2765" t="str">
            <v>Summer</v>
          </cell>
          <cell r="N2765" t="str">
            <v>Peak</v>
          </cell>
          <cell r="R2765" t="str">
            <v>N/A</v>
          </cell>
          <cell r="V2765">
            <v>0</v>
          </cell>
        </row>
        <row r="2766">
          <cell r="G2766" t="str">
            <v>EVA</v>
          </cell>
          <cell r="J2766" t="str">
            <v>Generation</v>
          </cell>
          <cell r="L2766" t="str">
            <v>Energy</v>
          </cell>
          <cell r="M2766" t="str">
            <v>Winter</v>
          </cell>
          <cell r="N2766" t="str">
            <v>Off Peak</v>
          </cell>
          <cell r="R2766" t="str">
            <v>N/A</v>
          </cell>
          <cell r="V2766">
            <v>0</v>
          </cell>
        </row>
        <row r="2767">
          <cell r="G2767" t="str">
            <v>EVA</v>
          </cell>
          <cell r="J2767" t="str">
            <v>Generation</v>
          </cell>
          <cell r="L2767" t="str">
            <v>Energy</v>
          </cell>
          <cell r="M2767" t="str">
            <v>Winter</v>
          </cell>
          <cell r="N2767" t="str">
            <v>Part Peak</v>
          </cell>
          <cell r="R2767" t="str">
            <v>N/A</v>
          </cell>
          <cell r="V2767">
            <v>0</v>
          </cell>
        </row>
        <row r="2768">
          <cell r="G2768" t="str">
            <v>EVA</v>
          </cell>
          <cell r="J2768" t="str">
            <v>Generation</v>
          </cell>
          <cell r="L2768" t="str">
            <v>Energy</v>
          </cell>
          <cell r="M2768" t="str">
            <v>Winter</v>
          </cell>
          <cell r="N2768" t="str">
            <v>Peak</v>
          </cell>
          <cell r="R2768" t="str">
            <v>N/A</v>
          </cell>
          <cell r="V2768">
            <v>0</v>
          </cell>
        </row>
        <row r="2769">
          <cell r="G2769" t="str">
            <v>EVA</v>
          </cell>
          <cell r="J2769" t="str">
            <v>ND</v>
          </cell>
          <cell r="L2769" t="str">
            <v>Energy</v>
          </cell>
          <cell r="M2769" t="str">
            <v>Summer</v>
          </cell>
          <cell r="N2769" t="str">
            <v>Off Peak</v>
          </cell>
          <cell r="R2769" t="str">
            <v>N/A</v>
          </cell>
          <cell r="V2769">
            <v>0</v>
          </cell>
        </row>
        <row r="2770">
          <cell r="G2770" t="str">
            <v>EVA</v>
          </cell>
          <cell r="J2770" t="str">
            <v>ND</v>
          </cell>
          <cell r="L2770" t="str">
            <v>Energy</v>
          </cell>
          <cell r="M2770" t="str">
            <v>Summer</v>
          </cell>
          <cell r="N2770" t="str">
            <v>Part Peak</v>
          </cell>
          <cell r="R2770" t="str">
            <v>N/A</v>
          </cell>
          <cell r="V2770">
            <v>0</v>
          </cell>
        </row>
        <row r="2771">
          <cell r="G2771" t="str">
            <v>EVA</v>
          </cell>
          <cell r="J2771" t="str">
            <v>ND</v>
          </cell>
          <cell r="L2771" t="str">
            <v>Energy</v>
          </cell>
          <cell r="M2771" t="str">
            <v>Summer</v>
          </cell>
          <cell r="N2771" t="str">
            <v>Peak</v>
          </cell>
          <cell r="R2771" t="str">
            <v>N/A</v>
          </cell>
          <cell r="V2771">
            <v>0</v>
          </cell>
        </row>
        <row r="2772">
          <cell r="G2772" t="str">
            <v>EVA</v>
          </cell>
          <cell r="J2772" t="str">
            <v>ND</v>
          </cell>
          <cell r="L2772" t="str">
            <v>Energy</v>
          </cell>
          <cell r="M2772" t="str">
            <v>Winter</v>
          </cell>
          <cell r="N2772" t="str">
            <v>Off Peak</v>
          </cell>
          <cell r="R2772" t="str">
            <v>N/A</v>
          </cell>
          <cell r="V2772">
            <v>0</v>
          </cell>
        </row>
        <row r="2773">
          <cell r="G2773" t="str">
            <v>EVA</v>
          </cell>
          <cell r="J2773" t="str">
            <v>ND</v>
          </cell>
          <cell r="L2773" t="str">
            <v>Energy</v>
          </cell>
          <cell r="M2773" t="str">
            <v>Winter</v>
          </cell>
          <cell r="N2773" t="str">
            <v>Part Peak</v>
          </cell>
          <cell r="R2773" t="str">
            <v>N/A</v>
          </cell>
          <cell r="V2773">
            <v>0</v>
          </cell>
        </row>
        <row r="2774">
          <cell r="G2774" t="str">
            <v>EVA</v>
          </cell>
          <cell r="J2774" t="str">
            <v>ND</v>
          </cell>
          <cell r="L2774" t="str">
            <v>Energy</v>
          </cell>
          <cell r="M2774" t="str">
            <v>Winter</v>
          </cell>
          <cell r="N2774" t="str">
            <v>Peak</v>
          </cell>
          <cell r="R2774" t="str">
            <v>N/A</v>
          </cell>
          <cell r="V2774">
            <v>0</v>
          </cell>
        </row>
        <row r="2775">
          <cell r="G2775" t="str">
            <v>EVA</v>
          </cell>
          <cell r="J2775" t="str">
            <v>NSGC</v>
          </cell>
          <cell r="L2775" t="str">
            <v>Energy</v>
          </cell>
          <cell r="M2775" t="str">
            <v>N/A</v>
          </cell>
          <cell r="N2775" t="str">
            <v>Min Bill kWh</v>
          </cell>
          <cell r="R2775" t="str">
            <v>N/A</v>
          </cell>
          <cell r="V2775">
            <v>0</v>
          </cell>
        </row>
        <row r="2776">
          <cell r="G2776" t="str">
            <v>EVA</v>
          </cell>
          <cell r="J2776" t="str">
            <v>NSGC</v>
          </cell>
          <cell r="L2776" t="str">
            <v>Energy</v>
          </cell>
          <cell r="M2776" t="str">
            <v>Summer</v>
          </cell>
          <cell r="N2776" t="str">
            <v>Off Peak</v>
          </cell>
          <cell r="R2776" t="str">
            <v>N/A</v>
          </cell>
          <cell r="V2776">
            <v>0</v>
          </cell>
        </row>
        <row r="2777">
          <cell r="G2777" t="str">
            <v>EVA</v>
          </cell>
          <cell r="J2777" t="str">
            <v>NSGC</v>
          </cell>
          <cell r="L2777" t="str">
            <v>Energy</v>
          </cell>
          <cell r="M2777" t="str">
            <v>Summer</v>
          </cell>
          <cell r="N2777" t="str">
            <v>Part Peak</v>
          </cell>
          <cell r="R2777" t="str">
            <v>N/A</v>
          </cell>
          <cell r="V2777">
            <v>0</v>
          </cell>
        </row>
        <row r="2778">
          <cell r="G2778" t="str">
            <v>EVA</v>
          </cell>
          <cell r="J2778" t="str">
            <v>NSGC</v>
          </cell>
          <cell r="L2778" t="str">
            <v>Energy</v>
          </cell>
          <cell r="M2778" t="str">
            <v>Summer</v>
          </cell>
          <cell r="N2778" t="str">
            <v>Peak</v>
          </cell>
          <cell r="R2778" t="str">
            <v>N/A</v>
          </cell>
          <cell r="V2778">
            <v>0</v>
          </cell>
        </row>
        <row r="2779">
          <cell r="G2779" t="str">
            <v>EVA</v>
          </cell>
          <cell r="J2779" t="str">
            <v>NSGC</v>
          </cell>
          <cell r="L2779" t="str">
            <v>Energy</v>
          </cell>
          <cell r="M2779" t="str">
            <v>Winter</v>
          </cell>
          <cell r="N2779" t="str">
            <v>Off Peak</v>
          </cell>
          <cell r="R2779" t="str">
            <v>N/A</v>
          </cell>
          <cell r="V2779">
            <v>0</v>
          </cell>
        </row>
        <row r="2780">
          <cell r="G2780" t="str">
            <v>EVA</v>
          </cell>
          <cell r="J2780" t="str">
            <v>NSGC</v>
          </cell>
          <cell r="L2780" t="str">
            <v>Energy</v>
          </cell>
          <cell r="M2780" t="str">
            <v>Winter</v>
          </cell>
          <cell r="N2780" t="str">
            <v>Part Peak</v>
          </cell>
          <cell r="R2780" t="str">
            <v>N/A</v>
          </cell>
          <cell r="V2780">
            <v>0</v>
          </cell>
        </row>
        <row r="2781">
          <cell r="G2781" t="str">
            <v>EVA</v>
          </cell>
          <cell r="J2781" t="str">
            <v>NSGC</v>
          </cell>
          <cell r="L2781" t="str">
            <v>Energy</v>
          </cell>
          <cell r="M2781" t="str">
            <v>Winter</v>
          </cell>
          <cell r="N2781" t="str">
            <v>Peak</v>
          </cell>
          <cell r="R2781" t="str">
            <v>N/A</v>
          </cell>
          <cell r="V2781">
            <v>0</v>
          </cell>
        </row>
        <row r="2782">
          <cell r="G2782" t="str">
            <v>EVA</v>
          </cell>
          <cell r="J2782" t="str">
            <v>PPP</v>
          </cell>
          <cell r="L2782" t="str">
            <v>Energy</v>
          </cell>
          <cell r="M2782" t="str">
            <v>N/A</v>
          </cell>
          <cell r="N2782" t="str">
            <v>Min Bill kWh</v>
          </cell>
          <cell r="R2782" t="str">
            <v>N/A</v>
          </cell>
          <cell r="V2782">
            <v>0</v>
          </cell>
        </row>
        <row r="2783">
          <cell r="G2783" t="str">
            <v>EVA</v>
          </cell>
          <cell r="J2783" t="str">
            <v>PPP</v>
          </cell>
          <cell r="L2783" t="str">
            <v>Energy</v>
          </cell>
          <cell r="M2783" t="str">
            <v>Summer</v>
          </cell>
          <cell r="N2783" t="str">
            <v>Off Peak</v>
          </cell>
          <cell r="R2783" t="str">
            <v>N/A</v>
          </cell>
          <cell r="V2783">
            <v>0</v>
          </cell>
        </row>
        <row r="2784">
          <cell r="G2784" t="str">
            <v>EVA</v>
          </cell>
          <cell r="J2784" t="str">
            <v>PPP</v>
          </cell>
          <cell r="L2784" t="str">
            <v>Energy</v>
          </cell>
          <cell r="M2784" t="str">
            <v>Summer</v>
          </cell>
          <cell r="N2784" t="str">
            <v>Part Peak</v>
          </cell>
          <cell r="R2784" t="str">
            <v>N/A</v>
          </cell>
          <cell r="V2784">
            <v>0</v>
          </cell>
        </row>
        <row r="2785">
          <cell r="G2785" t="str">
            <v>EVA</v>
          </cell>
          <cell r="J2785" t="str">
            <v>PPP</v>
          </cell>
          <cell r="L2785" t="str">
            <v>Energy</v>
          </cell>
          <cell r="M2785" t="str">
            <v>Summer</v>
          </cell>
          <cell r="N2785" t="str">
            <v>Peak</v>
          </cell>
          <cell r="R2785" t="str">
            <v>N/A</v>
          </cell>
          <cell r="V2785">
            <v>0</v>
          </cell>
        </row>
        <row r="2786">
          <cell r="G2786" t="str">
            <v>EVA</v>
          </cell>
          <cell r="J2786" t="str">
            <v>PPP</v>
          </cell>
          <cell r="L2786" t="str">
            <v>Energy</v>
          </cell>
          <cell r="M2786" t="str">
            <v>Winter</v>
          </cell>
          <cell r="N2786" t="str">
            <v>Off Peak</v>
          </cell>
          <cell r="R2786" t="str">
            <v>N/A</v>
          </cell>
          <cell r="V2786">
            <v>0</v>
          </cell>
        </row>
        <row r="2787">
          <cell r="G2787" t="str">
            <v>EVA</v>
          </cell>
          <cell r="J2787" t="str">
            <v>PPP</v>
          </cell>
          <cell r="L2787" t="str">
            <v>Energy</v>
          </cell>
          <cell r="M2787" t="str">
            <v>Winter</v>
          </cell>
          <cell r="N2787" t="str">
            <v>Part Peak</v>
          </cell>
          <cell r="R2787" t="str">
            <v>N/A</v>
          </cell>
          <cell r="V2787">
            <v>0</v>
          </cell>
        </row>
        <row r="2788">
          <cell r="G2788" t="str">
            <v>EVA</v>
          </cell>
          <cell r="J2788" t="str">
            <v>PPP</v>
          </cell>
          <cell r="L2788" t="str">
            <v>Energy</v>
          </cell>
          <cell r="M2788" t="str">
            <v>Winter</v>
          </cell>
          <cell r="N2788" t="str">
            <v>Peak</v>
          </cell>
          <cell r="R2788" t="str">
            <v>N/A</v>
          </cell>
          <cell r="V2788">
            <v>0</v>
          </cell>
        </row>
        <row r="2789">
          <cell r="G2789" t="str">
            <v>EVA</v>
          </cell>
          <cell r="J2789" t="str">
            <v>PPP</v>
          </cell>
          <cell r="L2789" t="str">
            <v>Energy</v>
          </cell>
          <cell r="M2789" t="str">
            <v>N/A</v>
          </cell>
          <cell r="N2789" t="str">
            <v>Min Bill kWh</v>
          </cell>
          <cell r="R2789" t="str">
            <v>N/A</v>
          </cell>
          <cell r="V2789">
            <v>0</v>
          </cell>
        </row>
        <row r="2790">
          <cell r="G2790" t="str">
            <v>EVA</v>
          </cell>
          <cell r="J2790" t="str">
            <v>PPP</v>
          </cell>
          <cell r="L2790" t="str">
            <v>Energy</v>
          </cell>
          <cell r="M2790" t="str">
            <v>Summer</v>
          </cell>
          <cell r="N2790" t="str">
            <v>Off Peak</v>
          </cell>
          <cell r="R2790" t="str">
            <v>N/A</v>
          </cell>
          <cell r="V2790">
            <v>0</v>
          </cell>
        </row>
        <row r="2791">
          <cell r="G2791" t="str">
            <v>EVA</v>
          </cell>
          <cell r="J2791" t="str">
            <v>PPP</v>
          </cell>
          <cell r="L2791" t="str">
            <v>Energy</v>
          </cell>
          <cell r="M2791" t="str">
            <v>Summer</v>
          </cell>
          <cell r="N2791" t="str">
            <v>Part Peak</v>
          </cell>
          <cell r="R2791" t="str">
            <v>N/A</v>
          </cell>
          <cell r="V2791">
            <v>0</v>
          </cell>
        </row>
        <row r="2792">
          <cell r="G2792" t="str">
            <v>EVA</v>
          </cell>
          <cell r="J2792" t="str">
            <v>PPP</v>
          </cell>
          <cell r="L2792" t="str">
            <v>Energy</v>
          </cell>
          <cell r="M2792" t="str">
            <v>Summer</v>
          </cell>
          <cell r="N2792" t="str">
            <v>Peak</v>
          </cell>
          <cell r="R2792" t="str">
            <v>N/A</v>
          </cell>
          <cell r="V2792">
            <v>0</v>
          </cell>
        </row>
        <row r="2793">
          <cell r="G2793" t="str">
            <v>EVA</v>
          </cell>
          <cell r="J2793" t="str">
            <v>PPP</v>
          </cell>
          <cell r="L2793" t="str">
            <v>Energy</v>
          </cell>
          <cell r="M2793" t="str">
            <v>Winter</v>
          </cell>
          <cell r="N2793" t="str">
            <v>Off Peak</v>
          </cell>
          <cell r="R2793" t="str">
            <v>N/A</v>
          </cell>
          <cell r="V2793">
            <v>0</v>
          </cell>
        </row>
        <row r="2794">
          <cell r="G2794" t="str">
            <v>EVA</v>
          </cell>
          <cell r="J2794" t="str">
            <v>PPP</v>
          </cell>
          <cell r="L2794" t="str">
            <v>Energy</v>
          </cell>
          <cell r="M2794" t="str">
            <v>Winter</v>
          </cell>
          <cell r="N2794" t="str">
            <v>Part Peak</v>
          </cell>
          <cell r="R2794" t="str">
            <v>N/A</v>
          </cell>
          <cell r="V2794">
            <v>0</v>
          </cell>
        </row>
        <row r="2795">
          <cell r="G2795" t="str">
            <v>EVA</v>
          </cell>
          <cell r="J2795" t="str">
            <v>PPP</v>
          </cell>
          <cell r="L2795" t="str">
            <v>Energy</v>
          </cell>
          <cell r="M2795" t="str">
            <v>Winter</v>
          </cell>
          <cell r="N2795" t="str">
            <v>Peak</v>
          </cell>
          <cell r="R2795" t="str">
            <v>N/A</v>
          </cell>
          <cell r="V2795">
            <v>0</v>
          </cell>
        </row>
        <row r="2796">
          <cell r="G2796" t="str">
            <v>EVA</v>
          </cell>
          <cell r="J2796" t="str">
            <v>RS</v>
          </cell>
          <cell r="L2796" t="str">
            <v>Energy</v>
          </cell>
          <cell r="M2796" t="str">
            <v>Summer</v>
          </cell>
          <cell r="N2796" t="str">
            <v>Peak</v>
          </cell>
          <cell r="R2796" t="str">
            <v>N/A</v>
          </cell>
          <cell r="V2796">
            <v>0</v>
          </cell>
        </row>
        <row r="2797">
          <cell r="G2797" t="str">
            <v>EVA</v>
          </cell>
          <cell r="J2797" t="str">
            <v>RS</v>
          </cell>
          <cell r="L2797" t="str">
            <v>Energy</v>
          </cell>
          <cell r="M2797" t="str">
            <v>Summer</v>
          </cell>
          <cell r="N2797" t="str">
            <v>Part Peak</v>
          </cell>
          <cell r="R2797" t="str">
            <v>N/A</v>
          </cell>
          <cell r="V2797">
            <v>0</v>
          </cell>
        </row>
        <row r="2798">
          <cell r="G2798" t="str">
            <v>EVA</v>
          </cell>
          <cell r="J2798" t="str">
            <v>RS</v>
          </cell>
          <cell r="L2798" t="str">
            <v>Energy</v>
          </cell>
          <cell r="M2798" t="str">
            <v>Summer</v>
          </cell>
          <cell r="N2798" t="str">
            <v>Off Peak</v>
          </cell>
          <cell r="R2798" t="str">
            <v>N/A</v>
          </cell>
          <cell r="V2798">
            <v>0</v>
          </cell>
        </row>
        <row r="2799">
          <cell r="G2799" t="str">
            <v>EVA</v>
          </cell>
          <cell r="J2799" t="str">
            <v>RS</v>
          </cell>
          <cell r="L2799" t="str">
            <v>Energy</v>
          </cell>
          <cell r="M2799" t="str">
            <v>Winter</v>
          </cell>
          <cell r="N2799" t="str">
            <v>Peak</v>
          </cell>
          <cell r="R2799" t="str">
            <v>N/A</v>
          </cell>
          <cell r="V2799">
            <v>0</v>
          </cell>
        </row>
        <row r="2800">
          <cell r="G2800" t="str">
            <v>EVA</v>
          </cell>
          <cell r="J2800" t="str">
            <v>RS</v>
          </cell>
          <cell r="L2800" t="str">
            <v>Energy</v>
          </cell>
          <cell r="M2800" t="str">
            <v>Winter</v>
          </cell>
          <cell r="N2800" t="str">
            <v>Part Peak</v>
          </cell>
          <cell r="R2800" t="str">
            <v>N/A</v>
          </cell>
          <cell r="V2800">
            <v>0</v>
          </cell>
        </row>
        <row r="2801">
          <cell r="G2801" t="str">
            <v>EVA</v>
          </cell>
          <cell r="J2801" t="str">
            <v>RS</v>
          </cell>
          <cell r="L2801" t="str">
            <v>Energy</v>
          </cell>
          <cell r="M2801" t="str">
            <v>Winter</v>
          </cell>
          <cell r="N2801" t="str">
            <v>Off Peak</v>
          </cell>
          <cell r="R2801" t="str">
            <v>N/A</v>
          </cell>
          <cell r="V2801">
            <v>0</v>
          </cell>
        </row>
        <row r="2802">
          <cell r="G2802" t="str">
            <v>EVA</v>
          </cell>
          <cell r="J2802" t="str">
            <v>RS</v>
          </cell>
          <cell r="L2802" t="str">
            <v>Energy</v>
          </cell>
          <cell r="M2802" t="str">
            <v>N/A</v>
          </cell>
          <cell r="N2802" t="str">
            <v>Min Bill kWh</v>
          </cell>
          <cell r="R2802" t="str">
            <v>N/A</v>
          </cell>
          <cell r="V2802">
            <v>0</v>
          </cell>
        </row>
        <row r="2803">
          <cell r="G2803" t="str">
            <v>EVA</v>
          </cell>
          <cell r="J2803" t="str">
            <v>TRA</v>
          </cell>
          <cell r="L2803" t="str">
            <v>Energy</v>
          </cell>
          <cell r="M2803" t="str">
            <v>N/A</v>
          </cell>
          <cell r="N2803" t="str">
            <v>Min Bill kWh</v>
          </cell>
          <cell r="R2803" t="str">
            <v>N/A</v>
          </cell>
          <cell r="V2803">
            <v>0</v>
          </cell>
        </row>
        <row r="2804">
          <cell r="G2804" t="str">
            <v>EVA</v>
          </cell>
          <cell r="J2804" t="str">
            <v>TRA</v>
          </cell>
          <cell r="L2804" t="str">
            <v>Energy</v>
          </cell>
          <cell r="M2804" t="str">
            <v>Summer</v>
          </cell>
          <cell r="N2804" t="str">
            <v>Off Peak</v>
          </cell>
          <cell r="R2804" t="str">
            <v>N/A</v>
          </cell>
          <cell r="V2804">
            <v>0</v>
          </cell>
        </row>
        <row r="2805">
          <cell r="G2805" t="str">
            <v>EVA</v>
          </cell>
          <cell r="J2805" t="str">
            <v>TRA</v>
          </cell>
          <cell r="L2805" t="str">
            <v>Energy</v>
          </cell>
          <cell r="M2805" t="str">
            <v>Summer</v>
          </cell>
          <cell r="N2805" t="str">
            <v>Part Peak</v>
          </cell>
          <cell r="R2805" t="str">
            <v>N/A</v>
          </cell>
          <cell r="V2805">
            <v>0</v>
          </cell>
        </row>
        <row r="2806">
          <cell r="G2806" t="str">
            <v>EVA</v>
          </cell>
          <cell r="J2806" t="str">
            <v>TRA</v>
          </cell>
          <cell r="L2806" t="str">
            <v>Energy</v>
          </cell>
          <cell r="M2806" t="str">
            <v>Summer</v>
          </cell>
          <cell r="N2806" t="str">
            <v>Peak</v>
          </cell>
          <cell r="R2806" t="str">
            <v>N/A</v>
          </cell>
          <cell r="V2806">
            <v>0</v>
          </cell>
        </row>
        <row r="2807">
          <cell r="G2807" t="str">
            <v>EVA</v>
          </cell>
          <cell r="J2807" t="str">
            <v>TRA</v>
          </cell>
          <cell r="L2807" t="str">
            <v>Energy</v>
          </cell>
          <cell r="M2807" t="str">
            <v>Winter</v>
          </cell>
          <cell r="N2807" t="str">
            <v>Off Peak</v>
          </cell>
          <cell r="R2807" t="str">
            <v>N/A</v>
          </cell>
          <cell r="V2807">
            <v>0</v>
          </cell>
        </row>
        <row r="2808">
          <cell r="G2808" t="str">
            <v>EVA</v>
          </cell>
          <cell r="J2808" t="str">
            <v>TRA</v>
          </cell>
          <cell r="L2808" t="str">
            <v>Energy</v>
          </cell>
          <cell r="M2808" t="str">
            <v>Winter</v>
          </cell>
          <cell r="N2808" t="str">
            <v>Part Peak</v>
          </cell>
          <cell r="R2808" t="str">
            <v>N/A</v>
          </cell>
          <cell r="V2808">
            <v>0</v>
          </cell>
        </row>
        <row r="2809">
          <cell r="G2809" t="str">
            <v>EVA</v>
          </cell>
          <cell r="J2809" t="str">
            <v>TRA</v>
          </cell>
          <cell r="L2809" t="str">
            <v>Energy</v>
          </cell>
          <cell r="M2809" t="str">
            <v>Winter</v>
          </cell>
          <cell r="N2809" t="str">
            <v>Peak</v>
          </cell>
          <cell r="R2809" t="str">
            <v>N/A</v>
          </cell>
          <cell r="V2809">
            <v>0</v>
          </cell>
        </row>
        <row r="2810">
          <cell r="G2810" t="str">
            <v>EVA</v>
          </cell>
          <cell r="J2810" t="str">
            <v>TRA</v>
          </cell>
          <cell r="L2810" t="str">
            <v>Energy</v>
          </cell>
          <cell r="M2810" t="str">
            <v>N/A</v>
          </cell>
          <cell r="N2810" t="str">
            <v>Min Bill kWh</v>
          </cell>
          <cell r="R2810" t="str">
            <v>N/A</v>
          </cell>
          <cell r="V2810">
            <v>0</v>
          </cell>
        </row>
        <row r="2811">
          <cell r="G2811" t="str">
            <v>EVA</v>
          </cell>
          <cell r="J2811" t="str">
            <v>TRA</v>
          </cell>
          <cell r="L2811" t="str">
            <v>Energy</v>
          </cell>
          <cell r="M2811" t="str">
            <v>Summer</v>
          </cell>
          <cell r="N2811" t="str">
            <v>Off Peak</v>
          </cell>
          <cell r="R2811" t="str">
            <v>N/A</v>
          </cell>
          <cell r="V2811">
            <v>0</v>
          </cell>
        </row>
        <row r="2812">
          <cell r="G2812" t="str">
            <v>EVA</v>
          </cell>
          <cell r="J2812" t="str">
            <v>TRA</v>
          </cell>
          <cell r="L2812" t="str">
            <v>Energy</v>
          </cell>
          <cell r="M2812" t="str">
            <v>Summer</v>
          </cell>
          <cell r="N2812" t="str">
            <v>Part Peak</v>
          </cell>
          <cell r="R2812" t="str">
            <v>N/A</v>
          </cell>
          <cell r="V2812">
            <v>0</v>
          </cell>
        </row>
        <row r="2813">
          <cell r="G2813" t="str">
            <v>EVA</v>
          </cell>
          <cell r="J2813" t="str">
            <v>TRA</v>
          </cell>
          <cell r="L2813" t="str">
            <v>Energy</v>
          </cell>
          <cell r="M2813" t="str">
            <v>Summer</v>
          </cell>
          <cell r="N2813" t="str">
            <v>Peak</v>
          </cell>
          <cell r="R2813" t="str">
            <v>N/A</v>
          </cell>
          <cell r="V2813">
            <v>0</v>
          </cell>
        </row>
        <row r="2814">
          <cell r="G2814" t="str">
            <v>EVA</v>
          </cell>
          <cell r="J2814" t="str">
            <v>TRA</v>
          </cell>
          <cell r="L2814" t="str">
            <v>Energy</v>
          </cell>
          <cell r="M2814" t="str">
            <v>Winter</v>
          </cell>
          <cell r="N2814" t="str">
            <v>Off Peak</v>
          </cell>
          <cell r="R2814" t="str">
            <v>N/A</v>
          </cell>
          <cell r="V2814">
            <v>0</v>
          </cell>
        </row>
        <row r="2815">
          <cell r="G2815" t="str">
            <v>EVA</v>
          </cell>
          <cell r="J2815" t="str">
            <v>TRA</v>
          </cell>
          <cell r="L2815" t="str">
            <v>Energy</v>
          </cell>
          <cell r="M2815" t="str">
            <v>Winter</v>
          </cell>
          <cell r="N2815" t="str">
            <v>Part Peak</v>
          </cell>
          <cell r="R2815" t="str">
            <v>N/A</v>
          </cell>
          <cell r="V2815">
            <v>0</v>
          </cell>
        </row>
        <row r="2816">
          <cell r="G2816" t="str">
            <v>EVA</v>
          </cell>
          <cell r="J2816" t="str">
            <v>TRA</v>
          </cell>
          <cell r="L2816" t="str">
            <v>Energy</v>
          </cell>
          <cell r="M2816" t="str">
            <v>Winter</v>
          </cell>
          <cell r="N2816" t="str">
            <v>Peak</v>
          </cell>
          <cell r="R2816" t="str">
            <v>N/A</v>
          </cell>
          <cell r="V2816">
            <v>0</v>
          </cell>
        </row>
        <row r="2817">
          <cell r="G2817" t="str">
            <v>EVA</v>
          </cell>
          <cell r="J2817" t="str">
            <v>TRA</v>
          </cell>
          <cell r="L2817" t="str">
            <v>Energy</v>
          </cell>
          <cell r="M2817" t="str">
            <v>N/A</v>
          </cell>
          <cell r="N2817" t="str">
            <v>Min Bill kWh</v>
          </cell>
          <cell r="R2817" t="str">
            <v>N/A</v>
          </cell>
          <cell r="V2817">
            <v>0</v>
          </cell>
        </row>
        <row r="2818">
          <cell r="G2818" t="str">
            <v>EVA</v>
          </cell>
          <cell r="J2818" t="str">
            <v>TRA</v>
          </cell>
          <cell r="L2818" t="str">
            <v>Energy</v>
          </cell>
          <cell r="M2818" t="str">
            <v>Summer</v>
          </cell>
          <cell r="N2818" t="str">
            <v>Off Peak</v>
          </cell>
          <cell r="R2818" t="str">
            <v>N/A</v>
          </cell>
          <cell r="V2818">
            <v>0</v>
          </cell>
        </row>
        <row r="2819">
          <cell r="G2819" t="str">
            <v>EVA</v>
          </cell>
          <cell r="J2819" t="str">
            <v>TRA</v>
          </cell>
          <cell r="L2819" t="str">
            <v>Energy</v>
          </cell>
          <cell r="M2819" t="str">
            <v>Summer</v>
          </cell>
          <cell r="N2819" t="str">
            <v>Part Peak</v>
          </cell>
          <cell r="R2819" t="str">
            <v>N/A</v>
          </cell>
          <cell r="V2819">
            <v>0</v>
          </cell>
        </row>
        <row r="2820">
          <cell r="G2820" t="str">
            <v>EVA</v>
          </cell>
          <cell r="J2820" t="str">
            <v>TRA</v>
          </cell>
          <cell r="L2820" t="str">
            <v>Energy</v>
          </cell>
          <cell r="M2820" t="str">
            <v>Summer</v>
          </cell>
          <cell r="N2820" t="str">
            <v>Peak</v>
          </cell>
          <cell r="R2820" t="str">
            <v>N/A</v>
          </cell>
          <cell r="V2820">
            <v>0</v>
          </cell>
        </row>
        <row r="2821">
          <cell r="G2821" t="str">
            <v>EVA</v>
          </cell>
          <cell r="J2821" t="str">
            <v>TRA</v>
          </cell>
          <cell r="L2821" t="str">
            <v>Energy</v>
          </cell>
          <cell r="M2821" t="str">
            <v>Winter</v>
          </cell>
          <cell r="N2821" t="str">
            <v>Off Peak</v>
          </cell>
          <cell r="R2821" t="str">
            <v>N/A</v>
          </cell>
          <cell r="V2821">
            <v>0</v>
          </cell>
        </row>
        <row r="2822">
          <cell r="G2822" t="str">
            <v>EVA</v>
          </cell>
          <cell r="J2822" t="str">
            <v>TRA</v>
          </cell>
          <cell r="L2822" t="str">
            <v>Energy</v>
          </cell>
          <cell r="M2822" t="str">
            <v>Winter</v>
          </cell>
          <cell r="N2822" t="str">
            <v>Part Peak</v>
          </cell>
          <cell r="R2822" t="str">
            <v>N/A</v>
          </cell>
          <cell r="V2822">
            <v>0</v>
          </cell>
        </row>
        <row r="2823">
          <cell r="G2823" t="str">
            <v>EVA</v>
          </cell>
          <cell r="J2823" t="str">
            <v>TRA</v>
          </cell>
          <cell r="L2823" t="str">
            <v>Energy</v>
          </cell>
          <cell r="M2823" t="str">
            <v>Winter</v>
          </cell>
          <cell r="N2823" t="str">
            <v>Peak</v>
          </cell>
          <cell r="R2823" t="str">
            <v>N/A</v>
          </cell>
          <cell r="V2823">
            <v>0</v>
          </cell>
        </row>
        <row r="2824">
          <cell r="G2824" t="str">
            <v>EVA</v>
          </cell>
          <cell r="J2824" t="str">
            <v>TRA</v>
          </cell>
          <cell r="L2824" t="str">
            <v>Energy</v>
          </cell>
          <cell r="M2824" t="str">
            <v>N/A</v>
          </cell>
          <cell r="N2824" t="str">
            <v>Min Bill kWh</v>
          </cell>
          <cell r="R2824" t="str">
            <v>N/A</v>
          </cell>
          <cell r="V2824">
            <v>0</v>
          </cell>
        </row>
        <row r="2825">
          <cell r="G2825" t="str">
            <v>EVA</v>
          </cell>
          <cell r="J2825" t="str">
            <v>TRA</v>
          </cell>
          <cell r="L2825" t="str">
            <v>Energy</v>
          </cell>
          <cell r="M2825" t="str">
            <v>Summer</v>
          </cell>
          <cell r="N2825" t="str">
            <v>Off Peak</v>
          </cell>
          <cell r="R2825" t="str">
            <v>N/A</v>
          </cell>
          <cell r="V2825">
            <v>0</v>
          </cell>
        </row>
        <row r="2826">
          <cell r="G2826" t="str">
            <v>EVA</v>
          </cell>
          <cell r="J2826" t="str">
            <v>TRA</v>
          </cell>
          <cell r="L2826" t="str">
            <v>Energy</v>
          </cell>
          <cell r="M2826" t="str">
            <v>Summer</v>
          </cell>
          <cell r="N2826" t="str">
            <v>Part Peak</v>
          </cell>
          <cell r="R2826" t="str">
            <v>N/A</v>
          </cell>
          <cell r="V2826">
            <v>0</v>
          </cell>
        </row>
        <row r="2827">
          <cell r="G2827" t="str">
            <v>EVA</v>
          </cell>
          <cell r="J2827" t="str">
            <v>TRA</v>
          </cell>
          <cell r="L2827" t="str">
            <v>Energy</v>
          </cell>
          <cell r="M2827" t="str">
            <v>Summer</v>
          </cell>
          <cell r="N2827" t="str">
            <v>Peak</v>
          </cell>
          <cell r="R2827" t="str">
            <v>N/A</v>
          </cell>
          <cell r="V2827">
            <v>0</v>
          </cell>
        </row>
        <row r="2828">
          <cell r="G2828" t="str">
            <v>EVA</v>
          </cell>
          <cell r="J2828" t="str">
            <v>TRA</v>
          </cell>
          <cell r="L2828" t="str">
            <v>Energy</v>
          </cell>
          <cell r="M2828" t="str">
            <v>Winter</v>
          </cell>
          <cell r="N2828" t="str">
            <v>Off Peak</v>
          </cell>
          <cell r="R2828" t="str">
            <v>N/A</v>
          </cell>
          <cell r="V2828">
            <v>0</v>
          </cell>
        </row>
        <row r="2829">
          <cell r="G2829" t="str">
            <v>EVA</v>
          </cell>
          <cell r="J2829" t="str">
            <v>TRA</v>
          </cell>
          <cell r="L2829" t="str">
            <v>Energy</v>
          </cell>
          <cell r="M2829" t="str">
            <v>Winter</v>
          </cell>
          <cell r="N2829" t="str">
            <v>Part Peak</v>
          </cell>
          <cell r="R2829" t="str">
            <v>N/A</v>
          </cell>
          <cell r="V2829">
            <v>0</v>
          </cell>
        </row>
        <row r="2830">
          <cell r="G2830" t="str">
            <v>EVA</v>
          </cell>
          <cell r="J2830" t="str">
            <v>TRA</v>
          </cell>
          <cell r="L2830" t="str">
            <v>Energy</v>
          </cell>
          <cell r="M2830" t="str">
            <v>Winter</v>
          </cell>
          <cell r="N2830" t="str">
            <v>Peak</v>
          </cell>
          <cell r="R2830" t="str">
            <v>N/A</v>
          </cell>
          <cell r="V2830">
            <v>0</v>
          </cell>
        </row>
        <row r="2831">
          <cell r="G2831" t="str">
            <v>EVA</v>
          </cell>
          <cell r="J2831" t="str">
            <v>Trans</v>
          </cell>
          <cell r="L2831" t="str">
            <v>Energy</v>
          </cell>
          <cell r="M2831" t="str">
            <v>N/A</v>
          </cell>
          <cell r="N2831" t="str">
            <v>Min Bill kWh</v>
          </cell>
          <cell r="R2831" t="str">
            <v>N/A</v>
          </cell>
          <cell r="V2831">
            <v>0</v>
          </cell>
        </row>
        <row r="2832">
          <cell r="G2832" t="str">
            <v>EVA</v>
          </cell>
          <cell r="J2832" t="str">
            <v>Trans</v>
          </cell>
          <cell r="L2832" t="str">
            <v>Energy</v>
          </cell>
          <cell r="M2832" t="str">
            <v>Summer</v>
          </cell>
          <cell r="N2832" t="str">
            <v>Off Peak</v>
          </cell>
          <cell r="R2832" t="str">
            <v>N/A</v>
          </cell>
          <cell r="V2832">
            <v>0</v>
          </cell>
        </row>
        <row r="2833">
          <cell r="G2833" t="str">
            <v>EVA</v>
          </cell>
          <cell r="J2833" t="str">
            <v>Trans</v>
          </cell>
          <cell r="L2833" t="str">
            <v>Energy</v>
          </cell>
          <cell r="M2833" t="str">
            <v>Summer</v>
          </cell>
          <cell r="N2833" t="str">
            <v>Part Peak</v>
          </cell>
          <cell r="R2833" t="str">
            <v>N/A</v>
          </cell>
          <cell r="V2833">
            <v>0</v>
          </cell>
        </row>
        <row r="2834">
          <cell r="G2834" t="str">
            <v>EVA</v>
          </cell>
          <cell r="J2834" t="str">
            <v>Trans</v>
          </cell>
          <cell r="L2834" t="str">
            <v>Energy</v>
          </cell>
          <cell r="M2834" t="str">
            <v>Summer</v>
          </cell>
          <cell r="N2834" t="str">
            <v>Peak</v>
          </cell>
          <cell r="R2834" t="str">
            <v>N/A</v>
          </cell>
          <cell r="V2834">
            <v>0</v>
          </cell>
        </row>
        <row r="2835">
          <cell r="G2835" t="str">
            <v>EVA</v>
          </cell>
          <cell r="J2835" t="str">
            <v>Trans</v>
          </cell>
          <cell r="L2835" t="str">
            <v>Energy</v>
          </cell>
          <cell r="M2835" t="str">
            <v>Winter</v>
          </cell>
          <cell r="N2835" t="str">
            <v>Off Peak</v>
          </cell>
          <cell r="R2835" t="str">
            <v>N/A</v>
          </cell>
          <cell r="V2835">
            <v>0</v>
          </cell>
        </row>
        <row r="2836">
          <cell r="G2836" t="str">
            <v>EVA</v>
          </cell>
          <cell r="J2836" t="str">
            <v>Trans</v>
          </cell>
          <cell r="L2836" t="str">
            <v>Energy</v>
          </cell>
          <cell r="M2836" t="str">
            <v>Winter</v>
          </cell>
          <cell r="N2836" t="str">
            <v>Part Peak</v>
          </cell>
          <cell r="R2836" t="str">
            <v>N/A</v>
          </cell>
          <cell r="V2836">
            <v>0</v>
          </cell>
        </row>
        <row r="2837">
          <cell r="G2837" t="str">
            <v>EVA</v>
          </cell>
          <cell r="J2837" t="str">
            <v>Trans</v>
          </cell>
          <cell r="L2837" t="str">
            <v>Energy</v>
          </cell>
          <cell r="M2837" t="str">
            <v>Winter</v>
          </cell>
          <cell r="N2837" t="str">
            <v>Peak</v>
          </cell>
          <cell r="R2837" t="str">
            <v>N/A</v>
          </cell>
          <cell r="V2837">
            <v>0</v>
          </cell>
        </row>
        <row r="2838">
          <cell r="G2838" t="str">
            <v>EVB</v>
          </cell>
          <cell r="J2838" t="str">
            <v>AB32 Credit</v>
          </cell>
          <cell r="L2838" t="str">
            <v>Energy</v>
          </cell>
          <cell r="M2838" t="str">
            <v>Summer</v>
          </cell>
          <cell r="N2838" t="str">
            <v>Off Peak</v>
          </cell>
          <cell r="R2838" t="str">
            <v>N/A</v>
          </cell>
          <cell r="V2838">
            <v>0</v>
          </cell>
        </row>
        <row r="2839">
          <cell r="G2839" t="str">
            <v>EVB</v>
          </cell>
          <cell r="J2839" t="str">
            <v>AB32 Credit</v>
          </cell>
          <cell r="L2839" t="str">
            <v>Energy</v>
          </cell>
          <cell r="M2839" t="str">
            <v>Summer</v>
          </cell>
          <cell r="N2839" t="str">
            <v>Part Peak</v>
          </cell>
          <cell r="R2839" t="str">
            <v>N/A</v>
          </cell>
          <cell r="V2839">
            <v>0</v>
          </cell>
        </row>
        <row r="2840">
          <cell r="G2840" t="str">
            <v>EVB</v>
          </cell>
          <cell r="J2840" t="str">
            <v>AB32 Credit</v>
          </cell>
          <cell r="L2840" t="str">
            <v>Energy</v>
          </cell>
          <cell r="M2840" t="str">
            <v>Summer</v>
          </cell>
          <cell r="N2840" t="str">
            <v>Peak</v>
          </cell>
          <cell r="R2840" t="str">
            <v>N/A</v>
          </cell>
          <cell r="V2840">
            <v>0</v>
          </cell>
        </row>
        <row r="2841">
          <cell r="G2841" t="str">
            <v>EVB</v>
          </cell>
          <cell r="J2841" t="str">
            <v>AB32 Credit</v>
          </cell>
          <cell r="L2841" t="str">
            <v>Energy</v>
          </cell>
          <cell r="M2841" t="str">
            <v>Winter</v>
          </cell>
          <cell r="N2841" t="str">
            <v>Off Peak</v>
          </cell>
          <cell r="R2841" t="str">
            <v>N/A</v>
          </cell>
          <cell r="V2841">
            <v>0</v>
          </cell>
        </row>
        <row r="2842">
          <cell r="G2842" t="str">
            <v>EVB</v>
          </cell>
          <cell r="J2842" t="str">
            <v>AB32 Credit</v>
          </cell>
          <cell r="L2842" t="str">
            <v>Energy</v>
          </cell>
          <cell r="M2842" t="str">
            <v>Winter</v>
          </cell>
          <cell r="N2842" t="str">
            <v>Part Peak</v>
          </cell>
          <cell r="R2842" t="str">
            <v>N/A</v>
          </cell>
          <cell r="V2842">
            <v>0</v>
          </cell>
        </row>
        <row r="2843">
          <cell r="G2843" t="str">
            <v>EVB</v>
          </cell>
          <cell r="J2843" t="str">
            <v>AB32 Credit</v>
          </cell>
          <cell r="L2843" t="str">
            <v>Energy</v>
          </cell>
          <cell r="M2843" t="str">
            <v>Winter</v>
          </cell>
          <cell r="N2843" t="str">
            <v>Peak</v>
          </cell>
          <cell r="R2843" t="str">
            <v>N/A</v>
          </cell>
          <cell r="V2843">
            <v>0</v>
          </cell>
        </row>
        <row r="2844">
          <cell r="G2844" t="str">
            <v>EVB</v>
          </cell>
          <cell r="J2844" t="str">
            <v>CIA</v>
          </cell>
          <cell r="L2844" t="str">
            <v>Energy</v>
          </cell>
          <cell r="M2844" t="str">
            <v>Summer</v>
          </cell>
          <cell r="N2844" t="str">
            <v>Off Peak</v>
          </cell>
          <cell r="R2844" t="str">
            <v>N/A</v>
          </cell>
          <cell r="V2844">
            <v>0</v>
          </cell>
        </row>
        <row r="2845">
          <cell r="G2845" t="str">
            <v>EVB</v>
          </cell>
          <cell r="J2845" t="str">
            <v>CIA</v>
          </cell>
          <cell r="L2845" t="str">
            <v>Energy</v>
          </cell>
          <cell r="M2845" t="str">
            <v>Summer</v>
          </cell>
          <cell r="N2845" t="str">
            <v>Part Peak</v>
          </cell>
          <cell r="R2845" t="str">
            <v>N/A</v>
          </cell>
          <cell r="V2845">
            <v>0</v>
          </cell>
        </row>
        <row r="2846">
          <cell r="G2846" t="str">
            <v>EVB</v>
          </cell>
          <cell r="J2846" t="str">
            <v>CIA</v>
          </cell>
          <cell r="L2846" t="str">
            <v>Energy</v>
          </cell>
          <cell r="M2846" t="str">
            <v>Summer</v>
          </cell>
          <cell r="N2846" t="str">
            <v>Peak</v>
          </cell>
          <cell r="R2846" t="str">
            <v>N/A</v>
          </cell>
          <cell r="V2846">
            <v>0</v>
          </cell>
        </row>
        <row r="2847">
          <cell r="G2847" t="str">
            <v>EVB</v>
          </cell>
          <cell r="J2847" t="str">
            <v>CIA</v>
          </cell>
          <cell r="L2847" t="str">
            <v>Energy</v>
          </cell>
          <cell r="M2847" t="str">
            <v>Winter</v>
          </cell>
          <cell r="N2847" t="str">
            <v>Off Peak</v>
          </cell>
          <cell r="R2847" t="str">
            <v>N/A</v>
          </cell>
          <cell r="V2847">
            <v>0</v>
          </cell>
        </row>
        <row r="2848">
          <cell r="G2848" t="str">
            <v>EVB</v>
          </cell>
          <cell r="J2848" t="str">
            <v>CIA</v>
          </cell>
          <cell r="L2848" t="str">
            <v>Energy</v>
          </cell>
          <cell r="M2848" t="str">
            <v>Winter</v>
          </cell>
          <cell r="N2848" t="str">
            <v>Part Peak</v>
          </cell>
          <cell r="R2848" t="str">
            <v>N/A</v>
          </cell>
          <cell r="V2848">
            <v>0</v>
          </cell>
        </row>
        <row r="2849">
          <cell r="G2849" t="str">
            <v>EVB</v>
          </cell>
          <cell r="J2849" t="str">
            <v>CIA</v>
          </cell>
          <cell r="L2849" t="str">
            <v>Energy</v>
          </cell>
          <cell r="M2849" t="str">
            <v>Winter</v>
          </cell>
          <cell r="N2849" t="str">
            <v>Peak</v>
          </cell>
          <cell r="R2849" t="str">
            <v>N/A</v>
          </cell>
          <cell r="V2849">
            <v>0</v>
          </cell>
        </row>
        <row r="2850">
          <cell r="G2850" t="str">
            <v>EVB</v>
          </cell>
          <cell r="J2850" t="str">
            <v>CTC</v>
          </cell>
          <cell r="L2850" t="str">
            <v>Energy</v>
          </cell>
          <cell r="M2850" t="str">
            <v>Summer</v>
          </cell>
          <cell r="N2850" t="str">
            <v>Off Peak</v>
          </cell>
          <cell r="R2850" t="str">
            <v>N/A</v>
          </cell>
          <cell r="V2850">
            <v>0</v>
          </cell>
        </row>
        <row r="2851">
          <cell r="G2851" t="str">
            <v>EVB</v>
          </cell>
          <cell r="J2851" t="str">
            <v>CTC</v>
          </cell>
          <cell r="L2851" t="str">
            <v>Energy</v>
          </cell>
          <cell r="M2851" t="str">
            <v>Summer</v>
          </cell>
          <cell r="N2851" t="str">
            <v>Part Peak</v>
          </cell>
          <cell r="R2851" t="str">
            <v>N/A</v>
          </cell>
          <cell r="V2851">
            <v>0</v>
          </cell>
        </row>
        <row r="2852">
          <cell r="G2852" t="str">
            <v>EVB</v>
          </cell>
          <cell r="J2852" t="str">
            <v>CTC</v>
          </cell>
          <cell r="L2852" t="str">
            <v>Energy</v>
          </cell>
          <cell r="M2852" t="str">
            <v>Summer</v>
          </cell>
          <cell r="N2852" t="str">
            <v>Peak</v>
          </cell>
          <cell r="R2852" t="str">
            <v>N/A</v>
          </cell>
          <cell r="V2852">
            <v>0</v>
          </cell>
        </row>
        <row r="2853">
          <cell r="G2853" t="str">
            <v>EVB</v>
          </cell>
          <cell r="J2853" t="str">
            <v>CTC</v>
          </cell>
          <cell r="L2853" t="str">
            <v>Energy</v>
          </cell>
          <cell r="M2853" t="str">
            <v>Winter</v>
          </cell>
          <cell r="N2853" t="str">
            <v>Off Peak</v>
          </cell>
          <cell r="R2853" t="str">
            <v>N/A</v>
          </cell>
          <cell r="V2853">
            <v>0</v>
          </cell>
        </row>
        <row r="2854">
          <cell r="G2854" t="str">
            <v>EVB</v>
          </cell>
          <cell r="J2854" t="str">
            <v>CTC</v>
          </cell>
          <cell r="L2854" t="str">
            <v>Energy</v>
          </cell>
          <cell r="M2854" t="str">
            <v>Winter</v>
          </cell>
          <cell r="N2854" t="str">
            <v>Part Peak</v>
          </cell>
          <cell r="R2854" t="str">
            <v>N/A</v>
          </cell>
          <cell r="V2854">
            <v>0</v>
          </cell>
        </row>
        <row r="2855">
          <cell r="G2855" t="str">
            <v>EVB</v>
          </cell>
          <cell r="J2855" t="str">
            <v>CTC</v>
          </cell>
          <cell r="L2855" t="str">
            <v>Energy</v>
          </cell>
          <cell r="M2855" t="str">
            <v>Winter</v>
          </cell>
          <cell r="N2855" t="str">
            <v>Peak</v>
          </cell>
          <cell r="R2855" t="str">
            <v>N/A</v>
          </cell>
          <cell r="V2855">
            <v>0</v>
          </cell>
        </row>
        <row r="2856">
          <cell r="G2856" t="str">
            <v>EVB</v>
          </cell>
          <cell r="J2856" t="str">
            <v>Distribution</v>
          </cell>
          <cell r="L2856" t="str">
            <v>Energy</v>
          </cell>
          <cell r="M2856" t="str">
            <v>Summer</v>
          </cell>
          <cell r="N2856" t="str">
            <v>Off Peak</v>
          </cell>
          <cell r="R2856" t="str">
            <v>N/A</v>
          </cell>
          <cell r="V2856">
            <v>0</v>
          </cell>
        </row>
        <row r="2857">
          <cell r="G2857" t="str">
            <v>EVB</v>
          </cell>
          <cell r="J2857" t="str">
            <v>Distribution</v>
          </cell>
          <cell r="L2857" t="str">
            <v>Energy</v>
          </cell>
          <cell r="M2857" t="str">
            <v>Summer</v>
          </cell>
          <cell r="N2857" t="str">
            <v>Part Peak</v>
          </cell>
          <cell r="R2857" t="str">
            <v>N/A</v>
          </cell>
          <cell r="V2857">
            <v>0</v>
          </cell>
        </row>
        <row r="2858">
          <cell r="G2858" t="str">
            <v>EVB</v>
          </cell>
          <cell r="J2858" t="str">
            <v>Distribution</v>
          </cell>
          <cell r="L2858" t="str">
            <v>Energy</v>
          </cell>
          <cell r="M2858" t="str">
            <v>Summer</v>
          </cell>
          <cell r="N2858" t="str">
            <v>Peak</v>
          </cell>
          <cell r="R2858" t="str">
            <v>N/A</v>
          </cell>
          <cell r="V2858">
            <v>0</v>
          </cell>
        </row>
        <row r="2859">
          <cell r="G2859" t="str">
            <v>EVB</v>
          </cell>
          <cell r="J2859" t="str">
            <v>Distribution</v>
          </cell>
          <cell r="L2859" t="str">
            <v>Energy</v>
          </cell>
          <cell r="M2859" t="str">
            <v>Winter</v>
          </cell>
          <cell r="N2859" t="str">
            <v>Off Peak</v>
          </cell>
          <cell r="R2859" t="str">
            <v>N/A</v>
          </cell>
          <cell r="V2859">
            <v>0</v>
          </cell>
        </row>
        <row r="2860">
          <cell r="G2860" t="str">
            <v>EVB</v>
          </cell>
          <cell r="J2860" t="str">
            <v>Distribution</v>
          </cell>
          <cell r="L2860" t="str">
            <v>Energy</v>
          </cell>
          <cell r="M2860" t="str">
            <v>Winter</v>
          </cell>
          <cell r="N2860" t="str">
            <v>Part Peak</v>
          </cell>
          <cell r="R2860" t="str">
            <v>N/A</v>
          </cell>
          <cell r="V2860">
            <v>0</v>
          </cell>
        </row>
        <row r="2861">
          <cell r="G2861" t="str">
            <v>EVB</v>
          </cell>
          <cell r="J2861" t="str">
            <v>Distribution</v>
          </cell>
          <cell r="L2861" t="str">
            <v>Energy</v>
          </cell>
          <cell r="M2861" t="str">
            <v>Winter</v>
          </cell>
          <cell r="N2861" t="str">
            <v>Peak</v>
          </cell>
          <cell r="R2861" t="str">
            <v>N/A</v>
          </cell>
          <cell r="V2861">
            <v>0</v>
          </cell>
        </row>
        <row r="2862">
          <cell r="G2862" t="str">
            <v>EVB</v>
          </cell>
          <cell r="J2862" t="str">
            <v>Distribution</v>
          </cell>
          <cell r="L2862" t="str">
            <v>Meter</v>
          </cell>
          <cell r="M2862" t="str">
            <v>N/A</v>
          </cell>
          <cell r="N2862" t="str">
            <v>N/A</v>
          </cell>
          <cell r="R2862" t="str">
            <v>N/A</v>
          </cell>
          <cell r="V2862">
            <v>0</v>
          </cell>
        </row>
        <row r="2863">
          <cell r="G2863" t="str">
            <v>EVB</v>
          </cell>
          <cell r="J2863" t="str">
            <v>WFC</v>
          </cell>
          <cell r="L2863" t="str">
            <v>Energy</v>
          </cell>
          <cell r="M2863" t="str">
            <v>Summer</v>
          </cell>
          <cell r="N2863" t="str">
            <v>Off Peak</v>
          </cell>
          <cell r="R2863" t="str">
            <v>N/A</v>
          </cell>
          <cell r="V2863">
            <v>0</v>
          </cell>
        </row>
        <row r="2864">
          <cell r="G2864" t="str">
            <v>EVB</v>
          </cell>
          <cell r="J2864" t="str">
            <v>WFC</v>
          </cell>
          <cell r="L2864" t="str">
            <v>Energy</v>
          </cell>
          <cell r="M2864" t="str">
            <v>Summer</v>
          </cell>
          <cell r="N2864" t="str">
            <v>Part Peak</v>
          </cell>
          <cell r="R2864" t="str">
            <v>N/A</v>
          </cell>
          <cell r="V2864">
            <v>0</v>
          </cell>
        </row>
        <row r="2865">
          <cell r="G2865" t="str">
            <v>EVB</v>
          </cell>
          <cell r="J2865" t="str">
            <v>WFC</v>
          </cell>
          <cell r="L2865" t="str">
            <v>Energy</v>
          </cell>
          <cell r="M2865" t="str">
            <v>Summer</v>
          </cell>
          <cell r="N2865" t="str">
            <v>Peak</v>
          </cell>
          <cell r="R2865" t="str">
            <v>N/A</v>
          </cell>
          <cell r="V2865">
            <v>0</v>
          </cell>
        </row>
        <row r="2866">
          <cell r="G2866" t="str">
            <v>EVB</v>
          </cell>
          <cell r="J2866" t="str">
            <v>WFC</v>
          </cell>
          <cell r="L2866" t="str">
            <v>Energy</v>
          </cell>
          <cell r="M2866" t="str">
            <v>Winter</v>
          </cell>
          <cell r="N2866" t="str">
            <v>Off Peak</v>
          </cell>
          <cell r="R2866" t="str">
            <v>N/A</v>
          </cell>
          <cell r="V2866">
            <v>0</v>
          </cell>
        </row>
        <row r="2867">
          <cell r="G2867" t="str">
            <v>EVB</v>
          </cell>
          <cell r="J2867" t="str">
            <v>WFC</v>
          </cell>
          <cell r="L2867" t="str">
            <v>Energy</v>
          </cell>
          <cell r="M2867" t="str">
            <v>Winter</v>
          </cell>
          <cell r="N2867" t="str">
            <v>Part Peak</v>
          </cell>
          <cell r="R2867" t="str">
            <v>N/A</v>
          </cell>
          <cell r="V2867">
            <v>0</v>
          </cell>
        </row>
        <row r="2868">
          <cell r="G2868" t="str">
            <v>EVB</v>
          </cell>
          <cell r="J2868" t="str">
            <v>WFC</v>
          </cell>
          <cell r="L2868" t="str">
            <v>Energy</v>
          </cell>
          <cell r="M2868" t="str">
            <v>Winter</v>
          </cell>
          <cell r="N2868" t="str">
            <v>Peak</v>
          </cell>
          <cell r="R2868" t="str">
            <v>N/A</v>
          </cell>
          <cell r="V2868">
            <v>0</v>
          </cell>
        </row>
        <row r="2869">
          <cell r="G2869" t="str">
            <v>EVB</v>
          </cell>
          <cell r="J2869" t="str">
            <v>ECRA</v>
          </cell>
          <cell r="L2869" t="str">
            <v>Energy</v>
          </cell>
          <cell r="M2869" t="str">
            <v>Summer</v>
          </cell>
          <cell r="N2869" t="str">
            <v>Off Peak</v>
          </cell>
          <cell r="R2869" t="str">
            <v>N/A</v>
          </cell>
          <cell r="V2869">
            <v>0</v>
          </cell>
        </row>
        <row r="2870">
          <cell r="G2870" t="str">
            <v>EVB</v>
          </cell>
          <cell r="J2870" t="str">
            <v>ECRA</v>
          </cell>
          <cell r="L2870" t="str">
            <v>Energy</v>
          </cell>
          <cell r="M2870" t="str">
            <v>Summer</v>
          </cell>
          <cell r="N2870" t="str">
            <v>Part Peak</v>
          </cell>
          <cell r="R2870" t="str">
            <v>N/A</v>
          </cell>
          <cell r="V2870">
            <v>0</v>
          </cell>
        </row>
        <row r="2871">
          <cell r="G2871" t="str">
            <v>EVB</v>
          </cell>
          <cell r="J2871" t="str">
            <v>ECRA</v>
          </cell>
          <cell r="L2871" t="str">
            <v>Energy</v>
          </cell>
          <cell r="M2871" t="str">
            <v>Summer</v>
          </cell>
          <cell r="N2871" t="str">
            <v>Peak</v>
          </cell>
          <cell r="R2871" t="str">
            <v>N/A</v>
          </cell>
          <cell r="V2871">
            <v>0</v>
          </cell>
        </row>
        <row r="2872">
          <cell r="G2872" t="str">
            <v>EVB</v>
          </cell>
          <cell r="J2872" t="str">
            <v>ECRA</v>
          </cell>
          <cell r="L2872" t="str">
            <v>Energy</v>
          </cell>
          <cell r="M2872" t="str">
            <v>Winter</v>
          </cell>
          <cell r="N2872" t="str">
            <v>Off Peak</v>
          </cell>
          <cell r="R2872" t="str">
            <v>N/A</v>
          </cell>
          <cell r="V2872">
            <v>0</v>
          </cell>
        </row>
        <row r="2873">
          <cell r="G2873" t="str">
            <v>EVB</v>
          </cell>
          <cell r="J2873" t="str">
            <v>ECRA</v>
          </cell>
          <cell r="L2873" t="str">
            <v>Energy</v>
          </cell>
          <cell r="M2873" t="str">
            <v>Winter</v>
          </cell>
          <cell r="N2873" t="str">
            <v>Part Peak</v>
          </cell>
          <cell r="R2873" t="str">
            <v>N/A</v>
          </cell>
          <cell r="V2873">
            <v>0</v>
          </cell>
        </row>
        <row r="2874">
          <cell r="G2874" t="str">
            <v>EVB</v>
          </cell>
          <cell r="J2874" t="str">
            <v>ECRA</v>
          </cell>
          <cell r="L2874" t="str">
            <v>Energy</v>
          </cell>
          <cell r="M2874" t="str">
            <v>Winter</v>
          </cell>
          <cell r="N2874" t="str">
            <v>Peak</v>
          </cell>
          <cell r="R2874" t="str">
            <v>N/A</v>
          </cell>
          <cell r="V2874">
            <v>0</v>
          </cell>
        </row>
        <row r="2875">
          <cell r="G2875" t="str">
            <v>EVB</v>
          </cell>
          <cell r="J2875" t="str">
            <v>Generation</v>
          </cell>
          <cell r="L2875" t="str">
            <v>Energy</v>
          </cell>
          <cell r="M2875" t="str">
            <v>Summer</v>
          </cell>
          <cell r="N2875" t="str">
            <v>Off Peak</v>
          </cell>
          <cell r="R2875" t="str">
            <v>N/A</v>
          </cell>
          <cell r="V2875">
            <v>0</v>
          </cell>
        </row>
        <row r="2876">
          <cell r="G2876" t="str">
            <v>EVB</v>
          </cell>
          <cell r="J2876" t="str">
            <v>Generation</v>
          </cell>
          <cell r="L2876" t="str">
            <v>Energy</v>
          </cell>
          <cell r="M2876" t="str">
            <v>Summer</v>
          </cell>
          <cell r="N2876" t="str">
            <v>Part Peak</v>
          </cell>
          <cell r="R2876" t="str">
            <v>N/A</v>
          </cell>
          <cell r="V2876">
            <v>0</v>
          </cell>
        </row>
        <row r="2877">
          <cell r="G2877" t="str">
            <v>EVB</v>
          </cell>
          <cell r="J2877" t="str">
            <v>Generation</v>
          </cell>
          <cell r="L2877" t="str">
            <v>Energy</v>
          </cell>
          <cell r="M2877" t="str">
            <v>Summer</v>
          </cell>
          <cell r="N2877" t="str">
            <v>Peak</v>
          </cell>
          <cell r="R2877" t="str">
            <v>N/A</v>
          </cell>
          <cell r="V2877">
            <v>0</v>
          </cell>
        </row>
        <row r="2878">
          <cell r="G2878" t="str">
            <v>EVB</v>
          </cell>
          <cell r="J2878" t="str">
            <v>Generation</v>
          </cell>
          <cell r="L2878" t="str">
            <v>Energy</v>
          </cell>
          <cell r="M2878" t="str">
            <v>Winter</v>
          </cell>
          <cell r="N2878" t="str">
            <v>Off Peak</v>
          </cell>
          <cell r="R2878" t="str">
            <v>N/A</v>
          </cell>
          <cell r="V2878">
            <v>0</v>
          </cell>
        </row>
        <row r="2879">
          <cell r="G2879" t="str">
            <v>EVB</v>
          </cell>
          <cell r="J2879" t="str">
            <v>Generation</v>
          </cell>
          <cell r="L2879" t="str">
            <v>Energy</v>
          </cell>
          <cell r="M2879" t="str">
            <v>Winter</v>
          </cell>
          <cell r="N2879" t="str">
            <v>Part Peak</v>
          </cell>
          <cell r="R2879" t="str">
            <v>N/A</v>
          </cell>
          <cell r="V2879">
            <v>0</v>
          </cell>
        </row>
        <row r="2880">
          <cell r="G2880" t="str">
            <v>EVB</v>
          </cell>
          <cell r="J2880" t="str">
            <v>Generation</v>
          </cell>
          <cell r="L2880" t="str">
            <v>Energy</v>
          </cell>
          <cell r="M2880" t="str">
            <v>Winter</v>
          </cell>
          <cell r="N2880" t="str">
            <v>Peak</v>
          </cell>
          <cell r="R2880" t="str">
            <v>N/A</v>
          </cell>
          <cell r="V2880">
            <v>0</v>
          </cell>
        </row>
        <row r="2881">
          <cell r="G2881" t="str">
            <v>EVB</v>
          </cell>
          <cell r="J2881" t="str">
            <v>ND</v>
          </cell>
          <cell r="L2881" t="str">
            <v>Energy</v>
          </cell>
          <cell r="M2881" t="str">
            <v>Summer</v>
          </cell>
          <cell r="N2881" t="str">
            <v>Off Peak</v>
          </cell>
          <cell r="R2881" t="str">
            <v>N/A</v>
          </cell>
          <cell r="V2881">
            <v>0</v>
          </cell>
        </row>
        <row r="2882">
          <cell r="G2882" t="str">
            <v>EVB</v>
          </cell>
          <cell r="J2882" t="str">
            <v>ND</v>
          </cell>
          <cell r="L2882" t="str">
            <v>Energy</v>
          </cell>
          <cell r="M2882" t="str">
            <v>Summer</v>
          </cell>
          <cell r="N2882" t="str">
            <v>Part Peak</v>
          </cell>
          <cell r="R2882" t="str">
            <v>N/A</v>
          </cell>
          <cell r="V2882">
            <v>0</v>
          </cell>
        </row>
        <row r="2883">
          <cell r="G2883" t="str">
            <v>EVB</v>
          </cell>
          <cell r="J2883" t="str">
            <v>ND</v>
          </cell>
          <cell r="L2883" t="str">
            <v>Energy</v>
          </cell>
          <cell r="M2883" t="str">
            <v>Summer</v>
          </cell>
          <cell r="N2883" t="str">
            <v>Peak</v>
          </cell>
          <cell r="R2883" t="str">
            <v>N/A</v>
          </cell>
          <cell r="V2883">
            <v>0</v>
          </cell>
        </row>
        <row r="2884">
          <cell r="G2884" t="str">
            <v>EVB</v>
          </cell>
          <cell r="J2884" t="str">
            <v>ND</v>
          </cell>
          <cell r="L2884" t="str">
            <v>Energy</v>
          </cell>
          <cell r="M2884" t="str">
            <v>Winter</v>
          </cell>
          <cell r="N2884" t="str">
            <v>Off Peak</v>
          </cell>
          <cell r="R2884" t="str">
            <v>N/A</v>
          </cell>
          <cell r="V2884">
            <v>0</v>
          </cell>
        </row>
        <row r="2885">
          <cell r="G2885" t="str">
            <v>EVB</v>
          </cell>
          <cell r="J2885" t="str">
            <v>ND</v>
          </cell>
          <cell r="L2885" t="str">
            <v>Energy</v>
          </cell>
          <cell r="M2885" t="str">
            <v>Winter</v>
          </cell>
          <cell r="N2885" t="str">
            <v>Part Peak</v>
          </cell>
          <cell r="R2885" t="str">
            <v>N/A</v>
          </cell>
          <cell r="V2885">
            <v>0</v>
          </cell>
        </row>
        <row r="2886">
          <cell r="G2886" t="str">
            <v>EVB</v>
          </cell>
          <cell r="J2886" t="str">
            <v>ND</v>
          </cell>
          <cell r="L2886" t="str">
            <v>Energy</v>
          </cell>
          <cell r="M2886" t="str">
            <v>Winter</v>
          </cell>
          <cell r="N2886" t="str">
            <v>Peak</v>
          </cell>
          <cell r="R2886" t="str">
            <v>N/A</v>
          </cell>
          <cell r="V2886">
            <v>0</v>
          </cell>
        </row>
        <row r="2887">
          <cell r="G2887" t="str">
            <v>EVB</v>
          </cell>
          <cell r="J2887" t="str">
            <v>NSGC</v>
          </cell>
          <cell r="L2887" t="str">
            <v>Energy</v>
          </cell>
          <cell r="M2887" t="str">
            <v>Summer</v>
          </cell>
          <cell r="N2887" t="str">
            <v>Off Peak</v>
          </cell>
          <cell r="R2887" t="str">
            <v>N/A</v>
          </cell>
          <cell r="V2887">
            <v>0</v>
          </cell>
        </row>
        <row r="2888">
          <cell r="G2888" t="str">
            <v>EVB</v>
          </cell>
          <cell r="J2888" t="str">
            <v>NSGC</v>
          </cell>
          <cell r="L2888" t="str">
            <v>Energy</v>
          </cell>
          <cell r="M2888" t="str">
            <v>Summer</v>
          </cell>
          <cell r="N2888" t="str">
            <v>Part Peak</v>
          </cell>
          <cell r="R2888" t="str">
            <v>N/A</v>
          </cell>
          <cell r="V2888">
            <v>0</v>
          </cell>
        </row>
        <row r="2889">
          <cell r="G2889" t="str">
            <v>EVB</v>
          </cell>
          <cell r="J2889" t="str">
            <v>NSGC</v>
          </cell>
          <cell r="L2889" t="str">
            <v>Energy</v>
          </cell>
          <cell r="M2889" t="str">
            <v>Summer</v>
          </cell>
          <cell r="N2889" t="str">
            <v>Peak</v>
          </cell>
          <cell r="R2889" t="str">
            <v>N/A</v>
          </cell>
          <cell r="V2889">
            <v>0</v>
          </cell>
        </row>
        <row r="2890">
          <cell r="G2890" t="str">
            <v>EVB</v>
          </cell>
          <cell r="J2890" t="str">
            <v>NSGC</v>
          </cell>
          <cell r="L2890" t="str">
            <v>Energy</v>
          </cell>
          <cell r="M2890" t="str">
            <v>Winter</v>
          </cell>
          <cell r="N2890" t="str">
            <v>Off Peak</v>
          </cell>
          <cell r="R2890" t="str">
            <v>N/A</v>
          </cell>
          <cell r="V2890">
            <v>0</v>
          </cell>
        </row>
        <row r="2891">
          <cell r="G2891" t="str">
            <v>EVB</v>
          </cell>
          <cell r="J2891" t="str">
            <v>NSGC</v>
          </cell>
          <cell r="L2891" t="str">
            <v>Energy</v>
          </cell>
          <cell r="M2891" t="str">
            <v>Winter</v>
          </cell>
          <cell r="N2891" t="str">
            <v>Part Peak</v>
          </cell>
          <cell r="R2891" t="str">
            <v>N/A</v>
          </cell>
          <cell r="V2891">
            <v>0</v>
          </cell>
        </row>
        <row r="2892">
          <cell r="G2892" t="str">
            <v>EVB</v>
          </cell>
          <cell r="J2892" t="str">
            <v>NSGC</v>
          </cell>
          <cell r="L2892" t="str">
            <v>Energy</v>
          </cell>
          <cell r="M2892" t="str">
            <v>Winter</v>
          </cell>
          <cell r="N2892" t="str">
            <v>Peak</v>
          </cell>
          <cell r="R2892" t="str">
            <v>N/A</v>
          </cell>
          <cell r="V2892">
            <v>0</v>
          </cell>
        </row>
        <row r="2893">
          <cell r="G2893" t="str">
            <v>EVB</v>
          </cell>
          <cell r="J2893" t="str">
            <v>PPP</v>
          </cell>
          <cell r="L2893" t="str">
            <v>Energy</v>
          </cell>
          <cell r="M2893" t="str">
            <v>Summer</v>
          </cell>
          <cell r="N2893" t="str">
            <v>Off Peak</v>
          </cell>
          <cell r="R2893" t="str">
            <v>N/A</v>
          </cell>
          <cell r="V2893">
            <v>0</v>
          </cell>
        </row>
        <row r="2894">
          <cell r="G2894" t="str">
            <v>EVB</v>
          </cell>
          <cell r="J2894" t="str">
            <v>PPP</v>
          </cell>
          <cell r="L2894" t="str">
            <v>Energy</v>
          </cell>
          <cell r="M2894" t="str">
            <v>Summer</v>
          </cell>
          <cell r="N2894" t="str">
            <v>Part Peak</v>
          </cell>
          <cell r="R2894" t="str">
            <v>N/A</v>
          </cell>
          <cell r="V2894">
            <v>0</v>
          </cell>
        </row>
        <row r="2895">
          <cell r="G2895" t="str">
            <v>EVB</v>
          </cell>
          <cell r="J2895" t="str">
            <v>PPP</v>
          </cell>
          <cell r="L2895" t="str">
            <v>Energy</v>
          </cell>
          <cell r="M2895" t="str">
            <v>Summer</v>
          </cell>
          <cell r="N2895" t="str">
            <v>Peak</v>
          </cell>
          <cell r="R2895" t="str">
            <v>N/A</v>
          </cell>
          <cell r="V2895">
            <v>0</v>
          </cell>
        </row>
        <row r="2896">
          <cell r="G2896" t="str">
            <v>EVB</v>
          </cell>
          <cell r="J2896" t="str">
            <v>PPP</v>
          </cell>
          <cell r="L2896" t="str">
            <v>Energy</v>
          </cell>
          <cell r="M2896" t="str">
            <v>Winter</v>
          </cell>
          <cell r="N2896" t="str">
            <v>Off Peak</v>
          </cell>
          <cell r="R2896" t="str">
            <v>N/A</v>
          </cell>
          <cell r="V2896">
            <v>0</v>
          </cell>
        </row>
        <row r="2897">
          <cell r="G2897" t="str">
            <v>EVB</v>
          </cell>
          <cell r="J2897" t="str">
            <v>PPP</v>
          </cell>
          <cell r="L2897" t="str">
            <v>Energy</v>
          </cell>
          <cell r="M2897" t="str">
            <v>Winter</v>
          </cell>
          <cell r="N2897" t="str">
            <v>Part Peak</v>
          </cell>
          <cell r="R2897" t="str">
            <v>N/A</v>
          </cell>
          <cell r="V2897">
            <v>0</v>
          </cell>
        </row>
        <row r="2898">
          <cell r="G2898" t="str">
            <v>EVB</v>
          </cell>
          <cell r="J2898" t="str">
            <v>PPP</v>
          </cell>
          <cell r="L2898" t="str">
            <v>Energy</v>
          </cell>
          <cell r="M2898" t="str">
            <v>Winter</v>
          </cell>
          <cell r="N2898" t="str">
            <v>Peak</v>
          </cell>
          <cell r="R2898" t="str">
            <v>N/A</v>
          </cell>
          <cell r="V2898">
            <v>0</v>
          </cell>
        </row>
        <row r="2899">
          <cell r="G2899" t="str">
            <v>EVB</v>
          </cell>
          <cell r="J2899" t="str">
            <v>PPP</v>
          </cell>
          <cell r="L2899" t="str">
            <v>Energy</v>
          </cell>
          <cell r="M2899" t="str">
            <v>Summer</v>
          </cell>
          <cell r="N2899" t="str">
            <v>Off Peak</v>
          </cell>
          <cell r="R2899" t="str">
            <v>N/A</v>
          </cell>
          <cell r="V2899">
            <v>0</v>
          </cell>
        </row>
        <row r="2900">
          <cell r="G2900" t="str">
            <v>EVB</v>
          </cell>
          <cell r="J2900" t="str">
            <v>PPP</v>
          </cell>
          <cell r="L2900" t="str">
            <v>Energy</v>
          </cell>
          <cell r="M2900" t="str">
            <v>Summer</v>
          </cell>
          <cell r="N2900" t="str">
            <v>Part Peak</v>
          </cell>
          <cell r="R2900" t="str">
            <v>N/A</v>
          </cell>
          <cell r="V2900">
            <v>0</v>
          </cell>
        </row>
        <row r="2901">
          <cell r="G2901" t="str">
            <v>EVB</v>
          </cell>
          <cell r="J2901" t="str">
            <v>PPP</v>
          </cell>
          <cell r="L2901" t="str">
            <v>Energy</v>
          </cell>
          <cell r="M2901" t="str">
            <v>Summer</v>
          </cell>
          <cell r="N2901" t="str">
            <v>Peak</v>
          </cell>
          <cell r="R2901" t="str">
            <v>N/A</v>
          </cell>
          <cell r="V2901">
            <v>0</v>
          </cell>
        </row>
        <row r="2902">
          <cell r="G2902" t="str">
            <v>EVB</v>
          </cell>
          <cell r="J2902" t="str">
            <v>PPP</v>
          </cell>
          <cell r="L2902" t="str">
            <v>Energy</v>
          </cell>
          <cell r="M2902" t="str">
            <v>Winter</v>
          </cell>
          <cell r="N2902" t="str">
            <v>Off Peak</v>
          </cell>
          <cell r="R2902" t="str">
            <v>N/A</v>
          </cell>
          <cell r="V2902">
            <v>0</v>
          </cell>
        </row>
        <row r="2903">
          <cell r="G2903" t="str">
            <v>EVB</v>
          </cell>
          <cell r="J2903" t="str">
            <v>PPP</v>
          </cell>
          <cell r="L2903" t="str">
            <v>Energy</v>
          </cell>
          <cell r="M2903" t="str">
            <v>Winter</v>
          </cell>
          <cell r="N2903" t="str">
            <v>Part Peak</v>
          </cell>
          <cell r="R2903" t="str">
            <v>N/A</v>
          </cell>
          <cell r="V2903">
            <v>0</v>
          </cell>
        </row>
        <row r="2904">
          <cell r="G2904" t="str">
            <v>EVB</v>
          </cell>
          <cell r="J2904" t="str">
            <v>PPP</v>
          </cell>
          <cell r="L2904" t="str">
            <v>Energy</v>
          </cell>
          <cell r="M2904" t="str">
            <v>Winter</v>
          </cell>
          <cell r="N2904" t="str">
            <v>Peak</v>
          </cell>
          <cell r="R2904" t="str">
            <v>N/A</v>
          </cell>
          <cell r="V2904">
            <v>0</v>
          </cell>
        </row>
        <row r="2905">
          <cell r="G2905" t="str">
            <v>EVB</v>
          </cell>
          <cell r="J2905" t="str">
            <v>RS</v>
          </cell>
          <cell r="L2905" t="str">
            <v>Energy</v>
          </cell>
          <cell r="M2905" t="str">
            <v>Summer</v>
          </cell>
          <cell r="N2905" t="str">
            <v>Peak</v>
          </cell>
          <cell r="R2905" t="str">
            <v>N/A</v>
          </cell>
          <cell r="V2905">
            <v>0</v>
          </cell>
        </row>
        <row r="2906">
          <cell r="G2906" t="str">
            <v>EVB</v>
          </cell>
          <cell r="J2906" t="str">
            <v>RS</v>
          </cell>
          <cell r="L2906" t="str">
            <v>Energy</v>
          </cell>
          <cell r="M2906" t="str">
            <v>Summer</v>
          </cell>
          <cell r="N2906" t="str">
            <v>Part Peak</v>
          </cell>
          <cell r="R2906" t="str">
            <v>N/A</v>
          </cell>
          <cell r="V2906">
            <v>0</v>
          </cell>
        </row>
        <row r="2907">
          <cell r="G2907" t="str">
            <v>EVB</v>
          </cell>
          <cell r="J2907" t="str">
            <v>RS</v>
          </cell>
          <cell r="L2907" t="str">
            <v>Energy</v>
          </cell>
          <cell r="M2907" t="str">
            <v>Summer</v>
          </cell>
          <cell r="N2907" t="str">
            <v>Off Peak</v>
          </cell>
          <cell r="R2907" t="str">
            <v>N/A</v>
          </cell>
          <cell r="V2907">
            <v>0</v>
          </cell>
        </row>
        <row r="2908">
          <cell r="G2908" t="str">
            <v>EVB</v>
          </cell>
          <cell r="J2908" t="str">
            <v>RS</v>
          </cell>
          <cell r="L2908" t="str">
            <v>Energy</v>
          </cell>
          <cell r="M2908" t="str">
            <v>Winter</v>
          </cell>
          <cell r="N2908" t="str">
            <v>Peak</v>
          </cell>
          <cell r="R2908" t="str">
            <v>N/A</v>
          </cell>
          <cell r="V2908">
            <v>0</v>
          </cell>
        </row>
        <row r="2909">
          <cell r="G2909" t="str">
            <v>EVB</v>
          </cell>
          <cell r="J2909" t="str">
            <v>RS</v>
          </cell>
          <cell r="L2909" t="str">
            <v>Energy</v>
          </cell>
          <cell r="M2909" t="str">
            <v>Winter</v>
          </cell>
          <cell r="N2909" t="str">
            <v>Part Peak</v>
          </cell>
          <cell r="R2909" t="str">
            <v>N/A</v>
          </cell>
          <cell r="V2909">
            <v>0</v>
          </cell>
        </row>
        <row r="2910">
          <cell r="G2910" t="str">
            <v>EVB</v>
          </cell>
          <cell r="J2910" t="str">
            <v>RS</v>
          </cell>
          <cell r="L2910" t="str">
            <v>Energy</v>
          </cell>
          <cell r="M2910" t="str">
            <v>Winter</v>
          </cell>
          <cell r="N2910" t="str">
            <v>Off Peak</v>
          </cell>
          <cell r="R2910" t="str">
            <v>N/A</v>
          </cell>
          <cell r="V2910">
            <v>0</v>
          </cell>
        </row>
        <row r="2911">
          <cell r="G2911" t="str">
            <v>EVB</v>
          </cell>
          <cell r="J2911" t="str">
            <v>TRA</v>
          </cell>
          <cell r="L2911" t="str">
            <v>Energy</v>
          </cell>
          <cell r="M2911" t="str">
            <v>Summer</v>
          </cell>
          <cell r="N2911" t="str">
            <v>Off Peak</v>
          </cell>
          <cell r="R2911" t="str">
            <v>N/A</v>
          </cell>
          <cell r="V2911">
            <v>0</v>
          </cell>
        </row>
        <row r="2912">
          <cell r="G2912" t="str">
            <v>EVB</v>
          </cell>
          <cell r="J2912" t="str">
            <v>TRA</v>
          </cell>
          <cell r="L2912" t="str">
            <v>Energy</v>
          </cell>
          <cell r="M2912" t="str">
            <v>Summer</v>
          </cell>
          <cell r="N2912" t="str">
            <v>Part Peak</v>
          </cell>
          <cell r="R2912" t="str">
            <v>N/A</v>
          </cell>
          <cell r="V2912">
            <v>0</v>
          </cell>
        </row>
        <row r="2913">
          <cell r="G2913" t="str">
            <v>EVB</v>
          </cell>
          <cell r="J2913" t="str">
            <v>TRA</v>
          </cell>
          <cell r="L2913" t="str">
            <v>Energy</v>
          </cell>
          <cell r="M2913" t="str">
            <v>Summer</v>
          </cell>
          <cell r="N2913" t="str">
            <v>Peak</v>
          </cell>
          <cell r="R2913" t="str">
            <v>N/A</v>
          </cell>
          <cell r="V2913">
            <v>0</v>
          </cell>
        </row>
        <row r="2914">
          <cell r="G2914" t="str">
            <v>EVB</v>
          </cell>
          <cell r="J2914" t="str">
            <v>TRA</v>
          </cell>
          <cell r="L2914" t="str">
            <v>Energy</v>
          </cell>
          <cell r="M2914" t="str">
            <v>Winter</v>
          </cell>
          <cell r="N2914" t="str">
            <v>Off Peak</v>
          </cell>
          <cell r="R2914" t="str">
            <v>N/A</v>
          </cell>
          <cell r="V2914">
            <v>0</v>
          </cell>
        </row>
        <row r="2915">
          <cell r="G2915" t="str">
            <v>EVB</v>
          </cell>
          <cell r="J2915" t="str">
            <v>TRA</v>
          </cell>
          <cell r="L2915" t="str">
            <v>Energy</v>
          </cell>
          <cell r="M2915" t="str">
            <v>Winter</v>
          </cell>
          <cell r="N2915" t="str">
            <v>Part Peak</v>
          </cell>
          <cell r="R2915" t="str">
            <v>N/A</v>
          </cell>
          <cell r="V2915">
            <v>0</v>
          </cell>
        </row>
        <row r="2916">
          <cell r="G2916" t="str">
            <v>EVB</v>
          </cell>
          <cell r="J2916" t="str">
            <v>TRA</v>
          </cell>
          <cell r="L2916" t="str">
            <v>Energy</v>
          </cell>
          <cell r="M2916" t="str">
            <v>Winter</v>
          </cell>
          <cell r="N2916" t="str">
            <v>Peak</v>
          </cell>
          <cell r="R2916" t="str">
            <v>N/A</v>
          </cell>
          <cell r="V2916">
            <v>0</v>
          </cell>
        </row>
        <row r="2917">
          <cell r="G2917" t="str">
            <v>EVB</v>
          </cell>
          <cell r="J2917" t="str">
            <v>TRA</v>
          </cell>
          <cell r="L2917" t="str">
            <v>Energy</v>
          </cell>
          <cell r="M2917" t="str">
            <v>Summer</v>
          </cell>
          <cell r="N2917" t="str">
            <v>Off Peak</v>
          </cell>
          <cell r="R2917" t="str">
            <v>N/A</v>
          </cell>
          <cell r="V2917">
            <v>0</v>
          </cell>
        </row>
        <row r="2918">
          <cell r="G2918" t="str">
            <v>EVB</v>
          </cell>
          <cell r="J2918" t="str">
            <v>TRA</v>
          </cell>
          <cell r="L2918" t="str">
            <v>Energy</v>
          </cell>
          <cell r="M2918" t="str">
            <v>Summer</v>
          </cell>
          <cell r="N2918" t="str">
            <v>Part Peak</v>
          </cell>
          <cell r="R2918" t="str">
            <v>N/A</v>
          </cell>
          <cell r="V2918">
            <v>0</v>
          </cell>
        </row>
        <row r="2919">
          <cell r="G2919" t="str">
            <v>EVB</v>
          </cell>
          <cell r="J2919" t="str">
            <v>TRA</v>
          </cell>
          <cell r="L2919" t="str">
            <v>Energy</v>
          </cell>
          <cell r="M2919" t="str">
            <v>Summer</v>
          </cell>
          <cell r="N2919" t="str">
            <v>Peak</v>
          </cell>
          <cell r="R2919" t="str">
            <v>N/A</v>
          </cell>
          <cell r="V2919">
            <v>0</v>
          </cell>
        </row>
        <row r="2920">
          <cell r="G2920" t="str">
            <v>EVB</v>
          </cell>
          <cell r="J2920" t="str">
            <v>TRA</v>
          </cell>
          <cell r="L2920" t="str">
            <v>Energy</v>
          </cell>
          <cell r="M2920" t="str">
            <v>Winter</v>
          </cell>
          <cell r="N2920" t="str">
            <v>Off Peak</v>
          </cell>
          <cell r="R2920" t="str">
            <v>N/A</v>
          </cell>
          <cell r="V2920">
            <v>0</v>
          </cell>
        </row>
        <row r="2921">
          <cell r="G2921" t="str">
            <v>EVB</v>
          </cell>
          <cell r="J2921" t="str">
            <v>TRA</v>
          </cell>
          <cell r="L2921" t="str">
            <v>Energy</v>
          </cell>
          <cell r="M2921" t="str">
            <v>Winter</v>
          </cell>
          <cell r="N2921" t="str">
            <v>Part Peak</v>
          </cell>
          <cell r="R2921" t="str">
            <v>N/A</v>
          </cell>
          <cell r="V2921">
            <v>0</v>
          </cell>
        </row>
        <row r="2922">
          <cell r="G2922" t="str">
            <v>EVB</v>
          </cell>
          <cell r="J2922" t="str">
            <v>TRA</v>
          </cell>
          <cell r="L2922" t="str">
            <v>Energy</v>
          </cell>
          <cell r="M2922" t="str">
            <v>Winter</v>
          </cell>
          <cell r="N2922" t="str">
            <v>Peak</v>
          </cell>
          <cell r="R2922" t="str">
            <v>N/A</v>
          </cell>
          <cell r="V2922">
            <v>0</v>
          </cell>
        </row>
        <row r="2923">
          <cell r="G2923" t="str">
            <v>EVB</v>
          </cell>
          <cell r="J2923" t="str">
            <v>TRA</v>
          </cell>
          <cell r="L2923" t="str">
            <v>Energy</v>
          </cell>
          <cell r="M2923" t="str">
            <v>Summer</v>
          </cell>
          <cell r="N2923" t="str">
            <v>Off Peak</v>
          </cell>
          <cell r="R2923" t="str">
            <v>N/A</v>
          </cell>
          <cell r="V2923">
            <v>0</v>
          </cell>
        </row>
        <row r="2924">
          <cell r="G2924" t="str">
            <v>EVB</v>
          </cell>
          <cell r="J2924" t="str">
            <v>TRA</v>
          </cell>
          <cell r="L2924" t="str">
            <v>Energy</v>
          </cell>
          <cell r="M2924" t="str">
            <v>Summer</v>
          </cell>
          <cell r="N2924" t="str">
            <v>Part Peak</v>
          </cell>
          <cell r="R2924" t="str">
            <v>N/A</v>
          </cell>
          <cell r="V2924">
            <v>0</v>
          </cell>
        </row>
        <row r="2925">
          <cell r="G2925" t="str">
            <v>EVB</v>
          </cell>
          <cell r="J2925" t="str">
            <v>TRA</v>
          </cell>
          <cell r="L2925" t="str">
            <v>Energy</v>
          </cell>
          <cell r="M2925" t="str">
            <v>Summer</v>
          </cell>
          <cell r="N2925" t="str">
            <v>Peak</v>
          </cell>
          <cell r="R2925" t="str">
            <v>N/A</v>
          </cell>
          <cell r="V2925">
            <v>0</v>
          </cell>
        </row>
        <row r="2926">
          <cell r="G2926" t="str">
            <v>EVB</v>
          </cell>
          <cell r="J2926" t="str">
            <v>TRA</v>
          </cell>
          <cell r="L2926" t="str">
            <v>Energy</v>
          </cell>
          <cell r="M2926" t="str">
            <v>Winter</v>
          </cell>
          <cell r="N2926" t="str">
            <v>Off Peak</v>
          </cell>
          <cell r="R2926" t="str">
            <v>N/A</v>
          </cell>
          <cell r="V2926">
            <v>0</v>
          </cell>
        </row>
        <row r="2927">
          <cell r="G2927" t="str">
            <v>EVB</v>
          </cell>
          <cell r="J2927" t="str">
            <v>TRA</v>
          </cell>
          <cell r="L2927" t="str">
            <v>Energy</v>
          </cell>
          <cell r="M2927" t="str">
            <v>Winter</v>
          </cell>
          <cell r="N2927" t="str">
            <v>Part Peak</v>
          </cell>
          <cell r="R2927" t="str">
            <v>N/A</v>
          </cell>
          <cell r="V2927">
            <v>0</v>
          </cell>
        </row>
        <row r="2928">
          <cell r="G2928" t="str">
            <v>EVB</v>
          </cell>
          <cell r="J2928" t="str">
            <v>TRA</v>
          </cell>
          <cell r="L2928" t="str">
            <v>Energy</v>
          </cell>
          <cell r="M2928" t="str">
            <v>Winter</v>
          </cell>
          <cell r="N2928" t="str">
            <v>Peak</v>
          </cell>
          <cell r="R2928" t="str">
            <v>N/A</v>
          </cell>
          <cell r="V2928">
            <v>0</v>
          </cell>
        </row>
        <row r="2929">
          <cell r="G2929" t="str">
            <v>EVB</v>
          </cell>
          <cell r="J2929" t="str">
            <v>TRA</v>
          </cell>
          <cell r="L2929" t="str">
            <v>Energy</v>
          </cell>
          <cell r="M2929" t="str">
            <v>Summer</v>
          </cell>
          <cell r="N2929" t="str">
            <v>Off Peak</v>
          </cell>
          <cell r="R2929" t="str">
            <v>N/A</v>
          </cell>
          <cell r="V2929">
            <v>0</v>
          </cell>
        </row>
        <row r="2930">
          <cell r="G2930" t="str">
            <v>EVB</v>
          </cell>
          <cell r="J2930" t="str">
            <v>TRA</v>
          </cell>
          <cell r="L2930" t="str">
            <v>Energy</v>
          </cell>
          <cell r="M2930" t="str">
            <v>Summer</v>
          </cell>
          <cell r="N2930" t="str">
            <v>Part Peak</v>
          </cell>
          <cell r="R2930" t="str">
            <v>N/A</v>
          </cell>
          <cell r="V2930">
            <v>0</v>
          </cell>
        </row>
        <row r="2931">
          <cell r="G2931" t="str">
            <v>EVB</v>
          </cell>
          <cell r="J2931" t="str">
            <v>TRA</v>
          </cell>
          <cell r="L2931" t="str">
            <v>Energy</v>
          </cell>
          <cell r="M2931" t="str">
            <v>Summer</v>
          </cell>
          <cell r="N2931" t="str">
            <v>Peak</v>
          </cell>
          <cell r="R2931" t="str">
            <v>N/A</v>
          </cell>
          <cell r="V2931">
            <v>0</v>
          </cell>
        </row>
        <row r="2932">
          <cell r="G2932" t="str">
            <v>EVB</v>
          </cell>
          <cell r="J2932" t="str">
            <v>TRA</v>
          </cell>
          <cell r="L2932" t="str">
            <v>Energy</v>
          </cell>
          <cell r="M2932" t="str">
            <v>Winter</v>
          </cell>
          <cell r="N2932" t="str">
            <v>Off Peak</v>
          </cell>
          <cell r="R2932" t="str">
            <v>N/A</v>
          </cell>
          <cell r="V2932">
            <v>0</v>
          </cell>
        </row>
        <row r="2933">
          <cell r="G2933" t="str">
            <v>EVB</v>
          </cell>
          <cell r="J2933" t="str">
            <v>TRA</v>
          </cell>
          <cell r="L2933" t="str">
            <v>Energy</v>
          </cell>
          <cell r="M2933" t="str">
            <v>Winter</v>
          </cell>
          <cell r="N2933" t="str">
            <v>Part Peak</v>
          </cell>
          <cell r="R2933" t="str">
            <v>N/A</v>
          </cell>
          <cell r="V2933">
            <v>0</v>
          </cell>
        </row>
        <row r="2934">
          <cell r="G2934" t="str">
            <v>EVB</v>
          </cell>
          <cell r="J2934" t="str">
            <v>TRA</v>
          </cell>
          <cell r="L2934" t="str">
            <v>Energy</v>
          </cell>
          <cell r="M2934" t="str">
            <v>Winter</v>
          </cell>
          <cell r="N2934" t="str">
            <v>Peak</v>
          </cell>
          <cell r="R2934" t="str">
            <v>N/A</v>
          </cell>
          <cell r="V2934">
            <v>0</v>
          </cell>
        </row>
        <row r="2935">
          <cell r="G2935" t="str">
            <v>EVB</v>
          </cell>
          <cell r="J2935" t="str">
            <v>Trans</v>
          </cell>
          <cell r="L2935" t="str">
            <v>Energy</v>
          </cell>
          <cell r="M2935" t="str">
            <v>Summer</v>
          </cell>
          <cell r="N2935" t="str">
            <v>Off Peak</v>
          </cell>
          <cell r="R2935" t="str">
            <v>N/A</v>
          </cell>
          <cell r="V2935">
            <v>0</v>
          </cell>
        </row>
        <row r="2936">
          <cell r="G2936" t="str">
            <v>EVB</v>
          </cell>
          <cell r="J2936" t="str">
            <v>Trans</v>
          </cell>
          <cell r="L2936" t="str">
            <v>Energy</v>
          </cell>
          <cell r="M2936" t="str">
            <v>Summer</v>
          </cell>
          <cell r="N2936" t="str">
            <v>Part Peak</v>
          </cell>
          <cell r="R2936" t="str">
            <v>N/A</v>
          </cell>
          <cell r="V2936">
            <v>0</v>
          </cell>
        </row>
        <row r="2937">
          <cell r="G2937" t="str">
            <v>EVB</v>
          </cell>
          <cell r="J2937" t="str">
            <v>Trans</v>
          </cell>
          <cell r="L2937" t="str">
            <v>Energy</v>
          </cell>
          <cell r="M2937" t="str">
            <v>Summer</v>
          </cell>
          <cell r="N2937" t="str">
            <v>Peak</v>
          </cell>
          <cell r="R2937" t="str">
            <v>N/A</v>
          </cell>
          <cell r="V2937">
            <v>0</v>
          </cell>
        </row>
        <row r="2938">
          <cell r="G2938" t="str">
            <v>EVB</v>
          </cell>
          <cell r="J2938" t="str">
            <v>Trans</v>
          </cell>
          <cell r="L2938" t="str">
            <v>Energy</v>
          </cell>
          <cell r="M2938" t="str">
            <v>Winter</v>
          </cell>
          <cell r="N2938" t="str">
            <v>Off Peak</v>
          </cell>
          <cell r="R2938" t="str">
            <v>N/A</v>
          </cell>
          <cell r="V2938">
            <v>0</v>
          </cell>
        </row>
        <row r="2939">
          <cell r="G2939" t="str">
            <v>EVB</v>
          </cell>
          <cell r="J2939" t="str">
            <v>Trans</v>
          </cell>
          <cell r="L2939" t="str">
            <v>Energy</v>
          </cell>
          <cell r="M2939" t="str">
            <v>Winter</v>
          </cell>
          <cell r="N2939" t="str">
            <v>Part Peak</v>
          </cell>
          <cell r="R2939" t="str">
            <v>N/A</v>
          </cell>
          <cell r="V2939">
            <v>0</v>
          </cell>
        </row>
        <row r="2940">
          <cell r="G2940" t="str">
            <v>EVB</v>
          </cell>
          <cell r="J2940" t="str">
            <v>Trans</v>
          </cell>
          <cell r="L2940" t="str">
            <v>Energy</v>
          </cell>
          <cell r="M2940" t="str">
            <v>Winter</v>
          </cell>
          <cell r="N2940" t="str">
            <v>Peak</v>
          </cell>
          <cell r="R2940" t="str">
            <v>N/A</v>
          </cell>
          <cell r="V2940">
            <v>0</v>
          </cell>
        </row>
        <row r="2941">
          <cell r="G2941" t="str">
            <v>ETOUD</v>
          </cell>
          <cell r="J2941" t="str">
            <v>AB32 Credit</v>
          </cell>
          <cell r="L2941" t="str">
            <v>Energy</v>
          </cell>
          <cell r="M2941" t="str">
            <v>N/A</v>
          </cell>
          <cell r="N2941" t="str">
            <v>Min Bill kWh</v>
          </cell>
          <cell r="R2941" t="str">
            <v>N/A</v>
          </cell>
          <cell r="V2941">
            <v>0</v>
          </cell>
        </row>
        <row r="2942">
          <cell r="G2942" t="str">
            <v>ETOUD</v>
          </cell>
          <cell r="J2942" t="str">
            <v>AB32 Credit</v>
          </cell>
          <cell r="L2942" t="str">
            <v>Energy</v>
          </cell>
          <cell r="M2942" t="str">
            <v>Summer</v>
          </cell>
          <cell r="N2942" t="str">
            <v>Off Peak</v>
          </cell>
          <cell r="R2942" t="str">
            <v>N/A</v>
          </cell>
          <cell r="V2942">
            <v>0</v>
          </cell>
        </row>
        <row r="2943">
          <cell r="G2943" t="str">
            <v>ETOUD</v>
          </cell>
          <cell r="J2943" t="str">
            <v>AB32 Credit</v>
          </cell>
          <cell r="L2943" t="str">
            <v>Energy</v>
          </cell>
          <cell r="M2943" t="str">
            <v>Summer</v>
          </cell>
          <cell r="N2943" t="str">
            <v>Peak</v>
          </cell>
          <cell r="R2943" t="str">
            <v>N/A</v>
          </cell>
          <cell r="V2943">
            <v>0</v>
          </cell>
        </row>
        <row r="2944">
          <cell r="G2944" t="str">
            <v>ETOUD</v>
          </cell>
          <cell r="J2944" t="str">
            <v>AB32 Credit</v>
          </cell>
          <cell r="L2944" t="str">
            <v>Energy</v>
          </cell>
          <cell r="M2944" t="str">
            <v>Winter</v>
          </cell>
          <cell r="N2944" t="str">
            <v>Off Peak</v>
          </cell>
          <cell r="R2944" t="str">
            <v>N/A</v>
          </cell>
          <cell r="V2944">
            <v>0</v>
          </cell>
        </row>
        <row r="2945">
          <cell r="G2945" t="str">
            <v>ETOUD</v>
          </cell>
          <cell r="J2945" t="str">
            <v>AB32 Credit</v>
          </cell>
          <cell r="L2945" t="str">
            <v>Energy</v>
          </cell>
          <cell r="M2945" t="str">
            <v>Winter</v>
          </cell>
          <cell r="N2945" t="str">
            <v>Peak</v>
          </cell>
          <cell r="R2945" t="str">
            <v>N/A</v>
          </cell>
          <cell r="V2945">
            <v>0</v>
          </cell>
        </row>
        <row r="2946">
          <cell r="G2946" t="str">
            <v>ETOUD</v>
          </cell>
          <cell r="J2946" t="str">
            <v>CIA</v>
          </cell>
          <cell r="L2946" t="str">
            <v>Energy</v>
          </cell>
          <cell r="M2946" t="str">
            <v>N/A</v>
          </cell>
          <cell r="N2946" t="str">
            <v>Min Bill kWh</v>
          </cell>
          <cell r="R2946" t="str">
            <v>N/A</v>
          </cell>
          <cell r="V2946">
            <v>0</v>
          </cell>
        </row>
        <row r="2947">
          <cell r="G2947" t="str">
            <v>ETOUD</v>
          </cell>
          <cell r="J2947" t="str">
            <v>CIA</v>
          </cell>
          <cell r="L2947" t="str">
            <v>Energy</v>
          </cell>
          <cell r="M2947" t="str">
            <v>Summer</v>
          </cell>
          <cell r="N2947" t="str">
            <v>Off Peak</v>
          </cell>
          <cell r="R2947" t="str">
            <v>N/A</v>
          </cell>
          <cell r="V2947">
            <v>0</v>
          </cell>
        </row>
        <row r="2948">
          <cell r="G2948" t="str">
            <v>ETOUD</v>
          </cell>
          <cell r="J2948" t="str">
            <v>CIA</v>
          </cell>
          <cell r="L2948" t="str">
            <v>Energy</v>
          </cell>
          <cell r="M2948" t="str">
            <v>Summer</v>
          </cell>
          <cell r="N2948" t="str">
            <v>Peak</v>
          </cell>
          <cell r="R2948" t="str">
            <v>N/A</v>
          </cell>
          <cell r="V2948">
            <v>0</v>
          </cell>
        </row>
        <row r="2949">
          <cell r="G2949" t="str">
            <v>ETOUD</v>
          </cell>
          <cell r="J2949" t="str">
            <v>CIA</v>
          </cell>
          <cell r="L2949" t="str">
            <v>Energy</v>
          </cell>
          <cell r="M2949" t="str">
            <v>Winter</v>
          </cell>
          <cell r="N2949" t="str">
            <v>Off Peak</v>
          </cell>
          <cell r="R2949" t="str">
            <v>N/A</v>
          </cell>
          <cell r="V2949">
            <v>0</v>
          </cell>
        </row>
        <row r="2950">
          <cell r="G2950" t="str">
            <v>ETOUD</v>
          </cell>
          <cell r="J2950" t="str">
            <v>CIA</v>
          </cell>
          <cell r="L2950" t="str">
            <v>Energy</v>
          </cell>
          <cell r="M2950" t="str">
            <v>Winter</v>
          </cell>
          <cell r="N2950" t="str">
            <v>Peak</v>
          </cell>
          <cell r="R2950" t="str">
            <v>N/A</v>
          </cell>
          <cell r="V2950">
            <v>0</v>
          </cell>
        </row>
        <row r="2951">
          <cell r="G2951" t="str">
            <v>ETOUD</v>
          </cell>
          <cell r="J2951" t="str">
            <v>CTC</v>
          </cell>
          <cell r="L2951" t="str">
            <v>Energy</v>
          </cell>
          <cell r="M2951" t="str">
            <v>N/A</v>
          </cell>
          <cell r="N2951" t="str">
            <v>Min Bill kWh</v>
          </cell>
          <cell r="R2951" t="str">
            <v>N/A</v>
          </cell>
          <cell r="V2951">
            <v>0</v>
          </cell>
        </row>
        <row r="2952">
          <cell r="G2952" t="str">
            <v>ETOUD</v>
          </cell>
          <cell r="J2952" t="str">
            <v>CTC</v>
          </cell>
          <cell r="L2952" t="str">
            <v>Energy</v>
          </cell>
          <cell r="M2952" t="str">
            <v>Summer</v>
          </cell>
          <cell r="N2952" t="str">
            <v>Off Peak</v>
          </cell>
          <cell r="R2952" t="str">
            <v>N/A</v>
          </cell>
          <cell r="V2952">
            <v>0</v>
          </cell>
        </row>
        <row r="2953">
          <cell r="G2953" t="str">
            <v>ETOUD</v>
          </cell>
          <cell r="J2953" t="str">
            <v>CTC</v>
          </cell>
          <cell r="L2953" t="str">
            <v>Energy</v>
          </cell>
          <cell r="M2953" t="str">
            <v>Summer</v>
          </cell>
          <cell r="N2953" t="str">
            <v>Peak</v>
          </cell>
          <cell r="R2953" t="str">
            <v>N/A</v>
          </cell>
          <cell r="V2953">
            <v>0</v>
          </cell>
        </row>
        <row r="2954">
          <cell r="G2954" t="str">
            <v>ETOUD</v>
          </cell>
          <cell r="J2954" t="str">
            <v>CTC</v>
          </cell>
          <cell r="L2954" t="str">
            <v>Energy</v>
          </cell>
          <cell r="M2954" t="str">
            <v>Winter</v>
          </cell>
          <cell r="N2954" t="str">
            <v>Off Peak</v>
          </cell>
          <cell r="R2954" t="str">
            <v>N/A</v>
          </cell>
          <cell r="V2954">
            <v>0</v>
          </cell>
        </row>
        <row r="2955">
          <cell r="G2955" t="str">
            <v>ETOUD</v>
          </cell>
          <cell r="J2955" t="str">
            <v>CTC</v>
          </cell>
          <cell r="L2955" t="str">
            <v>Energy</v>
          </cell>
          <cell r="M2955" t="str">
            <v>Winter</v>
          </cell>
          <cell r="N2955" t="str">
            <v>Peak</v>
          </cell>
          <cell r="R2955" t="str">
            <v>N/A</v>
          </cell>
          <cell r="V2955">
            <v>0</v>
          </cell>
        </row>
        <row r="2956">
          <cell r="G2956" t="str">
            <v>ETOUD</v>
          </cell>
          <cell r="J2956" t="str">
            <v>Distribution</v>
          </cell>
          <cell r="L2956" t="str">
            <v>Energy</v>
          </cell>
          <cell r="M2956" t="str">
            <v>Summer</v>
          </cell>
          <cell r="N2956" t="str">
            <v>Off Peak</v>
          </cell>
          <cell r="R2956" t="str">
            <v>N/A</v>
          </cell>
          <cell r="V2956">
            <v>0</v>
          </cell>
        </row>
        <row r="2957">
          <cell r="G2957" t="str">
            <v>ETOUD</v>
          </cell>
          <cell r="J2957" t="str">
            <v>Distribution</v>
          </cell>
          <cell r="L2957" t="str">
            <v>Energy</v>
          </cell>
          <cell r="M2957" t="str">
            <v>Summer</v>
          </cell>
          <cell r="N2957" t="str">
            <v>Peak</v>
          </cell>
          <cell r="R2957" t="str">
            <v>N/A</v>
          </cell>
          <cell r="V2957">
            <v>0</v>
          </cell>
        </row>
        <row r="2958">
          <cell r="G2958" t="str">
            <v>ETOUD</v>
          </cell>
          <cell r="J2958" t="str">
            <v>Distribution</v>
          </cell>
          <cell r="L2958" t="str">
            <v>Energy</v>
          </cell>
          <cell r="M2958" t="str">
            <v>Winter</v>
          </cell>
          <cell r="N2958" t="str">
            <v>Off Peak</v>
          </cell>
          <cell r="R2958" t="str">
            <v>N/A</v>
          </cell>
          <cell r="V2958">
            <v>0</v>
          </cell>
        </row>
        <row r="2959">
          <cell r="G2959" t="str">
            <v>ETOUD</v>
          </cell>
          <cell r="J2959" t="str">
            <v>Distribution</v>
          </cell>
          <cell r="L2959" t="str">
            <v>Energy</v>
          </cell>
          <cell r="M2959" t="str">
            <v>Winter</v>
          </cell>
          <cell r="N2959" t="str">
            <v>Peak</v>
          </cell>
          <cell r="R2959" t="str">
            <v>N/A</v>
          </cell>
          <cell r="V2959">
            <v>0</v>
          </cell>
        </row>
        <row r="2960">
          <cell r="G2960" t="str">
            <v>ETOUD</v>
          </cell>
          <cell r="J2960" t="str">
            <v>WFC</v>
          </cell>
          <cell r="L2960" t="str">
            <v>Energy</v>
          </cell>
          <cell r="M2960" t="str">
            <v>N/A</v>
          </cell>
          <cell r="N2960" t="str">
            <v>Min Bill kWh</v>
          </cell>
          <cell r="R2960" t="str">
            <v>N/A</v>
          </cell>
          <cell r="V2960">
            <v>0</v>
          </cell>
        </row>
        <row r="2961">
          <cell r="G2961" t="str">
            <v>ETOUD</v>
          </cell>
          <cell r="J2961" t="str">
            <v>WFC</v>
          </cell>
          <cell r="L2961" t="str">
            <v>Energy</v>
          </cell>
          <cell r="M2961" t="str">
            <v>Summer</v>
          </cell>
          <cell r="N2961" t="str">
            <v>Off Peak</v>
          </cell>
          <cell r="R2961" t="str">
            <v>N/A</v>
          </cell>
          <cell r="V2961">
            <v>0</v>
          </cell>
        </row>
        <row r="2962">
          <cell r="G2962" t="str">
            <v>ETOUD</v>
          </cell>
          <cell r="J2962" t="str">
            <v>WFC</v>
          </cell>
          <cell r="L2962" t="str">
            <v>Energy</v>
          </cell>
          <cell r="M2962" t="str">
            <v>Summer</v>
          </cell>
          <cell r="N2962" t="str">
            <v>Peak</v>
          </cell>
          <cell r="R2962" t="str">
            <v>N/A</v>
          </cell>
          <cell r="V2962">
            <v>0</v>
          </cell>
        </row>
        <row r="2963">
          <cell r="G2963" t="str">
            <v>ETOUD</v>
          </cell>
          <cell r="J2963" t="str">
            <v>WFC</v>
          </cell>
          <cell r="L2963" t="str">
            <v>Energy</v>
          </cell>
          <cell r="M2963" t="str">
            <v>Winter</v>
          </cell>
          <cell r="N2963" t="str">
            <v>Off Peak</v>
          </cell>
          <cell r="R2963" t="str">
            <v>N/A</v>
          </cell>
          <cell r="V2963">
            <v>0</v>
          </cell>
        </row>
        <row r="2964">
          <cell r="G2964" t="str">
            <v>ETOUD</v>
          </cell>
          <cell r="J2964" t="str">
            <v>WFC</v>
          </cell>
          <cell r="L2964" t="str">
            <v>Energy</v>
          </cell>
          <cell r="M2964" t="str">
            <v>Winter</v>
          </cell>
          <cell r="N2964" t="str">
            <v>Peak</v>
          </cell>
          <cell r="R2964" t="str">
            <v>N/A</v>
          </cell>
          <cell r="V2964">
            <v>0</v>
          </cell>
        </row>
        <row r="2965">
          <cell r="G2965" t="str">
            <v>ETOUD</v>
          </cell>
          <cell r="J2965" t="str">
            <v>ECRA</v>
          </cell>
          <cell r="L2965" t="str">
            <v>Energy</v>
          </cell>
          <cell r="M2965" t="str">
            <v>N/A</v>
          </cell>
          <cell r="N2965" t="str">
            <v>Min Bill kWh</v>
          </cell>
          <cell r="R2965" t="str">
            <v>N/A</v>
          </cell>
          <cell r="V2965">
            <v>0</v>
          </cell>
        </row>
        <row r="2966">
          <cell r="G2966" t="str">
            <v>ETOUD</v>
          </cell>
          <cell r="J2966" t="str">
            <v>ECRA</v>
          </cell>
          <cell r="L2966" t="str">
            <v>Energy</v>
          </cell>
          <cell r="M2966" t="str">
            <v>Summer</v>
          </cell>
          <cell r="N2966" t="str">
            <v>Off Peak</v>
          </cell>
          <cell r="R2966" t="str">
            <v>N/A</v>
          </cell>
          <cell r="V2966">
            <v>0</v>
          </cell>
        </row>
        <row r="2967">
          <cell r="G2967" t="str">
            <v>ETOUD</v>
          </cell>
          <cell r="J2967" t="str">
            <v>ECRA</v>
          </cell>
          <cell r="L2967" t="str">
            <v>Energy</v>
          </cell>
          <cell r="M2967" t="str">
            <v>Summer</v>
          </cell>
          <cell r="N2967" t="str">
            <v>Peak</v>
          </cell>
          <cell r="R2967" t="str">
            <v>N/A</v>
          </cell>
          <cell r="V2967">
            <v>0</v>
          </cell>
        </row>
        <row r="2968">
          <cell r="G2968" t="str">
            <v>ETOUD</v>
          </cell>
          <cell r="J2968" t="str">
            <v>ECRA</v>
          </cell>
          <cell r="L2968" t="str">
            <v>Energy</v>
          </cell>
          <cell r="M2968" t="str">
            <v>Winter</v>
          </cell>
          <cell r="N2968" t="str">
            <v>Off Peak</v>
          </cell>
          <cell r="R2968" t="str">
            <v>N/A</v>
          </cell>
          <cell r="V2968">
            <v>0</v>
          </cell>
        </row>
        <row r="2969">
          <cell r="G2969" t="str">
            <v>ETOUD</v>
          </cell>
          <cell r="J2969" t="str">
            <v>ECRA</v>
          </cell>
          <cell r="L2969" t="str">
            <v>Energy</v>
          </cell>
          <cell r="M2969" t="str">
            <v>Winter</v>
          </cell>
          <cell r="N2969" t="str">
            <v>Peak</v>
          </cell>
          <cell r="R2969" t="str">
            <v>N/A</v>
          </cell>
          <cell r="V2969">
            <v>0</v>
          </cell>
        </row>
        <row r="2970">
          <cell r="G2970" t="str">
            <v>ETOUD</v>
          </cell>
          <cell r="J2970" t="str">
            <v>Generation</v>
          </cell>
          <cell r="L2970" t="str">
            <v>Energy</v>
          </cell>
          <cell r="M2970" t="str">
            <v>Summer</v>
          </cell>
          <cell r="N2970" t="str">
            <v>Off Peak</v>
          </cell>
          <cell r="R2970" t="str">
            <v>N/A</v>
          </cell>
          <cell r="V2970">
            <v>0</v>
          </cell>
        </row>
        <row r="2971">
          <cell r="G2971" t="str">
            <v>ETOUD</v>
          </cell>
          <cell r="J2971" t="str">
            <v>Generation</v>
          </cell>
          <cell r="L2971" t="str">
            <v>Energy</v>
          </cell>
          <cell r="M2971" t="str">
            <v>Summer</v>
          </cell>
          <cell r="N2971" t="str">
            <v>Peak</v>
          </cell>
          <cell r="R2971" t="str">
            <v>N/A</v>
          </cell>
          <cell r="V2971">
            <v>0</v>
          </cell>
        </row>
        <row r="2972">
          <cell r="G2972" t="str">
            <v>ETOUD</v>
          </cell>
          <cell r="J2972" t="str">
            <v>Generation</v>
          </cell>
          <cell r="L2972" t="str">
            <v>Energy</v>
          </cell>
          <cell r="M2972" t="str">
            <v>Winter</v>
          </cell>
          <cell r="N2972" t="str">
            <v>Off Peak</v>
          </cell>
          <cell r="R2972" t="str">
            <v>N/A</v>
          </cell>
          <cell r="V2972">
            <v>0</v>
          </cell>
        </row>
        <row r="2973">
          <cell r="G2973" t="str">
            <v>ETOUD</v>
          </cell>
          <cell r="J2973" t="str">
            <v>Generation</v>
          </cell>
          <cell r="L2973" t="str">
            <v>Energy</v>
          </cell>
          <cell r="M2973" t="str">
            <v>Winter</v>
          </cell>
          <cell r="N2973" t="str">
            <v>Peak</v>
          </cell>
          <cell r="R2973" t="str">
            <v>N/A</v>
          </cell>
          <cell r="V2973">
            <v>0</v>
          </cell>
        </row>
        <row r="2974">
          <cell r="G2974" t="str">
            <v>ETOUD</v>
          </cell>
          <cell r="J2974" t="str">
            <v>ND</v>
          </cell>
          <cell r="L2974" t="str">
            <v>Energy</v>
          </cell>
          <cell r="M2974" t="str">
            <v>Summer</v>
          </cell>
          <cell r="N2974" t="str">
            <v>Off Peak</v>
          </cell>
          <cell r="R2974" t="str">
            <v>N/A</v>
          </cell>
          <cell r="V2974">
            <v>0</v>
          </cell>
        </row>
        <row r="2975">
          <cell r="G2975" t="str">
            <v>ETOUD</v>
          </cell>
          <cell r="J2975" t="str">
            <v>ND</v>
          </cell>
          <cell r="L2975" t="str">
            <v>Energy</v>
          </cell>
          <cell r="M2975" t="str">
            <v>Summer</v>
          </cell>
          <cell r="N2975" t="str">
            <v>Peak</v>
          </cell>
          <cell r="R2975" t="str">
            <v>N/A</v>
          </cell>
          <cell r="V2975">
            <v>0</v>
          </cell>
        </row>
        <row r="2976">
          <cell r="G2976" t="str">
            <v>ETOUD</v>
          </cell>
          <cell r="J2976" t="str">
            <v>ND</v>
          </cell>
          <cell r="L2976" t="str">
            <v>Energy</v>
          </cell>
          <cell r="M2976" t="str">
            <v>Winter</v>
          </cell>
          <cell r="N2976" t="str">
            <v>Off Peak</v>
          </cell>
          <cell r="R2976" t="str">
            <v>N/A</v>
          </cell>
          <cell r="V2976">
            <v>0</v>
          </cell>
        </row>
        <row r="2977">
          <cell r="G2977" t="str">
            <v>ETOUD</v>
          </cell>
          <cell r="J2977" t="str">
            <v>ND</v>
          </cell>
          <cell r="L2977" t="str">
            <v>Energy</v>
          </cell>
          <cell r="M2977" t="str">
            <v>Winter</v>
          </cell>
          <cell r="N2977" t="str">
            <v>Peak</v>
          </cell>
          <cell r="R2977" t="str">
            <v>N/A</v>
          </cell>
          <cell r="V2977">
            <v>0</v>
          </cell>
        </row>
        <row r="2978">
          <cell r="G2978" t="str">
            <v>ETOUD</v>
          </cell>
          <cell r="J2978" t="str">
            <v>NSGC</v>
          </cell>
          <cell r="L2978" t="str">
            <v>Energy</v>
          </cell>
          <cell r="M2978" t="str">
            <v>N/A</v>
          </cell>
          <cell r="N2978" t="str">
            <v>Min Bill kWh</v>
          </cell>
          <cell r="R2978" t="str">
            <v>N/A</v>
          </cell>
          <cell r="V2978">
            <v>0</v>
          </cell>
        </row>
        <row r="2979">
          <cell r="G2979" t="str">
            <v>ETOUD</v>
          </cell>
          <cell r="J2979" t="str">
            <v>NSGC</v>
          </cell>
          <cell r="L2979" t="str">
            <v>Energy</v>
          </cell>
          <cell r="M2979" t="str">
            <v>Summer</v>
          </cell>
          <cell r="N2979" t="str">
            <v>Off Peak</v>
          </cell>
          <cell r="R2979" t="str">
            <v>N/A</v>
          </cell>
          <cell r="V2979">
            <v>0</v>
          </cell>
        </row>
        <row r="2980">
          <cell r="G2980" t="str">
            <v>ETOUD</v>
          </cell>
          <cell r="J2980" t="str">
            <v>NSGC</v>
          </cell>
          <cell r="L2980" t="str">
            <v>Energy</v>
          </cell>
          <cell r="M2980" t="str">
            <v>Summer</v>
          </cell>
          <cell r="N2980" t="str">
            <v>Peak</v>
          </cell>
          <cell r="R2980" t="str">
            <v>N/A</v>
          </cell>
          <cell r="V2980">
            <v>0</v>
          </cell>
        </row>
        <row r="2981">
          <cell r="G2981" t="str">
            <v>ETOUD</v>
          </cell>
          <cell r="J2981" t="str">
            <v>NSGC</v>
          </cell>
          <cell r="L2981" t="str">
            <v>Energy</v>
          </cell>
          <cell r="M2981" t="str">
            <v>Winter</v>
          </cell>
          <cell r="N2981" t="str">
            <v>Off Peak</v>
          </cell>
          <cell r="R2981" t="str">
            <v>N/A</v>
          </cell>
          <cell r="V2981">
            <v>0</v>
          </cell>
        </row>
        <row r="2982">
          <cell r="G2982" t="str">
            <v>ETOUD</v>
          </cell>
          <cell r="J2982" t="str">
            <v>NSGC</v>
          </cell>
          <cell r="L2982" t="str">
            <v>Energy</v>
          </cell>
          <cell r="M2982" t="str">
            <v>Winter</v>
          </cell>
          <cell r="N2982" t="str">
            <v>Peak</v>
          </cell>
          <cell r="R2982" t="str">
            <v>N/A</v>
          </cell>
          <cell r="V2982">
            <v>0</v>
          </cell>
        </row>
        <row r="2983">
          <cell r="G2983" t="str">
            <v>ETOUD</v>
          </cell>
          <cell r="J2983" t="str">
            <v>PPP</v>
          </cell>
          <cell r="L2983" t="str">
            <v>Energy</v>
          </cell>
          <cell r="M2983" t="str">
            <v>N/A</v>
          </cell>
          <cell r="N2983" t="str">
            <v>Min Bill kWh</v>
          </cell>
          <cell r="R2983" t="str">
            <v>N/A</v>
          </cell>
          <cell r="V2983">
            <v>0</v>
          </cell>
        </row>
        <row r="2984">
          <cell r="G2984" t="str">
            <v>ETOUD</v>
          </cell>
          <cell r="J2984" t="str">
            <v>PPP</v>
          </cell>
          <cell r="L2984" t="str">
            <v>Energy</v>
          </cell>
          <cell r="M2984" t="str">
            <v>Summer</v>
          </cell>
          <cell r="N2984" t="str">
            <v>Off Peak</v>
          </cell>
          <cell r="R2984" t="str">
            <v>N/A</v>
          </cell>
          <cell r="V2984">
            <v>0</v>
          </cell>
        </row>
        <row r="2985">
          <cell r="G2985" t="str">
            <v>ETOUD</v>
          </cell>
          <cell r="J2985" t="str">
            <v>PPP</v>
          </cell>
          <cell r="L2985" t="str">
            <v>Energy</v>
          </cell>
          <cell r="M2985" t="str">
            <v>Summer</v>
          </cell>
          <cell r="N2985" t="str">
            <v>Peak</v>
          </cell>
          <cell r="R2985" t="str">
            <v>N/A</v>
          </cell>
          <cell r="V2985">
            <v>0</v>
          </cell>
        </row>
        <row r="2986">
          <cell r="G2986" t="str">
            <v>ETOUD</v>
          </cell>
          <cell r="J2986" t="str">
            <v>PPP</v>
          </cell>
          <cell r="L2986" t="str">
            <v>Energy</v>
          </cell>
          <cell r="M2986" t="str">
            <v>Winter</v>
          </cell>
          <cell r="N2986" t="str">
            <v>Off Peak</v>
          </cell>
          <cell r="R2986" t="str">
            <v>N/A</v>
          </cell>
          <cell r="V2986">
            <v>0</v>
          </cell>
        </row>
        <row r="2987">
          <cell r="G2987" t="str">
            <v>ETOUD</v>
          </cell>
          <cell r="J2987" t="str">
            <v>PPP</v>
          </cell>
          <cell r="L2987" t="str">
            <v>Energy</v>
          </cell>
          <cell r="M2987" t="str">
            <v>Winter</v>
          </cell>
          <cell r="N2987" t="str">
            <v>Peak</v>
          </cell>
          <cell r="R2987" t="str">
            <v>N/A</v>
          </cell>
          <cell r="V2987">
            <v>0</v>
          </cell>
        </row>
        <row r="2988">
          <cell r="G2988" t="str">
            <v>ETOUD</v>
          </cell>
          <cell r="J2988" t="str">
            <v>PPP</v>
          </cell>
          <cell r="L2988" t="str">
            <v>Energy</v>
          </cell>
          <cell r="M2988" t="str">
            <v>N/A</v>
          </cell>
          <cell r="N2988" t="str">
            <v>Min Bill kWh</v>
          </cell>
          <cell r="R2988" t="str">
            <v>N/A</v>
          </cell>
          <cell r="V2988">
            <v>0</v>
          </cell>
        </row>
        <row r="2989">
          <cell r="G2989" t="str">
            <v>ETOUD</v>
          </cell>
          <cell r="J2989" t="str">
            <v>PPP</v>
          </cell>
          <cell r="L2989" t="str">
            <v>Energy</v>
          </cell>
          <cell r="M2989" t="str">
            <v>Summer</v>
          </cell>
          <cell r="N2989" t="str">
            <v>Off Peak</v>
          </cell>
          <cell r="R2989" t="str">
            <v>N/A</v>
          </cell>
          <cell r="V2989">
            <v>0</v>
          </cell>
        </row>
        <row r="2990">
          <cell r="G2990" t="str">
            <v>ETOUD</v>
          </cell>
          <cell r="J2990" t="str">
            <v>PPP</v>
          </cell>
          <cell r="L2990" t="str">
            <v>Energy</v>
          </cell>
          <cell r="M2990" t="str">
            <v>Summer</v>
          </cell>
          <cell r="N2990" t="str">
            <v>Peak</v>
          </cell>
          <cell r="R2990" t="str">
            <v>N/A</v>
          </cell>
          <cell r="V2990">
            <v>0</v>
          </cell>
        </row>
        <row r="2991">
          <cell r="G2991" t="str">
            <v>ETOUD</v>
          </cell>
          <cell r="J2991" t="str">
            <v>PPP</v>
          </cell>
          <cell r="L2991" t="str">
            <v>Energy</v>
          </cell>
          <cell r="M2991" t="str">
            <v>Winter</v>
          </cell>
          <cell r="N2991" t="str">
            <v>Off Peak</v>
          </cell>
          <cell r="R2991" t="str">
            <v>N/A</v>
          </cell>
          <cell r="V2991">
            <v>0</v>
          </cell>
        </row>
        <row r="2992">
          <cell r="G2992" t="str">
            <v>ETOUD</v>
          </cell>
          <cell r="J2992" t="str">
            <v>PPP</v>
          </cell>
          <cell r="L2992" t="str">
            <v>Energy</v>
          </cell>
          <cell r="M2992" t="str">
            <v>Winter</v>
          </cell>
          <cell r="N2992" t="str">
            <v>Peak</v>
          </cell>
          <cell r="R2992" t="str">
            <v>N/A</v>
          </cell>
          <cell r="V2992">
            <v>0</v>
          </cell>
        </row>
        <row r="2993">
          <cell r="G2993" t="str">
            <v>ETOUD</v>
          </cell>
          <cell r="J2993" t="str">
            <v>RS</v>
          </cell>
          <cell r="L2993" t="str">
            <v>Energy</v>
          </cell>
          <cell r="M2993" t="str">
            <v>Summer</v>
          </cell>
          <cell r="N2993" t="str">
            <v>Peak</v>
          </cell>
          <cell r="R2993" t="str">
            <v>N/A</v>
          </cell>
          <cell r="V2993">
            <v>0</v>
          </cell>
        </row>
        <row r="2994">
          <cell r="G2994" t="str">
            <v>ETOUD</v>
          </cell>
          <cell r="J2994" t="str">
            <v>RS</v>
          </cell>
          <cell r="L2994" t="str">
            <v>Energy</v>
          </cell>
          <cell r="M2994" t="str">
            <v>Summer</v>
          </cell>
          <cell r="N2994" t="str">
            <v>Off Peak</v>
          </cell>
          <cell r="R2994" t="str">
            <v>N/A</v>
          </cell>
          <cell r="V2994">
            <v>0</v>
          </cell>
        </row>
        <row r="2995">
          <cell r="G2995" t="str">
            <v>ETOUD</v>
          </cell>
          <cell r="J2995" t="str">
            <v>RS</v>
          </cell>
          <cell r="L2995" t="str">
            <v>Energy</v>
          </cell>
          <cell r="M2995" t="str">
            <v>Winter</v>
          </cell>
          <cell r="N2995" t="str">
            <v>Off Peak</v>
          </cell>
          <cell r="R2995" t="str">
            <v>N/A</v>
          </cell>
          <cell r="V2995">
            <v>0</v>
          </cell>
        </row>
        <row r="2996">
          <cell r="G2996" t="str">
            <v>ETOUD</v>
          </cell>
          <cell r="J2996" t="str">
            <v>RS</v>
          </cell>
          <cell r="L2996" t="str">
            <v>Energy</v>
          </cell>
          <cell r="M2996" t="str">
            <v>N/A</v>
          </cell>
          <cell r="N2996" t="str">
            <v>Min Bill kWh</v>
          </cell>
          <cell r="R2996" t="str">
            <v>N/A</v>
          </cell>
          <cell r="V2996">
            <v>0</v>
          </cell>
        </row>
        <row r="2997">
          <cell r="G2997" t="str">
            <v>ETOUD</v>
          </cell>
          <cell r="J2997" t="str">
            <v>RS</v>
          </cell>
          <cell r="L2997" t="str">
            <v>Energy</v>
          </cell>
          <cell r="M2997" t="str">
            <v>Winter</v>
          </cell>
          <cell r="N2997" t="str">
            <v>Peak</v>
          </cell>
          <cell r="R2997" t="str">
            <v>N/A</v>
          </cell>
          <cell r="V2997">
            <v>0</v>
          </cell>
        </row>
        <row r="2998">
          <cell r="G2998" t="str">
            <v>ETOUD</v>
          </cell>
          <cell r="J2998" t="str">
            <v>TRA</v>
          </cell>
          <cell r="L2998" t="str">
            <v>Energy</v>
          </cell>
          <cell r="M2998" t="str">
            <v>N/A</v>
          </cell>
          <cell r="N2998" t="str">
            <v>Min Bill kWh</v>
          </cell>
          <cell r="R2998" t="str">
            <v>N/A</v>
          </cell>
          <cell r="V2998">
            <v>0</v>
          </cell>
        </row>
        <row r="2999">
          <cell r="G2999" t="str">
            <v>ETOUD</v>
          </cell>
          <cell r="J2999" t="str">
            <v>TRA</v>
          </cell>
          <cell r="L2999" t="str">
            <v>Energy</v>
          </cell>
          <cell r="M2999" t="str">
            <v>Summer</v>
          </cell>
          <cell r="N2999" t="str">
            <v>Off Peak</v>
          </cell>
          <cell r="R2999" t="str">
            <v>N/A</v>
          </cell>
          <cell r="V2999">
            <v>0</v>
          </cell>
        </row>
        <row r="3000">
          <cell r="G3000" t="str">
            <v>ETOUD</v>
          </cell>
          <cell r="J3000" t="str">
            <v>TRA</v>
          </cell>
          <cell r="L3000" t="str">
            <v>Energy</v>
          </cell>
          <cell r="M3000" t="str">
            <v>Summer</v>
          </cell>
          <cell r="N3000" t="str">
            <v>Peak</v>
          </cell>
          <cell r="R3000" t="str">
            <v>N/A</v>
          </cell>
          <cell r="V3000">
            <v>0</v>
          </cell>
        </row>
        <row r="3001">
          <cell r="G3001" t="str">
            <v>ETOUD</v>
          </cell>
          <cell r="J3001" t="str">
            <v>TRA</v>
          </cell>
          <cell r="L3001" t="str">
            <v>Energy</v>
          </cell>
          <cell r="M3001" t="str">
            <v>Winter</v>
          </cell>
          <cell r="N3001" t="str">
            <v>Off Peak</v>
          </cell>
          <cell r="R3001" t="str">
            <v>N/A</v>
          </cell>
          <cell r="V3001">
            <v>0</v>
          </cell>
        </row>
        <row r="3002">
          <cell r="G3002" t="str">
            <v>ETOUD</v>
          </cell>
          <cell r="J3002" t="str">
            <v>TRA</v>
          </cell>
          <cell r="L3002" t="str">
            <v>Energy</v>
          </cell>
          <cell r="M3002" t="str">
            <v>Winter</v>
          </cell>
          <cell r="N3002" t="str">
            <v>Peak</v>
          </cell>
          <cell r="R3002" t="str">
            <v>N/A</v>
          </cell>
          <cell r="V3002">
            <v>0</v>
          </cell>
        </row>
        <row r="3003">
          <cell r="G3003" t="str">
            <v>ETOUD</v>
          </cell>
          <cell r="J3003" t="str">
            <v>TRA</v>
          </cell>
          <cell r="L3003" t="str">
            <v>Energy</v>
          </cell>
          <cell r="M3003" t="str">
            <v>N/A</v>
          </cell>
          <cell r="N3003" t="str">
            <v>Min Bill kWh</v>
          </cell>
          <cell r="R3003" t="str">
            <v>N/A</v>
          </cell>
          <cell r="V3003">
            <v>0</v>
          </cell>
        </row>
        <row r="3004">
          <cell r="G3004" t="str">
            <v>ETOUD</v>
          </cell>
          <cell r="J3004" t="str">
            <v>TRA</v>
          </cell>
          <cell r="L3004" t="str">
            <v>Energy</v>
          </cell>
          <cell r="M3004" t="str">
            <v>Summer</v>
          </cell>
          <cell r="N3004" t="str">
            <v>Off Peak</v>
          </cell>
          <cell r="R3004" t="str">
            <v>N/A</v>
          </cell>
          <cell r="V3004">
            <v>0</v>
          </cell>
        </row>
        <row r="3005">
          <cell r="G3005" t="str">
            <v>ETOUD</v>
          </cell>
          <cell r="J3005" t="str">
            <v>TRA</v>
          </cell>
          <cell r="L3005" t="str">
            <v>Energy</v>
          </cell>
          <cell r="M3005" t="str">
            <v>Summer</v>
          </cell>
          <cell r="N3005" t="str">
            <v>Peak</v>
          </cell>
          <cell r="R3005" t="str">
            <v>N/A</v>
          </cell>
          <cell r="V3005">
            <v>0</v>
          </cell>
        </row>
        <row r="3006">
          <cell r="G3006" t="str">
            <v>ETOUD</v>
          </cell>
          <cell r="J3006" t="str">
            <v>TRA</v>
          </cell>
          <cell r="L3006" t="str">
            <v>Energy</v>
          </cell>
          <cell r="M3006" t="str">
            <v>Winter</v>
          </cell>
          <cell r="N3006" t="str">
            <v>Off Peak</v>
          </cell>
          <cell r="R3006" t="str">
            <v>N/A</v>
          </cell>
          <cell r="V3006">
            <v>0</v>
          </cell>
        </row>
        <row r="3007">
          <cell r="G3007" t="str">
            <v>ETOUD</v>
          </cell>
          <cell r="J3007" t="str">
            <v>TRA</v>
          </cell>
          <cell r="L3007" t="str">
            <v>Energy</v>
          </cell>
          <cell r="M3007" t="str">
            <v>Winter</v>
          </cell>
          <cell r="N3007" t="str">
            <v>Peak</v>
          </cell>
          <cell r="R3007" t="str">
            <v>N/A</v>
          </cell>
          <cell r="V3007">
            <v>0</v>
          </cell>
        </row>
        <row r="3008">
          <cell r="G3008" t="str">
            <v>ETOUD</v>
          </cell>
          <cell r="J3008" t="str">
            <v>TRA</v>
          </cell>
          <cell r="L3008" t="str">
            <v>Energy</v>
          </cell>
          <cell r="M3008" t="str">
            <v>N/A</v>
          </cell>
          <cell r="N3008" t="str">
            <v>Min Bill kWh</v>
          </cell>
          <cell r="R3008" t="str">
            <v>N/A</v>
          </cell>
          <cell r="V3008">
            <v>0</v>
          </cell>
        </row>
        <row r="3009">
          <cell r="G3009" t="str">
            <v>ETOUD</v>
          </cell>
          <cell r="J3009" t="str">
            <v>TRA</v>
          </cell>
          <cell r="L3009" t="str">
            <v>Energy</v>
          </cell>
          <cell r="M3009" t="str">
            <v>Summer</v>
          </cell>
          <cell r="N3009" t="str">
            <v>Off Peak</v>
          </cell>
          <cell r="R3009" t="str">
            <v>N/A</v>
          </cell>
          <cell r="V3009">
            <v>0</v>
          </cell>
        </row>
        <row r="3010">
          <cell r="G3010" t="str">
            <v>ETOUD</v>
          </cell>
          <cell r="J3010" t="str">
            <v>TRA</v>
          </cell>
          <cell r="L3010" t="str">
            <v>Energy</v>
          </cell>
          <cell r="M3010" t="str">
            <v>Summer</v>
          </cell>
          <cell r="N3010" t="str">
            <v>Peak</v>
          </cell>
          <cell r="R3010" t="str">
            <v>N/A</v>
          </cell>
          <cell r="V3010">
            <v>0</v>
          </cell>
        </row>
        <row r="3011">
          <cell r="G3011" t="str">
            <v>ETOUD</v>
          </cell>
          <cell r="J3011" t="str">
            <v>TRA</v>
          </cell>
          <cell r="L3011" t="str">
            <v>Energy</v>
          </cell>
          <cell r="M3011" t="str">
            <v>Winter</v>
          </cell>
          <cell r="N3011" t="str">
            <v>Off Peak</v>
          </cell>
          <cell r="R3011" t="str">
            <v>N/A</v>
          </cell>
          <cell r="V3011">
            <v>0</v>
          </cell>
        </row>
        <row r="3012">
          <cell r="G3012" t="str">
            <v>ETOUD</v>
          </cell>
          <cell r="J3012" t="str">
            <v>TRA</v>
          </cell>
          <cell r="L3012" t="str">
            <v>Energy</v>
          </cell>
          <cell r="M3012" t="str">
            <v>Winter</v>
          </cell>
          <cell r="N3012" t="str">
            <v>Peak</v>
          </cell>
          <cell r="R3012" t="str">
            <v>N/A</v>
          </cell>
          <cell r="V3012">
            <v>0</v>
          </cell>
        </row>
        <row r="3013">
          <cell r="G3013" t="str">
            <v>ETOUD</v>
          </cell>
          <cell r="J3013" t="str">
            <v>TRA</v>
          </cell>
          <cell r="L3013" t="str">
            <v>Energy</v>
          </cell>
          <cell r="M3013" t="str">
            <v>N/A</v>
          </cell>
          <cell r="N3013" t="str">
            <v>Min Bill kWh</v>
          </cell>
          <cell r="R3013" t="str">
            <v>N/A</v>
          </cell>
          <cell r="V3013">
            <v>0</v>
          </cell>
        </row>
        <row r="3014">
          <cell r="G3014" t="str">
            <v>ETOUD</v>
          </cell>
          <cell r="J3014" t="str">
            <v>TRA</v>
          </cell>
          <cell r="L3014" t="str">
            <v>Energy</v>
          </cell>
          <cell r="M3014" t="str">
            <v>Summer</v>
          </cell>
          <cell r="N3014" t="str">
            <v>Off Peak</v>
          </cell>
          <cell r="R3014" t="str">
            <v>N/A</v>
          </cell>
          <cell r="V3014">
            <v>0</v>
          </cell>
        </row>
        <row r="3015">
          <cell r="G3015" t="str">
            <v>ETOUD</v>
          </cell>
          <cell r="J3015" t="str">
            <v>TRA</v>
          </cell>
          <cell r="L3015" t="str">
            <v>Energy</v>
          </cell>
          <cell r="M3015" t="str">
            <v>Summer</v>
          </cell>
          <cell r="N3015" t="str">
            <v>Peak</v>
          </cell>
          <cell r="R3015" t="str">
            <v>N/A</v>
          </cell>
          <cell r="V3015">
            <v>0</v>
          </cell>
        </row>
        <row r="3016">
          <cell r="G3016" t="str">
            <v>ETOUD</v>
          </cell>
          <cell r="J3016" t="str">
            <v>TRA</v>
          </cell>
          <cell r="L3016" t="str">
            <v>Energy</v>
          </cell>
          <cell r="M3016" t="str">
            <v>Winter</v>
          </cell>
          <cell r="N3016" t="str">
            <v>Off Peak</v>
          </cell>
          <cell r="R3016" t="str">
            <v>N/A</v>
          </cell>
          <cell r="V3016">
            <v>0</v>
          </cell>
        </row>
        <row r="3017">
          <cell r="G3017" t="str">
            <v>ETOUD</v>
          </cell>
          <cell r="J3017" t="str">
            <v>TRA</v>
          </cell>
          <cell r="L3017" t="str">
            <v>Energy</v>
          </cell>
          <cell r="M3017" t="str">
            <v>Winter</v>
          </cell>
          <cell r="N3017" t="str">
            <v>Peak</v>
          </cell>
          <cell r="R3017" t="str">
            <v>N/A</v>
          </cell>
          <cell r="V3017">
            <v>0</v>
          </cell>
        </row>
        <row r="3018">
          <cell r="G3018" t="str">
            <v>ETOUD</v>
          </cell>
          <cell r="J3018" t="str">
            <v>Trans</v>
          </cell>
          <cell r="L3018" t="str">
            <v>Energy</v>
          </cell>
          <cell r="M3018" t="str">
            <v>N/A</v>
          </cell>
          <cell r="N3018" t="str">
            <v>Min Bill kWh</v>
          </cell>
          <cell r="R3018" t="str">
            <v>N/A</v>
          </cell>
          <cell r="V3018">
            <v>0</v>
          </cell>
        </row>
        <row r="3019">
          <cell r="G3019" t="str">
            <v>ETOUD</v>
          </cell>
          <cell r="J3019" t="str">
            <v>Trans</v>
          </cell>
          <cell r="L3019" t="str">
            <v>Energy</v>
          </cell>
          <cell r="M3019" t="str">
            <v>Summer</v>
          </cell>
          <cell r="N3019" t="str">
            <v>Off Peak</v>
          </cell>
          <cell r="R3019" t="str">
            <v>N/A</v>
          </cell>
          <cell r="V3019">
            <v>0</v>
          </cell>
        </row>
        <row r="3020">
          <cell r="G3020" t="str">
            <v>ETOUD</v>
          </cell>
          <cell r="J3020" t="str">
            <v>Trans</v>
          </cell>
          <cell r="L3020" t="str">
            <v>Energy</v>
          </cell>
          <cell r="M3020" t="str">
            <v>Summer</v>
          </cell>
          <cell r="N3020" t="str">
            <v>Peak</v>
          </cell>
          <cell r="R3020" t="str">
            <v>N/A</v>
          </cell>
          <cell r="V3020">
            <v>0</v>
          </cell>
        </row>
        <row r="3021">
          <cell r="G3021" t="str">
            <v>ETOUD</v>
          </cell>
          <cell r="J3021" t="str">
            <v>Trans</v>
          </cell>
          <cell r="L3021" t="str">
            <v>Energy</v>
          </cell>
          <cell r="M3021" t="str">
            <v>Winter</v>
          </cell>
          <cell r="N3021" t="str">
            <v>Off Peak</v>
          </cell>
          <cell r="R3021" t="str">
            <v>N/A</v>
          </cell>
          <cell r="V3021">
            <v>0</v>
          </cell>
        </row>
        <row r="3022">
          <cell r="G3022" t="str">
            <v>ETOUD</v>
          </cell>
          <cell r="J3022" t="str">
            <v>Trans</v>
          </cell>
          <cell r="L3022" t="str">
            <v>Energy</v>
          </cell>
          <cell r="M3022" t="str">
            <v>Winter</v>
          </cell>
          <cell r="N3022" t="str">
            <v>Peak</v>
          </cell>
          <cell r="R3022" t="str">
            <v>N/A</v>
          </cell>
          <cell r="V3022">
            <v>0</v>
          </cell>
        </row>
        <row r="3023">
          <cell r="G3023" t="str">
            <v>ELTOUD</v>
          </cell>
          <cell r="J3023" t="str">
            <v>AB32 Credit</v>
          </cell>
          <cell r="L3023" t="str">
            <v>Energy</v>
          </cell>
          <cell r="M3023" t="str">
            <v>N/A</v>
          </cell>
          <cell r="N3023" t="str">
            <v>Min Bill kWh</v>
          </cell>
          <cell r="R3023" t="str">
            <v>C</v>
          </cell>
          <cell r="V3023">
            <v>0</v>
          </cell>
        </row>
        <row r="3024">
          <cell r="G3024" t="str">
            <v>ELTOUD</v>
          </cell>
          <cell r="J3024" t="str">
            <v>AB32 Credit</v>
          </cell>
          <cell r="L3024" t="str">
            <v>Energy</v>
          </cell>
          <cell r="M3024" t="str">
            <v>Summer</v>
          </cell>
          <cell r="N3024" t="str">
            <v>Off Peak</v>
          </cell>
          <cell r="R3024" t="str">
            <v>C</v>
          </cell>
          <cell r="V3024">
            <v>0</v>
          </cell>
        </row>
        <row r="3025">
          <cell r="G3025" t="str">
            <v>ELTOUD</v>
          </cell>
          <cell r="J3025" t="str">
            <v>AB32 Credit</v>
          </cell>
          <cell r="L3025" t="str">
            <v>Energy</v>
          </cell>
          <cell r="M3025" t="str">
            <v>Summer</v>
          </cell>
          <cell r="N3025" t="str">
            <v>Peak</v>
          </cell>
          <cell r="R3025" t="str">
            <v>C</v>
          </cell>
          <cell r="V3025">
            <v>0</v>
          </cell>
        </row>
        <row r="3026">
          <cell r="G3026" t="str">
            <v>ELTOUD</v>
          </cell>
          <cell r="J3026" t="str">
            <v>AB32 Credit</v>
          </cell>
          <cell r="L3026" t="str">
            <v>Energy</v>
          </cell>
          <cell r="M3026" t="str">
            <v>Winter</v>
          </cell>
          <cell r="N3026" t="str">
            <v>Off Peak</v>
          </cell>
          <cell r="R3026" t="str">
            <v>C</v>
          </cell>
          <cell r="V3026">
            <v>0</v>
          </cell>
        </row>
        <row r="3027">
          <cell r="G3027" t="str">
            <v>ELTOUD</v>
          </cell>
          <cell r="J3027" t="str">
            <v>AB32 Credit</v>
          </cell>
          <cell r="L3027" t="str">
            <v>Energy</v>
          </cell>
          <cell r="M3027" t="str">
            <v>Winter</v>
          </cell>
          <cell r="N3027" t="str">
            <v>Peak</v>
          </cell>
          <cell r="R3027" t="str">
            <v>C</v>
          </cell>
          <cell r="V3027">
            <v>0</v>
          </cell>
        </row>
        <row r="3028">
          <cell r="G3028" t="str">
            <v>ELTOUD</v>
          </cell>
          <cell r="J3028" t="str">
            <v>CIA</v>
          </cell>
          <cell r="L3028" t="str">
            <v>Energy</v>
          </cell>
          <cell r="M3028" t="str">
            <v>N/A</v>
          </cell>
          <cell r="N3028" t="str">
            <v>Min Bill kWh</v>
          </cell>
          <cell r="R3028" t="str">
            <v>C</v>
          </cell>
          <cell r="V3028">
            <v>0</v>
          </cell>
        </row>
        <row r="3029">
          <cell r="G3029" t="str">
            <v>ELTOUD</v>
          </cell>
          <cell r="J3029" t="str">
            <v>CIA</v>
          </cell>
          <cell r="L3029" t="str">
            <v>Energy</v>
          </cell>
          <cell r="M3029" t="str">
            <v>Summer</v>
          </cell>
          <cell r="N3029" t="str">
            <v>Off Peak</v>
          </cell>
          <cell r="R3029" t="str">
            <v>C</v>
          </cell>
          <cell r="V3029">
            <v>0</v>
          </cell>
        </row>
        <row r="3030">
          <cell r="G3030" t="str">
            <v>ELTOUD</v>
          </cell>
          <cell r="J3030" t="str">
            <v>CIA</v>
          </cell>
          <cell r="L3030" t="str">
            <v>Energy</v>
          </cell>
          <cell r="M3030" t="str">
            <v>Summer</v>
          </cell>
          <cell r="N3030" t="str">
            <v>Peak</v>
          </cell>
          <cell r="R3030" t="str">
            <v>C</v>
          </cell>
          <cell r="V3030">
            <v>0</v>
          </cell>
        </row>
        <row r="3031">
          <cell r="G3031" t="str">
            <v>ELTOUD</v>
          </cell>
          <cell r="J3031" t="str">
            <v>CIA</v>
          </cell>
          <cell r="L3031" t="str">
            <v>Energy</v>
          </cell>
          <cell r="M3031" t="str">
            <v>Winter</v>
          </cell>
          <cell r="N3031" t="str">
            <v>Off Peak</v>
          </cell>
          <cell r="R3031" t="str">
            <v>C</v>
          </cell>
          <cell r="V3031">
            <v>0</v>
          </cell>
        </row>
        <row r="3032">
          <cell r="G3032" t="str">
            <v>ELTOUD</v>
          </cell>
          <cell r="J3032" t="str">
            <v>CIA</v>
          </cell>
          <cell r="L3032" t="str">
            <v>Energy</v>
          </cell>
          <cell r="M3032" t="str">
            <v>Winter</v>
          </cell>
          <cell r="N3032" t="str">
            <v>Peak</v>
          </cell>
          <cell r="R3032" t="str">
            <v>C</v>
          </cell>
          <cell r="V3032">
            <v>0</v>
          </cell>
        </row>
        <row r="3033">
          <cell r="G3033" t="str">
            <v>ELTOUD</v>
          </cell>
          <cell r="J3033" t="str">
            <v>CTC</v>
          </cell>
          <cell r="L3033" t="str">
            <v>Energy</v>
          </cell>
          <cell r="M3033" t="str">
            <v>N/A</v>
          </cell>
          <cell r="N3033" t="str">
            <v>Min Bill kWh</v>
          </cell>
          <cell r="R3033" t="str">
            <v>C</v>
          </cell>
          <cell r="V3033">
            <v>0</v>
          </cell>
        </row>
        <row r="3034">
          <cell r="G3034" t="str">
            <v>ELTOUD</v>
          </cell>
          <cell r="J3034" t="str">
            <v>CTC</v>
          </cell>
          <cell r="L3034" t="str">
            <v>Energy</v>
          </cell>
          <cell r="M3034" t="str">
            <v>Summer</v>
          </cell>
          <cell r="N3034" t="str">
            <v>Off Peak</v>
          </cell>
          <cell r="R3034" t="str">
            <v>C</v>
          </cell>
          <cell r="V3034">
            <v>0</v>
          </cell>
        </row>
        <row r="3035">
          <cell r="G3035" t="str">
            <v>ELTOUD</v>
          </cell>
          <cell r="J3035" t="str">
            <v>CTC</v>
          </cell>
          <cell r="L3035" t="str">
            <v>Energy</v>
          </cell>
          <cell r="M3035" t="str">
            <v>Summer</v>
          </cell>
          <cell r="N3035" t="str">
            <v>Peak</v>
          </cell>
          <cell r="R3035" t="str">
            <v>C</v>
          </cell>
          <cell r="V3035">
            <v>0</v>
          </cell>
        </row>
        <row r="3036">
          <cell r="G3036" t="str">
            <v>ELTOUD</v>
          </cell>
          <cell r="J3036" t="str">
            <v>CTC</v>
          </cell>
          <cell r="L3036" t="str">
            <v>Energy</v>
          </cell>
          <cell r="M3036" t="str">
            <v>Winter</v>
          </cell>
          <cell r="N3036" t="str">
            <v>Off Peak</v>
          </cell>
          <cell r="R3036" t="str">
            <v>C</v>
          </cell>
          <cell r="V3036">
            <v>0</v>
          </cell>
        </row>
        <row r="3037">
          <cell r="G3037" t="str">
            <v>ELTOUD</v>
          </cell>
          <cell r="J3037" t="str">
            <v>CTC</v>
          </cell>
          <cell r="L3037" t="str">
            <v>Energy</v>
          </cell>
          <cell r="M3037" t="str">
            <v>Winter</v>
          </cell>
          <cell r="N3037" t="str">
            <v>Peak</v>
          </cell>
          <cell r="R3037" t="str">
            <v>C</v>
          </cell>
          <cell r="V3037">
            <v>0</v>
          </cell>
        </row>
        <row r="3038">
          <cell r="G3038" t="str">
            <v>ELTOUD</v>
          </cell>
          <cell r="J3038" t="str">
            <v>Distribution</v>
          </cell>
          <cell r="L3038" t="str">
            <v>Energy</v>
          </cell>
          <cell r="M3038" t="str">
            <v>Summer</v>
          </cell>
          <cell r="N3038" t="str">
            <v>Off Peak</v>
          </cell>
          <cell r="R3038" t="str">
            <v>C</v>
          </cell>
          <cell r="V3038">
            <v>0</v>
          </cell>
        </row>
        <row r="3039">
          <cell r="G3039" t="str">
            <v>ELTOUD</v>
          </cell>
          <cell r="J3039" t="str">
            <v>Distribution</v>
          </cell>
          <cell r="L3039" t="str">
            <v>Energy</v>
          </cell>
          <cell r="M3039" t="str">
            <v>Summer</v>
          </cell>
          <cell r="N3039" t="str">
            <v>Peak</v>
          </cell>
          <cell r="R3039" t="str">
            <v>C</v>
          </cell>
          <cell r="V3039">
            <v>0</v>
          </cell>
        </row>
        <row r="3040">
          <cell r="G3040" t="str">
            <v>ELTOUD</v>
          </cell>
          <cell r="J3040" t="str">
            <v>Distribution</v>
          </cell>
          <cell r="L3040" t="str">
            <v>Energy</v>
          </cell>
          <cell r="M3040" t="str">
            <v>Winter</v>
          </cell>
          <cell r="N3040" t="str">
            <v>Off Peak</v>
          </cell>
          <cell r="R3040" t="str">
            <v>C</v>
          </cell>
          <cell r="V3040">
            <v>0</v>
          </cell>
        </row>
        <row r="3041">
          <cell r="G3041" t="str">
            <v>ELTOUD</v>
          </cell>
          <cell r="J3041" t="str">
            <v>Distribution</v>
          </cell>
          <cell r="L3041" t="str">
            <v>Energy</v>
          </cell>
          <cell r="M3041" t="str">
            <v>Winter</v>
          </cell>
          <cell r="N3041" t="str">
            <v>Peak</v>
          </cell>
          <cell r="R3041" t="str">
            <v>C</v>
          </cell>
          <cell r="V3041">
            <v>0</v>
          </cell>
        </row>
        <row r="3042">
          <cell r="G3042" t="str">
            <v>ELTOUD</v>
          </cell>
          <cell r="J3042" t="str">
            <v>WFC</v>
          </cell>
          <cell r="L3042" t="str">
            <v>Energy</v>
          </cell>
          <cell r="M3042" t="str">
            <v>N/A</v>
          </cell>
          <cell r="N3042" t="str">
            <v>Min Bill kWh</v>
          </cell>
          <cell r="R3042" t="str">
            <v>C</v>
          </cell>
          <cell r="V3042">
            <v>0</v>
          </cell>
        </row>
        <row r="3043">
          <cell r="G3043" t="str">
            <v>ELTOUD</v>
          </cell>
          <cell r="J3043" t="str">
            <v>WFC</v>
          </cell>
          <cell r="L3043" t="str">
            <v>Energy</v>
          </cell>
          <cell r="M3043" t="str">
            <v>Summer</v>
          </cell>
          <cell r="N3043" t="str">
            <v>Off Peak</v>
          </cell>
          <cell r="R3043" t="str">
            <v>C</v>
          </cell>
          <cell r="V3043">
            <v>0</v>
          </cell>
        </row>
        <row r="3044">
          <cell r="G3044" t="str">
            <v>ELTOUD</v>
          </cell>
          <cell r="J3044" t="str">
            <v>WFC</v>
          </cell>
          <cell r="L3044" t="str">
            <v>Energy</v>
          </cell>
          <cell r="M3044" t="str">
            <v>Summer</v>
          </cell>
          <cell r="N3044" t="str">
            <v>Peak</v>
          </cell>
          <cell r="R3044" t="str">
            <v>C</v>
          </cell>
          <cell r="V3044">
            <v>0</v>
          </cell>
        </row>
        <row r="3045">
          <cell r="G3045" t="str">
            <v>ELTOUD</v>
          </cell>
          <cell r="J3045" t="str">
            <v>WFC</v>
          </cell>
          <cell r="L3045" t="str">
            <v>Energy</v>
          </cell>
          <cell r="M3045" t="str">
            <v>Winter</v>
          </cell>
          <cell r="N3045" t="str">
            <v>Off Peak</v>
          </cell>
          <cell r="R3045" t="str">
            <v>C</v>
          </cell>
          <cell r="V3045">
            <v>0</v>
          </cell>
        </row>
        <row r="3046">
          <cell r="G3046" t="str">
            <v>ELTOUD</v>
          </cell>
          <cell r="J3046" t="str">
            <v>WFC</v>
          </cell>
          <cell r="L3046" t="str">
            <v>Energy</v>
          </cell>
          <cell r="M3046" t="str">
            <v>Winter</v>
          </cell>
          <cell r="N3046" t="str">
            <v>Peak</v>
          </cell>
          <cell r="R3046" t="str">
            <v>C</v>
          </cell>
          <cell r="V3046">
            <v>0</v>
          </cell>
        </row>
        <row r="3047">
          <cell r="G3047" t="str">
            <v>ELTOUD</v>
          </cell>
          <cell r="J3047" t="str">
            <v>ECRA</v>
          </cell>
          <cell r="L3047" t="str">
            <v>Energy</v>
          </cell>
          <cell r="M3047" t="str">
            <v>N/A</v>
          </cell>
          <cell r="N3047" t="str">
            <v>Min Bill kWh</v>
          </cell>
          <cell r="R3047" t="str">
            <v>C</v>
          </cell>
          <cell r="V3047">
            <v>0</v>
          </cell>
        </row>
        <row r="3048">
          <cell r="G3048" t="str">
            <v>ELTOUD</v>
          </cell>
          <cell r="J3048" t="str">
            <v>ECRA</v>
          </cell>
          <cell r="L3048" t="str">
            <v>Energy</v>
          </cell>
          <cell r="M3048" t="str">
            <v>Summer</v>
          </cell>
          <cell r="N3048" t="str">
            <v>Off Peak</v>
          </cell>
          <cell r="R3048" t="str">
            <v>C</v>
          </cell>
          <cell r="V3048">
            <v>0</v>
          </cell>
        </row>
        <row r="3049">
          <cell r="G3049" t="str">
            <v>ELTOUD</v>
          </cell>
          <cell r="J3049" t="str">
            <v>ECRA</v>
          </cell>
          <cell r="L3049" t="str">
            <v>Energy</v>
          </cell>
          <cell r="M3049" t="str">
            <v>Summer</v>
          </cell>
          <cell r="N3049" t="str">
            <v>Peak</v>
          </cell>
          <cell r="R3049" t="str">
            <v>C</v>
          </cell>
          <cell r="V3049">
            <v>0</v>
          </cell>
        </row>
        <row r="3050">
          <cell r="G3050" t="str">
            <v>ELTOUD</v>
          </cell>
          <cell r="J3050" t="str">
            <v>ECRA</v>
          </cell>
          <cell r="L3050" t="str">
            <v>Energy</v>
          </cell>
          <cell r="M3050" t="str">
            <v>Winter</v>
          </cell>
          <cell r="N3050" t="str">
            <v>Off Peak</v>
          </cell>
          <cell r="R3050" t="str">
            <v>C</v>
          </cell>
          <cell r="V3050">
            <v>0</v>
          </cell>
        </row>
        <row r="3051">
          <cell r="G3051" t="str">
            <v>ELTOUD</v>
          </cell>
          <cell r="J3051" t="str">
            <v>ECRA</v>
          </cell>
          <cell r="L3051" t="str">
            <v>Energy</v>
          </cell>
          <cell r="M3051" t="str">
            <v>Winter</v>
          </cell>
          <cell r="N3051" t="str">
            <v>Peak</v>
          </cell>
          <cell r="R3051" t="str">
            <v>C</v>
          </cell>
          <cell r="V3051">
            <v>0</v>
          </cell>
        </row>
        <row r="3052">
          <cell r="G3052" t="str">
            <v>ELTOUD</v>
          </cell>
          <cell r="J3052" t="str">
            <v>Generation</v>
          </cell>
          <cell r="L3052" t="str">
            <v>Energy</v>
          </cell>
          <cell r="M3052" t="str">
            <v>Summer</v>
          </cell>
          <cell r="N3052" t="str">
            <v>Off Peak</v>
          </cell>
          <cell r="R3052" t="str">
            <v>C</v>
          </cell>
          <cell r="V3052">
            <v>0</v>
          </cell>
        </row>
        <row r="3053">
          <cell r="G3053" t="str">
            <v>ELTOUD</v>
          </cell>
          <cell r="J3053" t="str">
            <v>Generation</v>
          </cell>
          <cell r="L3053" t="str">
            <v>Energy</v>
          </cell>
          <cell r="M3053" t="str">
            <v>Summer</v>
          </cell>
          <cell r="N3053" t="str">
            <v>Peak</v>
          </cell>
          <cell r="R3053" t="str">
            <v>C</v>
          </cell>
          <cell r="V3053">
            <v>0</v>
          </cell>
        </row>
        <row r="3054">
          <cell r="G3054" t="str">
            <v>ELTOUD</v>
          </cell>
          <cell r="J3054" t="str">
            <v>Generation</v>
          </cell>
          <cell r="L3054" t="str">
            <v>Energy</v>
          </cell>
          <cell r="M3054" t="str">
            <v>Winter</v>
          </cell>
          <cell r="N3054" t="str">
            <v>Off Peak</v>
          </cell>
          <cell r="R3054" t="str">
            <v>C</v>
          </cell>
          <cell r="V3054">
            <v>0</v>
          </cell>
        </row>
        <row r="3055">
          <cell r="G3055" t="str">
            <v>ELTOUD</v>
          </cell>
          <cell r="J3055" t="str">
            <v>Generation</v>
          </cell>
          <cell r="L3055" t="str">
            <v>Energy</v>
          </cell>
          <cell r="M3055" t="str">
            <v>Winter</v>
          </cell>
          <cell r="N3055" t="str">
            <v>Peak</v>
          </cell>
          <cell r="R3055" t="str">
            <v>C</v>
          </cell>
          <cell r="V3055">
            <v>0</v>
          </cell>
        </row>
        <row r="3056">
          <cell r="G3056" t="str">
            <v>ELTOUD</v>
          </cell>
          <cell r="J3056" t="str">
            <v>ND</v>
          </cell>
          <cell r="L3056" t="str">
            <v>Energy</v>
          </cell>
          <cell r="M3056" t="str">
            <v>Summer</v>
          </cell>
          <cell r="N3056" t="str">
            <v>Off Peak</v>
          </cell>
          <cell r="R3056" t="str">
            <v>C</v>
          </cell>
          <cell r="V3056">
            <v>0</v>
          </cell>
        </row>
        <row r="3057">
          <cell r="G3057" t="str">
            <v>ELTOUD</v>
          </cell>
          <cell r="J3057" t="str">
            <v>ND</v>
          </cell>
          <cell r="L3057" t="str">
            <v>Energy</v>
          </cell>
          <cell r="M3057" t="str">
            <v>Summer</v>
          </cell>
          <cell r="N3057" t="str">
            <v>Peak</v>
          </cell>
          <cell r="R3057" t="str">
            <v>C</v>
          </cell>
          <cell r="V3057">
            <v>0</v>
          </cell>
        </row>
        <row r="3058">
          <cell r="G3058" t="str">
            <v>ELTOUD</v>
          </cell>
          <cell r="J3058" t="str">
            <v>ND</v>
          </cell>
          <cell r="L3058" t="str">
            <v>Energy</v>
          </cell>
          <cell r="M3058" t="str">
            <v>Winter</v>
          </cell>
          <cell r="N3058" t="str">
            <v>Off Peak</v>
          </cell>
          <cell r="R3058" t="str">
            <v>C</v>
          </cell>
          <cell r="V3058">
            <v>0</v>
          </cell>
        </row>
        <row r="3059">
          <cell r="G3059" t="str">
            <v>ELTOUD</v>
          </cell>
          <cell r="J3059" t="str">
            <v>ND</v>
          </cell>
          <cell r="L3059" t="str">
            <v>Energy</v>
          </cell>
          <cell r="M3059" t="str">
            <v>Winter</v>
          </cell>
          <cell r="N3059" t="str">
            <v>Peak</v>
          </cell>
          <cell r="R3059" t="str">
            <v>C</v>
          </cell>
          <cell r="V3059">
            <v>0</v>
          </cell>
        </row>
        <row r="3060">
          <cell r="G3060" t="str">
            <v>ELTOUD</v>
          </cell>
          <cell r="J3060" t="str">
            <v>NSGC</v>
          </cell>
          <cell r="L3060" t="str">
            <v>Energy</v>
          </cell>
          <cell r="M3060" t="str">
            <v>N/A</v>
          </cell>
          <cell r="N3060" t="str">
            <v>Min Bill kWh</v>
          </cell>
          <cell r="R3060" t="str">
            <v>C</v>
          </cell>
          <cell r="V3060">
            <v>0</v>
          </cell>
        </row>
        <row r="3061">
          <cell r="G3061" t="str">
            <v>ELTOUD</v>
          </cell>
          <cell r="J3061" t="str">
            <v>NSGC</v>
          </cell>
          <cell r="L3061" t="str">
            <v>Energy</v>
          </cell>
          <cell r="M3061" t="str">
            <v>Summer</v>
          </cell>
          <cell r="N3061" t="str">
            <v>Off Peak</v>
          </cell>
          <cell r="R3061" t="str">
            <v>C</v>
          </cell>
          <cell r="V3061">
            <v>0</v>
          </cell>
        </row>
        <row r="3062">
          <cell r="G3062" t="str">
            <v>ELTOUD</v>
          </cell>
          <cell r="J3062" t="str">
            <v>NSGC</v>
          </cell>
          <cell r="L3062" t="str">
            <v>Energy</v>
          </cell>
          <cell r="M3062" t="str">
            <v>Summer</v>
          </cell>
          <cell r="N3062" t="str">
            <v>Peak</v>
          </cell>
          <cell r="R3062" t="str">
            <v>C</v>
          </cell>
          <cell r="V3062">
            <v>0</v>
          </cell>
        </row>
        <row r="3063">
          <cell r="G3063" t="str">
            <v>ELTOUD</v>
          </cell>
          <cell r="J3063" t="str">
            <v>NSGC</v>
          </cell>
          <cell r="L3063" t="str">
            <v>Energy</v>
          </cell>
          <cell r="M3063" t="str">
            <v>Winter</v>
          </cell>
          <cell r="N3063" t="str">
            <v>Off Peak</v>
          </cell>
          <cell r="R3063" t="str">
            <v>C</v>
          </cell>
          <cell r="V3063">
            <v>0</v>
          </cell>
        </row>
        <row r="3064">
          <cell r="G3064" t="str">
            <v>ELTOUD</v>
          </cell>
          <cell r="J3064" t="str">
            <v>NSGC</v>
          </cell>
          <cell r="L3064" t="str">
            <v>Energy</v>
          </cell>
          <cell r="M3064" t="str">
            <v>Winter</v>
          </cell>
          <cell r="N3064" t="str">
            <v>Peak</v>
          </cell>
          <cell r="R3064" t="str">
            <v>C</v>
          </cell>
          <cell r="V3064">
            <v>0</v>
          </cell>
        </row>
        <row r="3065">
          <cell r="G3065" t="str">
            <v>ELTOUD</v>
          </cell>
          <cell r="J3065" t="str">
            <v>PPP</v>
          </cell>
          <cell r="L3065" t="str">
            <v>Energy</v>
          </cell>
          <cell r="M3065" t="str">
            <v>N/A</v>
          </cell>
          <cell r="N3065" t="str">
            <v>Min Bill kWh</v>
          </cell>
          <cell r="R3065" t="str">
            <v>C</v>
          </cell>
          <cell r="V3065">
            <v>0</v>
          </cell>
        </row>
        <row r="3066">
          <cell r="G3066" t="str">
            <v>ELTOUD</v>
          </cell>
          <cell r="J3066" t="str">
            <v>PPP</v>
          </cell>
          <cell r="L3066" t="str">
            <v>Energy</v>
          </cell>
          <cell r="M3066" t="str">
            <v>Summer</v>
          </cell>
          <cell r="N3066" t="str">
            <v>Off Peak</v>
          </cell>
          <cell r="R3066" t="str">
            <v>C</v>
          </cell>
          <cell r="V3066">
            <v>0</v>
          </cell>
        </row>
        <row r="3067">
          <cell r="G3067" t="str">
            <v>ELTOUD</v>
          </cell>
          <cell r="J3067" t="str">
            <v>PPP</v>
          </cell>
          <cell r="L3067" t="str">
            <v>Energy</v>
          </cell>
          <cell r="M3067" t="str">
            <v>Summer</v>
          </cell>
          <cell r="N3067" t="str">
            <v>Peak</v>
          </cell>
          <cell r="R3067" t="str">
            <v>C</v>
          </cell>
          <cell r="V3067">
            <v>0</v>
          </cell>
        </row>
        <row r="3068">
          <cell r="G3068" t="str">
            <v>ELTOUD</v>
          </cell>
          <cell r="J3068" t="str">
            <v>PPP</v>
          </cell>
          <cell r="L3068" t="str">
            <v>Energy</v>
          </cell>
          <cell r="M3068" t="str">
            <v>Winter</v>
          </cell>
          <cell r="N3068" t="str">
            <v>Off Peak</v>
          </cell>
          <cell r="R3068" t="str">
            <v>C</v>
          </cell>
          <cell r="V3068">
            <v>0</v>
          </cell>
        </row>
        <row r="3069">
          <cell r="G3069" t="str">
            <v>ELTOUD</v>
          </cell>
          <cell r="J3069" t="str">
            <v>PPP</v>
          </cell>
          <cell r="L3069" t="str">
            <v>Energy</v>
          </cell>
          <cell r="M3069" t="str">
            <v>Winter</v>
          </cell>
          <cell r="N3069" t="str">
            <v>Peak</v>
          </cell>
          <cell r="R3069" t="str">
            <v>C</v>
          </cell>
          <cell r="V3069">
            <v>0</v>
          </cell>
        </row>
        <row r="3070">
          <cell r="G3070" t="str">
            <v>ELTOUD</v>
          </cell>
          <cell r="J3070" t="str">
            <v>PPP</v>
          </cell>
          <cell r="L3070" t="str">
            <v>Energy</v>
          </cell>
          <cell r="M3070" t="str">
            <v>N/A</v>
          </cell>
          <cell r="N3070" t="str">
            <v>Min Bill kWh</v>
          </cell>
          <cell r="R3070" t="str">
            <v>C</v>
          </cell>
          <cell r="V3070">
            <v>0</v>
          </cell>
        </row>
        <row r="3071">
          <cell r="G3071" t="str">
            <v>ELTOUD</v>
          </cell>
          <cell r="J3071" t="str">
            <v>PPP</v>
          </cell>
          <cell r="L3071" t="str">
            <v>Energy</v>
          </cell>
          <cell r="M3071" t="str">
            <v>Summer</v>
          </cell>
          <cell r="N3071" t="str">
            <v>Off Peak</v>
          </cell>
          <cell r="R3071" t="str">
            <v>C</v>
          </cell>
          <cell r="V3071">
            <v>0</v>
          </cell>
        </row>
        <row r="3072">
          <cell r="G3072" t="str">
            <v>ELTOUD</v>
          </cell>
          <cell r="J3072" t="str">
            <v>PPP</v>
          </cell>
          <cell r="L3072" t="str">
            <v>Energy</v>
          </cell>
          <cell r="M3072" t="str">
            <v>Summer</v>
          </cell>
          <cell r="N3072" t="str">
            <v>Peak</v>
          </cell>
          <cell r="R3072" t="str">
            <v>C</v>
          </cell>
          <cell r="V3072">
            <v>0</v>
          </cell>
        </row>
        <row r="3073">
          <cell r="G3073" t="str">
            <v>ELTOUD</v>
          </cell>
          <cell r="J3073" t="str">
            <v>PPP</v>
          </cell>
          <cell r="L3073" t="str">
            <v>Energy</v>
          </cell>
          <cell r="M3073" t="str">
            <v>Winter</v>
          </cell>
          <cell r="N3073" t="str">
            <v>Off Peak</v>
          </cell>
          <cell r="R3073" t="str">
            <v>C</v>
          </cell>
          <cell r="V3073">
            <v>0</v>
          </cell>
        </row>
        <row r="3074">
          <cell r="G3074" t="str">
            <v>ELTOUD</v>
          </cell>
          <cell r="J3074" t="str">
            <v>PPP</v>
          </cell>
          <cell r="L3074" t="str">
            <v>Energy</v>
          </cell>
          <cell r="M3074" t="str">
            <v>Winter</v>
          </cell>
          <cell r="N3074" t="str">
            <v>Peak</v>
          </cell>
          <cell r="R3074" t="str">
            <v>C</v>
          </cell>
          <cell r="V3074">
            <v>0</v>
          </cell>
        </row>
        <row r="3075">
          <cell r="G3075" t="str">
            <v>ELTOUD</v>
          </cell>
          <cell r="J3075" t="str">
            <v>RS</v>
          </cell>
          <cell r="L3075" t="str">
            <v>Energy</v>
          </cell>
          <cell r="M3075" t="str">
            <v>Summer</v>
          </cell>
          <cell r="N3075" t="str">
            <v>Peak</v>
          </cell>
          <cell r="R3075" t="str">
            <v>C</v>
          </cell>
          <cell r="V3075">
            <v>0</v>
          </cell>
        </row>
        <row r="3076">
          <cell r="G3076" t="str">
            <v>ELTOUD</v>
          </cell>
          <cell r="J3076" t="str">
            <v>RS</v>
          </cell>
          <cell r="L3076" t="str">
            <v>Energy</v>
          </cell>
          <cell r="M3076" t="str">
            <v>Summer</v>
          </cell>
          <cell r="N3076" t="str">
            <v>Off Peak</v>
          </cell>
          <cell r="R3076" t="str">
            <v>C</v>
          </cell>
          <cell r="V3076">
            <v>0</v>
          </cell>
        </row>
        <row r="3077">
          <cell r="G3077" t="str">
            <v>ELTOUD</v>
          </cell>
          <cell r="J3077" t="str">
            <v>RS</v>
          </cell>
          <cell r="L3077" t="str">
            <v>Energy</v>
          </cell>
          <cell r="M3077" t="str">
            <v>Winter</v>
          </cell>
          <cell r="N3077" t="str">
            <v>Off Peak</v>
          </cell>
          <cell r="R3077" t="str">
            <v>C</v>
          </cell>
          <cell r="V3077">
            <v>0</v>
          </cell>
        </row>
        <row r="3078">
          <cell r="G3078" t="str">
            <v>ELTOUD</v>
          </cell>
          <cell r="J3078" t="str">
            <v>RS</v>
          </cell>
          <cell r="L3078" t="str">
            <v>Energy</v>
          </cell>
          <cell r="M3078" t="str">
            <v>N/A</v>
          </cell>
          <cell r="N3078" t="str">
            <v>Min Bill kWh</v>
          </cell>
          <cell r="R3078" t="str">
            <v>C</v>
          </cell>
          <cell r="V3078">
            <v>0</v>
          </cell>
        </row>
        <row r="3079">
          <cell r="G3079" t="str">
            <v>ELTOUD</v>
          </cell>
          <cell r="J3079" t="str">
            <v>RS</v>
          </cell>
          <cell r="L3079" t="str">
            <v>Energy</v>
          </cell>
          <cell r="M3079" t="str">
            <v>Winter</v>
          </cell>
          <cell r="N3079" t="str">
            <v>Peak</v>
          </cell>
          <cell r="R3079" t="str">
            <v>C</v>
          </cell>
          <cell r="V3079">
            <v>0</v>
          </cell>
        </row>
        <row r="3080">
          <cell r="G3080" t="str">
            <v>ELTOUD</v>
          </cell>
          <cell r="J3080" t="str">
            <v>TRA</v>
          </cell>
          <cell r="L3080" t="str">
            <v>Energy</v>
          </cell>
          <cell r="M3080" t="str">
            <v>N/A</v>
          </cell>
          <cell r="N3080" t="str">
            <v>Min Bill kWh</v>
          </cell>
          <cell r="R3080" t="str">
            <v>C</v>
          </cell>
          <cell r="V3080">
            <v>0</v>
          </cell>
        </row>
        <row r="3081">
          <cell r="G3081" t="str">
            <v>ELTOUD</v>
          </cell>
          <cell r="J3081" t="str">
            <v>TRA</v>
          </cell>
          <cell r="L3081" t="str">
            <v>Energy</v>
          </cell>
          <cell r="M3081" t="str">
            <v>Summer</v>
          </cell>
          <cell r="N3081" t="str">
            <v>Off Peak</v>
          </cell>
          <cell r="R3081" t="str">
            <v>C</v>
          </cell>
          <cell r="V3081">
            <v>0</v>
          </cell>
        </row>
        <row r="3082">
          <cell r="G3082" t="str">
            <v>ELTOUD</v>
          </cell>
          <cell r="J3082" t="str">
            <v>TRA</v>
          </cell>
          <cell r="L3082" t="str">
            <v>Energy</v>
          </cell>
          <cell r="M3082" t="str">
            <v>Summer</v>
          </cell>
          <cell r="N3082" t="str">
            <v>Peak</v>
          </cell>
          <cell r="R3082" t="str">
            <v>C</v>
          </cell>
          <cell r="V3082">
            <v>0</v>
          </cell>
        </row>
        <row r="3083">
          <cell r="G3083" t="str">
            <v>ELTOUD</v>
          </cell>
          <cell r="J3083" t="str">
            <v>TRA</v>
          </cell>
          <cell r="L3083" t="str">
            <v>Energy</v>
          </cell>
          <cell r="M3083" t="str">
            <v>Winter</v>
          </cell>
          <cell r="N3083" t="str">
            <v>Off Peak</v>
          </cell>
          <cell r="R3083" t="str">
            <v>C</v>
          </cell>
          <cell r="V3083">
            <v>0</v>
          </cell>
        </row>
        <row r="3084">
          <cell r="G3084" t="str">
            <v>ELTOUD</v>
          </cell>
          <cell r="J3084" t="str">
            <v>TRA</v>
          </cell>
          <cell r="L3084" t="str">
            <v>Energy</v>
          </cell>
          <cell r="M3084" t="str">
            <v>Winter</v>
          </cell>
          <cell r="N3084" t="str">
            <v>Peak</v>
          </cell>
          <cell r="R3084" t="str">
            <v>C</v>
          </cell>
          <cell r="V3084">
            <v>0</v>
          </cell>
        </row>
        <row r="3085">
          <cell r="G3085" t="str">
            <v>ELTOUD</v>
          </cell>
          <cell r="J3085" t="str">
            <v>TRA</v>
          </cell>
          <cell r="L3085" t="str">
            <v>Energy</v>
          </cell>
          <cell r="M3085" t="str">
            <v>N/A</v>
          </cell>
          <cell r="N3085" t="str">
            <v>Min Bill kWh</v>
          </cell>
          <cell r="R3085" t="str">
            <v>C</v>
          </cell>
          <cell r="V3085">
            <v>0</v>
          </cell>
        </row>
        <row r="3086">
          <cell r="G3086" t="str">
            <v>ELTOUD</v>
          </cell>
          <cell r="J3086" t="str">
            <v>TRA</v>
          </cell>
          <cell r="L3086" t="str">
            <v>Energy</v>
          </cell>
          <cell r="M3086" t="str">
            <v>Summer</v>
          </cell>
          <cell r="N3086" t="str">
            <v>Off Peak</v>
          </cell>
          <cell r="R3086" t="str">
            <v>C</v>
          </cell>
          <cell r="V3086">
            <v>0</v>
          </cell>
        </row>
        <row r="3087">
          <cell r="G3087" t="str">
            <v>ELTOUD</v>
          </cell>
          <cell r="J3087" t="str">
            <v>TRA</v>
          </cell>
          <cell r="L3087" t="str">
            <v>Energy</v>
          </cell>
          <cell r="M3087" t="str">
            <v>Summer</v>
          </cell>
          <cell r="N3087" t="str">
            <v>Peak</v>
          </cell>
          <cell r="R3087" t="str">
            <v>C</v>
          </cell>
          <cell r="V3087">
            <v>0</v>
          </cell>
        </row>
        <row r="3088">
          <cell r="G3088" t="str">
            <v>ELTOUD</v>
          </cell>
          <cell r="J3088" t="str">
            <v>TRA</v>
          </cell>
          <cell r="L3088" t="str">
            <v>Energy</v>
          </cell>
          <cell r="M3088" t="str">
            <v>Winter</v>
          </cell>
          <cell r="N3088" t="str">
            <v>Off Peak</v>
          </cell>
          <cell r="R3088" t="str">
            <v>C</v>
          </cell>
          <cell r="V3088">
            <v>0</v>
          </cell>
        </row>
        <row r="3089">
          <cell r="G3089" t="str">
            <v>ELTOUD</v>
          </cell>
          <cell r="J3089" t="str">
            <v>TRA</v>
          </cell>
          <cell r="L3089" t="str">
            <v>Energy</v>
          </cell>
          <cell r="M3089" t="str">
            <v>Winter</v>
          </cell>
          <cell r="N3089" t="str">
            <v>Peak</v>
          </cell>
          <cell r="R3089" t="str">
            <v>C</v>
          </cell>
          <cell r="V3089">
            <v>0</v>
          </cell>
        </row>
        <row r="3090">
          <cell r="G3090" t="str">
            <v>ELTOUD</v>
          </cell>
          <cell r="J3090" t="str">
            <v>TRA</v>
          </cell>
          <cell r="L3090" t="str">
            <v>Energy</v>
          </cell>
          <cell r="M3090" t="str">
            <v>N/A</v>
          </cell>
          <cell r="N3090" t="str">
            <v>Min Bill kWh</v>
          </cell>
          <cell r="R3090" t="str">
            <v>C</v>
          </cell>
          <cell r="V3090">
            <v>0</v>
          </cell>
        </row>
        <row r="3091">
          <cell r="G3091" t="str">
            <v>ELTOUD</v>
          </cell>
          <cell r="J3091" t="str">
            <v>TRA</v>
          </cell>
          <cell r="L3091" t="str">
            <v>Energy</v>
          </cell>
          <cell r="M3091" t="str">
            <v>Summer</v>
          </cell>
          <cell r="N3091" t="str">
            <v>Off Peak</v>
          </cell>
          <cell r="R3091" t="str">
            <v>C</v>
          </cell>
          <cell r="V3091">
            <v>0</v>
          </cell>
        </row>
        <row r="3092">
          <cell r="G3092" t="str">
            <v>ELTOUD</v>
          </cell>
          <cell r="J3092" t="str">
            <v>TRA</v>
          </cell>
          <cell r="L3092" t="str">
            <v>Energy</v>
          </cell>
          <cell r="M3092" t="str">
            <v>Summer</v>
          </cell>
          <cell r="N3092" t="str">
            <v>Peak</v>
          </cell>
          <cell r="R3092" t="str">
            <v>C</v>
          </cell>
          <cell r="V3092">
            <v>0</v>
          </cell>
        </row>
        <row r="3093">
          <cell r="G3093" t="str">
            <v>ELTOUD</v>
          </cell>
          <cell r="J3093" t="str">
            <v>TRA</v>
          </cell>
          <cell r="L3093" t="str">
            <v>Energy</v>
          </cell>
          <cell r="M3093" t="str">
            <v>Winter</v>
          </cell>
          <cell r="N3093" t="str">
            <v>Off Peak</v>
          </cell>
          <cell r="R3093" t="str">
            <v>C</v>
          </cell>
          <cell r="V3093">
            <v>0</v>
          </cell>
        </row>
        <row r="3094">
          <cell r="G3094" t="str">
            <v>ELTOUD</v>
          </cell>
          <cell r="J3094" t="str">
            <v>TRA</v>
          </cell>
          <cell r="L3094" t="str">
            <v>Energy</v>
          </cell>
          <cell r="M3094" t="str">
            <v>Winter</v>
          </cell>
          <cell r="N3094" t="str">
            <v>Peak</v>
          </cell>
          <cell r="R3094" t="str">
            <v>C</v>
          </cell>
          <cell r="V3094">
            <v>0</v>
          </cell>
        </row>
        <row r="3095">
          <cell r="G3095" t="str">
            <v>ELTOUD</v>
          </cell>
          <cell r="J3095" t="str">
            <v>TRA</v>
          </cell>
          <cell r="L3095" t="str">
            <v>Energy</v>
          </cell>
          <cell r="M3095" t="str">
            <v>N/A</v>
          </cell>
          <cell r="N3095" t="str">
            <v>Min Bill kWh</v>
          </cell>
          <cell r="R3095" t="str">
            <v>C</v>
          </cell>
          <cell r="V3095">
            <v>0</v>
          </cell>
        </row>
        <row r="3096">
          <cell r="G3096" t="str">
            <v>ELTOUD</v>
          </cell>
          <cell r="J3096" t="str">
            <v>TRA</v>
          </cell>
          <cell r="L3096" t="str">
            <v>Energy</v>
          </cell>
          <cell r="M3096" t="str">
            <v>Summer</v>
          </cell>
          <cell r="N3096" t="str">
            <v>Off Peak</v>
          </cell>
          <cell r="R3096" t="str">
            <v>C</v>
          </cell>
          <cell r="V3096">
            <v>0</v>
          </cell>
        </row>
        <row r="3097">
          <cell r="G3097" t="str">
            <v>ELTOUD</v>
          </cell>
          <cell r="J3097" t="str">
            <v>TRA</v>
          </cell>
          <cell r="L3097" t="str">
            <v>Energy</v>
          </cell>
          <cell r="M3097" t="str">
            <v>Summer</v>
          </cell>
          <cell r="N3097" t="str">
            <v>Peak</v>
          </cell>
          <cell r="R3097" t="str">
            <v>C</v>
          </cell>
          <cell r="V3097">
            <v>0</v>
          </cell>
        </row>
        <row r="3098">
          <cell r="G3098" t="str">
            <v>ELTOUD</v>
          </cell>
          <cell r="J3098" t="str">
            <v>TRA</v>
          </cell>
          <cell r="L3098" t="str">
            <v>Energy</v>
          </cell>
          <cell r="M3098" t="str">
            <v>Winter</v>
          </cell>
          <cell r="N3098" t="str">
            <v>Off Peak</v>
          </cell>
          <cell r="R3098" t="str">
            <v>C</v>
          </cell>
          <cell r="V3098">
            <v>0</v>
          </cell>
        </row>
        <row r="3099">
          <cell r="G3099" t="str">
            <v>ELTOUD</v>
          </cell>
          <cell r="J3099" t="str">
            <v>TRA</v>
          </cell>
          <cell r="L3099" t="str">
            <v>Energy</v>
          </cell>
          <cell r="M3099" t="str">
            <v>Winter</v>
          </cell>
          <cell r="N3099" t="str">
            <v>Peak</v>
          </cell>
          <cell r="R3099" t="str">
            <v>C</v>
          </cell>
          <cell r="V3099">
            <v>0</v>
          </cell>
        </row>
        <row r="3100">
          <cell r="G3100" t="str">
            <v>ELTOUD</v>
          </cell>
          <cell r="J3100" t="str">
            <v>Trans</v>
          </cell>
          <cell r="L3100" t="str">
            <v>Energy</v>
          </cell>
          <cell r="M3100" t="str">
            <v>N/A</v>
          </cell>
          <cell r="N3100" t="str">
            <v>Min Bill kWh</v>
          </cell>
          <cell r="R3100" t="str">
            <v>C</v>
          </cell>
          <cell r="V3100">
            <v>0</v>
          </cell>
        </row>
        <row r="3101">
          <cell r="G3101" t="str">
            <v>ELTOUD</v>
          </cell>
          <cell r="J3101" t="str">
            <v>Trans</v>
          </cell>
          <cell r="L3101" t="str">
            <v>Energy</v>
          </cell>
          <cell r="M3101" t="str">
            <v>Summer</v>
          </cell>
          <cell r="N3101" t="str">
            <v>Off Peak</v>
          </cell>
          <cell r="R3101" t="str">
            <v>C</v>
          </cell>
          <cell r="V3101">
            <v>0</v>
          </cell>
        </row>
        <row r="3102">
          <cell r="G3102" t="str">
            <v>ELTOUD</v>
          </cell>
          <cell r="J3102" t="str">
            <v>Trans</v>
          </cell>
          <cell r="L3102" t="str">
            <v>Energy</v>
          </cell>
          <cell r="M3102" t="str">
            <v>Summer</v>
          </cell>
          <cell r="N3102" t="str">
            <v>Peak</v>
          </cell>
          <cell r="R3102" t="str">
            <v>C</v>
          </cell>
          <cell r="V3102">
            <v>0</v>
          </cell>
        </row>
        <row r="3103">
          <cell r="G3103" t="str">
            <v>ELTOUD</v>
          </cell>
          <cell r="J3103" t="str">
            <v>Trans</v>
          </cell>
          <cell r="L3103" t="str">
            <v>Energy</v>
          </cell>
          <cell r="M3103" t="str">
            <v>Winter</v>
          </cell>
          <cell r="N3103" t="str">
            <v>Off Peak</v>
          </cell>
          <cell r="R3103" t="str">
            <v>C</v>
          </cell>
          <cell r="V3103">
            <v>0</v>
          </cell>
        </row>
        <row r="3104">
          <cell r="G3104" t="str">
            <v>ELTOUD</v>
          </cell>
          <cell r="J3104" t="str">
            <v>Trans</v>
          </cell>
          <cell r="L3104" t="str">
            <v>Energy</v>
          </cell>
          <cell r="M3104" t="str">
            <v>Winter</v>
          </cell>
          <cell r="N3104" t="str">
            <v>Peak</v>
          </cell>
          <cell r="R3104" t="str">
            <v>C</v>
          </cell>
          <cell r="V3104">
            <v>0</v>
          </cell>
        </row>
        <row r="3105">
          <cell r="G3105" t="str">
            <v>E-6</v>
          </cell>
          <cell r="J3105" t="str">
            <v>RB</v>
          </cell>
          <cell r="L3105" t="str">
            <v>Energy</v>
          </cell>
          <cell r="M3105" t="str">
            <v>N/A</v>
          </cell>
          <cell r="N3105" t="str">
            <v>Min Bill kWh</v>
          </cell>
          <cell r="R3105" t="str">
            <v>N/A</v>
          </cell>
          <cell r="V3105">
            <v>0</v>
          </cell>
        </row>
        <row r="3106">
          <cell r="G3106" t="str">
            <v>E-6</v>
          </cell>
          <cell r="J3106" t="str">
            <v>RB</v>
          </cell>
          <cell r="L3106" t="str">
            <v>Energy</v>
          </cell>
          <cell r="M3106" t="str">
            <v>Summer</v>
          </cell>
          <cell r="N3106" t="str">
            <v>Off Peak Tier 1</v>
          </cell>
          <cell r="R3106" t="str">
            <v>N/A</v>
          </cell>
          <cell r="V3106">
            <v>0</v>
          </cell>
        </row>
        <row r="3107">
          <cell r="G3107" t="str">
            <v>E-6</v>
          </cell>
          <cell r="J3107" t="str">
            <v>RB</v>
          </cell>
          <cell r="L3107" t="str">
            <v>Energy</v>
          </cell>
          <cell r="M3107" t="str">
            <v>Summer</v>
          </cell>
          <cell r="N3107" t="str">
            <v>Off Peak Tier 2</v>
          </cell>
          <cell r="R3107" t="str">
            <v>N/A</v>
          </cell>
          <cell r="V3107">
            <v>0</v>
          </cell>
        </row>
        <row r="3108">
          <cell r="G3108" t="str">
            <v>E-6</v>
          </cell>
          <cell r="J3108" t="str">
            <v>RB</v>
          </cell>
          <cell r="L3108" t="str">
            <v>Energy</v>
          </cell>
          <cell r="M3108" t="str">
            <v>Summer</v>
          </cell>
          <cell r="N3108" t="str">
            <v>Off Peak Tier 3</v>
          </cell>
          <cell r="R3108" t="str">
            <v>N/A</v>
          </cell>
          <cell r="V3108">
            <v>0</v>
          </cell>
        </row>
        <row r="3109">
          <cell r="G3109" t="str">
            <v>E-6</v>
          </cell>
          <cell r="J3109" t="str">
            <v>RB</v>
          </cell>
          <cell r="L3109" t="str">
            <v>Energy</v>
          </cell>
          <cell r="M3109" t="str">
            <v>Summer</v>
          </cell>
          <cell r="N3109" t="str">
            <v>Off Peak Tier 4</v>
          </cell>
          <cell r="R3109" t="str">
            <v>N/A</v>
          </cell>
          <cell r="V3109">
            <v>0</v>
          </cell>
        </row>
        <row r="3110">
          <cell r="G3110" t="str">
            <v>E-6</v>
          </cell>
          <cell r="J3110" t="str">
            <v>RB</v>
          </cell>
          <cell r="L3110" t="str">
            <v>Energy</v>
          </cell>
          <cell r="M3110" t="str">
            <v>Summer</v>
          </cell>
          <cell r="N3110" t="str">
            <v>Off Peak Tier 5</v>
          </cell>
          <cell r="R3110" t="str">
            <v>N/A</v>
          </cell>
          <cell r="V3110">
            <v>0</v>
          </cell>
        </row>
        <row r="3111">
          <cell r="G3111" t="str">
            <v>E-6</v>
          </cell>
          <cell r="J3111" t="str">
            <v>RB</v>
          </cell>
          <cell r="L3111" t="str">
            <v>Energy</v>
          </cell>
          <cell r="M3111" t="str">
            <v>Summer</v>
          </cell>
          <cell r="N3111" t="str">
            <v>Part Peak Tier 1</v>
          </cell>
          <cell r="R3111" t="str">
            <v>N/A</v>
          </cell>
          <cell r="V3111">
            <v>0</v>
          </cell>
        </row>
        <row r="3112">
          <cell r="G3112" t="str">
            <v>E-6</v>
          </cell>
          <cell r="J3112" t="str">
            <v>RB</v>
          </cell>
          <cell r="L3112" t="str">
            <v>Energy</v>
          </cell>
          <cell r="M3112" t="str">
            <v>Summer</v>
          </cell>
          <cell r="N3112" t="str">
            <v>Part Peak Tier 2</v>
          </cell>
          <cell r="R3112" t="str">
            <v>N/A</v>
          </cell>
          <cell r="V3112">
            <v>0</v>
          </cell>
        </row>
        <row r="3113">
          <cell r="G3113" t="str">
            <v>E-6</v>
          </cell>
          <cell r="J3113" t="str">
            <v>RB</v>
          </cell>
          <cell r="L3113" t="str">
            <v>Energy</v>
          </cell>
          <cell r="M3113" t="str">
            <v>Summer</v>
          </cell>
          <cell r="N3113" t="str">
            <v>Part Peak Tier 3</v>
          </cell>
          <cell r="R3113" t="str">
            <v>N/A</v>
          </cell>
          <cell r="V3113">
            <v>0</v>
          </cell>
        </row>
        <row r="3114">
          <cell r="G3114" t="str">
            <v>E-6</v>
          </cell>
          <cell r="J3114" t="str">
            <v>RB</v>
          </cell>
          <cell r="L3114" t="str">
            <v>Energy</v>
          </cell>
          <cell r="M3114" t="str">
            <v>Summer</v>
          </cell>
          <cell r="N3114" t="str">
            <v>Part Peak Tier 4</v>
          </cell>
          <cell r="R3114" t="str">
            <v>N/A</v>
          </cell>
          <cell r="V3114">
            <v>0</v>
          </cell>
        </row>
        <row r="3115">
          <cell r="G3115" t="str">
            <v>E-6</v>
          </cell>
          <cell r="J3115" t="str">
            <v>RB</v>
          </cell>
          <cell r="L3115" t="str">
            <v>Energy</v>
          </cell>
          <cell r="M3115" t="str">
            <v>Summer</v>
          </cell>
          <cell r="N3115" t="str">
            <v>Part Peak Tier 5</v>
          </cell>
          <cell r="R3115" t="str">
            <v>N/A</v>
          </cell>
          <cell r="V3115">
            <v>0</v>
          </cell>
        </row>
        <row r="3116">
          <cell r="G3116" t="str">
            <v>E-6</v>
          </cell>
          <cell r="J3116" t="str">
            <v>RB</v>
          </cell>
          <cell r="L3116" t="str">
            <v>Energy</v>
          </cell>
          <cell r="M3116" t="str">
            <v>Summer</v>
          </cell>
          <cell r="N3116" t="str">
            <v>Peak Tier 1</v>
          </cell>
          <cell r="R3116" t="str">
            <v>N/A</v>
          </cell>
          <cell r="V3116">
            <v>0</v>
          </cell>
        </row>
        <row r="3117">
          <cell r="G3117" t="str">
            <v>E-6</v>
          </cell>
          <cell r="J3117" t="str">
            <v>RB</v>
          </cell>
          <cell r="L3117" t="str">
            <v>Energy</v>
          </cell>
          <cell r="M3117" t="str">
            <v>Summer</v>
          </cell>
          <cell r="N3117" t="str">
            <v>Peak Tier 2</v>
          </cell>
          <cell r="R3117" t="str">
            <v>N/A</v>
          </cell>
          <cell r="V3117">
            <v>0</v>
          </cell>
        </row>
        <row r="3118">
          <cell r="G3118" t="str">
            <v>E-6</v>
          </cell>
          <cell r="J3118" t="str">
            <v>RB</v>
          </cell>
          <cell r="L3118" t="str">
            <v>Energy</v>
          </cell>
          <cell r="M3118" t="str">
            <v>Summer</v>
          </cell>
          <cell r="N3118" t="str">
            <v>Peak Tier 3</v>
          </cell>
          <cell r="R3118" t="str">
            <v>N/A</v>
          </cell>
          <cell r="V3118">
            <v>0</v>
          </cell>
        </row>
        <row r="3119">
          <cell r="G3119" t="str">
            <v>E-6</v>
          </cell>
          <cell r="J3119" t="str">
            <v>RB</v>
          </cell>
          <cell r="L3119" t="str">
            <v>Energy</v>
          </cell>
          <cell r="M3119" t="str">
            <v>Summer</v>
          </cell>
          <cell r="N3119" t="str">
            <v>Peak Tier 4</v>
          </cell>
          <cell r="R3119" t="str">
            <v>N/A</v>
          </cell>
          <cell r="V3119">
            <v>0</v>
          </cell>
        </row>
        <row r="3120">
          <cell r="G3120" t="str">
            <v>E-6</v>
          </cell>
          <cell r="J3120" t="str">
            <v>RB</v>
          </cell>
          <cell r="L3120" t="str">
            <v>Energy</v>
          </cell>
          <cell r="M3120" t="str">
            <v>Summer</v>
          </cell>
          <cell r="N3120" t="str">
            <v>Peak Tier 5</v>
          </cell>
          <cell r="R3120" t="str">
            <v>N/A</v>
          </cell>
          <cell r="V3120">
            <v>0</v>
          </cell>
        </row>
        <row r="3121">
          <cell r="G3121" t="str">
            <v>E-6</v>
          </cell>
          <cell r="J3121" t="str">
            <v>RB</v>
          </cell>
          <cell r="L3121" t="str">
            <v>Energy</v>
          </cell>
          <cell r="M3121" t="str">
            <v>Winter</v>
          </cell>
          <cell r="N3121" t="str">
            <v>Off Peak Tier 1</v>
          </cell>
          <cell r="R3121" t="str">
            <v>N/A</v>
          </cell>
          <cell r="V3121">
            <v>0</v>
          </cell>
        </row>
        <row r="3122">
          <cell r="G3122" t="str">
            <v>E-6</v>
          </cell>
          <cell r="J3122" t="str">
            <v>RB</v>
          </cell>
          <cell r="L3122" t="str">
            <v>Energy</v>
          </cell>
          <cell r="M3122" t="str">
            <v>Winter</v>
          </cell>
          <cell r="N3122" t="str">
            <v>Off Peak Tier 2</v>
          </cell>
          <cell r="R3122" t="str">
            <v>N/A</v>
          </cell>
          <cell r="V3122">
            <v>0</v>
          </cell>
        </row>
        <row r="3123">
          <cell r="G3123" t="str">
            <v>E-6</v>
          </cell>
          <cell r="J3123" t="str">
            <v>RB</v>
          </cell>
          <cell r="L3123" t="str">
            <v>Energy</v>
          </cell>
          <cell r="M3123" t="str">
            <v>Winter</v>
          </cell>
          <cell r="N3123" t="str">
            <v>Off Peak Tier 3</v>
          </cell>
          <cell r="R3123" t="str">
            <v>N/A</v>
          </cell>
          <cell r="V3123">
            <v>0</v>
          </cell>
        </row>
        <row r="3124">
          <cell r="G3124" t="str">
            <v>E-6</v>
          </cell>
          <cell r="J3124" t="str">
            <v>RB</v>
          </cell>
          <cell r="L3124" t="str">
            <v>Energy</v>
          </cell>
          <cell r="M3124" t="str">
            <v>Winter</v>
          </cell>
          <cell r="N3124" t="str">
            <v>Off Peak Tier 4</v>
          </cell>
          <cell r="R3124" t="str">
            <v>N/A</v>
          </cell>
          <cell r="V3124">
            <v>0</v>
          </cell>
        </row>
        <row r="3125">
          <cell r="G3125" t="str">
            <v>E-6</v>
          </cell>
          <cell r="J3125" t="str">
            <v>RB</v>
          </cell>
          <cell r="L3125" t="str">
            <v>Energy</v>
          </cell>
          <cell r="M3125" t="str">
            <v>Winter</v>
          </cell>
          <cell r="N3125" t="str">
            <v>Off Peak Tier 5</v>
          </cell>
          <cell r="R3125" t="str">
            <v>N/A</v>
          </cell>
          <cell r="V3125">
            <v>0</v>
          </cell>
        </row>
        <row r="3126">
          <cell r="G3126" t="str">
            <v>E-6</v>
          </cell>
          <cell r="J3126" t="str">
            <v>RB</v>
          </cell>
          <cell r="L3126" t="str">
            <v>Energy</v>
          </cell>
          <cell r="M3126" t="str">
            <v>Winter</v>
          </cell>
          <cell r="N3126" t="str">
            <v>Part Peak Tier 1</v>
          </cell>
          <cell r="R3126" t="str">
            <v>N/A</v>
          </cell>
          <cell r="V3126">
            <v>0</v>
          </cell>
        </row>
        <row r="3127">
          <cell r="G3127" t="str">
            <v>E-6</v>
          </cell>
          <cell r="J3127" t="str">
            <v>RB</v>
          </cell>
          <cell r="L3127" t="str">
            <v>Energy</v>
          </cell>
          <cell r="M3127" t="str">
            <v>Winter</v>
          </cell>
          <cell r="N3127" t="str">
            <v>Part Peak Tier 2</v>
          </cell>
          <cell r="R3127" t="str">
            <v>N/A</v>
          </cell>
          <cell r="V3127">
            <v>0</v>
          </cell>
        </row>
        <row r="3128">
          <cell r="G3128" t="str">
            <v>E-6</v>
          </cell>
          <cell r="J3128" t="str">
            <v>RB</v>
          </cell>
          <cell r="L3128" t="str">
            <v>Energy</v>
          </cell>
          <cell r="M3128" t="str">
            <v>Winter</v>
          </cell>
          <cell r="N3128" t="str">
            <v>Part Peak Tier 3</v>
          </cell>
          <cell r="R3128" t="str">
            <v>N/A</v>
          </cell>
          <cell r="V3128">
            <v>0</v>
          </cell>
        </row>
        <row r="3129">
          <cell r="G3129" t="str">
            <v>E-6</v>
          </cell>
          <cell r="J3129" t="str">
            <v>RB</v>
          </cell>
          <cell r="L3129" t="str">
            <v>Energy</v>
          </cell>
          <cell r="M3129" t="str">
            <v>Winter</v>
          </cell>
          <cell r="N3129" t="str">
            <v>Part Peak Tier 4</v>
          </cell>
          <cell r="R3129" t="str">
            <v>N/A</v>
          </cell>
          <cell r="V3129">
            <v>0</v>
          </cell>
        </row>
        <row r="3130">
          <cell r="G3130" t="str">
            <v>E-6</v>
          </cell>
          <cell r="J3130" t="str">
            <v>RB</v>
          </cell>
          <cell r="L3130" t="str">
            <v>Energy</v>
          </cell>
          <cell r="M3130" t="str">
            <v>Winter</v>
          </cell>
          <cell r="N3130" t="str">
            <v>Part Peak Tier 5</v>
          </cell>
          <cell r="R3130" t="str">
            <v>N/A</v>
          </cell>
          <cell r="V3130">
            <v>0</v>
          </cell>
        </row>
        <row r="3131">
          <cell r="G3131" t="str">
            <v>EL-6</v>
          </cell>
          <cell r="J3131" t="str">
            <v>RB</v>
          </cell>
          <cell r="L3131" t="str">
            <v>Energy</v>
          </cell>
          <cell r="M3131" t="str">
            <v>N/A</v>
          </cell>
          <cell r="N3131" t="str">
            <v>Min Bill kWh</v>
          </cell>
          <cell r="R3131" t="str">
            <v>C</v>
          </cell>
          <cell r="V3131">
            <v>0</v>
          </cell>
        </row>
        <row r="3132">
          <cell r="G3132" t="str">
            <v>EL-6</v>
          </cell>
          <cell r="J3132" t="str">
            <v>RB</v>
          </cell>
          <cell r="L3132" t="str">
            <v>Energy</v>
          </cell>
          <cell r="M3132" t="str">
            <v>Summer</v>
          </cell>
          <cell r="N3132" t="str">
            <v>Off Peak Tier 1</v>
          </cell>
          <cell r="R3132" t="str">
            <v>C</v>
          </cell>
          <cell r="V3132">
            <v>0</v>
          </cell>
        </row>
        <row r="3133">
          <cell r="G3133" t="str">
            <v>EL-6</v>
          </cell>
          <cell r="J3133" t="str">
            <v>RB</v>
          </cell>
          <cell r="L3133" t="str">
            <v>Energy</v>
          </cell>
          <cell r="M3133" t="str">
            <v>Summer</v>
          </cell>
          <cell r="N3133" t="str">
            <v>Off Peak Tier 2</v>
          </cell>
          <cell r="R3133" t="str">
            <v>C</v>
          </cell>
          <cell r="V3133">
            <v>0</v>
          </cell>
        </row>
        <row r="3134">
          <cell r="G3134" t="str">
            <v>EL-6</v>
          </cell>
          <cell r="J3134" t="str">
            <v>RB</v>
          </cell>
          <cell r="L3134" t="str">
            <v>Energy</v>
          </cell>
          <cell r="M3134" t="str">
            <v>Summer</v>
          </cell>
          <cell r="N3134" t="str">
            <v>Off Peak Tier 3</v>
          </cell>
          <cell r="R3134" t="str">
            <v>C</v>
          </cell>
          <cell r="V3134">
            <v>0</v>
          </cell>
        </row>
        <row r="3135">
          <cell r="G3135" t="str">
            <v>EL-6</v>
          </cell>
          <cell r="J3135" t="str">
            <v>RB</v>
          </cell>
          <cell r="L3135" t="str">
            <v>Energy</v>
          </cell>
          <cell r="M3135" t="str">
            <v>Summer</v>
          </cell>
          <cell r="N3135" t="str">
            <v>Off Peak Tier 4</v>
          </cell>
          <cell r="R3135" t="str">
            <v>C</v>
          </cell>
          <cell r="V3135">
            <v>0</v>
          </cell>
        </row>
        <row r="3136">
          <cell r="G3136" t="str">
            <v>EL-6</v>
          </cell>
          <cell r="J3136" t="str">
            <v>RB</v>
          </cell>
          <cell r="L3136" t="str">
            <v>Energy</v>
          </cell>
          <cell r="M3136" t="str">
            <v>Summer</v>
          </cell>
          <cell r="N3136" t="str">
            <v>Off Peak Tier 5</v>
          </cell>
          <cell r="R3136" t="str">
            <v>C</v>
          </cell>
          <cell r="V3136">
            <v>0</v>
          </cell>
        </row>
        <row r="3137">
          <cell r="G3137" t="str">
            <v>EL-6</v>
          </cell>
          <cell r="J3137" t="str">
            <v>RB</v>
          </cell>
          <cell r="L3137" t="str">
            <v>Energy</v>
          </cell>
          <cell r="M3137" t="str">
            <v>Summer</v>
          </cell>
          <cell r="N3137" t="str">
            <v>Part Peak Tier 1</v>
          </cell>
          <cell r="R3137" t="str">
            <v>C</v>
          </cell>
          <cell r="V3137">
            <v>0</v>
          </cell>
        </row>
        <row r="3138">
          <cell r="G3138" t="str">
            <v>EL-6</v>
          </cell>
          <cell r="J3138" t="str">
            <v>RB</v>
          </cell>
          <cell r="L3138" t="str">
            <v>Energy</v>
          </cell>
          <cell r="M3138" t="str">
            <v>Summer</v>
          </cell>
          <cell r="N3138" t="str">
            <v>Part Peak Tier 2</v>
          </cell>
          <cell r="R3138" t="str">
            <v>C</v>
          </cell>
          <cell r="V3138">
            <v>0</v>
          </cell>
        </row>
        <row r="3139">
          <cell r="G3139" t="str">
            <v>EL-6</v>
          </cell>
          <cell r="J3139" t="str">
            <v>RB</v>
          </cell>
          <cell r="L3139" t="str">
            <v>Energy</v>
          </cell>
          <cell r="M3139" t="str">
            <v>Summer</v>
          </cell>
          <cell r="N3139" t="str">
            <v>Part Peak Tier 3</v>
          </cell>
          <cell r="R3139" t="str">
            <v>C</v>
          </cell>
          <cell r="V3139">
            <v>0</v>
          </cell>
        </row>
        <row r="3140">
          <cell r="G3140" t="str">
            <v>EL-6</v>
          </cell>
          <cell r="J3140" t="str">
            <v>RB</v>
          </cell>
          <cell r="L3140" t="str">
            <v>Energy</v>
          </cell>
          <cell r="M3140" t="str">
            <v>Summer</v>
          </cell>
          <cell r="N3140" t="str">
            <v>Part Peak Tier 4</v>
          </cell>
          <cell r="R3140" t="str">
            <v>C</v>
          </cell>
          <cell r="V3140">
            <v>0</v>
          </cell>
        </row>
        <row r="3141">
          <cell r="G3141" t="str">
            <v>EL-6</v>
          </cell>
          <cell r="J3141" t="str">
            <v>RB</v>
          </cell>
          <cell r="L3141" t="str">
            <v>Energy</v>
          </cell>
          <cell r="M3141" t="str">
            <v>Summer</v>
          </cell>
          <cell r="N3141" t="str">
            <v>Part Peak Tier 5</v>
          </cell>
          <cell r="R3141" t="str">
            <v>C</v>
          </cell>
          <cell r="V3141">
            <v>0</v>
          </cell>
        </row>
        <row r="3142">
          <cell r="G3142" t="str">
            <v>EL-6</v>
          </cell>
          <cell r="J3142" t="str">
            <v>RB</v>
          </cell>
          <cell r="L3142" t="str">
            <v>Energy</v>
          </cell>
          <cell r="M3142" t="str">
            <v>Summer</v>
          </cell>
          <cell r="N3142" t="str">
            <v>Peak Tier 1</v>
          </cell>
          <cell r="R3142" t="str">
            <v>C</v>
          </cell>
          <cell r="V3142">
            <v>0</v>
          </cell>
        </row>
        <row r="3143">
          <cell r="G3143" t="str">
            <v>EL-6</v>
          </cell>
          <cell r="J3143" t="str">
            <v>RB</v>
          </cell>
          <cell r="L3143" t="str">
            <v>Energy</v>
          </cell>
          <cell r="M3143" t="str">
            <v>Summer</v>
          </cell>
          <cell r="N3143" t="str">
            <v>Peak Tier 2</v>
          </cell>
          <cell r="R3143" t="str">
            <v>C</v>
          </cell>
          <cell r="V3143">
            <v>0</v>
          </cell>
        </row>
        <row r="3144">
          <cell r="G3144" t="str">
            <v>EL-6</v>
          </cell>
          <cell r="J3144" t="str">
            <v>RB</v>
          </cell>
          <cell r="L3144" t="str">
            <v>Energy</v>
          </cell>
          <cell r="M3144" t="str">
            <v>Summer</v>
          </cell>
          <cell r="N3144" t="str">
            <v>Peak Tier 3</v>
          </cell>
          <cell r="R3144" t="str">
            <v>C</v>
          </cell>
          <cell r="V3144">
            <v>0</v>
          </cell>
        </row>
        <row r="3145">
          <cell r="G3145" t="str">
            <v>EL-6</v>
          </cell>
          <cell r="J3145" t="str">
            <v>RB</v>
          </cell>
          <cell r="L3145" t="str">
            <v>Energy</v>
          </cell>
          <cell r="M3145" t="str">
            <v>Summer</v>
          </cell>
          <cell r="N3145" t="str">
            <v>Peak Tier 4</v>
          </cell>
          <cell r="R3145" t="str">
            <v>C</v>
          </cell>
          <cell r="V3145">
            <v>0</v>
          </cell>
        </row>
        <row r="3146">
          <cell r="G3146" t="str">
            <v>EL-6</v>
          </cell>
          <cell r="J3146" t="str">
            <v>RB</v>
          </cell>
          <cell r="L3146" t="str">
            <v>Energy</v>
          </cell>
          <cell r="M3146" t="str">
            <v>Summer</v>
          </cell>
          <cell r="N3146" t="str">
            <v>Peak Tier 5</v>
          </cell>
          <cell r="R3146" t="str">
            <v>C</v>
          </cell>
          <cell r="V3146">
            <v>0</v>
          </cell>
        </row>
        <row r="3147">
          <cell r="G3147" t="str">
            <v>EL-6</v>
          </cell>
          <cell r="J3147" t="str">
            <v>RB</v>
          </cell>
          <cell r="L3147" t="str">
            <v>Energy</v>
          </cell>
          <cell r="M3147" t="str">
            <v>Winter</v>
          </cell>
          <cell r="N3147" t="str">
            <v>Off Peak Tier 1</v>
          </cell>
          <cell r="R3147" t="str">
            <v>C</v>
          </cell>
          <cell r="V3147">
            <v>0</v>
          </cell>
        </row>
        <row r="3148">
          <cell r="G3148" t="str">
            <v>EL-6</v>
          </cell>
          <cell r="J3148" t="str">
            <v>RB</v>
          </cell>
          <cell r="L3148" t="str">
            <v>Energy</v>
          </cell>
          <cell r="M3148" t="str">
            <v>Winter</v>
          </cell>
          <cell r="N3148" t="str">
            <v>Off Peak Tier 2</v>
          </cell>
          <cell r="R3148" t="str">
            <v>C</v>
          </cell>
          <cell r="V3148">
            <v>0</v>
          </cell>
        </row>
        <row r="3149">
          <cell r="G3149" t="str">
            <v>EL-6</v>
          </cell>
          <cell r="J3149" t="str">
            <v>RB</v>
          </cell>
          <cell r="L3149" t="str">
            <v>Energy</v>
          </cell>
          <cell r="M3149" t="str">
            <v>Winter</v>
          </cell>
          <cell r="N3149" t="str">
            <v>Off Peak Tier 3</v>
          </cell>
          <cell r="R3149" t="str">
            <v>C</v>
          </cell>
          <cell r="V3149">
            <v>0</v>
          </cell>
        </row>
        <row r="3150">
          <cell r="G3150" t="str">
            <v>EL-6</v>
          </cell>
          <cell r="J3150" t="str">
            <v>RB</v>
          </cell>
          <cell r="L3150" t="str">
            <v>Energy</v>
          </cell>
          <cell r="M3150" t="str">
            <v>Winter</v>
          </cell>
          <cell r="N3150" t="str">
            <v>Off Peak Tier 4</v>
          </cell>
          <cell r="R3150" t="str">
            <v>C</v>
          </cell>
          <cell r="V3150">
            <v>0</v>
          </cell>
        </row>
        <row r="3151">
          <cell r="G3151" t="str">
            <v>EL-6</v>
          </cell>
          <cell r="J3151" t="str">
            <v>RB</v>
          </cell>
          <cell r="L3151" t="str">
            <v>Energy</v>
          </cell>
          <cell r="M3151" t="str">
            <v>Winter</v>
          </cell>
          <cell r="N3151" t="str">
            <v>Off Peak Tier 5</v>
          </cell>
          <cell r="R3151" t="str">
            <v>C</v>
          </cell>
          <cell r="V3151">
            <v>0</v>
          </cell>
        </row>
        <row r="3152">
          <cell r="G3152" t="str">
            <v>EL-6</v>
          </cell>
          <cell r="J3152" t="str">
            <v>RB</v>
          </cell>
          <cell r="L3152" t="str">
            <v>Energy</v>
          </cell>
          <cell r="M3152" t="str">
            <v>Winter</v>
          </cell>
          <cell r="N3152" t="str">
            <v>Part Peak Tier 1</v>
          </cell>
          <cell r="R3152" t="str">
            <v>C</v>
          </cell>
          <cell r="V3152">
            <v>0</v>
          </cell>
        </row>
        <row r="3153">
          <cell r="G3153" t="str">
            <v>EL-6</v>
          </cell>
          <cell r="J3153" t="str">
            <v>RB</v>
          </cell>
          <cell r="L3153" t="str">
            <v>Energy</v>
          </cell>
          <cell r="M3153" t="str">
            <v>Winter</v>
          </cell>
          <cell r="N3153" t="str">
            <v>Part Peak Tier 2</v>
          </cell>
          <cell r="R3153" t="str">
            <v>C</v>
          </cell>
          <cell r="V3153">
            <v>0</v>
          </cell>
        </row>
        <row r="3154">
          <cell r="G3154" t="str">
            <v>EL-6</v>
          </cell>
          <cell r="J3154" t="str">
            <v>RB</v>
          </cell>
          <cell r="L3154" t="str">
            <v>Energy</v>
          </cell>
          <cell r="M3154" t="str">
            <v>Winter</v>
          </cell>
          <cell r="N3154" t="str">
            <v>Part Peak Tier 3</v>
          </cell>
          <cell r="R3154" t="str">
            <v>C</v>
          </cell>
          <cell r="V3154">
            <v>0</v>
          </cell>
        </row>
        <row r="3155">
          <cell r="G3155" t="str">
            <v>EL-6</v>
          </cell>
          <cell r="J3155" t="str">
            <v>RB</v>
          </cell>
          <cell r="L3155" t="str">
            <v>Energy</v>
          </cell>
          <cell r="M3155" t="str">
            <v>Winter</v>
          </cell>
          <cell r="N3155" t="str">
            <v>Part Peak Tier 4</v>
          </cell>
          <cell r="R3155" t="str">
            <v>C</v>
          </cell>
          <cell r="V3155">
            <v>0</v>
          </cell>
        </row>
        <row r="3156">
          <cell r="G3156" t="str">
            <v>EL-6</v>
          </cell>
          <cell r="J3156" t="str">
            <v>RB</v>
          </cell>
          <cell r="L3156" t="str">
            <v>Energy</v>
          </cell>
          <cell r="M3156" t="str">
            <v>Winter</v>
          </cell>
          <cell r="N3156" t="str">
            <v>Part Peak Tier 5</v>
          </cell>
          <cell r="R3156" t="str">
            <v>C</v>
          </cell>
          <cell r="V3156">
            <v>0</v>
          </cell>
        </row>
        <row r="3157">
          <cell r="G3157" t="str">
            <v>ELTOUB</v>
          </cell>
          <cell r="J3157" t="str">
            <v>RB</v>
          </cell>
          <cell r="L3157" t="str">
            <v>Energy</v>
          </cell>
          <cell r="M3157" t="str">
            <v>N/A</v>
          </cell>
          <cell r="N3157" t="str">
            <v>Min Bill kWh</v>
          </cell>
          <cell r="R3157" t="str">
            <v>C</v>
          </cell>
          <cell r="V3157">
            <v>0</v>
          </cell>
        </row>
        <row r="3158">
          <cell r="G3158" t="str">
            <v>ELTOUB</v>
          </cell>
          <cell r="J3158" t="str">
            <v>RB</v>
          </cell>
          <cell r="L3158" t="str">
            <v>Energy</v>
          </cell>
          <cell r="M3158" t="str">
            <v>Summer</v>
          </cell>
          <cell r="N3158" t="str">
            <v>Off Peak</v>
          </cell>
          <cell r="R3158" t="str">
            <v>C</v>
          </cell>
          <cell r="V3158">
            <v>0</v>
          </cell>
        </row>
        <row r="3159">
          <cell r="G3159" t="str">
            <v>ELTOUB</v>
          </cell>
          <cell r="J3159" t="str">
            <v>RB</v>
          </cell>
          <cell r="L3159" t="str">
            <v>Energy</v>
          </cell>
          <cell r="M3159" t="str">
            <v>Summer</v>
          </cell>
          <cell r="N3159" t="str">
            <v>Peak</v>
          </cell>
          <cell r="R3159" t="str">
            <v>C</v>
          </cell>
          <cell r="V3159">
            <v>0</v>
          </cell>
        </row>
        <row r="3160">
          <cell r="G3160" t="str">
            <v>ELTOUB</v>
          </cell>
          <cell r="J3160" t="str">
            <v>RB</v>
          </cell>
          <cell r="L3160" t="str">
            <v>Energy</v>
          </cell>
          <cell r="M3160" t="str">
            <v>Winter</v>
          </cell>
          <cell r="N3160" t="str">
            <v>Off Peak</v>
          </cell>
          <cell r="R3160" t="str">
            <v>C</v>
          </cell>
          <cell r="V3160">
            <v>0</v>
          </cell>
        </row>
        <row r="3161">
          <cell r="G3161" t="str">
            <v>ELTOUB</v>
          </cell>
          <cell r="J3161" t="str">
            <v>RB</v>
          </cell>
          <cell r="L3161" t="str">
            <v>Energy</v>
          </cell>
          <cell r="M3161" t="str">
            <v>Winter</v>
          </cell>
          <cell r="N3161" t="str">
            <v>Peak</v>
          </cell>
          <cell r="R3161" t="str">
            <v>C</v>
          </cell>
          <cell r="V3161">
            <v>0</v>
          </cell>
        </row>
        <row r="3162">
          <cell r="G3162" t="str">
            <v>ETOUB</v>
          </cell>
          <cell r="J3162" t="str">
            <v>RB</v>
          </cell>
          <cell r="L3162" t="str">
            <v>Energy</v>
          </cell>
          <cell r="M3162" t="str">
            <v>N/A</v>
          </cell>
          <cell r="N3162" t="str">
            <v>Min Bill kWh</v>
          </cell>
          <cell r="R3162" t="str">
            <v>N/A</v>
          </cell>
          <cell r="V3162">
            <v>0</v>
          </cell>
        </row>
        <row r="3163">
          <cell r="G3163" t="str">
            <v>ETOUB</v>
          </cell>
          <cell r="J3163" t="str">
            <v>RB</v>
          </cell>
          <cell r="L3163" t="str">
            <v>Energy</v>
          </cell>
          <cell r="M3163" t="str">
            <v>Summer</v>
          </cell>
          <cell r="N3163" t="str">
            <v>Off Peak</v>
          </cell>
          <cell r="R3163" t="str">
            <v>N/A</v>
          </cell>
          <cell r="V3163">
            <v>0</v>
          </cell>
        </row>
        <row r="3164">
          <cell r="G3164" t="str">
            <v>ETOUB</v>
          </cell>
          <cell r="J3164" t="str">
            <v>RB</v>
          </cell>
          <cell r="L3164" t="str">
            <v>Energy</v>
          </cell>
          <cell r="M3164" t="str">
            <v>Summer</v>
          </cell>
          <cell r="N3164" t="str">
            <v>Peak</v>
          </cell>
          <cell r="R3164" t="str">
            <v>N/A</v>
          </cell>
          <cell r="V3164">
            <v>0</v>
          </cell>
        </row>
        <row r="3165">
          <cell r="G3165" t="str">
            <v>ETOUB</v>
          </cell>
          <cell r="J3165" t="str">
            <v>RB</v>
          </cell>
          <cell r="L3165" t="str">
            <v>Energy</v>
          </cell>
          <cell r="M3165" t="str">
            <v>Winter</v>
          </cell>
          <cell r="N3165" t="str">
            <v>Off Peak</v>
          </cell>
          <cell r="R3165" t="str">
            <v>N/A</v>
          </cell>
          <cell r="V3165">
            <v>0</v>
          </cell>
        </row>
        <row r="3166">
          <cell r="G3166" t="str">
            <v>ETOUB</v>
          </cell>
          <cell r="J3166" t="str">
            <v>RB</v>
          </cell>
          <cell r="L3166" t="str">
            <v>Energy</v>
          </cell>
          <cell r="M3166" t="str">
            <v>Winter</v>
          </cell>
          <cell r="N3166" t="str">
            <v>Peak</v>
          </cell>
          <cell r="R3166" t="str">
            <v>N/A</v>
          </cell>
          <cell r="V3166">
            <v>0</v>
          </cell>
        </row>
        <row r="3167">
          <cell r="G3167" t="str">
            <v>EV2A</v>
          </cell>
          <cell r="J3167" t="str">
            <v>RB</v>
          </cell>
          <cell r="L3167" t="str">
            <v>Energy</v>
          </cell>
          <cell r="M3167" t="str">
            <v>Summer</v>
          </cell>
          <cell r="N3167" t="str">
            <v>Off Peak</v>
          </cell>
          <cell r="R3167" t="str">
            <v>N/A</v>
          </cell>
          <cell r="V3167">
            <v>0</v>
          </cell>
        </row>
        <row r="3168">
          <cell r="G3168" t="str">
            <v>EV2A</v>
          </cell>
          <cell r="J3168" t="str">
            <v>RB</v>
          </cell>
          <cell r="L3168" t="str">
            <v>Energy</v>
          </cell>
          <cell r="M3168" t="str">
            <v>Summer</v>
          </cell>
          <cell r="N3168" t="str">
            <v>Part Peak</v>
          </cell>
          <cell r="R3168" t="str">
            <v>N/A</v>
          </cell>
          <cell r="V3168">
            <v>0</v>
          </cell>
        </row>
        <row r="3169">
          <cell r="G3169" t="str">
            <v>EV2A</v>
          </cell>
          <cell r="J3169" t="str">
            <v>RB</v>
          </cell>
          <cell r="L3169" t="str">
            <v>Energy</v>
          </cell>
          <cell r="M3169" t="str">
            <v>Summer</v>
          </cell>
          <cell r="N3169" t="str">
            <v>Peak</v>
          </cell>
          <cell r="R3169" t="str">
            <v>N/A</v>
          </cell>
          <cell r="V3169">
            <v>0</v>
          </cell>
        </row>
        <row r="3170">
          <cell r="G3170" t="str">
            <v>EV2A</v>
          </cell>
          <cell r="J3170" t="str">
            <v>RB</v>
          </cell>
          <cell r="L3170" t="str">
            <v>Energy</v>
          </cell>
          <cell r="M3170" t="str">
            <v>Winter</v>
          </cell>
          <cell r="N3170" t="str">
            <v>Off Peak</v>
          </cell>
          <cell r="R3170" t="str">
            <v>N/A</v>
          </cell>
          <cell r="V3170">
            <v>0</v>
          </cell>
        </row>
        <row r="3171">
          <cell r="G3171" t="str">
            <v>EV2A</v>
          </cell>
          <cell r="J3171" t="str">
            <v>RB</v>
          </cell>
          <cell r="L3171" t="str">
            <v>Energy</v>
          </cell>
          <cell r="M3171" t="str">
            <v>Winter</v>
          </cell>
          <cell r="N3171" t="str">
            <v>Part Peak</v>
          </cell>
          <cell r="R3171" t="str">
            <v>N/A</v>
          </cell>
          <cell r="V3171">
            <v>0</v>
          </cell>
        </row>
        <row r="3172">
          <cell r="G3172" t="str">
            <v>EV2A</v>
          </cell>
          <cell r="J3172" t="str">
            <v>RB</v>
          </cell>
          <cell r="L3172" t="str">
            <v>Energy</v>
          </cell>
          <cell r="M3172" t="str">
            <v>Winter</v>
          </cell>
          <cell r="N3172" t="str">
            <v>Peak</v>
          </cell>
          <cell r="R3172" t="str">
            <v>N/A</v>
          </cell>
          <cell r="V3172">
            <v>0</v>
          </cell>
        </row>
        <row r="3173">
          <cell r="G3173" t="str">
            <v>EV2B</v>
          </cell>
          <cell r="J3173" t="str">
            <v>RB</v>
          </cell>
          <cell r="L3173" t="str">
            <v>Energy</v>
          </cell>
          <cell r="M3173" t="str">
            <v>Summer</v>
          </cell>
          <cell r="N3173" t="str">
            <v>Off Peak</v>
          </cell>
          <cell r="R3173" t="str">
            <v>N/A</v>
          </cell>
          <cell r="V3173">
            <v>0</v>
          </cell>
        </row>
        <row r="3174">
          <cell r="G3174" t="str">
            <v>EV2B</v>
          </cell>
          <cell r="J3174" t="str">
            <v>RB</v>
          </cell>
          <cell r="L3174" t="str">
            <v>Energy</v>
          </cell>
          <cell r="M3174" t="str">
            <v>Summer</v>
          </cell>
          <cell r="N3174" t="str">
            <v>Part Peak</v>
          </cell>
          <cell r="R3174" t="str">
            <v>N/A</v>
          </cell>
          <cell r="V3174">
            <v>0</v>
          </cell>
        </row>
        <row r="3175">
          <cell r="G3175" t="str">
            <v>EV2B</v>
          </cell>
          <cell r="J3175" t="str">
            <v>RB</v>
          </cell>
          <cell r="L3175" t="str">
            <v>Energy</v>
          </cell>
          <cell r="M3175" t="str">
            <v>Summer</v>
          </cell>
          <cell r="N3175" t="str">
            <v>Peak</v>
          </cell>
          <cell r="R3175" t="str">
            <v>N/A</v>
          </cell>
          <cell r="V3175">
            <v>0</v>
          </cell>
        </row>
        <row r="3176">
          <cell r="G3176" t="str">
            <v>EV2B</v>
          </cell>
          <cell r="J3176" t="str">
            <v>RB</v>
          </cell>
          <cell r="L3176" t="str">
            <v>Energy</v>
          </cell>
          <cell r="M3176" t="str">
            <v>Winter</v>
          </cell>
          <cell r="N3176" t="str">
            <v>Off Peak</v>
          </cell>
          <cell r="R3176" t="str">
            <v>N/A</v>
          </cell>
          <cell r="V3176">
            <v>0</v>
          </cell>
        </row>
        <row r="3177">
          <cell r="G3177" t="str">
            <v>EV2B</v>
          </cell>
          <cell r="J3177" t="str">
            <v>RB</v>
          </cell>
          <cell r="L3177" t="str">
            <v>Energy</v>
          </cell>
          <cell r="M3177" t="str">
            <v>Winter</v>
          </cell>
          <cell r="N3177" t="str">
            <v>Part Peak</v>
          </cell>
          <cell r="R3177" t="str">
            <v>N/A</v>
          </cell>
          <cell r="V3177">
            <v>0</v>
          </cell>
        </row>
        <row r="3178">
          <cell r="G3178" t="str">
            <v>EV2B</v>
          </cell>
          <cell r="J3178" t="str">
            <v>RB</v>
          </cell>
          <cell r="L3178" t="str">
            <v>Energy</v>
          </cell>
          <cell r="M3178" t="str">
            <v>Winter</v>
          </cell>
          <cell r="N3178" t="str">
            <v>Peak</v>
          </cell>
          <cell r="R3178" t="str">
            <v>N/A</v>
          </cell>
          <cell r="V3178">
            <v>0</v>
          </cell>
        </row>
        <row r="3179">
          <cell r="G3179" t="str">
            <v>EVA</v>
          </cell>
          <cell r="J3179" t="str">
            <v>RB</v>
          </cell>
          <cell r="L3179" t="str">
            <v>Energy</v>
          </cell>
          <cell r="M3179" t="str">
            <v>N/A</v>
          </cell>
          <cell r="N3179" t="str">
            <v>Min Bill kWh</v>
          </cell>
          <cell r="R3179" t="str">
            <v>N/A</v>
          </cell>
          <cell r="V3179">
            <v>0</v>
          </cell>
        </row>
        <row r="3180">
          <cell r="G3180" t="str">
            <v>EVA</v>
          </cell>
          <cell r="J3180" t="str">
            <v>RB</v>
          </cell>
          <cell r="L3180" t="str">
            <v>Energy</v>
          </cell>
          <cell r="M3180" t="str">
            <v>Summer</v>
          </cell>
          <cell r="N3180" t="str">
            <v>Off Peak</v>
          </cell>
          <cell r="R3180" t="str">
            <v>N/A</v>
          </cell>
          <cell r="V3180">
            <v>0</v>
          </cell>
        </row>
        <row r="3181">
          <cell r="G3181" t="str">
            <v>EVA</v>
          </cell>
          <cell r="J3181" t="str">
            <v>RB</v>
          </cell>
          <cell r="L3181" t="str">
            <v>Energy</v>
          </cell>
          <cell r="M3181" t="str">
            <v>Summer</v>
          </cell>
          <cell r="N3181" t="str">
            <v>Part Peak</v>
          </cell>
          <cell r="R3181" t="str">
            <v>N/A</v>
          </cell>
          <cell r="V3181">
            <v>0</v>
          </cell>
        </row>
        <row r="3182">
          <cell r="G3182" t="str">
            <v>EVA</v>
          </cell>
          <cell r="J3182" t="str">
            <v>RB</v>
          </cell>
          <cell r="L3182" t="str">
            <v>Energy</v>
          </cell>
          <cell r="M3182" t="str">
            <v>Summer</v>
          </cell>
          <cell r="N3182" t="str">
            <v>Peak</v>
          </cell>
          <cell r="R3182" t="str">
            <v>N/A</v>
          </cell>
          <cell r="V3182">
            <v>0</v>
          </cell>
        </row>
        <row r="3183">
          <cell r="G3183" t="str">
            <v>EVA</v>
          </cell>
          <cell r="J3183" t="str">
            <v>RB</v>
          </cell>
          <cell r="L3183" t="str">
            <v>Energy</v>
          </cell>
          <cell r="M3183" t="str">
            <v>Winter</v>
          </cell>
          <cell r="N3183" t="str">
            <v>Off Peak</v>
          </cell>
          <cell r="R3183" t="str">
            <v>N/A</v>
          </cell>
          <cell r="V3183">
            <v>0</v>
          </cell>
        </row>
        <row r="3184">
          <cell r="G3184" t="str">
            <v>EVA</v>
          </cell>
          <cell r="J3184" t="str">
            <v>RB</v>
          </cell>
          <cell r="L3184" t="str">
            <v>Energy</v>
          </cell>
          <cell r="M3184" t="str">
            <v>Winter</v>
          </cell>
          <cell r="N3184" t="str">
            <v>Part Peak</v>
          </cell>
          <cell r="R3184" t="str">
            <v>N/A</v>
          </cell>
          <cell r="V3184">
            <v>0</v>
          </cell>
        </row>
        <row r="3185">
          <cell r="G3185" t="str">
            <v>EVA</v>
          </cell>
          <cell r="J3185" t="str">
            <v>RB</v>
          </cell>
          <cell r="L3185" t="str">
            <v>Energy</v>
          </cell>
          <cell r="M3185" t="str">
            <v>Winter</v>
          </cell>
          <cell r="N3185" t="str">
            <v>Peak</v>
          </cell>
          <cell r="R3185" t="str">
            <v>N/A</v>
          </cell>
          <cell r="V3185">
            <v>0</v>
          </cell>
        </row>
        <row r="3186">
          <cell r="G3186" t="str">
            <v>EVB</v>
          </cell>
          <cell r="J3186" t="str">
            <v>RB</v>
          </cell>
          <cell r="L3186" t="str">
            <v>Energy</v>
          </cell>
          <cell r="M3186" t="str">
            <v>Summer</v>
          </cell>
          <cell r="N3186" t="str">
            <v>Off Peak</v>
          </cell>
          <cell r="R3186" t="str">
            <v>N/A</v>
          </cell>
          <cell r="V3186">
            <v>0</v>
          </cell>
        </row>
        <row r="3187">
          <cell r="G3187" t="str">
            <v>EVB</v>
          </cell>
          <cell r="J3187" t="str">
            <v>RB</v>
          </cell>
          <cell r="L3187" t="str">
            <v>Energy</v>
          </cell>
          <cell r="M3187" t="str">
            <v>Summer</v>
          </cell>
          <cell r="N3187" t="str">
            <v>Part Peak</v>
          </cell>
          <cell r="R3187" t="str">
            <v>N/A</v>
          </cell>
          <cell r="V3187">
            <v>0</v>
          </cell>
        </row>
        <row r="3188">
          <cell r="G3188" t="str">
            <v>EVB</v>
          </cell>
          <cell r="J3188" t="str">
            <v>RB</v>
          </cell>
          <cell r="L3188" t="str">
            <v>Energy</v>
          </cell>
          <cell r="M3188" t="str">
            <v>Summer</v>
          </cell>
          <cell r="N3188" t="str">
            <v>Peak</v>
          </cell>
          <cell r="R3188" t="str">
            <v>N/A</v>
          </cell>
          <cell r="V3188">
            <v>0</v>
          </cell>
        </row>
        <row r="3189">
          <cell r="G3189" t="str">
            <v>EVB</v>
          </cell>
          <cell r="J3189" t="str">
            <v>RB</v>
          </cell>
          <cell r="L3189" t="str">
            <v>Energy</v>
          </cell>
          <cell r="M3189" t="str">
            <v>Winter</v>
          </cell>
          <cell r="N3189" t="str">
            <v>Off Peak</v>
          </cell>
          <cell r="R3189" t="str">
            <v>N/A</v>
          </cell>
          <cell r="V3189">
            <v>0</v>
          </cell>
        </row>
        <row r="3190">
          <cell r="G3190" t="str">
            <v>EVB</v>
          </cell>
          <cell r="J3190" t="str">
            <v>RB</v>
          </cell>
          <cell r="L3190" t="str">
            <v>Energy</v>
          </cell>
          <cell r="M3190" t="str">
            <v>Winter</v>
          </cell>
          <cell r="N3190" t="str">
            <v>Part Peak</v>
          </cell>
          <cell r="R3190" t="str">
            <v>N/A</v>
          </cell>
          <cell r="V3190">
            <v>0</v>
          </cell>
        </row>
        <row r="3191">
          <cell r="G3191" t="str">
            <v>EVB</v>
          </cell>
          <cell r="J3191" t="str">
            <v>RB</v>
          </cell>
          <cell r="L3191" t="str">
            <v>Energy</v>
          </cell>
          <cell r="M3191" t="str">
            <v>Winter</v>
          </cell>
          <cell r="N3191" t="str">
            <v>Peak</v>
          </cell>
          <cell r="R3191" t="str">
            <v>N/A</v>
          </cell>
          <cell r="V3191">
            <v>0</v>
          </cell>
        </row>
        <row r="3192">
          <cell r="G3192" t="str">
            <v>ETOUD</v>
          </cell>
          <cell r="J3192" t="str">
            <v>RB</v>
          </cell>
          <cell r="L3192" t="str">
            <v>Energy</v>
          </cell>
          <cell r="M3192" t="str">
            <v>N/A</v>
          </cell>
          <cell r="N3192" t="str">
            <v>Min Bill kWh</v>
          </cell>
          <cell r="R3192" t="str">
            <v>N/A</v>
          </cell>
          <cell r="V3192">
            <v>0</v>
          </cell>
        </row>
        <row r="3193">
          <cell r="G3193" t="str">
            <v>ETOUD</v>
          </cell>
          <cell r="J3193" t="str">
            <v>RB</v>
          </cell>
          <cell r="L3193" t="str">
            <v>Energy</v>
          </cell>
          <cell r="M3193" t="str">
            <v>Summer</v>
          </cell>
          <cell r="N3193" t="str">
            <v>Off Peak</v>
          </cell>
          <cell r="R3193" t="str">
            <v>N/A</v>
          </cell>
          <cell r="V3193">
            <v>0</v>
          </cell>
        </row>
        <row r="3194">
          <cell r="G3194" t="str">
            <v>ETOUD</v>
          </cell>
          <cell r="J3194" t="str">
            <v>RB</v>
          </cell>
          <cell r="L3194" t="str">
            <v>Energy</v>
          </cell>
          <cell r="M3194" t="str">
            <v>Summer</v>
          </cell>
          <cell r="N3194" t="str">
            <v>Peak</v>
          </cell>
          <cell r="R3194" t="str">
            <v>N/A</v>
          </cell>
          <cell r="V3194">
            <v>0</v>
          </cell>
        </row>
        <row r="3195">
          <cell r="G3195" t="str">
            <v>ETOUD</v>
          </cell>
          <cell r="J3195" t="str">
            <v>RB</v>
          </cell>
          <cell r="L3195" t="str">
            <v>Energy</v>
          </cell>
          <cell r="M3195" t="str">
            <v>Winter</v>
          </cell>
          <cell r="N3195" t="str">
            <v>Off Peak</v>
          </cell>
          <cell r="R3195" t="str">
            <v>N/A</v>
          </cell>
          <cell r="V3195">
            <v>0</v>
          </cell>
        </row>
        <row r="3196">
          <cell r="G3196" t="str">
            <v>ETOUD</v>
          </cell>
          <cell r="J3196" t="str">
            <v>RB</v>
          </cell>
          <cell r="L3196" t="str">
            <v>Energy</v>
          </cell>
          <cell r="M3196" t="str">
            <v>Winter</v>
          </cell>
          <cell r="N3196" t="str">
            <v>Peak</v>
          </cell>
          <cell r="R3196" t="str">
            <v>N/A</v>
          </cell>
          <cell r="V3196">
            <v>0</v>
          </cell>
        </row>
        <row r="3197">
          <cell r="G3197" t="str">
            <v>ELTOUD</v>
          </cell>
          <cell r="J3197" t="str">
            <v>RB</v>
          </cell>
          <cell r="L3197" t="str">
            <v>Energy</v>
          </cell>
          <cell r="M3197" t="str">
            <v>N/A</v>
          </cell>
          <cell r="N3197" t="str">
            <v>Min Bill kWh</v>
          </cell>
          <cell r="R3197" t="str">
            <v>C</v>
          </cell>
          <cell r="V3197">
            <v>0</v>
          </cell>
        </row>
        <row r="3198">
          <cell r="G3198" t="str">
            <v>ELTOUD</v>
          </cell>
          <cell r="J3198" t="str">
            <v>RB</v>
          </cell>
          <cell r="L3198" t="str">
            <v>Energy</v>
          </cell>
          <cell r="M3198" t="str">
            <v>Summer</v>
          </cell>
          <cell r="N3198" t="str">
            <v>Off Peak</v>
          </cell>
          <cell r="R3198" t="str">
            <v>C</v>
          </cell>
          <cell r="V3198">
            <v>0</v>
          </cell>
        </row>
        <row r="3199">
          <cell r="G3199" t="str">
            <v>ELTOUD</v>
          </cell>
          <cell r="J3199" t="str">
            <v>RB</v>
          </cell>
          <cell r="L3199" t="str">
            <v>Energy</v>
          </cell>
          <cell r="M3199" t="str">
            <v>Summer</v>
          </cell>
          <cell r="N3199" t="str">
            <v>Peak</v>
          </cell>
          <cell r="R3199" t="str">
            <v>C</v>
          </cell>
          <cell r="V3199">
            <v>0</v>
          </cell>
        </row>
        <row r="3200">
          <cell r="G3200" t="str">
            <v>ELTOUD</v>
          </cell>
          <cell r="J3200" t="str">
            <v>RB</v>
          </cell>
          <cell r="L3200" t="str">
            <v>Energy</v>
          </cell>
          <cell r="M3200" t="str">
            <v>Winter</v>
          </cell>
          <cell r="N3200" t="str">
            <v>Off Peak</v>
          </cell>
          <cell r="R3200" t="str">
            <v>C</v>
          </cell>
          <cell r="V3200">
            <v>0</v>
          </cell>
        </row>
        <row r="3201">
          <cell r="G3201" t="str">
            <v>ELTOUD</v>
          </cell>
          <cell r="J3201" t="str">
            <v>RB</v>
          </cell>
          <cell r="L3201" t="str">
            <v>Energy</v>
          </cell>
          <cell r="M3201" t="str">
            <v>Winter</v>
          </cell>
          <cell r="N3201" t="str">
            <v>Peak</v>
          </cell>
          <cell r="R3201" t="str">
            <v>C</v>
          </cell>
          <cell r="V3201">
            <v>0</v>
          </cell>
        </row>
        <row r="3202">
          <cell r="G3202" t="str">
            <v>E-6</v>
          </cell>
          <cell r="J3202" t="str">
            <v>RBC</v>
          </cell>
          <cell r="L3202" t="str">
            <v>Energy</v>
          </cell>
          <cell r="M3202" t="str">
            <v>N/A</v>
          </cell>
          <cell r="N3202" t="str">
            <v>Min Bill kWh</v>
          </cell>
          <cell r="R3202" t="str">
            <v>N/A</v>
          </cell>
          <cell r="V3202">
            <v>0</v>
          </cell>
        </row>
        <row r="3203">
          <cell r="G3203" t="str">
            <v>E-6</v>
          </cell>
          <cell r="J3203" t="str">
            <v>RBC</v>
          </cell>
          <cell r="L3203" t="str">
            <v>Energy</v>
          </cell>
          <cell r="M3203" t="str">
            <v>Summer</v>
          </cell>
          <cell r="N3203" t="str">
            <v>Off Peak Tier 1</v>
          </cell>
          <cell r="R3203" t="str">
            <v>N/A</v>
          </cell>
          <cell r="V3203">
            <v>0</v>
          </cell>
        </row>
        <row r="3204">
          <cell r="G3204" t="str">
            <v>E-6</v>
          </cell>
          <cell r="J3204" t="str">
            <v>RBC</v>
          </cell>
          <cell r="L3204" t="str">
            <v>Energy</v>
          </cell>
          <cell r="M3204" t="str">
            <v>Summer</v>
          </cell>
          <cell r="N3204" t="str">
            <v>Off Peak Tier 2</v>
          </cell>
          <cell r="R3204" t="str">
            <v>N/A</v>
          </cell>
          <cell r="V3204">
            <v>0</v>
          </cell>
        </row>
        <row r="3205">
          <cell r="G3205" t="str">
            <v>E-6</v>
          </cell>
          <cell r="J3205" t="str">
            <v>RBC</v>
          </cell>
          <cell r="L3205" t="str">
            <v>Energy</v>
          </cell>
          <cell r="M3205" t="str">
            <v>Summer</v>
          </cell>
          <cell r="N3205" t="str">
            <v>Off Peak Tier 3</v>
          </cell>
          <cell r="R3205" t="str">
            <v>N/A</v>
          </cell>
          <cell r="V3205">
            <v>0</v>
          </cell>
        </row>
        <row r="3206">
          <cell r="G3206" t="str">
            <v>E-6</v>
          </cell>
          <cell r="J3206" t="str">
            <v>RBC</v>
          </cell>
          <cell r="L3206" t="str">
            <v>Energy</v>
          </cell>
          <cell r="M3206" t="str">
            <v>Summer</v>
          </cell>
          <cell r="N3206" t="str">
            <v>Off Peak Tier 4</v>
          </cell>
          <cell r="R3206" t="str">
            <v>N/A</v>
          </cell>
          <cell r="V3206">
            <v>0</v>
          </cell>
        </row>
        <row r="3207">
          <cell r="G3207" t="str">
            <v>E-6</v>
          </cell>
          <cell r="J3207" t="str">
            <v>RBC</v>
          </cell>
          <cell r="L3207" t="str">
            <v>Energy</v>
          </cell>
          <cell r="M3207" t="str">
            <v>Summer</v>
          </cell>
          <cell r="N3207" t="str">
            <v>Off Peak Tier 5</v>
          </cell>
          <cell r="R3207" t="str">
            <v>N/A</v>
          </cell>
          <cell r="V3207">
            <v>0</v>
          </cell>
        </row>
        <row r="3208">
          <cell r="G3208" t="str">
            <v>E-6</v>
          </cell>
          <cell r="J3208" t="str">
            <v>RBC</v>
          </cell>
          <cell r="L3208" t="str">
            <v>Energy</v>
          </cell>
          <cell r="M3208" t="str">
            <v>Summer</v>
          </cell>
          <cell r="N3208" t="str">
            <v>Part Peak Tier 1</v>
          </cell>
          <cell r="R3208" t="str">
            <v>N/A</v>
          </cell>
          <cell r="V3208">
            <v>0</v>
          </cell>
        </row>
        <row r="3209">
          <cell r="G3209" t="str">
            <v>E-6</v>
          </cell>
          <cell r="J3209" t="str">
            <v>RBC</v>
          </cell>
          <cell r="L3209" t="str">
            <v>Energy</v>
          </cell>
          <cell r="M3209" t="str">
            <v>Summer</v>
          </cell>
          <cell r="N3209" t="str">
            <v>Part Peak Tier 2</v>
          </cell>
          <cell r="R3209" t="str">
            <v>N/A</v>
          </cell>
          <cell r="V3209">
            <v>0</v>
          </cell>
        </row>
        <row r="3210">
          <cell r="G3210" t="str">
            <v>E-6</v>
          </cell>
          <cell r="J3210" t="str">
            <v>RBC</v>
          </cell>
          <cell r="L3210" t="str">
            <v>Energy</v>
          </cell>
          <cell r="M3210" t="str">
            <v>Summer</v>
          </cell>
          <cell r="N3210" t="str">
            <v>Part Peak Tier 3</v>
          </cell>
          <cell r="R3210" t="str">
            <v>N/A</v>
          </cell>
          <cell r="V3210">
            <v>0</v>
          </cell>
        </row>
        <row r="3211">
          <cell r="G3211" t="str">
            <v>E-6</v>
          </cell>
          <cell r="J3211" t="str">
            <v>RBC</v>
          </cell>
          <cell r="L3211" t="str">
            <v>Energy</v>
          </cell>
          <cell r="M3211" t="str">
            <v>Summer</v>
          </cell>
          <cell r="N3211" t="str">
            <v>Part Peak Tier 4</v>
          </cell>
          <cell r="R3211" t="str">
            <v>N/A</v>
          </cell>
          <cell r="V3211">
            <v>0</v>
          </cell>
        </row>
        <row r="3212">
          <cell r="G3212" t="str">
            <v>E-6</v>
          </cell>
          <cell r="J3212" t="str">
            <v>RBC</v>
          </cell>
          <cell r="L3212" t="str">
            <v>Energy</v>
          </cell>
          <cell r="M3212" t="str">
            <v>Summer</v>
          </cell>
          <cell r="N3212" t="str">
            <v>Part Peak Tier 5</v>
          </cell>
          <cell r="R3212" t="str">
            <v>N/A</v>
          </cell>
          <cell r="V3212">
            <v>0</v>
          </cell>
        </row>
        <row r="3213">
          <cell r="G3213" t="str">
            <v>E-6</v>
          </cell>
          <cell r="J3213" t="str">
            <v>RBC</v>
          </cell>
          <cell r="L3213" t="str">
            <v>Energy</v>
          </cell>
          <cell r="M3213" t="str">
            <v>Summer</v>
          </cell>
          <cell r="N3213" t="str">
            <v>Peak Tier 1</v>
          </cell>
          <cell r="R3213" t="str">
            <v>N/A</v>
          </cell>
          <cell r="V3213">
            <v>0</v>
          </cell>
        </row>
        <row r="3214">
          <cell r="G3214" t="str">
            <v>E-6</v>
          </cell>
          <cell r="J3214" t="str">
            <v>RBC</v>
          </cell>
          <cell r="L3214" t="str">
            <v>Energy</v>
          </cell>
          <cell r="M3214" t="str">
            <v>Summer</v>
          </cell>
          <cell r="N3214" t="str">
            <v>Peak Tier 2</v>
          </cell>
          <cell r="R3214" t="str">
            <v>N/A</v>
          </cell>
          <cell r="V3214">
            <v>0</v>
          </cell>
        </row>
        <row r="3215">
          <cell r="G3215" t="str">
            <v>E-6</v>
          </cell>
          <cell r="J3215" t="str">
            <v>RBC</v>
          </cell>
          <cell r="L3215" t="str">
            <v>Energy</v>
          </cell>
          <cell r="M3215" t="str">
            <v>Summer</v>
          </cell>
          <cell r="N3215" t="str">
            <v>Peak Tier 3</v>
          </cell>
          <cell r="R3215" t="str">
            <v>N/A</v>
          </cell>
          <cell r="V3215">
            <v>0</v>
          </cell>
        </row>
        <row r="3216">
          <cell r="G3216" t="str">
            <v>E-6</v>
          </cell>
          <cell r="J3216" t="str">
            <v>RBC</v>
          </cell>
          <cell r="L3216" t="str">
            <v>Energy</v>
          </cell>
          <cell r="M3216" t="str">
            <v>Summer</v>
          </cell>
          <cell r="N3216" t="str">
            <v>Peak Tier 4</v>
          </cell>
          <cell r="R3216" t="str">
            <v>N/A</v>
          </cell>
          <cell r="V3216">
            <v>0</v>
          </cell>
        </row>
        <row r="3217">
          <cell r="G3217" t="str">
            <v>E-6</v>
          </cell>
          <cell r="J3217" t="str">
            <v>RBC</v>
          </cell>
          <cell r="L3217" t="str">
            <v>Energy</v>
          </cell>
          <cell r="M3217" t="str">
            <v>Summer</v>
          </cell>
          <cell r="N3217" t="str">
            <v>Peak Tier 5</v>
          </cell>
          <cell r="R3217" t="str">
            <v>N/A</v>
          </cell>
          <cell r="V3217">
            <v>0</v>
          </cell>
        </row>
        <row r="3218">
          <cell r="G3218" t="str">
            <v>E-6</v>
          </cell>
          <cell r="J3218" t="str">
            <v>RBC</v>
          </cell>
          <cell r="L3218" t="str">
            <v>Energy</v>
          </cell>
          <cell r="M3218" t="str">
            <v>Winter</v>
          </cell>
          <cell r="N3218" t="str">
            <v>Off Peak Tier 1</v>
          </cell>
          <cell r="R3218" t="str">
            <v>N/A</v>
          </cell>
          <cell r="V3218">
            <v>0</v>
          </cell>
        </row>
        <row r="3219">
          <cell r="G3219" t="str">
            <v>E-6</v>
          </cell>
          <cell r="J3219" t="str">
            <v>RBC</v>
          </cell>
          <cell r="L3219" t="str">
            <v>Energy</v>
          </cell>
          <cell r="M3219" t="str">
            <v>Winter</v>
          </cell>
          <cell r="N3219" t="str">
            <v>Off Peak Tier 2</v>
          </cell>
          <cell r="R3219" t="str">
            <v>N/A</v>
          </cell>
          <cell r="V3219">
            <v>0</v>
          </cell>
        </row>
        <row r="3220">
          <cell r="G3220" t="str">
            <v>E-6</v>
          </cell>
          <cell r="J3220" t="str">
            <v>RBC</v>
          </cell>
          <cell r="L3220" t="str">
            <v>Energy</v>
          </cell>
          <cell r="M3220" t="str">
            <v>Winter</v>
          </cell>
          <cell r="N3220" t="str">
            <v>Off Peak Tier 3</v>
          </cell>
          <cell r="R3220" t="str">
            <v>N/A</v>
          </cell>
          <cell r="V3220">
            <v>0</v>
          </cell>
        </row>
        <row r="3221">
          <cell r="G3221" t="str">
            <v>E-6</v>
          </cell>
          <cell r="J3221" t="str">
            <v>RBC</v>
          </cell>
          <cell r="L3221" t="str">
            <v>Energy</v>
          </cell>
          <cell r="M3221" t="str">
            <v>Winter</v>
          </cell>
          <cell r="N3221" t="str">
            <v>Off Peak Tier 4</v>
          </cell>
          <cell r="R3221" t="str">
            <v>N/A</v>
          </cell>
          <cell r="V3221">
            <v>0</v>
          </cell>
        </row>
        <row r="3222">
          <cell r="G3222" t="str">
            <v>E-6</v>
          </cell>
          <cell r="J3222" t="str">
            <v>RBC</v>
          </cell>
          <cell r="L3222" t="str">
            <v>Energy</v>
          </cell>
          <cell r="M3222" t="str">
            <v>Winter</v>
          </cell>
          <cell r="N3222" t="str">
            <v>Off Peak Tier 5</v>
          </cell>
          <cell r="R3222" t="str">
            <v>N/A</v>
          </cell>
          <cell r="V3222">
            <v>0</v>
          </cell>
        </row>
        <row r="3223">
          <cell r="G3223" t="str">
            <v>E-6</v>
          </cell>
          <cell r="J3223" t="str">
            <v>RBC</v>
          </cell>
          <cell r="L3223" t="str">
            <v>Energy</v>
          </cell>
          <cell r="M3223" t="str">
            <v>Winter</v>
          </cell>
          <cell r="N3223" t="str">
            <v>Part Peak Tier 1</v>
          </cell>
          <cell r="R3223" t="str">
            <v>N/A</v>
          </cell>
          <cell r="V3223">
            <v>0</v>
          </cell>
        </row>
        <row r="3224">
          <cell r="G3224" t="str">
            <v>E-6</v>
          </cell>
          <cell r="J3224" t="str">
            <v>RBC</v>
          </cell>
          <cell r="L3224" t="str">
            <v>Energy</v>
          </cell>
          <cell r="M3224" t="str">
            <v>Winter</v>
          </cell>
          <cell r="N3224" t="str">
            <v>Part Peak Tier 2</v>
          </cell>
          <cell r="R3224" t="str">
            <v>N/A</v>
          </cell>
          <cell r="V3224">
            <v>0</v>
          </cell>
        </row>
        <row r="3225">
          <cell r="G3225" t="str">
            <v>E-6</v>
          </cell>
          <cell r="J3225" t="str">
            <v>RBC</v>
          </cell>
          <cell r="L3225" t="str">
            <v>Energy</v>
          </cell>
          <cell r="M3225" t="str">
            <v>Winter</v>
          </cell>
          <cell r="N3225" t="str">
            <v>Part Peak Tier 3</v>
          </cell>
          <cell r="R3225" t="str">
            <v>N/A</v>
          </cell>
          <cell r="V3225">
            <v>0</v>
          </cell>
        </row>
        <row r="3226">
          <cell r="G3226" t="str">
            <v>E-6</v>
          </cell>
          <cell r="J3226" t="str">
            <v>RBC</v>
          </cell>
          <cell r="L3226" t="str">
            <v>Energy</v>
          </cell>
          <cell r="M3226" t="str">
            <v>Winter</v>
          </cell>
          <cell r="N3226" t="str">
            <v>Part Peak Tier 4</v>
          </cell>
          <cell r="R3226" t="str">
            <v>N/A</v>
          </cell>
          <cell r="V3226">
            <v>0</v>
          </cell>
        </row>
        <row r="3227">
          <cell r="G3227" t="str">
            <v>E-6</v>
          </cell>
          <cell r="J3227" t="str">
            <v>RBC</v>
          </cell>
          <cell r="L3227" t="str">
            <v>Energy</v>
          </cell>
          <cell r="M3227" t="str">
            <v>Winter</v>
          </cell>
          <cell r="N3227" t="str">
            <v>Part Peak Tier 5</v>
          </cell>
          <cell r="R3227" t="str">
            <v>N/A</v>
          </cell>
          <cell r="V3227">
            <v>0</v>
          </cell>
        </row>
        <row r="3228">
          <cell r="G3228" t="str">
            <v>EL-6</v>
          </cell>
          <cell r="J3228" t="str">
            <v>RBC</v>
          </cell>
          <cell r="L3228" t="str">
            <v>Energy</v>
          </cell>
          <cell r="M3228" t="str">
            <v>N/A</v>
          </cell>
          <cell r="N3228" t="str">
            <v>Min Bill kWh</v>
          </cell>
          <cell r="R3228" t="str">
            <v>C</v>
          </cell>
          <cell r="V3228">
            <v>0</v>
          </cell>
        </row>
        <row r="3229">
          <cell r="G3229" t="str">
            <v>EL-6</v>
          </cell>
          <cell r="J3229" t="str">
            <v>RBC</v>
          </cell>
          <cell r="L3229" t="str">
            <v>Energy</v>
          </cell>
          <cell r="M3229" t="str">
            <v>Summer</v>
          </cell>
          <cell r="N3229" t="str">
            <v>Off Peak Tier 1</v>
          </cell>
          <cell r="R3229" t="str">
            <v>C</v>
          </cell>
          <cell r="V3229">
            <v>0</v>
          </cell>
        </row>
        <row r="3230">
          <cell r="G3230" t="str">
            <v>EL-6</v>
          </cell>
          <cell r="J3230" t="str">
            <v>RBC</v>
          </cell>
          <cell r="L3230" t="str">
            <v>Energy</v>
          </cell>
          <cell r="M3230" t="str">
            <v>Summer</v>
          </cell>
          <cell r="N3230" t="str">
            <v>Off Peak Tier 2</v>
          </cell>
          <cell r="R3230" t="str">
            <v>C</v>
          </cell>
          <cell r="V3230">
            <v>0</v>
          </cell>
        </row>
        <row r="3231">
          <cell r="G3231" t="str">
            <v>EL-6</v>
          </cell>
          <cell r="J3231" t="str">
            <v>RBC</v>
          </cell>
          <cell r="L3231" t="str">
            <v>Energy</v>
          </cell>
          <cell r="M3231" t="str">
            <v>Summer</v>
          </cell>
          <cell r="N3231" t="str">
            <v>Off Peak Tier 3</v>
          </cell>
          <cell r="R3231" t="str">
            <v>C</v>
          </cell>
          <cell r="V3231">
            <v>0</v>
          </cell>
        </row>
        <row r="3232">
          <cell r="G3232" t="str">
            <v>EL-6</v>
          </cell>
          <cell r="J3232" t="str">
            <v>RBC</v>
          </cell>
          <cell r="L3232" t="str">
            <v>Energy</v>
          </cell>
          <cell r="M3232" t="str">
            <v>Summer</v>
          </cell>
          <cell r="N3232" t="str">
            <v>Off Peak Tier 4</v>
          </cell>
          <cell r="R3232" t="str">
            <v>C</v>
          </cell>
          <cell r="V3232">
            <v>0</v>
          </cell>
        </row>
        <row r="3233">
          <cell r="G3233" t="str">
            <v>EL-6</v>
          </cell>
          <cell r="J3233" t="str">
            <v>RBC</v>
          </cell>
          <cell r="L3233" t="str">
            <v>Energy</v>
          </cell>
          <cell r="M3233" t="str">
            <v>Summer</v>
          </cell>
          <cell r="N3233" t="str">
            <v>Off Peak Tier 5</v>
          </cell>
          <cell r="R3233" t="str">
            <v>C</v>
          </cell>
          <cell r="V3233">
            <v>0</v>
          </cell>
        </row>
        <row r="3234">
          <cell r="G3234" t="str">
            <v>EL-6</v>
          </cell>
          <cell r="J3234" t="str">
            <v>RBC</v>
          </cell>
          <cell r="L3234" t="str">
            <v>Energy</v>
          </cell>
          <cell r="M3234" t="str">
            <v>Summer</v>
          </cell>
          <cell r="N3234" t="str">
            <v>Part Peak Tier 1</v>
          </cell>
          <cell r="R3234" t="str">
            <v>C</v>
          </cell>
          <cell r="V3234">
            <v>0</v>
          </cell>
        </row>
        <row r="3235">
          <cell r="G3235" t="str">
            <v>EL-6</v>
          </cell>
          <cell r="J3235" t="str">
            <v>RBC</v>
          </cell>
          <cell r="L3235" t="str">
            <v>Energy</v>
          </cell>
          <cell r="M3235" t="str">
            <v>Summer</v>
          </cell>
          <cell r="N3235" t="str">
            <v>Part Peak Tier 2</v>
          </cell>
          <cell r="R3235" t="str">
            <v>C</v>
          </cell>
          <cell r="V3235">
            <v>0</v>
          </cell>
        </row>
        <row r="3236">
          <cell r="G3236" t="str">
            <v>EL-6</v>
          </cell>
          <cell r="J3236" t="str">
            <v>RBC</v>
          </cell>
          <cell r="L3236" t="str">
            <v>Energy</v>
          </cell>
          <cell r="M3236" t="str">
            <v>Summer</v>
          </cell>
          <cell r="N3236" t="str">
            <v>Part Peak Tier 3</v>
          </cell>
          <cell r="R3236" t="str">
            <v>C</v>
          </cell>
          <cell r="V3236">
            <v>0</v>
          </cell>
        </row>
        <row r="3237">
          <cell r="G3237" t="str">
            <v>EL-6</v>
          </cell>
          <cell r="J3237" t="str">
            <v>RBC</v>
          </cell>
          <cell r="L3237" t="str">
            <v>Energy</v>
          </cell>
          <cell r="M3237" t="str">
            <v>Summer</v>
          </cell>
          <cell r="N3237" t="str">
            <v>Part Peak Tier 4</v>
          </cell>
          <cell r="R3237" t="str">
            <v>C</v>
          </cell>
          <cell r="V3237">
            <v>0</v>
          </cell>
        </row>
        <row r="3238">
          <cell r="G3238" t="str">
            <v>EL-6</v>
          </cell>
          <cell r="J3238" t="str">
            <v>RBC</v>
          </cell>
          <cell r="L3238" t="str">
            <v>Energy</v>
          </cell>
          <cell r="M3238" t="str">
            <v>Summer</v>
          </cell>
          <cell r="N3238" t="str">
            <v>Part Peak Tier 5</v>
          </cell>
          <cell r="R3238" t="str">
            <v>C</v>
          </cell>
          <cell r="V3238">
            <v>0</v>
          </cell>
        </row>
        <row r="3239">
          <cell r="G3239" t="str">
            <v>EL-6</v>
          </cell>
          <cell r="J3239" t="str">
            <v>RBC</v>
          </cell>
          <cell r="L3239" t="str">
            <v>Energy</v>
          </cell>
          <cell r="M3239" t="str">
            <v>Summer</v>
          </cell>
          <cell r="N3239" t="str">
            <v>Peak Tier 1</v>
          </cell>
          <cell r="R3239" t="str">
            <v>C</v>
          </cell>
          <cell r="V3239">
            <v>0</v>
          </cell>
        </row>
        <row r="3240">
          <cell r="G3240" t="str">
            <v>EL-6</v>
          </cell>
          <cell r="J3240" t="str">
            <v>RBC</v>
          </cell>
          <cell r="L3240" t="str">
            <v>Energy</v>
          </cell>
          <cell r="M3240" t="str">
            <v>Summer</v>
          </cell>
          <cell r="N3240" t="str">
            <v>Peak Tier 2</v>
          </cell>
          <cell r="R3240" t="str">
            <v>C</v>
          </cell>
          <cell r="V3240">
            <v>0</v>
          </cell>
        </row>
        <row r="3241">
          <cell r="G3241" t="str">
            <v>EL-6</v>
          </cell>
          <cell r="J3241" t="str">
            <v>RBC</v>
          </cell>
          <cell r="L3241" t="str">
            <v>Energy</v>
          </cell>
          <cell r="M3241" t="str">
            <v>Summer</v>
          </cell>
          <cell r="N3241" t="str">
            <v>Peak Tier 3</v>
          </cell>
          <cell r="R3241" t="str">
            <v>C</v>
          </cell>
          <cell r="V3241">
            <v>0</v>
          </cell>
        </row>
        <row r="3242">
          <cell r="G3242" t="str">
            <v>EL-6</v>
          </cell>
          <cell r="J3242" t="str">
            <v>RBC</v>
          </cell>
          <cell r="L3242" t="str">
            <v>Energy</v>
          </cell>
          <cell r="M3242" t="str">
            <v>Summer</v>
          </cell>
          <cell r="N3242" t="str">
            <v>Peak Tier 4</v>
          </cell>
          <cell r="R3242" t="str">
            <v>C</v>
          </cell>
          <cell r="V3242">
            <v>0</v>
          </cell>
        </row>
        <row r="3243">
          <cell r="G3243" t="str">
            <v>EL-6</v>
          </cell>
          <cell r="J3243" t="str">
            <v>RBC</v>
          </cell>
          <cell r="L3243" t="str">
            <v>Energy</v>
          </cell>
          <cell r="M3243" t="str">
            <v>Summer</v>
          </cell>
          <cell r="N3243" t="str">
            <v>Peak Tier 5</v>
          </cell>
          <cell r="R3243" t="str">
            <v>C</v>
          </cell>
          <cell r="V3243">
            <v>0</v>
          </cell>
        </row>
        <row r="3244">
          <cell r="G3244" t="str">
            <v>EL-6</v>
          </cell>
          <cell r="J3244" t="str">
            <v>RBC</v>
          </cell>
          <cell r="L3244" t="str">
            <v>Energy</v>
          </cell>
          <cell r="M3244" t="str">
            <v>Winter</v>
          </cell>
          <cell r="N3244" t="str">
            <v>Off Peak Tier 1</v>
          </cell>
          <cell r="R3244" t="str">
            <v>C</v>
          </cell>
          <cell r="V3244">
            <v>0</v>
          </cell>
        </row>
        <row r="3245">
          <cell r="G3245" t="str">
            <v>EL-6</v>
          </cell>
          <cell r="J3245" t="str">
            <v>RBC</v>
          </cell>
          <cell r="L3245" t="str">
            <v>Energy</v>
          </cell>
          <cell r="M3245" t="str">
            <v>Winter</v>
          </cell>
          <cell r="N3245" t="str">
            <v>Off Peak Tier 2</v>
          </cell>
          <cell r="R3245" t="str">
            <v>C</v>
          </cell>
          <cell r="V3245">
            <v>0</v>
          </cell>
        </row>
        <row r="3246">
          <cell r="G3246" t="str">
            <v>EL-6</v>
          </cell>
          <cell r="J3246" t="str">
            <v>RBC</v>
          </cell>
          <cell r="L3246" t="str">
            <v>Energy</v>
          </cell>
          <cell r="M3246" t="str">
            <v>Winter</v>
          </cell>
          <cell r="N3246" t="str">
            <v>Off Peak Tier 3</v>
          </cell>
          <cell r="R3246" t="str">
            <v>C</v>
          </cell>
          <cell r="V3246">
            <v>0</v>
          </cell>
        </row>
        <row r="3247">
          <cell r="G3247" t="str">
            <v>EL-6</v>
          </cell>
          <cell r="J3247" t="str">
            <v>RBC</v>
          </cell>
          <cell r="L3247" t="str">
            <v>Energy</v>
          </cell>
          <cell r="M3247" t="str">
            <v>Winter</v>
          </cell>
          <cell r="N3247" t="str">
            <v>Off Peak Tier 4</v>
          </cell>
          <cell r="R3247" t="str">
            <v>C</v>
          </cell>
          <cell r="V3247">
            <v>0</v>
          </cell>
        </row>
        <row r="3248">
          <cell r="G3248" t="str">
            <v>EL-6</v>
          </cell>
          <cell r="J3248" t="str">
            <v>RBC</v>
          </cell>
          <cell r="L3248" t="str">
            <v>Energy</v>
          </cell>
          <cell r="M3248" t="str">
            <v>Winter</v>
          </cell>
          <cell r="N3248" t="str">
            <v>Off Peak Tier 5</v>
          </cell>
          <cell r="R3248" t="str">
            <v>C</v>
          </cell>
          <cell r="V3248">
            <v>0</v>
          </cell>
        </row>
        <row r="3249">
          <cell r="G3249" t="str">
            <v>EL-6</v>
          </cell>
          <cell r="J3249" t="str">
            <v>RBC</v>
          </cell>
          <cell r="L3249" t="str">
            <v>Energy</v>
          </cell>
          <cell r="M3249" t="str">
            <v>Winter</v>
          </cell>
          <cell r="N3249" t="str">
            <v>Part Peak Tier 1</v>
          </cell>
          <cell r="R3249" t="str">
            <v>C</v>
          </cell>
          <cell r="V3249">
            <v>0</v>
          </cell>
        </row>
        <row r="3250">
          <cell r="G3250" t="str">
            <v>EL-6</v>
          </cell>
          <cell r="J3250" t="str">
            <v>RBC</v>
          </cell>
          <cell r="L3250" t="str">
            <v>Energy</v>
          </cell>
          <cell r="M3250" t="str">
            <v>Winter</v>
          </cell>
          <cell r="N3250" t="str">
            <v>Part Peak Tier 2</v>
          </cell>
          <cell r="R3250" t="str">
            <v>C</v>
          </cell>
          <cell r="V3250">
            <v>0</v>
          </cell>
        </row>
        <row r="3251">
          <cell r="G3251" t="str">
            <v>EL-6</v>
          </cell>
          <cell r="J3251" t="str">
            <v>RBC</v>
          </cell>
          <cell r="L3251" t="str">
            <v>Energy</v>
          </cell>
          <cell r="M3251" t="str">
            <v>Winter</v>
          </cell>
          <cell r="N3251" t="str">
            <v>Part Peak Tier 3</v>
          </cell>
          <cell r="R3251" t="str">
            <v>C</v>
          </cell>
          <cell r="V3251">
            <v>0</v>
          </cell>
        </row>
        <row r="3252">
          <cell r="G3252" t="str">
            <v>EL-6</v>
          </cell>
          <cell r="J3252" t="str">
            <v>RBC</v>
          </cell>
          <cell r="L3252" t="str">
            <v>Energy</v>
          </cell>
          <cell r="M3252" t="str">
            <v>Winter</v>
          </cell>
          <cell r="N3252" t="str">
            <v>Part Peak Tier 4</v>
          </cell>
          <cell r="R3252" t="str">
            <v>C</v>
          </cell>
          <cell r="V3252">
            <v>0</v>
          </cell>
        </row>
        <row r="3253">
          <cell r="G3253" t="str">
            <v>EL-6</v>
          </cell>
          <cell r="J3253" t="str">
            <v>RBC</v>
          </cell>
          <cell r="L3253" t="str">
            <v>Energy</v>
          </cell>
          <cell r="M3253" t="str">
            <v>Winter</v>
          </cell>
          <cell r="N3253" t="str">
            <v>Part Peak Tier 5</v>
          </cell>
          <cell r="R3253" t="str">
            <v>C</v>
          </cell>
          <cell r="V3253">
            <v>0</v>
          </cell>
        </row>
        <row r="3254">
          <cell r="G3254" t="str">
            <v>ELTOUB</v>
          </cell>
          <cell r="J3254" t="str">
            <v>RBC</v>
          </cell>
          <cell r="L3254" t="str">
            <v>Energy</v>
          </cell>
          <cell r="M3254" t="str">
            <v>N/A</v>
          </cell>
          <cell r="N3254" t="str">
            <v>Min Bill kWh</v>
          </cell>
          <cell r="R3254" t="str">
            <v>C</v>
          </cell>
          <cell r="V3254">
            <v>0</v>
          </cell>
        </row>
        <row r="3255">
          <cell r="G3255" t="str">
            <v>ELTOUB</v>
          </cell>
          <cell r="J3255" t="str">
            <v>RBC</v>
          </cell>
          <cell r="L3255" t="str">
            <v>Energy</v>
          </cell>
          <cell r="M3255" t="str">
            <v>Summer</v>
          </cell>
          <cell r="N3255" t="str">
            <v>Off Peak</v>
          </cell>
          <cell r="R3255" t="str">
            <v>C</v>
          </cell>
          <cell r="V3255">
            <v>0</v>
          </cell>
        </row>
        <row r="3256">
          <cell r="G3256" t="str">
            <v>ELTOUB</v>
          </cell>
          <cell r="J3256" t="str">
            <v>RBC</v>
          </cell>
          <cell r="L3256" t="str">
            <v>Energy</v>
          </cell>
          <cell r="M3256" t="str">
            <v>Summer</v>
          </cell>
          <cell r="N3256" t="str">
            <v>Peak</v>
          </cell>
          <cell r="R3256" t="str">
            <v>C</v>
          </cell>
          <cell r="V3256">
            <v>0</v>
          </cell>
        </row>
        <row r="3257">
          <cell r="G3257" t="str">
            <v>ELTOUB</v>
          </cell>
          <cell r="J3257" t="str">
            <v>RBC</v>
          </cell>
          <cell r="L3257" t="str">
            <v>Energy</v>
          </cell>
          <cell r="M3257" t="str">
            <v>Winter</v>
          </cell>
          <cell r="N3257" t="str">
            <v>Off Peak</v>
          </cell>
          <cell r="R3257" t="str">
            <v>C</v>
          </cell>
          <cell r="V3257">
            <v>0</v>
          </cell>
        </row>
        <row r="3258">
          <cell r="G3258" t="str">
            <v>ELTOUB</v>
          </cell>
          <cell r="J3258" t="str">
            <v>RBC</v>
          </cell>
          <cell r="L3258" t="str">
            <v>Energy</v>
          </cell>
          <cell r="M3258" t="str">
            <v>Winter</v>
          </cell>
          <cell r="N3258" t="str">
            <v>Peak</v>
          </cell>
          <cell r="R3258" t="str">
            <v>C</v>
          </cell>
          <cell r="V3258">
            <v>0</v>
          </cell>
        </row>
        <row r="3259">
          <cell r="G3259" t="str">
            <v>ETOUB</v>
          </cell>
          <cell r="J3259" t="str">
            <v>RBC</v>
          </cell>
          <cell r="L3259" t="str">
            <v>Energy</v>
          </cell>
          <cell r="M3259" t="str">
            <v>N/A</v>
          </cell>
          <cell r="N3259" t="str">
            <v>Min Bill kWh</v>
          </cell>
          <cell r="R3259" t="str">
            <v>N/A</v>
          </cell>
          <cell r="V3259">
            <v>0</v>
          </cell>
        </row>
        <row r="3260">
          <cell r="G3260" t="str">
            <v>ETOUB</v>
          </cell>
          <cell r="J3260" t="str">
            <v>RBC</v>
          </cell>
          <cell r="L3260" t="str">
            <v>Energy</v>
          </cell>
          <cell r="M3260" t="str">
            <v>Summer</v>
          </cell>
          <cell r="N3260" t="str">
            <v>Off Peak</v>
          </cell>
          <cell r="R3260" t="str">
            <v>N/A</v>
          </cell>
          <cell r="V3260">
            <v>0</v>
          </cell>
        </row>
        <row r="3261">
          <cell r="G3261" t="str">
            <v>ETOUB</v>
          </cell>
          <cell r="J3261" t="str">
            <v>RBC</v>
          </cell>
          <cell r="L3261" t="str">
            <v>Energy</v>
          </cell>
          <cell r="M3261" t="str">
            <v>Summer</v>
          </cell>
          <cell r="N3261" t="str">
            <v>Peak</v>
          </cell>
          <cell r="R3261" t="str">
            <v>N/A</v>
          </cell>
          <cell r="V3261">
            <v>0</v>
          </cell>
        </row>
        <row r="3262">
          <cell r="G3262" t="str">
            <v>ETOUB</v>
          </cell>
          <cell r="J3262" t="str">
            <v>RBC</v>
          </cell>
          <cell r="L3262" t="str">
            <v>Energy</v>
          </cell>
          <cell r="M3262" t="str">
            <v>Winter</v>
          </cell>
          <cell r="N3262" t="str">
            <v>Off Peak</v>
          </cell>
          <cell r="R3262" t="str">
            <v>N/A</v>
          </cell>
          <cell r="V3262">
            <v>0</v>
          </cell>
        </row>
        <row r="3263">
          <cell r="G3263" t="str">
            <v>ETOUB</v>
          </cell>
          <cell r="J3263" t="str">
            <v>RBC</v>
          </cell>
          <cell r="L3263" t="str">
            <v>Energy</v>
          </cell>
          <cell r="M3263" t="str">
            <v>Winter</v>
          </cell>
          <cell r="N3263" t="str">
            <v>Peak</v>
          </cell>
          <cell r="R3263" t="str">
            <v>N/A</v>
          </cell>
          <cell r="V3263">
            <v>0</v>
          </cell>
        </row>
        <row r="3264">
          <cell r="G3264" t="str">
            <v>EV2A</v>
          </cell>
          <cell r="J3264" t="str">
            <v>RBC</v>
          </cell>
          <cell r="L3264" t="str">
            <v>Energy</v>
          </cell>
          <cell r="M3264" t="str">
            <v>Summer</v>
          </cell>
          <cell r="N3264" t="str">
            <v>Off Peak</v>
          </cell>
          <cell r="R3264" t="str">
            <v>N/A</v>
          </cell>
          <cell r="V3264">
            <v>0</v>
          </cell>
        </row>
        <row r="3265">
          <cell r="G3265" t="str">
            <v>EV2A</v>
          </cell>
          <cell r="J3265" t="str">
            <v>RBC</v>
          </cell>
          <cell r="L3265" t="str">
            <v>Energy</v>
          </cell>
          <cell r="M3265" t="str">
            <v>Summer</v>
          </cell>
          <cell r="N3265" t="str">
            <v>Part Peak</v>
          </cell>
          <cell r="R3265" t="str">
            <v>N/A</v>
          </cell>
          <cell r="V3265">
            <v>0</v>
          </cell>
        </row>
        <row r="3266">
          <cell r="G3266" t="str">
            <v>EV2A</v>
          </cell>
          <cell r="J3266" t="str">
            <v>RBC</v>
          </cell>
          <cell r="L3266" t="str">
            <v>Energy</v>
          </cell>
          <cell r="M3266" t="str">
            <v>Summer</v>
          </cell>
          <cell r="N3266" t="str">
            <v>Peak</v>
          </cell>
          <cell r="R3266" t="str">
            <v>N/A</v>
          </cell>
          <cell r="V3266">
            <v>0</v>
          </cell>
        </row>
        <row r="3267">
          <cell r="G3267" t="str">
            <v>EV2A</v>
          </cell>
          <cell r="J3267" t="str">
            <v>RBC</v>
          </cell>
          <cell r="L3267" t="str">
            <v>Energy</v>
          </cell>
          <cell r="M3267" t="str">
            <v>Winter</v>
          </cell>
          <cell r="N3267" t="str">
            <v>Off Peak</v>
          </cell>
          <cell r="R3267" t="str">
            <v>N/A</v>
          </cell>
          <cell r="V3267">
            <v>0</v>
          </cell>
        </row>
        <row r="3268">
          <cell r="G3268" t="str">
            <v>EV2A</v>
          </cell>
          <cell r="J3268" t="str">
            <v>RBC</v>
          </cell>
          <cell r="L3268" t="str">
            <v>Energy</v>
          </cell>
          <cell r="M3268" t="str">
            <v>Winter</v>
          </cell>
          <cell r="N3268" t="str">
            <v>Part Peak</v>
          </cell>
          <cell r="R3268" t="str">
            <v>N/A</v>
          </cell>
          <cell r="V3268">
            <v>0</v>
          </cell>
        </row>
        <row r="3269">
          <cell r="G3269" t="str">
            <v>EV2A</v>
          </cell>
          <cell r="J3269" t="str">
            <v>RBC</v>
          </cell>
          <cell r="L3269" t="str">
            <v>Energy</v>
          </cell>
          <cell r="M3269" t="str">
            <v>Winter</v>
          </cell>
          <cell r="N3269" t="str">
            <v>Peak</v>
          </cell>
          <cell r="R3269" t="str">
            <v>N/A</v>
          </cell>
          <cell r="V3269">
            <v>0</v>
          </cell>
        </row>
        <row r="3270">
          <cell r="G3270" t="str">
            <v>EV2B</v>
          </cell>
          <cell r="J3270" t="str">
            <v>RBC</v>
          </cell>
          <cell r="L3270" t="str">
            <v>Energy</v>
          </cell>
          <cell r="M3270" t="str">
            <v>Summer</v>
          </cell>
          <cell r="N3270" t="str">
            <v>Off Peak</v>
          </cell>
          <cell r="R3270" t="str">
            <v>N/A</v>
          </cell>
          <cell r="V3270">
            <v>0</v>
          </cell>
        </row>
        <row r="3271">
          <cell r="G3271" t="str">
            <v>EV2B</v>
          </cell>
          <cell r="J3271" t="str">
            <v>RBC</v>
          </cell>
          <cell r="L3271" t="str">
            <v>Energy</v>
          </cell>
          <cell r="M3271" t="str">
            <v>Summer</v>
          </cell>
          <cell r="N3271" t="str">
            <v>Part Peak</v>
          </cell>
          <cell r="R3271" t="str">
            <v>N/A</v>
          </cell>
          <cell r="V3271">
            <v>0</v>
          </cell>
        </row>
        <row r="3272">
          <cell r="G3272" t="str">
            <v>EV2B</v>
          </cell>
          <cell r="J3272" t="str">
            <v>RBC</v>
          </cell>
          <cell r="L3272" t="str">
            <v>Energy</v>
          </cell>
          <cell r="M3272" t="str">
            <v>Summer</v>
          </cell>
          <cell r="N3272" t="str">
            <v>Peak</v>
          </cell>
          <cell r="R3272" t="str">
            <v>N/A</v>
          </cell>
          <cell r="V3272">
            <v>0</v>
          </cell>
        </row>
        <row r="3273">
          <cell r="G3273" t="str">
            <v>EV2B</v>
          </cell>
          <cell r="J3273" t="str">
            <v>RBC</v>
          </cell>
          <cell r="L3273" t="str">
            <v>Energy</v>
          </cell>
          <cell r="M3273" t="str">
            <v>Winter</v>
          </cell>
          <cell r="N3273" t="str">
            <v>Off Peak</v>
          </cell>
          <cell r="R3273" t="str">
            <v>N/A</v>
          </cell>
          <cell r="V3273">
            <v>0</v>
          </cell>
        </row>
        <row r="3274">
          <cell r="G3274" t="str">
            <v>EV2B</v>
          </cell>
          <cell r="J3274" t="str">
            <v>RBC</v>
          </cell>
          <cell r="L3274" t="str">
            <v>Energy</v>
          </cell>
          <cell r="M3274" t="str">
            <v>Winter</v>
          </cell>
          <cell r="N3274" t="str">
            <v>Part Peak</v>
          </cell>
          <cell r="R3274" t="str">
            <v>N/A</v>
          </cell>
          <cell r="V3274">
            <v>0</v>
          </cell>
        </row>
        <row r="3275">
          <cell r="G3275" t="str">
            <v>EV2B</v>
          </cell>
          <cell r="J3275" t="str">
            <v>RBC</v>
          </cell>
          <cell r="L3275" t="str">
            <v>Energy</v>
          </cell>
          <cell r="M3275" t="str">
            <v>Winter</v>
          </cell>
          <cell r="N3275" t="str">
            <v>Peak</v>
          </cell>
          <cell r="R3275" t="str">
            <v>N/A</v>
          </cell>
          <cell r="V3275">
            <v>0</v>
          </cell>
        </row>
        <row r="3276">
          <cell r="G3276" t="str">
            <v>EVA</v>
          </cell>
          <cell r="J3276" t="str">
            <v>RBC</v>
          </cell>
          <cell r="L3276" t="str">
            <v>Energy</v>
          </cell>
          <cell r="M3276" t="str">
            <v>N/A</v>
          </cell>
          <cell r="N3276" t="str">
            <v>Min Bill kWh</v>
          </cell>
          <cell r="R3276" t="str">
            <v>N/A</v>
          </cell>
          <cell r="V3276">
            <v>0</v>
          </cell>
        </row>
        <row r="3277">
          <cell r="G3277" t="str">
            <v>EVA</v>
          </cell>
          <cell r="J3277" t="str">
            <v>RBC</v>
          </cell>
          <cell r="L3277" t="str">
            <v>Energy</v>
          </cell>
          <cell r="M3277" t="str">
            <v>Summer</v>
          </cell>
          <cell r="N3277" t="str">
            <v>Off Peak</v>
          </cell>
          <cell r="R3277" t="str">
            <v>N/A</v>
          </cell>
          <cell r="V3277">
            <v>0</v>
          </cell>
        </row>
        <row r="3278">
          <cell r="G3278" t="str">
            <v>EVA</v>
          </cell>
          <cell r="J3278" t="str">
            <v>RBC</v>
          </cell>
          <cell r="L3278" t="str">
            <v>Energy</v>
          </cell>
          <cell r="M3278" t="str">
            <v>Summer</v>
          </cell>
          <cell r="N3278" t="str">
            <v>Part Peak</v>
          </cell>
          <cell r="R3278" t="str">
            <v>N/A</v>
          </cell>
          <cell r="V3278">
            <v>0</v>
          </cell>
        </row>
        <row r="3279">
          <cell r="G3279" t="str">
            <v>EVA</v>
          </cell>
          <cell r="J3279" t="str">
            <v>RBC</v>
          </cell>
          <cell r="L3279" t="str">
            <v>Energy</v>
          </cell>
          <cell r="M3279" t="str">
            <v>Summer</v>
          </cell>
          <cell r="N3279" t="str">
            <v>Peak</v>
          </cell>
          <cell r="R3279" t="str">
            <v>N/A</v>
          </cell>
          <cell r="V3279">
            <v>0</v>
          </cell>
        </row>
        <row r="3280">
          <cell r="G3280" t="str">
            <v>EVA</v>
          </cell>
          <cell r="J3280" t="str">
            <v>RBC</v>
          </cell>
          <cell r="L3280" t="str">
            <v>Energy</v>
          </cell>
          <cell r="M3280" t="str">
            <v>Winter</v>
          </cell>
          <cell r="N3280" t="str">
            <v>Off Peak</v>
          </cell>
          <cell r="R3280" t="str">
            <v>N/A</v>
          </cell>
          <cell r="V3280">
            <v>0</v>
          </cell>
        </row>
        <row r="3281">
          <cell r="G3281" t="str">
            <v>EVA</v>
          </cell>
          <cell r="J3281" t="str">
            <v>RBC</v>
          </cell>
          <cell r="L3281" t="str">
            <v>Energy</v>
          </cell>
          <cell r="M3281" t="str">
            <v>Winter</v>
          </cell>
          <cell r="N3281" t="str">
            <v>Part Peak</v>
          </cell>
          <cell r="R3281" t="str">
            <v>N/A</v>
          </cell>
          <cell r="V3281">
            <v>0</v>
          </cell>
        </row>
        <row r="3282">
          <cell r="G3282" t="str">
            <v>EVA</v>
          </cell>
          <cell r="J3282" t="str">
            <v>RBC</v>
          </cell>
          <cell r="L3282" t="str">
            <v>Energy</v>
          </cell>
          <cell r="M3282" t="str">
            <v>Winter</v>
          </cell>
          <cell r="N3282" t="str">
            <v>Peak</v>
          </cell>
          <cell r="R3282" t="str">
            <v>N/A</v>
          </cell>
          <cell r="V3282">
            <v>0</v>
          </cell>
        </row>
        <row r="3283">
          <cell r="G3283" t="str">
            <v>EVB</v>
          </cell>
          <cell r="J3283" t="str">
            <v>RBC</v>
          </cell>
          <cell r="L3283" t="str">
            <v>Energy</v>
          </cell>
          <cell r="M3283" t="str">
            <v>Summer</v>
          </cell>
          <cell r="N3283" t="str">
            <v>Off Peak</v>
          </cell>
          <cell r="R3283" t="str">
            <v>N/A</v>
          </cell>
          <cell r="V3283">
            <v>0</v>
          </cell>
        </row>
        <row r="3284">
          <cell r="G3284" t="str">
            <v>EVB</v>
          </cell>
          <cell r="J3284" t="str">
            <v>RBC</v>
          </cell>
          <cell r="L3284" t="str">
            <v>Energy</v>
          </cell>
          <cell r="M3284" t="str">
            <v>Summer</v>
          </cell>
          <cell r="N3284" t="str">
            <v>Part Peak</v>
          </cell>
          <cell r="R3284" t="str">
            <v>N/A</v>
          </cell>
          <cell r="V3284">
            <v>0</v>
          </cell>
        </row>
        <row r="3285">
          <cell r="G3285" t="str">
            <v>EVB</v>
          </cell>
          <cell r="J3285" t="str">
            <v>RBC</v>
          </cell>
          <cell r="L3285" t="str">
            <v>Energy</v>
          </cell>
          <cell r="M3285" t="str">
            <v>Summer</v>
          </cell>
          <cell r="N3285" t="str">
            <v>Peak</v>
          </cell>
          <cell r="R3285" t="str">
            <v>N/A</v>
          </cell>
          <cell r="V3285">
            <v>0</v>
          </cell>
        </row>
        <row r="3286">
          <cell r="G3286" t="str">
            <v>EVB</v>
          </cell>
          <cell r="J3286" t="str">
            <v>RBC</v>
          </cell>
          <cell r="L3286" t="str">
            <v>Energy</v>
          </cell>
          <cell r="M3286" t="str">
            <v>Winter</v>
          </cell>
          <cell r="N3286" t="str">
            <v>Off Peak</v>
          </cell>
          <cell r="R3286" t="str">
            <v>N/A</v>
          </cell>
          <cell r="V3286">
            <v>0</v>
          </cell>
        </row>
        <row r="3287">
          <cell r="G3287" t="str">
            <v>EVB</v>
          </cell>
          <cell r="J3287" t="str">
            <v>RBC</v>
          </cell>
          <cell r="L3287" t="str">
            <v>Energy</v>
          </cell>
          <cell r="M3287" t="str">
            <v>Winter</v>
          </cell>
          <cell r="N3287" t="str">
            <v>Part Peak</v>
          </cell>
          <cell r="R3287" t="str">
            <v>N/A</v>
          </cell>
          <cell r="V3287">
            <v>0</v>
          </cell>
        </row>
        <row r="3288">
          <cell r="G3288" t="str">
            <v>EVB</v>
          </cell>
          <cell r="J3288" t="str">
            <v>RBC</v>
          </cell>
          <cell r="L3288" t="str">
            <v>Energy</v>
          </cell>
          <cell r="M3288" t="str">
            <v>Winter</v>
          </cell>
          <cell r="N3288" t="str">
            <v>Peak</v>
          </cell>
          <cell r="R3288" t="str">
            <v>N/A</v>
          </cell>
          <cell r="V3288">
            <v>0</v>
          </cell>
        </row>
        <row r="3289">
          <cell r="G3289" t="str">
            <v>ETOUD</v>
          </cell>
          <cell r="J3289" t="str">
            <v>RBC</v>
          </cell>
          <cell r="L3289" t="str">
            <v>Energy</v>
          </cell>
          <cell r="M3289" t="str">
            <v>N/A</v>
          </cell>
          <cell r="N3289" t="str">
            <v>Min Bill kWh</v>
          </cell>
          <cell r="R3289" t="str">
            <v>N/A</v>
          </cell>
          <cell r="V3289">
            <v>0</v>
          </cell>
        </row>
        <row r="3290">
          <cell r="G3290" t="str">
            <v>ETOUD</v>
          </cell>
          <cell r="J3290" t="str">
            <v>RBC</v>
          </cell>
          <cell r="L3290" t="str">
            <v>Energy</v>
          </cell>
          <cell r="M3290" t="str">
            <v>Summer</v>
          </cell>
          <cell r="N3290" t="str">
            <v>Off Peak</v>
          </cell>
          <cell r="R3290" t="str">
            <v>N/A</v>
          </cell>
          <cell r="V3290">
            <v>0</v>
          </cell>
        </row>
        <row r="3291">
          <cell r="G3291" t="str">
            <v>ETOUD</v>
          </cell>
          <cell r="J3291" t="str">
            <v>RBC</v>
          </cell>
          <cell r="L3291" t="str">
            <v>Energy</v>
          </cell>
          <cell r="M3291" t="str">
            <v>Summer</v>
          </cell>
          <cell r="N3291" t="str">
            <v>Peak</v>
          </cell>
          <cell r="R3291" t="str">
            <v>N/A</v>
          </cell>
          <cell r="V3291">
            <v>0</v>
          </cell>
        </row>
        <row r="3292">
          <cell r="G3292" t="str">
            <v>ETOUD</v>
          </cell>
          <cell r="J3292" t="str">
            <v>RBC</v>
          </cell>
          <cell r="L3292" t="str">
            <v>Energy</v>
          </cell>
          <cell r="M3292" t="str">
            <v>Winter</v>
          </cell>
          <cell r="N3292" t="str">
            <v>Off Peak</v>
          </cell>
          <cell r="R3292" t="str">
            <v>N/A</v>
          </cell>
          <cell r="V3292">
            <v>0</v>
          </cell>
        </row>
        <row r="3293">
          <cell r="G3293" t="str">
            <v>ETOUD</v>
          </cell>
          <cell r="J3293" t="str">
            <v>RBC</v>
          </cell>
          <cell r="L3293" t="str">
            <v>Energy</v>
          </cell>
          <cell r="M3293" t="str">
            <v>Winter</v>
          </cell>
          <cell r="N3293" t="str">
            <v>Peak</v>
          </cell>
          <cell r="R3293" t="str">
            <v>N/A</v>
          </cell>
          <cell r="V3293">
            <v>0</v>
          </cell>
        </row>
        <row r="3294">
          <cell r="G3294" t="str">
            <v>ELTOUD</v>
          </cell>
          <cell r="J3294" t="str">
            <v>RBC</v>
          </cell>
          <cell r="L3294" t="str">
            <v>Energy</v>
          </cell>
          <cell r="M3294" t="str">
            <v>N/A</v>
          </cell>
          <cell r="N3294" t="str">
            <v>Min Bill kWh</v>
          </cell>
          <cell r="R3294" t="str">
            <v>C</v>
          </cell>
          <cell r="V3294">
            <v>0</v>
          </cell>
        </row>
        <row r="3295">
          <cell r="G3295" t="str">
            <v>ELTOUD</v>
          </cell>
          <cell r="J3295" t="str">
            <v>RBC</v>
          </cell>
          <cell r="L3295" t="str">
            <v>Energy</v>
          </cell>
          <cell r="M3295" t="str">
            <v>Summer</v>
          </cell>
          <cell r="N3295" t="str">
            <v>Off Peak</v>
          </cell>
          <cell r="R3295" t="str">
            <v>C</v>
          </cell>
          <cell r="V3295">
            <v>0</v>
          </cell>
        </row>
        <row r="3296">
          <cell r="G3296" t="str">
            <v>ELTOUD</v>
          </cell>
          <cell r="J3296" t="str">
            <v>RBC</v>
          </cell>
          <cell r="L3296" t="str">
            <v>Energy</v>
          </cell>
          <cell r="M3296" t="str">
            <v>Summer</v>
          </cell>
          <cell r="N3296" t="str">
            <v>Peak</v>
          </cell>
          <cell r="R3296" t="str">
            <v>C</v>
          </cell>
          <cell r="V3296">
            <v>0</v>
          </cell>
        </row>
        <row r="3297">
          <cell r="G3297" t="str">
            <v>ELTOUD</v>
          </cell>
          <cell r="J3297" t="str">
            <v>RBC</v>
          </cell>
          <cell r="L3297" t="str">
            <v>Energy</v>
          </cell>
          <cell r="M3297" t="str">
            <v>Winter</v>
          </cell>
          <cell r="N3297" t="str">
            <v>Off Peak</v>
          </cell>
          <cell r="R3297" t="str">
            <v>C</v>
          </cell>
          <cell r="V3297">
            <v>0</v>
          </cell>
        </row>
        <row r="3298">
          <cell r="G3298" t="str">
            <v>ELTOUD</v>
          </cell>
          <cell r="J3298" t="str">
            <v>RBC</v>
          </cell>
          <cell r="L3298" t="str">
            <v>Energy</v>
          </cell>
          <cell r="M3298" t="str">
            <v>Winter</v>
          </cell>
          <cell r="N3298" t="str">
            <v>Peak</v>
          </cell>
          <cell r="R3298" t="str">
            <v>C</v>
          </cell>
          <cell r="V3298">
            <v>0</v>
          </cell>
        </row>
        <row r="3299">
          <cell r="G3299" t="str">
            <v>E-6</v>
          </cell>
          <cell r="J3299" t="str">
            <v>WH</v>
          </cell>
          <cell r="L3299" t="str">
            <v>Energy</v>
          </cell>
          <cell r="M3299" t="str">
            <v>N/A</v>
          </cell>
          <cell r="N3299" t="str">
            <v>Min Bill kWh</v>
          </cell>
          <cell r="R3299" t="str">
            <v>N/A</v>
          </cell>
          <cell r="V3299">
            <v>0</v>
          </cell>
        </row>
        <row r="3300">
          <cell r="G3300" t="str">
            <v>E-6</v>
          </cell>
          <cell r="J3300" t="str">
            <v>WH</v>
          </cell>
          <cell r="L3300" t="str">
            <v>Energy</v>
          </cell>
          <cell r="M3300" t="str">
            <v>Summer</v>
          </cell>
          <cell r="N3300" t="str">
            <v>Off Peak Tier 1</v>
          </cell>
          <cell r="R3300" t="str">
            <v>N/A</v>
          </cell>
          <cell r="V3300">
            <v>0</v>
          </cell>
        </row>
        <row r="3301">
          <cell r="G3301" t="str">
            <v>E-6</v>
          </cell>
          <cell r="J3301" t="str">
            <v>WH</v>
          </cell>
          <cell r="L3301" t="str">
            <v>Energy</v>
          </cell>
          <cell r="M3301" t="str">
            <v>Summer</v>
          </cell>
          <cell r="N3301" t="str">
            <v>Off Peak Tier 2</v>
          </cell>
          <cell r="R3301" t="str">
            <v>N/A</v>
          </cell>
          <cell r="V3301">
            <v>0</v>
          </cell>
        </row>
        <row r="3302">
          <cell r="G3302" t="str">
            <v>E-6</v>
          </cell>
          <cell r="J3302" t="str">
            <v>WH</v>
          </cell>
          <cell r="L3302" t="str">
            <v>Energy</v>
          </cell>
          <cell r="M3302" t="str">
            <v>Summer</v>
          </cell>
          <cell r="N3302" t="str">
            <v>Off Peak Tier 3</v>
          </cell>
          <cell r="R3302" t="str">
            <v>N/A</v>
          </cell>
          <cell r="V3302">
            <v>0</v>
          </cell>
        </row>
        <row r="3303">
          <cell r="G3303" t="str">
            <v>E-6</v>
          </cell>
          <cell r="J3303" t="str">
            <v>WH</v>
          </cell>
          <cell r="L3303" t="str">
            <v>Energy</v>
          </cell>
          <cell r="M3303" t="str">
            <v>Summer</v>
          </cell>
          <cell r="N3303" t="str">
            <v>Off Peak Tier 4</v>
          </cell>
          <cell r="R3303" t="str">
            <v>N/A</v>
          </cell>
          <cell r="V3303">
            <v>0</v>
          </cell>
        </row>
        <row r="3304">
          <cell r="G3304" t="str">
            <v>E-6</v>
          </cell>
          <cell r="J3304" t="str">
            <v>WH</v>
          </cell>
          <cell r="L3304" t="str">
            <v>Energy</v>
          </cell>
          <cell r="M3304" t="str">
            <v>Summer</v>
          </cell>
          <cell r="N3304" t="str">
            <v>Off Peak Tier 5</v>
          </cell>
          <cell r="R3304" t="str">
            <v>N/A</v>
          </cell>
          <cell r="V3304">
            <v>0</v>
          </cell>
        </row>
        <row r="3305">
          <cell r="G3305" t="str">
            <v>E-6</v>
          </cell>
          <cell r="J3305" t="str">
            <v>WH</v>
          </cell>
          <cell r="L3305" t="str">
            <v>Energy</v>
          </cell>
          <cell r="M3305" t="str">
            <v>Summer</v>
          </cell>
          <cell r="N3305" t="str">
            <v>Part Peak Tier 1</v>
          </cell>
          <cell r="R3305" t="str">
            <v>N/A</v>
          </cell>
          <cell r="V3305">
            <v>0</v>
          </cell>
        </row>
        <row r="3306">
          <cell r="G3306" t="str">
            <v>E-6</v>
          </cell>
          <cell r="J3306" t="str">
            <v>WH</v>
          </cell>
          <cell r="L3306" t="str">
            <v>Energy</v>
          </cell>
          <cell r="M3306" t="str">
            <v>Summer</v>
          </cell>
          <cell r="N3306" t="str">
            <v>Part Peak Tier 2</v>
          </cell>
          <cell r="R3306" t="str">
            <v>N/A</v>
          </cell>
          <cell r="V3306">
            <v>0</v>
          </cell>
        </row>
        <row r="3307">
          <cell r="G3307" t="str">
            <v>E-6</v>
          </cell>
          <cell r="J3307" t="str">
            <v>WH</v>
          </cell>
          <cell r="L3307" t="str">
            <v>Energy</v>
          </cell>
          <cell r="M3307" t="str">
            <v>Summer</v>
          </cell>
          <cell r="N3307" t="str">
            <v>Part Peak Tier 3</v>
          </cell>
          <cell r="R3307" t="str">
            <v>N/A</v>
          </cell>
          <cell r="V3307">
            <v>0</v>
          </cell>
        </row>
        <row r="3308">
          <cell r="G3308" t="str">
            <v>E-6</v>
          </cell>
          <cell r="J3308" t="str">
            <v>WH</v>
          </cell>
          <cell r="L3308" t="str">
            <v>Energy</v>
          </cell>
          <cell r="M3308" t="str">
            <v>Summer</v>
          </cell>
          <cell r="N3308" t="str">
            <v>Part Peak Tier 4</v>
          </cell>
          <cell r="R3308" t="str">
            <v>N/A</v>
          </cell>
          <cell r="V3308">
            <v>0</v>
          </cell>
        </row>
        <row r="3309">
          <cell r="G3309" t="str">
            <v>E-6</v>
          </cell>
          <cell r="J3309" t="str">
            <v>WH</v>
          </cell>
          <cell r="L3309" t="str">
            <v>Energy</v>
          </cell>
          <cell r="M3309" t="str">
            <v>Summer</v>
          </cell>
          <cell r="N3309" t="str">
            <v>Part Peak Tier 5</v>
          </cell>
          <cell r="R3309" t="str">
            <v>N/A</v>
          </cell>
          <cell r="V3309">
            <v>0</v>
          </cell>
        </row>
        <row r="3310">
          <cell r="G3310" t="str">
            <v>E-6</v>
          </cell>
          <cell r="J3310" t="str">
            <v>WH</v>
          </cell>
          <cell r="L3310" t="str">
            <v>Energy</v>
          </cell>
          <cell r="M3310" t="str">
            <v>Summer</v>
          </cell>
          <cell r="N3310" t="str">
            <v>Peak Tier 1</v>
          </cell>
          <cell r="R3310" t="str">
            <v>N/A</v>
          </cell>
          <cell r="V3310">
            <v>0</v>
          </cell>
        </row>
        <row r="3311">
          <cell r="G3311" t="str">
            <v>E-6</v>
          </cell>
          <cell r="J3311" t="str">
            <v>WH</v>
          </cell>
          <cell r="L3311" t="str">
            <v>Energy</v>
          </cell>
          <cell r="M3311" t="str">
            <v>Summer</v>
          </cell>
          <cell r="N3311" t="str">
            <v>Peak Tier 2</v>
          </cell>
          <cell r="R3311" t="str">
            <v>N/A</v>
          </cell>
          <cell r="V3311">
            <v>0</v>
          </cell>
        </row>
        <row r="3312">
          <cell r="G3312" t="str">
            <v>E-6</v>
          </cell>
          <cell r="J3312" t="str">
            <v>WH</v>
          </cell>
          <cell r="L3312" t="str">
            <v>Energy</v>
          </cell>
          <cell r="M3312" t="str">
            <v>Summer</v>
          </cell>
          <cell r="N3312" t="str">
            <v>Peak Tier 3</v>
          </cell>
          <cell r="R3312" t="str">
            <v>N/A</v>
          </cell>
          <cell r="V3312">
            <v>0</v>
          </cell>
        </row>
        <row r="3313">
          <cell r="G3313" t="str">
            <v>E-6</v>
          </cell>
          <cell r="J3313" t="str">
            <v>WH</v>
          </cell>
          <cell r="L3313" t="str">
            <v>Energy</v>
          </cell>
          <cell r="M3313" t="str">
            <v>Summer</v>
          </cell>
          <cell r="N3313" t="str">
            <v>Peak Tier 4</v>
          </cell>
          <cell r="R3313" t="str">
            <v>N/A</v>
          </cell>
          <cell r="V3313">
            <v>0</v>
          </cell>
        </row>
        <row r="3314">
          <cell r="G3314" t="str">
            <v>E-6</v>
          </cell>
          <cell r="J3314" t="str">
            <v>WH</v>
          </cell>
          <cell r="L3314" t="str">
            <v>Energy</v>
          </cell>
          <cell r="M3314" t="str">
            <v>Summer</v>
          </cell>
          <cell r="N3314" t="str">
            <v>Peak Tier 5</v>
          </cell>
          <cell r="R3314" t="str">
            <v>N/A</v>
          </cell>
          <cell r="V3314">
            <v>0</v>
          </cell>
        </row>
        <row r="3315">
          <cell r="G3315" t="str">
            <v>E-6</v>
          </cell>
          <cell r="J3315" t="str">
            <v>WH</v>
          </cell>
          <cell r="L3315" t="str">
            <v>Energy</v>
          </cell>
          <cell r="M3315" t="str">
            <v>Winter</v>
          </cell>
          <cell r="N3315" t="str">
            <v>Off Peak Tier 1</v>
          </cell>
          <cell r="R3315" t="str">
            <v>N/A</v>
          </cell>
          <cell r="V3315">
            <v>0</v>
          </cell>
        </row>
        <row r="3316">
          <cell r="G3316" t="str">
            <v>E-6</v>
          </cell>
          <cell r="J3316" t="str">
            <v>WH</v>
          </cell>
          <cell r="L3316" t="str">
            <v>Energy</v>
          </cell>
          <cell r="M3316" t="str">
            <v>Winter</v>
          </cell>
          <cell r="N3316" t="str">
            <v>Off Peak Tier 2</v>
          </cell>
          <cell r="R3316" t="str">
            <v>N/A</v>
          </cell>
          <cell r="V3316">
            <v>0</v>
          </cell>
        </row>
        <row r="3317">
          <cell r="G3317" t="str">
            <v>E-6</v>
          </cell>
          <cell r="J3317" t="str">
            <v>WH</v>
          </cell>
          <cell r="L3317" t="str">
            <v>Energy</v>
          </cell>
          <cell r="M3317" t="str">
            <v>Winter</v>
          </cell>
          <cell r="N3317" t="str">
            <v>Off Peak Tier 3</v>
          </cell>
          <cell r="R3317" t="str">
            <v>N/A</v>
          </cell>
          <cell r="V3317">
            <v>0</v>
          </cell>
        </row>
        <row r="3318">
          <cell r="G3318" t="str">
            <v>E-6</v>
          </cell>
          <cell r="J3318" t="str">
            <v>WH</v>
          </cell>
          <cell r="L3318" t="str">
            <v>Energy</v>
          </cell>
          <cell r="M3318" t="str">
            <v>Winter</v>
          </cell>
          <cell r="N3318" t="str">
            <v>Off Peak Tier 4</v>
          </cell>
          <cell r="R3318" t="str">
            <v>N/A</v>
          </cell>
          <cell r="V3318">
            <v>0</v>
          </cell>
        </row>
        <row r="3319">
          <cell r="G3319" t="str">
            <v>E-6</v>
          </cell>
          <cell r="J3319" t="str">
            <v>WH</v>
          </cell>
          <cell r="L3319" t="str">
            <v>Energy</v>
          </cell>
          <cell r="M3319" t="str">
            <v>Winter</v>
          </cell>
          <cell r="N3319" t="str">
            <v>Off Peak Tier 5</v>
          </cell>
          <cell r="R3319" t="str">
            <v>N/A</v>
          </cell>
          <cell r="V3319">
            <v>0</v>
          </cell>
        </row>
        <row r="3320">
          <cell r="G3320" t="str">
            <v>E-6</v>
          </cell>
          <cell r="J3320" t="str">
            <v>WH</v>
          </cell>
          <cell r="L3320" t="str">
            <v>Energy</v>
          </cell>
          <cell r="M3320" t="str">
            <v>Winter</v>
          </cell>
          <cell r="N3320" t="str">
            <v>Part Peak Tier 1</v>
          </cell>
          <cell r="R3320" t="str">
            <v>N/A</v>
          </cell>
          <cell r="V3320">
            <v>0</v>
          </cell>
        </row>
        <row r="3321">
          <cell r="G3321" t="str">
            <v>E-6</v>
          </cell>
          <cell r="J3321" t="str">
            <v>WH</v>
          </cell>
          <cell r="L3321" t="str">
            <v>Energy</v>
          </cell>
          <cell r="M3321" t="str">
            <v>Winter</v>
          </cell>
          <cell r="N3321" t="str">
            <v>Part Peak Tier 2</v>
          </cell>
          <cell r="R3321" t="str">
            <v>N/A</v>
          </cell>
          <cell r="V3321">
            <v>0</v>
          </cell>
        </row>
        <row r="3322">
          <cell r="G3322" t="str">
            <v>E-6</v>
          </cell>
          <cell r="J3322" t="str">
            <v>WH</v>
          </cell>
          <cell r="L3322" t="str">
            <v>Energy</v>
          </cell>
          <cell r="M3322" t="str">
            <v>Winter</v>
          </cell>
          <cell r="N3322" t="str">
            <v>Part Peak Tier 3</v>
          </cell>
          <cell r="R3322" t="str">
            <v>N/A</v>
          </cell>
          <cell r="V3322">
            <v>0</v>
          </cell>
        </row>
        <row r="3323">
          <cell r="G3323" t="str">
            <v>E-6</v>
          </cell>
          <cell r="J3323" t="str">
            <v>WH</v>
          </cell>
          <cell r="L3323" t="str">
            <v>Energy</v>
          </cell>
          <cell r="M3323" t="str">
            <v>Winter</v>
          </cell>
          <cell r="N3323" t="str">
            <v>Part Peak Tier 4</v>
          </cell>
          <cell r="R3323" t="str">
            <v>N/A</v>
          </cell>
          <cell r="V3323">
            <v>0</v>
          </cell>
        </row>
        <row r="3324">
          <cell r="G3324" t="str">
            <v>E-6</v>
          </cell>
          <cell r="J3324" t="str">
            <v>WH</v>
          </cell>
          <cell r="L3324" t="str">
            <v>Energy</v>
          </cell>
          <cell r="M3324" t="str">
            <v>Winter</v>
          </cell>
          <cell r="N3324" t="str">
            <v>Part Peak Tier 5</v>
          </cell>
          <cell r="R3324" t="str">
            <v>N/A</v>
          </cell>
          <cell r="V3324">
            <v>0</v>
          </cell>
        </row>
        <row r="3325">
          <cell r="G3325" t="str">
            <v>EL-6</v>
          </cell>
          <cell r="J3325" t="str">
            <v>WH</v>
          </cell>
          <cell r="L3325" t="str">
            <v>Energy</v>
          </cell>
          <cell r="M3325" t="str">
            <v>N/A</v>
          </cell>
          <cell r="N3325" t="str">
            <v>Min Bill kWh</v>
          </cell>
          <cell r="R3325" t="str">
            <v>C</v>
          </cell>
          <cell r="V3325">
            <v>0</v>
          </cell>
        </row>
        <row r="3326">
          <cell r="G3326" t="str">
            <v>EL-6</v>
          </cell>
          <cell r="J3326" t="str">
            <v>WH</v>
          </cell>
          <cell r="L3326" t="str">
            <v>Energy</v>
          </cell>
          <cell r="M3326" t="str">
            <v>Summer</v>
          </cell>
          <cell r="N3326" t="str">
            <v>Off Peak Tier 1</v>
          </cell>
          <cell r="R3326" t="str">
            <v>C</v>
          </cell>
          <cell r="V3326">
            <v>0</v>
          </cell>
        </row>
        <row r="3327">
          <cell r="G3327" t="str">
            <v>EL-6</v>
          </cell>
          <cell r="J3327" t="str">
            <v>WH</v>
          </cell>
          <cell r="L3327" t="str">
            <v>Energy</v>
          </cell>
          <cell r="M3327" t="str">
            <v>Summer</v>
          </cell>
          <cell r="N3327" t="str">
            <v>Off Peak Tier 2</v>
          </cell>
          <cell r="R3327" t="str">
            <v>C</v>
          </cell>
          <cell r="V3327">
            <v>0</v>
          </cell>
        </row>
        <row r="3328">
          <cell r="G3328" t="str">
            <v>EL-6</v>
          </cell>
          <cell r="J3328" t="str">
            <v>WH</v>
          </cell>
          <cell r="L3328" t="str">
            <v>Energy</v>
          </cell>
          <cell r="M3328" t="str">
            <v>Summer</v>
          </cell>
          <cell r="N3328" t="str">
            <v>Off Peak Tier 3</v>
          </cell>
          <cell r="R3328" t="str">
            <v>C</v>
          </cell>
          <cell r="V3328">
            <v>0</v>
          </cell>
        </row>
        <row r="3329">
          <cell r="G3329" t="str">
            <v>EL-6</v>
          </cell>
          <cell r="J3329" t="str">
            <v>WH</v>
          </cell>
          <cell r="L3329" t="str">
            <v>Energy</v>
          </cell>
          <cell r="M3329" t="str">
            <v>Summer</v>
          </cell>
          <cell r="N3329" t="str">
            <v>Off Peak Tier 4</v>
          </cell>
          <cell r="R3329" t="str">
            <v>C</v>
          </cell>
          <cell r="V3329">
            <v>0</v>
          </cell>
        </row>
        <row r="3330">
          <cell r="G3330" t="str">
            <v>EL-6</v>
          </cell>
          <cell r="J3330" t="str">
            <v>WH</v>
          </cell>
          <cell r="L3330" t="str">
            <v>Energy</v>
          </cell>
          <cell r="M3330" t="str">
            <v>Summer</v>
          </cell>
          <cell r="N3330" t="str">
            <v>Off Peak Tier 5</v>
          </cell>
          <cell r="R3330" t="str">
            <v>C</v>
          </cell>
          <cell r="V3330">
            <v>0</v>
          </cell>
        </row>
        <row r="3331">
          <cell r="G3331" t="str">
            <v>EL-6</v>
          </cell>
          <cell r="J3331" t="str">
            <v>WH</v>
          </cell>
          <cell r="L3331" t="str">
            <v>Energy</v>
          </cell>
          <cell r="M3331" t="str">
            <v>Summer</v>
          </cell>
          <cell r="N3331" t="str">
            <v>Part Peak Tier 1</v>
          </cell>
          <cell r="R3331" t="str">
            <v>C</v>
          </cell>
          <cell r="V3331">
            <v>0</v>
          </cell>
        </row>
        <row r="3332">
          <cell r="G3332" t="str">
            <v>EL-6</v>
          </cell>
          <cell r="J3332" t="str">
            <v>WH</v>
          </cell>
          <cell r="L3332" t="str">
            <v>Energy</v>
          </cell>
          <cell r="M3332" t="str">
            <v>Summer</v>
          </cell>
          <cell r="N3332" t="str">
            <v>Part Peak Tier 2</v>
          </cell>
          <cell r="R3332" t="str">
            <v>C</v>
          </cell>
          <cell r="V3332">
            <v>0</v>
          </cell>
        </row>
        <row r="3333">
          <cell r="G3333" t="str">
            <v>EL-6</v>
          </cell>
          <cell r="J3333" t="str">
            <v>WH</v>
          </cell>
          <cell r="L3333" t="str">
            <v>Energy</v>
          </cell>
          <cell r="M3333" t="str">
            <v>Summer</v>
          </cell>
          <cell r="N3333" t="str">
            <v>Part Peak Tier 3</v>
          </cell>
          <cell r="R3333" t="str">
            <v>C</v>
          </cell>
          <cell r="V3333">
            <v>0</v>
          </cell>
        </row>
        <row r="3334">
          <cell r="G3334" t="str">
            <v>EL-6</v>
          </cell>
          <cell r="J3334" t="str">
            <v>WH</v>
          </cell>
          <cell r="L3334" t="str">
            <v>Energy</v>
          </cell>
          <cell r="M3334" t="str">
            <v>Summer</v>
          </cell>
          <cell r="N3334" t="str">
            <v>Part Peak Tier 4</v>
          </cell>
          <cell r="R3334" t="str">
            <v>C</v>
          </cell>
          <cell r="V3334">
            <v>0</v>
          </cell>
        </row>
        <row r="3335">
          <cell r="G3335" t="str">
            <v>EL-6</v>
          </cell>
          <cell r="J3335" t="str">
            <v>WH</v>
          </cell>
          <cell r="L3335" t="str">
            <v>Energy</v>
          </cell>
          <cell r="M3335" t="str">
            <v>Summer</v>
          </cell>
          <cell r="N3335" t="str">
            <v>Part Peak Tier 5</v>
          </cell>
          <cell r="R3335" t="str">
            <v>C</v>
          </cell>
          <cell r="V3335">
            <v>0</v>
          </cell>
        </row>
        <row r="3336">
          <cell r="G3336" t="str">
            <v>EL-6</v>
          </cell>
          <cell r="J3336" t="str">
            <v>WH</v>
          </cell>
          <cell r="L3336" t="str">
            <v>Energy</v>
          </cell>
          <cell r="M3336" t="str">
            <v>Summer</v>
          </cell>
          <cell r="N3336" t="str">
            <v>Peak Tier 1</v>
          </cell>
          <cell r="R3336" t="str">
            <v>C</v>
          </cell>
          <cell r="V3336">
            <v>0</v>
          </cell>
        </row>
        <row r="3337">
          <cell r="G3337" t="str">
            <v>EL-6</v>
          </cell>
          <cell r="J3337" t="str">
            <v>WH</v>
          </cell>
          <cell r="L3337" t="str">
            <v>Energy</v>
          </cell>
          <cell r="M3337" t="str">
            <v>Summer</v>
          </cell>
          <cell r="N3337" t="str">
            <v>Peak Tier 2</v>
          </cell>
          <cell r="R3337" t="str">
            <v>C</v>
          </cell>
          <cell r="V3337">
            <v>0</v>
          </cell>
        </row>
        <row r="3338">
          <cell r="G3338" t="str">
            <v>EL-6</v>
          </cell>
          <cell r="J3338" t="str">
            <v>WH</v>
          </cell>
          <cell r="L3338" t="str">
            <v>Energy</v>
          </cell>
          <cell r="M3338" t="str">
            <v>Summer</v>
          </cell>
          <cell r="N3338" t="str">
            <v>Peak Tier 3</v>
          </cell>
          <cell r="R3338" t="str">
            <v>C</v>
          </cell>
          <cell r="V3338">
            <v>0</v>
          </cell>
        </row>
        <row r="3339">
          <cell r="G3339" t="str">
            <v>EL-6</v>
          </cell>
          <cell r="J3339" t="str">
            <v>WH</v>
          </cell>
          <cell r="L3339" t="str">
            <v>Energy</v>
          </cell>
          <cell r="M3339" t="str">
            <v>Summer</v>
          </cell>
          <cell r="N3339" t="str">
            <v>Peak Tier 4</v>
          </cell>
          <cell r="R3339" t="str">
            <v>C</v>
          </cell>
          <cell r="V3339">
            <v>0</v>
          </cell>
        </row>
        <row r="3340">
          <cell r="G3340" t="str">
            <v>EL-6</v>
          </cell>
          <cell r="J3340" t="str">
            <v>WH</v>
          </cell>
          <cell r="L3340" t="str">
            <v>Energy</v>
          </cell>
          <cell r="M3340" t="str">
            <v>Summer</v>
          </cell>
          <cell r="N3340" t="str">
            <v>Peak Tier 5</v>
          </cell>
          <cell r="R3340" t="str">
            <v>C</v>
          </cell>
          <cell r="V3340">
            <v>0</v>
          </cell>
        </row>
        <row r="3341">
          <cell r="G3341" t="str">
            <v>EL-6</v>
          </cell>
          <cell r="J3341" t="str">
            <v>WH</v>
          </cell>
          <cell r="L3341" t="str">
            <v>Energy</v>
          </cell>
          <cell r="M3341" t="str">
            <v>Winter</v>
          </cell>
          <cell r="N3341" t="str">
            <v>Off Peak Tier 1</v>
          </cell>
          <cell r="R3341" t="str">
            <v>C</v>
          </cell>
          <cell r="V3341">
            <v>0</v>
          </cell>
        </row>
        <row r="3342">
          <cell r="G3342" t="str">
            <v>EL-6</v>
          </cell>
          <cell r="J3342" t="str">
            <v>WH</v>
          </cell>
          <cell r="L3342" t="str">
            <v>Energy</v>
          </cell>
          <cell r="M3342" t="str">
            <v>Winter</v>
          </cell>
          <cell r="N3342" t="str">
            <v>Off Peak Tier 2</v>
          </cell>
          <cell r="R3342" t="str">
            <v>C</v>
          </cell>
          <cell r="V3342">
            <v>0</v>
          </cell>
        </row>
        <row r="3343">
          <cell r="G3343" t="str">
            <v>EL-6</v>
          </cell>
          <cell r="J3343" t="str">
            <v>WH</v>
          </cell>
          <cell r="L3343" t="str">
            <v>Energy</v>
          </cell>
          <cell r="M3343" t="str">
            <v>Winter</v>
          </cell>
          <cell r="N3343" t="str">
            <v>Off Peak Tier 3</v>
          </cell>
          <cell r="R3343" t="str">
            <v>C</v>
          </cell>
          <cell r="V3343">
            <v>0</v>
          </cell>
        </row>
        <row r="3344">
          <cell r="G3344" t="str">
            <v>EL-6</v>
          </cell>
          <cell r="J3344" t="str">
            <v>WH</v>
          </cell>
          <cell r="L3344" t="str">
            <v>Energy</v>
          </cell>
          <cell r="M3344" t="str">
            <v>Winter</v>
          </cell>
          <cell r="N3344" t="str">
            <v>Off Peak Tier 4</v>
          </cell>
          <cell r="R3344" t="str">
            <v>C</v>
          </cell>
          <cell r="V3344">
            <v>0</v>
          </cell>
        </row>
        <row r="3345">
          <cell r="G3345" t="str">
            <v>EL-6</v>
          </cell>
          <cell r="J3345" t="str">
            <v>WH</v>
          </cell>
          <cell r="L3345" t="str">
            <v>Energy</v>
          </cell>
          <cell r="M3345" t="str">
            <v>Winter</v>
          </cell>
          <cell r="N3345" t="str">
            <v>Off Peak Tier 5</v>
          </cell>
          <cell r="R3345" t="str">
            <v>C</v>
          </cell>
          <cell r="V3345">
            <v>0</v>
          </cell>
        </row>
        <row r="3346">
          <cell r="G3346" t="str">
            <v>EL-6</v>
          </cell>
          <cell r="J3346" t="str">
            <v>WH</v>
          </cell>
          <cell r="L3346" t="str">
            <v>Energy</v>
          </cell>
          <cell r="M3346" t="str">
            <v>Winter</v>
          </cell>
          <cell r="N3346" t="str">
            <v>Part Peak Tier 1</v>
          </cell>
          <cell r="R3346" t="str">
            <v>C</v>
          </cell>
          <cell r="V3346">
            <v>0</v>
          </cell>
        </row>
        <row r="3347">
          <cell r="G3347" t="str">
            <v>EL-6</v>
          </cell>
          <cell r="J3347" t="str">
            <v>WH</v>
          </cell>
          <cell r="L3347" t="str">
            <v>Energy</v>
          </cell>
          <cell r="M3347" t="str">
            <v>Winter</v>
          </cell>
          <cell r="N3347" t="str">
            <v>Part Peak Tier 2</v>
          </cell>
          <cell r="R3347" t="str">
            <v>C</v>
          </cell>
          <cell r="V3347">
            <v>0</v>
          </cell>
        </row>
        <row r="3348">
          <cell r="G3348" t="str">
            <v>EL-6</v>
          </cell>
          <cell r="J3348" t="str">
            <v>WH</v>
          </cell>
          <cell r="L3348" t="str">
            <v>Energy</v>
          </cell>
          <cell r="M3348" t="str">
            <v>Winter</v>
          </cell>
          <cell r="N3348" t="str">
            <v>Part Peak Tier 3</v>
          </cell>
          <cell r="R3348" t="str">
            <v>C</v>
          </cell>
          <cell r="V3348">
            <v>0</v>
          </cell>
        </row>
        <row r="3349">
          <cell r="G3349" t="str">
            <v>EL-6</v>
          </cell>
          <cell r="J3349" t="str">
            <v>WH</v>
          </cell>
          <cell r="L3349" t="str">
            <v>Energy</v>
          </cell>
          <cell r="M3349" t="str">
            <v>Winter</v>
          </cell>
          <cell r="N3349" t="str">
            <v>Part Peak Tier 4</v>
          </cell>
          <cell r="R3349" t="str">
            <v>C</v>
          </cell>
          <cell r="V3349">
            <v>0</v>
          </cell>
        </row>
        <row r="3350">
          <cell r="G3350" t="str">
            <v>EL-6</v>
          </cell>
          <cell r="J3350" t="str">
            <v>WH</v>
          </cell>
          <cell r="L3350" t="str">
            <v>Energy</v>
          </cell>
          <cell r="M3350" t="str">
            <v>Winter</v>
          </cell>
          <cell r="N3350" t="str">
            <v>Part Peak Tier 5</v>
          </cell>
          <cell r="R3350" t="str">
            <v>C</v>
          </cell>
          <cell r="V3350">
            <v>0</v>
          </cell>
        </row>
        <row r="3351">
          <cell r="G3351" t="str">
            <v>ELTOUB</v>
          </cell>
          <cell r="J3351" t="str">
            <v>WH</v>
          </cell>
          <cell r="L3351" t="str">
            <v>Energy</v>
          </cell>
          <cell r="M3351" t="str">
            <v>N/A</v>
          </cell>
          <cell r="N3351" t="str">
            <v>Min Bill kWh</v>
          </cell>
          <cell r="R3351" t="str">
            <v>C</v>
          </cell>
          <cell r="V3351">
            <v>0</v>
          </cell>
        </row>
        <row r="3352">
          <cell r="G3352" t="str">
            <v>ELTOUB</v>
          </cell>
          <cell r="J3352" t="str">
            <v>WH</v>
          </cell>
          <cell r="L3352" t="str">
            <v>Energy</v>
          </cell>
          <cell r="M3352" t="str">
            <v>Summer</v>
          </cell>
          <cell r="N3352" t="str">
            <v>Off Peak</v>
          </cell>
          <cell r="R3352" t="str">
            <v>C</v>
          </cell>
          <cell r="V3352">
            <v>0</v>
          </cell>
        </row>
        <row r="3353">
          <cell r="G3353" t="str">
            <v>ELTOUB</v>
          </cell>
          <cell r="J3353" t="str">
            <v>WH</v>
          </cell>
          <cell r="L3353" t="str">
            <v>Energy</v>
          </cell>
          <cell r="M3353" t="str">
            <v>Summer</v>
          </cell>
          <cell r="N3353" t="str">
            <v>Peak</v>
          </cell>
          <cell r="R3353" t="str">
            <v>C</v>
          </cell>
          <cell r="V3353">
            <v>0</v>
          </cell>
        </row>
        <row r="3354">
          <cell r="G3354" t="str">
            <v>ELTOUB</v>
          </cell>
          <cell r="J3354" t="str">
            <v>WH</v>
          </cell>
          <cell r="L3354" t="str">
            <v>Energy</v>
          </cell>
          <cell r="M3354" t="str">
            <v>Winter</v>
          </cell>
          <cell r="N3354" t="str">
            <v>Off Peak</v>
          </cell>
          <cell r="R3354" t="str">
            <v>C</v>
          </cell>
          <cell r="V3354">
            <v>0</v>
          </cell>
        </row>
        <row r="3355">
          <cell r="G3355" t="str">
            <v>ELTOUB</v>
          </cell>
          <cell r="J3355" t="str">
            <v>WH</v>
          </cell>
          <cell r="L3355" t="str">
            <v>Energy</v>
          </cell>
          <cell r="M3355" t="str">
            <v>Winter</v>
          </cell>
          <cell r="N3355" t="str">
            <v>Peak</v>
          </cell>
          <cell r="R3355" t="str">
            <v>C</v>
          </cell>
          <cell r="V3355">
            <v>0</v>
          </cell>
        </row>
        <row r="3356">
          <cell r="G3356" t="str">
            <v>ETOUB</v>
          </cell>
          <cell r="J3356" t="str">
            <v>WH</v>
          </cell>
          <cell r="L3356" t="str">
            <v>Energy</v>
          </cell>
          <cell r="M3356" t="str">
            <v>N/A</v>
          </cell>
          <cell r="N3356" t="str">
            <v>Min Bill kWh</v>
          </cell>
          <cell r="R3356" t="str">
            <v>N/A</v>
          </cell>
          <cell r="V3356">
            <v>0</v>
          </cell>
        </row>
        <row r="3357">
          <cell r="G3357" t="str">
            <v>ETOUB</v>
          </cell>
          <cell r="J3357" t="str">
            <v>WH</v>
          </cell>
          <cell r="L3357" t="str">
            <v>Energy</v>
          </cell>
          <cell r="M3357" t="str">
            <v>Summer</v>
          </cell>
          <cell r="N3357" t="str">
            <v>Off Peak</v>
          </cell>
          <cell r="R3357" t="str">
            <v>N/A</v>
          </cell>
          <cell r="V3357">
            <v>0</v>
          </cell>
        </row>
        <row r="3358">
          <cell r="G3358" t="str">
            <v>ETOUB</v>
          </cell>
          <cell r="J3358" t="str">
            <v>WH</v>
          </cell>
          <cell r="L3358" t="str">
            <v>Energy</v>
          </cell>
          <cell r="M3358" t="str">
            <v>Summer</v>
          </cell>
          <cell r="N3358" t="str">
            <v>Peak</v>
          </cell>
          <cell r="R3358" t="str">
            <v>N/A</v>
          </cell>
          <cell r="V3358">
            <v>0</v>
          </cell>
        </row>
        <row r="3359">
          <cell r="G3359" t="str">
            <v>ETOUB</v>
          </cell>
          <cell r="J3359" t="str">
            <v>WH</v>
          </cell>
          <cell r="L3359" t="str">
            <v>Energy</v>
          </cell>
          <cell r="M3359" t="str">
            <v>Winter</v>
          </cell>
          <cell r="N3359" t="str">
            <v>Off Peak</v>
          </cell>
          <cell r="R3359" t="str">
            <v>N/A</v>
          </cell>
          <cell r="V3359">
            <v>0</v>
          </cell>
        </row>
        <row r="3360">
          <cell r="G3360" t="str">
            <v>ETOUB</v>
          </cell>
          <cell r="J3360" t="str">
            <v>WH</v>
          </cell>
          <cell r="L3360" t="str">
            <v>Energy</v>
          </cell>
          <cell r="M3360" t="str">
            <v>Winter</v>
          </cell>
          <cell r="N3360" t="str">
            <v>Peak</v>
          </cell>
          <cell r="R3360" t="str">
            <v>N/A</v>
          </cell>
          <cell r="V3360">
            <v>0</v>
          </cell>
        </row>
        <row r="3361">
          <cell r="G3361" t="str">
            <v>EV2A</v>
          </cell>
          <cell r="J3361" t="str">
            <v>WH</v>
          </cell>
          <cell r="L3361" t="str">
            <v>Energy</v>
          </cell>
          <cell r="M3361" t="str">
            <v>Summer</v>
          </cell>
          <cell r="N3361" t="str">
            <v>Off Peak</v>
          </cell>
          <cell r="R3361" t="str">
            <v>N/A</v>
          </cell>
          <cell r="V3361">
            <v>0</v>
          </cell>
        </row>
        <row r="3362">
          <cell r="G3362" t="str">
            <v>EV2A</v>
          </cell>
          <cell r="J3362" t="str">
            <v>WH</v>
          </cell>
          <cell r="L3362" t="str">
            <v>Energy</v>
          </cell>
          <cell r="M3362" t="str">
            <v>Summer</v>
          </cell>
          <cell r="N3362" t="str">
            <v>Part Peak</v>
          </cell>
          <cell r="R3362" t="str">
            <v>N/A</v>
          </cell>
          <cell r="V3362">
            <v>0</v>
          </cell>
        </row>
        <row r="3363">
          <cell r="G3363" t="str">
            <v>EV2A</v>
          </cell>
          <cell r="J3363" t="str">
            <v>WH</v>
          </cell>
          <cell r="L3363" t="str">
            <v>Energy</v>
          </cell>
          <cell r="M3363" t="str">
            <v>Summer</v>
          </cell>
          <cell r="N3363" t="str">
            <v>Peak</v>
          </cell>
          <cell r="R3363" t="str">
            <v>N/A</v>
          </cell>
          <cell r="V3363">
            <v>0</v>
          </cell>
        </row>
        <row r="3364">
          <cell r="G3364" t="str">
            <v>EV2A</v>
          </cell>
          <cell r="J3364" t="str">
            <v>WH</v>
          </cell>
          <cell r="L3364" t="str">
            <v>Energy</v>
          </cell>
          <cell r="M3364" t="str">
            <v>Winter</v>
          </cell>
          <cell r="N3364" t="str">
            <v>Off Peak</v>
          </cell>
          <cell r="R3364" t="str">
            <v>N/A</v>
          </cell>
          <cell r="V3364">
            <v>0</v>
          </cell>
        </row>
        <row r="3365">
          <cell r="G3365" t="str">
            <v>EV2A</v>
          </cell>
          <cell r="J3365" t="str">
            <v>WH</v>
          </cell>
          <cell r="L3365" t="str">
            <v>Energy</v>
          </cell>
          <cell r="M3365" t="str">
            <v>Winter</v>
          </cell>
          <cell r="N3365" t="str">
            <v>Part Peak</v>
          </cell>
          <cell r="R3365" t="str">
            <v>N/A</v>
          </cell>
          <cell r="V3365">
            <v>0</v>
          </cell>
        </row>
        <row r="3366">
          <cell r="G3366" t="str">
            <v>EV2A</v>
          </cell>
          <cell r="J3366" t="str">
            <v>WH</v>
          </cell>
          <cell r="L3366" t="str">
            <v>Energy</v>
          </cell>
          <cell r="M3366" t="str">
            <v>Winter</v>
          </cell>
          <cell r="N3366" t="str">
            <v>Peak</v>
          </cell>
          <cell r="R3366" t="str">
            <v>N/A</v>
          </cell>
          <cell r="V3366">
            <v>0</v>
          </cell>
        </row>
        <row r="3367">
          <cell r="G3367" t="str">
            <v>EV2B</v>
          </cell>
          <cell r="J3367" t="str">
            <v>WH</v>
          </cell>
          <cell r="L3367" t="str">
            <v>Energy</v>
          </cell>
          <cell r="M3367" t="str">
            <v>Summer</v>
          </cell>
          <cell r="N3367" t="str">
            <v>Off Peak</v>
          </cell>
          <cell r="R3367" t="str">
            <v>N/A</v>
          </cell>
          <cell r="V3367">
            <v>0</v>
          </cell>
        </row>
        <row r="3368">
          <cell r="G3368" t="str">
            <v>EV2B</v>
          </cell>
          <cell r="J3368" t="str">
            <v>WH</v>
          </cell>
          <cell r="L3368" t="str">
            <v>Energy</v>
          </cell>
          <cell r="M3368" t="str">
            <v>Summer</v>
          </cell>
          <cell r="N3368" t="str">
            <v>Part Peak</v>
          </cell>
          <cell r="R3368" t="str">
            <v>N/A</v>
          </cell>
          <cell r="V3368">
            <v>0</v>
          </cell>
        </row>
        <row r="3369">
          <cell r="G3369" t="str">
            <v>EV2B</v>
          </cell>
          <cell r="J3369" t="str">
            <v>WH</v>
          </cell>
          <cell r="L3369" t="str">
            <v>Energy</v>
          </cell>
          <cell r="M3369" t="str">
            <v>Summer</v>
          </cell>
          <cell r="N3369" t="str">
            <v>Peak</v>
          </cell>
          <cell r="R3369" t="str">
            <v>N/A</v>
          </cell>
          <cell r="V3369">
            <v>0</v>
          </cell>
        </row>
        <row r="3370">
          <cell r="G3370" t="str">
            <v>EV2B</v>
          </cell>
          <cell r="J3370" t="str">
            <v>WH</v>
          </cell>
          <cell r="L3370" t="str">
            <v>Energy</v>
          </cell>
          <cell r="M3370" t="str">
            <v>Winter</v>
          </cell>
          <cell r="N3370" t="str">
            <v>Off Peak</v>
          </cell>
          <cell r="R3370" t="str">
            <v>N/A</v>
          </cell>
          <cell r="V3370">
            <v>0</v>
          </cell>
        </row>
        <row r="3371">
          <cell r="G3371" t="str">
            <v>EV2B</v>
          </cell>
          <cell r="J3371" t="str">
            <v>WH</v>
          </cell>
          <cell r="L3371" t="str">
            <v>Energy</v>
          </cell>
          <cell r="M3371" t="str">
            <v>Winter</v>
          </cell>
          <cell r="N3371" t="str">
            <v>Part Peak</v>
          </cell>
          <cell r="R3371" t="str">
            <v>N/A</v>
          </cell>
          <cell r="V3371">
            <v>0</v>
          </cell>
        </row>
        <row r="3372">
          <cell r="G3372" t="str">
            <v>EV2B</v>
          </cell>
          <cell r="J3372" t="str">
            <v>WH</v>
          </cell>
          <cell r="L3372" t="str">
            <v>Energy</v>
          </cell>
          <cell r="M3372" t="str">
            <v>Winter</v>
          </cell>
          <cell r="N3372" t="str">
            <v>Peak</v>
          </cell>
          <cell r="R3372" t="str">
            <v>N/A</v>
          </cell>
          <cell r="V3372">
            <v>0</v>
          </cell>
        </row>
        <row r="3373">
          <cell r="G3373" t="str">
            <v>EVA</v>
          </cell>
          <cell r="J3373" t="str">
            <v>WH</v>
          </cell>
          <cell r="L3373" t="str">
            <v>Energy</v>
          </cell>
          <cell r="M3373" t="str">
            <v>N/A</v>
          </cell>
          <cell r="N3373" t="str">
            <v>Min Bill kWh</v>
          </cell>
          <cell r="R3373" t="str">
            <v>N/A</v>
          </cell>
          <cell r="V3373">
            <v>0</v>
          </cell>
        </row>
        <row r="3374">
          <cell r="G3374" t="str">
            <v>EVA</v>
          </cell>
          <cell r="J3374" t="str">
            <v>WH</v>
          </cell>
          <cell r="L3374" t="str">
            <v>Energy</v>
          </cell>
          <cell r="M3374" t="str">
            <v>Summer</v>
          </cell>
          <cell r="N3374" t="str">
            <v>Off Peak</v>
          </cell>
          <cell r="R3374" t="str">
            <v>N/A</v>
          </cell>
          <cell r="V3374">
            <v>0</v>
          </cell>
        </row>
        <row r="3375">
          <cell r="G3375" t="str">
            <v>EVA</v>
          </cell>
          <cell r="J3375" t="str">
            <v>WH</v>
          </cell>
          <cell r="L3375" t="str">
            <v>Energy</v>
          </cell>
          <cell r="M3375" t="str">
            <v>Summer</v>
          </cell>
          <cell r="N3375" t="str">
            <v>Part Peak</v>
          </cell>
          <cell r="R3375" t="str">
            <v>N/A</v>
          </cell>
          <cell r="V3375">
            <v>0</v>
          </cell>
        </row>
        <row r="3376">
          <cell r="G3376" t="str">
            <v>EVA</v>
          </cell>
          <cell r="J3376" t="str">
            <v>WH</v>
          </cell>
          <cell r="L3376" t="str">
            <v>Energy</v>
          </cell>
          <cell r="M3376" t="str">
            <v>Summer</v>
          </cell>
          <cell r="N3376" t="str">
            <v>Peak</v>
          </cell>
          <cell r="R3376" t="str">
            <v>N/A</v>
          </cell>
          <cell r="V3376">
            <v>0</v>
          </cell>
        </row>
        <row r="3377">
          <cell r="G3377" t="str">
            <v>EVA</v>
          </cell>
          <cell r="J3377" t="str">
            <v>WH</v>
          </cell>
          <cell r="L3377" t="str">
            <v>Energy</v>
          </cell>
          <cell r="M3377" t="str">
            <v>Winter</v>
          </cell>
          <cell r="N3377" t="str">
            <v>Off Peak</v>
          </cell>
          <cell r="R3377" t="str">
            <v>N/A</v>
          </cell>
          <cell r="V3377">
            <v>0</v>
          </cell>
        </row>
        <row r="3378">
          <cell r="G3378" t="str">
            <v>EVA</v>
          </cell>
          <cell r="J3378" t="str">
            <v>WH</v>
          </cell>
          <cell r="L3378" t="str">
            <v>Energy</v>
          </cell>
          <cell r="M3378" t="str">
            <v>Winter</v>
          </cell>
          <cell r="N3378" t="str">
            <v>Part Peak</v>
          </cell>
          <cell r="R3378" t="str">
            <v>N/A</v>
          </cell>
          <cell r="V3378">
            <v>0</v>
          </cell>
        </row>
        <row r="3379">
          <cell r="G3379" t="str">
            <v>EVA</v>
          </cell>
          <cell r="J3379" t="str">
            <v>WH</v>
          </cell>
          <cell r="L3379" t="str">
            <v>Energy</v>
          </cell>
          <cell r="M3379" t="str">
            <v>Winter</v>
          </cell>
          <cell r="N3379" t="str">
            <v>Peak</v>
          </cell>
          <cell r="R3379" t="str">
            <v>N/A</v>
          </cell>
          <cell r="V3379">
            <v>0</v>
          </cell>
        </row>
        <row r="3380">
          <cell r="G3380" t="str">
            <v>EVB</v>
          </cell>
          <cell r="J3380" t="str">
            <v>WH</v>
          </cell>
          <cell r="L3380" t="str">
            <v>Energy</v>
          </cell>
          <cell r="M3380" t="str">
            <v>Summer</v>
          </cell>
          <cell r="N3380" t="str">
            <v>Off Peak</v>
          </cell>
          <cell r="R3380" t="str">
            <v>N/A</v>
          </cell>
          <cell r="V3380">
            <v>0</v>
          </cell>
        </row>
        <row r="3381">
          <cell r="G3381" t="str">
            <v>EVB</v>
          </cell>
          <cell r="J3381" t="str">
            <v>WH</v>
          </cell>
          <cell r="L3381" t="str">
            <v>Energy</v>
          </cell>
          <cell r="M3381" t="str">
            <v>Summer</v>
          </cell>
          <cell r="N3381" t="str">
            <v>Part Peak</v>
          </cell>
          <cell r="R3381" t="str">
            <v>N/A</v>
          </cell>
          <cell r="V3381">
            <v>0</v>
          </cell>
        </row>
        <row r="3382">
          <cell r="G3382" t="str">
            <v>EVB</v>
          </cell>
          <cell r="J3382" t="str">
            <v>WH</v>
          </cell>
          <cell r="L3382" t="str">
            <v>Energy</v>
          </cell>
          <cell r="M3382" t="str">
            <v>Summer</v>
          </cell>
          <cell r="N3382" t="str">
            <v>Peak</v>
          </cell>
          <cell r="R3382" t="str">
            <v>N/A</v>
          </cell>
          <cell r="V3382">
            <v>0</v>
          </cell>
        </row>
        <row r="3383">
          <cell r="G3383" t="str">
            <v>EVB</v>
          </cell>
          <cell r="J3383" t="str">
            <v>WH</v>
          </cell>
          <cell r="L3383" t="str">
            <v>Energy</v>
          </cell>
          <cell r="M3383" t="str">
            <v>Winter</v>
          </cell>
          <cell r="N3383" t="str">
            <v>Off Peak</v>
          </cell>
          <cell r="R3383" t="str">
            <v>N/A</v>
          </cell>
          <cell r="V3383">
            <v>0</v>
          </cell>
        </row>
        <row r="3384">
          <cell r="G3384" t="str">
            <v>EVB</v>
          </cell>
          <cell r="J3384" t="str">
            <v>WH</v>
          </cell>
          <cell r="L3384" t="str">
            <v>Energy</v>
          </cell>
          <cell r="M3384" t="str">
            <v>Winter</v>
          </cell>
          <cell r="N3384" t="str">
            <v>Part Peak</v>
          </cell>
          <cell r="R3384" t="str">
            <v>N/A</v>
          </cell>
          <cell r="V3384">
            <v>0</v>
          </cell>
        </row>
        <row r="3385">
          <cell r="G3385" t="str">
            <v>EVB</v>
          </cell>
          <cell r="J3385" t="str">
            <v>WH</v>
          </cell>
          <cell r="L3385" t="str">
            <v>Energy</v>
          </cell>
          <cell r="M3385" t="str">
            <v>Winter</v>
          </cell>
          <cell r="N3385" t="str">
            <v>Peak</v>
          </cell>
          <cell r="R3385" t="str">
            <v>N/A</v>
          </cell>
          <cell r="V3385">
            <v>0</v>
          </cell>
        </row>
        <row r="3386">
          <cell r="G3386" t="str">
            <v>ETOUD</v>
          </cell>
          <cell r="J3386" t="str">
            <v>WH</v>
          </cell>
          <cell r="L3386" t="str">
            <v>Energy</v>
          </cell>
          <cell r="M3386" t="str">
            <v>N/A</v>
          </cell>
          <cell r="N3386" t="str">
            <v>Min Bill kWh</v>
          </cell>
          <cell r="R3386" t="str">
            <v>N/A</v>
          </cell>
          <cell r="V3386">
            <v>0</v>
          </cell>
        </row>
        <row r="3387">
          <cell r="G3387" t="str">
            <v>ETOUD</v>
          </cell>
          <cell r="J3387" t="str">
            <v>WH</v>
          </cell>
          <cell r="L3387" t="str">
            <v>Energy</v>
          </cell>
          <cell r="M3387" t="str">
            <v>Summer</v>
          </cell>
          <cell r="N3387" t="str">
            <v>Off Peak</v>
          </cell>
          <cell r="R3387" t="str">
            <v>N/A</v>
          </cell>
          <cell r="V3387">
            <v>0</v>
          </cell>
        </row>
        <row r="3388">
          <cell r="G3388" t="str">
            <v>ETOUD</v>
          </cell>
          <cell r="J3388" t="str">
            <v>WH</v>
          </cell>
          <cell r="L3388" t="str">
            <v>Energy</v>
          </cell>
          <cell r="M3388" t="str">
            <v>Summer</v>
          </cell>
          <cell r="N3388" t="str">
            <v>Peak</v>
          </cell>
          <cell r="R3388" t="str">
            <v>N/A</v>
          </cell>
          <cell r="V3388">
            <v>0</v>
          </cell>
        </row>
        <row r="3389">
          <cell r="G3389" t="str">
            <v>ETOUD</v>
          </cell>
          <cell r="J3389" t="str">
            <v>WH</v>
          </cell>
          <cell r="L3389" t="str">
            <v>Energy</v>
          </cell>
          <cell r="M3389" t="str">
            <v>Winter</v>
          </cell>
          <cell r="N3389" t="str">
            <v>Off Peak</v>
          </cell>
          <cell r="R3389" t="str">
            <v>N/A</v>
          </cell>
          <cell r="V3389">
            <v>0</v>
          </cell>
        </row>
        <row r="3390">
          <cell r="G3390" t="str">
            <v>ETOUD</v>
          </cell>
          <cell r="J3390" t="str">
            <v>WH</v>
          </cell>
          <cell r="L3390" t="str">
            <v>Energy</v>
          </cell>
          <cell r="M3390" t="str">
            <v>Winter</v>
          </cell>
          <cell r="N3390" t="str">
            <v>Peak</v>
          </cell>
          <cell r="R3390" t="str">
            <v>N/A</v>
          </cell>
          <cell r="V3390">
            <v>0</v>
          </cell>
        </row>
        <row r="3391">
          <cell r="G3391" t="str">
            <v>ELTOUD</v>
          </cell>
          <cell r="J3391" t="str">
            <v>WH</v>
          </cell>
          <cell r="L3391" t="str">
            <v>Energy</v>
          </cell>
          <cell r="M3391" t="str">
            <v>N/A</v>
          </cell>
          <cell r="N3391" t="str">
            <v>Min Bill kWh</v>
          </cell>
          <cell r="R3391" t="str">
            <v>C</v>
          </cell>
          <cell r="V3391">
            <v>0</v>
          </cell>
        </row>
        <row r="3392">
          <cell r="G3392" t="str">
            <v>ELTOUD</v>
          </cell>
          <cell r="J3392" t="str">
            <v>WH</v>
          </cell>
          <cell r="L3392" t="str">
            <v>Energy</v>
          </cell>
          <cell r="M3392" t="str">
            <v>Summer</v>
          </cell>
          <cell r="N3392" t="str">
            <v>Off Peak</v>
          </cell>
          <cell r="R3392" t="str">
            <v>C</v>
          </cell>
          <cell r="V3392">
            <v>0</v>
          </cell>
        </row>
        <row r="3393">
          <cell r="G3393" t="str">
            <v>ELTOUD</v>
          </cell>
          <cell r="J3393" t="str">
            <v>WH</v>
          </cell>
          <cell r="L3393" t="str">
            <v>Energy</v>
          </cell>
          <cell r="M3393" t="str">
            <v>Summer</v>
          </cell>
          <cell r="N3393" t="str">
            <v>Peak</v>
          </cell>
          <cell r="R3393" t="str">
            <v>C</v>
          </cell>
          <cell r="V3393">
            <v>0</v>
          </cell>
        </row>
        <row r="3394">
          <cell r="G3394" t="str">
            <v>ELTOUD</v>
          </cell>
          <cell r="J3394" t="str">
            <v>WH</v>
          </cell>
          <cell r="L3394" t="str">
            <v>Energy</v>
          </cell>
          <cell r="M3394" t="str">
            <v>Winter</v>
          </cell>
          <cell r="N3394" t="str">
            <v>Off Peak</v>
          </cell>
          <cell r="R3394" t="str">
            <v>C</v>
          </cell>
          <cell r="V3394">
            <v>0</v>
          </cell>
        </row>
        <row r="3395">
          <cell r="G3395" t="str">
            <v>ELTOUD</v>
          </cell>
          <cell r="J3395" t="str">
            <v>WH</v>
          </cell>
          <cell r="L3395" t="str">
            <v>Energy</v>
          </cell>
          <cell r="M3395" t="str">
            <v>Winter</v>
          </cell>
          <cell r="N3395" t="str">
            <v>Peak</v>
          </cell>
          <cell r="R3395" t="str">
            <v>C</v>
          </cell>
          <cell r="V3395">
            <v>0</v>
          </cell>
        </row>
        <row r="3396">
          <cell r="G3396" t="str">
            <v>E-6</v>
          </cell>
          <cell r="J3396" t="str">
            <v>WH</v>
          </cell>
          <cell r="L3396" t="str">
            <v>Energy</v>
          </cell>
          <cell r="M3396" t="str">
            <v>N/A</v>
          </cell>
          <cell r="N3396" t="str">
            <v>Min Bill kWh</v>
          </cell>
          <cell r="R3396" t="str">
            <v>N/A</v>
          </cell>
          <cell r="V3396">
            <v>0</v>
          </cell>
        </row>
        <row r="3397">
          <cell r="G3397" t="str">
            <v>E-6</v>
          </cell>
          <cell r="J3397" t="str">
            <v>WH</v>
          </cell>
          <cell r="L3397" t="str">
            <v>Energy</v>
          </cell>
          <cell r="M3397" t="str">
            <v>Summer</v>
          </cell>
          <cell r="N3397" t="str">
            <v>Off Peak Tier 1</v>
          </cell>
          <cell r="R3397" t="str">
            <v>N/A</v>
          </cell>
          <cell r="V3397">
            <v>0</v>
          </cell>
        </row>
        <row r="3398">
          <cell r="G3398" t="str">
            <v>E-6</v>
          </cell>
          <cell r="J3398" t="str">
            <v>WH</v>
          </cell>
          <cell r="L3398" t="str">
            <v>Energy</v>
          </cell>
          <cell r="M3398" t="str">
            <v>Summer</v>
          </cell>
          <cell r="N3398" t="str">
            <v>Off Peak Tier 2</v>
          </cell>
          <cell r="R3398" t="str">
            <v>N/A</v>
          </cell>
          <cell r="V3398">
            <v>0</v>
          </cell>
        </row>
        <row r="3399">
          <cell r="G3399" t="str">
            <v>E-6</v>
          </cell>
          <cell r="J3399" t="str">
            <v>WH</v>
          </cell>
          <cell r="L3399" t="str">
            <v>Energy</v>
          </cell>
          <cell r="M3399" t="str">
            <v>Summer</v>
          </cell>
          <cell r="N3399" t="str">
            <v>Off Peak Tier 3</v>
          </cell>
          <cell r="R3399" t="str">
            <v>N/A</v>
          </cell>
          <cell r="V3399">
            <v>0</v>
          </cell>
        </row>
        <row r="3400">
          <cell r="G3400" t="str">
            <v>E-6</v>
          </cell>
          <cell r="J3400" t="str">
            <v>WH</v>
          </cell>
          <cell r="L3400" t="str">
            <v>Energy</v>
          </cell>
          <cell r="M3400" t="str">
            <v>Summer</v>
          </cell>
          <cell r="N3400" t="str">
            <v>Off Peak Tier 4</v>
          </cell>
          <cell r="R3400" t="str">
            <v>N/A</v>
          </cell>
          <cell r="V3400">
            <v>0</v>
          </cell>
        </row>
        <row r="3401">
          <cell r="G3401" t="str">
            <v>E-6</v>
          </cell>
          <cell r="J3401" t="str">
            <v>WH</v>
          </cell>
          <cell r="L3401" t="str">
            <v>Energy</v>
          </cell>
          <cell r="M3401" t="str">
            <v>Summer</v>
          </cell>
          <cell r="N3401" t="str">
            <v>Off Peak Tier 5</v>
          </cell>
          <cell r="R3401" t="str">
            <v>N/A</v>
          </cell>
          <cell r="V3401">
            <v>0</v>
          </cell>
        </row>
        <row r="3402">
          <cell r="G3402" t="str">
            <v>E-6</v>
          </cell>
          <cell r="J3402" t="str">
            <v>WH</v>
          </cell>
          <cell r="L3402" t="str">
            <v>Energy</v>
          </cell>
          <cell r="M3402" t="str">
            <v>Summer</v>
          </cell>
          <cell r="N3402" t="str">
            <v>Part Peak Tier 1</v>
          </cell>
          <cell r="R3402" t="str">
            <v>N/A</v>
          </cell>
          <cell r="V3402">
            <v>0</v>
          </cell>
        </row>
        <row r="3403">
          <cell r="G3403" t="str">
            <v>E-6</v>
          </cell>
          <cell r="J3403" t="str">
            <v>WH</v>
          </cell>
          <cell r="L3403" t="str">
            <v>Energy</v>
          </cell>
          <cell r="M3403" t="str">
            <v>Summer</v>
          </cell>
          <cell r="N3403" t="str">
            <v>Part Peak Tier 2</v>
          </cell>
          <cell r="R3403" t="str">
            <v>N/A</v>
          </cell>
          <cell r="V3403">
            <v>0</v>
          </cell>
        </row>
        <row r="3404">
          <cell r="G3404" t="str">
            <v>E-6</v>
          </cell>
          <cell r="J3404" t="str">
            <v>WH</v>
          </cell>
          <cell r="L3404" t="str">
            <v>Energy</v>
          </cell>
          <cell r="M3404" t="str">
            <v>Summer</v>
          </cell>
          <cell r="N3404" t="str">
            <v>Part Peak Tier 3</v>
          </cell>
          <cell r="R3404" t="str">
            <v>N/A</v>
          </cell>
          <cell r="V3404">
            <v>0</v>
          </cell>
        </row>
        <row r="3405">
          <cell r="G3405" t="str">
            <v>E-6</v>
          </cell>
          <cell r="J3405" t="str">
            <v>WH</v>
          </cell>
          <cell r="L3405" t="str">
            <v>Energy</v>
          </cell>
          <cell r="M3405" t="str">
            <v>Summer</v>
          </cell>
          <cell r="N3405" t="str">
            <v>Part Peak Tier 4</v>
          </cell>
          <cell r="R3405" t="str">
            <v>N/A</v>
          </cell>
          <cell r="V3405">
            <v>0</v>
          </cell>
        </row>
        <row r="3406">
          <cell r="G3406" t="str">
            <v>E-6</v>
          </cell>
          <cell r="J3406" t="str">
            <v>WH</v>
          </cell>
          <cell r="L3406" t="str">
            <v>Energy</v>
          </cell>
          <cell r="M3406" t="str">
            <v>Summer</v>
          </cell>
          <cell r="N3406" t="str">
            <v>Part Peak Tier 5</v>
          </cell>
          <cell r="R3406" t="str">
            <v>N/A</v>
          </cell>
          <cell r="V3406">
            <v>0</v>
          </cell>
        </row>
        <row r="3407">
          <cell r="G3407" t="str">
            <v>E-6</v>
          </cell>
          <cell r="J3407" t="str">
            <v>WH</v>
          </cell>
          <cell r="L3407" t="str">
            <v>Energy</v>
          </cell>
          <cell r="M3407" t="str">
            <v>Summer</v>
          </cell>
          <cell r="N3407" t="str">
            <v>Peak Tier 1</v>
          </cell>
          <cell r="R3407" t="str">
            <v>N/A</v>
          </cell>
          <cell r="V3407">
            <v>0</v>
          </cell>
        </row>
        <row r="3408">
          <cell r="G3408" t="str">
            <v>E-6</v>
          </cell>
          <cell r="J3408" t="str">
            <v>WH</v>
          </cell>
          <cell r="L3408" t="str">
            <v>Energy</v>
          </cell>
          <cell r="M3408" t="str">
            <v>Summer</v>
          </cell>
          <cell r="N3408" t="str">
            <v>Peak Tier 2</v>
          </cell>
          <cell r="R3408" t="str">
            <v>N/A</v>
          </cell>
          <cell r="V3408">
            <v>0</v>
          </cell>
        </row>
        <row r="3409">
          <cell r="G3409" t="str">
            <v>E-6</v>
          </cell>
          <cell r="J3409" t="str">
            <v>WH</v>
          </cell>
          <cell r="L3409" t="str">
            <v>Energy</v>
          </cell>
          <cell r="M3409" t="str">
            <v>Summer</v>
          </cell>
          <cell r="N3409" t="str">
            <v>Peak Tier 3</v>
          </cell>
          <cell r="R3409" t="str">
            <v>N/A</v>
          </cell>
          <cell r="V3409">
            <v>0</v>
          </cell>
        </row>
        <row r="3410">
          <cell r="G3410" t="str">
            <v>E-6</v>
          </cell>
          <cell r="J3410" t="str">
            <v>WH</v>
          </cell>
          <cell r="L3410" t="str">
            <v>Energy</v>
          </cell>
          <cell r="M3410" t="str">
            <v>Summer</v>
          </cell>
          <cell r="N3410" t="str">
            <v>Peak Tier 4</v>
          </cell>
          <cell r="R3410" t="str">
            <v>N/A</v>
          </cell>
          <cell r="V3410">
            <v>0</v>
          </cell>
        </row>
        <row r="3411">
          <cell r="G3411" t="str">
            <v>E-6</v>
          </cell>
          <cell r="J3411" t="str">
            <v>WH</v>
          </cell>
          <cell r="L3411" t="str">
            <v>Energy</v>
          </cell>
          <cell r="M3411" t="str">
            <v>Summer</v>
          </cell>
          <cell r="N3411" t="str">
            <v>Peak Tier 5</v>
          </cell>
          <cell r="R3411" t="str">
            <v>N/A</v>
          </cell>
          <cell r="V3411">
            <v>0</v>
          </cell>
        </row>
        <row r="3412">
          <cell r="G3412" t="str">
            <v>E-6</v>
          </cell>
          <cell r="J3412" t="str">
            <v>WH</v>
          </cell>
          <cell r="L3412" t="str">
            <v>Energy</v>
          </cell>
          <cell r="M3412" t="str">
            <v>Winter</v>
          </cell>
          <cell r="N3412" t="str">
            <v>Off Peak Tier 1</v>
          </cell>
          <cell r="R3412" t="str">
            <v>N/A</v>
          </cell>
          <cell r="V3412">
            <v>0</v>
          </cell>
        </row>
        <row r="3413">
          <cell r="G3413" t="str">
            <v>E-6</v>
          </cell>
          <cell r="J3413" t="str">
            <v>WH</v>
          </cell>
          <cell r="L3413" t="str">
            <v>Energy</v>
          </cell>
          <cell r="M3413" t="str">
            <v>Winter</v>
          </cell>
          <cell r="N3413" t="str">
            <v>Off Peak Tier 2</v>
          </cell>
          <cell r="R3413" t="str">
            <v>N/A</v>
          </cell>
          <cell r="V3413">
            <v>0</v>
          </cell>
        </row>
        <row r="3414">
          <cell r="G3414" t="str">
            <v>E-6</v>
          </cell>
          <cell r="J3414" t="str">
            <v>WH</v>
          </cell>
          <cell r="L3414" t="str">
            <v>Energy</v>
          </cell>
          <cell r="M3414" t="str">
            <v>Winter</v>
          </cell>
          <cell r="N3414" t="str">
            <v>Off Peak Tier 3</v>
          </cell>
          <cell r="R3414" t="str">
            <v>N/A</v>
          </cell>
          <cell r="V3414">
            <v>0</v>
          </cell>
        </row>
        <row r="3415">
          <cell r="G3415" t="str">
            <v>E-6</v>
          </cell>
          <cell r="J3415" t="str">
            <v>WH</v>
          </cell>
          <cell r="L3415" t="str">
            <v>Energy</v>
          </cell>
          <cell r="M3415" t="str">
            <v>Winter</v>
          </cell>
          <cell r="N3415" t="str">
            <v>Off Peak Tier 4</v>
          </cell>
          <cell r="R3415" t="str">
            <v>N/A</v>
          </cell>
          <cell r="V3415">
            <v>0</v>
          </cell>
        </row>
        <row r="3416">
          <cell r="G3416" t="str">
            <v>E-6</v>
          </cell>
          <cell r="J3416" t="str">
            <v>WH</v>
          </cell>
          <cell r="L3416" t="str">
            <v>Energy</v>
          </cell>
          <cell r="M3416" t="str">
            <v>Winter</v>
          </cell>
          <cell r="N3416" t="str">
            <v>Off Peak Tier 5</v>
          </cell>
          <cell r="R3416" t="str">
            <v>N/A</v>
          </cell>
          <cell r="V3416">
            <v>0</v>
          </cell>
        </row>
        <row r="3417">
          <cell r="G3417" t="str">
            <v>E-6</v>
          </cell>
          <cell r="J3417" t="str">
            <v>WH</v>
          </cell>
          <cell r="L3417" t="str">
            <v>Energy</v>
          </cell>
          <cell r="M3417" t="str">
            <v>Winter</v>
          </cell>
          <cell r="N3417" t="str">
            <v>Part Peak Tier 1</v>
          </cell>
          <cell r="R3417" t="str">
            <v>N/A</v>
          </cell>
          <cell r="V3417">
            <v>0</v>
          </cell>
        </row>
        <row r="3418">
          <cell r="G3418" t="str">
            <v>E-6</v>
          </cell>
          <cell r="J3418" t="str">
            <v>WH</v>
          </cell>
          <cell r="L3418" t="str">
            <v>Energy</v>
          </cell>
          <cell r="M3418" t="str">
            <v>Winter</v>
          </cell>
          <cell r="N3418" t="str">
            <v>Part Peak Tier 2</v>
          </cell>
          <cell r="R3418" t="str">
            <v>N/A</v>
          </cell>
          <cell r="V3418">
            <v>0</v>
          </cell>
        </row>
        <row r="3419">
          <cell r="G3419" t="str">
            <v>E-6</v>
          </cell>
          <cell r="J3419" t="str">
            <v>WH</v>
          </cell>
          <cell r="L3419" t="str">
            <v>Energy</v>
          </cell>
          <cell r="M3419" t="str">
            <v>Winter</v>
          </cell>
          <cell r="N3419" t="str">
            <v>Part Peak Tier 3</v>
          </cell>
          <cell r="R3419" t="str">
            <v>N/A</v>
          </cell>
          <cell r="V3419">
            <v>0</v>
          </cell>
        </row>
        <row r="3420">
          <cell r="G3420" t="str">
            <v>E-6</v>
          </cell>
          <cell r="J3420" t="str">
            <v>WH</v>
          </cell>
          <cell r="L3420" t="str">
            <v>Energy</v>
          </cell>
          <cell r="M3420" t="str">
            <v>Winter</v>
          </cell>
          <cell r="N3420" t="str">
            <v>Part Peak Tier 4</v>
          </cell>
          <cell r="R3420" t="str">
            <v>N/A</v>
          </cell>
          <cell r="V3420">
            <v>0</v>
          </cell>
        </row>
        <row r="3421">
          <cell r="G3421" t="str">
            <v>E-6</v>
          </cell>
          <cell r="J3421" t="str">
            <v>WH</v>
          </cell>
          <cell r="L3421" t="str">
            <v>Energy</v>
          </cell>
          <cell r="M3421" t="str">
            <v>Winter</v>
          </cell>
          <cell r="N3421" t="str">
            <v>Part Peak Tier 5</v>
          </cell>
          <cell r="R3421" t="str">
            <v>N/A</v>
          </cell>
          <cell r="V3421">
            <v>0</v>
          </cell>
        </row>
        <row r="3422">
          <cell r="G3422" t="str">
            <v>EL-6</v>
          </cell>
          <cell r="J3422" t="str">
            <v>WH</v>
          </cell>
          <cell r="L3422" t="str">
            <v>Energy</v>
          </cell>
          <cell r="M3422" t="str">
            <v>N/A</v>
          </cell>
          <cell r="N3422" t="str">
            <v>Min Bill kWh</v>
          </cell>
          <cell r="R3422" t="str">
            <v>C</v>
          </cell>
          <cell r="V3422">
            <v>0</v>
          </cell>
        </row>
        <row r="3423">
          <cell r="G3423" t="str">
            <v>EL-6</v>
          </cell>
          <cell r="J3423" t="str">
            <v>WH</v>
          </cell>
          <cell r="L3423" t="str">
            <v>Energy</v>
          </cell>
          <cell r="M3423" t="str">
            <v>Summer</v>
          </cell>
          <cell r="N3423" t="str">
            <v>Off Peak Tier 1</v>
          </cell>
          <cell r="R3423" t="str">
            <v>C</v>
          </cell>
          <cell r="V3423">
            <v>0</v>
          </cell>
        </row>
        <row r="3424">
          <cell r="G3424" t="str">
            <v>EL-6</v>
          </cell>
          <cell r="J3424" t="str">
            <v>WH</v>
          </cell>
          <cell r="L3424" t="str">
            <v>Energy</v>
          </cell>
          <cell r="M3424" t="str">
            <v>Summer</v>
          </cell>
          <cell r="N3424" t="str">
            <v>Off Peak Tier 2</v>
          </cell>
          <cell r="R3424" t="str">
            <v>C</v>
          </cell>
          <cell r="V3424">
            <v>0</v>
          </cell>
        </row>
        <row r="3425">
          <cell r="G3425" t="str">
            <v>EL-6</v>
          </cell>
          <cell r="J3425" t="str">
            <v>WH</v>
          </cell>
          <cell r="L3425" t="str">
            <v>Energy</v>
          </cell>
          <cell r="M3425" t="str">
            <v>Summer</v>
          </cell>
          <cell r="N3425" t="str">
            <v>Off Peak Tier 3</v>
          </cell>
          <cell r="R3425" t="str">
            <v>C</v>
          </cell>
          <cell r="V3425">
            <v>0</v>
          </cell>
        </row>
        <row r="3426">
          <cell r="G3426" t="str">
            <v>EL-6</v>
          </cell>
          <cell r="J3426" t="str">
            <v>WH</v>
          </cell>
          <cell r="L3426" t="str">
            <v>Energy</v>
          </cell>
          <cell r="M3426" t="str">
            <v>Summer</v>
          </cell>
          <cell r="N3426" t="str">
            <v>Off Peak Tier 4</v>
          </cell>
          <cell r="R3426" t="str">
            <v>C</v>
          </cell>
          <cell r="V3426">
            <v>0</v>
          </cell>
        </row>
        <row r="3427">
          <cell r="G3427" t="str">
            <v>EL-6</v>
          </cell>
          <cell r="J3427" t="str">
            <v>WH</v>
          </cell>
          <cell r="L3427" t="str">
            <v>Energy</v>
          </cell>
          <cell r="M3427" t="str">
            <v>Summer</v>
          </cell>
          <cell r="N3427" t="str">
            <v>Off Peak Tier 5</v>
          </cell>
          <cell r="R3427" t="str">
            <v>C</v>
          </cell>
          <cell r="V3427">
            <v>0</v>
          </cell>
        </row>
        <row r="3428">
          <cell r="G3428" t="str">
            <v>EL-6</v>
          </cell>
          <cell r="J3428" t="str">
            <v>WH</v>
          </cell>
          <cell r="L3428" t="str">
            <v>Energy</v>
          </cell>
          <cell r="M3428" t="str">
            <v>Summer</v>
          </cell>
          <cell r="N3428" t="str">
            <v>Part Peak Tier 1</v>
          </cell>
          <cell r="R3428" t="str">
            <v>C</v>
          </cell>
          <cell r="V3428">
            <v>0</v>
          </cell>
        </row>
        <row r="3429">
          <cell r="G3429" t="str">
            <v>EL-6</v>
          </cell>
          <cell r="J3429" t="str">
            <v>WH</v>
          </cell>
          <cell r="L3429" t="str">
            <v>Energy</v>
          </cell>
          <cell r="M3429" t="str">
            <v>Summer</v>
          </cell>
          <cell r="N3429" t="str">
            <v>Part Peak Tier 2</v>
          </cell>
          <cell r="R3429" t="str">
            <v>C</v>
          </cell>
          <cell r="V3429">
            <v>0</v>
          </cell>
        </row>
        <row r="3430">
          <cell r="G3430" t="str">
            <v>EL-6</v>
          </cell>
          <cell r="J3430" t="str">
            <v>WH</v>
          </cell>
          <cell r="L3430" t="str">
            <v>Energy</v>
          </cell>
          <cell r="M3430" t="str">
            <v>Summer</v>
          </cell>
          <cell r="N3430" t="str">
            <v>Part Peak Tier 3</v>
          </cell>
          <cell r="R3430" t="str">
            <v>C</v>
          </cell>
          <cell r="V3430">
            <v>0</v>
          </cell>
        </row>
        <row r="3431">
          <cell r="G3431" t="str">
            <v>EL-6</v>
          </cell>
          <cell r="J3431" t="str">
            <v>WH</v>
          </cell>
          <cell r="L3431" t="str">
            <v>Energy</v>
          </cell>
          <cell r="M3431" t="str">
            <v>Summer</v>
          </cell>
          <cell r="N3431" t="str">
            <v>Part Peak Tier 4</v>
          </cell>
          <cell r="R3431" t="str">
            <v>C</v>
          </cell>
          <cell r="V3431">
            <v>0</v>
          </cell>
        </row>
        <row r="3432">
          <cell r="G3432" t="str">
            <v>EL-6</v>
          </cell>
          <cell r="J3432" t="str">
            <v>WH</v>
          </cell>
          <cell r="L3432" t="str">
            <v>Energy</v>
          </cell>
          <cell r="M3432" t="str">
            <v>Summer</v>
          </cell>
          <cell r="N3432" t="str">
            <v>Part Peak Tier 5</v>
          </cell>
          <cell r="R3432" t="str">
            <v>C</v>
          </cell>
          <cell r="V3432">
            <v>0</v>
          </cell>
        </row>
        <row r="3433">
          <cell r="G3433" t="str">
            <v>EL-6</v>
          </cell>
          <cell r="J3433" t="str">
            <v>WH</v>
          </cell>
          <cell r="L3433" t="str">
            <v>Energy</v>
          </cell>
          <cell r="M3433" t="str">
            <v>Summer</v>
          </cell>
          <cell r="N3433" t="str">
            <v>Peak Tier 1</v>
          </cell>
          <cell r="R3433" t="str">
            <v>C</v>
          </cell>
          <cell r="V3433">
            <v>0</v>
          </cell>
        </row>
        <row r="3434">
          <cell r="G3434" t="str">
            <v>EL-6</v>
          </cell>
          <cell r="J3434" t="str">
            <v>WH</v>
          </cell>
          <cell r="L3434" t="str">
            <v>Energy</v>
          </cell>
          <cell r="M3434" t="str">
            <v>Summer</v>
          </cell>
          <cell r="N3434" t="str">
            <v>Peak Tier 2</v>
          </cell>
          <cell r="R3434" t="str">
            <v>C</v>
          </cell>
          <cell r="V3434">
            <v>0</v>
          </cell>
        </row>
        <row r="3435">
          <cell r="G3435" t="str">
            <v>EL-6</v>
          </cell>
          <cell r="J3435" t="str">
            <v>WH</v>
          </cell>
          <cell r="L3435" t="str">
            <v>Energy</v>
          </cell>
          <cell r="M3435" t="str">
            <v>Summer</v>
          </cell>
          <cell r="N3435" t="str">
            <v>Peak Tier 3</v>
          </cell>
          <cell r="R3435" t="str">
            <v>C</v>
          </cell>
          <cell r="V3435">
            <v>0</v>
          </cell>
        </row>
        <row r="3436">
          <cell r="G3436" t="str">
            <v>EL-6</v>
          </cell>
          <cell r="J3436" t="str">
            <v>WH</v>
          </cell>
          <cell r="L3436" t="str">
            <v>Energy</v>
          </cell>
          <cell r="M3436" t="str">
            <v>Summer</v>
          </cell>
          <cell r="N3436" t="str">
            <v>Peak Tier 4</v>
          </cell>
          <cell r="R3436" t="str">
            <v>C</v>
          </cell>
          <cell r="V3436">
            <v>0</v>
          </cell>
        </row>
        <row r="3437">
          <cell r="G3437" t="str">
            <v>EL-6</v>
          </cell>
          <cell r="J3437" t="str">
            <v>WH</v>
          </cell>
          <cell r="L3437" t="str">
            <v>Energy</v>
          </cell>
          <cell r="M3437" t="str">
            <v>Summer</v>
          </cell>
          <cell r="N3437" t="str">
            <v>Peak Tier 5</v>
          </cell>
          <cell r="R3437" t="str">
            <v>C</v>
          </cell>
          <cell r="V3437">
            <v>0</v>
          </cell>
        </row>
        <row r="3438">
          <cell r="G3438" t="str">
            <v>EL-6</v>
          </cell>
          <cell r="J3438" t="str">
            <v>WH</v>
          </cell>
          <cell r="L3438" t="str">
            <v>Energy</v>
          </cell>
          <cell r="M3438" t="str">
            <v>Winter</v>
          </cell>
          <cell r="N3438" t="str">
            <v>Off Peak Tier 1</v>
          </cell>
          <cell r="R3438" t="str">
            <v>C</v>
          </cell>
          <cell r="V3438">
            <v>0</v>
          </cell>
        </row>
        <row r="3439">
          <cell r="G3439" t="str">
            <v>EL-6</v>
          </cell>
          <cell r="J3439" t="str">
            <v>WH</v>
          </cell>
          <cell r="L3439" t="str">
            <v>Energy</v>
          </cell>
          <cell r="M3439" t="str">
            <v>Winter</v>
          </cell>
          <cell r="N3439" t="str">
            <v>Off Peak Tier 2</v>
          </cell>
          <cell r="R3439" t="str">
            <v>C</v>
          </cell>
          <cell r="V3439">
            <v>0</v>
          </cell>
        </row>
        <row r="3440">
          <cell r="G3440" t="str">
            <v>EL-6</v>
          </cell>
          <cell r="J3440" t="str">
            <v>WH</v>
          </cell>
          <cell r="L3440" t="str">
            <v>Energy</v>
          </cell>
          <cell r="M3440" t="str">
            <v>Winter</v>
          </cell>
          <cell r="N3440" t="str">
            <v>Off Peak Tier 3</v>
          </cell>
          <cell r="R3440" t="str">
            <v>C</v>
          </cell>
          <cell r="V3440">
            <v>0</v>
          </cell>
        </row>
        <row r="3441">
          <cell r="G3441" t="str">
            <v>EL-6</v>
          </cell>
          <cell r="J3441" t="str">
            <v>WH</v>
          </cell>
          <cell r="L3441" t="str">
            <v>Energy</v>
          </cell>
          <cell r="M3441" t="str">
            <v>Winter</v>
          </cell>
          <cell r="N3441" t="str">
            <v>Off Peak Tier 4</v>
          </cell>
          <cell r="R3441" t="str">
            <v>C</v>
          </cell>
          <cell r="V3441">
            <v>0</v>
          </cell>
        </row>
        <row r="3442">
          <cell r="G3442" t="str">
            <v>EL-6</v>
          </cell>
          <cell r="J3442" t="str">
            <v>WH</v>
          </cell>
          <cell r="L3442" t="str">
            <v>Energy</v>
          </cell>
          <cell r="M3442" t="str">
            <v>Winter</v>
          </cell>
          <cell r="N3442" t="str">
            <v>Off Peak Tier 5</v>
          </cell>
          <cell r="R3442" t="str">
            <v>C</v>
          </cell>
          <cell r="V3442">
            <v>0</v>
          </cell>
        </row>
        <row r="3443">
          <cell r="G3443" t="str">
            <v>EL-6</v>
          </cell>
          <cell r="J3443" t="str">
            <v>WH</v>
          </cell>
          <cell r="L3443" t="str">
            <v>Energy</v>
          </cell>
          <cell r="M3443" t="str">
            <v>Winter</v>
          </cell>
          <cell r="N3443" t="str">
            <v>Part Peak Tier 1</v>
          </cell>
          <cell r="R3443" t="str">
            <v>C</v>
          </cell>
          <cell r="V3443">
            <v>0</v>
          </cell>
        </row>
        <row r="3444">
          <cell r="G3444" t="str">
            <v>EL-6</v>
          </cell>
          <cell r="J3444" t="str">
            <v>WH</v>
          </cell>
          <cell r="L3444" t="str">
            <v>Energy</v>
          </cell>
          <cell r="M3444" t="str">
            <v>Winter</v>
          </cell>
          <cell r="N3444" t="str">
            <v>Part Peak Tier 2</v>
          </cell>
          <cell r="R3444" t="str">
            <v>C</v>
          </cell>
          <cell r="V3444">
            <v>0</v>
          </cell>
        </row>
        <row r="3445">
          <cell r="G3445" t="str">
            <v>EL-6</v>
          </cell>
          <cell r="J3445" t="str">
            <v>WH</v>
          </cell>
          <cell r="L3445" t="str">
            <v>Energy</v>
          </cell>
          <cell r="M3445" t="str">
            <v>Winter</v>
          </cell>
          <cell r="N3445" t="str">
            <v>Part Peak Tier 3</v>
          </cell>
          <cell r="R3445" t="str">
            <v>C</v>
          </cell>
          <cell r="V3445">
            <v>0</v>
          </cell>
        </row>
        <row r="3446">
          <cell r="G3446" t="str">
            <v>EL-6</v>
          </cell>
          <cell r="J3446" t="str">
            <v>WH</v>
          </cell>
          <cell r="L3446" t="str">
            <v>Energy</v>
          </cell>
          <cell r="M3446" t="str">
            <v>Winter</v>
          </cell>
          <cell r="N3446" t="str">
            <v>Part Peak Tier 4</v>
          </cell>
          <cell r="R3446" t="str">
            <v>C</v>
          </cell>
          <cell r="V3446">
            <v>0</v>
          </cell>
        </row>
        <row r="3447">
          <cell r="G3447" t="str">
            <v>EL-6</v>
          </cell>
          <cell r="J3447" t="str">
            <v>WH</v>
          </cell>
          <cell r="L3447" t="str">
            <v>Energy</v>
          </cell>
          <cell r="M3447" t="str">
            <v>Winter</v>
          </cell>
          <cell r="N3447" t="str">
            <v>Part Peak Tier 5</v>
          </cell>
          <cell r="R3447" t="str">
            <v>C</v>
          </cell>
          <cell r="V3447">
            <v>0</v>
          </cell>
        </row>
        <row r="3448">
          <cell r="G3448" t="str">
            <v>ELTOUB</v>
          </cell>
          <cell r="J3448" t="str">
            <v>WH</v>
          </cell>
          <cell r="L3448" t="str">
            <v>Energy</v>
          </cell>
          <cell r="M3448" t="str">
            <v>N/A</v>
          </cell>
          <cell r="N3448" t="str">
            <v>Min Bill kWh</v>
          </cell>
          <cell r="R3448" t="str">
            <v>C</v>
          </cell>
          <cell r="V3448">
            <v>0</v>
          </cell>
        </row>
        <row r="3449">
          <cell r="G3449" t="str">
            <v>ELTOUB</v>
          </cell>
          <cell r="J3449" t="str">
            <v>WH</v>
          </cell>
          <cell r="L3449" t="str">
            <v>Energy</v>
          </cell>
          <cell r="M3449" t="str">
            <v>Summer</v>
          </cell>
          <cell r="N3449" t="str">
            <v>Off Peak</v>
          </cell>
          <cell r="R3449" t="str">
            <v>C</v>
          </cell>
          <cell r="V3449">
            <v>0</v>
          </cell>
        </row>
        <row r="3450">
          <cell r="G3450" t="str">
            <v>ELTOUB</v>
          </cell>
          <cell r="J3450" t="str">
            <v>WH</v>
          </cell>
          <cell r="L3450" t="str">
            <v>Energy</v>
          </cell>
          <cell r="M3450" t="str">
            <v>Summer</v>
          </cell>
          <cell r="N3450" t="str">
            <v>Peak</v>
          </cell>
          <cell r="R3450" t="str">
            <v>C</v>
          </cell>
          <cell r="V3450">
            <v>0</v>
          </cell>
        </row>
        <row r="3451">
          <cell r="G3451" t="str">
            <v>ELTOUB</v>
          </cell>
          <cell r="J3451" t="str">
            <v>WH</v>
          </cell>
          <cell r="L3451" t="str">
            <v>Energy</v>
          </cell>
          <cell r="M3451" t="str">
            <v>Winter</v>
          </cell>
          <cell r="N3451" t="str">
            <v>Off Peak</v>
          </cell>
          <cell r="R3451" t="str">
            <v>C</v>
          </cell>
          <cell r="V3451">
            <v>0</v>
          </cell>
        </row>
        <row r="3452">
          <cell r="G3452" t="str">
            <v>ELTOUB</v>
          </cell>
          <cell r="J3452" t="str">
            <v>WH</v>
          </cell>
          <cell r="L3452" t="str">
            <v>Energy</v>
          </cell>
          <cell r="M3452" t="str">
            <v>Winter</v>
          </cell>
          <cell r="N3452" t="str">
            <v>Peak</v>
          </cell>
          <cell r="R3452" t="str">
            <v>C</v>
          </cell>
          <cell r="V3452">
            <v>0</v>
          </cell>
        </row>
        <row r="3453">
          <cell r="G3453" t="str">
            <v>ETOUB</v>
          </cell>
          <cell r="J3453" t="str">
            <v>WH</v>
          </cell>
          <cell r="L3453" t="str">
            <v>Energy</v>
          </cell>
          <cell r="M3453" t="str">
            <v>N/A</v>
          </cell>
          <cell r="N3453" t="str">
            <v>Min Bill kWh</v>
          </cell>
          <cell r="R3453" t="str">
            <v>N/A</v>
          </cell>
          <cell r="V3453">
            <v>0</v>
          </cell>
        </row>
        <row r="3454">
          <cell r="G3454" t="str">
            <v>ETOUB</v>
          </cell>
          <cell r="J3454" t="str">
            <v>WH</v>
          </cell>
          <cell r="L3454" t="str">
            <v>Energy</v>
          </cell>
          <cell r="M3454" t="str">
            <v>Summer</v>
          </cell>
          <cell r="N3454" t="str">
            <v>Off Peak</v>
          </cell>
          <cell r="R3454" t="str">
            <v>N/A</v>
          </cell>
          <cell r="V3454">
            <v>0</v>
          </cell>
        </row>
        <row r="3455">
          <cell r="G3455" t="str">
            <v>ETOUB</v>
          </cell>
          <cell r="J3455" t="str">
            <v>WH</v>
          </cell>
          <cell r="L3455" t="str">
            <v>Energy</v>
          </cell>
          <cell r="M3455" t="str">
            <v>Summer</v>
          </cell>
          <cell r="N3455" t="str">
            <v>Peak</v>
          </cell>
          <cell r="R3455" t="str">
            <v>N/A</v>
          </cell>
          <cell r="V3455">
            <v>0</v>
          </cell>
        </row>
        <row r="3456">
          <cell r="G3456" t="str">
            <v>ETOUB</v>
          </cell>
          <cell r="J3456" t="str">
            <v>WH</v>
          </cell>
          <cell r="L3456" t="str">
            <v>Energy</v>
          </cell>
          <cell r="M3456" t="str">
            <v>Winter</v>
          </cell>
          <cell r="N3456" t="str">
            <v>Off Peak</v>
          </cell>
          <cell r="R3456" t="str">
            <v>N/A</v>
          </cell>
          <cell r="V3456">
            <v>0</v>
          </cell>
        </row>
        <row r="3457">
          <cell r="G3457" t="str">
            <v>ETOUB</v>
          </cell>
          <cell r="J3457" t="str">
            <v>WH</v>
          </cell>
          <cell r="L3457" t="str">
            <v>Energy</v>
          </cell>
          <cell r="M3457" t="str">
            <v>Winter</v>
          </cell>
          <cell r="N3457" t="str">
            <v>Peak</v>
          </cell>
          <cell r="R3457" t="str">
            <v>N/A</v>
          </cell>
          <cell r="V3457">
            <v>0</v>
          </cell>
        </row>
        <row r="3458">
          <cell r="G3458" t="str">
            <v>EV2A</v>
          </cell>
          <cell r="J3458" t="str">
            <v>WH</v>
          </cell>
          <cell r="L3458" t="str">
            <v>Energy</v>
          </cell>
          <cell r="M3458" t="str">
            <v>Summer</v>
          </cell>
          <cell r="N3458" t="str">
            <v>Off Peak</v>
          </cell>
          <cell r="R3458" t="str">
            <v>N/A</v>
          </cell>
          <cell r="V3458">
            <v>0</v>
          </cell>
        </row>
        <row r="3459">
          <cell r="G3459" t="str">
            <v>EV2A</v>
          </cell>
          <cell r="J3459" t="str">
            <v>WH</v>
          </cell>
          <cell r="L3459" t="str">
            <v>Energy</v>
          </cell>
          <cell r="M3459" t="str">
            <v>Summer</v>
          </cell>
          <cell r="N3459" t="str">
            <v>Part Peak</v>
          </cell>
          <cell r="R3459" t="str">
            <v>N/A</v>
          </cell>
          <cell r="V3459">
            <v>0</v>
          </cell>
        </row>
        <row r="3460">
          <cell r="G3460" t="str">
            <v>EV2A</v>
          </cell>
          <cell r="J3460" t="str">
            <v>WH</v>
          </cell>
          <cell r="L3460" t="str">
            <v>Energy</v>
          </cell>
          <cell r="M3460" t="str">
            <v>Summer</v>
          </cell>
          <cell r="N3460" t="str">
            <v>Peak</v>
          </cell>
          <cell r="R3460" t="str">
            <v>N/A</v>
          </cell>
          <cell r="V3460">
            <v>0</v>
          </cell>
        </row>
        <row r="3461">
          <cell r="G3461" t="str">
            <v>EV2A</v>
          </cell>
          <cell r="J3461" t="str">
            <v>WH</v>
          </cell>
          <cell r="L3461" t="str">
            <v>Energy</v>
          </cell>
          <cell r="M3461" t="str">
            <v>Winter</v>
          </cell>
          <cell r="N3461" t="str">
            <v>Off Peak</v>
          </cell>
          <cell r="R3461" t="str">
            <v>N/A</v>
          </cell>
          <cell r="V3461">
            <v>0</v>
          </cell>
        </row>
        <row r="3462">
          <cell r="G3462" t="str">
            <v>EV2A</v>
          </cell>
          <cell r="J3462" t="str">
            <v>WH</v>
          </cell>
          <cell r="L3462" t="str">
            <v>Energy</v>
          </cell>
          <cell r="M3462" t="str">
            <v>Winter</v>
          </cell>
          <cell r="N3462" t="str">
            <v>Part Peak</v>
          </cell>
          <cell r="R3462" t="str">
            <v>N/A</v>
          </cell>
          <cell r="V3462">
            <v>0</v>
          </cell>
        </row>
        <row r="3463">
          <cell r="G3463" t="str">
            <v>EV2A</v>
          </cell>
          <cell r="J3463" t="str">
            <v>WH</v>
          </cell>
          <cell r="L3463" t="str">
            <v>Energy</v>
          </cell>
          <cell r="M3463" t="str">
            <v>Winter</v>
          </cell>
          <cell r="N3463" t="str">
            <v>Peak</v>
          </cell>
          <cell r="R3463" t="str">
            <v>N/A</v>
          </cell>
          <cell r="V3463">
            <v>0</v>
          </cell>
        </row>
        <row r="3464">
          <cell r="G3464" t="str">
            <v>EV2B</v>
          </cell>
          <cell r="J3464" t="str">
            <v>WH</v>
          </cell>
          <cell r="L3464" t="str">
            <v>Energy</v>
          </cell>
          <cell r="M3464" t="str">
            <v>Summer</v>
          </cell>
          <cell r="N3464" t="str">
            <v>Off Peak</v>
          </cell>
          <cell r="R3464" t="str">
            <v>N/A</v>
          </cell>
          <cell r="V3464">
            <v>0</v>
          </cell>
        </row>
        <row r="3465">
          <cell r="G3465" t="str">
            <v>EV2B</v>
          </cell>
          <cell r="J3465" t="str">
            <v>WH</v>
          </cell>
          <cell r="L3465" t="str">
            <v>Energy</v>
          </cell>
          <cell r="M3465" t="str">
            <v>Summer</v>
          </cell>
          <cell r="N3465" t="str">
            <v>Part Peak</v>
          </cell>
          <cell r="R3465" t="str">
            <v>N/A</v>
          </cell>
          <cell r="V3465">
            <v>0</v>
          </cell>
        </row>
        <row r="3466">
          <cell r="G3466" t="str">
            <v>EV2B</v>
          </cell>
          <cell r="J3466" t="str">
            <v>WH</v>
          </cell>
          <cell r="L3466" t="str">
            <v>Energy</v>
          </cell>
          <cell r="M3466" t="str">
            <v>Summer</v>
          </cell>
          <cell r="N3466" t="str">
            <v>Peak</v>
          </cell>
          <cell r="R3466" t="str">
            <v>N/A</v>
          </cell>
          <cell r="V3466">
            <v>0</v>
          </cell>
        </row>
        <row r="3467">
          <cell r="G3467" t="str">
            <v>EV2B</v>
          </cell>
          <cell r="J3467" t="str">
            <v>WH</v>
          </cell>
          <cell r="L3467" t="str">
            <v>Energy</v>
          </cell>
          <cell r="M3467" t="str">
            <v>Winter</v>
          </cell>
          <cell r="N3467" t="str">
            <v>Off Peak</v>
          </cell>
          <cell r="R3467" t="str">
            <v>N/A</v>
          </cell>
          <cell r="V3467">
            <v>0</v>
          </cell>
        </row>
        <row r="3468">
          <cell r="G3468" t="str">
            <v>EV2B</v>
          </cell>
          <cell r="J3468" t="str">
            <v>WH</v>
          </cell>
          <cell r="L3468" t="str">
            <v>Energy</v>
          </cell>
          <cell r="M3468" t="str">
            <v>Winter</v>
          </cell>
          <cell r="N3468" t="str">
            <v>Part Peak</v>
          </cell>
          <cell r="R3468" t="str">
            <v>N/A</v>
          </cell>
          <cell r="V3468">
            <v>0</v>
          </cell>
        </row>
        <row r="3469">
          <cell r="G3469" t="str">
            <v>EV2B</v>
          </cell>
          <cell r="J3469" t="str">
            <v>WH</v>
          </cell>
          <cell r="L3469" t="str">
            <v>Energy</v>
          </cell>
          <cell r="M3469" t="str">
            <v>Winter</v>
          </cell>
          <cell r="N3469" t="str">
            <v>Peak</v>
          </cell>
          <cell r="R3469" t="str">
            <v>N/A</v>
          </cell>
          <cell r="V3469">
            <v>0</v>
          </cell>
        </row>
        <row r="3470">
          <cell r="G3470" t="str">
            <v>EVA</v>
          </cell>
          <cell r="J3470" t="str">
            <v>WH</v>
          </cell>
          <cell r="L3470" t="str">
            <v>Energy</v>
          </cell>
          <cell r="M3470" t="str">
            <v>N/A</v>
          </cell>
          <cell r="N3470" t="str">
            <v>Min Bill kWh</v>
          </cell>
          <cell r="R3470" t="str">
            <v>N/A</v>
          </cell>
          <cell r="V3470">
            <v>0</v>
          </cell>
        </row>
        <row r="3471">
          <cell r="G3471" t="str">
            <v>EVA</v>
          </cell>
          <cell r="J3471" t="str">
            <v>WH</v>
          </cell>
          <cell r="L3471" t="str">
            <v>Energy</v>
          </cell>
          <cell r="M3471" t="str">
            <v>Summer</v>
          </cell>
          <cell r="N3471" t="str">
            <v>Off Peak</v>
          </cell>
          <cell r="R3471" t="str">
            <v>N/A</v>
          </cell>
          <cell r="V3471">
            <v>0</v>
          </cell>
        </row>
        <row r="3472">
          <cell r="G3472" t="str">
            <v>EVA</v>
          </cell>
          <cell r="J3472" t="str">
            <v>WH</v>
          </cell>
          <cell r="L3472" t="str">
            <v>Energy</v>
          </cell>
          <cell r="M3472" t="str">
            <v>Summer</v>
          </cell>
          <cell r="N3472" t="str">
            <v>Part Peak</v>
          </cell>
          <cell r="R3472" t="str">
            <v>N/A</v>
          </cell>
          <cell r="V3472">
            <v>0</v>
          </cell>
        </row>
        <row r="3473">
          <cell r="G3473" t="str">
            <v>EVA</v>
          </cell>
          <cell r="J3473" t="str">
            <v>WH</v>
          </cell>
          <cell r="L3473" t="str">
            <v>Energy</v>
          </cell>
          <cell r="M3473" t="str">
            <v>Summer</v>
          </cell>
          <cell r="N3473" t="str">
            <v>Peak</v>
          </cell>
          <cell r="R3473" t="str">
            <v>N/A</v>
          </cell>
          <cell r="V3473">
            <v>0</v>
          </cell>
        </row>
        <row r="3474">
          <cell r="G3474" t="str">
            <v>EVA</v>
          </cell>
          <cell r="J3474" t="str">
            <v>WH</v>
          </cell>
          <cell r="L3474" t="str">
            <v>Energy</v>
          </cell>
          <cell r="M3474" t="str">
            <v>Winter</v>
          </cell>
          <cell r="N3474" t="str">
            <v>Off Peak</v>
          </cell>
          <cell r="R3474" t="str">
            <v>N/A</v>
          </cell>
          <cell r="V3474">
            <v>0</v>
          </cell>
        </row>
        <row r="3475">
          <cell r="G3475" t="str">
            <v>EVA</v>
          </cell>
          <cell r="J3475" t="str">
            <v>WH</v>
          </cell>
          <cell r="L3475" t="str">
            <v>Energy</v>
          </cell>
          <cell r="M3475" t="str">
            <v>Winter</v>
          </cell>
          <cell r="N3475" t="str">
            <v>Part Peak</v>
          </cell>
          <cell r="R3475" t="str">
            <v>N/A</v>
          </cell>
          <cell r="V3475">
            <v>0</v>
          </cell>
        </row>
        <row r="3476">
          <cell r="G3476" t="str">
            <v>EVA</v>
          </cell>
          <cell r="J3476" t="str">
            <v>WH</v>
          </cell>
          <cell r="L3476" t="str">
            <v>Energy</v>
          </cell>
          <cell r="M3476" t="str">
            <v>Winter</v>
          </cell>
          <cell r="N3476" t="str">
            <v>Peak</v>
          </cell>
          <cell r="R3476" t="str">
            <v>N/A</v>
          </cell>
          <cell r="V3476">
            <v>0</v>
          </cell>
        </row>
        <row r="3477">
          <cell r="G3477" t="str">
            <v>EVB</v>
          </cell>
          <cell r="J3477" t="str">
            <v>WH</v>
          </cell>
          <cell r="L3477" t="str">
            <v>Energy</v>
          </cell>
          <cell r="M3477" t="str">
            <v>Summer</v>
          </cell>
          <cell r="N3477" t="str">
            <v>Off Peak</v>
          </cell>
          <cell r="R3477" t="str">
            <v>N/A</v>
          </cell>
          <cell r="V3477">
            <v>0</v>
          </cell>
        </row>
        <row r="3478">
          <cell r="G3478" t="str">
            <v>EVB</v>
          </cell>
          <cell r="J3478" t="str">
            <v>WH</v>
          </cell>
          <cell r="L3478" t="str">
            <v>Energy</v>
          </cell>
          <cell r="M3478" t="str">
            <v>Summer</v>
          </cell>
          <cell r="N3478" t="str">
            <v>Part Peak</v>
          </cell>
          <cell r="R3478" t="str">
            <v>N/A</v>
          </cell>
          <cell r="V3478">
            <v>0</v>
          </cell>
        </row>
        <row r="3479">
          <cell r="G3479" t="str">
            <v>EVB</v>
          </cell>
          <cell r="J3479" t="str">
            <v>WH</v>
          </cell>
          <cell r="L3479" t="str">
            <v>Energy</v>
          </cell>
          <cell r="M3479" t="str">
            <v>Summer</v>
          </cell>
          <cell r="N3479" t="str">
            <v>Peak</v>
          </cell>
          <cell r="R3479" t="str">
            <v>N/A</v>
          </cell>
          <cell r="V3479">
            <v>0</v>
          </cell>
        </row>
        <row r="3480">
          <cell r="G3480" t="str">
            <v>EVB</v>
          </cell>
          <cell r="J3480" t="str">
            <v>WH</v>
          </cell>
          <cell r="L3480" t="str">
            <v>Energy</v>
          </cell>
          <cell r="M3480" t="str">
            <v>Winter</v>
          </cell>
          <cell r="N3480" t="str">
            <v>Off Peak</v>
          </cell>
          <cell r="R3480" t="str">
            <v>N/A</v>
          </cell>
          <cell r="V3480">
            <v>0</v>
          </cell>
        </row>
        <row r="3481">
          <cell r="G3481" t="str">
            <v>EVB</v>
          </cell>
          <cell r="J3481" t="str">
            <v>WH</v>
          </cell>
          <cell r="L3481" t="str">
            <v>Energy</v>
          </cell>
          <cell r="M3481" t="str">
            <v>Winter</v>
          </cell>
          <cell r="N3481" t="str">
            <v>Part Peak</v>
          </cell>
          <cell r="R3481" t="str">
            <v>N/A</v>
          </cell>
          <cell r="V3481">
            <v>0</v>
          </cell>
        </row>
        <row r="3482">
          <cell r="G3482" t="str">
            <v>EVB</v>
          </cell>
          <cell r="J3482" t="str">
            <v>WH</v>
          </cell>
          <cell r="L3482" t="str">
            <v>Energy</v>
          </cell>
          <cell r="M3482" t="str">
            <v>Winter</v>
          </cell>
          <cell r="N3482" t="str">
            <v>Peak</v>
          </cell>
          <cell r="R3482" t="str">
            <v>N/A</v>
          </cell>
          <cell r="V3482">
            <v>0</v>
          </cell>
        </row>
        <row r="3483">
          <cell r="G3483" t="str">
            <v>ETOUD</v>
          </cell>
          <cell r="J3483" t="str">
            <v>WH</v>
          </cell>
          <cell r="L3483" t="str">
            <v>Energy</v>
          </cell>
          <cell r="M3483" t="str">
            <v>N/A</v>
          </cell>
          <cell r="N3483" t="str">
            <v>Min Bill kWh</v>
          </cell>
          <cell r="R3483" t="str">
            <v>N/A</v>
          </cell>
          <cell r="V3483">
            <v>0</v>
          </cell>
        </row>
        <row r="3484">
          <cell r="G3484" t="str">
            <v>ETOUD</v>
          </cell>
          <cell r="J3484" t="str">
            <v>WH</v>
          </cell>
          <cell r="L3484" t="str">
            <v>Energy</v>
          </cell>
          <cell r="M3484" t="str">
            <v>Summer</v>
          </cell>
          <cell r="N3484" t="str">
            <v>Off Peak</v>
          </cell>
          <cell r="R3484" t="str">
            <v>N/A</v>
          </cell>
          <cell r="V3484">
            <v>0</v>
          </cell>
        </row>
        <row r="3485">
          <cell r="G3485" t="str">
            <v>ETOUD</v>
          </cell>
          <cell r="J3485" t="str">
            <v>WH</v>
          </cell>
          <cell r="L3485" t="str">
            <v>Energy</v>
          </cell>
          <cell r="M3485" t="str">
            <v>Summer</v>
          </cell>
          <cell r="N3485" t="str">
            <v>Peak</v>
          </cell>
          <cell r="R3485" t="str">
            <v>N/A</v>
          </cell>
          <cell r="V3485">
            <v>0</v>
          </cell>
        </row>
        <row r="3486">
          <cell r="G3486" t="str">
            <v>ETOUD</v>
          </cell>
          <cell r="J3486" t="str">
            <v>WH</v>
          </cell>
          <cell r="L3486" t="str">
            <v>Energy</v>
          </cell>
          <cell r="M3486" t="str">
            <v>Winter</v>
          </cell>
          <cell r="N3486" t="str">
            <v>Off Peak</v>
          </cell>
          <cell r="R3486" t="str">
            <v>N/A</v>
          </cell>
          <cell r="V3486">
            <v>0</v>
          </cell>
        </row>
        <row r="3487">
          <cell r="G3487" t="str">
            <v>ETOUD</v>
          </cell>
          <cell r="J3487" t="str">
            <v>WH</v>
          </cell>
          <cell r="L3487" t="str">
            <v>Energy</v>
          </cell>
          <cell r="M3487" t="str">
            <v>Winter</v>
          </cell>
          <cell r="N3487" t="str">
            <v>Peak</v>
          </cell>
          <cell r="R3487" t="str">
            <v>N/A</v>
          </cell>
          <cell r="V3487">
            <v>0</v>
          </cell>
        </row>
        <row r="3488">
          <cell r="G3488" t="str">
            <v>ELTOUD</v>
          </cell>
          <cell r="J3488" t="str">
            <v>WH</v>
          </cell>
          <cell r="L3488" t="str">
            <v>Energy</v>
          </cell>
          <cell r="M3488" t="str">
            <v>N/A</v>
          </cell>
          <cell r="N3488" t="str">
            <v>Min Bill kWh</v>
          </cell>
          <cell r="R3488" t="str">
            <v>C</v>
          </cell>
          <cell r="V3488">
            <v>0</v>
          </cell>
        </row>
        <row r="3489">
          <cell r="G3489" t="str">
            <v>ELTOUD</v>
          </cell>
          <cell r="J3489" t="str">
            <v>WH</v>
          </cell>
          <cell r="L3489" t="str">
            <v>Energy</v>
          </cell>
          <cell r="M3489" t="str">
            <v>Summer</v>
          </cell>
          <cell r="N3489" t="str">
            <v>Off Peak</v>
          </cell>
          <cell r="R3489" t="str">
            <v>C</v>
          </cell>
          <cell r="V3489">
            <v>0</v>
          </cell>
        </row>
        <row r="3490">
          <cell r="G3490" t="str">
            <v>ELTOUD</v>
          </cell>
          <cell r="J3490" t="str">
            <v>WH</v>
          </cell>
          <cell r="L3490" t="str">
            <v>Energy</v>
          </cell>
          <cell r="M3490" t="str">
            <v>Summer</v>
          </cell>
          <cell r="N3490" t="str">
            <v>Peak</v>
          </cell>
          <cell r="R3490" t="str">
            <v>C</v>
          </cell>
          <cell r="V3490">
            <v>0</v>
          </cell>
        </row>
        <row r="3491">
          <cell r="G3491" t="str">
            <v>ELTOUD</v>
          </cell>
          <cell r="J3491" t="str">
            <v>WH</v>
          </cell>
          <cell r="L3491" t="str">
            <v>Energy</v>
          </cell>
          <cell r="M3491" t="str">
            <v>Winter</v>
          </cell>
          <cell r="N3491" t="str">
            <v>Off Peak</v>
          </cell>
          <cell r="R3491" t="str">
            <v>C</v>
          </cell>
          <cell r="V3491">
            <v>0</v>
          </cell>
        </row>
        <row r="3492">
          <cell r="G3492" t="str">
            <v>ELTOUD</v>
          </cell>
          <cell r="J3492" t="str">
            <v>WH</v>
          </cell>
          <cell r="L3492" t="str">
            <v>Energy</v>
          </cell>
          <cell r="M3492" t="str">
            <v>Winter</v>
          </cell>
          <cell r="N3492" t="str">
            <v>Peak</v>
          </cell>
          <cell r="R3492" t="str">
            <v>C</v>
          </cell>
          <cell r="V3492">
            <v>0</v>
          </cell>
        </row>
        <row r="3493">
          <cell r="G3493" t="str">
            <v>E-6</v>
          </cell>
          <cell r="J3493" t="str">
            <v>WH</v>
          </cell>
          <cell r="L3493" t="str">
            <v>Energy</v>
          </cell>
          <cell r="M3493" t="str">
            <v>N/A</v>
          </cell>
          <cell r="N3493" t="str">
            <v>Min Bill kWh</v>
          </cell>
          <cell r="R3493" t="str">
            <v>N/A</v>
          </cell>
          <cell r="V3493">
            <v>0</v>
          </cell>
        </row>
        <row r="3494">
          <cell r="G3494" t="str">
            <v>E-6</v>
          </cell>
          <cell r="J3494" t="str">
            <v>WH</v>
          </cell>
          <cell r="L3494" t="str">
            <v>Energy</v>
          </cell>
          <cell r="M3494" t="str">
            <v>Summer</v>
          </cell>
          <cell r="N3494" t="str">
            <v>Off Peak Tier 1</v>
          </cell>
          <cell r="R3494" t="str">
            <v>N/A</v>
          </cell>
          <cell r="V3494">
            <v>0</v>
          </cell>
        </row>
        <row r="3495">
          <cell r="G3495" t="str">
            <v>E-6</v>
          </cell>
          <cell r="J3495" t="str">
            <v>WH</v>
          </cell>
          <cell r="L3495" t="str">
            <v>Energy</v>
          </cell>
          <cell r="M3495" t="str">
            <v>Summer</v>
          </cell>
          <cell r="N3495" t="str">
            <v>Off Peak Tier 2</v>
          </cell>
          <cell r="R3495" t="str">
            <v>N/A</v>
          </cell>
          <cell r="V3495">
            <v>0</v>
          </cell>
        </row>
        <row r="3496">
          <cell r="G3496" t="str">
            <v>E-6</v>
          </cell>
          <cell r="J3496" t="str">
            <v>WH</v>
          </cell>
          <cell r="L3496" t="str">
            <v>Energy</v>
          </cell>
          <cell r="M3496" t="str">
            <v>Summer</v>
          </cell>
          <cell r="N3496" t="str">
            <v>Off Peak Tier 3</v>
          </cell>
          <cell r="R3496" t="str">
            <v>N/A</v>
          </cell>
          <cell r="V3496">
            <v>0</v>
          </cell>
        </row>
        <row r="3497">
          <cell r="G3497" t="str">
            <v>E-6</v>
          </cell>
          <cell r="J3497" t="str">
            <v>WH</v>
          </cell>
          <cell r="L3497" t="str">
            <v>Energy</v>
          </cell>
          <cell r="M3497" t="str">
            <v>Summer</v>
          </cell>
          <cell r="N3497" t="str">
            <v>Off Peak Tier 4</v>
          </cell>
          <cell r="R3497" t="str">
            <v>N/A</v>
          </cell>
          <cell r="V3497">
            <v>0</v>
          </cell>
        </row>
        <row r="3498">
          <cell r="G3498" t="str">
            <v>E-6</v>
          </cell>
          <cell r="J3498" t="str">
            <v>WH</v>
          </cell>
          <cell r="L3498" t="str">
            <v>Energy</v>
          </cell>
          <cell r="M3498" t="str">
            <v>Summer</v>
          </cell>
          <cell r="N3498" t="str">
            <v>Off Peak Tier 5</v>
          </cell>
          <cell r="R3498" t="str">
            <v>N/A</v>
          </cell>
          <cell r="V3498">
            <v>0</v>
          </cell>
        </row>
        <row r="3499">
          <cell r="G3499" t="str">
            <v>E-6</v>
          </cell>
          <cell r="J3499" t="str">
            <v>WH</v>
          </cell>
          <cell r="L3499" t="str">
            <v>Energy</v>
          </cell>
          <cell r="M3499" t="str">
            <v>Summer</v>
          </cell>
          <cell r="N3499" t="str">
            <v>Part Peak Tier 1</v>
          </cell>
          <cell r="R3499" t="str">
            <v>N/A</v>
          </cell>
          <cell r="V3499">
            <v>0</v>
          </cell>
        </row>
        <row r="3500">
          <cell r="G3500" t="str">
            <v>E-6</v>
          </cell>
          <cell r="J3500" t="str">
            <v>WH</v>
          </cell>
          <cell r="L3500" t="str">
            <v>Energy</v>
          </cell>
          <cell r="M3500" t="str">
            <v>Summer</v>
          </cell>
          <cell r="N3500" t="str">
            <v>Part Peak Tier 2</v>
          </cell>
          <cell r="R3500" t="str">
            <v>N/A</v>
          </cell>
          <cell r="V3500">
            <v>0</v>
          </cell>
        </row>
        <row r="3501">
          <cell r="G3501" t="str">
            <v>E-6</v>
          </cell>
          <cell r="J3501" t="str">
            <v>WH</v>
          </cell>
          <cell r="L3501" t="str">
            <v>Energy</v>
          </cell>
          <cell r="M3501" t="str">
            <v>Summer</v>
          </cell>
          <cell r="N3501" t="str">
            <v>Part Peak Tier 3</v>
          </cell>
          <cell r="R3501" t="str">
            <v>N/A</v>
          </cell>
          <cell r="V3501">
            <v>0</v>
          </cell>
        </row>
        <row r="3502">
          <cell r="G3502" t="str">
            <v>E-6</v>
          </cell>
          <cell r="J3502" t="str">
            <v>WH</v>
          </cell>
          <cell r="L3502" t="str">
            <v>Energy</v>
          </cell>
          <cell r="M3502" t="str">
            <v>Summer</v>
          </cell>
          <cell r="N3502" t="str">
            <v>Part Peak Tier 4</v>
          </cell>
          <cell r="R3502" t="str">
            <v>N/A</v>
          </cell>
          <cell r="V3502">
            <v>0</v>
          </cell>
        </row>
        <row r="3503">
          <cell r="G3503" t="str">
            <v>E-6</v>
          </cell>
          <cell r="J3503" t="str">
            <v>WH</v>
          </cell>
          <cell r="L3503" t="str">
            <v>Energy</v>
          </cell>
          <cell r="M3503" t="str">
            <v>Summer</v>
          </cell>
          <cell r="N3503" t="str">
            <v>Part Peak Tier 5</v>
          </cell>
          <cell r="R3503" t="str">
            <v>N/A</v>
          </cell>
          <cell r="V3503">
            <v>0</v>
          </cell>
        </row>
        <row r="3504">
          <cell r="G3504" t="str">
            <v>E-6</v>
          </cell>
          <cell r="J3504" t="str">
            <v>WH</v>
          </cell>
          <cell r="L3504" t="str">
            <v>Energy</v>
          </cell>
          <cell r="M3504" t="str">
            <v>Summer</v>
          </cell>
          <cell r="N3504" t="str">
            <v>Peak Tier 1</v>
          </cell>
          <cell r="R3504" t="str">
            <v>N/A</v>
          </cell>
          <cell r="V3504">
            <v>0</v>
          </cell>
        </row>
        <row r="3505">
          <cell r="G3505" t="str">
            <v>E-6</v>
          </cell>
          <cell r="J3505" t="str">
            <v>WH</v>
          </cell>
          <cell r="L3505" t="str">
            <v>Energy</v>
          </cell>
          <cell r="M3505" t="str">
            <v>Summer</v>
          </cell>
          <cell r="N3505" t="str">
            <v>Peak Tier 2</v>
          </cell>
          <cell r="R3505" t="str">
            <v>N/A</v>
          </cell>
          <cell r="V3505">
            <v>0</v>
          </cell>
        </row>
        <row r="3506">
          <cell r="G3506" t="str">
            <v>E-6</v>
          </cell>
          <cell r="J3506" t="str">
            <v>WH</v>
          </cell>
          <cell r="L3506" t="str">
            <v>Energy</v>
          </cell>
          <cell r="M3506" t="str">
            <v>Summer</v>
          </cell>
          <cell r="N3506" t="str">
            <v>Peak Tier 3</v>
          </cell>
          <cell r="R3506" t="str">
            <v>N/A</v>
          </cell>
          <cell r="V3506">
            <v>0</v>
          </cell>
        </row>
        <row r="3507">
          <cell r="G3507" t="str">
            <v>E-6</v>
          </cell>
          <cell r="J3507" t="str">
            <v>WH</v>
          </cell>
          <cell r="L3507" t="str">
            <v>Energy</v>
          </cell>
          <cell r="M3507" t="str">
            <v>Summer</v>
          </cell>
          <cell r="N3507" t="str">
            <v>Peak Tier 4</v>
          </cell>
          <cell r="R3507" t="str">
            <v>N/A</v>
          </cell>
          <cell r="V3507">
            <v>0</v>
          </cell>
        </row>
        <row r="3508">
          <cell r="G3508" t="str">
            <v>E-6</v>
          </cell>
          <cell r="J3508" t="str">
            <v>WH</v>
          </cell>
          <cell r="L3508" t="str">
            <v>Energy</v>
          </cell>
          <cell r="M3508" t="str">
            <v>Summer</v>
          </cell>
          <cell r="N3508" t="str">
            <v>Peak Tier 5</v>
          </cell>
          <cell r="R3508" t="str">
            <v>N/A</v>
          </cell>
          <cell r="V3508">
            <v>0</v>
          </cell>
        </row>
        <row r="3509">
          <cell r="G3509" t="str">
            <v>E-6</v>
          </cell>
          <cell r="J3509" t="str">
            <v>WH</v>
          </cell>
          <cell r="L3509" t="str">
            <v>Energy</v>
          </cell>
          <cell r="M3509" t="str">
            <v>Winter</v>
          </cell>
          <cell r="N3509" t="str">
            <v>Off Peak Tier 1</v>
          </cell>
          <cell r="R3509" t="str">
            <v>N/A</v>
          </cell>
          <cell r="V3509">
            <v>0</v>
          </cell>
        </row>
        <row r="3510">
          <cell r="G3510" t="str">
            <v>E-6</v>
          </cell>
          <cell r="J3510" t="str">
            <v>WH</v>
          </cell>
          <cell r="L3510" t="str">
            <v>Energy</v>
          </cell>
          <cell r="M3510" t="str">
            <v>Winter</v>
          </cell>
          <cell r="N3510" t="str">
            <v>Off Peak Tier 2</v>
          </cell>
          <cell r="R3510" t="str">
            <v>N/A</v>
          </cell>
          <cell r="V3510">
            <v>0</v>
          </cell>
        </row>
        <row r="3511">
          <cell r="G3511" t="str">
            <v>E-6</v>
          </cell>
          <cell r="J3511" t="str">
            <v>WH</v>
          </cell>
          <cell r="L3511" t="str">
            <v>Energy</v>
          </cell>
          <cell r="M3511" t="str">
            <v>Winter</v>
          </cell>
          <cell r="N3511" t="str">
            <v>Off Peak Tier 3</v>
          </cell>
          <cell r="R3511" t="str">
            <v>N/A</v>
          </cell>
          <cell r="V3511">
            <v>0</v>
          </cell>
        </row>
        <row r="3512">
          <cell r="G3512" t="str">
            <v>E-6</v>
          </cell>
          <cell r="J3512" t="str">
            <v>WH</v>
          </cell>
          <cell r="L3512" t="str">
            <v>Energy</v>
          </cell>
          <cell r="M3512" t="str">
            <v>Winter</v>
          </cell>
          <cell r="N3512" t="str">
            <v>Off Peak Tier 4</v>
          </cell>
          <cell r="R3512" t="str">
            <v>N/A</v>
          </cell>
          <cell r="V3512">
            <v>0</v>
          </cell>
        </row>
        <row r="3513">
          <cell r="G3513" t="str">
            <v>E-6</v>
          </cell>
          <cell r="J3513" t="str">
            <v>WH</v>
          </cell>
          <cell r="L3513" t="str">
            <v>Energy</v>
          </cell>
          <cell r="M3513" t="str">
            <v>Winter</v>
          </cell>
          <cell r="N3513" t="str">
            <v>Off Peak Tier 5</v>
          </cell>
          <cell r="R3513" t="str">
            <v>N/A</v>
          </cell>
          <cell r="V3513">
            <v>0</v>
          </cell>
        </row>
        <row r="3514">
          <cell r="G3514" t="str">
            <v>E-6</v>
          </cell>
          <cell r="J3514" t="str">
            <v>WH</v>
          </cell>
          <cell r="L3514" t="str">
            <v>Energy</v>
          </cell>
          <cell r="M3514" t="str">
            <v>Winter</v>
          </cell>
          <cell r="N3514" t="str">
            <v>Part Peak Tier 1</v>
          </cell>
          <cell r="R3514" t="str">
            <v>N/A</v>
          </cell>
          <cell r="V3514">
            <v>0</v>
          </cell>
        </row>
        <row r="3515">
          <cell r="G3515" t="str">
            <v>E-6</v>
          </cell>
          <cell r="J3515" t="str">
            <v>WH</v>
          </cell>
          <cell r="L3515" t="str">
            <v>Energy</v>
          </cell>
          <cell r="M3515" t="str">
            <v>Winter</v>
          </cell>
          <cell r="N3515" t="str">
            <v>Part Peak Tier 2</v>
          </cell>
          <cell r="R3515" t="str">
            <v>N/A</v>
          </cell>
          <cell r="V3515">
            <v>0</v>
          </cell>
        </row>
        <row r="3516">
          <cell r="G3516" t="str">
            <v>E-6</v>
          </cell>
          <cell r="J3516" t="str">
            <v>WH</v>
          </cell>
          <cell r="L3516" t="str">
            <v>Energy</v>
          </cell>
          <cell r="M3516" t="str">
            <v>Winter</v>
          </cell>
          <cell r="N3516" t="str">
            <v>Part Peak Tier 3</v>
          </cell>
          <cell r="R3516" t="str">
            <v>N/A</v>
          </cell>
          <cell r="V3516">
            <v>0</v>
          </cell>
        </row>
        <row r="3517">
          <cell r="G3517" t="str">
            <v>E-6</v>
          </cell>
          <cell r="J3517" t="str">
            <v>WH</v>
          </cell>
          <cell r="L3517" t="str">
            <v>Energy</v>
          </cell>
          <cell r="M3517" t="str">
            <v>Winter</v>
          </cell>
          <cell r="N3517" t="str">
            <v>Part Peak Tier 4</v>
          </cell>
          <cell r="R3517" t="str">
            <v>N/A</v>
          </cell>
          <cell r="V3517">
            <v>0</v>
          </cell>
        </row>
        <row r="3518">
          <cell r="G3518" t="str">
            <v>E-6</v>
          </cell>
          <cell r="J3518" t="str">
            <v>WH</v>
          </cell>
          <cell r="L3518" t="str">
            <v>Energy</v>
          </cell>
          <cell r="M3518" t="str">
            <v>Winter</v>
          </cell>
          <cell r="N3518" t="str">
            <v>Part Peak Tier 5</v>
          </cell>
          <cell r="R3518" t="str">
            <v>N/A</v>
          </cell>
          <cell r="V3518">
            <v>0</v>
          </cell>
        </row>
        <row r="3519">
          <cell r="G3519" t="str">
            <v>EL-6</v>
          </cell>
          <cell r="J3519" t="str">
            <v>WH</v>
          </cell>
          <cell r="L3519" t="str">
            <v>Energy</v>
          </cell>
          <cell r="M3519" t="str">
            <v>N/A</v>
          </cell>
          <cell r="N3519" t="str">
            <v>Min Bill kWh</v>
          </cell>
          <cell r="R3519" t="str">
            <v>C</v>
          </cell>
          <cell r="V3519">
            <v>0</v>
          </cell>
        </row>
        <row r="3520">
          <cell r="G3520" t="str">
            <v>EL-6</v>
          </cell>
          <cell r="J3520" t="str">
            <v>WH</v>
          </cell>
          <cell r="L3520" t="str">
            <v>Energy</v>
          </cell>
          <cell r="M3520" t="str">
            <v>Summer</v>
          </cell>
          <cell r="N3520" t="str">
            <v>Off Peak Tier 1</v>
          </cell>
          <cell r="R3520" t="str">
            <v>C</v>
          </cell>
          <cell r="V3520">
            <v>0</v>
          </cell>
        </row>
        <row r="3521">
          <cell r="G3521" t="str">
            <v>EL-6</v>
          </cell>
          <cell r="J3521" t="str">
            <v>WH</v>
          </cell>
          <cell r="L3521" t="str">
            <v>Energy</v>
          </cell>
          <cell r="M3521" t="str">
            <v>Summer</v>
          </cell>
          <cell r="N3521" t="str">
            <v>Off Peak Tier 2</v>
          </cell>
          <cell r="R3521" t="str">
            <v>C</v>
          </cell>
          <cell r="V3521">
            <v>0</v>
          </cell>
        </row>
        <row r="3522">
          <cell r="G3522" t="str">
            <v>EL-6</v>
          </cell>
          <cell r="J3522" t="str">
            <v>WH</v>
          </cell>
          <cell r="L3522" t="str">
            <v>Energy</v>
          </cell>
          <cell r="M3522" t="str">
            <v>Summer</v>
          </cell>
          <cell r="N3522" t="str">
            <v>Off Peak Tier 3</v>
          </cell>
          <cell r="R3522" t="str">
            <v>C</v>
          </cell>
          <cell r="V3522">
            <v>0</v>
          </cell>
        </row>
        <row r="3523">
          <cell r="G3523" t="str">
            <v>EL-6</v>
          </cell>
          <cell r="J3523" t="str">
            <v>WH</v>
          </cell>
          <cell r="L3523" t="str">
            <v>Energy</v>
          </cell>
          <cell r="M3523" t="str">
            <v>Summer</v>
          </cell>
          <cell r="N3523" t="str">
            <v>Off Peak Tier 4</v>
          </cell>
          <cell r="R3523" t="str">
            <v>C</v>
          </cell>
          <cell r="V3523">
            <v>0</v>
          </cell>
        </row>
        <row r="3524">
          <cell r="G3524" t="str">
            <v>EL-6</v>
          </cell>
          <cell r="J3524" t="str">
            <v>WH</v>
          </cell>
          <cell r="L3524" t="str">
            <v>Energy</v>
          </cell>
          <cell r="M3524" t="str">
            <v>Summer</v>
          </cell>
          <cell r="N3524" t="str">
            <v>Off Peak Tier 5</v>
          </cell>
          <cell r="R3524" t="str">
            <v>C</v>
          </cell>
          <cell r="V3524">
            <v>0</v>
          </cell>
        </row>
        <row r="3525">
          <cell r="G3525" t="str">
            <v>EL-6</v>
          </cell>
          <cell r="J3525" t="str">
            <v>WH</v>
          </cell>
          <cell r="L3525" t="str">
            <v>Energy</v>
          </cell>
          <cell r="M3525" t="str">
            <v>Summer</v>
          </cell>
          <cell r="N3525" t="str">
            <v>Part Peak Tier 1</v>
          </cell>
          <cell r="R3525" t="str">
            <v>C</v>
          </cell>
          <cell r="V3525">
            <v>0</v>
          </cell>
        </row>
        <row r="3526">
          <cell r="G3526" t="str">
            <v>EL-6</v>
          </cell>
          <cell r="J3526" t="str">
            <v>WH</v>
          </cell>
          <cell r="L3526" t="str">
            <v>Energy</v>
          </cell>
          <cell r="M3526" t="str">
            <v>Summer</v>
          </cell>
          <cell r="N3526" t="str">
            <v>Part Peak Tier 2</v>
          </cell>
          <cell r="R3526" t="str">
            <v>C</v>
          </cell>
          <cell r="V3526">
            <v>0</v>
          </cell>
        </row>
        <row r="3527">
          <cell r="G3527" t="str">
            <v>EL-6</v>
          </cell>
          <cell r="J3527" t="str">
            <v>WH</v>
          </cell>
          <cell r="L3527" t="str">
            <v>Energy</v>
          </cell>
          <cell r="M3527" t="str">
            <v>Summer</v>
          </cell>
          <cell r="N3527" t="str">
            <v>Part Peak Tier 3</v>
          </cell>
          <cell r="R3527" t="str">
            <v>C</v>
          </cell>
          <cell r="V3527">
            <v>0</v>
          </cell>
        </row>
        <row r="3528">
          <cell r="G3528" t="str">
            <v>EL-6</v>
          </cell>
          <cell r="J3528" t="str">
            <v>WH</v>
          </cell>
          <cell r="L3528" t="str">
            <v>Energy</v>
          </cell>
          <cell r="M3528" t="str">
            <v>Summer</v>
          </cell>
          <cell r="N3528" t="str">
            <v>Part Peak Tier 4</v>
          </cell>
          <cell r="R3528" t="str">
            <v>C</v>
          </cell>
          <cell r="V3528">
            <v>0</v>
          </cell>
        </row>
        <row r="3529">
          <cell r="G3529" t="str">
            <v>EL-6</v>
          </cell>
          <cell r="J3529" t="str">
            <v>WH</v>
          </cell>
          <cell r="L3529" t="str">
            <v>Energy</v>
          </cell>
          <cell r="M3529" t="str">
            <v>Summer</v>
          </cell>
          <cell r="N3529" t="str">
            <v>Part Peak Tier 5</v>
          </cell>
          <cell r="R3529" t="str">
            <v>C</v>
          </cell>
          <cell r="V3529">
            <v>0</v>
          </cell>
        </row>
        <row r="3530">
          <cell r="G3530" t="str">
            <v>EL-6</v>
          </cell>
          <cell r="J3530" t="str">
            <v>WH</v>
          </cell>
          <cell r="L3530" t="str">
            <v>Energy</v>
          </cell>
          <cell r="M3530" t="str">
            <v>Summer</v>
          </cell>
          <cell r="N3530" t="str">
            <v>Peak Tier 1</v>
          </cell>
          <cell r="R3530" t="str">
            <v>C</v>
          </cell>
          <cell r="V3530">
            <v>0</v>
          </cell>
        </row>
        <row r="3531">
          <cell r="G3531" t="str">
            <v>EL-6</v>
          </cell>
          <cell r="J3531" t="str">
            <v>WH</v>
          </cell>
          <cell r="L3531" t="str">
            <v>Energy</v>
          </cell>
          <cell r="M3531" t="str">
            <v>Summer</v>
          </cell>
          <cell r="N3531" t="str">
            <v>Peak Tier 2</v>
          </cell>
          <cell r="R3531" t="str">
            <v>C</v>
          </cell>
          <cell r="V3531">
            <v>0</v>
          </cell>
        </row>
        <row r="3532">
          <cell r="G3532" t="str">
            <v>EL-6</v>
          </cell>
          <cell r="J3532" t="str">
            <v>WH</v>
          </cell>
          <cell r="L3532" t="str">
            <v>Energy</v>
          </cell>
          <cell r="M3532" t="str">
            <v>Summer</v>
          </cell>
          <cell r="N3532" t="str">
            <v>Peak Tier 3</v>
          </cell>
          <cell r="R3532" t="str">
            <v>C</v>
          </cell>
          <cell r="V3532">
            <v>0</v>
          </cell>
        </row>
        <row r="3533">
          <cell r="G3533" t="str">
            <v>EL-6</v>
          </cell>
          <cell r="J3533" t="str">
            <v>WH</v>
          </cell>
          <cell r="L3533" t="str">
            <v>Energy</v>
          </cell>
          <cell r="M3533" t="str">
            <v>Summer</v>
          </cell>
          <cell r="N3533" t="str">
            <v>Peak Tier 4</v>
          </cell>
          <cell r="R3533" t="str">
            <v>C</v>
          </cell>
          <cell r="V3533">
            <v>0</v>
          </cell>
        </row>
        <row r="3534">
          <cell r="G3534" t="str">
            <v>EL-6</v>
          </cell>
          <cell r="J3534" t="str">
            <v>WH</v>
          </cell>
          <cell r="L3534" t="str">
            <v>Energy</v>
          </cell>
          <cell r="M3534" t="str">
            <v>Summer</v>
          </cell>
          <cell r="N3534" t="str">
            <v>Peak Tier 5</v>
          </cell>
          <cell r="R3534" t="str">
            <v>C</v>
          </cell>
          <cell r="V3534">
            <v>0</v>
          </cell>
        </row>
        <row r="3535">
          <cell r="G3535" t="str">
            <v>EL-6</v>
          </cell>
          <cell r="J3535" t="str">
            <v>WH</v>
          </cell>
          <cell r="L3535" t="str">
            <v>Energy</v>
          </cell>
          <cell r="M3535" t="str">
            <v>Winter</v>
          </cell>
          <cell r="N3535" t="str">
            <v>Off Peak Tier 1</v>
          </cell>
          <cell r="R3535" t="str">
            <v>C</v>
          </cell>
          <cell r="V3535">
            <v>0</v>
          </cell>
        </row>
        <row r="3536">
          <cell r="G3536" t="str">
            <v>EL-6</v>
          </cell>
          <cell r="J3536" t="str">
            <v>WH</v>
          </cell>
          <cell r="L3536" t="str">
            <v>Energy</v>
          </cell>
          <cell r="M3536" t="str">
            <v>Winter</v>
          </cell>
          <cell r="N3536" t="str">
            <v>Off Peak Tier 2</v>
          </cell>
          <cell r="R3536" t="str">
            <v>C</v>
          </cell>
          <cell r="V3536">
            <v>0</v>
          </cell>
        </row>
        <row r="3537">
          <cell r="G3537" t="str">
            <v>EL-6</v>
          </cell>
          <cell r="J3537" t="str">
            <v>WH</v>
          </cell>
          <cell r="L3537" t="str">
            <v>Energy</v>
          </cell>
          <cell r="M3537" t="str">
            <v>Winter</v>
          </cell>
          <cell r="N3537" t="str">
            <v>Off Peak Tier 3</v>
          </cell>
          <cell r="R3537" t="str">
            <v>C</v>
          </cell>
          <cell r="V3537">
            <v>0</v>
          </cell>
        </row>
        <row r="3538">
          <cell r="G3538" t="str">
            <v>EL-6</v>
          </cell>
          <cell r="J3538" t="str">
            <v>WH</v>
          </cell>
          <cell r="L3538" t="str">
            <v>Energy</v>
          </cell>
          <cell r="M3538" t="str">
            <v>Winter</v>
          </cell>
          <cell r="N3538" t="str">
            <v>Off Peak Tier 4</v>
          </cell>
          <cell r="R3538" t="str">
            <v>C</v>
          </cell>
          <cell r="V3538">
            <v>0</v>
          </cell>
        </row>
        <row r="3539">
          <cell r="G3539" t="str">
            <v>EL-6</v>
          </cell>
          <cell r="J3539" t="str">
            <v>WH</v>
          </cell>
          <cell r="L3539" t="str">
            <v>Energy</v>
          </cell>
          <cell r="M3539" t="str">
            <v>Winter</v>
          </cell>
          <cell r="N3539" t="str">
            <v>Off Peak Tier 5</v>
          </cell>
          <cell r="R3539" t="str">
            <v>C</v>
          </cell>
          <cell r="V3539">
            <v>0</v>
          </cell>
        </row>
        <row r="3540">
          <cell r="G3540" t="str">
            <v>EL-6</v>
          </cell>
          <cell r="J3540" t="str">
            <v>WH</v>
          </cell>
          <cell r="L3540" t="str">
            <v>Energy</v>
          </cell>
          <cell r="M3540" t="str">
            <v>Winter</v>
          </cell>
          <cell r="N3540" t="str">
            <v>Part Peak Tier 1</v>
          </cell>
          <cell r="R3540" t="str">
            <v>C</v>
          </cell>
          <cell r="V3540">
            <v>0</v>
          </cell>
        </row>
        <row r="3541">
          <cell r="G3541" t="str">
            <v>EL-6</v>
          </cell>
          <cell r="J3541" t="str">
            <v>WH</v>
          </cell>
          <cell r="L3541" t="str">
            <v>Energy</v>
          </cell>
          <cell r="M3541" t="str">
            <v>Winter</v>
          </cell>
          <cell r="N3541" t="str">
            <v>Part Peak Tier 2</v>
          </cell>
          <cell r="R3541" t="str">
            <v>C</v>
          </cell>
          <cell r="V3541">
            <v>0</v>
          </cell>
        </row>
        <row r="3542">
          <cell r="G3542" t="str">
            <v>EL-6</v>
          </cell>
          <cell r="J3542" t="str">
            <v>WH</v>
          </cell>
          <cell r="L3542" t="str">
            <v>Energy</v>
          </cell>
          <cell r="M3542" t="str">
            <v>Winter</v>
          </cell>
          <cell r="N3542" t="str">
            <v>Part Peak Tier 3</v>
          </cell>
          <cell r="R3542" t="str">
            <v>C</v>
          </cell>
          <cell r="V3542">
            <v>0</v>
          </cell>
        </row>
        <row r="3543">
          <cell r="G3543" t="str">
            <v>EL-6</v>
          </cell>
          <cell r="J3543" t="str">
            <v>WH</v>
          </cell>
          <cell r="L3543" t="str">
            <v>Energy</v>
          </cell>
          <cell r="M3543" t="str">
            <v>Winter</v>
          </cell>
          <cell r="N3543" t="str">
            <v>Part Peak Tier 4</v>
          </cell>
          <cell r="R3543" t="str">
            <v>C</v>
          </cell>
          <cell r="V3543">
            <v>0</v>
          </cell>
        </row>
        <row r="3544">
          <cell r="G3544" t="str">
            <v>EL-6</v>
          </cell>
          <cell r="J3544" t="str">
            <v>WH</v>
          </cell>
          <cell r="L3544" t="str">
            <v>Energy</v>
          </cell>
          <cell r="M3544" t="str">
            <v>Winter</v>
          </cell>
          <cell r="N3544" t="str">
            <v>Part Peak Tier 5</v>
          </cell>
          <cell r="R3544" t="str">
            <v>C</v>
          </cell>
          <cell r="V3544">
            <v>0</v>
          </cell>
        </row>
        <row r="3545">
          <cell r="G3545" t="str">
            <v>ELTOUB</v>
          </cell>
          <cell r="J3545" t="str">
            <v>WH</v>
          </cell>
          <cell r="L3545" t="str">
            <v>Energy</v>
          </cell>
          <cell r="M3545" t="str">
            <v>N/A</v>
          </cell>
          <cell r="N3545" t="str">
            <v>Min Bill kWh</v>
          </cell>
          <cell r="R3545" t="str">
            <v>C</v>
          </cell>
          <cell r="V3545">
            <v>0</v>
          </cell>
        </row>
        <row r="3546">
          <cell r="G3546" t="str">
            <v>ELTOUB</v>
          </cell>
          <cell r="J3546" t="str">
            <v>WH</v>
          </cell>
          <cell r="L3546" t="str">
            <v>Energy</v>
          </cell>
          <cell r="M3546" t="str">
            <v>Summer</v>
          </cell>
          <cell r="N3546" t="str">
            <v>Off Peak</v>
          </cell>
          <cell r="R3546" t="str">
            <v>C</v>
          </cell>
          <cell r="V3546">
            <v>0</v>
          </cell>
        </row>
        <row r="3547">
          <cell r="G3547" t="str">
            <v>ELTOUB</v>
          </cell>
          <cell r="J3547" t="str">
            <v>WH</v>
          </cell>
          <cell r="L3547" t="str">
            <v>Energy</v>
          </cell>
          <cell r="M3547" t="str">
            <v>Summer</v>
          </cell>
          <cell r="N3547" t="str">
            <v>Peak</v>
          </cell>
          <cell r="R3547" t="str">
            <v>C</v>
          </cell>
          <cell r="V3547">
            <v>0</v>
          </cell>
        </row>
        <row r="3548">
          <cell r="G3548" t="str">
            <v>ELTOUB</v>
          </cell>
          <cell r="J3548" t="str">
            <v>WH</v>
          </cell>
          <cell r="L3548" t="str">
            <v>Energy</v>
          </cell>
          <cell r="M3548" t="str">
            <v>Winter</v>
          </cell>
          <cell r="N3548" t="str">
            <v>Off Peak</v>
          </cell>
          <cell r="R3548" t="str">
            <v>C</v>
          </cell>
          <cell r="V3548">
            <v>0</v>
          </cell>
        </row>
        <row r="3549">
          <cell r="G3549" t="str">
            <v>ELTOUB</v>
          </cell>
          <cell r="J3549" t="str">
            <v>WH</v>
          </cell>
          <cell r="L3549" t="str">
            <v>Energy</v>
          </cell>
          <cell r="M3549" t="str">
            <v>Winter</v>
          </cell>
          <cell r="N3549" t="str">
            <v>Peak</v>
          </cell>
          <cell r="R3549" t="str">
            <v>C</v>
          </cell>
          <cell r="V3549">
            <v>0</v>
          </cell>
        </row>
        <row r="3550">
          <cell r="G3550" t="str">
            <v>ETOUB</v>
          </cell>
          <cell r="J3550" t="str">
            <v>WH</v>
          </cell>
          <cell r="L3550" t="str">
            <v>Energy</v>
          </cell>
          <cell r="M3550" t="str">
            <v>N/A</v>
          </cell>
          <cell r="N3550" t="str">
            <v>Min Bill kWh</v>
          </cell>
          <cell r="R3550" t="str">
            <v>N/A</v>
          </cell>
          <cell r="V3550">
            <v>0</v>
          </cell>
        </row>
        <row r="3551">
          <cell r="G3551" t="str">
            <v>ETOUB</v>
          </cell>
          <cell r="J3551" t="str">
            <v>WH</v>
          </cell>
          <cell r="L3551" t="str">
            <v>Energy</v>
          </cell>
          <cell r="M3551" t="str">
            <v>Summer</v>
          </cell>
          <cell r="N3551" t="str">
            <v>Off Peak</v>
          </cell>
          <cell r="R3551" t="str">
            <v>N/A</v>
          </cell>
          <cell r="V3551">
            <v>0</v>
          </cell>
        </row>
        <row r="3552">
          <cell r="G3552" t="str">
            <v>ETOUB</v>
          </cell>
          <cell r="J3552" t="str">
            <v>WH</v>
          </cell>
          <cell r="L3552" t="str">
            <v>Energy</v>
          </cell>
          <cell r="M3552" t="str">
            <v>Summer</v>
          </cell>
          <cell r="N3552" t="str">
            <v>Peak</v>
          </cell>
          <cell r="R3552" t="str">
            <v>N/A</v>
          </cell>
          <cell r="V3552">
            <v>0</v>
          </cell>
        </row>
        <row r="3553">
          <cell r="G3553" t="str">
            <v>ETOUB</v>
          </cell>
          <cell r="J3553" t="str">
            <v>WH</v>
          </cell>
          <cell r="L3553" t="str">
            <v>Energy</v>
          </cell>
          <cell r="M3553" t="str">
            <v>Winter</v>
          </cell>
          <cell r="N3553" t="str">
            <v>Off Peak</v>
          </cell>
          <cell r="R3553" t="str">
            <v>N/A</v>
          </cell>
          <cell r="V3553">
            <v>0</v>
          </cell>
        </row>
        <row r="3554">
          <cell r="G3554" t="str">
            <v>ETOUB</v>
          </cell>
          <cell r="J3554" t="str">
            <v>WH</v>
          </cell>
          <cell r="L3554" t="str">
            <v>Energy</v>
          </cell>
          <cell r="M3554" t="str">
            <v>Winter</v>
          </cell>
          <cell r="N3554" t="str">
            <v>Peak</v>
          </cell>
          <cell r="R3554" t="str">
            <v>N/A</v>
          </cell>
          <cell r="V3554">
            <v>0</v>
          </cell>
        </row>
        <row r="3555">
          <cell r="G3555" t="str">
            <v>EV2A</v>
          </cell>
          <cell r="J3555" t="str">
            <v>WH</v>
          </cell>
          <cell r="L3555" t="str">
            <v>Energy</v>
          </cell>
          <cell r="M3555" t="str">
            <v>Summer</v>
          </cell>
          <cell r="N3555" t="str">
            <v>Off Peak</v>
          </cell>
          <cell r="R3555" t="str">
            <v>N/A</v>
          </cell>
          <cell r="V3555">
            <v>0</v>
          </cell>
        </row>
        <row r="3556">
          <cell r="G3556" t="str">
            <v>EV2A</v>
          </cell>
          <cell r="J3556" t="str">
            <v>WH</v>
          </cell>
          <cell r="L3556" t="str">
            <v>Energy</v>
          </cell>
          <cell r="M3556" t="str">
            <v>Summer</v>
          </cell>
          <cell r="N3556" t="str">
            <v>Part Peak</v>
          </cell>
          <cell r="R3556" t="str">
            <v>N/A</v>
          </cell>
          <cell r="V3556">
            <v>0</v>
          </cell>
        </row>
        <row r="3557">
          <cell r="G3557" t="str">
            <v>EV2A</v>
          </cell>
          <cell r="J3557" t="str">
            <v>WH</v>
          </cell>
          <cell r="L3557" t="str">
            <v>Energy</v>
          </cell>
          <cell r="M3557" t="str">
            <v>Summer</v>
          </cell>
          <cell r="N3557" t="str">
            <v>Peak</v>
          </cell>
          <cell r="R3557" t="str">
            <v>N/A</v>
          </cell>
          <cell r="V3557">
            <v>0</v>
          </cell>
        </row>
        <row r="3558">
          <cell r="G3558" t="str">
            <v>EV2A</v>
          </cell>
          <cell r="J3558" t="str">
            <v>WH</v>
          </cell>
          <cell r="L3558" t="str">
            <v>Energy</v>
          </cell>
          <cell r="M3558" t="str">
            <v>Winter</v>
          </cell>
          <cell r="N3558" t="str">
            <v>Off Peak</v>
          </cell>
          <cell r="R3558" t="str">
            <v>N/A</v>
          </cell>
          <cell r="V3558">
            <v>0</v>
          </cell>
        </row>
        <row r="3559">
          <cell r="G3559" t="str">
            <v>EV2A</v>
          </cell>
          <cell r="J3559" t="str">
            <v>WH</v>
          </cell>
          <cell r="L3559" t="str">
            <v>Energy</v>
          </cell>
          <cell r="M3559" t="str">
            <v>Winter</v>
          </cell>
          <cell r="N3559" t="str">
            <v>Part Peak</v>
          </cell>
          <cell r="R3559" t="str">
            <v>N/A</v>
          </cell>
          <cell r="V3559">
            <v>0</v>
          </cell>
        </row>
        <row r="3560">
          <cell r="G3560" t="str">
            <v>EV2A</v>
          </cell>
          <cell r="J3560" t="str">
            <v>WH</v>
          </cell>
          <cell r="L3560" t="str">
            <v>Energy</v>
          </cell>
          <cell r="M3560" t="str">
            <v>Winter</v>
          </cell>
          <cell r="N3560" t="str">
            <v>Peak</v>
          </cell>
          <cell r="R3560" t="str">
            <v>N/A</v>
          </cell>
          <cell r="V3560">
            <v>0</v>
          </cell>
        </row>
        <row r="3561">
          <cell r="G3561" t="str">
            <v>EV2B</v>
          </cell>
          <cell r="J3561" t="str">
            <v>WH</v>
          </cell>
          <cell r="L3561" t="str">
            <v>Energy</v>
          </cell>
          <cell r="M3561" t="str">
            <v>Summer</v>
          </cell>
          <cell r="N3561" t="str">
            <v>Off Peak</v>
          </cell>
          <cell r="R3561" t="str">
            <v>N/A</v>
          </cell>
          <cell r="V3561">
            <v>0</v>
          </cell>
        </row>
        <row r="3562">
          <cell r="G3562" t="str">
            <v>EV2B</v>
          </cell>
          <cell r="J3562" t="str">
            <v>WH</v>
          </cell>
          <cell r="L3562" t="str">
            <v>Energy</v>
          </cell>
          <cell r="M3562" t="str">
            <v>Summer</v>
          </cell>
          <cell r="N3562" t="str">
            <v>Part Peak</v>
          </cell>
          <cell r="R3562" t="str">
            <v>N/A</v>
          </cell>
          <cell r="V3562">
            <v>0</v>
          </cell>
        </row>
        <row r="3563">
          <cell r="G3563" t="str">
            <v>EV2B</v>
          </cell>
          <cell r="J3563" t="str">
            <v>WH</v>
          </cell>
          <cell r="L3563" t="str">
            <v>Energy</v>
          </cell>
          <cell r="M3563" t="str">
            <v>Summer</v>
          </cell>
          <cell r="N3563" t="str">
            <v>Peak</v>
          </cell>
          <cell r="R3563" t="str">
            <v>N/A</v>
          </cell>
          <cell r="V3563">
            <v>0</v>
          </cell>
        </row>
        <row r="3564">
          <cell r="G3564" t="str">
            <v>EV2B</v>
          </cell>
          <cell r="J3564" t="str">
            <v>WH</v>
          </cell>
          <cell r="L3564" t="str">
            <v>Energy</v>
          </cell>
          <cell r="M3564" t="str">
            <v>Winter</v>
          </cell>
          <cell r="N3564" t="str">
            <v>Off Peak</v>
          </cell>
          <cell r="R3564" t="str">
            <v>N/A</v>
          </cell>
          <cell r="V3564">
            <v>0</v>
          </cell>
        </row>
        <row r="3565">
          <cell r="G3565" t="str">
            <v>EV2B</v>
          </cell>
          <cell r="J3565" t="str">
            <v>WH</v>
          </cell>
          <cell r="L3565" t="str">
            <v>Energy</v>
          </cell>
          <cell r="M3565" t="str">
            <v>Winter</v>
          </cell>
          <cell r="N3565" t="str">
            <v>Part Peak</v>
          </cell>
          <cell r="R3565" t="str">
            <v>N/A</v>
          </cell>
          <cell r="V3565">
            <v>0</v>
          </cell>
        </row>
        <row r="3566">
          <cell r="G3566" t="str">
            <v>EV2B</v>
          </cell>
          <cell r="J3566" t="str">
            <v>WH</v>
          </cell>
          <cell r="L3566" t="str">
            <v>Energy</v>
          </cell>
          <cell r="M3566" t="str">
            <v>Winter</v>
          </cell>
          <cell r="N3566" t="str">
            <v>Peak</v>
          </cell>
          <cell r="R3566" t="str">
            <v>N/A</v>
          </cell>
          <cell r="V3566">
            <v>0</v>
          </cell>
        </row>
        <row r="3567">
          <cell r="G3567" t="str">
            <v>EVA</v>
          </cell>
          <cell r="J3567" t="str">
            <v>WH</v>
          </cell>
          <cell r="L3567" t="str">
            <v>Energy</v>
          </cell>
          <cell r="M3567" t="str">
            <v>N/A</v>
          </cell>
          <cell r="N3567" t="str">
            <v>Min Bill kWh</v>
          </cell>
          <cell r="R3567" t="str">
            <v>N/A</v>
          </cell>
          <cell r="V3567">
            <v>0</v>
          </cell>
        </row>
        <row r="3568">
          <cell r="G3568" t="str">
            <v>EVA</v>
          </cell>
          <cell r="J3568" t="str">
            <v>WH</v>
          </cell>
          <cell r="L3568" t="str">
            <v>Energy</v>
          </cell>
          <cell r="M3568" t="str">
            <v>Summer</v>
          </cell>
          <cell r="N3568" t="str">
            <v>Off Peak</v>
          </cell>
          <cell r="R3568" t="str">
            <v>N/A</v>
          </cell>
          <cell r="V3568">
            <v>0</v>
          </cell>
        </row>
        <row r="3569">
          <cell r="G3569" t="str">
            <v>EVA</v>
          </cell>
          <cell r="J3569" t="str">
            <v>WH</v>
          </cell>
          <cell r="L3569" t="str">
            <v>Energy</v>
          </cell>
          <cell r="M3569" t="str">
            <v>Summer</v>
          </cell>
          <cell r="N3569" t="str">
            <v>Part Peak</v>
          </cell>
          <cell r="R3569" t="str">
            <v>N/A</v>
          </cell>
          <cell r="V3569">
            <v>0</v>
          </cell>
        </row>
        <row r="3570">
          <cell r="G3570" t="str">
            <v>EVA</v>
          </cell>
          <cell r="J3570" t="str">
            <v>WH</v>
          </cell>
          <cell r="L3570" t="str">
            <v>Energy</v>
          </cell>
          <cell r="M3570" t="str">
            <v>Summer</v>
          </cell>
          <cell r="N3570" t="str">
            <v>Peak</v>
          </cell>
          <cell r="R3570" t="str">
            <v>N/A</v>
          </cell>
          <cell r="V3570">
            <v>0</v>
          </cell>
        </row>
        <row r="3571">
          <cell r="G3571" t="str">
            <v>EVA</v>
          </cell>
          <cell r="J3571" t="str">
            <v>WH</v>
          </cell>
          <cell r="L3571" t="str">
            <v>Energy</v>
          </cell>
          <cell r="M3571" t="str">
            <v>Winter</v>
          </cell>
          <cell r="N3571" t="str">
            <v>Off Peak</v>
          </cell>
          <cell r="R3571" t="str">
            <v>N/A</v>
          </cell>
          <cell r="V3571">
            <v>0</v>
          </cell>
        </row>
        <row r="3572">
          <cell r="G3572" t="str">
            <v>EVA</v>
          </cell>
          <cell r="J3572" t="str">
            <v>WH</v>
          </cell>
          <cell r="L3572" t="str">
            <v>Energy</v>
          </cell>
          <cell r="M3572" t="str">
            <v>Winter</v>
          </cell>
          <cell r="N3572" t="str">
            <v>Part Peak</v>
          </cell>
          <cell r="R3572" t="str">
            <v>N/A</v>
          </cell>
          <cell r="V3572">
            <v>0</v>
          </cell>
        </row>
        <row r="3573">
          <cell r="G3573" t="str">
            <v>EVA</v>
          </cell>
          <cell r="J3573" t="str">
            <v>WH</v>
          </cell>
          <cell r="L3573" t="str">
            <v>Energy</v>
          </cell>
          <cell r="M3573" t="str">
            <v>Winter</v>
          </cell>
          <cell r="N3573" t="str">
            <v>Peak</v>
          </cell>
          <cell r="R3573" t="str">
            <v>N/A</v>
          </cell>
          <cell r="V3573">
            <v>0</v>
          </cell>
        </row>
        <row r="3574">
          <cell r="G3574" t="str">
            <v>EVB</v>
          </cell>
          <cell r="J3574" t="str">
            <v>WH</v>
          </cell>
          <cell r="L3574" t="str">
            <v>Energy</v>
          </cell>
          <cell r="M3574" t="str">
            <v>Summer</v>
          </cell>
          <cell r="N3574" t="str">
            <v>Off Peak</v>
          </cell>
          <cell r="R3574" t="str">
            <v>N/A</v>
          </cell>
          <cell r="V3574">
            <v>0</v>
          </cell>
        </row>
        <row r="3575">
          <cell r="G3575" t="str">
            <v>EVB</v>
          </cell>
          <cell r="J3575" t="str">
            <v>WH</v>
          </cell>
          <cell r="L3575" t="str">
            <v>Energy</v>
          </cell>
          <cell r="M3575" t="str">
            <v>Summer</v>
          </cell>
          <cell r="N3575" t="str">
            <v>Part Peak</v>
          </cell>
          <cell r="R3575" t="str">
            <v>N/A</v>
          </cell>
          <cell r="V3575">
            <v>0</v>
          </cell>
        </row>
        <row r="3576">
          <cell r="G3576" t="str">
            <v>EVB</v>
          </cell>
          <cell r="J3576" t="str">
            <v>WH</v>
          </cell>
          <cell r="L3576" t="str">
            <v>Energy</v>
          </cell>
          <cell r="M3576" t="str">
            <v>Summer</v>
          </cell>
          <cell r="N3576" t="str">
            <v>Peak</v>
          </cell>
          <cell r="R3576" t="str">
            <v>N/A</v>
          </cell>
          <cell r="V3576">
            <v>0</v>
          </cell>
        </row>
        <row r="3577">
          <cell r="G3577" t="str">
            <v>EVB</v>
          </cell>
          <cell r="J3577" t="str">
            <v>WH</v>
          </cell>
          <cell r="L3577" t="str">
            <v>Energy</v>
          </cell>
          <cell r="M3577" t="str">
            <v>Winter</v>
          </cell>
          <cell r="N3577" t="str">
            <v>Off Peak</v>
          </cell>
          <cell r="R3577" t="str">
            <v>N/A</v>
          </cell>
          <cell r="V3577">
            <v>0</v>
          </cell>
        </row>
        <row r="3578">
          <cell r="G3578" t="str">
            <v>EVB</v>
          </cell>
          <cell r="J3578" t="str">
            <v>WH</v>
          </cell>
          <cell r="L3578" t="str">
            <v>Energy</v>
          </cell>
          <cell r="M3578" t="str">
            <v>Winter</v>
          </cell>
          <cell r="N3578" t="str">
            <v>Part Peak</v>
          </cell>
          <cell r="R3578" t="str">
            <v>N/A</v>
          </cell>
          <cell r="V3578">
            <v>0</v>
          </cell>
        </row>
        <row r="3579">
          <cell r="G3579" t="str">
            <v>EVB</v>
          </cell>
          <cell r="J3579" t="str">
            <v>WH</v>
          </cell>
          <cell r="L3579" t="str">
            <v>Energy</v>
          </cell>
          <cell r="M3579" t="str">
            <v>Winter</v>
          </cell>
          <cell r="N3579" t="str">
            <v>Peak</v>
          </cell>
          <cell r="R3579" t="str">
            <v>N/A</v>
          </cell>
          <cell r="V3579">
            <v>0</v>
          </cell>
        </row>
        <row r="3580">
          <cell r="G3580" t="str">
            <v>ETOUD</v>
          </cell>
          <cell r="J3580" t="str">
            <v>WH</v>
          </cell>
          <cell r="L3580" t="str">
            <v>Energy</v>
          </cell>
          <cell r="M3580" t="str">
            <v>N/A</v>
          </cell>
          <cell r="N3580" t="str">
            <v>Min Bill kWh</v>
          </cell>
          <cell r="R3580" t="str">
            <v>N/A</v>
          </cell>
          <cell r="V3580">
            <v>0</v>
          </cell>
        </row>
        <row r="3581">
          <cell r="G3581" t="str">
            <v>ETOUD</v>
          </cell>
          <cell r="J3581" t="str">
            <v>WH</v>
          </cell>
          <cell r="L3581" t="str">
            <v>Energy</v>
          </cell>
          <cell r="M3581" t="str">
            <v>Summer</v>
          </cell>
          <cell r="N3581" t="str">
            <v>Off Peak</v>
          </cell>
          <cell r="R3581" t="str">
            <v>N/A</v>
          </cell>
          <cell r="V3581">
            <v>0</v>
          </cell>
        </row>
        <row r="3582">
          <cell r="G3582" t="str">
            <v>ETOUD</v>
          </cell>
          <cell r="J3582" t="str">
            <v>WH</v>
          </cell>
          <cell r="L3582" t="str">
            <v>Energy</v>
          </cell>
          <cell r="M3582" t="str">
            <v>Summer</v>
          </cell>
          <cell r="N3582" t="str">
            <v>Peak</v>
          </cell>
          <cell r="R3582" t="str">
            <v>N/A</v>
          </cell>
          <cell r="V3582">
            <v>0</v>
          </cell>
        </row>
        <row r="3583">
          <cell r="G3583" t="str">
            <v>ETOUD</v>
          </cell>
          <cell r="J3583" t="str">
            <v>WH</v>
          </cell>
          <cell r="L3583" t="str">
            <v>Energy</v>
          </cell>
          <cell r="M3583" t="str">
            <v>Winter</v>
          </cell>
          <cell r="N3583" t="str">
            <v>Off Peak</v>
          </cell>
          <cell r="R3583" t="str">
            <v>N/A</v>
          </cell>
          <cell r="V3583">
            <v>0</v>
          </cell>
        </row>
        <row r="3584">
          <cell r="G3584" t="str">
            <v>ETOUD</v>
          </cell>
          <cell r="J3584" t="str">
            <v>WH</v>
          </cell>
          <cell r="L3584" t="str">
            <v>Energy</v>
          </cell>
          <cell r="M3584" t="str">
            <v>Winter</v>
          </cell>
          <cell r="N3584" t="str">
            <v>Peak</v>
          </cell>
          <cell r="R3584" t="str">
            <v>N/A</v>
          </cell>
          <cell r="V3584">
            <v>0</v>
          </cell>
        </row>
        <row r="3585">
          <cell r="G3585" t="str">
            <v>ELTOUD</v>
          </cell>
          <cell r="J3585" t="str">
            <v>WH</v>
          </cell>
          <cell r="L3585" t="str">
            <v>Energy</v>
          </cell>
          <cell r="M3585" t="str">
            <v>N/A</v>
          </cell>
          <cell r="N3585" t="str">
            <v>Min Bill kWh</v>
          </cell>
          <cell r="R3585" t="str">
            <v>C</v>
          </cell>
          <cell r="V3585">
            <v>0</v>
          </cell>
        </row>
        <row r="3586">
          <cell r="G3586" t="str">
            <v>ELTOUD</v>
          </cell>
          <cell r="J3586" t="str">
            <v>WH</v>
          </cell>
          <cell r="L3586" t="str">
            <v>Energy</v>
          </cell>
          <cell r="M3586" t="str">
            <v>Summer</v>
          </cell>
          <cell r="N3586" t="str">
            <v>Off Peak</v>
          </cell>
          <cell r="R3586" t="str">
            <v>C</v>
          </cell>
          <cell r="V3586">
            <v>0</v>
          </cell>
        </row>
        <row r="3587">
          <cell r="G3587" t="str">
            <v>ELTOUD</v>
          </cell>
          <cell r="J3587" t="str">
            <v>WH</v>
          </cell>
          <cell r="L3587" t="str">
            <v>Energy</v>
          </cell>
          <cell r="M3587" t="str">
            <v>Summer</v>
          </cell>
          <cell r="N3587" t="str">
            <v>Peak</v>
          </cell>
          <cell r="R3587" t="str">
            <v>C</v>
          </cell>
          <cell r="V3587">
            <v>0</v>
          </cell>
        </row>
        <row r="3588">
          <cell r="G3588" t="str">
            <v>ELTOUD</v>
          </cell>
          <cell r="J3588" t="str">
            <v>WH</v>
          </cell>
          <cell r="L3588" t="str">
            <v>Energy</v>
          </cell>
          <cell r="M3588" t="str">
            <v>Winter</v>
          </cell>
          <cell r="N3588" t="str">
            <v>Off Peak</v>
          </cell>
          <cell r="R3588" t="str">
            <v>C</v>
          </cell>
          <cell r="V3588">
            <v>0</v>
          </cell>
        </row>
        <row r="3589">
          <cell r="G3589" t="str">
            <v>ELTOUD</v>
          </cell>
          <cell r="J3589" t="str">
            <v>WH</v>
          </cell>
          <cell r="L3589" t="str">
            <v>Energy</v>
          </cell>
          <cell r="M3589" t="str">
            <v>Winter</v>
          </cell>
          <cell r="N3589" t="str">
            <v>Peak</v>
          </cell>
          <cell r="R3589" t="str">
            <v>C</v>
          </cell>
          <cell r="V3589">
            <v>0</v>
          </cell>
        </row>
        <row r="3590">
          <cell r="G3590" t="str">
            <v>E-ELEC</v>
          </cell>
          <cell r="J3590" t="str">
            <v>AB32 Credit</v>
          </cell>
          <cell r="L3590" t="str">
            <v>Energy</v>
          </cell>
          <cell r="M3590" t="str">
            <v>Summer</v>
          </cell>
          <cell r="N3590" t="str">
            <v>Off Peak</v>
          </cell>
          <cell r="R3590" t="str">
            <v>N/A</v>
          </cell>
          <cell r="V3590">
            <v>0</v>
          </cell>
        </row>
        <row r="3591">
          <cell r="G3591" t="str">
            <v>E-ELEC</v>
          </cell>
          <cell r="J3591" t="str">
            <v>AB32 Credit</v>
          </cell>
          <cell r="L3591" t="str">
            <v>Energy</v>
          </cell>
          <cell r="M3591" t="str">
            <v>Summer</v>
          </cell>
          <cell r="N3591" t="str">
            <v>Part Peak</v>
          </cell>
          <cell r="R3591" t="str">
            <v>N/A</v>
          </cell>
          <cell r="V3591">
            <v>0</v>
          </cell>
        </row>
        <row r="3592">
          <cell r="G3592" t="str">
            <v>E-ELEC</v>
          </cell>
          <cell r="J3592" t="str">
            <v>AB32 Credit</v>
          </cell>
          <cell r="L3592" t="str">
            <v>Energy</v>
          </cell>
          <cell r="M3592" t="str">
            <v>Summer</v>
          </cell>
          <cell r="N3592" t="str">
            <v>Peak</v>
          </cell>
          <cell r="R3592" t="str">
            <v>N/A</v>
          </cell>
          <cell r="V3592">
            <v>0</v>
          </cell>
        </row>
        <row r="3593">
          <cell r="G3593" t="str">
            <v>E-ELEC</v>
          </cell>
          <cell r="J3593" t="str">
            <v>AB32 Credit</v>
          </cell>
          <cell r="L3593" t="str">
            <v>Energy</v>
          </cell>
          <cell r="M3593" t="str">
            <v>Winter</v>
          </cell>
          <cell r="N3593" t="str">
            <v>Off Peak</v>
          </cell>
          <cell r="R3593" t="str">
            <v>N/A</v>
          </cell>
          <cell r="V3593">
            <v>0</v>
          </cell>
        </row>
        <row r="3594">
          <cell r="G3594" t="str">
            <v>E-ELEC</v>
          </cell>
          <cell r="J3594" t="str">
            <v>AB32 Credit</v>
          </cell>
          <cell r="L3594" t="str">
            <v>Energy</v>
          </cell>
          <cell r="M3594" t="str">
            <v>Winter</v>
          </cell>
          <cell r="N3594" t="str">
            <v>Part Peak</v>
          </cell>
          <cell r="R3594" t="str">
            <v>N/A</v>
          </cell>
          <cell r="V3594">
            <v>0</v>
          </cell>
        </row>
        <row r="3595">
          <cell r="G3595" t="str">
            <v>E-ELEC</v>
          </cell>
          <cell r="J3595" t="str">
            <v>AB32 Credit</v>
          </cell>
          <cell r="L3595" t="str">
            <v>Energy</v>
          </cell>
          <cell r="M3595" t="str">
            <v>Winter</v>
          </cell>
          <cell r="N3595" t="str">
            <v>Peak</v>
          </cell>
          <cell r="R3595" t="str">
            <v>N/A</v>
          </cell>
          <cell r="V3595">
            <v>0</v>
          </cell>
        </row>
        <row r="3596">
          <cell r="G3596" t="str">
            <v>E-ELEC</v>
          </cell>
          <cell r="J3596" t="str">
            <v>CIA</v>
          </cell>
          <cell r="L3596" t="str">
            <v>Energy</v>
          </cell>
          <cell r="M3596" t="str">
            <v>Summer</v>
          </cell>
          <cell r="N3596" t="str">
            <v>Off Peak</v>
          </cell>
          <cell r="R3596" t="str">
            <v>N/A</v>
          </cell>
          <cell r="V3596">
            <v>0</v>
          </cell>
        </row>
        <row r="3597">
          <cell r="G3597" t="str">
            <v>E-ELEC</v>
          </cell>
          <cell r="J3597" t="str">
            <v>CIA</v>
          </cell>
          <cell r="L3597" t="str">
            <v>Energy</v>
          </cell>
          <cell r="M3597" t="str">
            <v>Summer</v>
          </cell>
          <cell r="N3597" t="str">
            <v>Part Peak</v>
          </cell>
          <cell r="R3597" t="str">
            <v>N/A</v>
          </cell>
          <cell r="V3597">
            <v>0</v>
          </cell>
        </row>
        <row r="3598">
          <cell r="G3598" t="str">
            <v>E-ELEC</v>
          </cell>
          <cell r="J3598" t="str">
            <v>CIA</v>
          </cell>
          <cell r="L3598" t="str">
            <v>Energy</v>
          </cell>
          <cell r="M3598" t="str">
            <v>Summer</v>
          </cell>
          <cell r="N3598" t="str">
            <v>Peak</v>
          </cell>
          <cell r="R3598" t="str">
            <v>N/A</v>
          </cell>
          <cell r="V3598">
            <v>0</v>
          </cell>
        </row>
        <row r="3599">
          <cell r="G3599" t="str">
            <v>E-ELEC</v>
          </cell>
          <cell r="J3599" t="str">
            <v>CIA</v>
          </cell>
          <cell r="L3599" t="str">
            <v>Energy</v>
          </cell>
          <cell r="M3599" t="str">
            <v>Winter</v>
          </cell>
          <cell r="N3599" t="str">
            <v>Off Peak</v>
          </cell>
          <cell r="R3599" t="str">
            <v>N/A</v>
          </cell>
          <cell r="V3599">
            <v>0</v>
          </cell>
        </row>
        <row r="3600">
          <cell r="G3600" t="str">
            <v>E-ELEC</v>
          </cell>
          <cell r="J3600" t="str">
            <v>CIA</v>
          </cell>
          <cell r="L3600" t="str">
            <v>Energy</v>
          </cell>
          <cell r="M3600" t="str">
            <v>Winter</v>
          </cell>
          <cell r="N3600" t="str">
            <v>Part Peak</v>
          </cell>
          <cell r="R3600" t="str">
            <v>N/A</v>
          </cell>
          <cell r="V3600">
            <v>0</v>
          </cell>
        </row>
        <row r="3601">
          <cell r="G3601" t="str">
            <v>E-ELEC</v>
          </cell>
          <cell r="J3601" t="str">
            <v>CIA</v>
          </cell>
          <cell r="L3601" t="str">
            <v>Energy</v>
          </cell>
          <cell r="M3601" t="str">
            <v>Winter</v>
          </cell>
          <cell r="N3601" t="str">
            <v>Peak</v>
          </cell>
          <cell r="R3601" t="str">
            <v>N/A</v>
          </cell>
          <cell r="V3601">
            <v>0</v>
          </cell>
        </row>
        <row r="3602">
          <cell r="G3602" t="str">
            <v>E-ELEC</v>
          </cell>
          <cell r="J3602" t="str">
            <v>CTC</v>
          </cell>
          <cell r="L3602" t="str">
            <v>Energy</v>
          </cell>
          <cell r="M3602" t="str">
            <v>Summer</v>
          </cell>
          <cell r="N3602" t="str">
            <v>Off Peak</v>
          </cell>
          <cell r="R3602" t="str">
            <v>N/A</v>
          </cell>
          <cell r="V3602">
            <v>0</v>
          </cell>
        </row>
        <row r="3603">
          <cell r="G3603" t="str">
            <v>E-ELEC</v>
          </cell>
          <cell r="J3603" t="str">
            <v>CTC</v>
          </cell>
          <cell r="L3603" t="str">
            <v>Energy</v>
          </cell>
          <cell r="M3603" t="str">
            <v>Summer</v>
          </cell>
          <cell r="N3603" t="str">
            <v>Part Peak</v>
          </cell>
          <cell r="R3603" t="str">
            <v>N/A</v>
          </cell>
          <cell r="V3603">
            <v>0</v>
          </cell>
        </row>
        <row r="3604">
          <cell r="G3604" t="str">
            <v>E-ELEC</v>
          </cell>
          <cell r="J3604" t="str">
            <v>CTC</v>
          </cell>
          <cell r="L3604" t="str">
            <v>Energy</v>
          </cell>
          <cell r="M3604" t="str">
            <v>Summer</v>
          </cell>
          <cell r="N3604" t="str">
            <v>Peak</v>
          </cell>
          <cell r="R3604" t="str">
            <v>N/A</v>
          </cell>
          <cell r="V3604">
            <v>0</v>
          </cell>
        </row>
        <row r="3605">
          <cell r="G3605" t="str">
            <v>E-ELEC</v>
          </cell>
          <cell r="J3605" t="str">
            <v>CTC</v>
          </cell>
          <cell r="L3605" t="str">
            <v>Energy</v>
          </cell>
          <cell r="M3605" t="str">
            <v>Winter</v>
          </cell>
          <cell r="N3605" t="str">
            <v>Off Peak</v>
          </cell>
          <cell r="R3605" t="str">
            <v>N/A</v>
          </cell>
          <cell r="V3605">
            <v>0</v>
          </cell>
        </row>
        <row r="3606">
          <cell r="G3606" t="str">
            <v>E-ELEC</v>
          </cell>
          <cell r="J3606" t="str">
            <v>CTC</v>
          </cell>
          <cell r="L3606" t="str">
            <v>Energy</v>
          </cell>
          <cell r="M3606" t="str">
            <v>Winter</v>
          </cell>
          <cell r="N3606" t="str">
            <v>Part Peak</v>
          </cell>
          <cell r="R3606" t="str">
            <v>N/A</v>
          </cell>
          <cell r="V3606">
            <v>0</v>
          </cell>
        </row>
        <row r="3607">
          <cell r="G3607" t="str">
            <v>E-ELEC</v>
          </cell>
          <cell r="J3607" t="str">
            <v>CTC</v>
          </cell>
          <cell r="L3607" t="str">
            <v>Energy</v>
          </cell>
          <cell r="M3607" t="str">
            <v>Winter</v>
          </cell>
          <cell r="N3607" t="str">
            <v>Peak</v>
          </cell>
          <cell r="R3607" t="str">
            <v>N/A</v>
          </cell>
          <cell r="V3607">
            <v>0</v>
          </cell>
        </row>
        <row r="3608">
          <cell r="G3608" t="str">
            <v>E-ELEC</v>
          </cell>
          <cell r="J3608" t="str">
            <v>Distribution</v>
          </cell>
          <cell r="L3608" t="str">
            <v>Energy</v>
          </cell>
          <cell r="M3608" t="str">
            <v>Summer</v>
          </cell>
          <cell r="N3608" t="str">
            <v>Off Peak</v>
          </cell>
          <cell r="R3608" t="str">
            <v>N/A</v>
          </cell>
          <cell r="V3608">
            <v>0</v>
          </cell>
        </row>
        <row r="3609">
          <cell r="G3609" t="str">
            <v>E-ELEC</v>
          </cell>
          <cell r="J3609" t="str">
            <v>Distribution</v>
          </cell>
          <cell r="L3609" t="str">
            <v>Energy</v>
          </cell>
          <cell r="M3609" t="str">
            <v>Summer</v>
          </cell>
          <cell r="N3609" t="str">
            <v>Part Peak</v>
          </cell>
          <cell r="R3609" t="str">
            <v>N/A</v>
          </cell>
          <cell r="V3609">
            <v>0</v>
          </cell>
        </row>
        <row r="3610">
          <cell r="G3610" t="str">
            <v>E-ELEC</v>
          </cell>
          <cell r="J3610" t="str">
            <v>Distribution</v>
          </cell>
          <cell r="L3610" t="str">
            <v>Energy</v>
          </cell>
          <cell r="M3610" t="str">
            <v>Summer</v>
          </cell>
          <cell r="N3610" t="str">
            <v>Peak</v>
          </cell>
          <cell r="R3610" t="str">
            <v>N/A</v>
          </cell>
          <cell r="V3610">
            <v>0</v>
          </cell>
        </row>
        <row r="3611">
          <cell r="G3611" t="str">
            <v>E-ELEC</v>
          </cell>
          <cell r="J3611" t="str">
            <v>Distribution</v>
          </cell>
          <cell r="L3611" t="str">
            <v>Energy</v>
          </cell>
          <cell r="M3611" t="str">
            <v>Winter</v>
          </cell>
          <cell r="N3611" t="str">
            <v>Off Peak</v>
          </cell>
          <cell r="R3611" t="str">
            <v>N/A</v>
          </cell>
          <cell r="V3611">
            <v>0</v>
          </cell>
        </row>
        <row r="3612">
          <cell r="G3612" t="str">
            <v>E-ELEC</v>
          </cell>
          <cell r="J3612" t="str">
            <v>Distribution</v>
          </cell>
          <cell r="L3612" t="str">
            <v>Energy</v>
          </cell>
          <cell r="M3612" t="str">
            <v>Winter</v>
          </cell>
          <cell r="N3612" t="str">
            <v>Part Peak</v>
          </cell>
          <cell r="R3612" t="str">
            <v>N/A</v>
          </cell>
          <cell r="V3612">
            <v>0</v>
          </cell>
        </row>
        <row r="3613">
          <cell r="G3613" t="str">
            <v>E-ELEC</v>
          </cell>
          <cell r="J3613" t="str">
            <v>Distribution</v>
          </cell>
          <cell r="L3613" t="str">
            <v>Energy</v>
          </cell>
          <cell r="M3613" t="str">
            <v>Winter</v>
          </cell>
          <cell r="N3613" t="str">
            <v>Peak</v>
          </cell>
          <cell r="R3613" t="str">
            <v>N/A</v>
          </cell>
          <cell r="V3613">
            <v>0</v>
          </cell>
        </row>
        <row r="3614">
          <cell r="G3614" t="str">
            <v>E-ELEC</v>
          </cell>
          <cell r="J3614" t="str">
            <v>Distribution</v>
          </cell>
          <cell r="L3614" t="str">
            <v>Customer</v>
          </cell>
          <cell r="M3614" t="str">
            <v>N/A</v>
          </cell>
          <cell r="N3614" t="str">
            <v>N/A</v>
          </cell>
          <cell r="R3614" t="str">
            <v>N/A</v>
          </cell>
          <cell r="V3614">
            <v>0</v>
          </cell>
        </row>
        <row r="3615">
          <cell r="G3615" t="str">
            <v>E-ELEC</v>
          </cell>
          <cell r="J3615" t="str">
            <v>WFC</v>
          </cell>
          <cell r="L3615" t="str">
            <v>Energy</v>
          </cell>
          <cell r="M3615" t="str">
            <v>Summer</v>
          </cell>
          <cell r="N3615" t="str">
            <v>Off Peak</v>
          </cell>
          <cell r="R3615" t="str">
            <v>N/A</v>
          </cell>
          <cell r="V3615">
            <v>0</v>
          </cell>
        </row>
        <row r="3616">
          <cell r="G3616" t="str">
            <v>E-ELEC</v>
          </cell>
          <cell r="J3616" t="str">
            <v>WFC</v>
          </cell>
          <cell r="L3616" t="str">
            <v>Energy</v>
          </cell>
          <cell r="M3616" t="str">
            <v>Summer</v>
          </cell>
          <cell r="N3616" t="str">
            <v>Part Peak</v>
          </cell>
          <cell r="R3616" t="str">
            <v>N/A</v>
          </cell>
          <cell r="V3616">
            <v>0</v>
          </cell>
        </row>
        <row r="3617">
          <cell r="G3617" t="str">
            <v>E-ELEC</v>
          </cell>
          <cell r="J3617" t="str">
            <v>WFC</v>
          </cell>
          <cell r="L3617" t="str">
            <v>Energy</v>
          </cell>
          <cell r="M3617" t="str">
            <v>Summer</v>
          </cell>
          <cell r="N3617" t="str">
            <v>Peak</v>
          </cell>
          <cell r="R3617" t="str">
            <v>N/A</v>
          </cell>
          <cell r="V3617">
            <v>0</v>
          </cell>
        </row>
        <row r="3618">
          <cell r="G3618" t="str">
            <v>E-ELEC</v>
          </cell>
          <cell r="J3618" t="str">
            <v>WFC</v>
          </cell>
          <cell r="L3618" t="str">
            <v>Energy</v>
          </cell>
          <cell r="M3618" t="str">
            <v>Winter</v>
          </cell>
          <cell r="N3618" t="str">
            <v>Off Peak</v>
          </cell>
          <cell r="R3618" t="str">
            <v>N/A</v>
          </cell>
          <cell r="V3618">
            <v>0</v>
          </cell>
        </row>
        <row r="3619">
          <cell r="G3619" t="str">
            <v>E-ELEC</v>
          </cell>
          <cell r="J3619" t="str">
            <v>WFC</v>
          </cell>
          <cell r="L3619" t="str">
            <v>Energy</v>
          </cell>
          <cell r="M3619" t="str">
            <v>Winter</v>
          </cell>
          <cell r="N3619" t="str">
            <v>Part Peak</v>
          </cell>
          <cell r="R3619" t="str">
            <v>N/A</v>
          </cell>
          <cell r="V3619">
            <v>0</v>
          </cell>
        </row>
        <row r="3620">
          <cell r="G3620" t="str">
            <v>E-ELEC</v>
          </cell>
          <cell r="J3620" t="str">
            <v>WFC</v>
          </cell>
          <cell r="L3620" t="str">
            <v>Energy</v>
          </cell>
          <cell r="M3620" t="str">
            <v>Winter</v>
          </cell>
          <cell r="N3620" t="str">
            <v>Peak</v>
          </cell>
          <cell r="R3620" t="str">
            <v>N/A</v>
          </cell>
          <cell r="V3620">
            <v>0</v>
          </cell>
        </row>
        <row r="3621">
          <cell r="G3621" t="str">
            <v>E-ELEC</v>
          </cell>
          <cell r="J3621" t="str">
            <v>ECRA</v>
          </cell>
          <cell r="L3621" t="str">
            <v>Energy</v>
          </cell>
          <cell r="M3621" t="str">
            <v>Summer</v>
          </cell>
          <cell r="N3621" t="str">
            <v>Off Peak</v>
          </cell>
          <cell r="R3621" t="str">
            <v>N/A</v>
          </cell>
          <cell r="V3621">
            <v>0</v>
          </cell>
        </row>
        <row r="3622">
          <cell r="G3622" t="str">
            <v>E-ELEC</v>
          </cell>
          <cell r="J3622" t="str">
            <v>ECRA</v>
          </cell>
          <cell r="L3622" t="str">
            <v>Energy</v>
          </cell>
          <cell r="M3622" t="str">
            <v>Summer</v>
          </cell>
          <cell r="N3622" t="str">
            <v>Part Peak</v>
          </cell>
          <cell r="R3622" t="str">
            <v>N/A</v>
          </cell>
          <cell r="V3622">
            <v>0</v>
          </cell>
        </row>
        <row r="3623">
          <cell r="G3623" t="str">
            <v>E-ELEC</v>
          </cell>
          <cell r="J3623" t="str">
            <v>ECRA</v>
          </cell>
          <cell r="L3623" t="str">
            <v>Energy</v>
          </cell>
          <cell r="M3623" t="str">
            <v>Summer</v>
          </cell>
          <cell r="N3623" t="str">
            <v>Peak</v>
          </cell>
          <cell r="R3623" t="str">
            <v>N/A</v>
          </cell>
          <cell r="V3623">
            <v>0</v>
          </cell>
        </row>
        <row r="3624">
          <cell r="G3624" t="str">
            <v>E-ELEC</v>
          </cell>
          <cell r="J3624" t="str">
            <v>ECRA</v>
          </cell>
          <cell r="L3624" t="str">
            <v>Energy</v>
          </cell>
          <cell r="M3624" t="str">
            <v>Winter</v>
          </cell>
          <cell r="N3624" t="str">
            <v>Off Peak</v>
          </cell>
          <cell r="R3624" t="str">
            <v>N/A</v>
          </cell>
          <cell r="V3624">
            <v>0</v>
          </cell>
        </row>
        <row r="3625">
          <cell r="G3625" t="str">
            <v>E-ELEC</v>
          </cell>
          <cell r="J3625" t="str">
            <v>ECRA</v>
          </cell>
          <cell r="L3625" t="str">
            <v>Energy</v>
          </cell>
          <cell r="M3625" t="str">
            <v>Winter</v>
          </cell>
          <cell r="N3625" t="str">
            <v>Part Peak</v>
          </cell>
          <cell r="R3625" t="str">
            <v>N/A</v>
          </cell>
          <cell r="V3625">
            <v>0</v>
          </cell>
        </row>
        <row r="3626">
          <cell r="G3626" t="str">
            <v>E-ELEC</v>
          </cell>
          <cell r="J3626" t="str">
            <v>ECRA</v>
          </cell>
          <cell r="L3626" t="str">
            <v>Energy</v>
          </cell>
          <cell r="M3626" t="str">
            <v>Winter</v>
          </cell>
          <cell r="N3626" t="str">
            <v>Peak</v>
          </cell>
          <cell r="R3626" t="str">
            <v>N/A</v>
          </cell>
          <cell r="V3626">
            <v>0</v>
          </cell>
        </row>
        <row r="3627">
          <cell r="G3627" t="str">
            <v>E-ELEC</v>
          </cell>
          <cell r="J3627" t="str">
            <v>Generation</v>
          </cell>
          <cell r="L3627" t="str">
            <v>Energy</v>
          </cell>
          <cell r="M3627" t="str">
            <v>Summer</v>
          </cell>
          <cell r="N3627" t="str">
            <v>Off Peak</v>
          </cell>
          <cell r="R3627" t="str">
            <v>N/A</v>
          </cell>
          <cell r="V3627">
            <v>0</v>
          </cell>
        </row>
        <row r="3628">
          <cell r="G3628" t="str">
            <v>E-ELEC</v>
          </cell>
          <cell r="J3628" t="str">
            <v>Generation</v>
          </cell>
          <cell r="L3628" t="str">
            <v>Energy</v>
          </cell>
          <cell r="M3628" t="str">
            <v>Summer</v>
          </cell>
          <cell r="N3628" t="str">
            <v>Part Peak</v>
          </cell>
          <cell r="R3628" t="str">
            <v>N/A</v>
          </cell>
          <cell r="V3628">
            <v>0</v>
          </cell>
        </row>
        <row r="3629">
          <cell r="G3629" t="str">
            <v>E-ELEC</v>
          </cell>
          <cell r="J3629" t="str">
            <v>Generation</v>
          </cell>
          <cell r="L3629" t="str">
            <v>Energy</v>
          </cell>
          <cell r="M3629" t="str">
            <v>Summer</v>
          </cell>
          <cell r="N3629" t="str">
            <v>Peak</v>
          </cell>
          <cell r="R3629" t="str">
            <v>N/A</v>
          </cell>
          <cell r="V3629">
            <v>0</v>
          </cell>
        </row>
        <row r="3630">
          <cell r="G3630" t="str">
            <v>E-ELEC</v>
          </cell>
          <cell r="J3630" t="str">
            <v>Generation</v>
          </cell>
          <cell r="L3630" t="str">
            <v>Energy</v>
          </cell>
          <cell r="M3630" t="str">
            <v>Winter</v>
          </cell>
          <cell r="N3630" t="str">
            <v>Off Peak</v>
          </cell>
          <cell r="R3630" t="str">
            <v>N/A</v>
          </cell>
          <cell r="V3630">
            <v>0</v>
          </cell>
        </row>
        <row r="3631">
          <cell r="G3631" t="str">
            <v>E-ELEC</v>
          </cell>
          <cell r="J3631" t="str">
            <v>Generation</v>
          </cell>
          <cell r="L3631" t="str">
            <v>Energy</v>
          </cell>
          <cell r="M3631" t="str">
            <v>Winter</v>
          </cell>
          <cell r="N3631" t="str">
            <v>Part Peak</v>
          </cell>
          <cell r="R3631" t="str">
            <v>N/A</v>
          </cell>
          <cell r="V3631">
            <v>0</v>
          </cell>
        </row>
        <row r="3632">
          <cell r="G3632" t="str">
            <v>E-ELEC</v>
          </cell>
          <cell r="J3632" t="str">
            <v>Generation</v>
          </cell>
          <cell r="L3632" t="str">
            <v>Energy</v>
          </cell>
          <cell r="M3632" t="str">
            <v>Winter</v>
          </cell>
          <cell r="N3632" t="str">
            <v>Peak</v>
          </cell>
          <cell r="R3632" t="str">
            <v>N/A</v>
          </cell>
          <cell r="V3632">
            <v>0</v>
          </cell>
        </row>
        <row r="3633">
          <cell r="G3633" t="str">
            <v>E-ELEC</v>
          </cell>
          <cell r="J3633" t="str">
            <v>ND</v>
          </cell>
          <cell r="L3633" t="str">
            <v>Energy</v>
          </cell>
          <cell r="M3633" t="str">
            <v>Summer</v>
          </cell>
          <cell r="N3633" t="str">
            <v>Off Peak</v>
          </cell>
          <cell r="R3633" t="str">
            <v>N/A</v>
          </cell>
          <cell r="V3633">
            <v>0</v>
          </cell>
        </row>
        <row r="3634">
          <cell r="G3634" t="str">
            <v>E-ELEC</v>
          </cell>
          <cell r="J3634" t="str">
            <v>ND</v>
          </cell>
          <cell r="L3634" t="str">
            <v>Energy</v>
          </cell>
          <cell r="M3634" t="str">
            <v>Summer</v>
          </cell>
          <cell r="N3634" t="str">
            <v>Part Peak</v>
          </cell>
          <cell r="R3634" t="str">
            <v>N/A</v>
          </cell>
          <cell r="V3634">
            <v>0</v>
          </cell>
        </row>
        <row r="3635">
          <cell r="G3635" t="str">
            <v>E-ELEC</v>
          </cell>
          <cell r="J3635" t="str">
            <v>ND</v>
          </cell>
          <cell r="L3635" t="str">
            <v>Energy</v>
          </cell>
          <cell r="M3635" t="str">
            <v>Summer</v>
          </cell>
          <cell r="N3635" t="str">
            <v>Peak</v>
          </cell>
          <cell r="R3635" t="str">
            <v>N/A</v>
          </cell>
          <cell r="V3635">
            <v>0</v>
          </cell>
        </row>
        <row r="3636">
          <cell r="G3636" t="str">
            <v>E-ELEC</v>
          </cell>
          <cell r="J3636" t="str">
            <v>ND</v>
          </cell>
          <cell r="L3636" t="str">
            <v>Energy</v>
          </cell>
          <cell r="M3636" t="str">
            <v>Winter</v>
          </cell>
          <cell r="N3636" t="str">
            <v>Off Peak</v>
          </cell>
          <cell r="R3636" t="str">
            <v>N/A</v>
          </cell>
          <cell r="V3636">
            <v>0</v>
          </cell>
        </row>
        <row r="3637">
          <cell r="G3637" t="str">
            <v>E-ELEC</v>
          </cell>
          <cell r="J3637" t="str">
            <v>ND</v>
          </cell>
          <cell r="L3637" t="str">
            <v>Energy</v>
          </cell>
          <cell r="M3637" t="str">
            <v>Winter</v>
          </cell>
          <cell r="N3637" t="str">
            <v>Part Peak</v>
          </cell>
          <cell r="R3637" t="str">
            <v>N/A</v>
          </cell>
          <cell r="V3637">
            <v>0</v>
          </cell>
        </row>
        <row r="3638">
          <cell r="G3638" t="str">
            <v>E-ELEC</v>
          </cell>
          <cell r="J3638" t="str">
            <v>ND</v>
          </cell>
          <cell r="L3638" t="str">
            <v>Energy</v>
          </cell>
          <cell r="M3638" t="str">
            <v>Winter</v>
          </cell>
          <cell r="N3638" t="str">
            <v>Peak</v>
          </cell>
          <cell r="R3638" t="str">
            <v>N/A</v>
          </cell>
          <cell r="V3638">
            <v>0</v>
          </cell>
        </row>
        <row r="3639">
          <cell r="G3639" t="str">
            <v>E-ELEC</v>
          </cell>
          <cell r="J3639" t="str">
            <v>NSGC</v>
          </cell>
          <cell r="L3639" t="str">
            <v>Energy</v>
          </cell>
          <cell r="M3639" t="str">
            <v>Summer</v>
          </cell>
          <cell r="N3639" t="str">
            <v>Off Peak</v>
          </cell>
          <cell r="R3639" t="str">
            <v>N/A</v>
          </cell>
          <cell r="V3639">
            <v>0</v>
          </cell>
        </row>
        <row r="3640">
          <cell r="G3640" t="str">
            <v>E-ELEC</v>
          </cell>
          <cell r="J3640" t="str">
            <v>NSGC</v>
          </cell>
          <cell r="L3640" t="str">
            <v>Energy</v>
          </cell>
          <cell r="M3640" t="str">
            <v>Summer</v>
          </cell>
          <cell r="N3640" t="str">
            <v>Part Peak</v>
          </cell>
          <cell r="R3640" t="str">
            <v>N/A</v>
          </cell>
          <cell r="V3640">
            <v>0</v>
          </cell>
        </row>
        <row r="3641">
          <cell r="G3641" t="str">
            <v>E-ELEC</v>
          </cell>
          <cell r="J3641" t="str">
            <v>NSGC</v>
          </cell>
          <cell r="L3641" t="str">
            <v>Energy</v>
          </cell>
          <cell r="M3641" t="str">
            <v>Summer</v>
          </cell>
          <cell r="N3641" t="str">
            <v>Peak</v>
          </cell>
          <cell r="R3641" t="str">
            <v>N/A</v>
          </cell>
          <cell r="V3641">
            <v>0</v>
          </cell>
        </row>
        <row r="3642">
          <cell r="G3642" t="str">
            <v>E-ELEC</v>
          </cell>
          <cell r="J3642" t="str">
            <v>NSGC</v>
          </cell>
          <cell r="L3642" t="str">
            <v>Energy</v>
          </cell>
          <cell r="M3642" t="str">
            <v>Winter</v>
          </cell>
          <cell r="N3642" t="str">
            <v>Off Peak</v>
          </cell>
          <cell r="R3642" t="str">
            <v>N/A</v>
          </cell>
          <cell r="V3642">
            <v>0</v>
          </cell>
        </row>
        <row r="3643">
          <cell r="G3643" t="str">
            <v>E-ELEC</v>
          </cell>
          <cell r="J3643" t="str">
            <v>NSGC</v>
          </cell>
          <cell r="L3643" t="str">
            <v>Energy</v>
          </cell>
          <cell r="M3643" t="str">
            <v>Winter</v>
          </cell>
          <cell r="N3643" t="str">
            <v>Part Peak</v>
          </cell>
          <cell r="R3643" t="str">
            <v>N/A</v>
          </cell>
          <cell r="V3643">
            <v>0</v>
          </cell>
        </row>
        <row r="3644">
          <cell r="G3644" t="str">
            <v>E-ELEC</v>
          </cell>
          <cell r="J3644" t="str">
            <v>NSGC</v>
          </cell>
          <cell r="L3644" t="str">
            <v>Energy</v>
          </cell>
          <cell r="M3644" t="str">
            <v>Winter</v>
          </cell>
          <cell r="N3644" t="str">
            <v>Peak</v>
          </cell>
          <cell r="R3644" t="str">
            <v>N/A</v>
          </cell>
          <cell r="V3644">
            <v>0</v>
          </cell>
        </row>
        <row r="3645">
          <cell r="G3645" t="str">
            <v>E-ELEC</v>
          </cell>
          <cell r="J3645" t="str">
            <v>PPP</v>
          </cell>
          <cell r="L3645" t="str">
            <v>Energy</v>
          </cell>
          <cell r="M3645" t="str">
            <v>Summer</v>
          </cell>
          <cell r="N3645" t="str">
            <v>Off Peak</v>
          </cell>
          <cell r="R3645" t="str">
            <v>N/A</v>
          </cell>
          <cell r="V3645">
            <v>0</v>
          </cell>
        </row>
        <row r="3646">
          <cell r="G3646" t="str">
            <v>E-ELEC</v>
          </cell>
          <cell r="J3646" t="str">
            <v>PPP</v>
          </cell>
          <cell r="L3646" t="str">
            <v>Energy</v>
          </cell>
          <cell r="M3646" t="str">
            <v>Summer</v>
          </cell>
          <cell r="N3646" t="str">
            <v>Part Peak</v>
          </cell>
          <cell r="R3646" t="str">
            <v>N/A</v>
          </cell>
          <cell r="V3646">
            <v>0</v>
          </cell>
        </row>
        <row r="3647">
          <cell r="G3647" t="str">
            <v>E-ELEC</v>
          </cell>
          <cell r="J3647" t="str">
            <v>PPP</v>
          </cell>
          <cell r="L3647" t="str">
            <v>Energy</v>
          </cell>
          <cell r="M3647" t="str">
            <v>Summer</v>
          </cell>
          <cell r="N3647" t="str">
            <v>Peak</v>
          </cell>
          <cell r="R3647" t="str">
            <v>N/A</v>
          </cell>
          <cell r="V3647">
            <v>0</v>
          </cell>
        </row>
        <row r="3648">
          <cell r="G3648" t="str">
            <v>E-ELEC</v>
          </cell>
          <cell r="J3648" t="str">
            <v>PPP</v>
          </cell>
          <cell r="L3648" t="str">
            <v>Energy</v>
          </cell>
          <cell r="M3648" t="str">
            <v>Winter</v>
          </cell>
          <cell r="N3648" t="str">
            <v>Off Peak</v>
          </cell>
          <cell r="R3648" t="str">
            <v>N/A</v>
          </cell>
          <cell r="V3648">
            <v>0</v>
          </cell>
        </row>
        <row r="3649">
          <cell r="G3649" t="str">
            <v>E-ELEC</v>
          </cell>
          <cell r="J3649" t="str">
            <v>PPP</v>
          </cell>
          <cell r="L3649" t="str">
            <v>Energy</v>
          </cell>
          <cell r="M3649" t="str">
            <v>Winter</v>
          </cell>
          <cell r="N3649" t="str">
            <v>Part Peak</v>
          </cell>
          <cell r="R3649" t="str">
            <v>N/A</v>
          </cell>
          <cell r="V3649">
            <v>0</v>
          </cell>
        </row>
        <row r="3650">
          <cell r="G3650" t="str">
            <v>E-ELEC</v>
          </cell>
          <cell r="J3650" t="str">
            <v>PPP</v>
          </cell>
          <cell r="L3650" t="str">
            <v>Energy</v>
          </cell>
          <cell r="M3650" t="str">
            <v>Winter</v>
          </cell>
          <cell r="N3650" t="str">
            <v>Peak</v>
          </cell>
          <cell r="R3650" t="str">
            <v>N/A</v>
          </cell>
          <cell r="V3650">
            <v>0</v>
          </cell>
        </row>
        <row r="3651">
          <cell r="G3651" t="str">
            <v>E-ELEC</v>
          </cell>
          <cell r="J3651" t="str">
            <v>PPP</v>
          </cell>
          <cell r="L3651" t="str">
            <v>Energy</v>
          </cell>
          <cell r="M3651" t="str">
            <v>Summer</v>
          </cell>
          <cell r="N3651" t="str">
            <v>Off Peak</v>
          </cell>
          <cell r="R3651" t="str">
            <v>N/A</v>
          </cell>
          <cell r="V3651">
            <v>0</v>
          </cell>
        </row>
        <row r="3652">
          <cell r="G3652" t="str">
            <v>E-ELEC</v>
          </cell>
          <cell r="J3652" t="str">
            <v>PPP</v>
          </cell>
          <cell r="L3652" t="str">
            <v>Energy</v>
          </cell>
          <cell r="M3652" t="str">
            <v>Summer</v>
          </cell>
          <cell r="N3652" t="str">
            <v>Part Peak</v>
          </cell>
          <cell r="R3652" t="str">
            <v>N/A</v>
          </cell>
          <cell r="V3652">
            <v>0</v>
          </cell>
        </row>
        <row r="3653">
          <cell r="G3653" t="str">
            <v>E-ELEC</v>
          </cell>
          <cell r="J3653" t="str">
            <v>PPP</v>
          </cell>
          <cell r="L3653" t="str">
            <v>Energy</v>
          </cell>
          <cell r="M3653" t="str">
            <v>Summer</v>
          </cell>
          <cell r="N3653" t="str">
            <v>Peak</v>
          </cell>
          <cell r="R3653" t="str">
            <v>N/A</v>
          </cell>
          <cell r="V3653">
            <v>0</v>
          </cell>
        </row>
        <row r="3654">
          <cell r="G3654" t="str">
            <v>E-ELEC</v>
          </cell>
          <cell r="J3654" t="str">
            <v>PPP</v>
          </cell>
          <cell r="L3654" t="str">
            <v>Energy</v>
          </cell>
          <cell r="M3654" t="str">
            <v>Winter</v>
          </cell>
          <cell r="N3654" t="str">
            <v>Off Peak</v>
          </cell>
          <cell r="R3654" t="str">
            <v>N/A</v>
          </cell>
          <cell r="V3654">
            <v>0</v>
          </cell>
        </row>
        <row r="3655">
          <cell r="G3655" t="str">
            <v>E-ELEC</v>
          </cell>
          <cell r="J3655" t="str">
            <v>PPP</v>
          </cell>
          <cell r="L3655" t="str">
            <v>Energy</v>
          </cell>
          <cell r="M3655" t="str">
            <v>Winter</v>
          </cell>
          <cell r="N3655" t="str">
            <v>Part Peak</v>
          </cell>
          <cell r="R3655" t="str">
            <v>N/A</v>
          </cell>
          <cell r="V3655">
            <v>0</v>
          </cell>
        </row>
        <row r="3656">
          <cell r="G3656" t="str">
            <v>E-ELEC</v>
          </cell>
          <cell r="J3656" t="str">
            <v>PPP</v>
          </cell>
          <cell r="L3656" t="str">
            <v>Energy</v>
          </cell>
          <cell r="M3656" t="str">
            <v>Winter</v>
          </cell>
          <cell r="N3656" t="str">
            <v>Peak</v>
          </cell>
          <cell r="R3656" t="str">
            <v>N/A</v>
          </cell>
          <cell r="V3656">
            <v>0</v>
          </cell>
        </row>
        <row r="3657">
          <cell r="G3657" t="str">
            <v>E-ELEC</v>
          </cell>
          <cell r="J3657" t="str">
            <v>RS</v>
          </cell>
          <cell r="L3657" t="str">
            <v>Energy</v>
          </cell>
          <cell r="M3657" t="str">
            <v>Summer</v>
          </cell>
          <cell r="N3657" t="str">
            <v>Peak</v>
          </cell>
          <cell r="R3657" t="str">
            <v>N/A</v>
          </cell>
          <cell r="V3657">
            <v>0</v>
          </cell>
        </row>
        <row r="3658">
          <cell r="G3658" t="str">
            <v>E-ELEC</v>
          </cell>
          <cell r="J3658" t="str">
            <v>RS</v>
          </cell>
          <cell r="L3658" t="str">
            <v>Energy</v>
          </cell>
          <cell r="M3658" t="str">
            <v>Summer</v>
          </cell>
          <cell r="N3658" t="str">
            <v>Part Peak</v>
          </cell>
          <cell r="R3658" t="str">
            <v>N/A</v>
          </cell>
          <cell r="V3658">
            <v>0</v>
          </cell>
        </row>
        <row r="3659">
          <cell r="G3659" t="str">
            <v>E-ELEC</v>
          </cell>
          <cell r="J3659" t="str">
            <v>RS</v>
          </cell>
          <cell r="L3659" t="str">
            <v>Energy</v>
          </cell>
          <cell r="M3659" t="str">
            <v>Summer</v>
          </cell>
          <cell r="N3659" t="str">
            <v>Off Peak</v>
          </cell>
          <cell r="R3659" t="str">
            <v>N/A</v>
          </cell>
          <cell r="V3659">
            <v>0</v>
          </cell>
        </row>
        <row r="3660">
          <cell r="G3660" t="str">
            <v>E-ELEC</v>
          </cell>
          <cell r="J3660" t="str">
            <v>RS</v>
          </cell>
          <cell r="L3660" t="str">
            <v>Energy</v>
          </cell>
          <cell r="M3660" t="str">
            <v>Winter</v>
          </cell>
          <cell r="N3660" t="str">
            <v>Peak</v>
          </cell>
          <cell r="R3660" t="str">
            <v>N/A</v>
          </cell>
          <cell r="V3660">
            <v>0</v>
          </cell>
        </row>
        <row r="3661">
          <cell r="G3661" t="str">
            <v>E-ELEC</v>
          </cell>
          <cell r="J3661" t="str">
            <v>RS</v>
          </cell>
          <cell r="L3661" t="str">
            <v>Energy</v>
          </cell>
          <cell r="M3661" t="str">
            <v>Winter</v>
          </cell>
          <cell r="N3661" t="str">
            <v>Part Peak</v>
          </cell>
          <cell r="R3661" t="str">
            <v>N/A</v>
          </cell>
          <cell r="V3661">
            <v>0</v>
          </cell>
        </row>
        <row r="3662">
          <cell r="G3662" t="str">
            <v>E-ELEC</v>
          </cell>
          <cell r="J3662" t="str">
            <v>RS</v>
          </cell>
          <cell r="L3662" t="str">
            <v>Energy</v>
          </cell>
          <cell r="M3662" t="str">
            <v>Winter</v>
          </cell>
          <cell r="N3662" t="str">
            <v>Off Peak</v>
          </cell>
          <cell r="R3662" t="str">
            <v>N/A</v>
          </cell>
          <cell r="V3662">
            <v>0</v>
          </cell>
        </row>
        <row r="3663">
          <cell r="G3663" t="str">
            <v>E-ELEC</v>
          </cell>
          <cell r="J3663" t="str">
            <v>TRA</v>
          </cell>
          <cell r="L3663" t="str">
            <v>Energy</v>
          </cell>
          <cell r="M3663" t="str">
            <v>Summer</v>
          </cell>
          <cell r="N3663" t="str">
            <v>Off Peak</v>
          </cell>
          <cell r="R3663" t="str">
            <v>N/A</v>
          </cell>
          <cell r="V3663">
            <v>0</v>
          </cell>
        </row>
        <row r="3664">
          <cell r="G3664" t="str">
            <v>E-ELEC</v>
          </cell>
          <cell r="J3664" t="str">
            <v>TRA</v>
          </cell>
          <cell r="L3664" t="str">
            <v>Energy</v>
          </cell>
          <cell r="M3664" t="str">
            <v>Summer</v>
          </cell>
          <cell r="N3664" t="str">
            <v>Part Peak</v>
          </cell>
          <cell r="R3664" t="str">
            <v>N/A</v>
          </cell>
          <cell r="V3664">
            <v>0</v>
          </cell>
        </row>
        <row r="3665">
          <cell r="G3665" t="str">
            <v>E-ELEC</v>
          </cell>
          <cell r="J3665" t="str">
            <v>TRA</v>
          </cell>
          <cell r="L3665" t="str">
            <v>Energy</v>
          </cell>
          <cell r="M3665" t="str">
            <v>Summer</v>
          </cell>
          <cell r="N3665" t="str">
            <v>Peak</v>
          </cell>
          <cell r="R3665" t="str">
            <v>N/A</v>
          </cell>
          <cell r="V3665">
            <v>0</v>
          </cell>
        </row>
        <row r="3666">
          <cell r="G3666" t="str">
            <v>E-ELEC</v>
          </cell>
          <cell r="J3666" t="str">
            <v>TRA</v>
          </cell>
          <cell r="L3666" t="str">
            <v>Energy</v>
          </cell>
          <cell r="M3666" t="str">
            <v>Winter</v>
          </cell>
          <cell r="N3666" t="str">
            <v>Off Peak</v>
          </cell>
          <cell r="R3666" t="str">
            <v>N/A</v>
          </cell>
          <cell r="V3666">
            <v>0</v>
          </cell>
        </row>
        <row r="3667">
          <cell r="G3667" t="str">
            <v>E-ELEC</v>
          </cell>
          <cell r="J3667" t="str">
            <v>TRA</v>
          </cell>
          <cell r="L3667" t="str">
            <v>Energy</v>
          </cell>
          <cell r="M3667" t="str">
            <v>Winter</v>
          </cell>
          <cell r="N3667" t="str">
            <v>Part Peak</v>
          </cell>
          <cell r="R3667" t="str">
            <v>N/A</v>
          </cell>
          <cell r="V3667">
            <v>0</v>
          </cell>
        </row>
        <row r="3668">
          <cell r="G3668" t="str">
            <v>E-ELEC</v>
          </cell>
          <cell r="J3668" t="str">
            <v>TRA</v>
          </cell>
          <cell r="L3668" t="str">
            <v>Energy</v>
          </cell>
          <cell r="M3668" t="str">
            <v>Winter</v>
          </cell>
          <cell r="N3668" t="str">
            <v>Peak</v>
          </cell>
          <cell r="R3668" t="str">
            <v>N/A</v>
          </cell>
          <cell r="V3668">
            <v>0</v>
          </cell>
        </row>
        <row r="3669">
          <cell r="G3669" t="str">
            <v>E-ELEC</v>
          </cell>
          <cell r="J3669" t="str">
            <v>TRA</v>
          </cell>
          <cell r="L3669" t="str">
            <v>Energy</v>
          </cell>
          <cell r="M3669" t="str">
            <v>Summer</v>
          </cell>
          <cell r="N3669" t="str">
            <v>Off Peak</v>
          </cell>
          <cell r="R3669" t="str">
            <v>N/A</v>
          </cell>
          <cell r="V3669">
            <v>0</v>
          </cell>
        </row>
        <row r="3670">
          <cell r="G3670" t="str">
            <v>E-ELEC</v>
          </cell>
          <cell r="J3670" t="str">
            <v>TRA</v>
          </cell>
          <cell r="L3670" t="str">
            <v>Energy</v>
          </cell>
          <cell r="M3670" t="str">
            <v>Summer</v>
          </cell>
          <cell r="N3670" t="str">
            <v>Part Peak</v>
          </cell>
          <cell r="R3670" t="str">
            <v>N/A</v>
          </cell>
          <cell r="V3670">
            <v>0</v>
          </cell>
        </row>
        <row r="3671">
          <cell r="G3671" t="str">
            <v>E-ELEC</v>
          </cell>
          <cell r="J3671" t="str">
            <v>TRA</v>
          </cell>
          <cell r="L3671" t="str">
            <v>Energy</v>
          </cell>
          <cell r="M3671" t="str">
            <v>Summer</v>
          </cell>
          <cell r="N3671" t="str">
            <v>Peak</v>
          </cell>
          <cell r="R3671" t="str">
            <v>N/A</v>
          </cell>
          <cell r="V3671">
            <v>0</v>
          </cell>
        </row>
        <row r="3672">
          <cell r="G3672" t="str">
            <v>E-ELEC</v>
          </cell>
          <cell r="J3672" t="str">
            <v>TRA</v>
          </cell>
          <cell r="L3672" t="str">
            <v>Energy</v>
          </cell>
          <cell r="M3672" t="str">
            <v>Winter</v>
          </cell>
          <cell r="N3672" t="str">
            <v>Off Peak</v>
          </cell>
          <cell r="R3672" t="str">
            <v>N/A</v>
          </cell>
          <cell r="V3672">
            <v>0</v>
          </cell>
        </row>
        <row r="3673">
          <cell r="G3673" t="str">
            <v>E-ELEC</v>
          </cell>
          <cell r="J3673" t="str">
            <v>TRA</v>
          </cell>
          <cell r="L3673" t="str">
            <v>Energy</v>
          </cell>
          <cell r="M3673" t="str">
            <v>Winter</v>
          </cell>
          <cell r="N3673" t="str">
            <v>Part Peak</v>
          </cell>
          <cell r="R3673" t="str">
            <v>N/A</v>
          </cell>
          <cell r="V3673">
            <v>0</v>
          </cell>
        </row>
        <row r="3674">
          <cell r="G3674" t="str">
            <v>E-ELEC</v>
          </cell>
          <cell r="J3674" t="str">
            <v>TRA</v>
          </cell>
          <cell r="L3674" t="str">
            <v>Energy</v>
          </cell>
          <cell r="M3674" t="str">
            <v>Winter</v>
          </cell>
          <cell r="N3674" t="str">
            <v>Peak</v>
          </cell>
          <cell r="R3674" t="str">
            <v>N/A</v>
          </cell>
          <cell r="V3674">
            <v>0</v>
          </cell>
        </row>
        <row r="3675">
          <cell r="G3675" t="str">
            <v>E-ELEC</v>
          </cell>
          <cell r="J3675" t="str">
            <v>TRA</v>
          </cell>
          <cell r="L3675" t="str">
            <v>Energy</v>
          </cell>
          <cell r="M3675" t="str">
            <v>Summer</v>
          </cell>
          <cell r="N3675" t="str">
            <v>Off Peak</v>
          </cell>
          <cell r="R3675" t="str">
            <v>N/A</v>
          </cell>
          <cell r="V3675">
            <v>0</v>
          </cell>
        </row>
        <row r="3676">
          <cell r="G3676" t="str">
            <v>E-ELEC</v>
          </cell>
          <cell r="J3676" t="str">
            <v>TRA</v>
          </cell>
          <cell r="L3676" t="str">
            <v>Energy</v>
          </cell>
          <cell r="M3676" t="str">
            <v>Summer</v>
          </cell>
          <cell r="N3676" t="str">
            <v>Part Peak</v>
          </cell>
          <cell r="R3676" t="str">
            <v>N/A</v>
          </cell>
          <cell r="V3676">
            <v>0</v>
          </cell>
        </row>
        <row r="3677">
          <cell r="G3677" t="str">
            <v>E-ELEC</v>
          </cell>
          <cell r="J3677" t="str">
            <v>TRA</v>
          </cell>
          <cell r="L3677" t="str">
            <v>Energy</v>
          </cell>
          <cell r="M3677" t="str">
            <v>Summer</v>
          </cell>
          <cell r="N3677" t="str">
            <v>Peak</v>
          </cell>
          <cell r="R3677" t="str">
            <v>N/A</v>
          </cell>
          <cell r="V3677">
            <v>0</v>
          </cell>
        </row>
        <row r="3678">
          <cell r="G3678" t="str">
            <v>E-ELEC</v>
          </cell>
          <cell r="J3678" t="str">
            <v>TRA</v>
          </cell>
          <cell r="L3678" t="str">
            <v>Energy</v>
          </cell>
          <cell r="M3678" t="str">
            <v>Winter</v>
          </cell>
          <cell r="N3678" t="str">
            <v>Off Peak</v>
          </cell>
          <cell r="R3678" t="str">
            <v>N/A</v>
          </cell>
          <cell r="V3678">
            <v>0</v>
          </cell>
        </row>
        <row r="3679">
          <cell r="G3679" t="str">
            <v>E-ELEC</v>
          </cell>
          <cell r="J3679" t="str">
            <v>TRA</v>
          </cell>
          <cell r="L3679" t="str">
            <v>Energy</v>
          </cell>
          <cell r="M3679" t="str">
            <v>Winter</v>
          </cell>
          <cell r="N3679" t="str">
            <v>Part Peak</v>
          </cell>
          <cell r="R3679" t="str">
            <v>N/A</v>
          </cell>
          <cell r="V3679">
            <v>0</v>
          </cell>
        </row>
        <row r="3680">
          <cell r="G3680" t="str">
            <v>E-ELEC</v>
          </cell>
          <cell r="J3680" t="str">
            <v>TRA</v>
          </cell>
          <cell r="L3680" t="str">
            <v>Energy</v>
          </cell>
          <cell r="M3680" t="str">
            <v>Winter</v>
          </cell>
          <cell r="N3680" t="str">
            <v>Peak</v>
          </cell>
          <cell r="R3680" t="str">
            <v>N/A</v>
          </cell>
          <cell r="V3680">
            <v>0</v>
          </cell>
        </row>
        <row r="3681">
          <cell r="G3681" t="str">
            <v>E-ELEC</v>
          </cell>
          <cell r="J3681" t="str">
            <v>TRA</v>
          </cell>
          <cell r="L3681" t="str">
            <v>Energy</v>
          </cell>
          <cell r="M3681" t="str">
            <v>Summer</v>
          </cell>
          <cell r="N3681" t="str">
            <v>Off Peak</v>
          </cell>
          <cell r="R3681" t="str">
            <v>N/A</v>
          </cell>
          <cell r="V3681">
            <v>0</v>
          </cell>
        </row>
        <row r="3682">
          <cell r="G3682" t="str">
            <v>E-ELEC</v>
          </cell>
          <cell r="J3682" t="str">
            <v>TRA</v>
          </cell>
          <cell r="L3682" t="str">
            <v>Energy</v>
          </cell>
          <cell r="M3682" t="str">
            <v>Summer</v>
          </cell>
          <cell r="N3682" t="str">
            <v>Part Peak</v>
          </cell>
          <cell r="R3682" t="str">
            <v>N/A</v>
          </cell>
          <cell r="V3682">
            <v>0</v>
          </cell>
        </row>
        <row r="3683">
          <cell r="G3683" t="str">
            <v>E-ELEC</v>
          </cell>
          <cell r="J3683" t="str">
            <v>TRA</v>
          </cell>
          <cell r="L3683" t="str">
            <v>Energy</v>
          </cell>
          <cell r="M3683" t="str">
            <v>Summer</v>
          </cell>
          <cell r="N3683" t="str">
            <v>Peak</v>
          </cell>
          <cell r="R3683" t="str">
            <v>N/A</v>
          </cell>
          <cell r="V3683">
            <v>0</v>
          </cell>
        </row>
        <row r="3684">
          <cell r="G3684" t="str">
            <v>E-ELEC</v>
          </cell>
          <cell r="J3684" t="str">
            <v>TRA</v>
          </cell>
          <cell r="L3684" t="str">
            <v>Energy</v>
          </cell>
          <cell r="M3684" t="str">
            <v>Winter</v>
          </cell>
          <cell r="N3684" t="str">
            <v>Off Peak</v>
          </cell>
          <cell r="R3684" t="str">
            <v>N/A</v>
          </cell>
          <cell r="V3684">
            <v>0</v>
          </cell>
        </row>
        <row r="3685">
          <cell r="G3685" t="str">
            <v>E-ELEC</v>
          </cell>
          <cell r="J3685" t="str">
            <v>TRA</v>
          </cell>
          <cell r="L3685" t="str">
            <v>Energy</v>
          </cell>
          <cell r="M3685" t="str">
            <v>Winter</v>
          </cell>
          <cell r="N3685" t="str">
            <v>Part Peak</v>
          </cell>
          <cell r="R3685" t="str">
            <v>N/A</v>
          </cell>
          <cell r="V3685">
            <v>0</v>
          </cell>
        </row>
        <row r="3686">
          <cell r="G3686" t="str">
            <v>E-ELEC</v>
          </cell>
          <cell r="J3686" t="str">
            <v>TRA</v>
          </cell>
          <cell r="L3686" t="str">
            <v>Energy</v>
          </cell>
          <cell r="M3686" t="str">
            <v>Winter</v>
          </cell>
          <cell r="N3686" t="str">
            <v>Peak</v>
          </cell>
          <cell r="R3686" t="str">
            <v>N/A</v>
          </cell>
          <cell r="V3686">
            <v>0</v>
          </cell>
        </row>
        <row r="3687">
          <cell r="G3687" t="str">
            <v>E-ELEC</v>
          </cell>
          <cell r="J3687" t="str">
            <v>Trans</v>
          </cell>
          <cell r="L3687" t="str">
            <v>Energy</v>
          </cell>
          <cell r="M3687" t="str">
            <v>Summer</v>
          </cell>
          <cell r="N3687" t="str">
            <v>Off Peak</v>
          </cell>
          <cell r="R3687" t="str">
            <v>N/A</v>
          </cell>
          <cell r="V3687">
            <v>0</v>
          </cell>
        </row>
        <row r="3688">
          <cell r="G3688" t="str">
            <v>E-ELEC</v>
          </cell>
          <cell r="J3688" t="str">
            <v>Trans</v>
          </cell>
          <cell r="L3688" t="str">
            <v>Energy</v>
          </cell>
          <cell r="M3688" t="str">
            <v>Summer</v>
          </cell>
          <cell r="N3688" t="str">
            <v>Part Peak</v>
          </cell>
          <cell r="R3688" t="str">
            <v>N/A</v>
          </cell>
          <cell r="V3688">
            <v>0</v>
          </cell>
        </row>
        <row r="3689">
          <cell r="G3689" t="str">
            <v>E-ELEC</v>
          </cell>
          <cell r="J3689" t="str">
            <v>Trans</v>
          </cell>
          <cell r="L3689" t="str">
            <v>Energy</v>
          </cell>
          <cell r="M3689" t="str">
            <v>Summer</v>
          </cell>
          <cell r="N3689" t="str">
            <v>Peak</v>
          </cell>
          <cell r="R3689" t="str">
            <v>N/A</v>
          </cell>
          <cell r="V3689">
            <v>0</v>
          </cell>
        </row>
        <row r="3690">
          <cell r="G3690" t="str">
            <v>E-ELEC</v>
          </cell>
          <cell r="J3690" t="str">
            <v>Trans</v>
          </cell>
          <cell r="L3690" t="str">
            <v>Energy</v>
          </cell>
          <cell r="M3690" t="str">
            <v>Winter</v>
          </cell>
          <cell r="N3690" t="str">
            <v>Off Peak</v>
          </cell>
          <cell r="R3690" t="str">
            <v>N/A</v>
          </cell>
          <cell r="V3690">
            <v>0</v>
          </cell>
        </row>
        <row r="3691">
          <cell r="G3691" t="str">
            <v>E-ELEC</v>
          </cell>
          <cell r="J3691" t="str">
            <v>Trans</v>
          </cell>
          <cell r="L3691" t="str">
            <v>Energy</v>
          </cell>
          <cell r="M3691" t="str">
            <v>Winter</v>
          </cell>
          <cell r="N3691" t="str">
            <v>Part Peak</v>
          </cell>
          <cell r="R3691" t="str">
            <v>N/A</v>
          </cell>
          <cell r="V3691">
            <v>0</v>
          </cell>
        </row>
        <row r="3692">
          <cell r="G3692" t="str">
            <v>E-ELEC</v>
          </cell>
          <cell r="J3692" t="str">
            <v>Trans</v>
          </cell>
          <cell r="L3692" t="str">
            <v>Energy</v>
          </cell>
          <cell r="M3692" t="str">
            <v>Winter</v>
          </cell>
          <cell r="N3692" t="str">
            <v>Peak</v>
          </cell>
          <cell r="R3692" t="str">
            <v>N/A</v>
          </cell>
          <cell r="V3692">
            <v>0</v>
          </cell>
        </row>
        <row r="3693">
          <cell r="G3693" t="str">
            <v>E-ELEC</v>
          </cell>
          <cell r="J3693" t="str">
            <v>RB</v>
          </cell>
          <cell r="L3693" t="str">
            <v>Energy</v>
          </cell>
          <cell r="M3693" t="str">
            <v>Summer</v>
          </cell>
          <cell r="N3693" t="str">
            <v>Off Peak</v>
          </cell>
          <cell r="R3693" t="str">
            <v>N/A</v>
          </cell>
          <cell r="V3693">
            <v>0</v>
          </cell>
        </row>
        <row r="3694">
          <cell r="G3694" t="str">
            <v>E-ELEC</v>
          </cell>
          <cell r="J3694" t="str">
            <v>RB</v>
          </cell>
          <cell r="L3694" t="str">
            <v>Energy</v>
          </cell>
          <cell r="M3694" t="str">
            <v>Summer</v>
          </cell>
          <cell r="N3694" t="str">
            <v>Part Peak</v>
          </cell>
          <cell r="R3694" t="str">
            <v>N/A</v>
          </cell>
          <cell r="V3694">
            <v>0</v>
          </cell>
        </row>
        <row r="3695">
          <cell r="G3695" t="str">
            <v>E-ELEC</v>
          </cell>
          <cell r="J3695" t="str">
            <v>RB</v>
          </cell>
          <cell r="L3695" t="str">
            <v>Energy</v>
          </cell>
          <cell r="M3695" t="str">
            <v>Summer</v>
          </cell>
          <cell r="N3695" t="str">
            <v>Peak</v>
          </cell>
          <cell r="R3695" t="str">
            <v>N/A</v>
          </cell>
          <cell r="V3695">
            <v>0</v>
          </cell>
        </row>
        <row r="3696">
          <cell r="G3696" t="str">
            <v>E-ELEC</v>
          </cell>
          <cell r="J3696" t="str">
            <v>RB</v>
          </cell>
          <cell r="L3696" t="str">
            <v>Energy</v>
          </cell>
          <cell r="M3696" t="str">
            <v>Winter</v>
          </cell>
          <cell r="N3696" t="str">
            <v>Off Peak</v>
          </cell>
          <cell r="R3696" t="str">
            <v>N/A</v>
          </cell>
          <cell r="V3696">
            <v>0</v>
          </cell>
        </row>
        <row r="3697">
          <cell r="G3697" t="str">
            <v>E-ELEC</v>
          </cell>
          <cell r="J3697" t="str">
            <v>RB</v>
          </cell>
          <cell r="L3697" t="str">
            <v>Energy</v>
          </cell>
          <cell r="M3697" t="str">
            <v>Winter</v>
          </cell>
          <cell r="N3697" t="str">
            <v>Part Peak</v>
          </cell>
          <cell r="R3697" t="str">
            <v>N/A</v>
          </cell>
          <cell r="V3697">
            <v>0</v>
          </cell>
        </row>
        <row r="3698">
          <cell r="G3698" t="str">
            <v>E-ELEC</v>
          </cell>
          <cell r="J3698" t="str">
            <v>RB</v>
          </cell>
          <cell r="L3698" t="str">
            <v>Energy</v>
          </cell>
          <cell r="M3698" t="str">
            <v>Winter</v>
          </cell>
          <cell r="N3698" t="str">
            <v>Peak</v>
          </cell>
          <cell r="R3698" t="str">
            <v>N/A</v>
          </cell>
          <cell r="V3698">
            <v>0</v>
          </cell>
        </row>
        <row r="3699">
          <cell r="G3699" t="str">
            <v>E-ELEC</v>
          </cell>
          <cell r="J3699" t="str">
            <v>RBC</v>
          </cell>
          <cell r="L3699" t="str">
            <v>Energy</v>
          </cell>
          <cell r="M3699" t="str">
            <v>Summer</v>
          </cell>
          <cell r="N3699" t="str">
            <v>Off Peak</v>
          </cell>
          <cell r="R3699" t="str">
            <v>N/A</v>
          </cell>
          <cell r="V3699">
            <v>0</v>
          </cell>
        </row>
        <row r="3700">
          <cell r="G3700" t="str">
            <v>E-ELEC</v>
          </cell>
          <cell r="J3700" t="str">
            <v>RBC</v>
          </cell>
          <cell r="L3700" t="str">
            <v>Energy</v>
          </cell>
          <cell r="M3700" t="str">
            <v>Summer</v>
          </cell>
          <cell r="N3700" t="str">
            <v>Part Peak</v>
          </cell>
          <cell r="R3700" t="str">
            <v>N/A</v>
          </cell>
          <cell r="V3700">
            <v>0</v>
          </cell>
        </row>
        <row r="3701">
          <cell r="G3701" t="str">
            <v>E-ELEC</v>
          </cell>
          <cell r="J3701" t="str">
            <v>RBC</v>
          </cell>
          <cell r="L3701" t="str">
            <v>Energy</v>
          </cell>
          <cell r="M3701" t="str">
            <v>Summer</v>
          </cell>
          <cell r="N3701" t="str">
            <v>Peak</v>
          </cell>
          <cell r="R3701" t="str">
            <v>N/A</v>
          </cell>
          <cell r="V3701">
            <v>0</v>
          </cell>
        </row>
        <row r="3702">
          <cell r="G3702" t="str">
            <v>E-ELEC</v>
          </cell>
          <cell r="J3702" t="str">
            <v>RBC</v>
          </cell>
          <cell r="L3702" t="str">
            <v>Energy</v>
          </cell>
          <cell r="M3702" t="str">
            <v>Winter</v>
          </cell>
          <cell r="N3702" t="str">
            <v>Off Peak</v>
          </cell>
          <cell r="R3702" t="str">
            <v>N/A</v>
          </cell>
          <cell r="V3702">
            <v>0</v>
          </cell>
        </row>
        <row r="3703">
          <cell r="G3703" t="str">
            <v>E-ELEC</v>
          </cell>
          <cell r="J3703" t="str">
            <v>RBC</v>
          </cell>
          <cell r="L3703" t="str">
            <v>Energy</v>
          </cell>
          <cell r="M3703" t="str">
            <v>Winter</v>
          </cell>
          <cell r="N3703" t="str">
            <v>Part Peak</v>
          </cell>
          <cell r="R3703" t="str">
            <v>N/A</v>
          </cell>
          <cell r="V3703">
            <v>0</v>
          </cell>
        </row>
        <row r="3704">
          <cell r="G3704" t="str">
            <v>E-ELEC</v>
          </cell>
          <cell r="J3704" t="str">
            <v>RBC</v>
          </cell>
          <cell r="L3704" t="str">
            <v>Energy</v>
          </cell>
          <cell r="M3704" t="str">
            <v>Winter</v>
          </cell>
          <cell r="N3704" t="str">
            <v>Peak</v>
          </cell>
          <cell r="R3704" t="str">
            <v>N/A</v>
          </cell>
          <cell r="V3704">
            <v>0</v>
          </cell>
        </row>
        <row r="3705">
          <cell r="G3705" t="str">
            <v>E-ELEC</v>
          </cell>
          <cell r="J3705" t="str">
            <v>WH</v>
          </cell>
          <cell r="L3705" t="str">
            <v>Energy</v>
          </cell>
          <cell r="M3705" t="str">
            <v>Summer</v>
          </cell>
          <cell r="N3705" t="str">
            <v>Off Peak</v>
          </cell>
          <cell r="R3705" t="str">
            <v>N/A</v>
          </cell>
          <cell r="V3705">
            <v>0</v>
          </cell>
        </row>
        <row r="3706">
          <cell r="G3706" t="str">
            <v>E-ELEC</v>
          </cell>
          <cell r="J3706" t="str">
            <v>WH</v>
          </cell>
          <cell r="L3706" t="str">
            <v>Energy</v>
          </cell>
          <cell r="M3706" t="str">
            <v>Summer</v>
          </cell>
          <cell r="N3706" t="str">
            <v>Part Peak</v>
          </cell>
          <cell r="R3706" t="str">
            <v>N/A</v>
          </cell>
          <cell r="V3706">
            <v>0</v>
          </cell>
        </row>
        <row r="3707">
          <cell r="G3707" t="str">
            <v>E-ELEC</v>
          </cell>
          <cell r="J3707" t="str">
            <v>WH</v>
          </cell>
          <cell r="L3707" t="str">
            <v>Energy</v>
          </cell>
          <cell r="M3707" t="str">
            <v>Summer</v>
          </cell>
          <cell r="N3707" t="str">
            <v>Peak</v>
          </cell>
          <cell r="R3707" t="str">
            <v>N/A</v>
          </cell>
          <cell r="V3707">
            <v>0</v>
          </cell>
        </row>
        <row r="3708">
          <cell r="G3708" t="str">
            <v>E-ELEC</v>
          </cell>
          <cell r="J3708" t="str">
            <v>WH</v>
          </cell>
          <cell r="L3708" t="str">
            <v>Energy</v>
          </cell>
          <cell r="M3708" t="str">
            <v>Winter</v>
          </cell>
          <cell r="N3708" t="str">
            <v>Off Peak</v>
          </cell>
          <cell r="R3708" t="str">
            <v>N/A</v>
          </cell>
          <cell r="V3708">
            <v>0</v>
          </cell>
        </row>
        <row r="3709">
          <cell r="G3709" t="str">
            <v>E-ELEC</v>
          </cell>
          <cell r="J3709" t="str">
            <v>WH</v>
          </cell>
          <cell r="L3709" t="str">
            <v>Energy</v>
          </cell>
          <cell r="M3709" t="str">
            <v>Winter</v>
          </cell>
          <cell r="N3709" t="str">
            <v>Part Peak</v>
          </cell>
          <cell r="R3709" t="str">
            <v>N/A</v>
          </cell>
          <cell r="V3709">
            <v>0</v>
          </cell>
        </row>
        <row r="3710">
          <cell r="G3710" t="str">
            <v>E-ELEC</v>
          </cell>
          <cell r="J3710" t="str">
            <v>WH</v>
          </cell>
          <cell r="L3710" t="str">
            <v>Energy</v>
          </cell>
          <cell r="M3710" t="str">
            <v>Winter</v>
          </cell>
          <cell r="N3710" t="str">
            <v>Peak</v>
          </cell>
          <cell r="R3710" t="str">
            <v>N/A</v>
          </cell>
          <cell r="V3710">
            <v>0</v>
          </cell>
        </row>
        <row r="3711">
          <cell r="G3711" t="str">
            <v>E-ELEC</v>
          </cell>
          <cell r="J3711" t="str">
            <v>WH</v>
          </cell>
          <cell r="L3711" t="str">
            <v>Energy</v>
          </cell>
          <cell r="M3711" t="str">
            <v>Summer</v>
          </cell>
          <cell r="N3711" t="str">
            <v>Off Peak</v>
          </cell>
          <cell r="R3711" t="str">
            <v>N/A</v>
          </cell>
          <cell r="V3711">
            <v>0</v>
          </cell>
        </row>
        <row r="3712">
          <cell r="G3712" t="str">
            <v>E-ELEC</v>
          </cell>
          <cell r="J3712" t="str">
            <v>WH</v>
          </cell>
          <cell r="L3712" t="str">
            <v>Energy</v>
          </cell>
          <cell r="M3712" t="str">
            <v>Summer</v>
          </cell>
          <cell r="N3712" t="str">
            <v>Part Peak</v>
          </cell>
          <cell r="R3712" t="str">
            <v>N/A</v>
          </cell>
          <cell r="V3712">
            <v>0</v>
          </cell>
        </row>
        <row r="3713">
          <cell r="G3713" t="str">
            <v>E-ELEC</v>
          </cell>
          <cell r="J3713" t="str">
            <v>WH</v>
          </cell>
          <cell r="L3713" t="str">
            <v>Energy</v>
          </cell>
          <cell r="M3713" t="str">
            <v>Summer</v>
          </cell>
          <cell r="N3713" t="str">
            <v>Peak</v>
          </cell>
          <cell r="R3713" t="str">
            <v>N/A</v>
          </cell>
          <cell r="V3713">
            <v>0</v>
          </cell>
        </row>
        <row r="3714">
          <cell r="G3714" t="str">
            <v>E-ELEC</v>
          </cell>
          <cell r="J3714" t="str">
            <v>WH</v>
          </cell>
          <cell r="L3714" t="str">
            <v>Energy</v>
          </cell>
          <cell r="M3714" t="str">
            <v>Winter</v>
          </cell>
          <cell r="N3714" t="str">
            <v>Off Peak</v>
          </cell>
          <cell r="R3714" t="str">
            <v>N/A</v>
          </cell>
          <cell r="V3714">
            <v>0</v>
          </cell>
        </row>
        <row r="3715">
          <cell r="G3715" t="str">
            <v>E-ELEC</v>
          </cell>
          <cell r="J3715" t="str">
            <v>WH</v>
          </cell>
          <cell r="L3715" t="str">
            <v>Energy</v>
          </cell>
          <cell r="M3715" t="str">
            <v>Winter</v>
          </cell>
          <cell r="N3715" t="str">
            <v>Part Peak</v>
          </cell>
          <cell r="R3715" t="str">
            <v>N/A</v>
          </cell>
          <cell r="V3715">
            <v>0</v>
          </cell>
        </row>
        <row r="3716">
          <cell r="G3716" t="str">
            <v>E-ELEC</v>
          </cell>
          <cell r="J3716" t="str">
            <v>WH</v>
          </cell>
          <cell r="L3716" t="str">
            <v>Energy</v>
          </cell>
          <cell r="M3716" t="str">
            <v>Winter</v>
          </cell>
          <cell r="N3716" t="str">
            <v>Peak</v>
          </cell>
          <cell r="R3716" t="str">
            <v>N/A</v>
          </cell>
          <cell r="V3716">
            <v>0</v>
          </cell>
        </row>
        <row r="3717">
          <cell r="G3717" t="str">
            <v>E-ELEC</v>
          </cell>
          <cell r="J3717" t="str">
            <v>WH</v>
          </cell>
          <cell r="L3717" t="str">
            <v>Energy</v>
          </cell>
          <cell r="M3717" t="str">
            <v>Summer</v>
          </cell>
          <cell r="N3717" t="str">
            <v>Off Peak</v>
          </cell>
          <cell r="R3717" t="str">
            <v>N/A</v>
          </cell>
          <cell r="V3717">
            <v>0</v>
          </cell>
        </row>
        <row r="3718">
          <cell r="G3718" t="str">
            <v>E-ELEC</v>
          </cell>
          <cell r="J3718" t="str">
            <v>WH</v>
          </cell>
          <cell r="L3718" t="str">
            <v>Energy</v>
          </cell>
          <cell r="M3718" t="str">
            <v>Summer</v>
          </cell>
          <cell r="N3718" t="str">
            <v>Part Peak</v>
          </cell>
          <cell r="R3718" t="str">
            <v>N/A</v>
          </cell>
          <cell r="V3718">
            <v>0</v>
          </cell>
        </row>
        <row r="3719">
          <cell r="G3719" t="str">
            <v>E-ELEC</v>
          </cell>
          <cell r="J3719" t="str">
            <v>WH</v>
          </cell>
          <cell r="L3719" t="str">
            <v>Energy</v>
          </cell>
          <cell r="M3719" t="str">
            <v>Summer</v>
          </cell>
          <cell r="N3719" t="str">
            <v>Peak</v>
          </cell>
          <cell r="R3719" t="str">
            <v>N/A</v>
          </cell>
          <cell r="V3719">
            <v>0</v>
          </cell>
        </row>
        <row r="3720">
          <cell r="G3720" t="str">
            <v>E-ELEC</v>
          </cell>
          <cell r="J3720" t="str">
            <v>WH</v>
          </cell>
          <cell r="L3720" t="str">
            <v>Energy</v>
          </cell>
          <cell r="M3720" t="str">
            <v>Winter</v>
          </cell>
          <cell r="N3720" t="str">
            <v>Off Peak</v>
          </cell>
          <cell r="R3720" t="str">
            <v>N/A</v>
          </cell>
          <cell r="V3720">
            <v>0</v>
          </cell>
        </row>
        <row r="3721">
          <cell r="G3721" t="str">
            <v>E-ELEC</v>
          </cell>
          <cell r="J3721" t="str">
            <v>WH</v>
          </cell>
          <cell r="L3721" t="str">
            <v>Energy</v>
          </cell>
          <cell r="M3721" t="str">
            <v>Winter</v>
          </cell>
          <cell r="N3721" t="str">
            <v>Part Peak</v>
          </cell>
          <cell r="R3721" t="str">
            <v>N/A</v>
          </cell>
          <cell r="V3721">
            <v>0</v>
          </cell>
        </row>
        <row r="3722">
          <cell r="G3722" t="str">
            <v>E-ELEC</v>
          </cell>
          <cell r="J3722" t="str">
            <v>WH</v>
          </cell>
          <cell r="L3722" t="str">
            <v>Energy</v>
          </cell>
          <cell r="M3722" t="str">
            <v>Winter</v>
          </cell>
          <cell r="N3722" t="str">
            <v>Peak</v>
          </cell>
          <cell r="R3722" t="str">
            <v>N/A</v>
          </cell>
          <cell r="V3722">
            <v>0</v>
          </cell>
        </row>
        <row r="3723">
          <cell r="G3723" t="str">
            <v>E-ELEC</v>
          </cell>
          <cell r="J3723" t="str">
            <v>PCIA</v>
          </cell>
          <cell r="L3723" t="str">
            <v>DL</v>
          </cell>
          <cell r="M3723" t="str">
            <v>N/A</v>
          </cell>
          <cell r="N3723" t="str">
            <v>N/A</v>
          </cell>
          <cell r="R3723" t="str">
            <v>N/A</v>
          </cell>
          <cell r="V3723">
            <v>0</v>
          </cell>
        </row>
        <row r="3724">
          <cell r="G3724" t="str">
            <v>E-ELEC</v>
          </cell>
          <cell r="J3724" t="str">
            <v>PCIA</v>
          </cell>
          <cell r="L3724" t="str">
            <v>Pre-09</v>
          </cell>
          <cell r="M3724" t="str">
            <v>N/A</v>
          </cell>
          <cell r="N3724" t="str">
            <v>N/A</v>
          </cell>
          <cell r="R3724" t="str">
            <v>N/A</v>
          </cell>
          <cell r="V3724">
            <v>0</v>
          </cell>
        </row>
        <row r="3725">
          <cell r="G3725" t="str">
            <v>E-ELEC</v>
          </cell>
          <cell r="J3725" t="str">
            <v>PCIA</v>
          </cell>
          <cell r="L3725" t="str">
            <v>Vin 09</v>
          </cell>
          <cell r="M3725" t="str">
            <v>N/A</v>
          </cell>
          <cell r="N3725" t="str">
            <v>N/A</v>
          </cell>
          <cell r="R3725" t="str">
            <v>N/A</v>
          </cell>
          <cell r="V3725">
            <v>0</v>
          </cell>
        </row>
        <row r="3726">
          <cell r="G3726" t="str">
            <v>E-ELEC</v>
          </cell>
          <cell r="J3726" t="str">
            <v>PCIA</v>
          </cell>
          <cell r="L3726" t="str">
            <v>Vin 10</v>
          </cell>
          <cell r="M3726" t="str">
            <v>N/A</v>
          </cell>
          <cell r="N3726" t="str">
            <v>N/A</v>
          </cell>
          <cell r="R3726" t="str">
            <v>N/A</v>
          </cell>
          <cell r="V3726">
            <v>0</v>
          </cell>
        </row>
        <row r="3727">
          <cell r="G3727" t="str">
            <v>E-ELEC</v>
          </cell>
          <cell r="J3727" t="str">
            <v>PCIA</v>
          </cell>
          <cell r="L3727" t="str">
            <v>Vin 11</v>
          </cell>
          <cell r="M3727" t="str">
            <v>N/A</v>
          </cell>
          <cell r="N3727" t="str">
            <v>N/A</v>
          </cell>
          <cell r="R3727" t="str">
            <v>N/A</v>
          </cell>
          <cell r="V3727">
            <v>0</v>
          </cell>
        </row>
        <row r="3728">
          <cell r="G3728" t="str">
            <v>E-ELEC</v>
          </cell>
          <cell r="J3728" t="str">
            <v>PCIA</v>
          </cell>
          <cell r="L3728" t="str">
            <v>Vin 12</v>
          </cell>
          <cell r="M3728" t="str">
            <v>N/A</v>
          </cell>
          <cell r="N3728" t="str">
            <v>N/A</v>
          </cell>
          <cell r="R3728" t="str">
            <v>N/A</v>
          </cell>
          <cell r="V3728">
            <v>0</v>
          </cell>
        </row>
        <row r="3729">
          <cell r="G3729" t="str">
            <v>E-ELEC</v>
          </cell>
          <cell r="J3729" t="str">
            <v>PCIA</v>
          </cell>
          <cell r="L3729" t="str">
            <v>Vin 13</v>
          </cell>
          <cell r="M3729" t="str">
            <v>N/A</v>
          </cell>
          <cell r="N3729" t="str">
            <v>N/A</v>
          </cell>
          <cell r="R3729" t="str">
            <v>N/A</v>
          </cell>
          <cell r="V3729">
            <v>0</v>
          </cell>
        </row>
        <row r="3730">
          <cell r="G3730" t="str">
            <v>E-ELEC</v>
          </cell>
          <cell r="J3730" t="str">
            <v>PCIA</v>
          </cell>
          <cell r="L3730" t="str">
            <v>Vin 14</v>
          </cell>
          <cell r="M3730" t="str">
            <v>N/A</v>
          </cell>
          <cell r="N3730" t="str">
            <v>N/A</v>
          </cell>
          <cell r="R3730" t="str">
            <v>N/A</v>
          </cell>
          <cell r="V3730">
            <v>0</v>
          </cell>
        </row>
        <row r="3731">
          <cell r="G3731" t="str">
            <v>E-ELEC</v>
          </cell>
          <cell r="J3731" t="str">
            <v>PCIA</v>
          </cell>
          <cell r="L3731" t="str">
            <v>Vin 15</v>
          </cell>
          <cell r="M3731" t="str">
            <v>N/A</v>
          </cell>
          <cell r="N3731" t="str">
            <v>N/A</v>
          </cell>
          <cell r="R3731" t="str">
            <v>N/A</v>
          </cell>
          <cell r="V3731">
            <v>0</v>
          </cell>
        </row>
        <row r="3732">
          <cell r="G3732" t="str">
            <v>E-ELEC</v>
          </cell>
          <cell r="J3732" t="str">
            <v>PCIA</v>
          </cell>
          <cell r="L3732" t="str">
            <v>Vin 16</v>
          </cell>
          <cell r="M3732" t="str">
            <v>N/A</v>
          </cell>
          <cell r="N3732" t="str">
            <v>N/A</v>
          </cell>
          <cell r="R3732" t="str">
            <v>N/A</v>
          </cell>
          <cell r="V3732">
            <v>0</v>
          </cell>
        </row>
        <row r="3733">
          <cell r="G3733" t="str">
            <v>E-ELEC</v>
          </cell>
          <cell r="J3733" t="str">
            <v>PCIA</v>
          </cell>
          <cell r="L3733" t="str">
            <v>Vin 17</v>
          </cell>
          <cell r="M3733" t="str">
            <v>N/A</v>
          </cell>
          <cell r="N3733" t="str">
            <v>N/A</v>
          </cell>
          <cell r="R3733" t="str">
            <v>N/A</v>
          </cell>
          <cell r="V3733">
            <v>0</v>
          </cell>
        </row>
        <row r="3734">
          <cell r="G3734" t="str">
            <v>E-ELEC</v>
          </cell>
          <cell r="J3734" t="str">
            <v>PCIA</v>
          </cell>
          <cell r="L3734" t="str">
            <v>Vin 18</v>
          </cell>
          <cell r="M3734" t="str">
            <v>N/A</v>
          </cell>
          <cell r="N3734" t="str">
            <v>N/A</v>
          </cell>
          <cell r="R3734" t="str">
            <v>N/A</v>
          </cell>
          <cell r="V3734">
            <v>0</v>
          </cell>
        </row>
        <row r="3735">
          <cell r="G3735" t="str">
            <v>E-ELEC</v>
          </cell>
          <cell r="J3735" t="str">
            <v>PCIA</v>
          </cell>
          <cell r="L3735" t="str">
            <v>Vin 19</v>
          </cell>
          <cell r="M3735" t="str">
            <v>N/A</v>
          </cell>
          <cell r="N3735" t="str">
            <v>N/A</v>
          </cell>
          <cell r="R3735" t="str">
            <v>N/A</v>
          </cell>
          <cell r="V3735">
            <v>0</v>
          </cell>
        </row>
        <row r="3736">
          <cell r="G3736" t="str">
            <v>E-ELEC</v>
          </cell>
          <cell r="J3736" t="str">
            <v>PCIA</v>
          </cell>
          <cell r="L3736" t="str">
            <v>Vin 20</v>
          </cell>
          <cell r="M3736" t="str">
            <v>N/A</v>
          </cell>
          <cell r="N3736" t="str">
            <v>N/A</v>
          </cell>
          <cell r="R3736" t="str">
            <v>N/A</v>
          </cell>
          <cell r="V3736">
            <v>0</v>
          </cell>
        </row>
        <row r="3737">
          <cell r="G3737" t="str">
            <v>E-ELEC</v>
          </cell>
          <cell r="J3737" t="str">
            <v>PCIA</v>
          </cell>
          <cell r="L3737" t="str">
            <v>Vin 21</v>
          </cell>
          <cell r="M3737" t="str">
            <v>N/A</v>
          </cell>
          <cell r="N3737" t="str">
            <v>N/A</v>
          </cell>
          <cell r="R3737" t="str">
            <v>N/A</v>
          </cell>
          <cell r="V3737">
            <v>0</v>
          </cell>
        </row>
        <row r="3738">
          <cell r="G3738" t="str">
            <v>E-ELEC</v>
          </cell>
          <cell r="J3738" t="str">
            <v>PCIA</v>
          </cell>
          <cell r="L3738" t="str">
            <v>Vin Bund</v>
          </cell>
          <cell r="M3738" t="str">
            <v>N/A</v>
          </cell>
          <cell r="N3738" t="str">
            <v>N/A</v>
          </cell>
          <cell r="R3738" t="str">
            <v>N/A</v>
          </cell>
          <cell r="V3738">
            <v>0</v>
          </cell>
        </row>
        <row r="3739">
          <cell r="G3739" t="str">
            <v>E-ELEC</v>
          </cell>
          <cell r="J3739" t="str">
            <v>PCIA</v>
          </cell>
          <cell r="L3739" t="str">
            <v>Vin 22</v>
          </cell>
          <cell r="M3739" t="str">
            <v>N/A</v>
          </cell>
          <cell r="N3739" t="str">
            <v>N/A</v>
          </cell>
          <cell r="R3739" t="str">
            <v>N/A</v>
          </cell>
          <cell r="V3739">
            <v>0</v>
          </cell>
        </row>
        <row r="3740">
          <cell r="G3740" t="str">
            <v>E-ELEC</v>
          </cell>
          <cell r="J3740" t="str">
            <v>PCIA</v>
          </cell>
          <cell r="L3740" t="str">
            <v>Vin 23</v>
          </cell>
          <cell r="M3740" t="str">
            <v>N/A</v>
          </cell>
          <cell r="N3740" t="str">
            <v>N/A</v>
          </cell>
          <cell r="R3740" t="str">
            <v>N/A</v>
          </cell>
          <cell r="V3740">
            <v>0</v>
          </cell>
        </row>
        <row r="3741">
          <cell r="G3741" t="str">
            <v>ELTOUC</v>
          </cell>
          <cell r="J3741" t="str">
            <v>PCIA</v>
          </cell>
          <cell r="L3741" t="str">
            <v>Vin 25</v>
          </cell>
          <cell r="M3741" t="str">
            <v>N/A</v>
          </cell>
          <cell r="N3741" t="str">
            <v>N/A</v>
          </cell>
          <cell r="R3741" t="str">
            <v>N/A</v>
          </cell>
          <cell r="V3741">
            <v>0</v>
          </cell>
        </row>
        <row r="3742">
          <cell r="G3742" t="str">
            <v>E-ELEC</v>
          </cell>
          <cell r="J3742" t="str">
            <v>PCIA</v>
          </cell>
          <cell r="L3742" t="str">
            <v>Vin 24</v>
          </cell>
          <cell r="M3742" t="str">
            <v>N/A</v>
          </cell>
          <cell r="N3742" t="str">
            <v>N/A</v>
          </cell>
          <cell r="R3742" t="str">
            <v>N/A</v>
          </cell>
          <cell r="V3742">
            <v>0</v>
          </cell>
        </row>
        <row r="3743">
          <cell r="G3743" t="str">
            <v>E-ELEC</v>
          </cell>
          <cell r="J3743" t="str">
            <v>PCIA</v>
          </cell>
          <cell r="L3743" t="str">
            <v>Vin 25</v>
          </cell>
          <cell r="M3743" t="str">
            <v>N/A</v>
          </cell>
          <cell r="N3743" t="str">
            <v>N/A</v>
          </cell>
          <cell r="R3743" t="str">
            <v>N/A</v>
          </cell>
          <cell r="V3743">
            <v>0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>
        <row r="16">
          <cell r="F16" t="str">
            <v>Schedule</v>
          </cell>
          <cell r="G16" t="str">
            <v>Rate Component</v>
          </cell>
          <cell r="I16" t="str">
            <v>Charge Type</v>
          </cell>
          <cell r="J16" t="str">
            <v>Season</v>
          </cell>
          <cell r="K16" t="str">
            <v>Period</v>
          </cell>
          <cell r="O16" t="str">
            <v>CARE</v>
          </cell>
          <cell r="T16" t="str">
            <v>Bundled Billing Determinants</v>
          </cell>
        </row>
        <row r="17">
          <cell r="F17" t="str">
            <v>AG-A1</v>
          </cell>
          <cell r="G17" t="str">
            <v>Distribution</v>
          </cell>
          <cell r="I17" t="str">
            <v>Demand</v>
          </cell>
          <cell r="J17" t="str">
            <v>Summer</v>
          </cell>
          <cell r="K17" t="str">
            <v>Maximum kW</v>
          </cell>
          <cell r="O17" t="str">
            <v>N/A</v>
          </cell>
          <cell r="T17">
            <v>835941.50196200004</v>
          </cell>
        </row>
        <row r="18">
          <cell r="F18" t="str">
            <v>AG-A1</v>
          </cell>
          <cell r="G18" t="str">
            <v>Distribution</v>
          </cell>
          <cell r="I18" t="str">
            <v>Demand</v>
          </cell>
          <cell r="J18" t="str">
            <v>Winter</v>
          </cell>
          <cell r="K18" t="str">
            <v>Maximum kW</v>
          </cell>
          <cell r="O18" t="str">
            <v>N/A</v>
          </cell>
          <cell r="T18">
            <v>1176618.235844</v>
          </cell>
        </row>
        <row r="19">
          <cell r="F19" t="str">
            <v>AG-A1</v>
          </cell>
          <cell r="G19" t="str">
            <v>Distribution</v>
          </cell>
          <cell r="I19" t="str">
            <v>Customer</v>
          </cell>
          <cell r="J19" t="str">
            <v>Summer</v>
          </cell>
          <cell r="K19" t="str">
            <v>N/A</v>
          </cell>
          <cell r="O19" t="str">
            <v>N/A</v>
          </cell>
          <cell r="T19">
            <v>102644.331855</v>
          </cell>
        </row>
        <row r="20">
          <cell r="F20" t="str">
            <v>AG-A1</v>
          </cell>
          <cell r="G20" t="str">
            <v>Distribution</v>
          </cell>
          <cell r="I20" t="str">
            <v>Customer</v>
          </cell>
          <cell r="J20" t="str">
            <v>Winter</v>
          </cell>
          <cell r="K20" t="str">
            <v>N/A</v>
          </cell>
          <cell r="O20" t="str">
            <v>N/A</v>
          </cell>
          <cell r="T20">
            <v>205416.81087699998</v>
          </cell>
        </row>
        <row r="21">
          <cell r="F21" t="str">
            <v>AG-A1</v>
          </cell>
          <cell r="G21" t="str">
            <v>PPP</v>
          </cell>
          <cell r="I21" t="str">
            <v>DL</v>
          </cell>
          <cell r="J21" t="str">
            <v>N/A</v>
          </cell>
          <cell r="K21" t="str">
            <v>N/A</v>
          </cell>
          <cell r="O21" t="str">
            <v>N/A</v>
          </cell>
          <cell r="T21">
            <v>0</v>
          </cell>
        </row>
        <row r="22">
          <cell r="F22" t="str">
            <v>AG-A1</v>
          </cell>
          <cell r="G22" t="str">
            <v>CTC</v>
          </cell>
          <cell r="I22" t="str">
            <v>DL</v>
          </cell>
          <cell r="J22" t="str">
            <v>N/A</v>
          </cell>
          <cell r="K22" t="str">
            <v>N/A</v>
          </cell>
          <cell r="O22" t="str">
            <v>N/A</v>
          </cell>
          <cell r="T22">
            <v>0</v>
          </cell>
        </row>
        <row r="23">
          <cell r="F23" t="str">
            <v>AG-A1</v>
          </cell>
          <cell r="G23" t="str">
            <v>WFC</v>
          </cell>
          <cell r="I23" t="str">
            <v>DL</v>
          </cell>
          <cell r="J23" t="str">
            <v>N/A</v>
          </cell>
          <cell r="K23" t="str">
            <v>N/A</v>
          </cell>
          <cell r="O23" t="str">
            <v>N/A</v>
          </cell>
          <cell r="T23">
            <v>0</v>
          </cell>
        </row>
        <row r="24">
          <cell r="F24" t="str">
            <v>AG-A1</v>
          </cell>
          <cell r="G24" t="str">
            <v>ECRA</v>
          </cell>
          <cell r="I24" t="str">
            <v>DL</v>
          </cell>
          <cell r="J24" t="str">
            <v>N/A</v>
          </cell>
          <cell r="K24" t="str">
            <v>N/A</v>
          </cell>
          <cell r="O24" t="str">
            <v>N/A</v>
          </cell>
          <cell r="T24">
            <v>0</v>
          </cell>
        </row>
        <row r="25">
          <cell r="F25" t="str">
            <v>AG-A1</v>
          </cell>
          <cell r="G25" t="str">
            <v>ND</v>
          </cell>
          <cell r="I25" t="str">
            <v>DL</v>
          </cell>
          <cell r="J25" t="str">
            <v>N/A</v>
          </cell>
          <cell r="K25" t="str">
            <v>N/A</v>
          </cell>
          <cell r="O25" t="str">
            <v>N/A</v>
          </cell>
          <cell r="T25">
            <v>0</v>
          </cell>
        </row>
        <row r="26">
          <cell r="F26" t="str">
            <v>AG-A1</v>
          </cell>
          <cell r="G26" t="str">
            <v>PPP</v>
          </cell>
          <cell r="I26" t="str">
            <v>DL</v>
          </cell>
          <cell r="J26" t="str">
            <v>N/A</v>
          </cell>
          <cell r="K26" t="str">
            <v>N/A</v>
          </cell>
          <cell r="O26" t="str">
            <v>N/A</v>
          </cell>
          <cell r="T26">
            <v>0</v>
          </cell>
        </row>
        <row r="27">
          <cell r="F27" t="str">
            <v>AG-A1</v>
          </cell>
          <cell r="G27" t="str">
            <v>RB</v>
          </cell>
          <cell r="I27" t="str">
            <v>DL</v>
          </cell>
          <cell r="J27" t="str">
            <v>N/A</v>
          </cell>
          <cell r="K27" t="str">
            <v>N/A</v>
          </cell>
          <cell r="O27" t="str">
            <v>N/A</v>
          </cell>
          <cell r="T27">
            <v>0</v>
          </cell>
        </row>
        <row r="28">
          <cell r="F28" t="str">
            <v>AG-A1</v>
          </cell>
          <cell r="G28" t="str">
            <v>RBC</v>
          </cell>
          <cell r="I28" t="str">
            <v>DL</v>
          </cell>
          <cell r="J28" t="str">
            <v>N/A</v>
          </cell>
          <cell r="K28" t="str">
            <v>N/A</v>
          </cell>
          <cell r="O28" t="str">
            <v>N/A</v>
          </cell>
          <cell r="T28">
            <v>0</v>
          </cell>
        </row>
        <row r="29">
          <cell r="F29" t="str">
            <v>AG-A1</v>
          </cell>
          <cell r="G29" t="str">
            <v>WH</v>
          </cell>
          <cell r="I29" t="str">
            <v>DL</v>
          </cell>
          <cell r="J29" t="str">
            <v>N/A</v>
          </cell>
          <cell r="K29" t="str">
            <v>N/A</v>
          </cell>
          <cell r="O29" t="str">
            <v>N/A</v>
          </cell>
          <cell r="T29">
            <v>0</v>
          </cell>
        </row>
        <row r="30">
          <cell r="F30" t="str">
            <v>AG-A1</v>
          </cell>
          <cell r="G30" t="str">
            <v>Distribution</v>
          </cell>
          <cell r="I30" t="str">
            <v>E-BIP Discount</v>
          </cell>
          <cell r="J30" t="str">
            <v>Summer</v>
          </cell>
          <cell r="K30" t="str">
            <v>Pot. Ld Red.</v>
          </cell>
          <cell r="O30" t="str">
            <v>N/A</v>
          </cell>
          <cell r="T30">
            <v>0</v>
          </cell>
        </row>
        <row r="31">
          <cell r="F31" t="str">
            <v>AG-A1</v>
          </cell>
          <cell r="G31" t="str">
            <v>Distribution</v>
          </cell>
          <cell r="I31" t="str">
            <v>E-BIP Discount</v>
          </cell>
          <cell r="J31" t="str">
            <v>Summer</v>
          </cell>
          <cell r="K31" t="str">
            <v>UFR</v>
          </cell>
          <cell r="O31" t="str">
            <v>N/A</v>
          </cell>
          <cell r="T31">
            <v>0</v>
          </cell>
        </row>
        <row r="32">
          <cell r="F32" t="str">
            <v>AG-A1</v>
          </cell>
          <cell r="G32" t="str">
            <v>Distribution</v>
          </cell>
          <cell r="I32" t="str">
            <v>E-BIP Discount</v>
          </cell>
          <cell r="J32" t="str">
            <v>Winter</v>
          </cell>
          <cell r="K32" t="str">
            <v>Pot. Ld Red.</v>
          </cell>
          <cell r="O32" t="str">
            <v>N/A</v>
          </cell>
          <cell r="T32">
            <v>0</v>
          </cell>
        </row>
        <row r="33">
          <cell r="F33" t="str">
            <v>AG-A1</v>
          </cell>
          <cell r="G33" t="str">
            <v>Distribution</v>
          </cell>
          <cell r="I33" t="str">
            <v>E-BIP Discount</v>
          </cell>
          <cell r="J33" t="str">
            <v>Winter</v>
          </cell>
          <cell r="K33" t="str">
            <v>UFR</v>
          </cell>
          <cell r="O33" t="str">
            <v>N/A</v>
          </cell>
          <cell r="T33">
            <v>0</v>
          </cell>
        </row>
        <row r="34">
          <cell r="F34" t="str">
            <v>AG-A1</v>
          </cell>
          <cell r="G34" t="str">
            <v>PPP</v>
          </cell>
          <cell r="I34" t="str">
            <v>Energy</v>
          </cell>
          <cell r="J34" t="str">
            <v>Summer</v>
          </cell>
          <cell r="K34" t="str">
            <v>Off Peak</v>
          </cell>
          <cell r="O34" t="str">
            <v>N/A</v>
          </cell>
          <cell r="T34">
            <v>90368624.057641</v>
          </cell>
        </row>
        <row r="35">
          <cell r="F35" t="str">
            <v>AG-A1</v>
          </cell>
          <cell r="G35" t="str">
            <v>PPP</v>
          </cell>
          <cell r="I35" t="str">
            <v>Energy</v>
          </cell>
          <cell r="J35" t="str">
            <v>Summer</v>
          </cell>
          <cell r="K35" t="str">
            <v>Peak</v>
          </cell>
          <cell r="O35" t="str">
            <v>N/A</v>
          </cell>
          <cell r="T35">
            <v>11001430.039147001</v>
          </cell>
        </row>
        <row r="36">
          <cell r="F36" t="str">
            <v>AG-A1</v>
          </cell>
          <cell r="G36" t="str">
            <v>PPP</v>
          </cell>
          <cell r="I36" t="str">
            <v>Energy</v>
          </cell>
          <cell r="J36" t="str">
            <v>Winter</v>
          </cell>
          <cell r="K36" t="str">
            <v>Off Peak</v>
          </cell>
          <cell r="O36" t="str">
            <v>N/A</v>
          </cell>
          <cell r="T36">
            <v>56808470.379133999</v>
          </cell>
        </row>
        <row r="37">
          <cell r="F37" t="str">
            <v>AG-A1</v>
          </cell>
          <cell r="G37" t="str">
            <v>PPP</v>
          </cell>
          <cell r="I37" t="str">
            <v>Energy</v>
          </cell>
          <cell r="J37" t="str">
            <v>Winter</v>
          </cell>
          <cell r="K37" t="str">
            <v>Peak</v>
          </cell>
          <cell r="O37" t="str">
            <v>N/A</v>
          </cell>
          <cell r="T37">
            <v>9076118.3010090012</v>
          </cell>
        </row>
        <row r="38">
          <cell r="F38" t="str">
            <v>AG-A1</v>
          </cell>
          <cell r="G38" t="str">
            <v>AB32 Credit</v>
          </cell>
          <cell r="I38" t="str">
            <v>Energy</v>
          </cell>
          <cell r="J38" t="str">
            <v>Summer</v>
          </cell>
          <cell r="K38" t="str">
            <v>Off Peak</v>
          </cell>
          <cell r="O38" t="str">
            <v>N/A</v>
          </cell>
          <cell r="T38">
            <v>457860.14239616261</v>
          </cell>
        </row>
        <row r="39">
          <cell r="F39" t="str">
            <v>AG-A1</v>
          </cell>
          <cell r="G39" t="str">
            <v>AB32 Credit</v>
          </cell>
          <cell r="I39" t="str">
            <v>Energy</v>
          </cell>
          <cell r="J39" t="str">
            <v>Summer</v>
          </cell>
          <cell r="K39" t="str">
            <v>Peak</v>
          </cell>
          <cell r="O39" t="str">
            <v>N/A</v>
          </cell>
          <cell r="T39">
            <v>57137.27834030299</v>
          </cell>
        </row>
        <row r="40">
          <cell r="F40" t="str">
            <v>AG-A1</v>
          </cell>
          <cell r="G40" t="str">
            <v>AB32 Credit</v>
          </cell>
          <cell r="I40" t="str">
            <v>Energy</v>
          </cell>
          <cell r="J40" t="str">
            <v>Winter</v>
          </cell>
          <cell r="K40" t="str">
            <v>Off Peak</v>
          </cell>
          <cell r="O40" t="str">
            <v>N/A</v>
          </cell>
          <cell r="T40">
            <v>308470.37714731152</v>
          </cell>
        </row>
        <row r="41">
          <cell r="F41" t="str">
            <v>AG-A1</v>
          </cell>
          <cell r="G41" t="str">
            <v>AB32 Credit</v>
          </cell>
          <cell r="I41" t="str">
            <v>Energy</v>
          </cell>
          <cell r="J41" t="str">
            <v>Winter</v>
          </cell>
          <cell r="K41" t="str">
            <v>Peak</v>
          </cell>
          <cell r="O41" t="str">
            <v>N/A</v>
          </cell>
          <cell r="T41">
            <v>47858.977990183674</v>
          </cell>
        </row>
        <row r="42">
          <cell r="F42" t="str">
            <v>AG-A1</v>
          </cell>
          <cell r="G42" t="str">
            <v>TRA</v>
          </cell>
          <cell r="I42" t="str">
            <v>Energy</v>
          </cell>
          <cell r="J42" t="str">
            <v>Summer</v>
          </cell>
          <cell r="K42" t="str">
            <v>Off Peak</v>
          </cell>
          <cell r="O42" t="str">
            <v>N/A</v>
          </cell>
          <cell r="T42">
            <v>90368624.057641</v>
          </cell>
        </row>
        <row r="43">
          <cell r="F43" t="str">
            <v>AG-A1</v>
          </cell>
          <cell r="G43" t="str">
            <v>TRA</v>
          </cell>
          <cell r="I43" t="str">
            <v>Energy</v>
          </cell>
          <cell r="J43" t="str">
            <v>Summer</v>
          </cell>
          <cell r="K43" t="str">
            <v>Peak</v>
          </cell>
          <cell r="O43" t="str">
            <v>N/A</v>
          </cell>
          <cell r="T43">
            <v>11001430.039147001</v>
          </cell>
        </row>
        <row r="44">
          <cell r="F44" t="str">
            <v>AG-A1</v>
          </cell>
          <cell r="G44" t="str">
            <v>TRA</v>
          </cell>
          <cell r="I44" t="str">
            <v>Energy</v>
          </cell>
          <cell r="J44" t="str">
            <v>Winter</v>
          </cell>
          <cell r="K44" t="str">
            <v>Off Peak</v>
          </cell>
          <cell r="O44" t="str">
            <v>N/A</v>
          </cell>
          <cell r="T44">
            <v>56808470.379133999</v>
          </cell>
        </row>
        <row r="45">
          <cell r="F45" t="str">
            <v>AG-A1</v>
          </cell>
          <cell r="G45" t="str">
            <v>TRA</v>
          </cell>
          <cell r="I45" t="str">
            <v>Energy</v>
          </cell>
          <cell r="J45" t="str">
            <v>Winter</v>
          </cell>
          <cell r="K45" t="str">
            <v>Peak</v>
          </cell>
          <cell r="O45" t="str">
            <v>N/A</v>
          </cell>
          <cell r="T45">
            <v>9076118.3010090012</v>
          </cell>
        </row>
        <row r="46">
          <cell r="F46" t="str">
            <v>AG-A1</v>
          </cell>
          <cell r="G46" t="str">
            <v>CTC</v>
          </cell>
          <cell r="I46" t="str">
            <v>Energy</v>
          </cell>
          <cell r="J46" t="str">
            <v>Summer</v>
          </cell>
          <cell r="K46" t="str">
            <v>Off Peak</v>
          </cell>
          <cell r="O46" t="str">
            <v>N/A</v>
          </cell>
          <cell r="T46">
            <v>90368624.057641</v>
          </cell>
        </row>
        <row r="47">
          <cell r="F47" t="str">
            <v>AG-A1</v>
          </cell>
          <cell r="G47" t="str">
            <v>CTC</v>
          </cell>
          <cell r="I47" t="str">
            <v>Energy</v>
          </cell>
          <cell r="J47" t="str">
            <v>Summer</v>
          </cell>
          <cell r="K47" t="str">
            <v>Peak</v>
          </cell>
          <cell r="O47" t="str">
            <v>N/A</v>
          </cell>
          <cell r="T47">
            <v>11001430.039147001</v>
          </cell>
        </row>
        <row r="48">
          <cell r="F48" t="str">
            <v>AG-A1</v>
          </cell>
          <cell r="G48" t="str">
            <v>CTC</v>
          </cell>
          <cell r="I48" t="str">
            <v>Energy</v>
          </cell>
          <cell r="J48" t="str">
            <v>Winter</v>
          </cell>
          <cell r="K48" t="str">
            <v>Off Peak</v>
          </cell>
          <cell r="O48" t="str">
            <v>N/A</v>
          </cell>
          <cell r="T48">
            <v>56808470.379133999</v>
          </cell>
        </row>
        <row r="49">
          <cell r="F49" t="str">
            <v>AG-A1</v>
          </cell>
          <cell r="G49" t="str">
            <v>CTC</v>
          </cell>
          <cell r="I49" t="str">
            <v>Energy</v>
          </cell>
          <cell r="J49" t="str">
            <v>Winter</v>
          </cell>
          <cell r="K49" t="str">
            <v>Peak</v>
          </cell>
          <cell r="O49" t="str">
            <v>N/A</v>
          </cell>
          <cell r="T49">
            <v>9076118.3010090012</v>
          </cell>
        </row>
        <row r="50">
          <cell r="F50" t="str">
            <v>AG-A1</v>
          </cell>
          <cell r="G50" t="str">
            <v>Distribution</v>
          </cell>
          <cell r="I50" t="str">
            <v>Energy</v>
          </cell>
          <cell r="J50" t="str">
            <v>Summer</v>
          </cell>
          <cell r="K50" t="str">
            <v>Off Peak</v>
          </cell>
          <cell r="O50" t="str">
            <v>N/A</v>
          </cell>
          <cell r="T50">
            <v>90368624.057641</v>
          </cell>
        </row>
        <row r="51">
          <cell r="F51" t="str">
            <v>AG-A1</v>
          </cell>
          <cell r="G51" t="str">
            <v>Distribution</v>
          </cell>
          <cell r="I51" t="str">
            <v>Energy</v>
          </cell>
          <cell r="J51" t="str">
            <v>Summer</v>
          </cell>
          <cell r="K51" t="str">
            <v>Peak</v>
          </cell>
          <cell r="O51" t="str">
            <v>N/A</v>
          </cell>
          <cell r="T51">
            <v>11001430.039147001</v>
          </cell>
        </row>
        <row r="52">
          <cell r="F52" t="str">
            <v>AG-A1</v>
          </cell>
          <cell r="G52" t="str">
            <v>Distribution</v>
          </cell>
          <cell r="I52" t="str">
            <v>Energy</v>
          </cell>
          <cell r="J52" t="str">
            <v>Winter</v>
          </cell>
          <cell r="K52" t="str">
            <v>Off Peak</v>
          </cell>
          <cell r="O52" t="str">
            <v>N/A</v>
          </cell>
          <cell r="T52">
            <v>56808470.379133999</v>
          </cell>
        </row>
        <row r="53">
          <cell r="F53" t="str">
            <v>AG-A1</v>
          </cell>
          <cell r="G53" t="str">
            <v>Distribution</v>
          </cell>
          <cell r="I53" t="str">
            <v>Energy</v>
          </cell>
          <cell r="J53" t="str">
            <v>Winter</v>
          </cell>
          <cell r="K53" t="str">
            <v>Peak</v>
          </cell>
          <cell r="O53" t="str">
            <v>N/A</v>
          </cell>
          <cell r="T53">
            <v>9076118.3010090012</v>
          </cell>
        </row>
        <row r="54">
          <cell r="F54" t="str">
            <v>AG-A1</v>
          </cell>
          <cell r="G54" t="str">
            <v>WFC</v>
          </cell>
          <cell r="I54" t="str">
            <v>Energy</v>
          </cell>
          <cell r="J54" t="str">
            <v>Summer</v>
          </cell>
          <cell r="K54" t="str">
            <v>Off Peak</v>
          </cell>
          <cell r="O54" t="str">
            <v>N/A</v>
          </cell>
          <cell r="T54">
            <v>90368624.057641</v>
          </cell>
        </row>
        <row r="55">
          <cell r="F55" t="str">
            <v>AG-A1</v>
          </cell>
          <cell r="G55" t="str">
            <v>WFC</v>
          </cell>
          <cell r="I55" t="str">
            <v>Energy</v>
          </cell>
          <cell r="J55" t="str">
            <v>Summer</v>
          </cell>
          <cell r="K55" t="str">
            <v>Peak</v>
          </cell>
          <cell r="O55" t="str">
            <v>N/A</v>
          </cell>
          <cell r="T55">
            <v>11001430.039147001</v>
          </cell>
        </row>
        <row r="56">
          <cell r="F56" t="str">
            <v>AG-A1</v>
          </cell>
          <cell r="G56" t="str">
            <v>WFC</v>
          </cell>
          <cell r="I56" t="str">
            <v>Energy</v>
          </cell>
          <cell r="J56" t="str">
            <v>Winter</v>
          </cell>
          <cell r="K56" t="str">
            <v>Off Peak</v>
          </cell>
          <cell r="O56" t="str">
            <v>N/A</v>
          </cell>
          <cell r="T56">
            <v>56808470.379133999</v>
          </cell>
        </row>
        <row r="57">
          <cell r="F57" t="str">
            <v>AG-A1</v>
          </cell>
          <cell r="G57" t="str">
            <v>WFC</v>
          </cell>
          <cell r="I57" t="str">
            <v>Energy</v>
          </cell>
          <cell r="J57" t="str">
            <v>Winter</v>
          </cell>
          <cell r="K57" t="str">
            <v>Peak</v>
          </cell>
          <cell r="O57" t="str">
            <v>N/A</v>
          </cell>
          <cell r="T57">
            <v>9076118.3010090012</v>
          </cell>
        </row>
        <row r="58">
          <cell r="F58" t="str">
            <v>AG-A1</v>
          </cell>
          <cell r="G58" t="str">
            <v>ECRA</v>
          </cell>
          <cell r="I58" t="str">
            <v>Energy</v>
          </cell>
          <cell r="J58" t="str">
            <v>Summer</v>
          </cell>
          <cell r="K58" t="str">
            <v>Off Peak</v>
          </cell>
          <cell r="O58" t="str">
            <v>N/A</v>
          </cell>
          <cell r="T58">
            <v>90368624.057641</v>
          </cell>
        </row>
        <row r="59">
          <cell r="F59" t="str">
            <v>AG-A1</v>
          </cell>
          <cell r="G59" t="str">
            <v>ECRA</v>
          </cell>
          <cell r="I59" t="str">
            <v>Energy</v>
          </cell>
          <cell r="J59" t="str">
            <v>Summer</v>
          </cell>
          <cell r="K59" t="str">
            <v>Peak</v>
          </cell>
          <cell r="O59" t="str">
            <v>N/A</v>
          </cell>
          <cell r="T59">
            <v>11001430.039147001</v>
          </cell>
        </row>
        <row r="60">
          <cell r="F60" t="str">
            <v>AG-A1</v>
          </cell>
          <cell r="G60" t="str">
            <v>ECRA</v>
          </cell>
          <cell r="I60" t="str">
            <v>Energy</v>
          </cell>
          <cell r="J60" t="str">
            <v>Winter</v>
          </cell>
          <cell r="K60" t="str">
            <v>Off Peak</v>
          </cell>
          <cell r="O60" t="str">
            <v>N/A</v>
          </cell>
          <cell r="T60">
            <v>56808470.379133999</v>
          </cell>
        </row>
        <row r="61">
          <cell r="F61" t="str">
            <v>AG-A1</v>
          </cell>
          <cell r="G61" t="str">
            <v>ECRA</v>
          </cell>
          <cell r="I61" t="str">
            <v>Energy</v>
          </cell>
          <cell r="J61" t="str">
            <v>Winter</v>
          </cell>
          <cell r="K61" t="str">
            <v>Peak</v>
          </cell>
          <cell r="O61" t="str">
            <v>N/A</v>
          </cell>
          <cell r="T61">
            <v>9076118.3010090012</v>
          </cell>
        </row>
        <row r="62">
          <cell r="F62" t="str">
            <v>AG-A1</v>
          </cell>
          <cell r="G62" t="str">
            <v>Generation</v>
          </cell>
          <cell r="I62" t="str">
            <v>Energy</v>
          </cell>
          <cell r="J62" t="str">
            <v>Summer</v>
          </cell>
          <cell r="K62" t="str">
            <v>Off Peak</v>
          </cell>
          <cell r="O62" t="str">
            <v>N/A</v>
          </cell>
          <cell r="T62">
            <v>90368624.057641</v>
          </cell>
        </row>
        <row r="63">
          <cell r="F63" t="str">
            <v>AG-A1</v>
          </cell>
          <cell r="G63" t="str">
            <v>Generation</v>
          </cell>
          <cell r="I63" t="str">
            <v>Energy</v>
          </cell>
          <cell r="J63" t="str">
            <v>Summer</v>
          </cell>
          <cell r="K63" t="str">
            <v>Peak</v>
          </cell>
          <cell r="O63" t="str">
            <v>N/A</v>
          </cell>
          <cell r="T63">
            <v>11001430.039147001</v>
          </cell>
        </row>
        <row r="64">
          <cell r="F64" t="str">
            <v>AG-A1</v>
          </cell>
          <cell r="G64" t="str">
            <v>Generation</v>
          </cell>
          <cell r="I64" t="str">
            <v>Energy</v>
          </cell>
          <cell r="J64" t="str">
            <v>Winter</v>
          </cell>
          <cell r="K64" t="str">
            <v>Off Peak</v>
          </cell>
          <cell r="O64" t="str">
            <v>N/A</v>
          </cell>
          <cell r="T64">
            <v>56808470.379133999</v>
          </cell>
        </row>
        <row r="65">
          <cell r="F65" t="str">
            <v>AG-A1</v>
          </cell>
          <cell r="G65" t="str">
            <v>Generation</v>
          </cell>
          <cell r="I65" t="str">
            <v>Energy</v>
          </cell>
          <cell r="J65" t="str">
            <v>Winter</v>
          </cell>
          <cell r="K65" t="str">
            <v>Peak</v>
          </cell>
          <cell r="O65" t="str">
            <v>N/A</v>
          </cell>
          <cell r="T65">
            <v>9076118.3010090012</v>
          </cell>
        </row>
        <row r="66">
          <cell r="F66" t="str">
            <v>AG-A1</v>
          </cell>
          <cell r="G66" t="str">
            <v>ND</v>
          </cell>
          <cell r="I66" t="str">
            <v>Energy</v>
          </cell>
          <cell r="J66" t="str">
            <v>Summer</v>
          </cell>
          <cell r="K66" t="str">
            <v>Off Peak</v>
          </cell>
          <cell r="O66" t="str">
            <v>N/A</v>
          </cell>
          <cell r="T66">
            <v>90368624.057641</v>
          </cell>
        </row>
        <row r="67">
          <cell r="F67" t="str">
            <v>AG-A1</v>
          </cell>
          <cell r="G67" t="str">
            <v>ND</v>
          </cell>
          <cell r="I67" t="str">
            <v>Energy</v>
          </cell>
          <cell r="J67" t="str">
            <v>Summer</v>
          </cell>
          <cell r="K67" t="str">
            <v>Peak</v>
          </cell>
          <cell r="O67" t="str">
            <v>N/A</v>
          </cell>
          <cell r="T67">
            <v>11001430.039147001</v>
          </cell>
        </row>
        <row r="68">
          <cell r="F68" t="str">
            <v>AG-A1</v>
          </cell>
          <cell r="G68" t="str">
            <v>ND</v>
          </cell>
          <cell r="I68" t="str">
            <v>Energy</v>
          </cell>
          <cell r="J68" t="str">
            <v>Winter</v>
          </cell>
          <cell r="K68" t="str">
            <v>Off Peak</v>
          </cell>
          <cell r="O68" t="str">
            <v>N/A</v>
          </cell>
          <cell r="T68">
            <v>56808470.379133999</v>
          </cell>
        </row>
        <row r="69">
          <cell r="F69" t="str">
            <v>AG-A1</v>
          </cell>
          <cell r="G69" t="str">
            <v>ND</v>
          </cell>
          <cell r="I69" t="str">
            <v>Energy</v>
          </cell>
          <cell r="J69" t="str">
            <v>Winter</v>
          </cell>
          <cell r="K69" t="str">
            <v>Peak</v>
          </cell>
          <cell r="O69" t="str">
            <v>N/A</v>
          </cell>
          <cell r="T69">
            <v>9076118.3010090012</v>
          </cell>
        </row>
        <row r="70">
          <cell r="F70" t="str">
            <v>AG-A1</v>
          </cell>
          <cell r="G70" t="str">
            <v>NSGC</v>
          </cell>
          <cell r="I70" t="str">
            <v>Energy</v>
          </cell>
          <cell r="J70" t="str">
            <v>Summer</v>
          </cell>
          <cell r="K70" t="str">
            <v>Off Peak</v>
          </cell>
          <cell r="O70" t="str">
            <v>N/A</v>
          </cell>
          <cell r="T70">
            <v>90368624.057641</v>
          </cell>
        </row>
        <row r="71">
          <cell r="F71" t="str">
            <v>AG-A1</v>
          </cell>
          <cell r="G71" t="str">
            <v>NSGC</v>
          </cell>
          <cell r="I71" t="str">
            <v>Energy</v>
          </cell>
          <cell r="J71" t="str">
            <v>Summer</v>
          </cell>
          <cell r="K71" t="str">
            <v>Peak</v>
          </cell>
          <cell r="O71" t="str">
            <v>N/A</v>
          </cell>
          <cell r="T71">
            <v>11001430.039147001</v>
          </cell>
        </row>
        <row r="72">
          <cell r="F72" t="str">
            <v>AG-A1</v>
          </cell>
          <cell r="G72" t="str">
            <v>NSGC</v>
          </cell>
          <cell r="I72" t="str">
            <v>Energy</v>
          </cell>
          <cell r="J72" t="str">
            <v>Winter</v>
          </cell>
          <cell r="K72" t="str">
            <v>Off Peak</v>
          </cell>
          <cell r="O72" t="str">
            <v>N/A</v>
          </cell>
          <cell r="T72">
            <v>56808470.379133999</v>
          </cell>
        </row>
        <row r="73">
          <cell r="F73" t="str">
            <v>AG-A1</v>
          </cell>
          <cell r="G73" t="str">
            <v>NSGC</v>
          </cell>
          <cell r="I73" t="str">
            <v>Energy</v>
          </cell>
          <cell r="J73" t="str">
            <v>Winter</v>
          </cell>
          <cell r="K73" t="str">
            <v>Peak</v>
          </cell>
          <cell r="O73" t="str">
            <v>N/A</v>
          </cell>
          <cell r="T73">
            <v>9076118.3010090012</v>
          </cell>
        </row>
        <row r="74">
          <cell r="F74" t="str">
            <v>AG-A1</v>
          </cell>
          <cell r="G74" t="str">
            <v>RS</v>
          </cell>
          <cell r="I74" t="str">
            <v>Energy</v>
          </cell>
          <cell r="J74" t="str">
            <v>Summer</v>
          </cell>
          <cell r="K74" t="str">
            <v>Peak</v>
          </cell>
          <cell r="O74" t="str">
            <v>N/A</v>
          </cell>
          <cell r="T74">
            <v>11001430.039147001</v>
          </cell>
        </row>
        <row r="75">
          <cell r="F75" t="str">
            <v>AG-A1</v>
          </cell>
          <cell r="G75" t="str">
            <v>RS</v>
          </cell>
          <cell r="I75" t="str">
            <v>Energy</v>
          </cell>
          <cell r="J75" t="str">
            <v>Summer</v>
          </cell>
          <cell r="K75" t="str">
            <v>Off Peak</v>
          </cell>
          <cell r="O75" t="str">
            <v>N/A</v>
          </cell>
          <cell r="T75">
            <v>90368624.057641</v>
          </cell>
        </row>
        <row r="76">
          <cell r="F76" t="str">
            <v>AG-A1</v>
          </cell>
          <cell r="G76" t="str">
            <v>RS</v>
          </cell>
          <cell r="I76" t="str">
            <v>Energy</v>
          </cell>
          <cell r="J76" t="str">
            <v>Winter</v>
          </cell>
          <cell r="K76" t="str">
            <v>Peak</v>
          </cell>
          <cell r="O76" t="str">
            <v>N/A</v>
          </cell>
          <cell r="T76">
            <v>9076118.3010090012</v>
          </cell>
        </row>
        <row r="77">
          <cell r="F77" t="str">
            <v>AG-A1</v>
          </cell>
          <cell r="G77" t="str">
            <v>RS</v>
          </cell>
          <cell r="I77" t="str">
            <v>Energy</v>
          </cell>
          <cell r="J77" t="str">
            <v>Winter</v>
          </cell>
          <cell r="K77" t="str">
            <v>Off Peak</v>
          </cell>
          <cell r="O77" t="str">
            <v>N/A</v>
          </cell>
          <cell r="T77">
            <v>56808470.379133999</v>
          </cell>
        </row>
        <row r="78">
          <cell r="F78" t="str">
            <v>AG-A1</v>
          </cell>
          <cell r="G78" t="str">
            <v>Trans</v>
          </cell>
          <cell r="I78" t="str">
            <v>Energy</v>
          </cell>
          <cell r="J78" t="str">
            <v>Summer</v>
          </cell>
          <cell r="K78" t="str">
            <v>Off Peak</v>
          </cell>
          <cell r="O78" t="str">
            <v>N/A</v>
          </cell>
          <cell r="T78">
            <v>90368624.057641</v>
          </cell>
        </row>
        <row r="79">
          <cell r="F79" t="str">
            <v>AG-A1</v>
          </cell>
          <cell r="G79" t="str">
            <v>Trans</v>
          </cell>
          <cell r="I79" t="str">
            <v>Energy</v>
          </cell>
          <cell r="J79" t="str">
            <v>Summer</v>
          </cell>
          <cell r="K79" t="str">
            <v>Peak</v>
          </cell>
          <cell r="O79" t="str">
            <v>N/A</v>
          </cell>
          <cell r="T79">
            <v>11001430.039147001</v>
          </cell>
        </row>
        <row r="80">
          <cell r="F80" t="str">
            <v>AG-A1</v>
          </cell>
          <cell r="G80" t="str">
            <v>Trans</v>
          </cell>
          <cell r="I80" t="str">
            <v>Energy</v>
          </cell>
          <cell r="J80" t="str">
            <v>Winter</v>
          </cell>
          <cell r="K80" t="str">
            <v>Off Peak</v>
          </cell>
          <cell r="O80" t="str">
            <v>N/A</v>
          </cell>
          <cell r="T80">
            <v>56808470.379133999</v>
          </cell>
        </row>
        <row r="81">
          <cell r="F81" t="str">
            <v>AG-A1</v>
          </cell>
          <cell r="G81" t="str">
            <v>Trans</v>
          </cell>
          <cell r="I81" t="str">
            <v>Energy</v>
          </cell>
          <cell r="J81" t="str">
            <v>Winter</v>
          </cell>
          <cell r="K81" t="str">
            <v>Peak</v>
          </cell>
          <cell r="O81" t="str">
            <v>N/A</v>
          </cell>
          <cell r="T81">
            <v>9076118.3010090012</v>
          </cell>
        </row>
        <row r="82">
          <cell r="F82" t="str">
            <v>AG-A1</v>
          </cell>
          <cell r="G82" t="str">
            <v>PPP</v>
          </cell>
          <cell r="I82" t="str">
            <v>Energy</v>
          </cell>
          <cell r="J82" t="str">
            <v>Summer</v>
          </cell>
          <cell r="K82" t="str">
            <v>Off Peak</v>
          </cell>
          <cell r="O82" t="str">
            <v>N/A</v>
          </cell>
          <cell r="T82">
            <v>90368624.057641</v>
          </cell>
        </row>
        <row r="83">
          <cell r="F83" t="str">
            <v>AG-A1</v>
          </cell>
          <cell r="G83" t="str">
            <v>PPP</v>
          </cell>
          <cell r="I83" t="str">
            <v>Energy</v>
          </cell>
          <cell r="J83" t="str">
            <v>Summer</v>
          </cell>
          <cell r="K83" t="str">
            <v>Peak</v>
          </cell>
          <cell r="O83" t="str">
            <v>N/A</v>
          </cell>
          <cell r="T83">
            <v>11001430.039147001</v>
          </cell>
        </row>
        <row r="84">
          <cell r="F84" t="str">
            <v>AG-A1</v>
          </cell>
          <cell r="G84" t="str">
            <v>PPP</v>
          </cell>
          <cell r="I84" t="str">
            <v>Energy</v>
          </cell>
          <cell r="J84" t="str">
            <v>Winter</v>
          </cell>
          <cell r="K84" t="str">
            <v>Off Peak</v>
          </cell>
          <cell r="O84" t="str">
            <v>N/A</v>
          </cell>
          <cell r="T84">
            <v>56808470.379133999</v>
          </cell>
        </row>
        <row r="85">
          <cell r="F85" t="str">
            <v>AG-A1</v>
          </cell>
          <cell r="G85" t="str">
            <v>PPP</v>
          </cell>
          <cell r="I85" t="str">
            <v>Energy</v>
          </cell>
          <cell r="J85" t="str">
            <v>Winter</v>
          </cell>
          <cell r="K85" t="str">
            <v>Peak</v>
          </cell>
          <cell r="O85" t="str">
            <v>N/A</v>
          </cell>
          <cell r="T85">
            <v>9076118.3010090012</v>
          </cell>
        </row>
        <row r="86">
          <cell r="F86" t="str">
            <v>AG-A1</v>
          </cell>
          <cell r="G86" t="str">
            <v>AB32 Credit</v>
          </cell>
          <cell r="I86" t="str">
            <v>Energy</v>
          </cell>
          <cell r="J86" t="str">
            <v>Summer</v>
          </cell>
          <cell r="K86" t="str">
            <v>Off Peak</v>
          </cell>
          <cell r="O86" t="str">
            <v>N/A</v>
          </cell>
          <cell r="T86">
            <v>89009043.729193076</v>
          </cell>
        </row>
        <row r="87">
          <cell r="F87" t="str">
            <v>AG-A1</v>
          </cell>
          <cell r="G87" t="str">
            <v>AB32 Credit</v>
          </cell>
          <cell r="I87" t="str">
            <v>Energy</v>
          </cell>
          <cell r="J87" t="str">
            <v>Summer</v>
          </cell>
          <cell r="K87" t="str">
            <v>Peak</v>
          </cell>
          <cell r="O87" t="str">
            <v>N/A</v>
          </cell>
          <cell r="T87">
            <v>11107615.700601177</v>
          </cell>
        </row>
        <row r="88">
          <cell r="F88" t="str">
            <v>AG-A1</v>
          </cell>
          <cell r="G88" t="str">
            <v>AB32 Credit</v>
          </cell>
          <cell r="I88" t="str">
            <v>Energy</v>
          </cell>
          <cell r="J88" t="str">
            <v>Winter</v>
          </cell>
          <cell r="K88" t="str">
            <v>Off Peak</v>
          </cell>
          <cell r="O88" t="str">
            <v>N/A</v>
          </cell>
          <cell r="T88">
            <v>59967336.630295545</v>
          </cell>
        </row>
        <row r="89">
          <cell r="F89" t="str">
            <v>AG-A1</v>
          </cell>
          <cell r="G89" t="str">
            <v>AB32 Credit</v>
          </cell>
          <cell r="I89" t="str">
            <v>Energy</v>
          </cell>
          <cell r="J89" t="str">
            <v>Winter</v>
          </cell>
          <cell r="K89" t="str">
            <v>Peak</v>
          </cell>
          <cell r="O89" t="str">
            <v>N/A</v>
          </cell>
          <cell r="T89">
            <v>9303893.1986285318</v>
          </cell>
        </row>
        <row r="90">
          <cell r="F90" t="str">
            <v>AG-A1</v>
          </cell>
          <cell r="G90" t="str">
            <v>TRA</v>
          </cell>
          <cell r="I90" t="str">
            <v>Energy</v>
          </cell>
          <cell r="J90" t="str">
            <v>Summer</v>
          </cell>
          <cell r="K90" t="str">
            <v>Off Peak</v>
          </cell>
          <cell r="O90" t="str">
            <v>N/A</v>
          </cell>
          <cell r="T90">
            <v>90368624.057641</v>
          </cell>
        </row>
        <row r="91">
          <cell r="F91" t="str">
            <v>AG-A1</v>
          </cell>
          <cell r="G91" t="str">
            <v>TRA</v>
          </cell>
          <cell r="I91" t="str">
            <v>Energy</v>
          </cell>
          <cell r="J91" t="str">
            <v>Summer</v>
          </cell>
          <cell r="K91" t="str">
            <v>Peak</v>
          </cell>
          <cell r="O91" t="str">
            <v>N/A</v>
          </cell>
          <cell r="T91">
            <v>11001430.039147001</v>
          </cell>
        </row>
        <row r="92">
          <cell r="F92" t="str">
            <v>AG-A1</v>
          </cell>
          <cell r="G92" t="str">
            <v>TRA</v>
          </cell>
          <cell r="I92" t="str">
            <v>Energy</v>
          </cell>
          <cell r="J92" t="str">
            <v>Winter</v>
          </cell>
          <cell r="K92" t="str">
            <v>Off Peak</v>
          </cell>
          <cell r="O92" t="str">
            <v>N/A</v>
          </cell>
          <cell r="T92">
            <v>56808470.379133999</v>
          </cell>
        </row>
        <row r="93">
          <cell r="F93" t="str">
            <v>AG-A1</v>
          </cell>
          <cell r="G93" t="str">
            <v>TRA</v>
          </cell>
          <cell r="I93" t="str">
            <v>Energy</v>
          </cell>
          <cell r="J93" t="str">
            <v>Winter</v>
          </cell>
          <cell r="K93" t="str">
            <v>Peak</v>
          </cell>
          <cell r="O93" t="str">
            <v>N/A</v>
          </cell>
          <cell r="T93">
            <v>9076118.3010090012</v>
          </cell>
        </row>
        <row r="94">
          <cell r="F94" t="str">
            <v>AG-A1</v>
          </cell>
          <cell r="G94" t="str">
            <v>TRA</v>
          </cell>
          <cell r="I94" t="str">
            <v>Energy</v>
          </cell>
          <cell r="J94" t="str">
            <v>Summer</v>
          </cell>
          <cell r="K94" t="str">
            <v>Off Peak</v>
          </cell>
          <cell r="O94" t="str">
            <v>N/A</v>
          </cell>
          <cell r="T94">
            <v>90368624.057641</v>
          </cell>
        </row>
        <row r="95">
          <cell r="F95" t="str">
            <v>AG-A1</v>
          </cell>
          <cell r="G95" t="str">
            <v>TRA</v>
          </cell>
          <cell r="I95" t="str">
            <v>Energy</v>
          </cell>
          <cell r="J95" t="str">
            <v>Summer</v>
          </cell>
          <cell r="K95" t="str">
            <v>Peak</v>
          </cell>
          <cell r="O95" t="str">
            <v>N/A</v>
          </cell>
          <cell r="T95">
            <v>11001430.039147001</v>
          </cell>
        </row>
        <row r="96">
          <cell r="F96" t="str">
            <v>AG-A1</v>
          </cell>
          <cell r="G96" t="str">
            <v>TRA</v>
          </cell>
          <cell r="I96" t="str">
            <v>Energy</v>
          </cell>
          <cell r="J96" t="str">
            <v>Winter</v>
          </cell>
          <cell r="K96" t="str">
            <v>Off Peak</v>
          </cell>
          <cell r="O96" t="str">
            <v>N/A</v>
          </cell>
          <cell r="T96">
            <v>56808470.379133999</v>
          </cell>
        </row>
        <row r="97">
          <cell r="F97" t="str">
            <v>AG-A1</v>
          </cell>
          <cell r="G97" t="str">
            <v>TRA</v>
          </cell>
          <cell r="I97" t="str">
            <v>Energy</v>
          </cell>
          <cell r="J97" t="str">
            <v>Winter</v>
          </cell>
          <cell r="K97" t="str">
            <v>Peak</v>
          </cell>
          <cell r="O97" t="str">
            <v>N/A</v>
          </cell>
          <cell r="T97">
            <v>9076118.3010090012</v>
          </cell>
        </row>
        <row r="98">
          <cell r="F98" t="str">
            <v>AG-A1</v>
          </cell>
          <cell r="G98" t="str">
            <v>RB</v>
          </cell>
          <cell r="I98" t="str">
            <v>Energy</v>
          </cell>
          <cell r="J98" t="str">
            <v>Summer</v>
          </cell>
          <cell r="K98" t="str">
            <v>Off Peak</v>
          </cell>
          <cell r="O98" t="str">
            <v>N/A</v>
          </cell>
          <cell r="T98">
            <v>90368624.057641</v>
          </cell>
        </row>
        <row r="99">
          <cell r="F99" t="str">
            <v>AG-A1</v>
          </cell>
          <cell r="G99" t="str">
            <v>RB</v>
          </cell>
          <cell r="I99" t="str">
            <v>Energy</v>
          </cell>
          <cell r="J99" t="str">
            <v>Summer</v>
          </cell>
          <cell r="K99" t="str">
            <v>Peak</v>
          </cell>
          <cell r="O99" t="str">
            <v>N/A</v>
          </cell>
          <cell r="T99">
            <v>11001430.039147001</v>
          </cell>
        </row>
        <row r="100">
          <cell r="F100" t="str">
            <v>AG-A1</v>
          </cell>
          <cell r="G100" t="str">
            <v>RB</v>
          </cell>
          <cell r="I100" t="str">
            <v>Energy</v>
          </cell>
          <cell r="J100" t="str">
            <v>Winter</v>
          </cell>
          <cell r="K100" t="str">
            <v>Off Peak</v>
          </cell>
          <cell r="O100" t="str">
            <v>N/A</v>
          </cell>
          <cell r="T100">
            <v>56808470.379133999</v>
          </cell>
        </row>
        <row r="101">
          <cell r="F101" t="str">
            <v>AG-A1</v>
          </cell>
          <cell r="G101" t="str">
            <v>RB</v>
          </cell>
          <cell r="I101" t="str">
            <v>Energy</v>
          </cell>
          <cell r="J101" t="str">
            <v>Winter</v>
          </cell>
          <cell r="K101" t="str">
            <v>Peak</v>
          </cell>
          <cell r="O101" t="str">
            <v>N/A</v>
          </cell>
          <cell r="T101">
            <v>9076118.3010090012</v>
          </cell>
        </row>
        <row r="102">
          <cell r="F102" t="str">
            <v>AG-A1</v>
          </cell>
          <cell r="G102" t="str">
            <v>RBC</v>
          </cell>
          <cell r="I102" t="str">
            <v>Energy</v>
          </cell>
          <cell r="J102" t="str">
            <v>Summer</v>
          </cell>
          <cell r="K102" t="str">
            <v>Off Peak</v>
          </cell>
          <cell r="O102" t="str">
            <v>N/A</v>
          </cell>
          <cell r="T102">
            <v>90368624.057641</v>
          </cell>
        </row>
        <row r="103">
          <cell r="F103" t="str">
            <v>AG-A1</v>
          </cell>
          <cell r="G103" t="str">
            <v>RBC</v>
          </cell>
          <cell r="I103" t="str">
            <v>Energy</v>
          </cell>
          <cell r="J103" t="str">
            <v>Summer</v>
          </cell>
          <cell r="K103" t="str">
            <v>Peak</v>
          </cell>
          <cell r="O103" t="str">
            <v>N/A</v>
          </cell>
          <cell r="T103">
            <v>11001430.039147001</v>
          </cell>
        </row>
        <row r="104">
          <cell r="F104" t="str">
            <v>AG-A1</v>
          </cell>
          <cell r="G104" t="str">
            <v>RBC</v>
          </cell>
          <cell r="I104" t="str">
            <v>Energy</v>
          </cell>
          <cell r="J104" t="str">
            <v>Winter</v>
          </cell>
          <cell r="K104" t="str">
            <v>Off Peak</v>
          </cell>
          <cell r="O104" t="str">
            <v>N/A</v>
          </cell>
          <cell r="T104">
            <v>56808470.379133999</v>
          </cell>
        </row>
        <row r="105">
          <cell r="F105" t="str">
            <v>AG-A1</v>
          </cell>
          <cell r="G105" t="str">
            <v>RBC</v>
          </cell>
          <cell r="I105" t="str">
            <v>Energy</v>
          </cell>
          <cell r="J105" t="str">
            <v>Winter</v>
          </cell>
          <cell r="K105" t="str">
            <v>Peak</v>
          </cell>
          <cell r="O105" t="str">
            <v>N/A</v>
          </cell>
          <cell r="T105">
            <v>9076118.3010090012</v>
          </cell>
        </row>
        <row r="106">
          <cell r="F106" t="str">
            <v>AG-A1</v>
          </cell>
          <cell r="G106" t="str">
            <v>WH</v>
          </cell>
          <cell r="I106" t="str">
            <v>Energy</v>
          </cell>
          <cell r="J106" t="str">
            <v>Summer</v>
          </cell>
          <cell r="K106" t="str">
            <v>Off Peak</v>
          </cell>
          <cell r="O106" t="str">
            <v>N/A</v>
          </cell>
          <cell r="T106">
            <v>90368624.057641</v>
          </cell>
        </row>
        <row r="107">
          <cell r="F107" t="str">
            <v>AG-A1</v>
          </cell>
          <cell r="G107" t="str">
            <v>WH</v>
          </cell>
          <cell r="I107" t="str">
            <v>Energy</v>
          </cell>
          <cell r="J107" t="str">
            <v>Summer</v>
          </cell>
          <cell r="K107" t="str">
            <v>Peak</v>
          </cell>
          <cell r="O107" t="str">
            <v>N/A</v>
          </cell>
          <cell r="T107">
            <v>11001430.039147001</v>
          </cell>
        </row>
        <row r="108">
          <cell r="F108" t="str">
            <v>AG-A1</v>
          </cell>
          <cell r="G108" t="str">
            <v>WH</v>
          </cell>
          <cell r="I108" t="str">
            <v>Energy</v>
          </cell>
          <cell r="J108" t="str">
            <v>Winter</v>
          </cell>
          <cell r="K108" t="str">
            <v>Off Peak</v>
          </cell>
          <cell r="O108" t="str">
            <v>N/A</v>
          </cell>
          <cell r="T108">
            <v>56808470.379133999</v>
          </cell>
        </row>
        <row r="109">
          <cell r="F109" t="str">
            <v>AG-A1</v>
          </cell>
          <cell r="G109" t="str">
            <v>WH</v>
          </cell>
          <cell r="I109" t="str">
            <v>Energy</v>
          </cell>
          <cell r="J109" t="str">
            <v>Winter</v>
          </cell>
          <cell r="K109" t="str">
            <v>Peak</v>
          </cell>
          <cell r="O109" t="str">
            <v>N/A</v>
          </cell>
          <cell r="T109">
            <v>9076118.3010090012</v>
          </cell>
        </row>
        <row r="110">
          <cell r="F110" t="str">
            <v>AG-A1</v>
          </cell>
          <cell r="G110" t="str">
            <v>PCIA</v>
          </cell>
          <cell r="I110" t="str">
            <v>Pre-09</v>
          </cell>
          <cell r="J110" t="str">
            <v>N/A</v>
          </cell>
          <cell r="K110" t="str">
            <v>N/A</v>
          </cell>
          <cell r="O110" t="str">
            <v>N/A</v>
          </cell>
          <cell r="T110">
            <v>0</v>
          </cell>
        </row>
        <row r="111">
          <cell r="F111" t="str">
            <v>AG-A1</v>
          </cell>
          <cell r="G111" t="str">
            <v>PCIA</v>
          </cell>
          <cell r="I111" t="str">
            <v>Vin 09</v>
          </cell>
          <cell r="J111" t="str">
            <v>N/A</v>
          </cell>
          <cell r="K111" t="str">
            <v>N/A</v>
          </cell>
          <cell r="O111" t="str">
            <v>N/A</v>
          </cell>
          <cell r="T111">
            <v>0</v>
          </cell>
        </row>
        <row r="112">
          <cell r="F112" t="str">
            <v>AG-A1</v>
          </cell>
          <cell r="G112" t="str">
            <v>PCIA</v>
          </cell>
          <cell r="I112" t="str">
            <v>Vin 10</v>
          </cell>
          <cell r="J112" t="str">
            <v>N/A</v>
          </cell>
          <cell r="K112" t="str">
            <v>N/A</v>
          </cell>
          <cell r="O112" t="str">
            <v>N/A</v>
          </cell>
          <cell r="T112">
            <v>0</v>
          </cell>
        </row>
        <row r="113">
          <cell r="F113" t="str">
            <v>AG-A1</v>
          </cell>
          <cell r="G113" t="str">
            <v>PCIA</v>
          </cell>
          <cell r="I113" t="str">
            <v>Vin 11</v>
          </cell>
          <cell r="J113" t="str">
            <v>N/A</v>
          </cell>
          <cell r="K113" t="str">
            <v>N/A</v>
          </cell>
          <cell r="O113" t="str">
            <v>N/A</v>
          </cell>
          <cell r="T113">
            <v>0</v>
          </cell>
        </row>
        <row r="114">
          <cell r="F114" t="str">
            <v>AG-A1</v>
          </cell>
          <cell r="G114" t="str">
            <v>PCIA</v>
          </cell>
          <cell r="I114" t="str">
            <v>Vin 12</v>
          </cell>
          <cell r="J114" t="str">
            <v>N/A</v>
          </cell>
          <cell r="K114" t="str">
            <v>N/A</v>
          </cell>
          <cell r="O114" t="str">
            <v>N/A</v>
          </cell>
          <cell r="T114">
            <v>0</v>
          </cell>
        </row>
        <row r="115">
          <cell r="F115" t="str">
            <v>AG-A1</v>
          </cell>
          <cell r="G115" t="str">
            <v>PCIA</v>
          </cell>
          <cell r="I115" t="str">
            <v>Vin 13</v>
          </cell>
          <cell r="J115" t="str">
            <v>N/A</v>
          </cell>
          <cell r="K115" t="str">
            <v>N/A</v>
          </cell>
          <cell r="O115" t="str">
            <v>N/A</v>
          </cell>
          <cell r="T115">
            <v>0</v>
          </cell>
        </row>
        <row r="116">
          <cell r="F116" t="str">
            <v>AG-A1</v>
          </cell>
          <cell r="G116" t="str">
            <v>PCIA</v>
          </cell>
          <cell r="I116" t="str">
            <v>Vin 14</v>
          </cell>
          <cell r="J116" t="str">
            <v>N/A</v>
          </cell>
          <cell r="K116" t="str">
            <v>N/A</v>
          </cell>
          <cell r="O116" t="str">
            <v>N/A</v>
          </cell>
          <cell r="T116">
            <v>0</v>
          </cell>
        </row>
        <row r="117">
          <cell r="F117" t="str">
            <v>AG-A1</v>
          </cell>
          <cell r="G117" t="str">
            <v>PCIA</v>
          </cell>
          <cell r="I117" t="str">
            <v>Vin 15</v>
          </cell>
          <cell r="J117" t="str">
            <v>N/A</v>
          </cell>
          <cell r="K117" t="str">
            <v>N/A</v>
          </cell>
          <cell r="O117" t="str">
            <v>N/A</v>
          </cell>
          <cell r="T117">
            <v>0</v>
          </cell>
        </row>
        <row r="118">
          <cell r="F118" t="str">
            <v>AG-A1</v>
          </cell>
          <cell r="G118" t="str">
            <v>PCIA</v>
          </cell>
          <cell r="I118" t="str">
            <v>Vin 16</v>
          </cell>
          <cell r="J118" t="str">
            <v>N/A</v>
          </cell>
          <cell r="K118" t="str">
            <v>N/A</v>
          </cell>
          <cell r="O118" t="str">
            <v>N/A</v>
          </cell>
          <cell r="T118">
            <v>0</v>
          </cell>
        </row>
        <row r="119">
          <cell r="F119" t="str">
            <v>AG-A1</v>
          </cell>
          <cell r="G119" t="str">
            <v>PCIA</v>
          </cell>
          <cell r="I119" t="str">
            <v>Vin 17</v>
          </cell>
          <cell r="J119" t="str">
            <v>N/A</v>
          </cell>
          <cell r="K119" t="str">
            <v>N/A</v>
          </cell>
          <cell r="O119" t="str">
            <v>N/A</v>
          </cell>
          <cell r="T119">
            <v>0</v>
          </cell>
        </row>
        <row r="120">
          <cell r="F120" t="str">
            <v>AG-A1</v>
          </cell>
          <cell r="G120" t="str">
            <v>PCIA</v>
          </cell>
          <cell r="I120" t="str">
            <v>Vin 18</v>
          </cell>
          <cell r="J120" t="str">
            <v>N/A</v>
          </cell>
          <cell r="K120" t="str">
            <v>N/A</v>
          </cell>
          <cell r="O120" t="str">
            <v>N/A</v>
          </cell>
          <cell r="T120">
            <v>0</v>
          </cell>
        </row>
        <row r="121">
          <cell r="F121" t="str">
            <v>AG-A1</v>
          </cell>
          <cell r="G121" t="str">
            <v>PCIA</v>
          </cell>
          <cell r="I121" t="str">
            <v>Vin 19</v>
          </cell>
          <cell r="J121" t="str">
            <v>N/A</v>
          </cell>
          <cell r="K121" t="str">
            <v>N/A</v>
          </cell>
          <cell r="O121" t="str">
            <v>N/A</v>
          </cell>
          <cell r="T121">
            <v>0</v>
          </cell>
        </row>
        <row r="122">
          <cell r="F122" t="str">
            <v>AG-A1</v>
          </cell>
          <cell r="G122" t="str">
            <v>PCIA</v>
          </cell>
          <cell r="I122" t="str">
            <v>Vin 20</v>
          </cell>
          <cell r="J122" t="str">
            <v>N/A</v>
          </cell>
          <cell r="K122" t="str">
            <v>N/A</v>
          </cell>
          <cell r="O122" t="str">
            <v>N/A</v>
          </cell>
          <cell r="T122">
            <v>0</v>
          </cell>
        </row>
        <row r="123">
          <cell r="F123" t="str">
            <v>AG-A1</v>
          </cell>
          <cell r="G123" t="str">
            <v>PCIA</v>
          </cell>
          <cell r="I123" t="str">
            <v>Vin 21</v>
          </cell>
          <cell r="J123" t="str">
            <v>N/A</v>
          </cell>
          <cell r="K123" t="str">
            <v>N/A</v>
          </cell>
          <cell r="O123" t="str">
            <v>N/A</v>
          </cell>
          <cell r="T123">
            <v>0</v>
          </cell>
        </row>
        <row r="124">
          <cell r="F124" t="str">
            <v>AG-A1</v>
          </cell>
          <cell r="G124" t="str">
            <v>PCIA</v>
          </cell>
          <cell r="I124" t="str">
            <v>Vin Bund</v>
          </cell>
          <cell r="J124" t="str">
            <v>N/A</v>
          </cell>
          <cell r="K124" t="str">
            <v>N/A</v>
          </cell>
          <cell r="O124" t="str">
            <v>N/A</v>
          </cell>
          <cell r="T124">
            <v>0</v>
          </cell>
        </row>
        <row r="125">
          <cell r="F125" t="str">
            <v>AG-A1</v>
          </cell>
          <cell r="G125" t="str">
            <v>WH</v>
          </cell>
          <cell r="I125" t="str">
            <v>DL</v>
          </cell>
          <cell r="J125" t="str">
            <v>N/A</v>
          </cell>
          <cell r="K125" t="str">
            <v>N/A</v>
          </cell>
          <cell r="O125" t="str">
            <v>N/A</v>
          </cell>
          <cell r="T125">
            <v>0</v>
          </cell>
        </row>
        <row r="126">
          <cell r="F126" t="str">
            <v>AG-A1</v>
          </cell>
          <cell r="G126" t="str">
            <v>WH</v>
          </cell>
          <cell r="I126" t="str">
            <v>Energy</v>
          </cell>
          <cell r="J126" t="str">
            <v>Summer</v>
          </cell>
          <cell r="K126" t="str">
            <v>Off Peak</v>
          </cell>
          <cell r="O126" t="str">
            <v>N/A</v>
          </cell>
          <cell r="T126">
            <v>90368624.057641</v>
          </cell>
        </row>
        <row r="127">
          <cell r="F127" t="str">
            <v>AG-A1</v>
          </cell>
          <cell r="G127" t="str">
            <v>WH</v>
          </cell>
          <cell r="I127" t="str">
            <v>Energy</v>
          </cell>
          <cell r="J127" t="str">
            <v>Summer</v>
          </cell>
          <cell r="K127" t="str">
            <v>Peak</v>
          </cell>
          <cell r="O127" t="str">
            <v>N/A</v>
          </cell>
          <cell r="T127">
            <v>11001430.039147001</v>
          </cell>
        </row>
        <row r="128">
          <cell r="F128" t="str">
            <v>AG-A1</v>
          </cell>
          <cell r="G128" t="str">
            <v>WH</v>
          </cell>
          <cell r="I128" t="str">
            <v>Energy</v>
          </cell>
          <cell r="J128" t="str">
            <v>Winter</v>
          </cell>
          <cell r="K128" t="str">
            <v>Off Peak</v>
          </cell>
          <cell r="O128" t="str">
            <v>N/A</v>
          </cell>
          <cell r="T128">
            <v>56808470.379133999</v>
          </cell>
        </row>
        <row r="129">
          <cell r="F129" t="str">
            <v>AG-A1</v>
          </cell>
          <cell r="G129" t="str">
            <v>WH</v>
          </cell>
          <cell r="I129" t="str">
            <v>Energy</v>
          </cell>
          <cell r="J129" t="str">
            <v>Winter</v>
          </cell>
          <cell r="K129" t="str">
            <v>Peak</v>
          </cell>
          <cell r="O129" t="str">
            <v>N/A</v>
          </cell>
          <cell r="T129">
            <v>9076118.3010090012</v>
          </cell>
        </row>
        <row r="130">
          <cell r="F130" t="str">
            <v>AG-A1</v>
          </cell>
          <cell r="G130" t="str">
            <v>WH</v>
          </cell>
          <cell r="I130" t="str">
            <v>DL</v>
          </cell>
          <cell r="J130" t="str">
            <v>N/A</v>
          </cell>
          <cell r="K130" t="str">
            <v>N/A</v>
          </cell>
          <cell r="O130" t="str">
            <v>N/A</v>
          </cell>
          <cell r="T130">
            <v>0</v>
          </cell>
        </row>
        <row r="131">
          <cell r="F131" t="str">
            <v>AG-A1</v>
          </cell>
          <cell r="G131" t="str">
            <v>WH</v>
          </cell>
          <cell r="I131" t="str">
            <v>Energy</v>
          </cell>
          <cell r="J131" t="str">
            <v>Summer</v>
          </cell>
          <cell r="K131" t="str">
            <v>Off Peak</v>
          </cell>
          <cell r="O131" t="str">
            <v>N/A</v>
          </cell>
          <cell r="T131">
            <v>90368624.057641</v>
          </cell>
        </row>
        <row r="132">
          <cell r="F132" t="str">
            <v>AG-A1</v>
          </cell>
          <cell r="G132" t="str">
            <v>WH</v>
          </cell>
          <cell r="I132" t="str">
            <v>Energy</v>
          </cell>
          <cell r="J132" t="str">
            <v>Summer</v>
          </cell>
          <cell r="K132" t="str">
            <v>Peak</v>
          </cell>
          <cell r="O132" t="str">
            <v>N/A</v>
          </cell>
          <cell r="T132">
            <v>11001430.039147001</v>
          </cell>
        </row>
        <row r="133">
          <cell r="F133" t="str">
            <v>AG-A1</v>
          </cell>
          <cell r="G133" t="str">
            <v>WH</v>
          </cell>
          <cell r="I133" t="str">
            <v>Energy</v>
          </cell>
          <cell r="J133" t="str">
            <v>Winter</v>
          </cell>
          <cell r="K133" t="str">
            <v>Off Peak</v>
          </cell>
          <cell r="O133" t="str">
            <v>N/A</v>
          </cell>
          <cell r="T133">
            <v>56808470.379133999</v>
          </cell>
        </row>
        <row r="134">
          <cell r="F134" t="str">
            <v>AG-A1</v>
          </cell>
          <cell r="G134" t="str">
            <v>WH</v>
          </cell>
          <cell r="I134" t="str">
            <v>Energy</v>
          </cell>
          <cell r="J134" t="str">
            <v>Winter</v>
          </cell>
          <cell r="K134" t="str">
            <v>Peak</v>
          </cell>
          <cell r="O134" t="str">
            <v>N/A</v>
          </cell>
          <cell r="T134">
            <v>9076118.3010090012</v>
          </cell>
        </row>
        <row r="135">
          <cell r="F135" t="str">
            <v>AG-A2</v>
          </cell>
          <cell r="G135" t="str">
            <v>Distribution</v>
          </cell>
          <cell r="I135" t="str">
            <v>Demand</v>
          </cell>
          <cell r="J135" t="str">
            <v>Summer</v>
          </cell>
          <cell r="K135" t="str">
            <v>Maximum kW</v>
          </cell>
          <cell r="O135" t="str">
            <v>N/A</v>
          </cell>
          <cell r="T135">
            <v>325583.24806700001</v>
          </cell>
        </row>
        <row r="136">
          <cell r="F136" t="str">
            <v>AG-A2</v>
          </cell>
          <cell r="G136" t="str">
            <v>Distribution</v>
          </cell>
          <cell r="I136" t="str">
            <v>Demand</v>
          </cell>
          <cell r="J136" t="str">
            <v>Winter</v>
          </cell>
          <cell r="K136" t="str">
            <v>Maximum kW</v>
          </cell>
          <cell r="O136" t="str">
            <v>N/A</v>
          </cell>
          <cell r="T136">
            <v>463108.34674099996</v>
          </cell>
        </row>
        <row r="137">
          <cell r="F137" t="str">
            <v>AG-A2</v>
          </cell>
          <cell r="G137" t="str">
            <v>Distribution</v>
          </cell>
          <cell r="I137" t="str">
            <v>Customer</v>
          </cell>
          <cell r="J137" t="str">
            <v>Summer</v>
          </cell>
          <cell r="K137" t="str">
            <v>N/A</v>
          </cell>
          <cell r="O137" t="str">
            <v>N/A</v>
          </cell>
          <cell r="T137">
            <v>28113.059372</v>
          </cell>
        </row>
        <row r="138">
          <cell r="F138" t="str">
            <v>AG-A2</v>
          </cell>
          <cell r="G138" t="str">
            <v>Distribution</v>
          </cell>
          <cell r="I138" t="str">
            <v>Customer</v>
          </cell>
          <cell r="J138" t="str">
            <v>Winter</v>
          </cell>
          <cell r="K138" t="str">
            <v>N/A</v>
          </cell>
          <cell r="O138" t="str">
            <v>N/A</v>
          </cell>
          <cell r="T138">
            <v>55496.989967000001</v>
          </cell>
        </row>
        <row r="139">
          <cell r="F139" t="str">
            <v>AG-A2</v>
          </cell>
          <cell r="G139" t="str">
            <v>PPP</v>
          </cell>
          <cell r="I139" t="str">
            <v>DL</v>
          </cell>
          <cell r="J139" t="str">
            <v>N/A</v>
          </cell>
          <cell r="K139" t="str">
            <v>N/A</v>
          </cell>
          <cell r="O139" t="str">
            <v>N/A</v>
          </cell>
          <cell r="T139">
            <v>0</v>
          </cell>
        </row>
        <row r="140">
          <cell r="F140" t="str">
            <v>AG-A2</v>
          </cell>
          <cell r="G140" t="str">
            <v>CTC</v>
          </cell>
          <cell r="I140" t="str">
            <v>DL</v>
          </cell>
          <cell r="J140" t="str">
            <v>N/A</v>
          </cell>
          <cell r="K140" t="str">
            <v>N/A</v>
          </cell>
          <cell r="O140" t="str">
            <v>N/A</v>
          </cell>
          <cell r="T140">
            <v>0</v>
          </cell>
        </row>
        <row r="141">
          <cell r="F141" t="str">
            <v>AG-A2</v>
          </cell>
          <cell r="G141" t="str">
            <v>WFC</v>
          </cell>
          <cell r="I141" t="str">
            <v>DL</v>
          </cell>
          <cell r="J141" t="str">
            <v>N/A</v>
          </cell>
          <cell r="K141" t="str">
            <v>N/A</v>
          </cell>
          <cell r="O141" t="str">
            <v>N/A</v>
          </cell>
          <cell r="T141">
            <v>0</v>
          </cell>
        </row>
        <row r="142">
          <cell r="F142" t="str">
            <v>AG-A2</v>
          </cell>
          <cell r="G142" t="str">
            <v>ECRA</v>
          </cell>
          <cell r="I142" t="str">
            <v>DL</v>
          </cell>
          <cell r="J142" t="str">
            <v>N/A</v>
          </cell>
          <cell r="K142" t="str">
            <v>N/A</v>
          </cell>
          <cell r="O142" t="str">
            <v>N/A</v>
          </cell>
          <cell r="T142">
            <v>0</v>
          </cell>
        </row>
        <row r="143">
          <cell r="F143" t="str">
            <v>AG-A2</v>
          </cell>
          <cell r="G143" t="str">
            <v>ND</v>
          </cell>
          <cell r="I143" t="str">
            <v>DL</v>
          </cell>
          <cell r="J143" t="str">
            <v>N/A</v>
          </cell>
          <cell r="K143" t="str">
            <v>N/A</v>
          </cell>
          <cell r="O143" t="str">
            <v>N/A</v>
          </cell>
          <cell r="T143">
            <v>0</v>
          </cell>
        </row>
        <row r="144">
          <cell r="F144" t="str">
            <v>AG-A2</v>
          </cell>
          <cell r="G144" t="str">
            <v>PPP</v>
          </cell>
          <cell r="I144" t="str">
            <v>DL</v>
          </cell>
          <cell r="J144" t="str">
            <v>N/A</v>
          </cell>
          <cell r="K144" t="str">
            <v>N/A</v>
          </cell>
          <cell r="O144" t="str">
            <v>N/A</v>
          </cell>
          <cell r="T144">
            <v>0</v>
          </cell>
        </row>
        <row r="145">
          <cell r="F145" t="str">
            <v>AG-A2</v>
          </cell>
          <cell r="G145" t="str">
            <v>RB</v>
          </cell>
          <cell r="I145" t="str">
            <v>DL</v>
          </cell>
          <cell r="J145" t="str">
            <v>N/A</v>
          </cell>
          <cell r="K145" t="str">
            <v>N/A</v>
          </cell>
          <cell r="O145" t="str">
            <v>N/A</v>
          </cell>
          <cell r="T145">
            <v>0</v>
          </cell>
        </row>
        <row r="146">
          <cell r="F146" t="str">
            <v>AG-A2</v>
          </cell>
          <cell r="G146" t="str">
            <v>RBC</v>
          </cell>
          <cell r="I146" t="str">
            <v>DL</v>
          </cell>
          <cell r="J146" t="str">
            <v>N/A</v>
          </cell>
          <cell r="K146" t="str">
            <v>N/A</v>
          </cell>
          <cell r="O146" t="str">
            <v>N/A</v>
          </cell>
          <cell r="T146">
            <v>0</v>
          </cell>
        </row>
        <row r="147">
          <cell r="F147" t="str">
            <v>AG-A2</v>
          </cell>
          <cell r="G147" t="str">
            <v>WH</v>
          </cell>
          <cell r="I147" t="str">
            <v>DL</v>
          </cell>
          <cell r="J147" t="str">
            <v>N/A</v>
          </cell>
          <cell r="K147" t="str">
            <v>N/A</v>
          </cell>
          <cell r="O147" t="str">
            <v>N/A</v>
          </cell>
          <cell r="T147">
            <v>0</v>
          </cell>
        </row>
        <row r="148">
          <cell r="F148" t="str">
            <v>AG-A2</v>
          </cell>
          <cell r="G148" t="str">
            <v>Distribution</v>
          </cell>
          <cell r="I148" t="str">
            <v>E-BIP Discount</v>
          </cell>
          <cell r="J148" t="str">
            <v>Summer</v>
          </cell>
          <cell r="K148" t="str">
            <v>Pot. Ld Red.</v>
          </cell>
          <cell r="O148" t="str">
            <v>N/A</v>
          </cell>
          <cell r="T148">
            <v>0</v>
          </cell>
        </row>
        <row r="149">
          <cell r="F149" t="str">
            <v>AG-A2</v>
          </cell>
          <cell r="G149" t="str">
            <v>Distribution</v>
          </cell>
          <cell r="I149" t="str">
            <v>E-BIP Discount</v>
          </cell>
          <cell r="J149" t="str">
            <v>Summer</v>
          </cell>
          <cell r="K149" t="str">
            <v>UFR</v>
          </cell>
          <cell r="O149" t="str">
            <v>N/A</v>
          </cell>
          <cell r="T149">
            <v>0</v>
          </cell>
        </row>
        <row r="150">
          <cell r="F150" t="str">
            <v>AG-A2</v>
          </cell>
          <cell r="G150" t="str">
            <v>Distribution</v>
          </cell>
          <cell r="I150" t="str">
            <v>E-BIP Discount</v>
          </cell>
          <cell r="J150" t="str">
            <v>Winter</v>
          </cell>
          <cell r="K150" t="str">
            <v>Pot. Ld Red.</v>
          </cell>
          <cell r="O150" t="str">
            <v>N/A</v>
          </cell>
          <cell r="T150">
            <v>0</v>
          </cell>
        </row>
        <row r="151">
          <cell r="F151" t="str">
            <v>AG-A2</v>
          </cell>
          <cell r="G151" t="str">
            <v>Distribution</v>
          </cell>
          <cell r="I151" t="str">
            <v>E-BIP Discount</v>
          </cell>
          <cell r="J151" t="str">
            <v>Winter</v>
          </cell>
          <cell r="K151" t="str">
            <v>UFR</v>
          </cell>
          <cell r="O151" t="str">
            <v>N/A</v>
          </cell>
          <cell r="T151">
            <v>0</v>
          </cell>
        </row>
        <row r="152">
          <cell r="F152" t="str">
            <v>AG-A2</v>
          </cell>
          <cell r="G152" t="str">
            <v>PPP</v>
          </cell>
          <cell r="I152" t="str">
            <v>Energy</v>
          </cell>
          <cell r="J152" t="str">
            <v>Summer</v>
          </cell>
          <cell r="K152" t="str">
            <v>Off Peak</v>
          </cell>
          <cell r="O152" t="str">
            <v>N/A</v>
          </cell>
          <cell r="T152">
            <v>57992793.567895003</v>
          </cell>
        </row>
        <row r="153">
          <cell r="F153" t="str">
            <v>AG-A2</v>
          </cell>
          <cell r="G153" t="str">
            <v>PPP</v>
          </cell>
          <cell r="I153" t="str">
            <v>Energy</v>
          </cell>
          <cell r="J153" t="str">
            <v>Summer</v>
          </cell>
          <cell r="K153" t="str">
            <v>Peak</v>
          </cell>
          <cell r="O153" t="str">
            <v>N/A</v>
          </cell>
          <cell r="T153">
            <v>7177929.5601480007</v>
          </cell>
        </row>
        <row r="154">
          <cell r="F154" t="str">
            <v>AG-A2</v>
          </cell>
          <cell r="G154" t="str">
            <v>PPP</v>
          </cell>
          <cell r="I154" t="str">
            <v>Energy</v>
          </cell>
          <cell r="J154" t="str">
            <v>Winter</v>
          </cell>
          <cell r="K154" t="str">
            <v>Off Peak</v>
          </cell>
          <cell r="O154" t="str">
            <v>N/A</v>
          </cell>
          <cell r="T154">
            <v>42651219.130112</v>
          </cell>
        </row>
        <row r="155">
          <cell r="F155" t="str">
            <v>AG-A2</v>
          </cell>
          <cell r="G155" t="str">
            <v>PPP</v>
          </cell>
          <cell r="I155" t="str">
            <v>Energy</v>
          </cell>
          <cell r="J155" t="str">
            <v>Winter</v>
          </cell>
          <cell r="K155" t="str">
            <v>Peak</v>
          </cell>
          <cell r="O155" t="str">
            <v>N/A</v>
          </cell>
          <cell r="T155">
            <v>6136230.0353880003</v>
          </cell>
        </row>
        <row r="156">
          <cell r="F156" t="str">
            <v>AG-A2</v>
          </cell>
          <cell r="G156" t="str">
            <v>AB32 Credit</v>
          </cell>
          <cell r="I156" t="str">
            <v>Energy</v>
          </cell>
          <cell r="J156" t="str">
            <v>Summer</v>
          </cell>
          <cell r="K156" t="str">
            <v>Off Peak</v>
          </cell>
          <cell r="O156" t="str">
            <v>N/A</v>
          </cell>
          <cell r="T156">
            <v>565634.86714942078</v>
          </cell>
        </row>
        <row r="157">
          <cell r="F157" t="str">
            <v>AG-A2</v>
          </cell>
          <cell r="G157" t="str">
            <v>AB32 Credit</v>
          </cell>
          <cell r="I157" t="str">
            <v>Energy</v>
          </cell>
          <cell r="J157" t="str">
            <v>Summer</v>
          </cell>
          <cell r="K157" t="str">
            <v>Peak</v>
          </cell>
          <cell r="O157" t="str">
            <v>N/A</v>
          </cell>
          <cell r="T157">
            <v>72037.660060243565</v>
          </cell>
        </row>
        <row r="158">
          <cell r="F158" t="str">
            <v>AG-A2</v>
          </cell>
          <cell r="G158" t="str">
            <v>AB32 Credit</v>
          </cell>
          <cell r="I158" t="str">
            <v>Energy</v>
          </cell>
          <cell r="J158" t="str">
            <v>Winter</v>
          </cell>
          <cell r="K158" t="str">
            <v>Off Peak</v>
          </cell>
          <cell r="O158" t="str">
            <v>N/A</v>
          </cell>
          <cell r="T158">
            <v>431022.40186111291</v>
          </cell>
        </row>
        <row r="159">
          <cell r="F159" t="str">
            <v>AG-A2</v>
          </cell>
          <cell r="G159" t="str">
            <v>AB32 Credit</v>
          </cell>
          <cell r="I159" t="str">
            <v>Energy</v>
          </cell>
          <cell r="J159" t="str">
            <v>Winter</v>
          </cell>
          <cell r="K159" t="str">
            <v>Peak</v>
          </cell>
          <cell r="O159" t="str">
            <v>N/A</v>
          </cell>
          <cell r="T159">
            <v>61849.489549363585</v>
          </cell>
        </row>
        <row r="160">
          <cell r="F160" t="str">
            <v>AG-A2</v>
          </cell>
          <cell r="G160" t="str">
            <v>TRA</v>
          </cell>
          <cell r="I160" t="str">
            <v>Energy</v>
          </cell>
          <cell r="J160" t="str">
            <v>Summer</v>
          </cell>
          <cell r="K160" t="str">
            <v>Off Peak</v>
          </cell>
          <cell r="O160" t="str">
            <v>N/A</v>
          </cell>
          <cell r="T160">
            <v>57992793.567895003</v>
          </cell>
        </row>
        <row r="161">
          <cell r="F161" t="str">
            <v>AG-A2</v>
          </cell>
          <cell r="G161" t="str">
            <v>TRA</v>
          </cell>
          <cell r="I161" t="str">
            <v>Energy</v>
          </cell>
          <cell r="J161" t="str">
            <v>Summer</v>
          </cell>
          <cell r="K161" t="str">
            <v>Peak</v>
          </cell>
          <cell r="O161" t="str">
            <v>N/A</v>
          </cell>
          <cell r="T161">
            <v>7177929.5601480007</v>
          </cell>
        </row>
        <row r="162">
          <cell r="F162" t="str">
            <v>AG-A2</v>
          </cell>
          <cell r="G162" t="str">
            <v>TRA</v>
          </cell>
          <cell r="I162" t="str">
            <v>Energy</v>
          </cell>
          <cell r="J162" t="str">
            <v>Winter</v>
          </cell>
          <cell r="K162" t="str">
            <v>Off Peak</v>
          </cell>
          <cell r="O162" t="str">
            <v>N/A</v>
          </cell>
          <cell r="T162">
            <v>42651219.130112</v>
          </cell>
        </row>
        <row r="163">
          <cell r="F163" t="str">
            <v>AG-A2</v>
          </cell>
          <cell r="G163" t="str">
            <v>TRA</v>
          </cell>
          <cell r="I163" t="str">
            <v>Energy</v>
          </cell>
          <cell r="J163" t="str">
            <v>Winter</v>
          </cell>
          <cell r="K163" t="str">
            <v>Peak</v>
          </cell>
          <cell r="O163" t="str">
            <v>N/A</v>
          </cell>
          <cell r="T163">
            <v>6136230.0353880003</v>
          </cell>
        </row>
        <row r="164">
          <cell r="F164" t="str">
            <v>AG-A2</v>
          </cell>
          <cell r="G164" t="str">
            <v>CTC</v>
          </cell>
          <cell r="I164" t="str">
            <v>Energy</v>
          </cell>
          <cell r="J164" t="str">
            <v>Summer</v>
          </cell>
          <cell r="K164" t="str">
            <v>Off Peak</v>
          </cell>
          <cell r="O164" t="str">
            <v>N/A</v>
          </cell>
          <cell r="T164">
            <v>57992793.567895003</v>
          </cell>
        </row>
        <row r="165">
          <cell r="F165" t="str">
            <v>AG-A2</v>
          </cell>
          <cell r="G165" t="str">
            <v>CTC</v>
          </cell>
          <cell r="I165" t="str">
            <v>Energy</v>
          </cell>
          <cell r="J165" t="str">
            <v>Summer</v>
          </cell>
          <cell r="K165" t="str">
            <v>Peak</v>
          </cell>
          <cell r="O165" t="str">
            <v>N/A</v>
          </cell>
          <cell r="T165">
            <v>7177929.5601480007</v>
          </cell>
        </row>
        <row r="166">
          <cell r="F166" t="str">
            <v>AG-A2</v>
          </cell>
          <cell r="G166" t="str">
            <v>CTC</v>
          </cell>
          <cell r="I166" t="str">
            <v>Energy</v>
          </cell>
          <cell r="J166" t="str">
            <v>Winter</v>
          </cell>
          <cell r="K166" t="str">
            <v>Off Peak</v>
          </cell>
          <cell r="O166" t="str">
            <v>N/A</v>
          </cell>
          <cell r="T166">
            <v>42651219.130112</v>
          </cell>
        </row>
        <row r="167">
          <cell r="F167" t="str">
            <v>AG-A2</v>
          </cell>
          <cell r="G167" t="str">
            <v>CTC</v>
          </cell>
          <cell r="I167" t="str">
            <v>Energy</v>
          </cell>
          <cell r="J167" t="str">
            <v>Winter</v>
          </cell>
          <cell r="K167" t="str">
            <v>Peak</v>
          </cell>
          <cell r="O167" t="str">
            <v>N/A</v>
          </cell>
          <cell r="T167">
            <v>6136230.0353880003</v>
          </cell>
        </row>
        <row r="168">
          <cell r="F168" t="str">
            <v>AG-A2</v>
          </cell>
          <cell r="G168" t="str">
            <v>Distribution</v>
          </cell>
          <cell r="I168" t="str">
            <v>Energy</v>
          </cell>
          <cell r="J168" t="str">
            <v>Summer</v>
          </cell>
          <cell r="K168" t="str">
            <v>Off Peak</v>
          </cell>
          <cell r="O168" t="str">
            <v>N/A</v>
          </cell>
          <cell r="T168">
            <v>57992793.567895003</v>
          </cell>
        </row>
        <row r="169">
          <cell r="F169" t="str">
            <v>AG-A2</v>
          </cell>
          <cell r="G169" t="str">
            <v>Distribution</v>
          </cell>
          <cell r="I169" t="str">
            <v>Energy</v>
          </cell>
          <cell r="J169" t="str">
            <v>Summer</v>
          </cell>
          <cell r="K169" t="str">
            <v>Peak</v>
          </cell>
          <cell r="O169" t="str">
            <v>N/A</v>
          </cell>
          <cell r="T169">
            <v>7177929.5601480007</v>
          </cell>
        </row>
        <row r="170">
          <cell r="F170" t="str">
            <v>AG-A2</v>
          </cell>
          <cell r="G170" t="str">
            <v>Distribution</v>
          </cell>
          <cell r="I170" t="str">
            <v>Energy</v>
          </cell>
          <cell r="J170" t="str">
            <v>Winter</v>
          </cell>
          <cell r="K170" t="str">
            <v>Off Peak</v>
          </cell>
          <cell r="O170" t="str">
            <v>N/A</v>
          </cell>
          <cell r="T170">
            <v>42651219.130112</v>
          </cell>
        </row>
        <row r="171">
          <cell r="F171" t="str">
            <v>AG-A2</v>
          </cell>
          <cell r="G171" t="str">
            <v>Distribution</v>
          </cell>
          <cell r="I171" t="str">
            <v>Energy</v>
          </cell>
          <cell r="J171" t="str">
            <v>Winter</v>
          </cell>
          <cell r="K171" t="str">
            <v>Peak</v>
          </cell>
          <cell r="O171" t="str">
            <v>N/A</v>
          </cell>
          <cell r="T171">
            <v>6136230.0353880003</v>
          </cell>
        </row>
        <row r="172">
          <cell r="F172" t="str">
            <v>AG-A2</v>
          </cell>
          <cell r="G172" t="str">
            <v>WFC</v>
          </cell>
          <cell r="I172" t="str">
            <v>Energy</v>
          </cell>
          <cell r="J172" t="str">
            <v>Summer</v>
          </cell>
          <cell r="K172" t="str">
            <v>Off Peak</v>
          </cell>
          <cell r="O172" t="str">
            <v>N/A</v>
          </cell>
          <cell r="T172">
            <v>57992793.567895003</v>
          </cell>
        </row>
        <row r="173">
          <cell r="F173" t="str">
            <v>AG-A2</v>
          </cell>
          <cell r="G173" t="str">
            <v>WFC</v>
          </cell>
          <cell r="I173" t="str">
            <v>Energy</v>
          </cell>
          <cell r="J173" t="str">
            <v>Summer</v>
          </cell>
          <cell r="K173" t="str">
            <v>Peak</v>
          </cell>
          <cell r="O173" t="str">
            <v>N/A</v>
          </cell>
          <cell r="T173">
            <v>7177929.5601480007</v>
          </cell>
        </row>
        <row r="174">
          <cell r="F174" t="str">
            <v>AG-A2</v>
          </cell>
          <cell r="G174" t="str">
            <v>WFC</v>
          </cell>
          <cell r="I174" t="str">
            <v>Energy</v>
          </cell>
          <cell r="J174" t="str">
            <v>Winter</v>
          </cell>
          <cell r="K174" t="str">
            <v>Off Peak</v>
          </cell>
          <cell r="O174" t="str">
            <v>N/A</v>
          </cell>
          <cell r="T174">
            <v>42651219.130112</v>
          </cell>
        </row>
        <row r="175">
          <cell r="F175" t="str">
            <v>AG-A2</v>
          </cell>
          <cell r="G175" t="str">
            <v>WFC</v>
          </cell>
          <cell r="I175" t="str">
            <v>Energy</v>
          </cell>
          <cell r="J175" t="str">
            <v>Winter</v>
          </cell>
          <cell r="K175" t="str">
            <v>Peak</v>
          </cell>
          <cell r="O175" t="str">
            <v>N/A</v>
          </cell>
          <cell r="T175">
            <v>6136230.0353880003</v>
          </cell>
        </row>
        <row r="176">
          <cell r="F176" t="str">
            <v>AG-A2</v>
          </cell>
          <cell r="G176" t="str">
            <v>ECRA</v>
          </cell>
          <cell r="I176" t="str">
            <v>Energy</v>
          </cell>
          <cell r="J176" t="str">
            <v>Summer</v>
          </cell>
          <cell r="K176" t="str">
            <v>Off Peak</v>
          </cell>
          <cell r="O176" t="str">
            <v>N/A</v>
          </cell>
          <cell r="T176">
            <v>57992793.567895003</v>
          </cell>
        </row>
        <row r="177">
          <cell r="F177" t="str">
            <v>AG-A2</v>
          </cell>
          <cell r="G177" t="str">
            <v>ECRA</v>
          </cell>
          <cell r="I177" t="str">
            <v>Energy</v>
          </cell>
          <cell r="J177" t="str">
            <v>Summer</v>
          </cell>
          <cell r="K177" t="str">
            <v>Peak</v>
          </cell>
          <cell r="O177" t="str">
            <v>N/A</v>
          </cell>
          <cell r="T177">
            <v>7177929.5601480007</v>
          </cell>
        </row>
        <row r="178">
          <cell r="F178" t="str">
            <v>AG-A2</v>
          </cell>
          <cell r="G178" t="str">
            <v>ECRA</v>
          </cell>
          <cell r="I178" t="str">
            <v>Energy</v>
          </cell>
          <cell r="J178" t="str">
            <v>Winter</v>
          </cell>
          <cell r="K178" t="str">
            <v>Off Peak</v>
          </cell>
          <cell r="O178" t="str">
            <v>N/A</v>
          </cell>
          <cell r="T178">
            <v>42651219.130112</v>
          </cell>
        </row>
        <row r="179">
          <cell r="F179" t="str">
            <v>AG-A2</v>
          </cell>
          <cell r="G179" t="str">
            <v>ECRA</v>
          </cell>
          <cell r="I179" t="str">
            <v>Energy</v>
          </cell>
          <cell r="J179" t="str">
            <v>Winter</v>
          </cell>
          <cell r="K179" t="str">
            <v>Peak</v>
          </cell>
          <cell r="O179" t="str">
            <v>N/A</v>
          </cell>
          <cell r="T179">
            <v>6136230.0353880003</v>
          </cell>
        </row>
        <row r="180">
          <cell r="F180" t="str">
            <v>AG-A2</v>
          </cell>
          <cell r="G180" t="str">
            <v>Generation</v>
          </cell>
          <cell r="I180" t="str">
            <v>Energy</v>
          </cell>
          <cell r="J180" t="str">
            <v>Summer</v>
          </cell>
          <cell r="K180" t="str">
            <v>Off Peak</v>
          </cell>
          <cell r="O180" t="str">
            <v>N/A</v>
          </cell>
          <cell r="T180">
            <v>57992793.567895003</v>
          </cell>
        </row>
        <row r="181">
          <cell r="F181" t="str">
            <v>AG-A2</v>
          </cell>
          <cell r="G181" t="str">
            <v>Generation</v>
          </cell>
          <cell r="I181" t="str">
            <v>Energy</v>
          </cell>
          <cell r="J181" t="str">
            <v>Summer</v>
          </cell>
          <cell r="K181" t="str">
            <v>Peak</v>
          </cell>
          <cell r="O181" t="str">
            <v>N/A</v>
          </cell>
          <cell r="T181">
            <v>7177929.5601480007</v>
          </cell>
        </row>
        <row r="182">
          <cell r="F182" t="str">
            <v>AG-A2</v>
          </cell>
          <cell r="G182" t="str">
            <v>Generation</v>
          </cell>
          <cell r="I182" t="str">
            <v>Energy</v>
          </cell>
          <cell r="J182" t="str">
            <v>Winter</v>
          </cell>
          <cell r="K182" t="str">
            <v>Off Peak</v>
          </cell>
          <cell r="O182" t="str">
            <v>N/A</v>
          </cell>
          <cell r="T182">
            <v>42651219.130112</v>
          </cell>
        </row>
        <row r="183">
          <cell r="F183" t="str">
            <v>AG-A2</v>
          </cell>
          <cell r="G183" t="str">
            <v>Generation</v>
          </cell>
          <cell r="I183" t="str">
            <v>Energy</v>
          </cell>
          <cell r="J183" t="str">
            <v>Winter</v>
          </cell>
          <cell r="K183" t="str">
            <v>Peak</v>
          </cell>
          <cell r="O183" t="str">
            <v>N/A</v>
          </cell>
          <cell r="T183">
            <v>6136230.0353880003</v>
          </cell>
        </row>
        <row r="184">
          <cell r="F184" t="str">
            <v>AG-A2</v>
          </cell>
          <cell r="G184" t="str">
            <v>ND</v>
          </cell>
          <cell r="I184" t="str">
            <v>Energy</v>
          </cell>
          <cell r="J184" t="str">
            <v>Summer</v>
          </cell>
          <cell r="K184" t="str">
            <v>Off Peak</v>
          </cell>
          <cell r="O184" t="str">
            <v>N/A</v>
          </cell>
          <cell r="T184">
            <v>57992793.567895003</v>
          </cell>
        </row>
        <row r="185">
          <cell r="F185" t="str">
            <v>AG-A2</v>
          </cell>
          <cell r="G185" t="str">
            <v>ND</v>
          </cell>
          <cell r="I185" t="str">
            <v>Energy</v>
          </cell>
          <cell r="J185" t="str">
            <v>Summer</v>
          </cell>
          <cell r="K185" t="str">
            <v>Peak</v>
          </cell>
          <cell r="O185" t="str">
            <v>N/A</v>
          </cell>
          <cell r="T185">
            <v>7177929.5601480007</v>
          </cell>
        </row>
        <row r="186">
          <cell r="F186" t="str">
            <v>AG-A2</v>
          </cell>
          <cell r="G186" t="str">
            <v>ND</v>
          </cell>
          <cell r="I186" t="str">
            <v>Energy</v>
          </cell>
          <cell r="J186" t="str">
            <v>Winter</v>
          </cell>
          <cell r="K186" t="str">
            <v>Off Peak</v>
          </cell>
          <cell r="O186" t="str">
            <v>N/A</v>
          </cell>
          <cell r="T186">
            <v>42651219.130112</v>
          </cell>
        </row>
        <row r="187">
          <cell r="F187" t="str">
            <v>AG-A2</v>
          </cell>
          <cell r="G187" t="str">
            <v>ND</v>
          </cell>
          <cell r="I187" t="str">
            <v>Energy</v>
          </cell>
          <cell r="J187" t="str">
            <v>Winter</v>
          </cell>
          <cell r="K187" t="str">
            <v>Peak</v>
          </cell>
          <cell r="O187" t="str">
            <v>N/A</v>
          </cell>
          <cell r="T187">
            <v>6136230.0353880003</v>
          </cell>
        </row>
        <row r="188">
          <cell r="F188" t="str">
            <v>AG-A2</v>
          </cell>
          <cell r="G188" t="str">
            <v>NSGC</v>
          </cell>
          <cell r="I188" t="str">
            <v>Energy</v>
          </cell>
          <cell r="J188" t="str">
            <v>Summer</v>
          </cell>
          <cell r="K188" t="str">
            <v>Off Peak</v>
          </cell>
          <cell r="O188" t="str">
            <v>N/A</v>
          </cell>
          <cell r="T188">
            <v>57992793.567895003</v>
          </cell>
        </row>
        <row r="189">
          <cell r="F189" t="str">
            <v>AG-A2</v>
          </cell>
          <cell r="G189" t="str">
            <v>NSGC</v>
          </cell>
          <cell r="I189" t="str">
            <v>Energy</v>
          </cell>
          <cell r="J189" t="str">
            <v>Summer</v>
          </cell>
          <cell r="K189" t="str">
            <v>Peak</v>
          </cell>
          <cell r="O189" t="str">
            <v>N/A</v>
          </cell>
          <cell r="T189">
            <v>7177929.5601480007</v>
          </cell>
        </row>
        <row r="190">
          <cell r="F190" t="str">
            <v>AG-A2</v>
          </cell>
          <cell r="G190" t="str">
            <v>NSGC</v>
          </cell>
          <cell r="I190" t="str">
            <v>Energy</v>
          </cell>
          <cell r="J190" t="str">
            <v>Winter</v>
          </cell>
          <cell r="K190" t="str">
            <v>Off Peak</v>
          </cell>
          <cell r="O190" t="str">
            <v>N/A</v>
          </cell>
          <cell r="T190">
            <v>42651219.130112</v>
          </cell>
        </row>
        <row r="191">
          <cell r="F191" t="str">
            <v>AG-A2</v>
          </cell>
          <cell r="G191" t="str">
            <v>NSGC</v>
          </cell>
          <cell r="I191" t="str">
            <v>Energy</v>
          </cell>
          <cell r="J191" t="str">
            <v>Winter</v>
          </cell>
          <cell r="K191" t="str">
            <v>Peak</v>
          </cell>
          <cell r="O191" t="str">
            <v>N/A</v>
          </cell>
          <cell r="T191">
            <v>6136230.0353880003</v>
          </cell>
        </row>
        <row r="192">
          <cell r="F192" t="str">
            <v>AG-A2</v>
          </cell>
          <cell r="G192" t="str">
            <v>RS</v>
          </cell>
          <cell r="I192" t="str">
            <v>Energy</v>
          </cell>
          <cell r="J192" t="str">
            <v>Summer</v>
          </cell>
          <cell r="K192" t="str">
            <v>Peak</v>
          </cell>
          <cell r="O192" t="str">
            <v>N/A</v>
          </cell>
          <cell r="T192">
            <v>7177929.5601480007</v>
          </cell>
        </row>
        <row r="193">
          <cell r="F193" t="str">
            <v>AG-A2</v>
          </cell>
          <cell r="G193" t="str">
            <v>RS</v>
          </cell>
          <cell r="I193" t="str">
            <v>Energy</v>
          </cell>
          <cell r="J193" t="str">
            <v>Summer</v>
          </cell>
          <cell r="K193" t="str">
            <v>Off Peak</v>
          </cell>
          <cell r="O193" t="str">
            <v>N/A</v>
          </cell>
          <cell r="T193">
            <v>57992793.567895003</v>
          </cell>
        </row>
        <row r="194">
          <cell r="F194" t="str">
            <v>AG-A2</v>
          </cell>
          <cell r="G194" t="str">
            <v>RS</v>
          </cell>
          <cell r="I194" t="str">
            <v>Energy</v>
          </cell>
          <cell r="J194" t="str">
            <v>Winter</v>
          </cell>
          <cell r="K194" t="str">
            <v>Peak</v>
          </cell>
          <cell r="O194" t="str">
            <v>N/A</v>
          </cell>
          <cell r="T194">
            <v>6136230.0353880003</v>
          </cell>
        </row>
        <row r="195">
          <cell r="F195" t="str">
            <v>AG-A2</v>
          </cell>
          <cell r="G195" t="str">
            <v>RS</v>
          </cell>
          <cell r="I195" t="str">
            <v>Energy</v>
          </cell>
          <cell r="J195" t="str">
            <v>Winter</v>
          </cell>
          <cell r="K195" t="str">
            <v>Off Peak</v>
          </cell>
          <cell r="O195" t="str">
            <v>N/A</v>
          </cell>
          <cell r="T195">
            <v>42651219.130112</v>
          </cell>
        </row>
        <row r="196">
          <cell r="F196" t="str">
            <v>AG-A2</v>
          </cell>
          <cell r="G196" t="str">
            <v>Trans</v>
          </cell>
          <cell r="I196" t="str">
            <v>Energy</v>
          </cell>
          <cell r="J196" t="str">
            <v>Summer</v>
          </cell>
          <cell r="K196" t="str">
            <v>Off Peak</v>
          </cell>
          <cell r="O196" t="str">
            <v>N/A</v>
          </cell>
          <cell r="T196">
            <v>57992793.567895003</v>
          </cell>
        </row>
        <row r="197">
          <cell r="F197" t="str">
            <v>AG-A2</v>
          </cell>
          <cell r="G197" t="str">
            <v>Trans</v>
          </cell>
          <cell r="I197" t="str">
            <v>Energy</v>
          </cell>
          <cell r="J197" t="str">
            <v>Summer</v>
          </cell>
          <cell r="K197" t="str">
            <v>Peak</v>
          </cell>
          <cell r="O197" t="str">
            <v>N/A</v>
          </cell>
          <cell r="T197">
            <v>7177929.5601480007</v>
          </cell>
        </row>
        <row r="198">
          <cell r="F198" t="str">
            <v>AG-A2</v>
          </cell>
          <cell r="G198" t="str">
            <v>Trans</v>
          </cell>
          <cell r="I198" t="str">
            <v>Energy</v>
          </cell>
          <cell r="J198" t="str">
            <v>Winter</v>
          </cell>
          <cell r="K198" t="str">
            <v>Off Peak</v>
          </cell>
          <cell r="O198" t="str">
            <v>N/A</v>
          </cell>
          <cell r="T198">
            <v>42651219.130112</v>
          </cell>
        </row>
        <row r="199">
          <cell r="F199" t="str">
            <v>AG-A2</v>
          </cell>
          <cell r="G199" t="str">
            <v>Trans</v>
          </cell>
          <cell r="I199" t="str">
            <v>Energy</v>
          </cell>
          <cell r="J199" t="str">
            <v>Winter</v>
          </cell>
          <cell r="K199" t="str">
            <v>Peak</v>
          </cell>
          <cell r="O199" t="str">
            <v>N/A</v>
          </cell>
          <cell r="T199">
            <v>6136230.0353880003</v>
          </cell>
        </row>
        <row r="200">
          <cell r="F200" t="str">
            <v>AG-A2</v>
          </cell>
          <cell r="G200" t="str">
            <v>PPP</v>
          </cell>
          <cell r="I200" t="str">
            <v>Energy</v>
          </cell>
          <cell r="J200" t="str">
            <v>Summer</v>
          </cell>
          <cell r="K200" t="str">
            <v>Off Peak</v>
          </cell>
          <cell r="O200" t="str">
            <v>N/A</v>
          </cell>
          <cell r="T200">
            <v>57992793.567895003</v>
          </cell>
        </row>
        <row r="201">
          <cell r="F201" t="str">
            <v>AG-A2</v>
          </cell>
          <cell r="G201" t="str">
            <v>PPP</v>
          </cell>
          <cell r="I201" t="str">
            <v>Energy</v>
          </cell>
          <cell r="J201" t="str">
            <v>Summer</v>
          </cell>
          <cell r="K201" t="str">
            <v>Peak</v>
          </cell>
          <cell r="O201" t="str">
            <v>N/A</v>
          </cell>
          <cell r="T201">
            <v>7177929.5601480007</v>
          </cell>
        </row>
        <row r="202">
          <cell r="F202" t="str">
            <v>AG-A2</v>
          </cell>
          <cell r="G202" t="str">
            <v>PPP</v>
          </cell>
          <cell r="I202" t="str">
            <v>Energy</v>
          </cell>
          <cell r="J202" t="str">
            <v>Winter</v>
          </cell>
          <cell r="K202" t="str">
            <v>Off Peak</v>
          </cell>
          <cell r="O202" t="str">
            <v>N/A</v>
          </cell>
          <cell r="T202">
            <v>42651219.130112</v>
          </cell>
        </row>
        <row r="203">
          <cell r="F203" t="str">
            <v>AG-A2</v>
          </cell>
          <cell r="G203" t="str">
            <v>PPP</v>
          </cell>
          <cell r="I203" t="str">
            <v>Energy</v>
          </cell>
          <cell r="J203" t="str">
            <v>Winter</v>
          </cell>
          <cell r="K203" t="str">
            <v>Peak</v>
          </cell>
          <cell r="O203" t="str">
            <v>N/A</v>
          </cell>
          <cell r="T203">
            <v>6136230.0353880003</v>
          </cell>
        </row>
        <row r="204">
          <cell r="F204" t="str">
            <v>AG-A2</v>
          </cell>
          <cell r="G204" t="str">
            <v>AB32 Credit</v>
          </cell>
          <cell r="I204" t="str">
            <v>Energy</v>
          </cell>
          <cell r="J204" t="str">
            <v>Summer</v>
          </cell>
          <cell r="K204" t="str">
            <v>Off Peak</v>
          </cell>
          <cell r="O204" t="str">
            <v>N/A</v>
          </cell>
          <cell r="T204">
            <v>51904316.001243278</v>
          </cell>
        </row>
        <row r="205">
          <cell r="F205" t="str">
            <v>AG-A2</v>
          </cell>
          <cell r="G205" t="str">
            <v>AB32 Credit</v>
          </cell>
          <cell r="I205" t="str">
            <v>Energy</v>
          </cell>
          <cell r="J205" t="str">
            <v>Summer</v>
          </cell>
          <cell r="K205" t="str">
            <v>Peak</v>
          </cell>
          <cell r="O205" t="str">
            <v>N/A</v>
          </cell>
          <cell r="T205">
            <v>6610387.1753883483</v>
          </cell>
        </row>
        <row r="206">
          <cell r="F206" t="str">
            <v>AG-A2</v>
          </cell>
          <cell r="G206" t="str">
            <v>AB32 Credit</v>
          </cell>
          <cell r="I206" t="str">
            <v>Energy</v>
          </cell>
          <cell r="J206" t="str">
            <v>Winter</v>
          </cell>
          <cell r="K206" t="str">
            <v>Off Peak</v>
          </cell>
          <cell r="O206" t="str">
            <v>N/A</v>
          </cell>
          <cell r="T206">
            <v>39551880.990929432</v>
          </cell>
        </row>
        <row r="207">
          <cell r="F207" t="str">
            <v>AG-A2</v>
          </cell>
          <cell r="G207" t="str">
            <v>AB32 Credit</v>
          </cell>
          <cell r="I207" t="str">
            <v>Energy</v>
          </cell>
          <cell r="J207" t="str">
            <v>Winter</v>
          </cell>
          <cell r="K207" t="str">
            <v>Peak</v>
          </cell>
          <cell r="O207" t="str">
            <v>N/A</v>
          </cell>
          <cell r="T207">
            <v>5675490.7388651557</v>
          </cell>
        </row>
        <row r="208">
          <cell r="F208" t="str">
            <v>AG-A2</v>
          </cell>
          <cell r="G208" t="str">
            <v>TRA</v>
          </cell>
          <cell r="I208" t="str">
            <v>Energy</v>
          </cell>
          <cell r="J208" t="str">
            <v>Summer</v>
          </cell>
          <cell r="K208" t="str">
            <v>Off Peak</v>
          </cell>
          <cell r="O208" t="str">
            <v>N/A</v>
          </cell>
          <cell r="T208">
            <v>57992793.567895003</v>
          </cell>
        </row>
        <row r="209">
          <cell r="F209" t="str">
            <v>AG-A2</v>
          </cell>
          <cell r="G209" t="str">
            <v>TRA</v>
          </cell>
          <cell r="I209" t="str">
            <v>Energy</v>
          </cell>
          <cell r="J209" t="str">
            <v>Summer</v>
          </cell>
          <cell r="K209" t="str">
            <v>Peak</v>
          </cell>
          <cell r="O209" t="str">
            <v>N/A</v>
          </cell>
          <cell r="T209">
            <v>7177929.5601480007</v>
          </cell>
        </row>
        <row r="210">
          <cell r="F210" t="str">
            <v>AG-A2</v>
          </cell>
          <cell r="G210" t="str">
            <v>TRA</v>
          </cell>
          <cell r="I210" t="str">
            <v>Energy</v>
          </cell>
          <cell r="J210" t="str">
            <v>Winter</v>
          </cell>
          <cell r="K210" t="str">
            <v>Off Peak</v>
          </cell>
          <cell r="O210" t="str">
            <v>N/A</v>
          </cell>
          <cell r="T210">
            <v>42651219.130112</v>
          </cell>
        </row>
        <row r="211">
          <cell r="F211" t="str">
            <v>AG-A2</v>
          </cell>
          <cell r="G211" t="str">
            <v>TRA</v>
          </cell>
          <cell r="I211" t="str">
            <v>Energy</v>
          </cell>
          <cell r="J211" t="str">
            <v>Winter</v>
          </cell>
          <cell r="K211" t="str">
            <v>Peak</v>
          </cell>
          <cell r="O211" t="str">
            <v>N/A</v>
          </cell>
          <cell r="T211">
            <v>6136230.0353880003</v>
          </cell>
        </row>
        <row r="212">
          <cell r="F212" t="str">
            <v>AG-A2</v>
          </cell>
          <cell r="G212" t="str">
            <v>TRA</v>
          </cell>
          <cell r="I212" t="str">
            <v>Energy</v>
          </cell>
          <cell r="J212" t="str">
            <v>Summer</v>
          </cell>
          <cell r="K212" t="str">
            <v>Off Peak</v>
          </cell>
          <cell r="O212" t="str">
            <v>N/A</v>
          </cell>
          <cell r="T212">
            <v>57992793.567895003</v>
          </cell>
        </row>
        <row r="213">
          <cell r="F213" t="str">
            <v>AG-A2</v>
          </cell>
          <cell r="G213" t="str">
            <v>TRA</v>
          </cell>
          <cell r="I213" t="str">
            <v>Energy</v>
          </cell>
          <cell r="J213" t="str">
            <v>Summer</v>
          </cell>
          <cell r="K213" t="str">
            <v>Peak</v>
          </cell>
          <cell r="O213" t="str">
            <v>N/A</v>
          </cell>
          <cell r="T213">
            <v>7177929.5601480007</v>
          </cell>
        </row>
        <row r="214">
          <cell r="F214" t="str">
            <v>AG-A2</v>
          </cell>
          <cell r="G214" t="str">
            <v>TRA</v>
          </cell>
          <cell r="I214" t="str">
            <v>Energy</v>
          </cell>
          <cell r="J214" t="str">
            <v>Winter</v>
          </cell>
          <cell r="K214" t="str">
            <v>Off Peak</v>
          </cell>
          <cell r="O214" t="str">
            <v>N/A</v>
          </cell>
          <cell r="T214">
            <v>42651219.130112</v>
          </cell>
        </row>
        <row r="215">
          <cell r="F215" t="str">
            <v>AG-A2</v>
          </cell>
          <cell r="G215" t="str">
            <v>TRA</v>
          </cell>
          <cell r="I215" t="str">
            <v>Energy</v>
          </cell>
          <cell r="J215" t="str">
            <v>Winter</v>
          </cell>
          <cell r="K215" t="str">
            <v>Peak</v>
          </cell>
          <cell r="O215" t="str">
            <v>N/A</v>
          </cell>
          <cell r="T215">
            <v>6136230.0353880003</v>
          </cell>
        </row>
        <row r="216">
          <cell r="F216" t="str">
            <v>AG-A2</v>
          </cell>
          <cell r="G216" t="str">
            <v>RB</v>
          </cell>
          <cell r="I216" t="str">
            <v>Energy</v>
          </cell>
          <cell r="J216" t="str">
            <v>Summer</v>
          </cell>
          <cell r="K216" t="str">
            <v>Off Peak</v>
          </cell>
          <cell r="O216" t="str">
            <v>N/A</v>
          </cell>
          <cell r="T216">
            <v>57992793.567895003</v>
          </cell>
        </row>
        <row r="217">
          <cell r="F217" t="str">
            <v>AG-A2</v>
          </cell>
          <cell r="G217" t="str">
            <v>RB</v>
          </cell>
          <cell r="I217" t="str">
            <v>Energy</v>
          </cell>
          <cell r="J217" t="str">
            <v>Summer</v>
          </cell>
          <cell r="K217" t="str">
            <v>Peak</v>
          </cell>
          <cell r="O217" t="str">
            <v>N/A</v>
          </cell>
          <cell r="T217">
            <v>7177929.5601480007</v>
          </cell>
        </row>
        <row r="218">
          <cell r="F218" t="str">
            <v>AG-A2</v>
          </cell>
          <cell r="G218" t="str">
            <v>RB</v>
          </cell>
          <cell r="I218" t="str">
            <v>Energy</v>
          </cell>
          <cell r="J218" t="str">
            <v>Winter</v>
          </cell>
          <cell r="K218" t="str">
            <v>Off Peak</v>
          </cell>
          <cell r="O218" t="str">
            <v>N/A</v>
          </cell>
          <cell r="T218">
            <v>42651219.130112</v>
          </cell>
        </row>
        <row r="219">
          <cell r="F219" t="str">
            <v>AG-A2</v>
          </cell>
          <cell r="G219" t="str">
            <v>RB</v>
          </cell>
          <cell r="I219" t="str">
            <v>Energy</v>
          </cell>
          <cell r="J219" t="str">
            <v>Winter</v>
          </cell>
          <cell r="K219" t="str">
            <v>Peak</v>
          </cell>
          <cell r="O219" t="str">
            <v>N/A</v>
          </cell>
          <cell r="T219">
            <v>6136230.0353880003</v>
          </cell>
        </row>
        <row r="220">
          <cell r="F220" t="str">
            <v>AG-A2</v>
          </cell>
          <cell r="G220" t="str">
            <v>RBC</v>
          </cell>
          <cell r="I220" t="str">
            <v>Energy</v>
          </cell>
          <cell r="J220" t="str">
            <v>Summer</v>
          </cell>
          <cell r="K220" t="str">
            <v>Off Peak</v>
          </cell>
          <cell r="O220" t="str">
            <v>N/A</v>
          </cell>
          <cell r="T220">
            <v>57992793.567895003</v>
          </cell>
        </row>
        <row r="221">
          <cell r="F221" t="str">
            <v>AG-A2</v>
          </cell>
          <cell r="G221" t="str">
            <v>RBC</v>
          </cell>
          <cell r="I221" t="str">
            <v>Energy</v>
          </cell>
          <cell r="J221" t="str">
            <v>Summer</v>
          </cell>
          <cell r="K221" t="str">
            <v>Peak</v>
          </cell>
          <cell r="O221" t="str">
            <v>N/A</v>
          </cell>
          <cell r="T221">
            <v>7177929.5601480007</v>
          </cell>
        </row>
        <row r="222">
          <cell r="F222" t="str">
            <v>AG-A2</v>
          </cell>
          <cell r="G222" t="str">
            <v>RBC</v>
          </cell>
          <cell r="I222" t="str">
            <v>Energy</v>
          </cell>
          <cell r="J222" t="str">
            <v>Winter</v>
          </cell>
          <cell r="K222" t="str">
            <v>Off Peak</v>
          </cell>
          <cell r="O222" t="str">
            <v>N/A</v>
          </cell>
          <cell r="T222">
            <v>42651219.130112</v>
          </cell>
        </row>
        <row r="223">
          <cell r="F223" t="str">
            <v>AG-A2</v>
          </cell>
          <cell r="G223" t="str">
            <v>RBC</v>
          </cell>
          <cell r="I223" t="str">
            <v>Energy</v>
          </cell>
          <cell r="J223" t="str">
            <v>Winter</v>
          </cell>
          <cell r="K223" t="str">
            <v>Peak</v>
          </cell>
          <cell r="O223" t="str">
            <v>N/A</v>
          </cell>
          <cell r="T223">
            <v>6136230.0353880003</v>
          </cell>
        </row>
        <row r="224">
          <cell r="F224" t="str">
            <v>AG-A2</v>
          </cell>
          <cell r="G224" t="str">
            <v>WH</v>
          </cell>
          <cell r="I224" t="str">
            <v>Energy</v>
          </cell>
          <cell r="J224" t="str">
            <v>Summer</v>
          </cell>
          <cell r="K224" t="str">
            <v>Off Peak</v>
          </cell>
          <cell r="O224" t="str">
            <v>N/A</v>
          </cell>
          <cell r="T224">
            <v>57992793.567895003</v>
          </cell>
        </row>
        <row r="225">
          <cell r="F225" t="str">
            <v>AG-A2</v>
          </cell>
          <cell r="G225" t="str">
            <v>WH</v>
          </cell>
          <cell r="I225" t="str">
            <v>Energy</v>
          </cell>
          <cell r="J225" t="str">
            <v>Summer</v>
          </cell>
          <cell r="K225" t="str">
            <v>Peak</v>
          </cell>
          <cell r="O225" t="str">
            <v>N/A</v>
          </cell>
          <cell r="T225">
            <v>7177929.5601480007</v>
          </cell>
        </row>
        <row r="226">
          <cell r="F226" t="str">
            <v>AG-A2</v>
          </cell>
          <cell r="G226" t="str">
            <v>WH</v>
          </cell>
          <cell r="I226" t="str">
            <v>Energy</v>
          </cell>
          <cell r="J226" t="str">
            <v>Winter</v>
          </cell>
          <cell r="K226" t="str">
            <v>Off Peak</v>
          </cell>
          <cell r="O226" t="str">
            <v>N/A</v>
          </cell>
          <cell r="T226">
            <v>42651219.130112</v>
          </cell>
        </row>
        <row r="227">
          <cell r="F227" t="str">
            <v>AG-A2</v>
          </cell>
          <cell r="G227" t="str">
            <v>WH</v>
          </cell>
          <cell r="I227" t="str">
            <v>Energy</v>
          </cell>
          <cell r="J227" t="str">
            <v>Winter</v>
          </cell>
          <cell r="K227" t="str">
            <v>Peak</v>
          </cell>
          <cell r="O227" t="str">
            <v>N/A</v>
          </cell>
          <cell r="T227">
            <v>6136230.0353880003</v>
          </cell>
        </row>
        <row r="228">
          <cell r="F228" t="str">
            <v>AG-A2</v>
          </cell>
          <cell r="G228" t="str">
            <v>PCIA</v>
          </cell>
          <cell r="I228" t="str">
            <v>Pre-09</v>
          </cell>
          <cell r="J228" t="str">
            <v>N/A</v>
          </cell>
          <cell r="K228" t="str">
            <v>N/A</v>
          </cell>
          <cell r="O228" t="str">
            <v>N/A</v>
          </cell>
          <cell r="T228">
            <v>0</v>
          </cell>
        </row>
        <row r="229">
          <cell r="F229" t="str">
            <v>AG-A2</v>
          </cell>
          <cell r="G229" t="str">
            <v>PCIA</v>
          </cell>
          <cell r="I229" t="str">
            <v>Vin 09</v>
          </cell>
          <cell r="J229" t="str">
            <v>N/A</v>
          </cell>
          <cell r="K229" t="str">
            <v>N/A</v>
          </cell>
          <cell r="O229" t="str">
            <v>N/A</v>
          </cell>
          <cell r="T229">
            <v>0</v>
          </cell>
        </row>
        <row r="230">
          <cell r="F230" t="str">
            <v>AG-A2</v>
          </cell>
          <cell r="G230" t="str">
            <v>PCIA</v>
          </cell>
          <cell r="I230" t="str">
            <v>Vin 10</v>
          </cell>
          <cell r="J230" t="str">
            <v>N/A</v>
          </cell>
          <cell r="K230" t="str">
            <v>N/A</v>
          </cell>
          <cell r="O230" t="str">
            <v>N/A</v>
          </cell>
          <cell r="T230">
            <v>0</v>
          </cell>
        </row>
        <row r="231">
          <cell r="F231" t="str">
            <v>AG-A2</v>
          </cell>
          <cell r="G231" t="str">
            <v>PCIA</v>
          </cell>
          <cell r="I231" t="str">
            <v>Vin 11</v>
          </cell>
          <cell r="J231" t="str">
            <v>N/A</v>
          </cell>
          <cell r="K231" t="str">
            <v>N/A</v>
          </cell>
          <cell r="O231" t="str">
            <v>N/A</v>
          </cell>
          <cell r="T231">
            <v>0</v>
          </cell>
        </row>
        <row r="232">
          <cell r="F232" t="str">
            <v>AG-A2</v>
          </cell>
          <cell r="G232" t="str">
            <v>PCIA</v>
          </cell>
          <cell r="I232" t="str">
            <v>Vin 12</v>
          </cell>
          <cell r="J232" t="str">
            <v>N/A</v>
          </cell>
          <cell r="K232" t="str">
            <v>N/A</v>
          </cell>
          <cell r="O232" t="str">
            <v>N/A</v>
          </cell>
          <cell r="T232">
            <v>0</v>
          </cell>
        </row>
        <row r="233">
          <cell r="F233" t="str">
            <v>AG-A2</v>
          </cell>
          <cell r="G233" t="str">
            <v>PCIA</v>
          </cell>
          <cell r="I233" t="str">
            <v>Vin 13</v>
          </cell>
          <cell r="J233" t="str">
            <v>N/A</v>
          </cell>
          <cell r="K233" t="str">
            <v>N/A</v>
          </cell>
          <cell r="O233" t="str">
            <v>N/A</v>
          </cell>
          <cell r="T233">
            <v>0</v>
          </cell>
        </row>
        <row r="234">
          <cell r="F234" t="str">
            <v>AG-A2</v>
          </cell>
          <cell r="G234" t="str">
            <v>PCIA</v>
          </cell>
          <cell r="I234" t="str">
            <v>Vin 14</v>
          </cell>
          <cell r="J234" t="str">
            <v>N/A</v>
          </cell>
          <cell r="K234" t="str">
            <v>N/A</v>
          </cell>
          <cell r="O234" t="str">
            <v>N/A</v>
          </cell>
          <cell r="T234">
            <v>0</v>
          </cell>
        </row>
        <row r="235">
          <cell r="F235" t="str">
            <v>AG-A2</v>
          </cell>
          <cell r="G235" t="str">
            <v>PCIA</v>
          </cell>
          <cell r="I235" t="str">
            <v>Vin 15</v>
          </cell>
          <cell r="J235" t="str">
            <v>N/A</v>
          </cell>
          <cell r="K235" t="str">
            <v>N/A</v>
          </cell>
          <cell r="O235" t="str">
            <v>N/A</v>
          </cell>
          <cell r="T235">
            <v>0</v>
          </cell>
        </row>
        <row r="236">
          <cell r="F236" t="str">
            <v>AG-A2</v>
          </cell>
          <cell r="G236" t="str">
            <v>PCIA</v>
          </cell>
          <cell r="I236" t="str">
            <v>Vin 16</v>
          </cell>
          <cell r="J236" t="str">
            <v>N/A</v>
          </cell>
          <cell r="K236" t="str">
            <v>N/A</v>
          </cell>
          <cell r="O236" t="str">
            <v>N/A</v>
          </cell>
          <cell r="T236">
            <v>0</v>
          </cell>
        </row>
        <row r="237">
          <cell r="F237" t="str">
            <v>AG-A2</v>
          </cell>
          <cell r="G237" t="str">
            <v>PCIA</v>
          </cell>
          <cell r="I237" t="str">
            <v>Vin 17</v>
          </cell>
          <cell r="J237" t="str">
            <v>N/A</v>
          </cell>
          <cell r="K237" t="str">
            <v>N/A</v>
          </cell>
          <cell r="O237" t="str">
            <v>N/A</v>
          </cell>
          <cell r="T237">
            <v>0</v>
          </cell>
        </row>
        <row r="238">
          <cell r="F238" t="str">
            <v>AG-A2</v>
          </cell>
          <cell r="G238" t="str">
            <v>PCIA</v>
          </cell>
          <cell r="I238" t="str">
            <v>Vin 18</v>
          </cell>
          <cell r="J238" t="str">
            <v>N/A</v>
          </cell>
          <cell r="K238" t="str">
            <v>N/A</v>
          </cell>
          <cell r="O238" t="str">
            <v>N/A</v>
          </cell>
          <cell r="T238">
            <v>0</v>
          </cell>
        </row>
        <row r="239">
          <cell r="F239" t="str">
            <v>AG-A2</v>
          </cell>
          <cell r="G239" t="str">
            <v>PCIA</v>
          </cell>
          <cell r="I239" t="str">
            <v>Vin 19</v>
          </cell>
          <cell r="J239" t="str">
            <v>N/A</v>
          </cell>
          <cell r="K239" t="str">
            <v>N/A</v>
          </cell>
          <cell r="O239" t="str">
            <v>N/A</v>
          </cell>
          <cell r="T239">
            <v>0</v>
          </cell>
        </row>
        <row r="240">
          <cell r="F240" t="str">
            <v>AG-A2</v>
          </cell>
          <cell r="G240" t="str">
            <v>PCIA</v>
          </cell>
          <cell r="I240" t="str">
            <v>Vin 20</v>
          </cell>
          <cell r="J240" t="str">
            <v>N/A</v>
          </cell>
          <cell r="K240" t="str">
            <v>N/A</v>
          </cell>
          <cell r="O240" t="str">
            <v>N/A</v>
          </cell>
          <cell r="T240">
            <v>0</v>
          </cell>
        </row>
        <row r="241">
          <cell r="F241" t="str">
            <v>AG-A2</v>
          </cell>
          <cell r="G241" t="str">
            <v>PCIA</v>
          </cell>
          <cell r="I241" t="str">
            <v>Vin 21</v>
          </cell>
          <cell r="J241" t="str">
            <v>N/A</v>
          </cell>
          <cell r="K241" t="str">
            <v>N/A</v>
          </cell>
          <cell r="O241" t="str">
            <v>N/A</v>
          </cell>
          <cell r="T241">
            <v>0</v>
          </cell>
        </row>
        <row r="242">
          <cell r="F242" t="str">
            <v>AG-A2</v>
          </cell>
          <cell r="G242" t="str">
            <v>PCIA</v>
          </cell>
          <cell r="I242" t="str">
            <v>Vin Bund</v>
          </cell>
          <cell r="J242" t="str">
            <v>N/A</v>
          </cell>
          <cell r="K242" t="str">
            <v>N/A</v>
          </cell>
          <cell r="O242" t="str">
            <v>N/A</v>
          </cell>
          <cell r="T242">
            <v>0</v>
          </cell>
        </row>
        <row r="243">
          <cell r="F243" t="str">
            <v>AG-A2</v>
          </cell>
          <cell r="G243" t="str">
            <v>WH</v>
          </cell>
          <cell r="I243" t="str">
            <v>DL</v>
          </cell>
          <cell r="J243" t="str">
            <v>N/A</v>
          </cell>
          <cell r="K243" t="str">
            <v>N/A</v>
          </cell>
          <cell r="O243" t="str">
            <v>N/A</v>
          </cell>
          <cell r="T243">
            <v>0</v>
          </cell>
        </row>
        <row r="244">
          <cell r="F244" t="str">
            <v>AG-A2</v>
          </cell>
          <cell r="G244" t="str">
            <v>WH</v>
          </cell>
          <cell r="I244" t="str">
            <v>Energy</v>
          </cell>
          <cell r="J244" t="str">
            <v>Summer</v>
          </cell>
          <cell r="K244" t="str">
            <v>Off Peak</v>
          </cell>
          <cell r="O244" t="str">
            <v>N/A</v>
          </cell>
          <cell r="T244">
            <v>57992793.567895003</v>
          </cell>
        </row>
        <row r="245">
          <cell r="F245" t="str">
            <v>AG-A2</v>
          </cell>
          <cell r="G245" t="str">
            <v>WH</v>
          </cell>
          <cell r="I245" t="str">
            <v>Energy</v>
          </cell>
          <cell r="J245" t="str">
            <v>Summer</v>
          </cell>
          <cell r="K245" t="str">
            <v>Peak</v>
          </cell>
          <cell r="O245" t="str">
            <v>N/A</v>
          </cell>
          <cell r="T245">
            <v>7177929.5601480007</v>
          </cell>
        </row>
        <row r="246">
          <cell r="F246" t="str">
            <v>AG-A2</v>
          </cell>
          <cell r="G246" t="str">
            <v>WH</v>
          </cell>
          <cell r="I246" t="str">
            <v>Energy</v>
          </cell>
          <cell r="J246" t="str">
            <v>Winter</v>
          </cell>
          <cell r="K246" t="str">
            <v>Off Peak</v>
          </cell>
          <cell r="O246" t="str">
            <v>N/A</v>
          </cell>
          <cell r="T246">
            <v>42651219.130112</v>
          </cell>
        </row>
        <row r="247">
          <cell r="F247" t="str">
            <v>AG-A2</v>
          </cell>
          <cell r="G247" t="str">
            <v>WH</v>
          </cell>
          <cell r="I247" t="str">
            <v>Energy</v>
          </cell>
          <cell r="J247" t="str">
            <v>Winter</v>
          </cell>
          <cell r="K247" t="str">
            <v>Peak</v>
          </cell>
          <cell r="O247" t="str">
            <v>N/A</v>
          </cell>
          <cell r="T247">
            <v>6136230.0353880003</v>
          </cell>
        </row>
        <row r="248">
          <cell r="F248" t="str">
            <v>AG-A2</v>
          </cell>
          <cell r="G248" t="str">
            <v>WH</v>
          </cell>
          <cell r="I248" t="str">
            <v>DL</v>
          </cell>
          <cell r="J248" t="str">
            <v>N/A</v>
          </cell>
          <cell r="K248" t="str">
            <v>N/A</v>
          </cell>
          <cell r="O248" t="str">
            <v>N/A</v>
          </cell>
          <cell r="T248">
            <v>0</v>
          </cell>
        </row>
        <row r="249">
          <cell r="F249" t="str">
            <v>AG-A2</v>
          </cell>
          <cell r="G249" t="str">
            <v>WH</v>
          </cell>
          <cell r="I249" t="str">
            <v>Energy</v>
          </cell>
          <cell r="J249" t="str">
            <v>Summer</v>
          </cell>
          <cell r="K249" t="str">
            <v>Off Peak</v>
          </cell>
          <cell r="O249" t="str">
            <v>N/A</v>
          </cell>
          <cell r="T249">
            <v>57992793.567895003</v>
          </cell>
        </row>
        <row r="250">
          <cell r="F250" t="str">
            <v>AG-A2</v>
          </cell>
          <cell r="G250" t="str">
            <v>WH</v>
          </cell>
          <cell r="I250" t="str">
            <v>Energy</v>
          </cell>
          <cell r="J250" t="str">
            <v>Summer</v>
          </cell>
          <cell r="K250" t="str">
            <v>Peak</v>
          </cell>
          <cell r="O250" t="str">
            <v>N/A</v>
          </cell>
          <cell r="T250">
            <v>7177929.5601480007</v>
          </cell>
        </row>
        <row r="251">
          <cell r="F251" t="str">
            <v>AG-A2</v>
          </cell>
          <cell r="G251" t="str">
            <v>WH</v>
          </cell>
          <cell r="I251" t="str">
            <v>Energy</v>
          </cell>
          <cell r="J251" t="str">
            <v>Winter</v>
          </cell>
          <cell r="K251" t="str">
            <v>Off Peak</v>
          </cell>
          <cell r="O251" t="str">
            <v>N/A</v>
          </cell>
          <cell r="T251">
            <v>42651219.130112</v>
          </cell>
        </row>
        <row r="252">
          <cell r="F252" t="str">
            <v>AG-A2</v>
          </cell>
          <cell r="G252" t="str">
            <v>WH</v>
          </cell>
          <cell r="I252" t="str">
            <v>Energy</v>
          </cell>
          <cell r="J252" t="str">
            <v>Winter</v>
          </cell>
          <cell r="K252" t="str">
            <v>Peak</v>
          </cell>
          <cell r="O252" t="str">
            <v>N/A</v>
          </cell>
          <cell r="T252">
            <v>6136230.0353880003</v>
          </cell>
        </row>
        <row r="253">
          <cell r="F253" t="str">
            <v>AG-B</v>
          </cell>
          <cell r="G253" t="str">
            <v>Distribution</v>
          </cell>
          <cell r="I253" t="str">
            <v>Customer</v>
          </cell>
          <cell r="J253" t="str">
            <v>Summer</v>
          </cell>
          <cell r="K253" t="str">
            <v>N/A</v>
          </cell>
          <cell r="O253" t="str">
            <v>N/A</v>
          </cell>
          <cell r="T253">
            <v>60396.282126999999</v>
          </cell>
        </row>
        <row r="254">
          <cell r="F254" t="str">
            <v>AG-B</v>
          </cell>
          <cell r="G254" t="str">
            <v>Distribution</v>
          </cell>
          <cell r="I254" t="str">
            <v>Customer</v>
          </cell>
          <cell r="J254" t="str">
            <v>Winter</v>
          </cell>
          <cell r="K254" t="str">
            <v>N/A</v>
          </cell>
          <cell r="O254" t="str">
            <v>N/A</v>
          </cell>
          <cell r="T254">
            <v>123703.80940899999</v>
          </cell>
        </row>
        <row r="255">
          <cell r="F255" t="str">
            <v>AG-B</v>
          </cell>
          <cell r="G255" t="str">
            <v>Distribution</v>
          </cell>
          <cell r="I255" t="str">
            <v>Demand</v>
          </cell>
          <cell r="J255" t="str">
            <v>Summer</v>
          </cell>
          <cell r="K255" t="str">
            <v>Maximum kW</v>
          </cell>
          <cell r="O255" t="str">
            <v>N/A</v>
          </cell>
          <cell r="T255">
            <v>3345534.9787480002</v>
          </cell>
        </row>
        <row r="256">
          <cell r="F256" t="str">
            <v>AG-B</v>
          </cell>
          <cell r="G256" t="str">
            <v>Distribution</v>
          </cell>
          <cell r="I256" t="str">
            <v>Demand</v>
          </cell>
          <cell r="J256" t="str">
            <v>Winter</v>
          </cell>
          <cell r="K256" t="str">
            <v>Maximum kW</v>
          </cell>
          <cell r="O256" t="str">
            <v>N/A</v>
          </cell>
          <cell r="T256">
            <v>4379834.7618209999</v>
          </cell>
        </row>
        <row r="257">
          <cell r="F257" t="str">
            <v>AG-B</v>
          </cell>
          <cell r="G257" t="str">
            <v>Distribution</v>
          </cell>
          <cell r="I257" t="str">
            <v>Demand</v>
          </cell>
          <cell r="J257" t="str">
            <v>Summer</v>
          </cell>
          <cell r="K257" t="str">
            <v>Peak</v>
          </cell>
          <cell r="O257" t="str">
            <v>N/A</v>
          </cell>
          <cell r="T257">
            <v>2781521.2492420003</v>
          </cell>
        </row>
        <row r="258">
          <cell r="F258" t="str">
            <v>AG-B</v>
          </cell>
          <cell r="G258" t="str">
            <v>PPP</v>
          </cell>
          <cell r="I258" t="str">
            <v>DL</v>
          </cell>
          <cell r="J258" t="str">
            <v>N/A</v>
          </cell>
          <cell r="K258" t="str">
            <v>N/A</v>
          </cell>
          <cell r="O258" t="str">
            <v>N/A</v>
          </cell>
          <cell r="T258">
            <v>0</v>
          </cell>
        </row>
        <row r="259">
          <cell r="F259" t="str">
            <v>AG-B</v>
          </cell>
          <cell r="G259" t="str">
            <v>CTC</v>
          </cell>
          <cell r="I259" t="str">
            <v>DL</v>
          </cell>
          <cell r="J259" t="str">
            <v>N/A</v>
          </cell>
          <cell r="K259" t="str">
            <v>N/A</v>
          </cell>
          <cell r="O259" t="str">
            <v>N/A</v>
          </cell>
          <cell r="T259">
            <v>0</v>
          </cell>
        </row>
        <row r="260">
          <cell r="F260" t="str">
            <v>AG-B</v>
          </cell>
          <cell r="G260" t="str">
            <v>WFC</v>
          </cell>
          <cell r="I260" t="str">
            <v>DL</v>
          </cell>
          <cell r="J260" t="str">
            <v>N/A</v>
          </cell>
          <cell r="K260" t="str">
            <v>N/A</v>
          </cell>
          <cell r="O260" t="str">
            <v>N/A</v>
          </cell>
          <cell r="T260">
            <v>0</v>
          </cell>
        </row>
        <row r="261">
          <cell r="F261" t="str">
            <v>AG-B</v>
          </cell>
          <cell r="G261" t="str">
            <v>ECRA</v>
          </cell>
          <cell r="I261" t="str">
            <v>DL</v>
          </cell>
          <cell r="J261" t="str">
            <v>N/A</v>
          </cell>
          <cell r="K261" t="str">
            <v>N/A</v>
          </cell>
          <cell r="O261" t="str">
            <v>N/A</v>
          </cell>
          <cell r="T261">
            <v>0</v>
          </cell>
        </row>
        <row r="262">
          <cell r="F262" t="str">
            <v>AG-B</v>
          </cell>
          <cell r="G262" t="str">
            <v>ND</v>
          </cell>
          <cell r="I262" t="str">
            <v>DL</v>
          </cell>
          <cell r="J262" t="str">
            <v>N/A</v>
          </cell>
          <cell r="K262" t="str">
            <v>N/A</v>
          </cell>
          <cell r="O262" t="str">
            <v>N/A</v>
          </cell>
          <cell r="T262">
            <v>0</v>
          </cell>
        </row>
        <row r="263">
          <cell r="F263" t="str">
            <v>AG-B</v>
          </cell>
          <cell r="G263" t="str">
            <v>PPP</v>
          </cell>
          <cell r="I263" t="str">
            <v>DL</v>
          </cell>
          <cell r="J263" t="str">
            <v>N/A</v>
          </cell>
          <cell r="K263" t="str">
            <v>N/A</v>
          </cell>
          <cell r="O263" t="str">
            <v>N/A</v>
          </cell>
          <cell r="T263">
            <v>0</v>
          </cell>
        </row>
        <row r="264">
          <cell r="F264" t="str">
            <v>AG-B</v>
          </cell>
          <cell r="G264" t="str">
            <v>RB</v>
          </cell>
          <cell r="I264" t="str">
            <v>DL</v>
          </cell>
          <cell r="J264" t="str">
            <v>N/A</v>
          </cell>
          <cell r="K264" t="str">
            <v>N/A</v>
          </cell>
          <cell r="O264" t="str">
            <v>N/A</v>
          </cell>
          <cell r="T264">
            <v>0</v>
          </cell>
        </row>
        <row r="265">
          <cell r="F265" t="str">
            <v>AG-B</v>
          </cell>
          <cell r="G265" t="str">
            <v>RBC</v>
          </cell>
          <cell r="I265" t="str">
            <v>DL</v>
          </cell>
          <cell r="J265" t="str">
            <v>N/A</v>
          </cell>
          <cell r="K265" t="str">
            <v>N/A</v>
          </cell>
          <cell r="O265" t="str">
            <v>N/A</v>
          </cell>
          <cell r="T265">
            <v>0</v>
          </cell>
        </row>
        <row r="266">
          <cell r="F266" t="str">
            <v>AG-B</v>
          </cell>
          <cell r="G266" t="str">
            <v>WH</v>
          </cell>
          <cell r="I266" t="str">
            <v>DL</v>
          </cell>
          <cell r="J266" t="str">
            <v>N/A</v>
          </cell>
          <cell r="K266" t="str">
            <v>N/A</v>
          </cell>
          <cell r="O266" t="str">
            <v>N/A</v>
          </cell>
          <cell r="T266">
            <v>0</v>
          </cell>
        </row>
        <row r="267">
          <cell r="F267" t="str">
            <v>AG-B</v>
          </cell>
          <cell r="G267" t="str">
            <v>Distribution</v>
          </cell>
          <cell r="I267" t="str">
            <v>E-BIP Discount</v>
          </cell>
          <cell r="J267" t="str">
            <v>Summer</v>
          </cell>
          <cell r="K267" t="str">
            <v>Pot. Ld Red.</v>
          </cell>
          <cell r="O267" t="str">
            <v>N/A</v>
          </cell>
          <cell r="T267">
            <v>2299.5253710000002</v>
          </cell>
        </row>
        <row r="268">
          <cell r="F268" t="str">
            <v>AG-B</v>
          </cell>
          <cell r="G268" t="str">
            <v>Distribution</v>
          </cell>
          <cell r="I268" t="str">
            <v>E-BIP Discount</v>
          </cell>
          <cell r="J268" t="str">
            <v>Summer</v>
          </cell>
          <cell r="K268" t="str">
            <v>UFR</v>
          </cell>
          <cell r="O268" t="str">
            <v>N/A</v>
          </cell>
          <cell r="T268">
            <v>0</v>
          </cell>
        </row>
        <row r="269">
          <cell r="F269" t="str">
            <v>AG-B</v>
          </cell>
          <cell r="G269" t="str">
            <v>Distribution</v>
          </cell>
          <cell r="I269" t="str">
            <v>E-BIP Discount</v>
          </cell>
          <cell r="J269" t="str">
            <v>Winter</v>
          </cell>
          <cell r="K269" t="str">
            <v>Pot. Ld Red.</v>
          </cell>
          <cell r="O269" t="str">
            <v>N/A</v>
          </cell>
          <cell r="T269">
            <v>2729.1589250000002</v>
          </cell>
        </row>
        <row r="270">
          <cell r="F270" t="str">
            <v>AG-B</v>
          </cell>
          <cell r="G270" t="str">
            <v>Distribution</v>
          </cell>
          <cell r="I270" t="str">
            <v>E-BIP Discount</v>
          </cell>
          <cell r="J270" t="str">
            <v>Winter</v>
          </cell>
          <cell r="K270" t="str">
            <v>UFR</v>
          </cell>
          <cell r="O270" t="str">
            <v>N/A</v>
          </cell>
          <cell r="T270">
            <v>0</v>
          </cell>
        </row>
        <row r="271">
          <cell r="F271" t="str">
            <v>AG-B</v>
          </cell>
          <cell r="G271" t="str">
            <v>PPP</v>
          </cell>
          <cell r="I271" t="str">
            <v>Energy</v>
          </cell>
          <cell r="J271" t="str">
            <v>Summer</v>
          </cell>
          <cell r="K271" t="str">
            <v>Off Peak</v>
          </cell>
          <cell r="O271" t="str">
            <v>N/A</v>
          </cell>
          <cell r="T271">
            <v>325960349.39555001</v>
          </cell>
        </row>
        <row r="272">
          <cell r="F272" t="str">
            <v>AG-B</v>
          </cell>
          <cell r="G272" t="str">
            <v>PPP</v>
          </cell>
          <cell r="I272" t="str">
            <v>Energy</v>
          </cell>
          <cell r="J272" t="str">
            <v>Summer</v>
          </cell>
          <cell r="K272" t="str">
            <v>Peak</v>
          </cell>
          <cell r="O272" t="str">
            <v>N/A</v>
          </cell>
          <cell r="T272">
            <v>43660031.826206997</v>
          </cell>
        </row>
        <row r="273">
          <cell r="F273" t="str">
            <v>AG-B</v>
          </cell>
          <cell r="G273" t="str">
            <v>PPP</v>
          </cell>
          <cell r="I273" t="str">
            <v>Energy</v>
          </cell>
          <cell r="J273" t="str">
            <v>Winter</v>
          </cell>
          <cell r="K273" t="str">
            <v>Off Peak</v>
          </cell>
          <cell r="O273" t="str">
            <v>N/A</v>
          </cell>
          <cell r="T273">
            <v>132150342.74073699</v>
          </cell>
        </row>
        <row r="274">
          <cell r="F274" t="str">
            <v>AG-B</v>
          </cell>
          <cell r="G274" t="str">
            <v>PPP</v>
          </cell>
          <cell r="I274" t="str">
            <v>Energy</v>
          </cell>
          <cell r="J274" t="str">
            <v>Winter</v>
          </cell>
          <cell r="K274" t="str">
            <v>Peak</v>
          </cell>
          <cell r="O274" t="str">
            <v>N/A</v>
          </cell>
          <cell r="T274">
            <v>42167181.054242998</v>
          </cell>
        </row>
        <row r="275">
          <cell r="F275" t="str">
            <v>AG-B</v>
          </cell>
          <cell r="G275" t="str">
            <v>AB32 Credit</v>
          </cell>
          <cell r="I275" t="str">
            <v>Energy</v>
          </cell>
          <cell r="J275" t="str">
            <v>Summer</v>
          </cell>
          <cell r="K275" t="str">
            <v>Off Peak</v>
          </cell>
          <cell r="O275" t="str">
            <v>N/A</v>
          </cell>
          <cell r="T275">
            <v>4103112.8928436227</v>
          </cell>
        </row>
        <row r="276">
          <cell r="F276" t="str">
            <v>AG-B</v>
          </cell>
          <cell r="G276" t="str">
            <v>AB32 Credit</v>
          </cell>
          <cell r="I276" t="str">
            <v>Energy</v>
          </cell>
          <cell r="J276" t="str">
            <v>Summer</v>
          </cell>
          <cell r="K276" t="str">
            <v>Peak</v>
          </cell>
          <cell r="O276" t="str">
            <v>N/A</v>
          </cell>
          <cell r="T276">
            <v>543849.00668164855</v>
          </cell>
        </row>
        <row r="277">
          <cell r="F277" t="str">
            <v>AG-B</v>
          </cell>
          <cell r="G277" t="str">
            <v>AB32 Credit</v>
          </cell>
          <cell r="I277" t="str">
            <v>Energy</v>
          </cell>
          <cell r="J277" t="str">
            <v>Winter</v>
          </cell>
          <cell r="K277" t="str">
            <v>Off Peak</v>
          </cell>
          <cell r="O277" t="str">
            <v>N/A</v>
          </cell>
          <cell r="T277">
            <v>1943924.0246550937</v>
          </cell>
        </row>
        <row r="278">
          <cell r="F278" t="str">
            <v>AG-B</v>
          </cell>
          <cell r="G278" t="str">
            <v>AB32 Credit</v>
          </cell>
          <cell r="I278" t="str">
            <v>Energy</v>
          </cell>
          <cell r="J278" t="str">
            <v>Winter</v>
          </cell>
          <cell r="K278" t="str">
            <v>Peak</v>
          </cell>
          <cell r="O278" t="str">
            <v>N/A</v>
          </cell>
          <cell r="T278">
            <v>496088.65018939285</v>
          </cell>
        </row>
        <row r="279">
          <cell r="F279" t="str">
            <v>AG-B</v>
          </cell>
          <cell r="G279" t="str">
            <v>TRA</v>
          </cell>
          <cell r="I279" t="str">
            <v>Energy</v>
          </cell>
          <cell r="J279" t="str">
            <v>Summer</v>
          </cell>
          <cell r="K279" t="str">
            <v>Off Peak</v>
          </cell>
          <cell r="O279" t="str">
            <v>N/A</v>
          </cell>
          <cell r="T279">
            <v>325960349.39555001</v>
          </cell>
        </row>
        <row r="280">
          <cell r="F280" t="str">
            <v>AG-B</v>
          </cell>
          <cell r="G280" t="str">
            <v>TRA</v>
          </cell>
          <cell r="I280" t="str">
            <v>Energy</v>
          </cell>
          <cell r="J280" t="str">
            <v>Summer</v>
          </cell>
          <cell r="K280" t="str">
            <v>Peak</v>
          </cell>
          <cell r="O280" t="str">
            <v>N/A</v>
          </cell>
          <cell r="T280">
            <v>43660031.826206997</v>
          </cell>
        </row>
        <row r="281">
          <cell r="F281" t="str">
            <v>AG-B</v>
          </cell>
          <cell r="G281" t="str">
            <v>TRA</v>
          </cell>
          <cell r="I281" t="str">
            <v>Energy</v>
          </cell>
          <cell r="J281" t="str">
            <v>Winter</v>
          </cell>
          <cell r="K281" t="str">
            <v>Off Peak</v>
          </cell>
          <cell r="O281" t="str">
            <v>N/A</v>
          </cell>
          <cell r="T281">
            <v>132150342.74073699</v>
          </cell>
        </row>
        <row r="282">
          <cell r="F282" t="str">
            <v>AG-B</v>
          </cell>
          <cell r="G282" t="str">
            <v>TRA</v>
          </cell>
          <cell r="I282" t="str">
            <v>Energy</v>
          </cell>
          <cell r="J282" t="str">
            <v>Winter</v>
          </cell>
          <cell r="K282" t="str">
            <v>Peak</v>
          </cell>
          <cell r="O282" t="str">
            <v>N/A</v>
          </cell>
          <cell r="T282">
            <v>42167181.054242998</v>
          </cell>
        </row>
        <row r="283">
          <cell r="F283" t="str">
            <v>AG-B</v>
          </cell>
          <cell r="G283" t="str">
            <v>CTC</v>
          </cell>
          <cell r="I283" t="str">
            <v>Energy</v>
          </cell>
          <cell r="J283" t="str">
            <v>Summer</v>
          </cell>
          <cell r="K283" t="str">
            <v>Off Peak</v>
          </cell>
          <cell r="O283" t="str">
            <v>N/A</v>
          </cell>
          <cell r="T283">
            <v>325960349.39555001</v>
          </cell>
        </row>
        <row r="284">
          <cell r="F284" t="str">
            <v>AG-B</v>
          </cell>
          <cell r="G284" t="str">
            <v>CTC</v>
          </cell>
          <cell r="I284" t="str">
            <v>Energy</v>
          </cell>
          <cell r="J284" t="str">
            <v>Summer</v>
          </cell>
          <cell r="K284" t="str">
            <v>Peak</v>
          </cell>
          <cell r="O284" t="str">
            <v>N/A</v>
          </cell>
          <cell r="T284">
            <v>43660031.826206997</v>
          </cell>
        </row>
        <row r="285">
          <cell r="F285" t="str">
            <v>AG-B</v>
          </cell>
          <cell r="G285" t="str">
            <v>CTC</v>
          </cell>
          <cell r="I285" t="str">
            <v>Energy</v>
          </cell>
          <cell r="J285" t="str">
            <v>Winter</v>
          </cell>
          <cell r="K285" t="str">
            <v>Off Peak</v>
          </cell>
          <cell r="O285" t="str">
            <v>N/A</v>
          </cell>
          <cell r="T285">
            <v>132150342.74073699</v>
          </cell>
        </row>
        <row r="286">
          <cell r="F286" t="str">
            <v>AG-B</v>
          </cell>
          <cell r="G286" t="str">
            <v>CTC</v>
          </cell>
          <cell r="I286" t="str">
            <v>Energy</v>
          </cell>
          <cell r="J286" t="str">
            <v>Winter</v>
          </cell>
          <cell r="K286" t="str">
            <v>Peak</v>
          </cell>
          <cell r="O286" t="str">
            <v>N/A</v>
          </cell>
          <cell r="T286">
            <v>42167181.054242998</v>
          </cell>
        </row>
        <row r="287">
          <cell r="F287" t="str">
            <v>AG-B</v>
          </cell>
          <cell r="G287" t="str">
            <v>Distribution</v>
          </cell>
          <cell r="I287" t="str">
            <v>Energy</v>
          </cell>
          <cell r="J287" t="str">
            <v>Summer</v>
          </cell>
          <cell r="K287" t="str">
            <v>Off Peak</v>
          </cell>
          <cell r="O287" t="str">
            <v>N/A</v>
          </cell>
          <cell r="T287">
            <v>325960349.39555001</v>
          </cell>
        </row>
        <row r="288">
          <cell r="F288" t="str">
            <v>AG-B</v>
          </cell>
          <cell r="G288" t="str">
            <v>Distribution</v>
          </cell>
          <cell r="I288" t="str">
            <v>Energy</v>
          </cell>
          <cell r="J288" t="str">
            <v>Summer</v>
          </cell>
          <cell r="K288" t="str">
            <v>Peak</v>
          </cell>
          <cell r="O288" t="str">
            <v>N/A</v>
          </cell>
          <cell r="T288">
            <v>43660031.826206997</v>
          </cell>
        </row>
        <row r="289">
          <cell r="F289" t="str">
            <v>AG-B</v>
          </cell>
          <cell r="G289" t="str">
            <v>Distribution</v>
          </cell>
          <cell r="I289" t="str">
            <v>Energy</v>
          </cell>
          <cell r="J289" t="str">
            <v>Winter</v>
          </cell>
          <cell r="K289" t="str">
            <v>Off Peak</v>
          </cell>
          <cell r="O289" t="str">
            <v>N/A</v>
          </cell>
          <cell r="T289">
            <v>132150342.74073699</v>
          </cell>
        </row>
        <row r="290">
          <cell r="F290" t="str">
            <v>AG-B</v>
          </cell>
          <cell r="G290" t="str">
            <v>Distribution</v>
          </cell>
          <cell r="I290" t="str">
            <v>Energy</v>
          </cell>
          <cell r="J290" t="str">
            <v>Winter</v>
          </cell>
          <cell r="K290" t="str">
            <v>Peak</v>
          </cell>
          <cell r="O290" t="str">
            <v>N/A</v>
          </cell>
          <cell r="T290">
            <v>42167181.054242998</v>
          </cell>
        </row>
        <row r="291">
          <cell r="F291" t="str">
            <v>AG-B</v>
          </cell>
          <cell r="G291" t="str">
            <v>WFC</v>
          </cell>
          <cell r="I291" t="str">
            <v>Energy</v>
          </cell>
          <cell r="J291" t="str">
            <v>Summer</v>
          </cell>
          <cell r="K291" t="str">
            <v>Off Peak</v>
          </cell>
          <cell r="O291" t="str">
            <v>N/A</v>
          </cell>
          <cell r="T291">
            <v>325960349.39555001</v>
          </cell>
        </row>
        <row r="292">
          <cell r="F292" t="str">
            <v>AG-B</v>
          </cell>
          <cell r="G292" t="str">
            <v>WFC</v>
          </cell>
          <cell r="I292" t="str">
            <v>Energy</v>
          </cell>
          <cell r="J292" t="str">
            <v>Summer</v>
          </cell>
          <cell r="K292" t="str">
            <v>Peak</v>
          </cell>
          <cell r="O292" t="str">
            <v>N/A</v>
          </cell>
          <cell r="T292">
            <v>43660031.826206997</v>
          </cell>
        </row>
        <row r="293">
          <cell r="F293" t="str">
            <v>AG-B</v>
          </cell>
          <cell r="G293" t="str">
            <v>WFC</v>
          </cell>
          <cell r="I293" t="str">
            <v>Energy</v>
          </cell>
          <cell r="J293" t="str">
            <v>Winter</v>
          </cell>
          <cell r="K293" t="str">
            <v>Off Peak</v>
          </cell>
          <cell r="O293" t="str">
            <v>N/A</v>
          </cell>
          <cell r="T293">
            <v>132150342.74073699</v>
          </cell>
        </row>
        <row r="294">
          <cell r="F294" t="str">
            <v>AG-B</v>
          </cell>
          <cell r="G294" t="str">
            <v>WFC</v>
          </cell>
          <cell r="I294" t="str">
            <v>Energy</v>
          </cell>
          <cell r="J294" t="str">
            <v>Winter</v>
          </cell>
          <cell r="K294" t="str">
            <v>Peak</v>
          </cell>
          <cell r="O294" t="str">
            <v>N/A</v>
          </cell>
          <cell r="T294">
            <v>42167181.054242998</v>
          </cell>
        </row>
        <row r="295">
          <cell r="F295" t="str">
            <v>AG-B</v>
          </cell>
          <cell r="G295" t="str">
            <v>ECRA</v>
          </cell>
          <cell r="I295" t="str">
            <v>Energy</v>
          </cell>
          <cell r="J295" t="str">
            <v>Summer</v>
          </cell>
          <cell r="K295" t="str">
            <v>Off Peak</v>
          </cell>
          <cell r="O295" t="str">
            <v>N/A</v>
          </cell>
          <cell r="T295">
            <v>325960349.39555001</v>
          </cell>
        </row>
        <row r="296">
          <cell r="F296" t="str">
            <v>AG-B</v>
          </cell>
          <cell r="G296" t="str">
            <v>ECRA</v>
          </cell>
          <cell r="I296" t="str">
            <v>Energy</v>
          </cell>
          <cell r="J296" t="str">
            <v>Summer</v>
          </cell>
          <cell r="K296" t="str">
            <v>Peak</v>
          </cell>
          <cell r="O296" t="str">
            <v>N/A</v>
          </cell>
          <cell r="T296">
            <v>43660031.826206997</v>
          </cell>
        </row>
        <row r="297">
          <cell r="F297" t="str">
            <v>AG-B</v>
          </cell>
          <cell r="G297" t="str">
            <v>ECRA</v>
          </cell>
          <cell r="I297" t="str">
            <v>Energy</v>
          </cell>
          <cell r="J297" t="str">
            <v>Winter</v>
          </cell>
          <cell r="K297" t="str">
            <v>Off Peak</v>
          </cell>
          <cell r="O297" t="str">
            <v>N/A</v>
          </cell>
          <cell r="T297">
            <v>132150342.74073699</v>
          </cell>
        </row>
        <row r="298">
          <cell r="F298" t="str">
            <v>AG-B</v>
          </cell>
          <cell r="G298" t="str">
            <v>ECRA</v>
          </cell>
          <cell r="I298" t="str">
            <v>Energy</v>
          </cell>
          <cell r="J298" t="str">
            <v>Winter</v>
          </cell>
          <cell r="K298" t="str">
            <v>Peak</v>
          </cell>
          <cell r="O298" t="str">
            <v>N/A</v>
          </cell>
          <cell r="T298">
            <v>42167181.054242998</v>
          </cell>
        </row>
        <row r="299">
          <cell r="F299" t="str">
            <v>AG-B</v>
          </cell>
          <cell r="G299" t="str">
            <v>Generation</v>
          </cell>
          <cell r="I299" t="str">
            <v>Energy</v>
          </cell>
          <cell r="J299" t="str">
            <v>Summer</v>
          </cell>
          <cell r="K299" t="str">
            <v>Off Peak</v>
          </cell>
          <cell r="O299" t="str">
            <v>N/A</v>
          </cell>
          <cell r="T299">
            <v>325960349.39555001</v>
          </cell>
        </row>
        <row r="300">
          <cell r="F300" t="str">
            <v>AG-B</v>
          </cell>
          <cell r="G300" t="str">
            <v>Generation</v>
          </cell>
          <cell r="I300" t="str">
            <v>Energy</v>
          </cell>
          <cell r="J300" t="str">
            <v>Summer</v>
          </cell>
          <cell r="K300" t="str">
            <v>Peak</v>
          </cell>
          <cell r="O300" t="str">
            <v>N/A</v>
          </cell>
          <cell r="T300">
            <v>43660031.826206997</v>
          </cell>
        </row>
        <row r="301">
          <cell r="F301" t="str">
            <v>AG-B</v>
          </cell>
          <cell r="G301" t="str">
            <v>Generation</v>
          </cell>
          <cell r="I301" t="str">
            <v>Energy</v>
          </cell>
          <cell r="J301" t="str">
            <v>Winter</v>
          </cell>
          <cell r="K301" t="str">
            <v>Off Peak</v>
          </cell>
          <cell r="O301" t="str">
            <v>N/A</v>
          </cell>
          <cell r="T301">
            <v>132150342.74073699</v>
          </cell>
        </row>
        <row r="302">
          <cell r="F302" t="str">
            <v>AG-B</v>
          </cell>
          <cell r="G302" t="str">
            <v>Generation</v>
          </cell>
          <cell r="I302" t="str">
            <v>Energy</v>
          </cell>
          <cell r="J302" t="str">
            <v>Winter</v>
          </cell>
          <cell r="K302" t="str">
            <v>Peak</v>
          </cell>
          <cell r="O302" t="str">
            <v>N/A</v>
          </cell>
          <cell r="T302">
            <v>42167181.054242998</v>
          </cell>
        </row>
        <row r="303">
          <cell r="F303" t="str">
            <v>AG-B</v>
          </cell>
          <cell r="G303" t="str">
            <v>ND</v>
          </cell>
          <cell r="I303" t="str">
            <v>Energy</v>
          </cell>
          <cell r="J303" t="str">
            <v>Summer</v>
          </cell>
          <cell r="K303" t="str">
            <v>Off Peak</v>
          </cell>
          <cell r="O303" t="str">
            <v>N/A</v>
          </cell>
          <cell r="T303">
            <v>325960349.39555001</v>
          </cell>
        </row>
        <row r="304">
          <cell r="F304" t="str">
            <v>AG-B</v>
          </cell>
          <cell r="G304" t="str">
            <v>ND</v>
          </cell>
          <cell r="I304" t="str">
            <v>Energy</v>
          </cell>
          <cell r="J304" t="str">
            <v>Summer</v>
          </cell>
          <cell r="K304" t="str">
            <v>Peak</v>
          </cell>
          <cell r="O304" t="str">
            <v>N/A</v>
          </cell>
          <cell r="T304">
            <v>43660031.826206997</v>
          </cell>
        </row>
        <row r="305">
          <cell r="F305" t="str">
            <v>AG-B</v>
          </cell>
          <cell r="G305" t="str">
            <v>ND</v>
          </cell>
          <cell r="I305" t="str">
            <v>Energy</v>
          </cell>
          <cell r="J305" t="str">
            <v>Winter</v>
          </cell>
          <cell r="K305" t="str">
            <v>Off Peak</v>
          </cell>
          <cell r="O305" t="str">
            <v>N/A</v>
          </cell>
          <cell r="T305">
            <v>132150342.74073699</v>
          </cell>
        </row>
        <row r="306">
          <cell r="F306" t="str">
            <v>AG-B</v>
          </cell>
          <cell r="G306" t="str">
            <v>ND</v>
          </cell>
          <cell r="I306" t="str">
            <v>Energy</v>
          </cell>
          <cell r="J306" t="str">
            <v>Winter</v>
          </cell>
          <cell r="K306" t="str">
            <v>Peak</v>
          </cell>
          <cell r="O306" t="str">
            <v>N/A</v>
          </cell>
          <cell r="T306">
            <v>42167181.054242998</v>
          </cell>
        </row>
        <row r="307">
          <cell r="F307" t="str">
            <v>AG-B</v>
          </cell>
          <cell r="G307" t="str">
            <v>NSGC</v>
          </cell>
          <cell r="I307" t="str">
            <v>Energy</v>
          </cell>
          <cell r="J307" t="str">
            <v>Summer</v>
          </cell>
          <cell r="K307" t="str">
            <v>Off Peak</v>
          </cell>
          <cell r="O307" t="str">
            <v>N/A</v>
          </cell>
          <cell r="T307">
            <v>325960349.39555001</v>
          </cell>
        </row>
        <row r="308">
          <cell r="F308" t="str">
            <v>AG-B</v>
          </cell>
          <cell r="G308" t="str">
            <v>NSGC</v>
          </cell>
          <cell r="I308" t="str">
            <v>Energy</v>
          </cell>
          <cell r="J308" t="str">
            <v>Summer</v>
          </cell>
          <cell r="K308" t="str">
            <v>Peak</v>
          </cell>
          <cell r="O308" t="str">
            <v>N/A</v>
          </cell>
          <cell r="T308">
            <v>43660031.826206997</v>
          </cell>
        </row>
        <row r="309">
          <cell r="F309" t="str">
            <v>AG-B</v>
          </cell>
          <cell r="G309" t="str">
            <v>NSGC</v>
          </cell>
          <cell r="I309" t="str">
            <v>Energy</v>
          </cell>
          <cell r="J309" t="str">
            <v>Winter</v>
          </cell>
          <cell r="K309" t="str">
            <v>Off Peak</v>
          </cell>
          <cell r="O309" t="str">
            <v>N/A</v>
          </cell>
          <cell r="T309">
            <v>132150342.74073699</v>
          </cell>
        </row>
        <row r="310">
          <cell r="F310" t="str">
            <v>AG-B</v>
          </cell>
          <cell r="G310" t="str">
            <v>NSGC</v>
          </cell>
          <cell r="I310" t="str">
            <v>Energy</v>
          </cell>
          <cell r="J310" t="str">
            <v>Winter</v>
          </cell>
          <cell r="K310" t="str">
            <v>Peak</v>
          </cell>
          <cell r="O310" t="str">
            <v>N/A</v>
          </cell>
          <cell r="T310">
            <v>42167181.054242998</v>
          </cell>
        </row>
        <row r="311">
          <cell r="F311" t="str">
            <v>AG-B</v>
          </cell>
          <cell r="G311" t="str">
            <v>RS</v>
          </cell>
          <cell r="I311" t="str">
            <v>Energy</v>
          </cell>
          <cell r="J311" t="str">
            <v>Summer</v>
          </cell>
          <cell r="K311" t="str">
            <v>Peak</v>
          </cell>
          <cell r="O311" t="str">
            <v>N/A</v>
          </cell>
          <cell r="T311">
            <v>43660031.826206997</v>
          </cell>
        </row>
        <row r="312">
          <cell r="F312" t="str">
            <v>AG-B</v>
          </cell>
          <cell r="G312" t="str">
            <v>RS</v>
          </cell>
          <cell r="I312" t="str">
            <v>Energy</v>
          </cell>
          <cell r="J312" t="str">
            <v>Summer</v>
          </cell>
          <cell r="K312" t="str">
            <v>Off Peak</v>
          </cell>
          <cell r="O312" t="str">
            <v>N/A</v>
          </cell>
          <cell r="T312">
            <v>325960349.39555001</v>
          </cell>
        </row>
        <row r="313">
          <cell r="F313" t="str">
            <v>AG-B</v>
          </cell>
          <cell r="G313" t="str">
            <v>RS</v>
          </cell>
          <cell r="I313" t="str">
            <v>Energy</v>
          </cell>
          <cell r="J313" t="str">
            <v>Winter</v>
          </cell>
          <cell r="K313" t="str">
            <v>Peak</v>
          </cell>
          <cell r="O313" t="str">
            <v>N/A</v>
          </cell>
          <cell r="T313">
            <v>42167181.054242998</v>
          </cell>
        </row>
        <row r="314">
          <cell r="F314" t="str">
            <v>AG-B</v>
          </cell>
          <cell r="G314" t="str">
            <v>RS</v>
          </cell>
          <cell r="I314" t="str">
            <v>Energy</v>
          </cell>
          <cell r="J314" t="str">
            <v>Winter</v>
          </cell>
          <cell r="K314" t="str">
            <v>Off Peak</v>
          </cell>
          <cell r="O314" t="str">
            <v>N/A</v>
          </cell>
          <cell r="T314">
            <v>132150342.74073699</v>
          </cell>
        </row>
        <row r="315">
          <cell r="F315" t="str">
            <v>AG-B</v>
          </cell>
          <cell r="G315" t="str">
            <v>Trans</v>
          </cell>
          <cell r="I315" t="str">
            <v>Energy</v>
          </cell>
          <cell r="J315" t="str">
            <v>Summer</v>
          </cell>
          <cell r="K315" t="str">
            <v>Off Peak</v>
          </cell>
          <cell r="O315" t="str">
            <v>N/A</v>
          </cell>
          <cell r="T315">
            <v>325960349.39555001</v>
          </cell>
        </row>
        <row r="316">
          <cell r="F316" t="str">
            <v>AG-B</v>
          </cell>
          <cell r="G316" t="str">
            <v>Trans</v>
          </cell>
          <cell r="I316" t="str">
            <v>Energy</v>
          </cell>
          <cell r="J316" t="str">
            <v>Summer</v>
          </cell>
          <cell r="K316" t="str">
            <v>Peak</v>
          </cell>
          <cell r="O316" t="str">
            <v>N/A</v>
          </cell>
          <cell r="T316">
            <v>43660031.826206997</v>
          </cell>
        </row>
        <row r="317">
          <cell r="F317" t="str">
            <v>AG-B</v>
          </cell>
          <cell r="G317" t="str">
            <v>Trans</v>
          </cell>
          <cell r="I317" t="str">
            <v>Energy</v>
          </cell>
          <cell r="J317" t="str">
            <v>Winter</v>
          </cell>
          <cell r="K317" t="str">
            <v>Off Peak</v>
          </cell>
          <cell r="O317" t="str">
            <v>N/A</v>
          </cell>
          <cell r="T317">
            <v>132150342.74073699</v>
          </cell>
        </row>
        <row r="318">
          <cell r="F318" t="str">
            <v>AG-B</v>
          </cell>
          <cell r="G318" t="str">
            <v>Trans</v>
          </cell>
          <cell r="I318" t="str">
            <v>Energy</v>
          </cell>
          <cell r="J318" t="str">
            <v>Winter</v>
          </cell>
          <cell r="K318" t="str">
            <v>Peak</v>
          </cell>
          <cell r="O318" t="str">
            <v>N/A</v>
          </cell>
          <cell r="T318">
            <v>42167181.054242998</v>
          </cell>
        </row>
        <row r="319">
          <cell r="F319" t="str">
            <v>AG-B</v>
          </cell>
          <cell r="G319" t="str">
            <v>PPP</v>
          </cell>
          <cell r="I319" t="str">
            <v>Energy</v>
          </cell>
          <cell r="J319" t="str">
            <v>Summer</v>
          </cell>
          <cell r="K319" t="str">
            <v>Off Peak</v>
          </cell>
          <cell r="O319" t="str">
            <v>N/A</v>
          </cell>
          <cell r="T319">
            <v>325960349.39555001</v>
          </cell>
        </row>
        <row r="320">
          <cell r="F320" t="str">
            <v>AG-B</v>
          </cell>
          <cell r="G320" t="str">
            <v>PPP</v>
          </cell>
          <cell r="I320" t="str">
            <v>Energy</v>
          </cell>
          <cell r="J320" t="str">
            <v>Summer</v>
          </cell>
          <cell r="K320" t="str">
            <v>Peak</v>
          </cell>
          <cell r="O320" t="str">
            <v>N/A</v>
          </cell>
          <cell r="T320">
            <v>43660031.826206997</v>
          </cell>
        </row>
        <row r="321">
          <cell r="F321" t="str">
            <v>AG-B</v>
          </cell>
          <cell r="G321" t="str">
            <v>PPP</v>
          </cell>
          <cell r="I321" t="str">
            <v>Energy</v>
          </cell>
          <cell r="J321" t="str">
            <v>Winter</v>
          </cell>
          <cell r="K321" t="str">
            <v>Off Peak</v>
          </cell>
          <cell r="O321" t="str">
            <v>N/A</v>
          </cell>
          <cell r="T321">
            <v>132150342.74073699</v>
          </cell>
        </row>
        <row r="322">
          <cell r="F322" t="str">
            <v>AG-B</v>
          </cell>
          <cell r="G322" t="str">
            <v>PPP</v>
          </cell>
          <cell r="I322" t="str">
            <v>Energy</v>
          </cell>
          <cell r="J322" t="str">
            <v>Winter</v>
          </cell>
          <cell r="K322" t="str">
            <v>Peak</v>
          </cell>
          <cell r="O322" t="str">
            <v>N/A</v>
          </cell>
          <cell r="T322">
            <v>42167181.054242998</v>
          </cell>
        </row>
        <row r="323">
          <cell r="F323" t="str">
            <v>AG-B</v>
          </cell>
          <cell r="G323" t="str">
            <v>AB32 Credit</v>
          </cell>
          <cell r="I323" t="str">
            <v>Energy</v>
          </cell>
          <cell r="J323" t="str">
            <v>Summer</v>
          </cell>
          <cell r="K323" t="str">
            <v>Off Peak</v>
          </cell>
          <cell r="O323" t="str">
            <v>N/A</v>
          </cell>
          <cell r="T323">
            <v>130830017.16159159</v>
          </cell>
        </row>
        <row r="324">
          <cell r="F324" t="str">
            <v>AG-B</v>
          </cell>
          <cell r="G324" t="str">
            <v>AB32 Credit</v>
          </cell>
          <cell r="I324" t="str">
            <v>Energy</v>
          </cell>
          <cell r="J324" t="str">
            <v>Summer</v>
          </cell>
          <cell r="K324" t="str">
            <v>Peak</v>
          </cell>
          <cell r="O324" t="str">
            <v>N/A</v>
          </cell>
          <cell r="T324">
            <v>17340925.471871085</v>
          </cell>
        </row>
        <row r="325">
          <cell r="F325" t="str">
            <v>AG-B</v>
          </cell>
          <cell r="G325" t="str">
            <v>AB32 Credit</v>
          </cell>
          <cell r="I325" t="str">
            <v>Energy</v>
          </cell>
          <cell r="J325" t="str">
            <v>Winter</v>
          </cell>
          <cell r="K325" t="str">
            <v>Off Peak</v>
          </cell>
          <cell r="O325" t="str">
            <v>N/A</v>
          </cell>
          <cell r="T325">
            <v>61983089.46118214</v>
          </cell>
        </row>
        <row r="326">
          <cell r="F326" t="str">
            <v>AG-B</v>
          </cell>
          <cell r="G326" t="str">
            <v>AB32 Credit</v>
          </cell>
          <cell r="I326" t="str">
            <v>Energy</v>
          </cell>
          <cell r="J326" t="str">
            <v>Winter</v>
          </cell>
          <cell r="K326" t="str">
            <v>Peak</v>
          </cell>
          <cell r="O326" t="str">
            <v>N/A</v>
          </cell>
          <cell r="T326">
            <v>15818060.168695107</v>
          </cell>
        </row>
        <row r="327">
          <cell r="F327" t="str">
            <v>AG-B</v>
          </cell>
          <cell r="G327" t="str">
            <v>TRA</v>
          </cell>
          <cell r="I327" t="str">
            <v>Energy</v>
          </cell>
          <cell r="J327" t="str">
            <v>Summer</v>
          </cell>
          <cell r="K327" t="str">
            <v>Off Peak</v>
          </cell>
          <cell r="O327" t="str">
            <v>N/A</v>
          </cell>
          <cell r="T327">
            <v>325960349.39555001</v>
          </cell>
        </row>
        <row r="328">
          <cell r="F328" t="str">
            <v>AG-B</v>
          </cell>
          <cell r="G328" t="str">
            <v>TRA</v>
          </cell>
          <cell r="I328" t="str">
            <v>Energy</v>
          </cell>
          <cell r="J328" t="str">
            <v>Summer</v>
          </cell>
          <cell r="K328" t="str">
            <v>Peak</v>
          </cell>
          <cell r="O328" t="str">
            <v>N/A</v>
          </cell>
          <cell r="T328">
            <v>43660031.826206997</v>
          </cell>
        </row>
        <row r="329">
          <cell r="F329" t="str">
            <v>AG-B</v>
          </cell>
          <cell r="G329" t="str">
            <v>TRA</v>
          </cell>
          <cell r="I329" t="str">
            <v>Energy</v>
          </cell>
          <cell r="J329" t="str">
            <v>Winter</v>
          </cell>
          <cell r="K329" t="str">
            <v>Off Peak</v>
          </cell>
          <cell r="O329" t="str">
            <v>N/A</v>
          </cell>
          <cell r="T329">
            <v>132150342.74073699</v>
          </cell>
        </row>
        <row r="330">
          <cell r="F330" t="str">
            <v>AG-B</v>
          </cell>
          <cell r="G330" t="str">
            <v>TRA</v>
          </cell>
          <cell r="I330" t="str">
            <v>Energy</v>
          </cell>
          <cell r="J330" t="str">
            <v>Winter</v>
          </cell>
          <cell r="K330" t="str">
            <v>Peak</v>
          </cell>
          <cell r="O330" t="str">
            <v>N/A</v>
          </cell>
          <cell r="T330">
            <v>42167181.054242998</v>
          </cell>
        </row>
        <row r="331">
          <cell r="F331" t="str">
            <v>AG-B</v>
          </cell>
          <cell r="G331" t="str">
            <v>TRA</v>
          </cell>
          <cell r="I331" t="str">
            <v>Energy</v>
          </cell>
          <cell r="J331" t="str">
            <v>Summer</v>
          </cell>
          <cell r="K331" t="str">
            <v>Off Peak</v>
          </cell>
          <cell r="O331" t="str">
            <v>N/A</v>
          </cell>
          <cell r="T331">
            <v>325960349.39555001</v>
          </cell>
        </row>
        <row r="332">
          <cell r="F332" t="str">
            <v>AG-B</v>
          </cell>
          <cell r="G332" t="str">
            <v>TRA</v>
          </cell>
          <cell r="I332" t="str">
            <v>Energy</v>
          </cell>
          <cell r="J332" t="str">
            <v>Summer</v>
          </cell>
          <cell r="K332" t="str">
            <v>Peak</v>
          </cell>
          <cell r="O332" t="str">
            <v>N/A</v>
          </cell>
          <cell r="T332">
            <v>43660031.826206997</v>
          </cell>
        </row>
        <row r="333">
          <cell r="F333" t="str">
            <v>AG-B</v>
          </cell>
          <cell r="G333" t="str">
            <v>TRA</v>
          </cell>
          <cell r="I333" t="str">
            <v>Energy</v>
          </cell>
          <cell r="J333" t="str">
            <v>Winter</v>
          </cell>
          <cell r="K333" t="str">
            <v>Off Peak</v>
          </cell>
          <cell r="O333" t="str">
            <v>N/A</v>
          </cell>
          <cell r="T333">
            <v>132150342.74073699</v>
          </cell>
        </row>
        <row r="334">
          <cell r="F334" t="str">
            <v>AG-B</v>
          </cell>
          <cell r="G334" t="str">
            <v>TRA</v>
          </cell>
          <cell r="I334" t="str">
            <v>Energy</v>
          </cell>
          <cell r="J334" t="str">
            <v>Winter</v>
          </cell>
          <cell r="K334" t="str">
            <v>Peak</v>
          </cell>
          <cell r="O334" t="str">
            <v>N/A</v>
          </cell>
          <cell r="T334">
            <v>42167181.054242998</v>
          </cell>
        </row>
        <row r="335">
          <cell r="F335" t="str">
            <v>AG-B</v>
          </cell>
          <cell r="G335" t="str">
            <v>RB</v>
          </cell>
          <cell r="I335" t="str">
            <v>Energy</v>
          </cell>
          <cell r="J335" t="str">
            <v>Summer</v>
          </cell>
          <cell r="K335" t="str">
            <v>Off Peak</v>
          </cell>
          <cell r="O335" t="str">
            <v>N/A</v>
          </cell>
          <cell r="T335">
            <v>325960349.39555001</v>
          </cell>
        </row>
        <row r="336">
          <cell r="F336" t="str">
            <v>AG-B</v>
          </cell>
          <cell r="G336" t="str">
            <v>RB</v>
          </cell>
          <cell r="I336" t="str">
            <v>Energy</v>
          </cell>
          <cell r="J336" t="str">
            <v>Summer</v>
          </cell>
          <cell r="K336" t="str">
            <v>Peak</v>
          </cell>
          <cell r="O336" t="str">
            <v>N/A</v>
          </cell>
          <cell r="T336">
            <v>43660031.826206997</v>
          </cell>
        </row>
        <row r="337">
          <cell r="F337" t="str">
            <v>AG-B</v>
          </cell>
          <cell r="G337" t="str">
            <v>RB</v>
          </cell>
          <cell r="I337" t="str">
            <v>Energy</v>
          </cell>
          <cell r="J337" t="str">
            <v>Winter</v>
          </cell>
          <cell r="K337" t="str">
            <v>Off Peak</v>
          </cell>
          <cell r="O337" t="str">
            <v>N/A</v>
          </cell>
          <cell r="T337">
            <v>132150342.74073699</v>
          </cell>
        </row>
        <row r="338">
          <cell r="F338" t="str">
            <v>AG-B</v>
          </cell>
          <cell r="G338" t="str">
            <v>RB</v>
          </cell>
          <cell r="I338" t="str">
            <v>Energy</v>
          </cell>
          <cell r="J338" t="str">
            <v>Winter</v>
          </cell>
          <cell r="K338" t="str">
            <v>Peak</v>
          </cell>
          <cell r="O338" t="str">
            <v>N/A</v>
          </cell>
          <cell r="T338">
            <v>42167181.054242998</v>
          </cell>
        </row>
        <row r="339">
          <cell r="F339" t="str">
            <v>AG-B</v>
          </cell>
          <cell r="G339" t="str">
            <v>RBC</v>
          </cell>
          <cell r="I339" t="str">
            <v>Energy</v>
          </cell>
          <cell r="J339" t="str">
            <v>Summer</v>
          </cell>
          <cell r="K339" t="str">
            <v>Off Peak</v>
          </cell>
          <cell r="O339" t="str">
            <v>N/A</v>
          </cell>
          <cell r="T339">
            <v>325960349.39555001</v>
          </cell>
        </row>
        <row r="340">
          <cell r="F340" t="str">
            <v>AG-B</v>
          </cell>
          <cell r="G340" t="str">
            <v>RBC</v>
          </cell>
          <cell r="I340" t="str">
            <v>Energy</v>
          </cell>
          <cell r="J340" t="str">
            <v>Summer</v>
          </cell>
          <cell r="K340" t="str">
            <v>Peak</v>
          </cell>
          <cell r="O340" t="str">
            <v>N/A</v>
          </cell>
          <cell r="T340">
            <v>43660031.826206997</v>
          </cell>
        </row>
        <row r="341">
          <cell r="F341" t="str">
            <v>AG-B</v>
          </cell>
          <cell r="G341" t="str">
            <v>RBC</v>
          </cell>
          <cell r="I341" t="str">
            <v>Energy</v>
          </cell>
          <cell r="J341" t="str">
            <v>Winter</v>
          </cell>
          <cell r="K341" t="str">
            <v>Off Peak</v>
          </cell>
          <cell r="O341" t="str">
            <v>N/A</v>
          </cell>
          <cell r="T341">
            <v>132150342.74073699</v>
          </cell>
        </row>
        <row r="342">
          <cell r="F342" t="str">
            <v>AG-B</v>
          </cell>
          <cell r="G342" t="str">
            <v>RBC</v>
          </cell>
          <cell r="I342" t="str">
            <v>Energy</v>
          </cell>
          <cell r="J342" t="str">
            <v>Winter</v>
          </cell>
          <cell r="K342" t="str">
            <v>Peak</v>
          </cell>
          <cell r="O342" t="str">
            <v>N/A</v>
          </cell>
          <cell r="T342">
            <v>42167181.054242998</v>
          </cell>
        </row>
        <row r="343">
          <cell r="F343" t="str">
            <v>AG-B</v>
          </cell>
          <cell r="G343" t="str">
            <v>WH</v>
          </cell>
          <cell r="I343" t="str">
            <v>Energy</v>
          </cell>
          <cell r="J343" t="str">
            <v>Summer</v>
          </cell>
          <cell r="K343" t="str">
            <v>Off Peak</v>
          </cell>
          <cell r="O343" t="str">
            <v>N/A</v>
          </cell>
          <cell r="T343">
            <v>325960349.39555001</v>
          </cell>
        </row>
        <row r="344">
          <cell r="F344" t="str">
            <v>AG-B</v>
          </cell>
          <cell r="G344" t="str">
            <v>WH</v>
          </cell>
          <cell r="I344" t="str">
            <v>Energy</v>
          </cell>
          <cell r="J344" t="str">
            <v>Summer</v>
          </cell>
          <cell r="K344" t="str">
            <v>Peak</v>
          </cell>
          <cell r="O344" t="str">
            <v>N/A</v>
          </cell>
          <cell r="T344">
            <v>43660031.826206997</v>
          </cell>
        </row>
        <row r="345">
          <cell r="F345" t="str">
            <v>AG-B</v>
          </cell>
          <cell r="G345" t="str">
            <v>WH</v>
          </cell>
          <cell r="I345" t="str">
            <v>Energy</v>
          </cell>
          <cell r="J345" t="str">
            <v>Winter</v>
          </cell>
          <cell r="K345" t="str">
            <v>Off Peak</v>
          </cell>
          <cell r="O345" t="str">
            <v>N/A</v>
          </cell>
          <cell r="T345">
            <v>132150342.74073699</v>
          </cell>
        </row>
        <row r="346">
          <cell r="F346" t="str">
            <v>AG-B</v>
          </cell>
          <cell r="G346" t="str">
            <v>WH</v>
          </cell>
          <cell r="I346" t="str">
            <v>Energy</v>
          </cell>
          <cell r="J346" t="str">
            <v>Winter</v>
          </cell>
          <cell r="K346" t="str">
            <v>Peak</v>
          </cell>
          <cell r="O346" t="str">
            <v>N/A</v>
          </cell>
          <cell r="T346">
            <v>42167181.054242998</v>
          </cell>
        </row>
        <row r="347">
          <cell r="F347" t="str">
            <v>AG-B</v>
          </cell>
          <cell r="G347" t="str">
            <v>PCIA</v>
          </cell>
          <cell r="I347" t="str">
            <v>Pre-09</v>
          </cell>
          <cell r="J347" t="str">
            <v>N/A</v>
          </cell>
          <cell r="K347" t="str">
            <v>N/A</v>
          </cell>
          <cell r="O347" t="str">
            <v>N/A</v>
          </cell>
          <cell r="T347">
            <v>0</v>
          </cell>
        </row>
        <row r="348">
          <cell r="F348" t="str">
            <v>AG-B</v>
          </cell>
          <cell r="G348" t="str">
            <v>PCIA</v>
          </cell>
          <cell r="I348" t="str">
            <v>Vin 09</v>
          </cell>
          <cell r="J348" t="str">
            <v>N/A</v>
          </cell>
          <cell r="K348" t="str">
            <v>N/A</v>
          </cell>
          <cell r="O348" t="str">
            <v>N/A</v>
          </cell>
          <cell r="T348">
            <v>0</v>
          </cell>
        </row>
        <row r="349">
          <cell r="F349" t="str">
            <v>AG-B</v>
          </cell>
          <cell r="G349" t="str">
            <v>PCIA</v>
          </cell>
          <cell r="I349" t="str">
            <v>Vin 10</v>
          </cell>
          <cell r="J349" t="str">
            <v>N/A</v>
          </cell>
          <cell r="K349" t="str">
            <v>N/A</v>
          </cell>
          <cell r="O349" t="str">
            <v>N/A</v>
          </cell>
          <cell r="T349">
            <v>0</v>
          </cell>
        </row>
        <row r="350">
          <cell r="F350" t="str">
            <v>AG-B</v>
          </cell>
          <cell r="G350" t="str">
            <v>PCIA</v>
          </cell>
          <cell r="I350" t="str">
            <v>Vin 11</v>
          </cell>
          <cell r="J350" t="str">
            <v>N/A</v>
          </cell>
          <cell r="K350" t="str">
            <v>N/A</v>
          </cell>
          <cell r="O350" t="str">
            <v>N/A</v>
          </cell>
          <cell r="T350">
            <v>0</v>
          </cell>
        </row>
        <row r="351">
          <cell r="F351" t="str">
            <v>AG-B</v>
          </cell>
          <cell r="G351" t="str">
            <v>PCIA</v>
          </cell>
          <cell r="I351" t="str">
            <v>Vin 12</v>
          </cell>
          <cell r="J351" t="str">
            <v>N/A</v>
          </cell>
          <cell r="K351" t="str">
            <v>N/A</v>
          </cell>
          <cell r="O351" t="str">
            <v>N/A</v>
          </cell>
          <cell r="T351">
            <v>0</v>
          </cell>
        </row>
        <row r="352">
          <cell r="F352" t="str">
            <v>AG-B</v>
          </cell>
          <cell r="G352" t="str">
            <v>PCIA</v>
          </cell>
          <cell r="I352" t="str">
            <v>Vin 13</v>
          </cell>
          <cell r="J352" t="str">
            <v>N/A</v>
          </cell>
          <cell r="K352" t="str">
            <v>N/A</v>
          </cell>
          <cell r="O352" t="str">
            <v>N/A</v>
          </cell>
          <cell r="T352">
            <v>0</v>
          </cell>
        </row>
        <row r="353">
          <cell r="F353" t="str">
            <v>AG-B</v>
          </cell>
          <cell r="G353" t="str">
            <v>PCIA</v>
          </cell>
          <cell r="I353" t="str">
            <v>Vin 14</v>
          </cell>
          <cell r="J353" t="str">
            <v>N/A</v>
          </cell>
          <cell r="K353" t="str">
            <v>N/A</v>
          </cell>
          <cell r="O353" t="str">
            <v>N/A</v>
          </cell>
          <cell r="T353">
            <v>0</v>
          </cell>
        </row>
        <row r="354">
          <cell r="F354" t="str">
            <v>AG-B</v>
          </cell>
          <cell r="G354" t="str">
            <v>PCIA</v>
          </cell>
          <cell r="I354" t="str">
            <v>Vin 15</v>
          </cell>
          <cell r="J354" t="str">
            <v>N/A</v>
          </cell>
          <cell r="K354" t="str">
            <v>N/A</v>
          </cell>
          <cell r="O354" t="str">
            <v>N/A</v>
          </cell>
          <cell r="T354">
            <v>0</v>
          </cell>
        </row>
        <row r="355">
          <cell r="F355" t="str">
            <v>AG-B</v>
          </cell>
          <cell r="G355" t="str">
            <v>PCIA</v>
          </cell>
          <cell r="I355" t="str">
            <v>Vin 16</v>
          </cell>
          <cell r="J355" t="str">
            <v>N/A</v>
          </cell>
          <cell r="K355" t="str">
            <v>N/A</v>
          </cell>
          <cell r="O355" t="str">
            <v>N/A</v>
          </cell>
          <cell r="T355">
            <v>0</v>
          </cell>
        </row>
        <row r="356">
          <cell r="F356" t="str">
            <v>AG-B</v>
          </cell>
          <cell r="G356" t="str">
            <v>PCIA</v>
          </cell>
          <cell r="I356" t="str">
            <v>Vin 17</v>
          </cell>
          <cell r="J356" t="str">
            <v>N/A</v>
          </cell>
          <cell r="K356" t="str">
            <v>N/A</v>
          </cell>
          <cell r="O356" t="str">
            <v>N/A</v>
          </cell>
          <cell r="T356">
            <v>0</v>
          </cell>
        </row>
        <row r="357">
          <cell r="F357" t="str">
            <v>AG-B</v>
          </cell>
          <cell r="G357" t="str">
            <v>PCIA</v>
          </cell>
          <cell r="I357" t="str">
            <v>Vin 18</v>
          </cell>
          <cell r="J357" t="str">
            <v>N/A</v>
          </cell>
          <cell r="K357" t="str">
            <v>N/A</v>
          </cell>
          <cell r="O357" t="str">
            <v>N/A</v>
          </cell>
          <cell r="T357">
            <v>0</v>
          </cell>
        </row>
        <row r="358">
          <cell r="F358" t="str">
            <v>AG-B</v>
          </cell>
          <cell r="G358" t="str">
            <v>PCIA</v>
          </cell>
          <cell r="I358" t="str">
            <v>Vin 19</v>
          </cell>
          <cell r="J358" t="str">
            <v>N/A</v>
          </cell>
          <cell r="K358" t="str">
            <v>N/A</v>
          </cell>
          <cell r="O358" t="str">
            <v>N/A</v>
          </cell>
          <cell r="T358">
            <v>0</v>
          </cell>
        </row>
        <row r="359">
          <cell r="F359" t="str">
            <v>AG-B</v>
          </cell>
          <cell r="G359" t="str">
            <v>PCIA</v>
          </cell>
          <cell r="I359" t="str">
            <v>Vin 20</v>
          </cell>
          <cell r="J359" t="str">
            <v>N/A</v>
          </cell>
          <cell r="K359" t="str">
            <v>N/A</v>
          </cell>
          <cell r="O359" t="str">
            <v>N/A</v>
          </cell>
          <cell r="T359">
            <v>0</v>
          </cell>
        </row>
        <row r="360">
          <cell r="F360" t="str">
            <v>AG-B</v>
          </cell>
          <cell r="G360" t="str">
            <v>PCIA</v>
          </cell>
          <cell r="I360" t="str">
            <v>Vin 21</v>
          </cell>
          <cell r="J360" t="str">
            <v>N/A</v>
          </cell>
          <cell r="K360" t="str">
            <v>N/A</v>
          </cell>
          <cell r="O360" t="str">
            <v>N/A</v>
          </cell>
          <cell r="T360">
            <v>0</v>
          </cell>
        </row>
        <row r="361">
          <cell r="F361" t="str">
            <v>AG-B</v>
          </cell>
          <cell r="G361" t="str">
            <v>PCIA</v>
          </cell>
          <cell r="I361" t="str">
            <v>Vin Bund</v>
          </cell>
          <cell r="J361" t="str">
            <v>N/A</v>
          </cell>
          <cell r="K361" t="str">
            <v>N/A</v>
          </cell>
          <cell r="O361" t="str">
            <v>N/A</v>
          </cell>
          <cell r="T361">
            <v>0</v>
          </cell>
        </row>
        <row r="362">
          <cell r="F362" t="str">
            <v>AG-B</v>
          </cell>
          <cell r="G362" t="str">
            <v>WH</v>
          </cell>
          <cell r="I362" t="str">
            <v>DL</v>
          </cell>
          <cell r="J362" t="str">
            <v>N/A</v>
          </cell>
          <cell r="K362" t="str">
            <v>N/A</v>
          </cell>
          <cell r="O362" t="str">
            <v>N/A</v>
          </cell>
          <cell r="T362">
            <v>0</v>
          </cell>
        </row>
        <row r="363">
          <cell r="F363" t="str">
            <v>AG-B</v>
          </cell>
          <cell r="G363" t="str">
            <v>WH</v>
          </cell>
          <cell r="I363" t="str">
            <v>Energy</v>
          </cell>
          <cell r="J363" t="str">
            <v>Summer</v>
          </cell>
          <cell r="K363" t="str">
            <v>Off Peak</v>
          </cell>
          <cell r="O363" t="str">
            <v>N/A</v>
          </cell>
          <cell r="T363">
            <v>325960349.39555001</v>
          </cell>
        </row>
        <row r="364">
          <cell r="F364" t="str">
            <v>AG-B</v>
          </cell>
          <cell r="G364" t="str">
            <v>WH</v>
          </cell>
          <cell r="I364" t="str">
            <v>Energy</v>
          </cell>
          <cell r="J364" t="str">
            <v>Summer</v>
          </cell>
          <cell r="K364" t="str">
            <v>Peak</v>
          </cell>
          <cell r="O364" t="str">
            <v>N/A</v>
          </cell>
          <cell r="T364">
            <v>43660031.826206997</v>
          </cell>
        </row>
        <row r="365">
          <cell r="F365" t="str">
            <v>AG-B</v>
          </cell>
          <cell r="G365" t="str">
            <v>WH</v>
          </cell>
          <cell r="I365" t="str">
            <v>Energy</v>
          </cell>
          <cell r="J365" t="str">
            <v>Winter</v>
          </cell>
          <cell r="K365" t="str">
            <v>Off Peak</v>
          </cell>
          <cell r="O365" t="str">
            <v>N/A</v>
          </cell>
          <cell r="T365">
            <v>132150342.74073699</v>
          </cell>
        </row>
        <row r="366">
          <cell r="F366" t="str">
            <v>AG-B</v>
          </cell>
          <cell r="G366" t="str">
            <v>WH</v>
          </cell>
          <cell r="I366" t="str">
            <v>Energy</v>
          </cell>
          <cell r="J366" t="str">
            <v>Winter</v>
          </cell>
          <cell r="K366" t="str">
            <v>Peak</v>
          </cell>
          <cell r="O366" t="str">
            <v>N/A</v>
          </cell>
          <cell r="T366">
            <v>42167181.054242998</v>
          </cell>
        </row>
        <row r="367">
          <cell r="F367" t="str">
            <v>AG-B</v>
          </cell>
          <cell r="G367" t="str">
            <v>WH</v>
          </cell>
          <cell r="I367" t="str">
            <v>DL</v>
          </cell>
          <cell r="J367" t="str">
            <v>N/A</v>
          </cell>
          <cell r="K367" t="str">
            <v>N/A</v>
          </cell>
          <cell r="O367" t="str">
            <v>N/A</v>
          </cell>
          <cell r="T367">
            <v>0</v>
          </cell>
        </row>
        <row r="368">
          <cell r="F368" t="str">
            <v>AG-B</v>
          </cell>
          <cell r="G368" t="str">
            <v>WH</v>
          </cell>
          <cell r="I368" t="str">
            <v>Energy</v>
          </cell>
          <cell r="J368" t="str">
            <v>Summer</v>
          </cell>
          <cell r="K368" t="str">
            <v>Off Peak</v>
          </cell>
          <cell r="O368" t="str">
            <v>N/A</v>
          </cell>
          <cell r="T368">
            <v>325960349.39555001</v>
          </cell>
        </row>
        <row r="369">
          <cell r="F369" t="str">
            <v>AG-B</v>
          </cell>
          <cell r="G369" t="str">
            <v>WH</v>
          </cell>
          <cell r="I369" t="str">
            <v>Energy</v>
          </cell>
          <cell r="J369" t="str">
            <v>Summer</v>
          </cell>
          <cell r="K369" t="str">
            <v>Peak</v>
          </cell>
          <cell r="O369" t="str">
            <v>N/A</v>
          </cell>
          <cell r="T369">
            <v>43660031.826206997</v>
          </cell>
        </row>
        <row r="370">
          <cell r="F370" t="str">
            <v>AG-B</v>
          </cell>
          <cell r="G370" t="str">
            <v>WH</v>
          </cell>
          <cell r="I370" t="str">
            <v>Energy</v>
          </cell>
          <cell r="J370" t="str">
            <v>Winter</v>
          </cell>
          <cell r="K370" t="str">
            <v>Off Peak</v>
          </cell>
          <cell r="O370" t="str">
            <v>N/A</v>
          </cell>
          <cell r="T370">
            <v>132150342.74073699</v>
          </cell>
        </row>
        <row r="371">
          <cell r="F371" t="str">
            <v>AG-B</v>
          </cell>
          <cell r="G371" t="str">
            <v>WH</v>
          </cell>
          <cell r="I371" t="str">
            <v>Energy</v>
          </cell>
          <cell r="J371" t="str">
            <v>Winter</v>
          </cell>
          <cell r="K371" t="str">
            <v>Peak</v>
          </cell>
          <cell r="O371" t="str">
            <v>N/A</v>
          </cell>
          <cell r="T371">
            <v>42167181.054242998</v>
          </cell>
        </row>
        <row r="372">
          <cell r="F372" t="str">
            <v>AG-B</v>
          </cell>
          <cell r="G372" t="str">
            <v>Distribution</v>
          </cell>
          <cell r="I372" t="str">
            <v>Customer</v>
          </cell>
          <cell r="J372" t="str">
            <v>Summer</v>
          </cell>
          <cell r="K372" t="str">
            <v>N/A</v>
          </cell>
          <cell r="O372" t="str">
            <v>N/A</v>
          </cell>
          <cell r="T372">
            <v>70.001519999999999</v>
          </cell>
        </row>
        <row r="373">
          <cell r="F373" t="str">
            <v>AG-B</v>
          </cell>
          <cell r="G373" t="str">
            <v>Distribution</v>
          </cell>
          <cell r="I373" t="str">
            <v>Customer</v>
          </cell>
          <cell r="J373" t="str">
            <v>Winter</v>
          </cell>
          <cell r="K373" t="str">
            <v>N/A</v>
          </cell>
          <cell r="O373" t="str">
            <v>N/A</v>
          </cell>
          <cell r="T373">
            <v>134.83881400000001</v>
          </cell>
        </row>
        <row r="374">
          <cell r="F374" t="str">
            <v>AG-B</v>
          </cell>
          <cell r="G374" t="str">
            <v>Distribution</v>
          </cell>
          <cell r="I374" t="str">
            <v>Demand</v>
          </cell>
          <cell r="J374" t="str">
            <v>Summer</v>
          </cell>
          <cell r="K374" t="str">
            <v>Maximum kW</v>
          </cell>
          <cell r="O374" t="str">
            <v>N/A</v>
          </cell>
          <cell r="T374">
            <v>35171.216690000001</v>
          </cell>
        </row>
        <row r="375">
          <cell r="F375" t="str">
            <v>AG-B</v>
          </cell>
          <cell r="G375" t="str">
            <v>Distribution</v>
          </cell>
          <cell r="I375" t="str">
            <v>Demand</v>
          </cell>
          <cell r="J375" t="str">
            <v>Winter</v>
          </cell>
          <cell r="K375" t="str">
            <v>Maximum kW</v>
          </cell>
          <cell r="O375" t="str">
            <v>N/A</v>
          </cell>
          <cell r="T375">
            <v>45356.042649999996</v>
          </cell>
        </row>
        <row r="376">
          <cell r="F376" t="str">
            <v>AG-B</v>
          </cell>
          <cell r="G376" t="str">
            <v>Distribution</v>
          </cell>
          <cell r="I376" t="str">
            <v>Demand</v>
          </cell>
          <cell r="J376" t="str">
            <v>Summer</v>
          </cell>
          <cell r="K376" t="str">
            <v>Peak</v>
          </cell>
          <cell r="O376" t="str">
            <v>N/A</v>
          </cell>
          <cell r="T376">
            <v>34882.215988999997</v>
          </cell>
        </row>
        <row r="377">
          <cell r="F377" t="str">
            <v>AG-B</v>
          </cell>
          <cell r="G377" t="str">
            <v>PPP</v>
          </cell>
          <cell r="I377" t="str">
            <v>DL</v>
          </cell>
          <cell r="J377" t="str">
            <v>N/A</v>
          </cell>
          <cell r="K377" t="str">
            <v>N/A</v>
          </cell>
          <cell r="O377" t="str">
            <v>N/A</v>
          </cell>
          <cell r="T377">
            <v>0</v>
          </cell>
        </row>
        <row r="378">
          <cell r="F378" t="str">
            <v>AG-B</v>
          </cell>
          <cell r="G378" t="str">
            <v>CTC</v>
          </cell>
          <cell r="I378" t="str">
            <v>DL</v>
          </cell>
          <cell r="J378" t="str">
            <v>N/A</v>
          </cell>
          <cell r="K378" t="str">
            <v>N/A</v>
          </cell>
          <cell r="O378" t="str">
            <v>N/A</v>
          </cell>
          <cell r="T378">
            <v>0</v>
          </cell>
        </row>
        <row r="379">
          <cell r="F379" t="str">
            <v>AG-B</v>
          </cell>
          <cell r="G379" t="str">
            <v>WFC</v>
          </cell>
          <cell r="I379" t="str">
            <v>DL</v>
          </cell>
          <cell r="J379" t="str">
            <v>N/A</v>
          </cell>
          <cell r="K379" t="str">
            <v>N/A</v>
          </cell>
          <cell r="O379" t="str">
            <v>N/A</v>
          </cell>
          <cell r="T379">
            <v>0</v>
          </cell>
        </row>
        <row r="380">
          <cell r="F380" t="str">
            <v>AG-B</v>
          </cell>
          <cell r="G380" t="str">
            <v>ECRA</v>
          </cell>
          <cell r="I380" t="str">
            <v>DL</v>
          </cell>
          <cell r="J380" t="str">
            <v>N/A</v>
          </cell>
          <cell r="K380" t="str">
            <v>N/A</v>
          </cell>
          <cell r="O380" t="str">
            <v>N/A</v>
          </cell>
          <cell r="T380">
            <v>0</v>
          </cell>
        </row>
        <row r="381">
          <cell r="F381" t="str">
            <v>AG-B</v>
          </cell>
          <cell r="G381" t="str">
            <v>ND</v>
          </cell>
          <cell r="I381" t="str">
            <v>DL</v>
          </cell>
          <cell r="J381" t="str">
            <v>N/A</v>
          </cell>
          <cell r="K381" t="str">
            <v>N/A</v>
          </cell>
          <cell r="O381" t="str">
            <v>N/A</v>
          </cell>
          <cell r="T381">
            <v>0</v>
          </cell>
        </row>
        <row r="382">
          <cell r="F382" t="str">
            <v>AG-B</v>
          </cell>
          <cell r="G382" t="str">
            <v>PPP</v>
          </cell>
          <cell r="I382" t="str">
            <v>DL</v>
          </cell>
          <cell r="J382" t="str">
            <v>N/A</v>
          </cell>
          <cell r="K382" t="str">
            <v>N/A</v>
          </cell>
          <cell r="O382" t="str">
            <v>N/A</v>
          </cell>
          <cell r="T382">
            <v>0</v>
          </cell>
        </row>
        <row r="383">
          <cell r="F383" t="str">
            <v>AG-B</v>
          </cell>
          <cell r="G383" t="str">
            <v>RB</v>
          </cell>
          <cell r="I383" t="str">
            <v>DL</v>
          </cell>
          <cell r="J383" t="str">
            <v>N/A</v>
          </cell>
          <cell r="K383" t="str">
            <v>N/A</v>
          </cell>
          <cell r="O383" t="str">
            <v>N/A</v>
          </cell>
          <cell r="T383">
            <v>0</v>
          </cell>
        </row>
        <row r="384">
          <cell r="F384" t="str">
            <v>AG-B</v>
          </cell>
          <cell r="G384" t="str">
            <v>RBC</v>
          </cell>
          <cell r="I384" t="str">
            <v>DL</v>
          </cell>
          <cell r="J384" t="str">
            <v>N/A</v>
          </cell>
          <cell r="K384" t="str">
            <v>N/A</v>
          </cell>
          <cell r="O384" t="str">
            <v>N/A</v>
          </cell>
          <cell r="T384">
            <v>0</v>
          </cell>
        </row>
        <row r="385">
          <cell r="F385" t="str">
            <v>AG-B</v>
          </cell>
          <cell r="G385" t="str">
            <v>WH</v>
          </cell>
          <cell r="I385" t="str">
            <v>DL</v>
          </cell>
          <cell r="J385" t="str">
            <v>N/A</v>
          </cell>
          <cell r="K385" t="str">
            <v>N/A</v>
          </cell>
          <cell r="O385" t="str">
            <v>N/A</v>
          </cell>
          <cell r="T385">
            <v>0</v>
          </cell>
        </row>
        <row r="386">
          <cell r="F386" t="str">
            <v>AG-B</v>
          </cell>
          <cell r="G386" t="str">
            <v>Distribution</v>
          </cell>
          <cell r="I386" t="str">
            <v>E-BIP Discount</v>
          </cell>
          <cell r="J386" t="str">
            <v>Summer</v>
          </cell>
          <cell r="K386" t="str">
            <v>Pot. Ld Red.</v>
          </cell>
          <cell r="O386" t="str">
            <v>N/A</v>
          </cell>
          <cell r="T386">
            <v>0</v>
          </cell>
        </row>
        <row r="387">
          <cell r="F387" t="str">
            <v>AG-B</v>
          </cell>
          <cell r="G387" t="str">
            <v>Distribution</v>
          </cell>
          <cell r="I387" t="str">
            <v>E-BIP Discount</v>
          </cell>
          <cell r="J387" t="str">
            <v>Summer</v>
          </cell>
          <cell r="K387" t="str">
            <v>UFR</v>
          </cell>
          <cell r="O387" t="str">
            <v>N/A</v>
          </cell>
          <cell r="T387">
            <v>0</v>
          </cell>
        </row>
        <row r="388">
          <cell r="F388" t="str">
            <v>AG-B</v>
          </cell>
          <cell r="G388" t="str">
            <v>Distribution</v>
          </cell>
          <cell r="I388" t="str">
            <v>E-BIP Discount</v>
          </cell>
          <cell r="J388" t="str">
            <v>Winter</v>
          </cell>
          <cell r="K388" t="str">
            <v>Pot. Ld Red.</v>
          </cell>
          <cell r="O388" t="str">
            <v>N/A</v>
          </cell>
          <cell r="T388">
            <v>0</v>
          </cell>
        </row>
        <row r="389">
          <cell r="F389" t="str">
            <v>AG-B</v>
          </cell>
          <cell r="G389" t="str">
            <v>Distribution</v>
          </cell>
          <cell r="I389" t="str">
            <v>E-BIP Discount</v>
          </cell>
          <cell r="J389" t="str">
            <v>Winter</v>
          </cell>
          <cell r="K389" t="str">
            <v>UFR</v>
          </cell>
          <cell r="O389" t="str">
            <v>N/A</v>
          </cell>
          <cell r="T389">
            <v>0</v>
          </cell>
        </row>
        <row r="390">
          <cell r="F390" t="str">
            <v>AG-B</v>
          </cell>
          <cell r="G390" t="str">
            <v>PPP</v>
          </cell>
          <cell r="I390" t="str">
            <v>Energy</v>
          </cell>
          <cell r="J390" t="str">
            <v>Summer</v>
          </cell>
          <cell r="K390" t="str">
            <v>Off Peak</v>
          </cell>
          <cell r="O390" t="str">
            <v>N/A</v>
          </cell>
          <cell r="T390">
            <v>4008101.8263160004</v>
          </cell>
        </row>
        <row r="391">
          <cell r="F391" t="str">
            <v>AG-B</v>
          </cell>
          <cell r="G391" t="str">
            <v>PPP</v>
          </cell>
          <cell r="I391" t="str">
            <v>Energy</v>
          </cell>
          <cell r="J391" t="str">
            <v>Summer</v>
          </cell>
          <cell r="K391" t="str">
            <v>Peak</v>
          </cell>
          <cell r="O391" t="str">
            <v>N/A</v>
          </cell>
          <cell r="T391">
            <v>628343.01865800004</v>
          </cell>
        </row>
        <row r="392">
          <cell r="F392" t="str">
            <v>AG-B</v>
          </cell>
          <cell r="G392" t="str">
            <v>PPP</v>
          </cell>
          <cell r="I392" t="str">
            <v>Energy</v>
          </cell>
          <cell r="J392" t="str">
            <v>Winter</v>
          </cell>
          <cell r="K392" t="str">
            <v>Off Peak</v>
          </cell>
          <cell r="O392" t="str">
            <v>N/A</v>
          </cell>
          <cell r="T392">
            <v>2333223.4353140001</v>
          </cell>
        </row>
        <row r="393">
          <cell r="F393" t="str">
            <v>AG-B</v>
          </cell>
          <cell r="G393" t="str">
            <v>PPP</v>
          </cell>
          <cell r="I393" t="str">
            <v>Energy</v>
          </cell>
          <cell r="J393" t="str">
            <v>Winter</v>
          </cell>
          <cell r="K393" t="str">
            <v>Peak</v>
          </cell>
          <cell r="O393" t="str">
            <v>N/A</v>
          </cell>
          <cell r="T393">
            <v>802489.89876999997</v>
          </cell>
        </row>
        <row r="394">
          <cell r="F394" t="str">
            <v>AG-B</v>
          </cell>
          <cell r="G394" t="str">
            <v>AB32 Credit</v>
          </cell>
          <cell r="I394" t="str">
            <v>Energy</v>
          </cell>
          <cell r="J394" t="str">
            <v>Summer</v>
          </cell>
          <cell r="K394" t="str">
            <v>Off Peak</v>
          </cell>
          <cell r="O394" t="str">
            <v>N/A</v>
          </cell>
          <cell r="T394">
            <v>40458.384738020686</v>
          </cell>
        </row>
        <row r="395">
          <cell r="F395" t="str">
            <v>AG-B</v>
          </cell>
          <cell r="G395" t="str">
            <v>AB32 Credit</v>
          </cell>
          <cell r="I395" t="str">
            <v>Energy</v>
          </cell>
          <cell r="J395" t="str">
            <v>Summer</v>
          </cell>
          <cell r="K395" t="str">
            <v>Peak</v>
          </cell>
          <cell r="O395" t="str">
            <v>N/A</v>
          </cell>
          <cell r="T395">
            <v>6313.7002867246711</v>
          </cell>
        </row>
        <row r="396">
          <cell r="F396" t="str">
            <v>AG-B</v>
          </cell>
          <cell r="G396" t="str">
            <v>AB32 Credit</v>
          </cell>
          <cell r="I396" t="str">
            <v>Energy</v>
          </cell>
          <cell r="J396" t="str">
            <v>Winter</v>
          </cell>
          <cell r="K396" t="str">
            <v>Off Peak</v>
          </cell>
          <cell r="O396" t="str">
            <v>N/A</v>
          </cell>
          <cell r="T396">
            <v>23756.788995617353</v>
          </cell>
        </row>
        <row r="397">
          <cell r="F397" t="str">
            <v>AG-B</v>
          </cell>
          <cell r="G397" t="str">
            <v>AB32 Credit</v>
          </cell>
          <cell r="I397" t="str">
            <v>Energy</v>
          </cell>
          <cell r="J397" t="str">
            <v>Winter</v>
          </cell>
          <cell r="K397" t="str">
            <v>Peak</v>
          </cell>
          <cell r="O397" t="str">
            <v>N/A</v>
          </cell>
          <cell r="T397">
            <v>8035.6810431201866</v>
          </cell>
        </row>
        <row r="398">
          <cell r="F398" t="str">
            <v>AG-B</v>
          </cell>
          <cell r="G398" t="str">
            <v>TRA</v>
          </cell>
          <cell r="I398" t="str">
            <v>Energy</v>
          </cell>
          <cell r="J398" t="str">
            <v>Summer</v>
          </cell>
          <cell r="K398" t="str">
            <v>Off Peak</v>
          </cell>
          <cell r="O398" t="str">
            <v>N/A</v>
          </cell>
          <cell r="T398">
            <v>4008101.8263160004</v>
          </cell>
        </row>
        <row r="399">
          <cell r="F399" t="str">
            <v>AG-B</v>
          </cell>
          <cell r="G399" t="str">
            <v>TRA</v>
          </cell>
          <cell r="I399" t="str">
            <v>Energy</v>
          </cell>
          <cell r="J399" t="str">
            <v>Summer</v>
          </cell>
          <cell r="K399" t="str">
            <v>Peak</v>
          </cell>
          <cell r="O399" t="str">
            <v>N/A</v>
          </cell>
          <cell r="T399">
            <v>628343.01865800004</v>
          </cell>
        </row>
        <row r="400">
          <cell r="F400" t="str">
            <v>AG-B</v>
          </cell>
          <cell r="G400" t="str">
            <v>TRA</v>
          </cell>
          <cell r="I400" t="str">
            <v>Energy</v>
          </cell>
          <cell r="J400" t="str">
            <v>Winter</v>
          </cell>
          <cell r="K400" t="str">
            <v>Off Peak</v>
          </cell>
          <cell r="O400" t="str">
            <v>N/A</v>
          </cell>
          <cell r="T400">
            <v>2333223.4353140001</v>
          </cell>
        </row>
        <row r="401">
          <cell r="F401" t="str">
            <v>AG-B</v>
          </cell>
          <cell r="G401" t="str">
            <v>TRA</v>
          </cell>
          <cell r="I401" t="str">
            <v>Energy</v>
          </cell>
          <cell r="J401" t="str">
            <v>Winter</v>
          </cell>
          <cell r="K401" t="str">
            <v>Peak</v>
          </cell>
          <cell r="O401" t="str">
            <v>N/A</v>
          </cell>
          <cell r="T401">
            <v>802489.89876999997</v>
          </cell>
        </row>
        <row r="402">
          <cell r="F402" t="str">
            <v>AG-B</v>
          </cell>
          <cell r="G402" t="str">
            <v>CTC</v>
          </cell>
          <cell r="I402" t="str">
            <v>Energy</v>
          </cell>
          <cell r="J402" t="str">
            <v>Summer</v>
          </cell>
          <cell r="K402" t="str">
            <v>Off Peak</v>
          </cell>
          <cell r="O402" t="str">
            <v>N/A</v>
          </cell>
          <cell r="T402">
            <v>4008101.8263160004</v>
          </cell>
        </row>
        <row r="403">
          <cell r="F403" t="str">
            <v>AG-B</v>
          </cell>
          <cell r="G403" t="str">
            <v>CTC</v>
          </cell>
          <cell r="I403" t="str">
            <v>Energy</v>
          </cell>
          <cell r="J403" t="str">
            <v>Summer</v>
          </cell>
          <cell r="K403" t="str">
            <v>Peak</v>
          </cell>
          <cell r="O403" t="str">
            <v>N/A</v>
          </cell>
          <cell r="T403">
            <v>628343.01865800004</v>
          </cell>
        </row>
        <row r="404">
          <cell r="F404" t="str">
            <v>AG-B</v>
          </cell>
          <cell r="G404" t="str">
            <v>CTC</v>
          </cell>
          <cell r="I404" t="str">
            <v>Energy</v>
          </cell>
          <cell r="J404" t="str">
            <v>Winter</v>
          </cell>
          <cell r="K404" t="str">
            <v>Off Peak</v>
          </cell>
          <cell r="O404" t="str">
            <v>N/A</v>
          </cell>
          <cell r="T404">
            <v>2333223.4353140001</v>
          </cell>
        </row>
        <row r="405">
          <cell r="F405" t="str">
            <v>AG-B</v>
          </cell>
          <cell r="G405" t="str">
            <v>CTC</v>
          </cell>
          <cell r="I405" t="str">
            <v>Energy</v>
          </cell>
          <cell r="J405" t="str">
            <v>Winter</v>
          </cell>
          <cell r="K405" t="str">
            <v>Peak</v>
          </cell>
          <cell r="O405" t="str">
            <v>N/A</v>
          </cell>
          <cell r="T405">
            <v>802489.89876999997</v>
          </cell>
        </row>
        <row r="406">
          <cell r="F406" t="str">
            <v>AG-B</v>
          </cell>
          <cell r="G406" t="str">
            <v>Distribution</v>
          </cell>
          <cell r="I406" t="str">
            <v>Energy</v>
          </cell>
          <cell r="J406" t="str">
            <v>Summer</v>
          </cell>
          <cell r="K406" t="str">
            <v>Off Peak</v>
          </cell>
          <cell r="O406" t="str">
            <v>N/A</v>
          </cell>
          <cell r="T406">
            <v>4008101.8263160004</v>
          </cell>
        </row>
        <row r="407">
          <cell r="F407" t="str">
            <v>AG-B</v>
          </cell>
          <cell r="G407" t="str">
            <v>Distribution</v>
          </cell>
          <cell r="I407" t="str">
            <v>Energy</v>
          </cell>
          <cell r="J407" t="str">
            <v>Summer</v>
          </cell>
          <cell r="K407" t="str">
            <v>Peak</v>
          </cell>
          <cell r="O407" t="str">
            <v>N/A</v>
          </cell>
          <cell r="T407">
            <v>628343.01865800004</v>
          </cell>
        </row>
        <row r="408">
          <cell r="F408" t="str">
            <v>AG-B</v>
          </cell>
          <cell r="G408" t="str">
            <v>Distribution</v>
          </cell>
          <cell r="I408" t="str">
            <v>Energy</v>
          </cell>
          <cell r="J408" t="str">
            <v>Winter</v>
          </cell>
          <cell r="K408" t="str">
            <v>Off Peak</v>
          </cell>
          <cell r="O408" t="str">
            <v>N/A</v>
          </cell>
          <cell r="T408">
            <v>2333223.4353140001</v>
          </cell>
        </row>
        <row r="409">
          <cell r="F409" t="str">
            <v>AG-B</v>
          </cell>
          <cell r="G409" t="str">
            <v>Distribution</v>
          </cell>
          <cell r="I409" t="str">
            <v>Energy</v>
          </cell>
          <cell r="J409" t="str">
            <v>Winter</v>
          </cell>
          <cell r="K409" t="str">
            <v>Peak</v>
          </cell>
          <cell r="O409" t="str">
            <v>N/A</v>
          </cell>
          <cell r="T409">
            <v>802489.89876999997</v>
          </cell>
        </row>
        <row r="410">
          <cell r="F410" t="str">
            <v>AG-B</v>
          </cell>
          <cell r="G410" t="str">
            <v>WFC</v>
          </cell>
          <cell r="I410" t="str">
            <v>Energy</v>
          </cell>
          <cell r="J410" t="str">
            <v>Summer</v>
          </cell>
          <cell r="K410" t="str">
            <v>Off Peak</v>
          </cell>
          <cell r="O410" t="str">
            <v>N/A</v>
          </cell>
          <cell r="T410">
            <v>4008101.8263160004</v>
          </cell>
        </row>
        <row r="411">
          <cell r="F411" t="str">
            <v>AG-B</v>
          </cell>
          <cell r="G411" t="str">
            <v>WFC</v>
          </cell>
          <cell r="I411" t="str">
            <v>Energy</v>
          </cell>
          <cell r="J411" t="str">
            <v>Summer</v>
          </cell>
          <cell r="K411" t="str">
            <v>Peak</v>
          </cell>
          <cell r="O411" t="str">
            <v>N/A</v>
          </cell>
          <cell r="T411">
            <v>628343.01865800004</v>
          </cell>
        </row>
        <row r="412">
          <cell r="F412" t="str">
            <v>AG-B</v>
          </cell>
          <cell r="G412" t="str">
            <v>WFC</v>
          </cell>
          <cell r="I412" t="str">
            <v>Energy</v>
          </cell>
          <cell r="J412" t="str">
            <v>Winter</v>
          </cell>
          <cell r="K412" t="str">
            <v>Off Peak</v>
          </cell>
          <cell r="O412" t="str">
            <v>N/A</v>
          </cell>
          <cell r="T412">
            <v>2333223.4353140001</v>
          </cell>
        </row>
        <row r="413">
          <cell r="F413" t="str">
            <v>AG-B</v>
          </cell>
          <cell r="G413" t="str">
            <v>WFC</v>
          </cell>
          <cell r="I413" t="str">
            <v>Energy</v>
          </cell>
          <cell r="J413" t="str">
            <v>Winter</v>
          </cell>
          <cell r="K413" t="str">
            <v>Peak</v>
          </cell>
          <cell r="O413" t="str">
            <v>N/A</v>
          </cell>
          <cell r="T413">
            <v>802489.89876999997</v>
          </cell>
        </row>
        <row r="414">
          <cell r="F414" t="str">
            <v>AG-B</v>
          </cell>
          <cell r="G414" t="str">
            <v>ECRA</v>
          </cell>
          <cell r="I414" t="str">
            <v>Energy</v>
          </cell>
          <cell r="J414" t="str">
            <v>Summer</v>
          </cell>
          <cell r="K414" t="str">
            <v>Off Peak</v>
          </cell>
          <cell r="O414" t="str">
            <v>N/A</v>
          </cell>
          <cell r="T414">
            <v>4008101.8263160004</v>
          </cell>
        </row>
        <row r="415">
          <cell r="F415" t="str">
            <v>AG-B</v>
          </cell>
          <cell r="G415" t="str">
            <v>ECRA</v>
          </cell>
          <cell r="I415" t="str">
            <v>Energy</v>
          </cell>
          <cell r="J415" t="str">
            <v>Summer</v>
          </cell>
          <cell r="K415" t="str">
            <v>Peak</v>
          </cell>
          <cell r="O415" t="str">
            <v>N/A</v>
          </cell>
          <cell r="T415">
            <v>628343.01865800004</v>
          </cell>
        </row>
        <row r="416">
          <cell r="F416" t="str">
            <v>AG-B</v>
          </cell>
          <cell r="G416" t="str">
            <v>ECRA</v>
          </cell>
          <cell r="I416" t="str">
            <v>Energy</v>
          </cell>
          <cell r="J416" t="str">
            <v>Winter</v>
          </cell>
          <cell r="K416" t="str">
            <v>Off Peak</v>
          </cell>
          <cell r="O416" t="str">
            <v>N/A</v>
          </cell>
          <cell r="T416">
            <v>2333223.4353140001</v>
          </cell>
        </row>
        <row r="417">
          <cell r="F417" t="str">
            <v>AG-B</v>
          </cell>
          <cell r="G417" t="str">
            <v>ECRA</v>
          </cell>
          <cell r="I417" t="str">
            <v>Energy</v>
          </cell>
          <cell r="J417" t="str">
            <v>Winter</v>
          </cell>
          <cell r="K417" t="str">
            <v>Peak</v>
          </cell>
          <cell r="O417" t="str">
            <v>N/A</v>
          </cell>
          <cell r="T417">
            <v>802489.89876999997</v>
          </cell>
        </row>
        <row r="418">
          <cell r="F418" t="str">
            <v>AG-B</v>
          </cell>
          <cell r="G418" t="str">
            <v>Generation</v>
          </cell>
          <cell r="I418" t="str">
            <v>Energy</v>
          </cell>
          <cell r="J418" t="str">
            <v>Summer</v>
          </cell>
          <cell r="K418" t="str">
            <v>Off Peak</v>
          </cell>
          <cell r="O418" t="str">
            <v>N/A</v>
          </cell>
          <cell r="T418">
            <v>4008101.8263160004</v>
          </cell>
        </row>
        <row r="419">
          <cell r="F419" t="str">
            <v>AG-B</v>
          </cell>
          <cell r="G419" t="str">
            <v>Generation</v>
          </cell>
          <cell r="I419" t="str">
            <v>Energy</v>
          </cell>
          <cell r="J419" t="str">
            <v>Summer</v>
          </cell>
          <cell r="K419" t="str">
            <v>Peak</v>
          </cell>
          <cell r="O419" t="str">
            <v>N/A</v>
          </cell>
          <cell r="T419">
            <v>628343.01865800004</v>
          </cell>
        </row>
        <row r="420">
          <cell r="F420" t="str">
            <v>AG-B</v>
          </cell>
          <cell r="G420" t="str">
            <v>Generation</v>
          </cell>
          <cell r="I420" t="str">
            <v>Energy</v>
          </cell>
          <cell r="J420" t="str">
            <v>Winter</v>
          </cell>
          <cell r="K420" t="str">
            <v>Off Peak</v>
          </cell>
          <cell r="O420" t="str">
            <v>N/A</v>
          </cell>
          <cell r="T420">
            <v>2333223.4353140001</v>
          </cell>
        </row>
        <row r="421">
          <cell r="F421" t="str">
            <v>AG-B</v>
          </cell>
          <cell r="G421" t="str">
            <v>Generation</v>
          </cell>
          <cell r="I421" t="str">
            <v>Energy</v>
          </cell>
          <cell r="J421" t="str">
            <v>Winter</v>
          </cell>
          <cell r="K421" t="str">
            <v>Peak</v>
          </cell>
          <cell r="O421" t="str">
            <v>N/A</v>
          </cell>
          <cell r="T421">
            <v>802489.89876999997</v>
          </cell>
        </row>
        <row r="422">
          <cell r="F422" t="str">
            <v>AG-B</v>
          </cell>
          <cell r="G422" t="str">
            <v>ND</v>
          </cell>
          <cell r="I422" t="str">
            <v>Energy</v>
          </cell>
          <cell r="J422" t="str">
            <v>Summer</v>
          </cell>
          <cell r="K422" t="str">
            <v>Off Peak</v>
          </cell>
          <cell r="O422" t="str">
            <v>N/A</v>
          </cell>
          <cell r="T422">
            <v>4008101.8263160004</v>
          </cell>
        </row>
        <row r="423">
          <cell r="F423" t="str">
            <v>AG-B</v>
          </cell>
          <cell r="G423" t="str">
            <v>ND</v>
          </cell>
          <cell r="I423" t="str">
            <v>Energy</v>
          </cell>
          <cell r="J423" t="str">
            <v>Summer</v>
          </cell>
          <cell r="K423" t="str">
            <v>Peak</v>
          </cell>
          <cell r="O423" t="str">
            <v>N/A</v>
          </cell>
          <cell r="T423">
            <v>628343.01865800004</v>
          </cell>
        </row>
        <row r="424">
          <cell r="F424" t="str">
            <v>AG-B</v>
          </cell>
          <cell r="G424" t="str">
            <v>ND</v>
          </cell>
          <cell r="I424" t="str">
            <v>Energy</v>
          </cell>
          <cell r="J424" t="str">
            <v>Winter</v>
          </cell>
          <cell r="K424" t="str">
            <v>Off Peak</v>
          </cell>
          <cell r="O424" t="str">
            <v>N/A</v>
          </cell>
          <cell r="T424">
            <v>2333223.4353140001</v>
          </cell>
        </row>
        <row r="425">
          <cell r="F425" t="str">
            <v>AG-B</v>
          </cell>
          <cell r="G425" t="str">
            <v>ND</v>
          </cell>
          <cell r="I425" t="str">
            <v>Energy</v>
          </cell>
          <cell r="J425" t="str">
            <v>Winter</v>
          </cell>
          <cell r="K425" t="str">
            <v>Peak</v>
          </cell>
          <cell r="O425" t="str">
            <v>N/A</v>
          </cell>
          <cell r="T425">
            <v>802489.89876999997</v>
          </cell>
        </row>
        <row r="426">
          <cell r="F426" t="str">
            <v>AG-B</v>
          </cell>
          <cell r="G426" t="str">
            <v>NSGC</v>
          </cell>
          <cell r="I426" t="str">
            <v>Energy</v>
          </cell>
          <cell r="J426" t="str">
            <v>Summer</v>
          </cell>
          <cell r="K426" t="str">
            <v>Off Peak</v>
          </cell>
          <cell r="O426" t="str">
            <v>N/A</v>
          </cell>
          <cell r="T426">
            <v>4008101.8263160004</v>
          </cell>
        </row>
        <row r="427">
          <cell r="F427" t="str">
            <v>AG-B</v>
          </cell>
          <cell r="G427" t="str">
            <v>NSGC</v>
          </cell>
          <cell r="I427" t="str">
            <v>Energy</v>
          </cell>
          <cell r="J427" t="str">
            <v>Summer</v>
          </cell>
          <cell r="K427" t="str">
            <v>Peak</v>
          </cell>
          <cell r="O427" t="str">
            <v>N/A</v>
          </cell>
          <cell r="T427">
            <v>628343.01865800004</v>
          </cell>
        </row>
        <row r="428">
          <cell r="F428" t="str">
            <v>AG-B</v>
          </cell>
          <cell r="G428" t="str">
            <v>NSGC</v>
          </cell>
          <cell r="I428" t="str">
            <v>Energy</v>
          </cell>
          <cell r="J428" t="str">
            <v>Winter</v>
          </cell>
          <cell r="K428" t="str">
            <v>Off Peak</v>
          </cell>
          <cell r="O428" t="str">
            <v>N/A</v>
          </cell>
          <cell r="T428">
            <v>2333223.4353140001</v>
          </cell>
        </row>
        <row r="429">
          <cell r="F429" t="str">
            <v>AG-B</v>
          </cell>
          <cell r="G429" t="str">
            <v>NSGC</v>
          </cell>
          <cell r="I429" t="str">
            <v>Energy</v>
          </cell>
          <cell r="J429" t="str">
            <v>Winter</v>
          </cell>
          <cell r="K429" t="str">
            <v>Peak</v>
          </cell>
          <cell r="O429" t="str">
            <v>N/A</v>
          </cell>
          <cell r="T429">
            <v>802489.89876999997</v>
          </cell>
        </row>
        <row r="430">
          <cell r="F430" t="str">
            <v>AG-B</v>
          </cell>
          <cell r="G430" t="str">
            <v>RS</v>
          </cell>
          <cell r="I430" t="str">
            <v>Energy</v>
          </cell>
          <cell r="J430" t="str">
            <v>Summer</v>
          </cell>
          <cell r="K430" t="str">
            <v>Peak</v>
          </cell>
          <cell r="O430" t="str">
            <v>N/A</v>
          </cell>
          <cell r="T430">
            <v>628343.01865800004</v>
          </cell>
        </row>
        <row r="431">
          <cell r="F431" t="str">
            <v>AG-B</v>
          </cell>
          <cell r="G431" t="str">
            <v>RS</v>
          </cell>
          <cell r="I431" t="str">
            <v>Energy</v>
          </cell>
          <cell r="J431" t="str">
            <v>Summer</v>
          </cell>
          <cell r="K431" t="str">
            <v>Off Peak</v>
          </cell>
          <cell r="O431" t="str">
            <v>N/A</v>
          </cell>
          <cell r="T431">
            <v>4008101.8263160004</v>
          </cell>
        </row>
        <row r="432">
          <cell r="F432" t="str">
            <v>AG-B</v>
          </cell>
          <cell r="G432" t="str">
            <v>RS</v>
          </cell>
          <cell r="I432" t="str">
            <v>Energy</v>
          </cell>
          <cell r="J432" t="str">
            <v>Winter</v>
          </cell>
          <cell r="K432" t="str">
            <v>Peak</v>
          </cell>
          <cell r="O432" t="str">
            <v>N/A</v>
          </cell>
          <cell r="T432">
            <v>802489.89876999997</v>
          </cell>
        </row>
        <row r="433">
          <cell r="F433" t="str">
            <v>AG-B</v>
          </cell>
          <cell r="G433" t="str">
            <v>RS</v>
          </cell>
          <cell r="I433" t="str">
            <v>Energy</v>
          </cell>
          <cell r="J433" t="str">
            <v>Winter</v>
          </cell>
          <cell r="K433" t="str">
            <v>Off Peak</v>
          </cell>
          <cell r="O433" t="str">
            <v>N/A</v>
          </cell>
          <cell r="T433">
            <v>2333223.4353140001</v>
          </cell>
        </row>
        <row r="434">
          <cell r="F434" t="str">
            <v>AG-B</v>
          </cell>
          <cell r="G434" t="str">
            <v>Trans</v>
          </cell>
          <cell r="I434" t="str">
            <v>Energy</v>
          </cell>
          <cell r="J434" t="str">
            <v>Summer</v>
          </cell>
          <cell r="K434" t="str">
            <v>Off Peak</v>
          </cell>
          <cell r="O434" t="str">
            <v>N/A</v>
          </cell>
          <cell r="T434">
            <v>4008101.8263160004</v>
          </cell>
        </row>
        <row r="435">
          <cell r="F435" t="str">
            <v>AG-B</v>
          </cell>
          <cell r="G435" t="str">
            <v>Trans</v>
          </cell>
          <cell r="I435" t="str">
            <v>Energy</v>
          </cell>
          <cell r="J435" t="str">
            <v>Summer</v>
          </cell>
          <cell r="K435" t="str">
            <v>Peak</v>
          </cell>
          <cell r="O435" t="str">
            <v>N/A</v>
          </cell>
          <cell r="T435">
            <v>628343.01865800004</v>
          </cell>
        </row>
        <row r="436">
          <cell r="F436" t="str">
            <v>AG-B</v>
          </cell>
          <cell r="G436" t="str">
            <v>Trans</v>
          </cell>
          <cell r="I436" t="str">
            <v>Energy</v>
          </cell>
          <cell r="J436" t="str">
            <v>Winter</v>
          </cell>
          <cell r="K436" t="str">
            <v>Off Peak</v>
          </cell>
          <cell r="O436" t="str">
            <v>N/A</v>
          </cell>
          <cell r="T436">
            <v>2333223.4353140001</v>
          </cell>
        </row>
        <row r="437">
          <cell r="F437" t="str">
            <v>AG-B</v>
          </cell>
          <cell r="G437" t="str">
            <v>Trans</v>
          </cell>
          <cell r="I437" t="str">
            <v>Energy</v>
          </cell>
          <cell r="J437" t="str">
            <v>Winter</v>
          </cell>
          <cell r="K437" t="str">
            <v>Peak</v>
          </cell>
          <cell r="O437" t="str">
            <v>N/A</v>
          </cell>
          <cell r="T437">
            <v>802489.89876999997</v>
          </cell>
        </row>
        <row r="438">
          <cell r="F438" t="str">
            <v>AG-B</v>
          </cell>
          <cell r="G438" t="str">
            <v>PPP</v>
          </cell>
          <cell r="I438" t="str">
            <v>Energy</v>
          </cell>
          <cell r="J438" t="str">
            <v>Summer</v>
          </cell>
          <cell r="K438" t="str">
            <v>Off Peak</v>
          </cell>
          <cell r="O438" t="str">
            <v>N/A</v>
          </cell>
          <cell r="T438">
            <v>4008101.8263160004</v>
          </cell>
        </row>
        <row r="439">
          <cell r="F439" t="str">
            <v>AG-B</v>
          </cell>
          <cell r="G439" t="str">
            <v>PPP</v>
          </cell>
          <cell r="I439" t="str">
            <v>Energy</v>
          </cell>
          <cell r="J439" t="str">
            <v>Summer</v>
          </cell>
          <cell r="K439" t="str">
            <v>Peak</v>
          </cell>
          <cell r="O439" t="str">
            <v>N/A</v>
          </cell>
          <cell r="T439">
            <v>628343.01865800004</v>
          </cell>
        </row>
        <row r="440">
          <cell r="F440" t="str">
            <v>AG-B</v>
          </cell>
          <cell r="G440" t="str">
            <v>PPP</v>
          </cell>
          <cell r="I440" t="str">
            <v>Energy</v>
          </cell>
          <cell r="J440" t="str">
            <v>Winter</v>
          </cell>
          <cell r="K440" t="str">
            <v>Off Peak</v>
          </cell>
          <cell r="O440" t="str">
            <v>N/A</v>
          </cell>
          <cell r="T440">
            <v>2333223.4353140001</v>
          </cell>
        </row>
        <row r="441">
          <cell r="F441" t="str">
            <v>AG-B</v>
          </cell>
          <cell r="G441" t="str">
            <v>PPP</v>
          </cell>
          <cell r="I441" t="str">
            <v>Energy</v>
          </cell>
          <cell r="J441" t="str">
            <v>Winter</v>
          </cell>
          <cell r="K441" t="str">
            <v>Peak</v>
          </cell>
          <cell r="O441" t="str">
            <v>N/A</v>
          </cell>
          <cell r="T441">
            <v>802489.89876999997</v>
          </cell>
        </row>
        <row r="442">
          <cell r="F442" t="str">
            <v>AG-B</v>
          </cell>
          <cell r="G442" t="str">
            <v>AB32 Credit</v>
          </cell>
          <cell r="I442" t="str">
            <v>Energy</v>
          </cell>
          <cell r="J442" t="str">
            <v>Summer</v>
          </cell>
          <cell r="K442" t="str">
            <v>Off Peak</v>
          </cell>
          <cell r="O442" t="str">
            <v>N/A</v>
          </cell>
          <cell r="T442">
            <v>1290037.9072770625</v>
          </cell>
        </row>
        <row r="443">
          <cell r="F443" t="str">
            <v>AG-B</v>
          </cell>
          <cell r="G443" t="str">
            <v>AB32 Credit</v>
          </cell>
          <cell r="I443" t="str">
            <v>Energy</v>
          </cell>
          <cell r="J443" t="str">
            <v>Summer</v>
          </cell>
          <cell r="K443" t="str">
            <v>Peak</v>
          </cell>
          <cell r="O443" t="str">
            <v>N/A</v>
          </cell>
          <cell r="T443">
            <v>201315.8151963175</v>
          </cell>
        </row>
        <row r="444">
          <cell r="F444" t="str">
            <v>AG-B</v>
          </cell>
          <cell r="G444" t="str">
            <v>AB32 Credit</v>
          </cell>
          <cell r="I444" t="str">
            <v>Energy</v>
          </cell>
          <cell r="J444" t="str">
            <v>Winter</v>
          </cell>
          <cell r="K444" t="str">
            <v>Off Peak</v>
          </cell>
          <cell r="O444" t="str">
            <v>N/A</v>
          </cell>
          <cell r="T444">
            <v>757498.31729511323</v>
          </cell>
        </row>
        <row r="445">
          <cell r="F445" t="str">
            <v>AG-B</v>
          </cell>
          <cell r="G445" t="str">
            <v>AB32 Credit</v>
          </cell>
          <cell r="I445" t="str">
            <v>Energy</v>
          </cell>
          <cell r="J445" t="str">
            <v>Winter</v>
          </cell>
          <cell r="K445" t="str">
            <v>Peak</v>
          </cell>
          <cell r="O445" t="str">
            <v>N/A</v>
          </cell>
          <cell r="T445">
            <v>256222.12116320571</v>
          </cell>
        </row>
        <row r="446">
          <cell r="F446" t="str">
            <v>AG-B</v>
          </cell>
          <cell r="G446" t="str">
            <v>TRA</v>
          </cell>
          <cell r="I446" t="str">
            <v>Energy</v>
          </cell>
          <cell r="J446" t="str">
            <v>Summer</v>
          </cell>
          <cell r="K446" t="str">
            <v>Off Peak</v>
          </cell>
          <cell r="O446" t="str">
            <v>N/A</v>
          </cell>
          <cell r="T446">
            <v>4008101.8263160004</v>
          </cell>
        </row>
        <row r="447">
          <cell r="F447" t="str">
            <v>AG-B</v>
          </cell>
          <cell r="G447" t="str">
            <v>TRA</v>
          </cell>
          <cell r="I447" t="str">
            <v>Energy</v>
          </cell>
          <cell r="J447" t="str">
            <v>Summer</v>
          </cell>
          <cell r="K447" t="str">
            <v>Peak</v>
          </cell>
          <cell r="O447" t="str">
            <v>N/A</v>
          </cell>
          <cell r="T447">
            <v>628343.01865800004</v>
          </cell>
        </row>
        <row r="448">
          <cell r="F448" t="str">
            <v>AG-B</v>
          </cell>
          <cell r="G448" t="str">
            <v>TRA</v>
          </cell>
          <cell r="I448" t="str">
            <v>Energy</v>
          </cell>
          <cell r="J448" t="str">
            <v>Winter</v>
          </cell>
          <cell r="K448" t="str">
            <v>Off Peak</v>
          </cell>
          <cell r="O448" t="str">
            <v>N/A</v>
          </cell>
          <cell r="T448">
            <v>2333223.4353140001</v>
          </cell>
        </row>
        <row r="449">
          <cell r="F449" t="str">
            <v>AG-B</v>
          </cell>
          <cell r="G449" t="str">
            <v>TRA</v>
          </cell>
          <cell r="I449" t="str">
            <v>Energy</v>
          </cell>
          <cell r="J449" t="str">
            <v>Winter</v>
          </cell>
          <cell r="K449" t="str">
            <v>Peak</v>
          </cell>
          <cell r="O449" t="str">
            <v>N/A</v>
          </cell>
          <cell r="T449">
            <v>802489.89876999997</v>
          </cell>
        </row>
        <row r="450">
          <cell r="F450" t="str">
            <v>AG-B</v>
          </cell>
          <cell r="G450" t="str">
            <v>TRA</v>
          </cell>
          <cell r="I450" t="str">
            <v>Energy</v>
          </cell>
          <cell r="J450" t="str">
            <v>Summer</v>
          </cell>
          <cell r="K450" t="str">
            <v>Off Peak</v>
          </cell>
          <cell r="O450" t="str">
            <v>N/A</v>
          </cell>
          <cell r="T450">
            <v>4008101.8263160004</v>
          </cell>
        </row>
        <row r="451">
          <cell r="F451" t="str">
            <v>AG-B</v>
          </cell>
          <cell r="G451" t="str">
            <v>TRA</v>
          </cell>
          <cell r="I451" t="str">
            <v>Energy</v>
          </cell>
          <cell r="J451" t="str">
            <v>Summer</v>
          </cell>
          <cell r="K451" t="str">
            <v>Peak</v>
          </cell>
          <cell r="O451" t="str">
            <v>N/A</v>
          </cell>
          <cell r="T451">
            <v>628343.01865800004</v>
          </cell>
        </row>
        <row r="452">
          <cell r="F452" t="str">
            <v>AG-B</v>
          </cell>
          <cell r="G452" t="str">
            <v>TRA</v>
          </cell>
          <cell r="I452" t="str">
            <v>Energy</v>
          </cell>
          <cell r="J452" t="str">
            <v>Winter</v>
          </cell>
          <cell r="K452" t="str">
            <v>Off Peak</v>
          </cell>
          <cell r="O452" t="str">
            <v>N/A</v>
          </cell>
          <cell r="T452">
            <v>2333223.4353140001</v>
          </cell>
        </row>
        <row r="453">
          <cell r="F453" t="str">
            <v>AG-B</v>
          </cell>
          <cell r="G453" t="str">
            <v>TRA</v>
          </cell>
          <cell r="I453" t="str">
            <v>Energy</v>
          </cell>
          <cell r="J453" t="str">
            <v>Winter</v>
          </cell>
          <cell r="K453" t="str">
            <v>Peak</v>
          </cell>
          <cell r="O453" t="str">
            <v>N/A</v>
          </cell>
          <cell r="T453">
            <v>802489.89876999997</v>
          </cell>
        </row>
        <row r="454">
          <cell r="F454" t="str">
            <v>AG-B</v>
          </cell>
          <cell r="G454" t="str">
            <v>RB</v>
          </cell>
          <cell r="I454" t="str">
            <v>Energy</v>
          </cell>
          <cell r="J454" t="str">
            <v>Summer</v>
          </cell>
          <cell r="K454" t="str">
            <v>Off Peak</v>
          </cell>
          <cell r="O454" t="str">
            <v>N/A</v>
          </cell>
          <cell r="T454">
            <v>4008101.8263160004</v>
          </cell>
        </row>
        <row r="455">
          <cell r="F455" t="str">
            <v>AG-B</v>
          </cell>
          <cell r="G455" t="str">
            <v>RB</v>
          </cell>
          <cell r="I455" t="str">
            <v>Energy</v>
          </cell>
          <cell r="J455" t="str">
            <v>Summer</v>
          </cell>
          <cell r="K455" t="str">
            <v>Peak</v>
          </cell>
          <cell r="O455" t="str">
            <v>N/A</v>
          </cell>
          <cell r="T455">
            <v>628343.01865800004</v>
          </cell>
        </row>
        <row r="456">
          <cell r="F456" t="str">
            <v>AG-B</v>
          </cell>
          <cell r="G456" t="str">
            <v>RB</v>
          </cell>
          <cell r="I456" t="str">
            <v>Energy</v>
          </cell>
          <cell r="J456" t="str">
            <v>Winter</v>
          </cell>
          <cell r="K456" t="str">
            <v>Off Peak</v>
          </cell>
          <cell r="O456" t="str">
            <v>N/A</v>
          </cell>
          <cell r="T456">
            <v>2333223.4353140001</v>
          </cell>
        </row>
        <row r="457">
          <cell r="F457" t="str">
            <v>AG-B</v>
          </cell>
          <cell r="G457" t="str">
            <v>RB</v>
          </cell>
          <cell r="I457" t="str">
            <v>Energy</v>
          </cell>
          <cell r="J457" t="str">
            <v>Winter</v>
          </cell>
          <cell r="K457" t="str">
            <v>Peak</v>
          </cell>
          <cell r="O457" t="str">
            <v>N/A</v>
          </cell>
          <cell r="T457">
            <v>802489.89876999997</v>
          </cell>
        </row>
        <row r="458">
          <cell r="F458" t="str">
            <v>AG-B</v>
          </cell>
          <cell r="G458" t="str">
            <v>RBC</v>
          </cell>
          <cell r="I458" t="str">
            <v>Energy</v>
          </cell>
          <cell r="J458" t="str">
            <v>Summer</v>
          </cell>
          <cell r="K458" t="str">
            <v>Off Peak</v>
          </cell>
          <cell r="O458" t="str">
            <v>N/A</v>
          </cell>
          <cell r="T458">
            <v>4008101.8263160004</v>
          </cell>
        </row>
        <row r="459">
          <cell r="F459" t="str">
            <v>AG-B</v>
          </cell>
          <cell r="G459" t="str">
            <v>RBC</v>
          </cell>
          <cell r="I459" t="str">
            <v>Energy</v>
          </cell>
          <cell r="J459" t="str">
            <v>Summer</v>
          </cell>
          <cell r="K459" t="str">
            <v>Peak</v>
          </cell>
          <cell r="O459" t="str">
            <v>N/A</v>
          </cell>
          <cell r="T459">
            <v>628343.01865800004</v>
          </cell>
        </row>
        <row r="460">
          <cell r="F460" t="str">
            <v>AG-B</v>
          </cell>
          <cell r="G460" t="str">
            <v>RBC</v>
          </cell>
          <cell r="I460" t="str">
            <v>Energy</v>
          </cell>
          <cell r="J460" t="str">
            <v>Winter</v>
          </cell>
          <cell r="K460" t="str">
            <v>Off Peak</v>
          </cell>
          <cell r="O460" t="str">
            <v>N/A</v>
          </cell>
          <cell r="T460">
            <v>2333223.4353140001</v>
          </cell>
        </row>
        <row r="461">
          <cell r="F461" t="str">
            <v>AG-B</v>
          </cell>
          <cell r="G461" t="str">
            <v>RBC</v>
          </cell>
          <cell r="I461" t="str">
            <v>Energy</v>
          </cell>
          <cell r="J461" t="str">
            <v>Winter</v>
          </cell>
          <cell r="K461" t="str">
            <v>Peak</v>
          </cell>
          <cell r="O461" t="str">
            <v>N/A</v>
          </cell>
          <cell r="T461">
            <v>802489.89876999997</v>
          </cell>
        </row>
        <row r="462">
          <cell r="F462" t="str">
            <v>AG-B</v>
          </cell>
          <cell r="G462" t="str">
            <v>WH</v>
          </cell>
          <cell r="I462" t="str">
            <v>Energy</v>
          </cell>
          <cell r="J462" t="str">
            <v>Summer</v>
          </cell>
          <cell r="K462" t="str">
            <v>Off Peak</v>
          </cell>
          <cell r="O462" t="str">
            <v>N/A</v>
          </cell>
          <cell r="T462">
            <v>4008101.8263160004</v>
          </cell>
        </row>
        <row r="463">
          <cell r="F463" t="str">
            <v>AG-B</v>
          </cell>
          <cell r="G463" t="str">
            <v>WH</v>
          </cell>
          <cell r="I463" t="str">
            <v>Energy</v>
          </cell>
          <cell r="J463" t="str">
            <v>Summer</v>
          </cell>
          <cell r="K463" t="str">
            <v>Peak</v>
          </cell>
          <cell r="O463" t="str">
            <v>N/A</v>
          </cell>
          <cell r="T463">
            <v>628343.01865800004</v>
          </cell>
        </row>
        <row r="464">
          <cell r="F464" t="str">
            <v>AG-B</v>
          </cell>
          <cell r="G464" t="str">
            <v>WH</v>
          </cell>
          <cell r="I464" t="str">
            <v>Energy</v>
          </cell>
          <cell r="J464" t="str">
            <v>Winter</v>
          </cell>
          <cell r="K464" t="str">
            <v>Off Peak</v>
          </cell>
          <cell r="O464" t="str">
            <v>N/A</v>
          </cell>
          <cell r="T464">
            <v>2333223.4353140001</v>
          </cell>
        </row>
        <row r="465">
          <cell r="F465" t="str">
            <v>AG-B</v>
          </cell>
          <cell r="G465" t="str">
            <v>WH</v>
          </cell>
          <cell r="I465" t="str">
            <v>Energy</v>
          </cell>
          <cell r="J465" t="str">
            <v>Winter</v>
          </cell>
          <cell r="K465" t="str">
            <v>Peak</v>
          </cell>
          <cell r="O465" t="str">
            <v>N/A</v>
          </cell>
          <cell r="T465">
            <v>802489.89876999997</v>
          </cell>
        </row>
        <row r="466">
          <cell r="F466" t="str">
            <v>AG-B</v>
          </cell>
          <cell r="G466" t="str">
            <v>PCIA</v>
          </cell>
          <cell r="I466" t="str">
            <v>Pre-09</v>
          </cell>
          <cell r="J466" t="str">
            <v>N/A</v>
          </cell>
          <cell r="K466" t="str">
            <v>N/A</v>
          </cell>
          <cell r="O466" t="str">
            <v>N/A</v>
          </cell>
          <cell r="T466">
            <v>0</v>
          </cell>
        </row>
        <row r="467">
          <cell r="F467" t="str">
            <v>AG-B</v>
          </cell>
          <cell r="G467" t="str">
            <v>PCIA</v>
          </cell>
          <cell r="I467" t="str">
            <v>Vin 09</v>
          </cell>
          <cell r="J467" t="str">
            <v>N/A</v>
          </cell>
          <cell r="K467" t="str">
            <v>N/A</v>
          </cell>
          <cell r="O467" t="str">
            <v>N/A</v>
          </cell>
          <cell r="T467">
            <v>0</v>
          </cell>
        </row>
        <row r="468">
          <cell r="F468" t="str">
            <v>AG-B</v>
          </cell>
          <cell r="G468" t="str">
            <v>PCIA</v>
          </cell>
          <cell r="I468" t="str">
            <v>Vin 10</v>
          </cell>
          <cell r="J468" t="str">
            <v>N/A</v>
          </cell>
          <cell r="K468" t="str">
            <v>N/A</v>
          </cell>
          <cell r="O468" t="str">
            <v>N/A</v>
          </cell>
          <cell r="T468">
            <v>0</v>
          </cell>
        </row>
        <row r="469">
          <cell r="F469" t="str">
            <v>AG-B</v>
          </cell>
          <cell r="G469" t="str">
            <v>PCIA</v>
          </cell>
          <cell r="I469" t="str">
            <v>Vin 11</v>
          </cell>
          <cell r="J469" t="str">
            <v>N/A</v>
          </cell>
          <cell r="K469" t="str">
            <v>N/A</v>
          </cell>
          <cell r="O469" t="str">
            <v>N/A</v>
          </cell>
          <cell r="T469">
            <v>0</v>
          </cell>
        </row>
        <row r="470">
          <cell r="F470" t="str">
            <v>AG-B</v>
          </cell>
          <cell r="G470" t="str">
            <v>PCIA</v>
          </cell>
          <cell r="I470" t="str">
            <v>Vin 12</v>
          </cell>
          <cell r="J470" t="str">
            <v>N/A</v>
          </cell>
          <cell r="K470" t="str">
            <v>N/A</v>
          </cell>
          <cell r="O470" t="str">
            <v>N/A</v>
          </cell>
          <cell r="T470">
            <v>0</v>
          </cell>
        </row>
        <row r="471">
          <cell r="F471" t="str">
            <v>AG-B</v>
          </cell>
          <cell r="G471" t="str">
            <v>PCIA</v>
          </cell>
          <cell r="I471" t="str">
            <v>Vin 13</v>
          </cell>
          <cell r="J471" t="str">
            <v>N/A</v>
          </cell>
          <cell r="K471" t="str">
            <v>N/A</v>
          </cell>
          <cell r="O471" t="str">
            <v>N/A</v>
          </cell>
          <cell r="T471">
            <v>0</v>
          </cell>
        </row>
        <row r="472">
          <cell r="F472" t="str">
            <v>AG-B</v>
          </cell>
          <cell r="G472" t="str">
            <v>PCIA</v>
          </cell>
          <cell r="I472" t="str">
            <v>Vin 14</v>
          </cell>
          <cell r="J472" t="str">
            <v>N/A</v>
          </cell>
          <cell r="K472" t="str">
            <v>N/A</v>
          </cell>
          <cell r="O472" t="str">
            <v>N/A</v>
          </cell>
          <cell r="T472">
            <v>0</v>
          </cell>
        </row>
        <row r="473">
          <cell r="F473" t="str">
            <v>AG-B</v>
          </cell>
          <cell r="G473" t="str">
            <v>PCIA</v>
          </cell>
          <cell r="I473" t="str">
            <v>Vin 15</v>
          </cell>
          <cell r="J473" t="str">
            <v>N/A</v>
          </cell>
          <cell r="K473" t="str">
            <v>N/A</v>
          </cell>
          <cell r="O473" t="str">
            <v>N/A</v>
          </cell>
          <cell r="T473">
            <v>0</v>
          </cell>
        </row>
        <row r="474">
          <cell r="F474" t="str">
            <v>AG-B</v>
          </cell>
          <cell r="G474" t="str">
            <v>PCIA</v>
          </cell>
          <cell r="I474" t="str">
            <v>Vin 16</v>
          </cell>
          <cell r="J474" t="str">
            <v>N/A</v>
          </cell>
          <cell r="K474" t="str">
            <v>N/A</v>
          </cell>
          <cell r="O474" t="str">
            <v>N/A</v>
          </cell>
          <cell r="T474">
            <v>0</v>
          </cell>
        </row>
        <row r="475">
          <cell r="F475" t="str">
            <v>AG-B</v>
          </cell>
          <cell r="G475" t="str">
            <v>PCIA</v>
          </cell>
          <cell r="I475" t="str">
            <v>Vin 17</v>
          </cell>
          <cell r="J475" t="str">
            <v>N/A</v>
          </cell>
          <cell r="K475" t="str">
            <v>N/A</v>
          </cell>
          <cell r="O475" t="str">
            <v>N/A</v>
          </cell>
          <cell r="T475">
            <v>0</v>
          </cell>
        </row>
        <row r="476">
          <cell r="F476" t="str">
            <v>AG-B</v>
          </cell>
          <cell r="G476" t="str">
            <v>PCIA</v>
          </cell>
          <cell r="I476" t="str">
            <v>Vin 18</v>
          </cell>
          <cell r="J476" t="str">
            <v>N/A</v>
          </cell>
          <cell r="K476" t="str">
            <v>N/A</v>
          </cell>
          <cell r="O476" t="str">
            <v>N/A</v>
          </cell>
          <cell r="T476">
            <v>0</v>
          </cell>
        </row>
        <row r="477">
          <cell r="F477" t="str">
            <v>AG-B</v>
          </cell>
          <cell r="G477" t="str">
            <v>PCIA</v>
          </cell>
          <cell r="I477" t="str">
            <v>Vin 19</v>
          </cell>
          <cell r="J477" t="str">
            <v>N/A</v>
          </cell>
          <cell r="K477" t="str">
            <v>N/A</v>
          </cell>
          <cell r="O477" t="str">
            <v>N/A</v>
          </cell>
          <cell r="T477">
            <v>0</v>
          </cell>
        </row>
        <row r="478">
          <cell r="F478" t="str">
            <v>AG-B</v>
          </cell>
          <cell r="G478" t="str">
            <v>PCIA</v>
          </cell>
          <cell r="I478" t="str">
            <v>Vin 20</v>
          </cell>
          <cell r="J478" t="str">
            <v>N/A</v>
          </cell>
          <cell r="K478" t="str">
            <v>N/A</v>
          </cell>
          <cell r="O478" t="str">
            <v>N/A</v>
          </cell>
          <cell r="T478">
            <v>0</v>
          </cell>
        </row>
        <row r="479">
          <cell r="F479" t="str">
            <v>AG-B</v>
          </cell>
          <cell r="G479" t="str">
            <v>PCIA</v>
          </cell>
          <cell r="I479" t="str">
            <v>Vin 21</v>
          </cell>
          <cell r="J479" t="str">
            <v>N/A</v>
          </cell>
          <cell r="K479" t="str">
            <v>N/A</v>
          </cell>
          <cell r="O479" t="str">
            <v>N/A</v>
          </cell>
          <cell r="T479">
            <v>0</v>
          </cell>
        </row>
        <row r="480">
          <cell r="F480" t="str">
            <v>AG-B</v>
          </cell>
          <cell r="G480" t="str">
            <v>PCIA</v>
          </cell>
          <cell r="I480" t="str">
            <v>Vin Bund</v>
          </cell>
          <cell r="J480" t="str">
            <v>N/A</v>
          </cell>
          <cell r="K480" t="str">
            <v>N/A</v>
          </cell>
          <cell r="O480" t="str">
            <v>N/A</v>
          </cell>
          <cell r="T480">
            <v>0</v>
          </cell>
        </row>
        <row r="481">
          <cell r="F481" t="str">
            <v>AG-B</v>
          </cell>
          <cell r="G481" t="str">
            <v>WH</v>
          </cell>
          <cell r="I481" t="str">
            <v>DL</v>
          </cell>
          <cell r="J481" t="str">
            <v>N/A</v>
          </cell>
          <cell r="K481" t="str">
            <v>N/A</v>
          </cell>
          <cell r="O481" t="str">
            <v>N/A</v>
          </cell>
          <cell r="T481">
            <v>0</v>
          </cell>
        </row>
        <row r="482">
          <cell r="F482" t="str">
            <v>AG-B</v>
          </cell>
          <cell r="G482" t="str">
            <v>WH</v>
          </cell>
          <cell r="I482" t="str">
            <v>Energy</v>
          </cell>
          <cell r="J482" t="str">
            <v>Summer</v>
          </cell>
          <cell r="K482" t="str">
            <v>Off Peak</v>
          </cell>
          <cell r="O482" t="str">
            <v>N/A</v>
          </cell>
          <cell r="T482">
            <v>4008101.8263160004</v>
          </cell>
        </row>
        <row r="483">
          <cell r="F483" t="str">
            <v>AG-B</v>
          </cell>
          <cell r="G483" t="str">
            <v>WH</v>
          </cell>
          <cell r="I483" t="str">
            <v>Energy</v>
          </cell>
          <cell r="J483" t="str">
            <v>Summer</v>
          </cell>
          <cell r="K483" t="str">
            <v>Peak</v>
          </cell>
          <cell r="O483" t="str">
            <v>N/A</v>
          </cell>
          <cell r="T483">
            <v>628343.01865800004</v>
          </cell>
        </row>
        <row r="484">
          <cell r="F484" t="str">
            <v>AG-B</v>
          </cell>
          <cell r="G484" t="str">
            <v>WH</v>
          </cell>
          <cell r="I484" t="str">
            <v>Energy</v>
          </cell>
          <cell r="J484" t="str">
            <v>Winter</v>
          </cell>
          <cell r="K484" t="str">
            <v>Off Peak</v>
          </cell>
          <cell r="O484" t="str">
            <v>N/A</v>
          </cell>
          <cell r="T484">
            <v>2333223.4353140001</v>
          </cell>
        </row>
        <row r="485">
          <cell r="F485" t="str">
            <v>AG-B</v>
          </cell>
          <cell r="G485" t="str">
            <v>WH</v>
          </cell>
          <cell r="I485" t="str">
            <v>Energy</v>
          </cell>
          <cell r="J485" t="str">
            <v>Winter</v>
          </cell>
          <cell r="K485" t="str">
            <v>Peak</v>
          </cell>
          <cell r="O485" t="str">
            <v>N/A</v>
          </cell>
          <cell r="T485">
            <v>802489.89876999997</v>
          </cell>
        </row>
        <row r="486">
          <cell r="F486" t="str">
            <v>AG-B</v>
          </cell>
          <cell r="G486" t="str">
            <v>WH</v>
          </cell>
          <cell r="I486" t="str">
            <v>DL</v>
          </cell>
          <cell r="J486" t="str">
            <v>N/A</v>
          </cell>
          <cell r="K486" t="str">
            <v>N/A</v>
          </cell>
          <cell r="O486" t="str">
            <v>N/A</v>
          </cell>
          <cell r="T486">
            <v>0</v>
          </cell>
        </row>
        <row r="487">
          <cell r="F487" t="str">
            <v>AG-B</v>
          </cell>
          <cell r="G487" t="str">
            <v>WH</v>
          </cell>
          <cell r="I487" t="str">
            <v>Energy</v>
          </cell>
          <cell r="J487" t="str">
            <v>Summer</v>
          </cell>
          <cell r="K487" t="str">
            <v>Off Peak</v>
          </cell>
          <cell r="O487" t="str">
            <v>N/A</v>
          </cell>
          <cell r="T487">
            <v>4008101.8263160004</v>
          </cell>
        </row>
        <row r="488">
          <cell r="F488" t="str">
            <v>AG-B</v>
          </cell>
          <cell r="G488" t="str">
            <v>WH</v>
          </cell>
          <cell r="I488" t="str">
            <v>Energy</v>
          </cell>
          <cell r="J488" t="str">
            <v>Summer</v>
          </cell>
          <cell r="K488" t="str">
            <v>Peak</v>
          </cell>
          <cell r="O488" t="str">
            <v>N/A</v>
          </cell>
          <cell r="T488">
            <v>628343.01865800004</v>
          </cell>
        </row>
        <row r="489">
          <cell r="F489" t="str">
            <v>AG-B</v>
          </cell>
          <cell r="G489" t="str">
            <v>WH</v>
          </cell>
          <cell r="I489" t="str">
            <v>Energy</v>
          </cell>
          <cell r="J489" t="str">
            <v>Winter</v>
          </cell>
          <cell r="K489" t="str">
            <v>Off Peak</v>
          </cell>
          <cell r="O489" t="str">
            <v>N/A</v>
          </cell>
          <cell r="T489">
            <v>2333223.4353140001</v>
          </cell>
        </row>
        <row r="490">
          <cell r="F490" t="str">
            <v>AG-B</v>
          </cell>
          <cell r="G490" t="str">
            <v>WH</v>
          </cell>
          <cell r="I490" t="str">
            <v>Energy</v>
          </cell>
          <cell r="J490" t="str">
            <v>Winter</v>
          </cell>
          <cell r="K490" t="str">
            <v>Peak</v>
          </cell>
          <cell r="O490" t="str">
            <v>N/A</v>
          </cell>
          <cell r="T490">
            <v>802489.89876999997</v>
          </cell>
        </row>
        <row r="491">
          <cell r="F491" t="str">
            <v>AG-B</v>
          </cell>
          <cell r="G491" t="str">
            <v>Distribution</v>
          </cell>
          <cell r="I491" t="str">
            <v>Customer</v>
          </cell>
          <cell r="J491" t="str">
            <v>Summer</v>
          </cell>
          <cell r="K491" t="str">
            <v>N/A</v>
          </cell>
          <cell r="O491" t="str">
            <v>N/A</v>
          </cell>
          <cell r="T491">
            <v>0</v>
          </cell>
        </row>
        <row r="492">
          <cell r="F492" t="str">
            <v>AG-B</v>
          </cell>
          <cell r="G492" t="str">
            <v>Distribution</v>
          </cell>
          <cell r="I492" t="str">
            <v>Customer</v>
          </cell>
          <cell r="J492" t="str">
            <v>Winter</v>
          </cell>
          <cell r="K492" t="str">
            <v>N/A</v>
          </cell>
          <cell r="O492" t="str">
            <v>N/A</v>
          </cell>
          <cell r="T492">
            <v>0</v>
          </cell>
        </row>
        <row r="493">
          <cell r="F493" t="str">
            <v>AG-B</v>
          </cell>
          <cell r="G493" t="str">
            <v>Distribution</v>
          </cell>
          <cell r="I493" t="str">
            <v>Demand</v>
          </cell>
          <cell r="J493" t="str">
            <v>Summer</v>
          </cell>
          <cell r="K493" t="str">
            <v>Maximum kW</v>
          </cell>
          <cell r="O493" t="str">
            <v>N/A</v>
          </cell>
          <cell r="T493">
            <v>0</v>
          </cell>
        </row>
        <row r="494">
          <cell r="F494" t="str">
            <v>AG-B</v>
          </cell>
          <cell r="G494" t="str">
            <v>Distribution</v>
          </cell>
          <cell r="I494" t="str">
            <v>Demand</v>
          </cell>
          <cell r="J494" t="str">
            <v>Winter</v>
          </cell>
          <cell r="K494" t="str">
            <v>Maximum kW</v>
          </cell>
          <cell r="O494" t="str">
            <v>N/A</v>
          </cell>
          <cell r="T494">
            <v>0</v>
          </cell>
        </row>
        <row r="495">
          <cell r="F495" t="str">
            <v>AG-B</v>
          </cell>
          <cell r="G495" t="str">
            <v>Distribution</v>
          </cell>
          <cell r="I495" t="str">
            <v>Demand</v>
          </cell>
          <cell r="J495" t="str">
            <v>Summer</v>
          </cell>
          <cell r="K495" t="str">
            <v>Peak</v>
          </cell>
          <cell r="O495" t="str">
            <v>N/A</v>
          </cell>
          <cell r="T495">
            <v>0</v>
          </cell>
        </row>
        <row r="496">
          <cell r="F496" t="str">
            <v>AG-B</v>
          </cell>
          <cell r="G496" t="str">
            <v>PPP</v>
          </cell>
          <cell r="I496" t="str">
            <v>DL</v>
          </cell>
          <cell r="J496" t="str">
            <v>N/A</v>
          </cell>
          <cell r="K496" t="str">
            <v>N/A</v>
          </cell>
          <cell r="O496" t="str">
            <v>N/A</v>
          </cell>
          <cell r="T496">
            <v>0</v>
          </cell>
        </row>
        <row r="497">
          <cell r="F497" t="str">
            <v>AG-B</v>
          </cell>
          <cell r="G497" t="str">
            <v>CTC</v>
          </cell>
          <cell r="I497" t="str">
            <v>DL</v>
          </cell>
          <cell r="J497" t="str">
            <v>N/A</v>
          </cell>
          <cell r="K497" t="str">
            <v>N/A</v>
          </cell>
          <cell r="O497" t="str">
            <v>N/A</v>
          </cell>
          <cell r="T497">
            <v>0</v>
          </cell>
        </row>
        <row r="498">
          <cell r="F498" t="str">
            <v>AG-B</v>
          </cell>
          <cell r="G498" t="str">
            <v>WFC</v>
          </cell>
          <cell r="I498" t="str">
            <v>DL</v>
          </cell>
          <cell r="J498" t="str">
            <v>N/A</v>
          </cell>
          <cell r="K498" t="str">
            <v>N/A</v>
          </cell>
          <cell r="O498" t="str">
            <v>N/A</v>
          </cell>
          <cell r="T498">
            <v>0</v>
          </cell>
        </row>
        <row r="499">
          <cell r="F499" t="str">
            <v>AG-B</v>
          </cell>
          <cell r="G499" t="str">
            <v>ECRA</v>
          </cell>
          <cell r="I499" t="str">
            <v>DL</v>
          </cell>
          <cell r="J499" t="str">
            <v>N/A</v>
          </cell>
          <cell r="K499" t="str">
            <v>N/A</v>
          </cell>
          <cell r="O499" t="str">
            <v>N/A</v>
          </cell>
          <cell r="T499">
            <v>0</v>
          </cell>
        </row>
        <row r="500">
          <cell r="F500" t="str">
            <v>AG-B</v>
          </cell>
          <cell r="G500" t="str">
            <v>ND</v>
          </cell>
          <cell r="I500" t="str">
            <v>DL</v>
          </cell>
          <cell r="J500" t="str">
            <v>N/A</v>
          </cell>
          <cell r="K500" t="str">
            <v>N/A</v>
          </cell>
          <cell r="O500" t="str">
            <v>N/A</v>
          </cell>
          <cell r="T500">
            <v>0</v>
          </cell>
        </row>
        <row r="501">
          <cell r="F501" t="str">
            <v>AG-B</v>
          </cell>
          <cell r="G501" t="str">
            <v>PPP</v>
          </cell>
          <cell r="I501" t="str">
            <v>DL</v>
          </cell>
          <cell r="J501" t="str">
            <v>N/A</v>
          </cell>
          <cell r="K501" t="str">
            <v>N/A</v>
          </cell>
          <cell r="O501" t="str">
            <v>N/A</v>
          </cell>
          <cell r="T501">
            <v>0</v>
          </cell>
        </row>
        <row r="502">
          <cell r="F502" t="str">
            <v>AG-B</v>
          </cell>
          <cell r="G502" t="str">
            <v>RB</v>
          </cell>
          <cell r="I502" t="str">
            <v>DL</v>
          </cell>
          <cell r="J502" t="str">
            <v>N/A</v>
          </cell>
          <cell r="K502" t="str">
            <v>N/A</v>
          </cell>
          <cell r="O502" t="str">
            <v>N/A</v>
          </cell>
          <cell r="T502">
            <v>0</v>
          </cell>
        </row>
        <row r="503">
          <cell r="F503" t="str">
            <v>AG-B</v>
          </cell>
          <cell r="G503" t="str">
            <v>RBC</v>
          </cell>
          <cell r="I503" t="str">
            <v>DL</v>
          </cell>
          <cell r="J503" t="str">
            <v>N/A</v>
          </cell>
          <cell r="K503" t="str">
            <v>N/A</v>
          </cell>
          <cell r="O503" t="str">
            <v>N/A</v>
          </cell>
          <cell r="T503">
            <v>0</v>
          </cell>
        </row>
        <row r="504">
          <cell r="F504" t="str">
            <v>AG-B</v>
          </cell>
          <cell r="G504" t="str">
            <v>WH</v>
          </cell>
          <cell r="I504" t="str">
            <v>DL</v>
          </cell>
          <cell r="J504" t="str">
            <v>N/A</v>
          </cell>
          <cell r="K504" t="str">
            <v>N/A</v>
          </cell>
          <cell r="O504" t="str">
            <v>N/A</v>
          </cell>
          <cell r="T504">
            <v>0</v>
          </cell>
        </row>
        <row r="505">
          <cell r="F505" t="str">
            <v>AG-B</v>
          </cell>
          <cell r="G505" t="str">
            <v>Distribution</v>
          </cell>
          <cell r="I505" t="str">
            <v>E-BIP Discount</v>
          </cell>
          <cell r="J505" t="str">
            <v>Summer</v>
          </cell>
          <cell r="K505" t="str">
            <v>Pot. Ld Red.</v>
          </cell>
          <cell r="O505" t="str">
            <v>N/A</v>
          </cell>
          <cell r="T505">
            <v>0</v>
          </cell>
        </row>
        <row r="506">
          <cell r="F506" t="str">
            <v>AG-B</v>
          </cell>
          <cell r="G506" t="str">
            <v>Distribution</v>
          </cell>
          <cell r="I506" t="str">
            <v>E-BIP Discount</v>
          </cell>
          <cell r="J506" t="str">
            <v>Summer</v>
          </cell>
          <cell r="K506" t="str">
            <v>UFR</v>
          </cell>
          <cell r="O506" t="str">
            <v>N/A</v>
          </cell>
          <cell r="T506">
            <v>0</v>
          </cell>
        </row>
        <row r="507">
          <cell r="F507" t="str">
            <v>AG-B</v>
          </cell>
          <cell r="G507" t="str">
            <v>Distribution</v>
          </cell>
          <cell r="I507" t="str">
            <v>E-BIP Discount</v>
          </cell>
          <cell r="J507" t="str">
            <v>Winter</v>
          </cell>
          <cell r="K507" t="str">
            <v>Pot. Ld Red.</v>
          </cell>
          <cell r="O507" t="str">
            <v>N/A</v>
          </cell>
          <cell r="T507">
            <v>0</v>
          </cell>
        </row>
        <row r="508">
          <cell r="F508" t="str">
            <v>AG-B</v>
          </cell>
          <cell r="G508" t="str">
            <v>Distribution</v>
          </cell>
          <cell r="I508" t="str">
            <v>E-BIP Discount</v>
          </cell>
          <cell r="J508" t="str">
            <v>Winter</v>
          </cell>
          <cell r="K508" t="str">
            <v>UFR</v>
          </cell>
          <cell r="O508" t="str">
            <v>N/A</v>
          </cell>
          <cell r="T508">
            <v>0</v>
          </cell>
        </row>
        <row r="509">
          <cell r="F509" t="str">
            <v>AG-B</v>
          </cell>
          <cell r="G509" t="str">
            <v>PPP</v>
          </cell>
          <cell r="I509" t="str">
            <v>Energy</v>
          </cell>
          <cell r="J509" t="str">
            <v>Summer</v>
          </cell>
          <cell r="K509" t="str">
            <v>Off Peak</v>
          </cell>
          <cell r="O509" t="str">
            <v>N/A</v>
          </cell>
          <cell r="T509">
            <v>0</v>
          </cell>
        </row>
        <row r="510">
          <cell r="F510" t="str">
            <v>AG-B</v>
          </cell>
          <cell r="G510" t="str">
            <v>PPP</v>
          </cell>
          <cell r="I510" t="str">
            <v>Energy</v>
          </cell>
          <cell r="J510" t="str">
            <v>Summer</v>
          </cell>
          <cell r="K510" t="str">
            <v>Peak</v>
          </cell>
          <cell r="O510" t="str">
            <v>N/A</v>
          </cell>
          <cell r="T510">
            <v>0</v>
          </cell>
        </row>
        <row r="511">
          <cell r="F511" t="str">
            <v>AG-B</v>
          </cell>
          <cell r="G511" t="str">
            <v>PPP</v>
          </cell>
          <cell r="I511" t="str">
            <v>Energy</v>
          </cell>
          <cell r="J511" t="str">
            <v>Winter</v>
          </cell>
          <cell r="K511" t="str">
            <v>Off Peak</v>
          </cell>
          <cell r="O511" t="str">
            <v>N/A</v>
          </cell>
          <cell r="T511">
            <v>0</v>
          </cell>
        </row>
        <row r="512">
          <cell r="F512" t="str">
            <v>AG-B</v>
          </cell>
          <cell r="G512" t="str">
            <v>PPP</v>
          </cell>
          <cell r="I512" t="str">
            <v>Energy</v>
          </cell>
          <cell r="J512" t="str">
            <v>Winter</v>
          </cell>
          <cell r="K512" t="str">
            <v>Peak</v>
          </cell>
          <cell r="O512" t="str">
            <v>N/A</v>
          </cell>
          <cell r="T512">
            <v>0</v>
          </cell>
        </row>
        <row r="513">
          <cell r="F513" t="str">
            <v>AG-B</v>
          </cell>
          <cell r="G513" t="str">
            <v>AB32 Credit</v>
          </cell>
          <cell r="I513" t="str">
            <v>Energy</v>
          </cell>
          <cell r="J513" t="str">
            <v>Summer</v>
          </cell>
          <cell r="K513" t="str">
            <v>Off Peak</v>
          </cell>
          <cell r="O513" t="str">
            <v>N/A</v>
          </cell>
          <cell r="T513">
            <v>0</v>
          </cell>
        </row>
        <row r="514">
          <cell r="F514" t="str">
            <v>AG-B</v>
          </cell>
          <cell r="G514" t="str">
            <v>AB32 Credit</v>
          </cell>
          <cell r="I514" t="str">
            <v>Energy</v>
          </cell>
          <cell r="J514" t="str">
            <v>Summer</v>
          </cell>
          <cell r="K514" t="str">
            <v>Peak</v>
          </cell>
          <cell r="O514" t="str">
            <v>N/A</v>
          </cell>
          <cell r="T514">
            <v>0</v>
          </cell>
        </row>
        <row r="515">
          <cell r="F515" t="str">
            <v>AG-B</v>
          </cell>
          <cell r="G515" t="str">
            <v>AB32 Credit</v>
          </cell>
          <cell r="I515" t="str">
            <v>Energy</v>
          </cell>
          <cell r="J515" t="str">
            <v>Winter</v>
          </cell>
          <cell r="K515" t="str">
            <v>Off Peak</v>
          </cell>
          <cell r="O515" t="str">
            <v>N/A</v>
          </cell>
          <cell r="T515">
            <v>0</v>
          </cell>
        </row>
        <row r="516">
          <cell r="F516" t="str">
            <v>AG-B</v>
          </cell>
          <cell r="G516" t="str">
            <v>AB32 Credit</v>
          </cell>
          <cell r="I516" t="str">
            <v>Energy</v>
          </cell>
          <cell r="J516" t="str">
            <v>Winter</v>
          </cell>
          <cell r="K516" t="str">
            <v>Peak</v>
          </cell>
          <cell r="O516" t="str">
            <v>N/A</v>
          </cell>
          <cell r="T516">
            <v>0</v>
          </cell>
        </row>
        <row r="517">
          <cell r="F517" t="str">
            <v>AG-B</v>
          </cell>
          <cell r="G517" t="str">
            <v>TRA</v>
          </cell>
          <cell r="I517" t="str">
            <v>Energy</v>
          </cell>
          <cell r="J517" t="str">
            <v>Summer</v>
          </cell>
          <cell r="K517" t="str">
            <v>Off Peak</v>
          </cell>
          <cell r="O517" t="str">
            <v>N/A</v>
          </cell>
          <cell r="T517">
            <v>0</v>
          </cell>
        </row>
        <row r="518">
          <cell r="F518" t="str">
            <v>AG-B</v>
          </cell>
          <cell r="G518" t="str">
            <v>TRA</v>
          </cell>
          <cell r="I518" t="str">
            <v>Energy</v>
          </cell>
          <cell r="J518" t="str">
            <v>Summer</v>
          </cell>
          <cell r="K518" t="str">
            <v>Peak</v>
          </cell>
          <cell r="O518" t="str">
            <v>N/A</v>
          </cell>
          <cell r="T518">
            <v>0</v>
          </cell>
        </row>
        <row r="519">
          <cell r="F519" t="str">
            <v>AG-B</v>
          </cell>
          <cell r="G519" t="str">
            <v>TRA</v>
          </cell>
          <cell r="I519" t="str">
            <v>Energy</v>
          </cell>
          <cell r="J519" t="str">
            <v>Winter</v>
          </cell>
          <cell r="K519" t="str">
            <v>Off Peak</v>
          </cell>
          <cell r="O519" t="str">
            <v>N/A</v>
          </cell>
          <cell r="T519">
            <v>0</v>
          </cell>
        </row>
        <row r="520">
          <cell r="F520" t="str">
            <v>AG-B</v>
          </cell>
          <cell r="G520" t="str">
            <v>TRA</v>
          </cell>
          <cell r="I520" t="str">
            <v>Energy</v>
          </cell>
          <cell r="J520" t="str">
            <v>Winter</v>
          </cell>
          <cell r="K520" t="str">
            <v>Peak</v>
          </cell>
          <cell r="O520" t="str">
            <v>N/A</v>
          </cell>
          <cell r="T520">
            <v>0</v>
          </cell>
        </row>
        <row r="521">
          <cell r="F521" t="str">
            <v>AG-B</v>
          </cell>
          <cell r="G521" t="str">
            <v>CTC</v>
          </cell>
          <cell r="I521" t="str">
            <v>Energy</v>
          </cell>
          <cell r="J521" t="str">
            <v>Summer</v>
          </cell>
          <cell r="K521" t="str">
            <v>Off Peak</v>
          </cell>
          <cell r="O521" t="str">
            <v>N/A</v>
          </cell>
          <cell r="T521">
            <v>0</v>
          </cell>
        </row>
        <row r="522">
          <cell r="F522" t="str">
            <v>AG-B</v>
          </cell>
          <cell r="G522" t="str">
            <v>CTC</v>
          </cell>
          <cell r="I522" t="str">
            <v>Energy</v>
          </cell>
          <cell r="J522" t="str">
            <v>Summer</v>
          </cell>
          <cell r="K522" t="str">
            <v>Peak</v>
          </cell>
          <cell r="O522" t="str">
            <v>N/A</v>
          </cell>
          <cell r="T522">
            <v>0</v>
          </cell>
        </row>
        <row r="523">
          <cell r="F523" t="str">
            <v>AG-B</v>
          </cell>
          <cell r="G523" t="str">
            <v>CTC</v>
          </cell>
          <cell r="I523" t="str">
            <v>Energy</v>
          </cell>
          <cell r="J523" t="str">
            <v>Winter</v>
          </cell>
          <cell r="K523" t="str">
            <v>Off Peak</v>
          </cell>
          <cell r="O523" t="str">
            <v>N/A</v>
          </cell>
          <cell r="T523">
            <v>0</v>
          </cell>
        </row>
        <row r="524">
          <cell r="F524" t="str">
            <v>AG-B</v>
          </cell>
          <cell r="G524" t="str">
            <v>CTC</v>
          </cell>
          <cell r="I524" t="str">
            <v>Energy</v>
          </cell>
          <cell r="J524" t="str">
            <v>Winter</v>
          </cell>
          <cell r="K524" t="str">
            <v>Peak</v>
          </cell>
          <cell r="O524" t="str">
            <v>N/A</v>
          </cell>
          <cell r="T524">
            <v>0</v>
          </cell>
        </row>
        <row r="525">
          <cell r="F525" t="str">
            <v>AG-B</v>
          </cell>
          <cell r="G525" t="str">
            <v>Distribution</v>
          </cell>
          <cell r="I525" t="str">
            <v>Energy</v>
          </cell>
          <cell r="J525" t="str">
            <v>Summer</v>
          </cell>
          <cell r="K525" t="str">
            <v>Off Peak</v>
          </cell>
          <cell r="O525" t="str">
            <v>N/A</v>
          </cell>
          <cell r="T525">
            <v>0</v>
          </cell>
        </row>
        <row r="526">
          <cell r="F526" t="str">
            <v>AG-B</v>
          </cell>
          <cell r="G526" t="str">
            <v>Distribution</v>
          </cell>
          <cell r="I526" t="str">
            <v>Energy</v>
          </cell>
          <cell r="J526" t="str">
            <v>Summer</v>
          </cell>
          <cell r="K526" t="str">
            <v>Peak</v>
          </cell>
          <cell r="O526" t="str">
            <v>N/A</v>
          </cell>
          <cell r="T526">
            <v>0</v>
          </cell>
        </row>
        <row r="527">
          <cell r="F527" t="str">
            <v>AG-B</v>
          </cell>
          <cell r="G527" t="str">
            <v>Distribution</v>
          </cell>
          <cell r="I527" t="str">
            <v>Energy</v>
          </cell>
          <cell r="J527" t="str">
            <v>Winter</v>
          </cell>
          <cell r="K527" t="str">
            <v>Off Peak</v>
          </cell>
          <cell r="O527" t="str">
            <v>N/A</v>
          </cell>
          <cell r="T527">
            <v>0</v>
          </cell>
        </row>
        <row r="528">
          <cell r="F528" t="str">
            <v>AG-B</v>
          </cell>
          <cell r="G528" t="str">
            <v>Distribution</v>
          </cell>
          <cell r="I528" t="str">
            <v>Energy</v>
          </cell>
          <cell r="J528" t="str">
            <v>Winter</v>
          </cell>
          <cell r="K528" t="str">
            <v>Peak</v>
          </cell>
          <cell r="O528" t="str">
            <v>N/A</v>
          </cell>
          <cell r="T528">
            <v>0</v>
          </cell>
        </row>
        <row r="529">
          <cell r="F529" t="str">
            <v>AG-B</v>
          </cell>
          <cell r="G529" t="str">
            <v>WFC</v>
          </cell>
          <cell r="I529" t="str">
            <v>Energy</v>
          </cell>
          <cell r="J529" t="str">
            <v>Summer</v>
          </cell>
          <cell r="K529" t="str">
            <v>Off Peak</v>
          </cell>
          <cell r="O529" t="str">
            <v>N/A</v>
          </cell>
          <cell r="T529">
            <v>0</v>
          </cell>
        </row>
        <row r="530">
          <cell r="F530" t="str">
            <v>AG-B</v>
          </cell>
          <cell r="G530" t="str">
            <v>WFC</v>
          </cell>
          <cell r="I530" t="str">
            <v>Energy</v>
          </cell>
          <cell r="J530" t="str">
            <v>Summer</v>
          </cell>
          <cell r="K530" t="str">
            <v>Peak</v>
          </cell>
          <cell r="O530" t="str">
            <v>N/A</v>
          </cell>
          <cell r="T530">
            <v>0</v>
          </cell>
        </row>
        <row r="531">
          <cell r="F531" t="str">
            <v>AG-B</v>
          </cell>
          <cell r="G531" t="str">
            <v>WFC</v>
          </cell>
          <cell r="I531" t="str">
            <v>Energy</v>
          </cell>
          <cell r="J531" t="str">
            <v>Winter</v>
          </cell>
          <cell r="K531" t="str">
            <v>Off Peak</v>
          </cell>
          <cell r="O531" t="str">
            <v>N/A</v>
          </cell>
          <cell r="T531">
            <v>0</v>
          </cell>
        </row>
        <row r="532">
          <cell r="F532" t="str">
            <v>AG-B</v>
          </cell>
          <cell r="G532" t="str">
            <v>WFC</v>
          </cell>
          <cell r="I532" t="str">
            <v>Energy</v>
          </cell>
          <cell r="J532" t="str">
            <v>Winter</v>
          </cell>
          <cell r="K532" t="str">
            <v>Peak</v>
          </cell>
          <cell r="O532" t="str">
            <v>N/A</v>
          </cell>
          <cell r="T532">
            <v>0</v>
          </cell>
        </row>
        <row r="533">
          <cell r="F533" t="str">
            <v>AG-B</v>
          </cell>
          <cell r="G533" t="str">
            <v>ECRA</v>
          </cell>
          <cell r="I533" t="str">
            <v>Energy</v>
          </cell>
          <cell r="J533" t="str">
            <v>Summer</v>
          </cell>
          <cell r="K533" t="str">
            <v>Off Peak</v>
          </cell>
          <cell r="O533" t="str">
            <v>N/A</v>
          </cell>
          <cell r="T533">
            <v>0</v>
          </cell>
        </row>
        <row r="534">
          <cell r="F534" t="str">
            <v>AG-B</v>
          </cell>
          <cell r="G534" t="str">
            <v>ECRA</v>
          </cell>
          <cell r="I534" t="str">
            <v>Energy</v>
          </cell>
          <cell r="J534" t="str">
            <v>Summer</v>
          </cell>
          <cell r="K534" t="str">
            <v>Peak</v>
          </cell>
          <cell r="O534" t="str">
            <v>N/A</v>
          </cell>
          <cell r="T534">
            <v>0</v>
          </cell>
        </row>
        <row r="535">
          <cell r="F535" t="str">
            <v>AG-B</v>
          </cell>
          <cell r="G535" t="str">
            <v>ECRA</v>
          </cell>
          <cell r="I535" t="str">
            <v>Energy</v>
          </cell>
          <cell r="J535" t="str">
            <v>Winter</v>
          </cell>
          <cell r="K535" t="str">
            <v>Off Peak</v>
          </cell>
          <cell r="O535" t="str">
            <v>N/A</v>
          </cell>
          <cell r="T535">
            <v>0</v>
          </cell>
        </row>
        <row r="536">
          <cell r="F536" t="str">
            <v>AG-B</v>
          </cell>
          <cell r="G536" t="str">
            <v>ECRA</v>
          </cell>
          <cell r="I536" t="str">
            <v>Energy</v>
          </cell>
          <cell r="J536" t="str">
            <v>Winter</v>
          </cell>
          <cell r="K536" t="str">
            <v>Peak</v>
          </cell>
          <cell r="O536" t="str">
            <v>N/A</v>
          </cell>
          <cell r="T536">
            <v>0</v>
          </cell>
        </row>
        <row r="537">
          <cell r="F537" t="str">
            <v>AG-B</v>
          </cell>
          <cell r="G537" t="str">
            <v>Generation</v>
          </cell>
          <cell r="I537" t="str">
            <v>Energy</v>
          </cell>
          <cell r="J537" t="str">
            <v>Summer</v>
          </cell>
          <cell r="K537" t="str">
            <v>Off Peak</v>
          </cell>
          <cell r="O537" t="str">
            <v>N/A</v>
          </cell>
          <cell r="T537">
            <v>0</v>
          </cell>
        </row>
        <row r="538">
          <cell r="F538" t="str">
            <v>AG-B</v>
          </cell>
          <cell r="G538" t="str">
            <v>Generation</v>
          </cell>
          <cell r="I538" t="str">
            <v>Energy</v>
          </cell>
          <cell r="J538" t="str">
            <v>Summer</v>
          </cell>
          <cell r="K538" t="str">
            <v>Peak</v>
          </cell>
          <cell r="O538" t="str">
            <v>N/A</v>
          </cell>
          <cell r="T538">
            <v>0</v>
          </cell>
        </row>
        <row r="539">
          <cell r="F539" t="str">
            <v>AG-B</v>
          </cell>
          <cell r="G539" t="str">
            <v>Generation</v>
          </cell>
          <cell r="I539" t="str">
            <v>Energy</v>
          </cell>
          <cell r="J539" t="str">
            <v>Winter</v>
          </cell>
          <cell r="K539" t="str">
            <v>Off Peak</v>
          </cell>
          <cell r="O539" t="str">
            <v>N/A</v>
          </cell>
          <cell r="T539">
            <v>0</v>
          </cell>
        </row>
        <row r="540">
          <cell r="F540" t="str">
            <v>AG-B</v>
          </cell>
          <cell r="G540" t="str">
            <v>Generation</v>
          </cell>
          <cell r="I540" t="str">
            <v>Energy</v>
          </cell>
          <cell r="J540" t="str">
            <v>Winter</v>
          </cell>
          <cell r="K540" t="str">
            <v>Peak</v>
          </cell>
          <cell r="O540" t="str">
            <v>N/A</v>
          </cell>
          <cell r="T540">
            <v>0</v>
          </cell>
        </row>
        <row r="541">
          <cell r="F541" t="str">
            <v>AG-B</v>
          </cell>
          <cell r="G541" t="str">
            <v>ND</v>
          </cell>
          <cell r="I541" t="str">
            <v>Energy</v>
          </cell>
          <cell r="J541" t="str">
            <v>Summer</v>
          </cell>
          <cell r="K541" t="str">
            <v>Off Peak</v>
          </cell>
          <cell r="O541" t="str">
            <v>N/A</v>
          </cell>
          <cell r="T541">
            <v>0</v>
          </cell>
        </row>
        <row r="542">
          <cell r="F542" t="str">
            <v>AG-B</v>
          </cell>
          <cell r="G542" t="str">
            <v>ND</v>
          </cell>
          <cell r="I542" t="str">
            <v>Energy</v>
          </cell>
          <cell r="J542" t="str">
            <v>Summer</v>
          </cell>
          <cell r="K542" t="str">
            <v>Peak</v>
          </cell>
          <cell r="O542" t="str">
            <v>N/A</v>
          </cell>
          <cell r="T542">
            <v>0</v>
          </cell>
        </row>
        <row r="543">
          <cell r="F543" t="str">
            <v>AG-B</v>
          </cell>
          <cell r="G543" t="str">
            <v>ND</v>
          </cell>
          <cell r="I543" t="str">
            <v>Energy</v>
          </cell>
          <cell r="J543" t="str">
            <v>Winter</v>
          </cell>
          <cell r="K543" t="str">
            <v>Off Peak</v>
          </cell>
          <cell r="O543" t="str">
            <v>N/A</v>
          </cell>
          <cell r="T543">
            <v>0</v>
          </cell>
        </row>
        <row r="544">
          <cell r="F544" t="str">
            <v>AG-B</v>
          </cell>
          <cell r="G544" t="str">
            <v>ND</v>
          </cell>
          <cell r="I544" t="str">
            <v>Energy</v>
          </cell>
          <cell r="J544" t="str">
            <v>Winter</v>
          </cell>
          <cell r="K544" t="str">
            <v>Peak</v>
          </cell>
          <cell r="O544" t="str">
            <v>N/A</v>
          </cell>
          <cell r="T544">
            <v>0</v>
          </cell>
        </row>
        <row r="545">
          <cell r="F545" t="str">
            <v>AG-B</v>
          </cell>
          <cell r="G545" t="str">
            <v>NSGC</v>
          </cell>
          <cell r="I545" t="str">
            <v>Energy</v>
          </cell>
          <cell r="J545" t="str">
            <v>Summer</v>
          </cell>
          <cell r="K545" t="str">
            <v>Off Peak</v>
          </cell>
          <cell r="O545" t="str">
            <v>N/A</v>
          </cell>
          <cell r="T545">
            <v>0</v>
          </cell>
        </row>
        <row r="546">
          <cell r="F546" t="str">
            <v>AG-B</v>
          </cell>
          <cell r="G546" t="str">
            <v>NSGC</v>
          </cell>
          <cell r="I546" t="str">
            <v>Energy</v>
          </cell>
          <cell r="J546" t="str">
            <v>Summer</v>
          </cell>
          <cell r="K546" t="str">
            <v>Peak</v>
          </cell>
          <cell r="O546" t="str">
            <v>N/A</v>
          </cell>
          <cell r="T546">
            <v>0</v>
          </cell>
        </row>
        <row r="547">
          <cell r="F547" t="str">
            <v>AG-B</v>
          </cell>
          <cell r="G547" t="str">
            <v>NSGC</v>
          </cell>
          <cell r="I547" t="str">
            <v>Energy</v>
          </cell>
          <cell r="J547" t="str">
            <v>Winter</v>
          </cell>
          <cell r="K547" t="str">
            <v>Off Peak</v>
          </cell>
          <cell r="O547" t="str">
            <v>N/A</v>
          </cell>
          <cell r="T547">
            <v>0</v>
          </cell>
        </row>
        <row r="548">
          <cell r="F548" t="str">
            <v>AG-B</v>
          </cell>
          <cell r="G548" t="str">
            <v>NSGC</v>
          </cell>
          <cell r="I548" t="str">
            <v>Energy</v>
          </cell>
          <cell r="J548" t="str">
            <v>Winter</v>
          </cell>
          <cell r="K548" t="str">
            <v>Peak</v>
          </cell>
          <cell r="O548" t="str">
            <v>N/A</v>
          </cell>
          <cell r="T548">
            <v>0</v>
          </cell>
        </row>
        <row r="549">
          <cell r="F549" t="str">
            <v>AG-B</v>
          </cell>
          <cell r="G549" t="str">
            <v>RS</v>
          </cell>
          <cell r="I549" t="str">
            <v>Energy</v>
          </cell>
          <cell r="J549" t="str">
            <v>Summer</v>
          </cell>
          <cell r="K549" t="str">
            <v>Peak</v>
          </cell>
          <cell r="O549" t="str">
            <v>N/A</v>
          </cell>
          <cell r="T549">
            <v>0</v>
          </cell>
        </row>
        <row r="550">
          <cell r="F550" t="str">
            <v>AG-B</v>
          </cell>
          <cell r="G550" t="str">
            <v>RS</v>
          </cell>
          <cell r="I550" t="str">
            <v>Energy</v>
          </cell>
          <cell r="J550" t="str">
            <v>Summer</v>
          </cell>
          <cell r="K550" t="str">
            <v>Off Peak</v>
          </cell>
          <cell r="O550" t="str">
            <v>N/A</v>
          </cell>
          <cell r="T550">
            <v>0</v>
          </cell>
        </row>
        <row r="551">
          <cell r="F551" t="str">
            <v>AG-B</v>
          </cell>
          <cell r="G551" t="str">
            <v>RS</v>
          </cell>
          <cell r="I551" t="str">
            <v>Energy</v>
          </cell>
          <cell r="J551" t="str">
            <v>Winter</v>
          </cell>
          <cell r="K551" t="str">
            <v>Peak</v>
          </cell>
          <cell r="O551" t="str">
            <v>N/A</v>
          </cell>
          <cell r="T551">
            <v>0</v>
          </cell>
        </row>
        <row r="552">
          <cell r="F552" t="str">
            <v>AG-B</v>
          </cell>
          <cell r="G552" t="str">
            <v>RS</v>
          </cell>
          <cell r="I552" t="str">
            <v>Energy</v>
          </cell>
          <cell r="J552" t="str">
            <v>Winter</v>
          </cell>
          <cell r="K552" t="str">
            <v>Off Peak</v>
          </cell>
          <cell r="O552" t="str">
            <v>N/A</v>
          </cell>
          <cell r="T552">
            <v>0</v>
          </cell>
        </row>
        <row r="553">
          <cell r="F553" t="str">
            <v>AG-B</v>
          </cell>
          <cell r="G553" t="str">
            <v>Trans</v>
          </cell>
          <cell r="I553" t="str">
            <v>Energy</v>
          </cell>
          <cell r="J553" t="str">
            <v>Summer</v>
          </cell>
          <cell r="K553" t="str">
            <v>Off Peak</v>
          </cell>
          <cell r="O553" t="str">
            <v>N/A</v>
          </cell>
          <cell r="T553">
            <v>0</v>
          </cell>
        </row>
        <row r="554">
          <cell r="F554" t="str">
            <v>AG-B</v>
          </cell>
          <cell r="G554" t="str">
            <v>Trans</v>
          </cell>
          <cell r="I554" t="str">
            <v>Energy</v>
          </cell>
          <cell r="J554" t="str">
            <v>Summer</v>
          </cell>
          <cell r="K554" t="str">
            <v>Peak</v>
          </cell>
          <cell r="O554" t="str">
            <v>N/A</v>
          </cell>
          <cell r="T554">
            <v>0</v>
          </cell>
        </row>
        <row r="555">
          <cell r="F555" t="str">
            <v>AG-B</v>
          </cell>
          <cell r="G555" t="str">
            <v>Trans</v>
          </cell>
          <cell r="I555" t="str">
            <v>Energy</v>
          </cell>
          <cell r="J555" t="str">
            <v>Winter</v>
          </cell>
          <cell r="K555" t="str">
            <v>Off Peak</v>
          </cell>
          <cell r="O555" t="str">
            <v>N/A</v>
          </cell>
          <cell r="T555">
            <v>0</v>
          </cell>
        </row>
        <row r="556">
          <cell r="F556" t="str">
            <v>AG-B</v>
          </cell>
          <cell r="G556" t="str">
            <v>Trans</v>
          </cell>
          <cell r="I556" t="str">
            <v>Energy</v>
          </cell>
          <cell r="J556" t="str">
            <v>Winter</v>
          </cell>
          <cell r="K556" t="str">
            <v>Peak</v>
          </cell>
          <cell r="O556" t="str">
            <v>N/A</v>
          </cell>
          <cell r="T556">
            <v>0</v>
          </cell>
        </row>
        <row r="557">
          <cell r="F557" t="str">
            <v>AG-B</v>
          </cell>
          <cell r="G557" t="str">
            <v>PPP</v>
          </cell>
          <cell r="I557" t="str">
            <v>Energy</v>
          </cell>
          <cell r="J557" t="str">
            <v>Summer</v>
          </cell>
          <cell r="K557" t="str">
            <v>Off Peak</v>
          </cell>
          <cell r="O557" t="str">
            <v>N/A</v>
          </cell>
          <cell r="T557">
            <v>0</v>
          </cell>
        </row>
        <row r="558">
          <cell r="F558" t="str">
            <v>AG-B</v>
          </cell>
          <cell r="G558" t="str">
            <v>PPP</v>
          </cell>
          <cell r="I558" t="str">
            <v>Energy</v>
          </cell>
          <cell r="J558" t="str">
            <v>Summer</v>
          </cell>
          <cell r="K558" t="str">
            <v>Peak</v>
          </cell>
          <cell r="O558" t="str">
            <v>N/A</v>
          </cell>
          <cell r="T558">
            <v>0</v>
          </cell>
        </row>
        <row r="559">
          <cell r="F559" t="str">
            <v>AG-B</v>
          </cell>
          <cell r="G559" t="str">
            <v>PPP</v>
          </cell>
          <cell r="I559" t="str">
            <v>Energy</v>
          </cell>
          <cell r="J559" t="str">
            <v>Winter</v>
          </cell>
          <cell r="K559" t="str">
            <v>Off Peak</v>
          </cell>
          <cell r="O559" t="str">
            <v>N/A</v>
          </cell>
          <cell r="T559">
            <v>0</v>
          </cell>
        </row>
        <row r="560">
          <cell r="F560" t="str">
            <v>AG-B</v>
          </cell>
          <cell r="G560" t="str">
            <v>PPP</v>
          </cell>
          <cell r="I560" t="str">
            <v>Energy</v>
          </cell>
          <cell r="J560" t="str">
            <v>Winter</v>
          </cell>
          <cell r="K560" t="str">
            <v>Peak</v>
          </cell>
          <cell r="O560" t="str">
            <v>N/A</v>
          </cell>
          <cell r="T560">
            <v>0</v>
          </cell>
        </row>
        <row r="561">
          <cell r="F561" t="str">
            <v>AG-B</v>
          </cell>
          <cell r="G561" t="str">
            <v>AB32 Credit</v>
          </cell>
          <cell r="I561" t="str">
            <v>Energy</v>
          </cell>
          <cell r="J561" t="str">
            <v>Summer</v>
          </cell>
          <cell r="K561" t="str">
            <v>Off Peak</v>
          </cell>
          <cell r="O561" t="str">
            <v>N/A</v>
          </cell>
          <cell r="T561">
            <v>0</v>
          </cell>
        </row>
        <row r="562">
          <cell r="F562" t="str">
            <v>AG-B</v>
          </cell>
          <cell r="G562" t="str">
            <v>AB32 Credit</v>
          </cell>
          <cell r="I562" t="str">
            <v>Energy</v>
          </cell>
          <cell r="J562" t="str">
            <v>Summer</v>
          </cell>
          <cell r="K562" t="str">
            <v>Peak</v>
          </cell>
          <cell r="O562" t="str">
            <v>N/A</v>
          </cell>
          <cell r="T562">
            <v>0</v>
          </cell>
        </row>
        <row r="563">
          <cell r="F563" t="str">
            <v>AG-B</v>
          </cell>
          <cell r="G563" t="str">
            <v>AB32 Credit</v>
          </cell>
          <cell r="I563" t="str">
            <v>Energy</v>
          </cell>
          <cell r="J563" t="str">
            <v>Winter</v>
          </cell>
          <cell r="K563" t="str">
            <v>Off Peak</v>
          </cell>
          <cell r="O563" t="str">
            <v>N/A</v>
          </cell>
          <cell r="T563">
            <v>0</v>
          </cell>
        </row>
        <row r="564">
          <cell r="F564" t="str">
            <v>AG-B</v>
          </cell>
          <cell r="G564" t="str">
            <v>AB32 Credit</v>
          </cell>
          <cell r="I564" t="str">
            <v>Energy</v>
          </cell>
          <cell r="J564" t="str">
            <v>Winter</v>
          </cell>
          <cell r="K564" t="str">
            <v>Peak</v>
          </cell>
          <cell r="O564" t="str">
            <v>N/A</v>
          </cell>
          <cell r="T564">
            <v>0</v>
          </cell>
        </row>
        <row r="565">
          <cell r="F565" t="str">
            <v>AG-B</v>
          </cell>
          <cell r="G565" t="str">
            <v>TRA</v>
          </cell>
          <cell r="I565" t="str">
            <v>Energy</v>
          </cell>
          <cell r="J565" t="str">
            <v>Summer</v>
          </cell>
          <cell r="K565" t="str">
            <v>Off Peak</v>
          </cell>
          <cell r="O565" t="str">
            <v>N/A</v>
          </cell>
          <cell r="T565">
            <v>0</v>
          </cell>
        </row>
        <row r="566">
          <cell r="F566" t="str">
            <v>AG-B</v>
          </cell>
          <cell r="G566" t="str">
            <v>TRA</v>
          </cell>
          <cell r="I566" t="str">
            <v>Energy</v>
          </cell>
          <cell r="J566" t="str">
            <v>Summer</v>
          </cell>
          <cell r="K566" t="str">
            <v>Peak</v>
          </cell>
          <cell r="O566" t="str">
            <v>N/A</v>
          </cell>
          <cell r="T566">
            <v>0</v>
          </cell>
        </row>
        <row r="567">
          <cell r="F567" t="str">
            <v>AG-B</v>
          </cell>
          <cell r="G567" t="str">
            <v>TRA</v>
          </cell>
          <cell r="I567" t="str">
            <v>Energy</v>
          </cell>
          <cell r="J567" t="str">
            <v>Winter</v>
          </cell>
          <cell r="K567" t="str">
            <v>Off Peak</v>
          </cell>
          <cell r="O567" t="str">
            <v>N/A</v>
          </cell>
          <cell r="T567">
            <v>0</v>
          </cell>
        </row>
        <row r="568">
          <cell r="F568" t="str">
            <v>AG-B</v>
          </cell>
          <cell r="G568" t="str">
            <v>TRA</v>
          </cell>
          <cell r="I568" t="str">
            <v>Energy</v>
          </cell>
          <cell r="J568" t="str">
            <v>Winter</v>
          </cell>
          <cell r="K568" t="str">
            <v>Peak</v>
          </cell>
          <cell r="O568" t="str">
            <v>N/A</v>
          </cell>
          <cell r="T568">
            <v>0</v>
          </cell>
        </row>
        <row r="569">
          <cell r="F569" t="str">
            <v>AG-B</v>
          </cell>
          <cell r="G569" t="str">
            <v>TRA</v>
          </cell>
          <cell r="I569" t="str">
            <v>Energy</v>
          </cell>
          <cell r="J569" t="str">
            <v>Summer</v>
          </cell>
          <cell r="K569" t="str">
            <v>Off Peak</v>
          </cell>
          <cell r="O569" t="str">
            <v>N/A</v>
          </cell>
          <cell r="T569">
            <v>0</v>
          </cell>
        </row>
        <row r="570">
          <cell r="F570" t="str">
            <v>AG-B</v>
          </cell>
          <cell r="G570" t="str">
            <v>TRA</v>
          </cell>
          <cell r="I570" t="str">
            <v>Energy</v>
          </cell>
          <cell r="J570" t="str">
            <v>Summer</v>
          </cell>
          <cell r="K570" t="str">
            <v>Peak</v>
          </cell>
          <cell r="O570" t="str">
            <v>N/A</v>
          </cell>
          <cell r="T570">
            <v>0</v>
          </cell>
        </row>
        <row r="571">
          <cell r="F571" t="str">
            <v>AG-B</v>
          </cell>
          <cell r="G571" t="str">
            <v>TRA</v>
          </cell>
          <cell r="I571" t="str">
            <v>Energy</v>
          </cell>
          <cell r="J571" t="str">
            <v>Winter</v>
          </cell>
          <cell r="K571" t="str">
            <v>Off Peak</v>
          </cell>
          <cell r="O571" t="str">
            <v>N/A</v>
          </cell>
          <cell r="T571">
            <v>0</v>
          </cell>
        </row>
        <row r="572">
          <cell r="F572" t="str">
            <v>AG-B</v>
          </cell>
          <cell r="G572" t="str">
            <v>TRA</v>
          </cell>
          <cell r="I572" t="str">
            <v>Energy</v>
          </cell>
          <cell r="J572" t="str">
            <v>Winter</v>
          </cell>
          <cell r="K572" t="str">
            <v>Peak</v>
          </cell>
          <cell r="O572" t="str">
            <v>N/A</v>
          </cell>
          <cell r="T572">
            <v>0</v>
          </cell>
        </row>
        <row r="573">
          <cell r="F573" t="str">
            <v>AG-B</v>
          </cell>
          <cell r="G573" t="str">
            <v>RB</v>
          </cell>
          <cell r="I573" t="str">
            <v>Energy</v>
          </cell>
          <cell r="J573" t="str">
            <v>Summer</v>
          </cell>
          <cell r="K573" t="str">
            <v>Off Peak</v>
          </cell>
          <cell r="O573" t="str">
            <v>N/A</v>
          </cell>
          <cell r="T573">
            <v>0</v>
          </cell>
        </row>
        <row r="574">
          <cell r="F574" t="str">
            <v>AG-B</v>
          </cell>
          <cell r="G574" t="str">
            <v>RB</v>
          </cell>
          <cell r="I574" t="str">
            <v>Energy</v>
          </cell>
          <cell r="J574" t="str">
            <v>Summer</v>
          </cell>
          <cell r="K574" t="str">
            <v>Peak</v>
          </cell>
          <cell r="O574" t="str">
            <v>N/A</v>
          </cell>
          <cell r="T574">
            <v>0</v>
          </cell>
        </row>
        <row r="575">
          <cell r="F575" t="str">
            <v>AG-B</v>
          </cell>
          <cell r="G575" t="str">
            <v>RB</v>
          </cell>
          <cell r="I575" t="str">
            <v>Energy</v>
          </cell>
          <cell r="J575" t="str">
            <v>Winter</v>
          </cell>
          <cell r="K575" t="str">
            <v>Off Peak</v>
          </cell>
          <cell r="O575" t="str">
            <v>N/A</v>
          </cell>
          <cell r="T575">
            <v>0</v>
          </cell>
        </row>
        <row r="576">
          <cell r="F576" t="str">
            <v>AG-B</v>
          </cell>
          <cell r="G576" t="str">
            <v>RB</v>
          </cell>
          <cell r="I576" t="str">
            <v>Energy</v>
          </cell>
          <cell r="J576" t="str">
            <v>Winter</v>
          </cell>
          <cell r="K576" t="str">
            <v>Peak</v>
          </cell>
          <cell r="O576" t="str">
            <v>N/A</v>
          </cell>
          <cell r="T576">
            <v>0</v>
          </cell>
        </row>
        <row r="577">
          <cell r="F577" t="str">
            <v>AG-B</v>
          </cell>
          <cell r="G577" t="str">
            <v>RBC</v>
          </cell>
          <cell r="I577" t="str">
            <v>Energy</v>
          </cell>
          <cell r="J577" t="str">
            <v>Summer</v>
          </cell>
          <cell r="K577" t="str">
            <v>Off Peak</v>
          </cell>
          <cell r="O577" t="str">
            <v>N/A</v>
          </cell>
          <cell r="T577">
            <v>0</v>
          </cell>
        </row>
        <row r="578">
          <cell r="F578" t="str">
            <v>AG-B</v>
          </cell>
          <cell r="G578" t="str">
            <v>RBC</v>
          </cell>
          <cell r="I578" t="str">
            <v>Energy</v>
          </cell>
          <cell r="J578" t="str">
            <v>Summer</v>
          </cell>
          <cell r="K578" t="str">
            <v>Peak</v>
          </cell>
          <cell r="O578" t="str">
            <v>N/A</v>
          </cell>
          <cell r="T578">
            <v>0</v>
          </cell>
        </row>
        <row r="579">
          <cell r="F579" t="str">
            <v>AG-B</v>
          </cell>
          <cell r="G579" t="str">
            <v>RBC</v>
          </cell>
          <cell r="I579" t="str">
            <v>Energy</v>
          </cell>
          <cell r="J579" t="str">
            <v>Winter</v>
          </cell>
          <cell r="K579" t="str">
            <v>Off Peak</v>
          </cell>
          <cell r="O579" t="str">
            <v>N/A</v>
          </cell>
          <cell r="T579">
            <v>0</v>
          </cell>
        </row>
        <row r="580">
          <cell r="F580" t="str">
            <v>AG-B</v>
          </cell>
          <cell r="G580" t="str">
            <v>RBC</v>
          </cell>
          <cell r="I580" t="str">
            <v>Energy</v>
          </cell>
          <cell r="J580" t="str">
            <v>Winter</v>
          </cell>
          <cell r="K580" t="str">
            <v>Peak</v>
          </cell>
          <cell r="O580" t="str">
            <v>N/A</v>
          </cell>
          <cell r="T580">
            <v>0</v>
          </cell>
        </row>
        <row r="581">
          <cell r="F581" t="str">
            <v>AG-B</v>
          </cell>
          <cell r="G581" t="str">
            <v>WH</v>
          </cell>
          <cell r="I581" t="str">
            <v>Energy</v>
          </cell>
          <cell r="J581" t="str">
            <v>Summer</v>
          </cell>
          <cell r="K581" t="str">
            <v>Off Peak</v>
          </cell>
          <cell r="O581" t="str">
            <v>N/A</v>
          </cell>
          <cell r="T581">
            <v>0</v>
          </cell>
        </row>
        <row r="582">
          <cell r="F582" t="str">
            <v>AG-B</v>
          </cell>
          <cell r="G582" t="str">
            <v>WH</v>
          </cell>
          <cell r="I582" t="str">
            <v>Energy</v>
          </cell>
          <cell r="J582" t="str">
            <v>Summer</v>
          </cell>
          <cell r="K582" t="str">
            <v>Peak</v>
          </cell>
          <cell r="O582" t="str">
            <v>N/A</v>
          </cell>
          <cell r="T582">
            <v>0</v>
          </cell>
        </row>
        <row r="583">
          <cell r="F583" t="str">
            <v>AG-B</v>
          </cell>
          <cell r="G583" t="str">
            <v>WH</v>
          </cell>
          <cell r="I583" t="str">
            <v>Energy</v>
          </cell>
          <cell r="J583" t="str">
            <v>Winter</v>
          </cell>
          <cell r="K583" t="str">
            <v>Off Peak</v>
          </cell>
          <cell r="O583" t="str">
            <v>N/A</v>
          </cell>
          <cell r="T583">
            <v>0</v>
          </cell>
        </row>
        <row r="584">
          <cell r="F584" t="str">
            <v>AG-B</v>
          </cell>
          <cell r="G584" t="str">
            <v>WH</v>
          </cell>
          <cell r="I584" t="str">
            <v>Energy</v>
          </cell>
          <cell r="J584" t="str">
            <v>Winter</v>
          </cell>
          <cell r="K584" t="str">
            <v>Peak</v>
          </cell>
          <cell r="O584" t="str">
            <v>N/A</v>
          </cell>
          <cell r="T584">
            <v>0</v>
          </cell>
        </row>
        <row r="585">
          <cell r="F585" t="str">
            <v>AG-B</v>
          </cell>
          <cell r="G585" t="str">
            <v>PCIA</v>
          </cell>
          <cell r="I585" t="str">
            <v>Pre-09</v>
          </cell>
          <cell r="J585" t="str">
            <v>N/A</v>
          </cell>
          <cell r="K585" t="str">
            <v>N/A</v>
          </cell>
          <cell r="O585" t="str">
            <v>N/A</v>
          </cell>
          <cell r="T585">
            <v>0</v>
          </cell>
        </row>
        <row r="586">
          <cell r="F586" t="str">
            <v>AG-B</v>
          </cell>
          <cell r="G586" t="str">
            <v>PCIA</v>
          </cell>
          <cell r="I586" t="str">
            <v>Vin 09</v>
          </cell>
          <cell r="J586" t="str">
            <v>N/A</v>
          </cell>
          <cell r="K586" t="str">
            <v>N/A</v>
          </cell>
          <cell r="O586" t="str">
            <v>N/A</v>
          </cell>
          <cell r="T586">
            <v>0</v>
          </cell>
        </row>
        <row r="587">
          <cell r="F587" t="str">
            <v>AG-B</v>
          </cell>
          <cell r="G587" t="str">
            <v>PCIA</v>
          </cell>
          <cell r="I587" t="str">
            <v>Vin 10</v>
          </cell>
          <cell r="J587" t="str">
            <v>N/A</v>
          </cell>
          <cell r="K587" t="str">
            <v>N/A</v>
          </cell>
          <cell r="O587" t="str">
            <v>N/A</v>
          </cell>
          <cell r="T587">
            <v>0</v>
          </cell>
        </row>
        <row r="588">
          <cell r="F588" t="str">
            <v>AG-B</v>
          </cell>
          <cell r="G588" t="str">
            <v>PCIA</v>
          </cell>
          <cell r="I588" t="str">
            <v>Vin 11</v>
          </cell>
          <cell r="J588" t="str">
            <v>N/A</v>
          </cell>
          <cell r="K588" t="str">
            <v>N/A</v>
          </cell>
          <cell r="O588" t="str">
            <v>N/A</v>
          </cell>
          <cell r="T588">
            <v>0</v>
          </cell>
        </row>
        <row r="589">
          <cell r="F589" t="str">
            <v>AG-B</v>
          </cell>
          <cell r="G589" t="str">
            <v>PCIA</v>
          </cell>
          <cell r="I589" t="str">
            <v>Vin 12</v>
          </cell>
          <cell r="J589" t="str">
            <v>N/A</v>
          </cell>
          <cell r="K589" t="str">
            <v>N/A</v>
          </cell>
          <cell r="O589" t="str">
            <v>N/A</v>
          </cell>
          <cell r="T589">
            <v>0</v>
          </cell>
        </row>
        <row r="590">
          <cell r="F590" t="str">
            <v>AG-B</v>
          </cell>
          <cell r="G590" t="str">
            <v>PCIA</v>
          </cell>
          <cell r="I590" t="str">
            <v>Vin 13</v>
          </cell>
          <cell r="J590" t="str">
            <v>N/A</v>
          </cell>
          <cell r="K590" t="str">
            <v>N/A</v>
          </cell>
          <cell r="O590" t="str">
            <v>N/A</v>
          </cell>
          <cell r="T590">
            <v>0</v>
          </cell>
        </row>
        <row r="591">
          <cell r="F591" t="str">
            <v>AG-B</v>
          </cell>
          <cell r="G591" t="str">
            <v>PCIA</v>
          </cell>
          <cell r="I591" t="str">
            <v>Vin 14</v>
          </cell>
          <cell r="J591" t="str">
            <v>N/A</v>
          </cell>
          <cell r="K591" t="str">
            <v>N/A</v>
          </cell>
          <cell r="O591" t="str">
            <v>N/A</v>
          </cell>
          <cell r="T591">
            <v>0</v>
          </cell>
        </row>
        <row r="592">
          <cell r="F592" t="str">
            <v>AG-B</v>
          </cell>
          <cell r="G592" t="str">
            <v>PCIA</v>
          </cell>
          <cell r="I592" t="str">
            <v>Vin 15</v>
          </cell>
          <cell r="J592" t="str">
            <v>N/A</v>
          </cell>
          <cell r="K592" t="str">
            <v>N/A</v>
          </cell>
          <cell r="O592" t="str">
            <v>N/A</v>
          </cell>
          <cell r="T592">
            <v>0</v>
          </cell>
        </row>
        <row r="593">
          <cell r="F593" t="str">
            <v>AG-B</v>
          </cell>
          <cell r="G593" t="str">
            <v>PCIA</v>
          </cell>
          <cell r="I593" t="str">
            <v>Vin 16</v>
          </cell>
          <cell r="J593" t="str">
            <v>N/A</v>
          </cell>
          <cell r="K593" t="str">
            <v>N/A</v>
          </cell>
          <cell r="O593" t="str">
            <v>N/A</v>
          </cell>
          <cell r="T593">
            <v>0</v>
          </cell>
        </row>
        <row r="594">
          <cell r="F594" t="str">
            <v>AG-B</v>
          </cell>
          <cell r="G594" t="str">
            <v>PCIA</v>
          </cell>
          <cell r="I594" t="str">
            <v>Vin 17</v>
          </cell>
          <cell r="J594" t="str">
            <v>N/A</v>
          </cell>
          <cell r="K594" t="str">
            <v>N/A</v>
          </cell>
          <cell r="O594" t="str">
            <v>N/A</v>
          </cell>
          <cell r="T594">
            <v>0</v>
          </cell>
        </row>
        <row r="595">
          <cell r="F595" t="str">
            <v>AG-B</v>
          </cell>
          <cell r="G595" t="str">
            <v>PCIA</v>
          </cell>
          <cell r="I595" t="str">
            <v>Vin 18</v>
          </cell>
          <cell r="J595" t="str">
            <v>N/A</v>
          </cell>
          <cell r="K595" t="str">
            <v>N/A</v>
          </cell>
          <cell r="O595" t="str">
            <v>N/A</v>
          </cell>
          <cell r="T595">
            <v>0</v>
          </cell>
        </row>
        <row r="596">
          <cell r="F596" t="str">
            <v>AG-B</v>
          </cell>
          <cell r="G596" t="str">
            <v>PCIA</v>
          </cell>
          <cell r="I596" t="str">
            <v>Vin 19</v>
          </cell>
          <cell r="J596" t="str">
            <v>N/A</v>
          </cell>
          <cell r="K596" t="str">
            <v>N/A</v>
          </cell>
          <cell r="O596" t="str">
            <v>N/A</v>
          </cell>
          <cell r="T596">
            <v>0</v>
          </cell>
        </row>
        <row r="597">
          <cell r="F597" t="str">
            <v>AG-B</v>
          </cell>
          <cell r="G597" t="str">
            <v>PCIA</v>
          </cell>
          <cell r="I597" t="str">
            <v>Vin 20</v>
          </cell>
          <cell r="J597" t="str">
            <v>N/A</v>
          </cell>
          <cell r="K597" t="str">
            <v>N/A</v>
          </cell>
          <cell r="O597" t="str">
            <v>N/A</v>
          </cell>
          <cell r="T597">
            <v>0</v>
          </cell>
        </row>
        <row r="598">
          <cell r="F598" t="str">
            <v>AG-B</v>
          </cell>
          <cell r="G598" t="str">
            <v>PCIA</v>
          </cell>
          <cell r="I598" t="str">
            <v>Vin 21</v>
          </cell>
          <cell r="J598" t="str">
            <v>N/A</v>
          </cell>
          <cell r="K598" t="str">
            <v>N/A</v>
          </cell>
          <cell r="O598" t="str">
            <v>N/A</v>
          </cell>
          <cell r="T598">
            <v>0</v>
          </cell>
        </row>
        <row r="599">
          <cell r="F599" t="str">
            <v>AG-B</v>
          </cell>
          <cell r="G599" t="str">
            <v>PCIA</v>
          </cell>
          <cell r="I599" t="str">
            <v>Vin Bund</v>
          </cell>
          <cell r="J599" t="str">
            <v>N/A</v>
          </cell>
          <cell r="K599" t="str">
            <v>N/A</v>
          </cell>
          <cell r="O599" t="str">
            <v>N/A</v>
          </cell>
          <cell r="T599">
            <v>0</v>
          </cell>
        </row>
        <row r="600">
          <cell r="F600" t="str">
            <v>AG-B</v>
          </cell>
          <cell r="G600" t="str">
            <v>WH</v>
          </cell>
          <cell r="I600" t="str">
            <v>DL</v>
          </cell>
          <cell r="J600" t="str">
            <v>N/A</v>
          </cell>
          <cell r="K600" t="str">
            <v>N/A</v>
          </cell>
          <cell r="O600" t="str">
            <v>N/A</v>
          </cell>
          <cell r="T600">
            <v>0</v>
          </cell>
        </row>
        <row r="601">
          <cell r="F601" t="str">
            <v>AG-B</v>
          </cell>
          <cell r="G601" t="str">
            <v>WH</v>
          </cell>
          <cell r="I601" t="str">
            <v>Energy</v>
          </cell>
          <cell r="J601" t="str">
            <v>Summer</v>
          </cell>
          <cell r="K601" t="str">
            <v>Off Peak</v>
          </cell>
          <cell r="O601" t="str">
            <v>N/A</v>
          </cell>
          <cell r="T601">
            <v>0</v>
          </cell>
        </row>
        <row r="602">
          <cell r="F602" t="str">
            <v>AG-B</v>
          </cell>
          <cell r="G602" t="str">
            <v>WH</v>
          </cell>
          <cell r="I602" t="str">
            <v>Energy</v>
          </cell>
          <cell r="J602" t="str">
            <v>Summer</v>
          </cell>
          <cell r="K602" t="str">
            <v>Peak</v>
          </cell>
          <cell r="O602" t="str">
            <v>N/A</v>
          </cell>
          <cell r="T602">
            <v>0</v>
          </cell>
        </row>
        <row r="603">
          <cell r="F603" t="str">
            <v>AG-B</v>
          </cell>
          <cell r="G603" t="str">
            <v>WH</v>
          </cell>
          <cell r="I603" t="str">
            <v>Energy</v>
          </cell>
          <cell r="J603" t="str">
            <v>Winter</v>
          </cell>
          <cell r="K603" t="str">
            <v>Off Peak</v>
          </cell>
          <cell r="O603" t="str">
            <v>N/A</v>
          </cell>
          <cell r="T603">
            <v>0</v>
          </cell>
        </row>
        <row r="604">
          <cell r="F604" t="str">
            <v>AG-B</v>
          </cell>
          <cell r="G604" t="str">
            <v>WH</v>
          </cell>
          <cell r="I604" t="str">
            <v>Energy</v>
          </cell>
          <cell r="J604" t="str">
            <v>Winter</v>
          </cell>
          <cell r="K604" t="str">
            <v>Peak</v>
          </cell>
          <cell r="O604" t="str">
            <v>N/A</v>
          </cell>
          <cell r="T604">
            <v>0</v>
          </cell>
        </row>
        <row r="605">
          <cell r="F605" t="str">
            <v>AG-B</v>
          </cell>
          <cell r="G605" t="str">
            <v>WH</v>
          </cell>
          <cell r="I605" t="str">
            <v>DL</v>
          </cell>
          <cell r="J605" t="str">
            <v>N/A</v>
          </cell>
          <cell r="K605" t="str">
            <v>N/A</v>
          </cell>
          <cell r="O605" t="str">
            <v>N/A</v>
          </cell>
          <cell r="T605">
            <v>0</v>
          </cell>
        </row>
        <row r="606">
          <cell r="F606" t="str">
            <v>AG-B</v>
          </cell>
          <cell r="G606" t="str">
            <v>WH</v>
          </cell>
          <cell r="I606" t="str">
            <v>Energy</v>
          </cell>
          <cell r="J606" t="str">
            <v>Summer</v>
          </cell>
          <cell r="K606" t="str">
            <v>Off Peak</v>
          </cell>
          <cell r="O606" t="str">
            <v>N/A</v>
          </cell>
          <cell r="T606">
            <v>0</v>
          </cell>
        </row>
        <row r="607">
          <cell r="F607" t="str">
            <v>AG-B</v>
          </cell>
          <cell r="G607" t="str">
            <v>WH</v>
          </cell>
          <cell r="I607" t="str">
            <v>Energy</v>
          </cell>
          <cell r="J607" t="str">
            <v>Summer</v>
          </cell>
          <cell r="K607" t="str">
            <v>Peak</v>
          </cell>
          <cell r="O607" t="str">
            <v>N/A</v>
          </cell>
          <cell r="T607">
            <v>0</v>
          </cell>
        </row>
        <row r="608">
          <cell r="F608" t="str">
            <v>AG-B</v>
          </cell>
          <cell r="G608" t="str">
            <v>WH</v>
          </cell>
          <cell r="I608" t="str">
            <v>Energy</v>
          </cell>
          <cell r="J608" t="str">
            <v>Winter</v>
          </cell>
          <cell r="K608" t="str">
            <v>Off Peak</v>
          </cell>
          <cell r="O608" t="str">
            <v>N/A</v>
          </cell>
          <cell r="T608">
            <v>0</v>
          </cell>
        </row>
        <row r="609">
          <cell r="F609" t="str">
            <v>AG-B</v>
          </cell>
          <cell r="G609" t="str">
            <v>WH</v>
          </cell>
          <cell r="I609" t="str">
            <v>Energy</v>
          </cell>
          <cell r="J609" t="str">
            <v>Winter</v>
          </cell>
          <cell r="K609" t="str">
            <v>Peak</v>
          </cell>
          <cell r="O609" t="str">
            <v>N/A</v>
          </cell>
          <cell r="T609">
            <v>0</v>
          </cell>
        </row>
        <row r="610">
          <cell r="F610" t="str">
            <v>AG-C</v>
          </cell>
          <cell r="G610" t="str">
            <v>Distribution</v>
          </cell>
          <cell r="I610" t="str">
            <v>Customer</v>
          </cell>
          <cell r="J610" t="str">
            <v>Summer</v>
          </cell>
          <cell r="K610" t="str">
            <v>N/A</v>
          </cell>
          <cell r="O610" t="str">
            <v>N/A</v>
          </cell>
          <cell r="T610">
            <v>67585.343341</v>
          </cell>
        </row>
        <row r="611">
          <cell r="F611" t="str">
            <v>AG-C</v>
          </cell>
          <cell r="G611" t="str">
            <v>Distribution</v>
          </cell>
          <cell r="I611" t="str">
            <v>Customer</v>
          </cell>
          <cell r="J611" t="str">
            <v>Winter</v>
          </cell>
          <cell r="K611" t="str">
            <v>N/A</v>
          </cell>
          <cell r="O611" t="str">
            <v>N/A</v>
          </cell>
          <cell r="T611">
            <v>131945.923744</v>
          </cell>
        </row>
        <row r="612">
          <cell r="F612" t="str">
            <v>AG-C</v>
          </cell>
          <cell r="G612" t="str">
            <v>Distribution</v>
          </cell>
          <cell r="I612" t="str">
            <v>Demand</v>
          </cell>
          <cell r="J612" t="str">
            <v>Summer</v>
          </cell>
          <cell r="K612" t="str">
            <v>Maximum kW</v>
          </cell>
          <cell r="O612" t="str">
            <v>N/A</v>
          </cell>
          <cell r="T612">
            <v>4985451.8009939995</v>
          </cell>
        </row>
        <row r="613">
          <cell r="F613" t="str">
            <v>AG-C</v>
          </cell>
          <cell r="G613" t="str">
            <v>Distribution</v>
          </cell>
          <cell r="I613" t="str">
            <v>Demand</v>
          </cell>
          <cell r="J613" t="str">
            <v>Summer</v>
          </cell>
          <cell r="K613" t="str">
            <v>Peak</v>
          </cell>
          <cell r="O613" t="str">
            <v>N/A</v>
          </cell>
          <cell r="T613">
            <v>4625036.4972319994</v>
          </cell>
        </row>
        <row r="614">
          <cell r="F614" t="str">
            <v>AG-C</v>
          </cell>
          <cell r="G614" t="str">
            <v>Distribution</v>
          </cell>
          <cell r="I614" t="str">
            <v>Demand</v>
          </cell>
          <cell r="J614" t="str">
            <v>Winter</v>
          </cell>
          <cell r="K614" t="str">
            <v>Maximum kW</v>
          </cell>
          <cell r="O614" t="str">
            <v>N/A</v>
          </cell>
          <cell r="T614">
            <v>7650153.3925620001</v>
          </cell>
        </row>
        <row r="615">
          <cell r="F615" t="str">
            <v>AG-C</v>
          </cell>
          <cell r="G615" t="str">
            <v>Generation</v>
          </cell>
          <cell r="I615" t="str">
            <v>Demand</v>
          </cell>
          <cell r="J615" t="str">
            <v>Summer</v>
          </cell>
          <cell r="K615" t="str">
            <v>Peak</v>
          </cell>
          <cell r="O615" t="str">
            <v>N/A</v>
          </cell>
          <cell r="T615">
            <v>4625036.4972319994</v>
          </cell>
        </row>
        <row r="616">
          <cell r="F616" t="str">
            <v>AG-C</v>
          </cell>
          <cell r="G616" t="str">
            <v>PPP</v>
          </cell>
          <cell r="I616" t="str">
            <v>DL</v>
          </cell>
          <cell r="J616" t="str">
            <v>N/A</v>
          </cell>
          <cell r="K616" t="str">
            <v>N/A</v>
          </cell>
          <cell r="O616" t="str">
            <v>N/A</v>
          </cell>
          <cell r="T616">
            <v>0</v>
          </cell>
        </row>
        <row r="617">
          <cell r="F617" t="str">
            <v>AG-C</v>
          </cell>
          <cell r="G617" t="str">
            <v>CTC</v>
          </cell>
          <cell r="I617" t="str">
            <v>DL</v>
          </cell>
          <cell r="J617" t="str">
            <v>N/A</v>
          </cell>
          <cell r="K617" t="str">
            <v>N/A</v>
          </cell>
          <cell r="O617" t="str">
            <v>N/A</v>
          </cell>
          <cell r="T617">
            <v>0</v>
          </cell>
        </row>
        <row r="618">
          <cell r="F618" t="str">
            <v>AG-C</v>
          </cell>
          <cell r="G618" t="str">
            <v>WFC</v>
          </cell>
          <cell r="I618" t="str">
            <v>DL</v>
          </cell>
          <cell r="J618" t="str">
            <v>N/A</v>
          </cell>
          <cell r="K618" t="str">
            <v>N/A</v>
          </cell>
          <cell r="O618" t="str">
            <v>N/A</v>
          </cell>
          <cell r="T618">
            <v>0</v>
          </cell>
        </row>
        <row r="619">
          <cell r="F619" t="str">
            <v>AG-C</v>
          </cell>
          <cell r="G619" t="str">
            <v>ECRA</v>
          </cell>
          <cell r="I619" t="str">
            <v>DL</v>
          </cell>
          <cell r="J619" t="str">
            <v>N/A</v>
          </cell>
          <cell r="K619" t="str">
            <v>N/A</v>
          </cell>
          <cell r="O619" t="str">
            <v>N/A</v>
          </cell>
          <cell r="T619">
            <v>0</v>
          </cell>
        </row>
        <row r="620">
          <cell r="F620" t="str">
            <v>AG-C</v>
          </cell>
          <cell r="G620" t="str">
            <v>ND</v>
          </cell>
          <cell r="I620" t="str">
            <v>DL</v>
          </cell>
          <cell r="J620" t="str">
            <v>N/A</v>
          </cell>
          <cell r="K620" t="str">
            <v>N/A</v>
          </cell>
          <cell r="O620" t="str">
            <v>N/A</v>
          </cell>
          <cell r="T620">
            <v>0</v>
          </cell>
        </row>
        <row r="621">
          <cell r="F621" t="str">
            <v>AG-C</v>
          </cell>
          <cell r="G621" t="str">
            <v>PPP</v>
          </cell>
          <cell r="I621" t="str">
            <v>DL</v>
          </cell>
          <cell r="J621" t="str">
            <v>N/A</v>
          </cell>
          <cell r="K621" t="str">
            <v>N/A</v>
          </cell>
          <cell r="O621" t="str">
            <v>N/A</v>
          </cell>
          <cell r="T621">
            <v>0</v>
          </cell>
        </row>
        <row r="622">
          <cell r="F622" t="str">
            <v>AG-C</v>
          </cell>
          <cell r="G622" t="str">
            <v>RB</v>
          </cell>
          <cell r="I622" t="str">
            <v>DL</v>
          </cell>
          <cell r="J622" t="str">
            <v>N/A</v>
          </cell>
          <cell r="K622" t="str">
            <v>N/A</v>
          </cell>
          <cell r="O622" t="str">
            <v>N/A</v>
          </cell>
          <cell r="T622">
            <v>0</v>
          </cell>
        </row>
        <row r="623">
          <cell r="F623" t="str">
            <v>AG-C</v>
          </cell>
          <cell r="G623" t="str">
            <v>RBC</v>
          </cell>
          <cell r="I623" t="str">
            <v>DL</v>
          </cell>
          <cell r="J623" t="str">
            <v>N/A</v>
          </cell>
          <cell r="K623" t="str">
            <v>N/A</v>
          </cell>
          <cell r="O623" t="str">
            <v>N/A</v>
          </cell>
          <cell r="T623">
            <v>0</v>
          </cell>
        </row>
        <row r="624">
          <cell r="F624" t="str">
            <v>AG-C</v>
          </cell>
          <cell r="G624" t="str">
            <v>WH</v>
          </cell>
          <cell r="I624" t="str">
            <v>DL</v>
          </cell>
          <cell r="J624" t="str">
            <v>N/A</v>
          </cell>
          <cell r="K624" t="str">
            <v>N/A</v>
          </cell>
          <cell r="O624" t="str">
            <v>N/A</v>
          </cell>
          <cell r="T624">
            <v>0</v>
          </cell>
        </row>
        <row r="625">
          <cell r="F625" t="str">
            <v>AG-C</v>
          </cell>
          <cell r="G625" t="str">
            <v>Distribution</v>
          </cell>
          <cell r="I625" t="str">
            <v>E-BIP Discount</v>
          </cell>
          <cell r="J625" t="str">
            <v>Summer</v>
          </cell>
          <cell r="K625" t="str">
            <v>Pot. Ld Red.</v>
          </cell>
          <cell r="O625" t="str">
            <v>N/A</v>
          </cell>
          <cell r="T625">
            <v>20533.234993999999</v>
          </cell>
        </row>
        <row r="626">
          <cell r="F626" t="str">
            <v>AG-C</v>
          </cell>
          <cell r="G626" t="str">
            <v>Distribution</v>
          </cell>
          <cell r="I626" t="str">
            <v>E-BIP Discount</v>
          </cell>
          <cell r="J626" t="str">
            <v>Summer</v>
          </cell>
          <cell r="K626" t="str">
            <v>UFR</v>
          </cell>
          <cell r="O626" t="str">
            <v>N/A</v>
          </cell>
          <cell r="T626">
            <v>0</v>
          </cell>
        </row>
        <row r="627">
          <cell r="F627" t="str">
            <v>AG-C</v>
          </cell>
          <cell r="G627" t="str">
            <v>Distribution</v>
          </cell>
          <cell r="I627" t="str">
            <v>E-BIP Discount</v>
          </cell>
          <cell r="J627" t="str">
            <v>Winter</v>
          </cell>
          <cell r="K627" t="str">
            <v>Pot. Ld Red.</v>
          </cell>
          <cell r="O627" t="str">
            <v>N/A</v>
          </cell>
          <cell r="T627">
            <v>29243.975871000002</v>
          </cell>
        </row>
        <row r="628">
          <cell r="F628" t="str">
            <v>AG-C</v>
          </cell>
          <cell r="G628" t="str">
            <v>Distribution</v>
          </cell>
          <cell r="I628" t="str">
            <v>E-BIP Discount</v>
          </cell>
          <cell r="J628" t="str">
            <v>Winter</v>
          </cell>
          <cell r="K628" t="str">
            <v>UFR</v>
          </cell>
          <cell r="O628" t="str">
            <v>N/A</v>
          </cell>
          <cell r="T628">
            <v>0</v>
          </cell>
        </row>
        <row r="629">
          <cell r="F629" t="str">
            <v>AG-C</v>
          </cell>
          <cell r="G629" t="str">
            <v>PPP</v>
          </cell>
          <cell r="I629" t="str">
            <v>Energy</v>
          </cell>
          <cell r="J629" t="str">
            <v>Summer</v>
          </cell>
          <cell r="K629" t="str">
            <v>Off Peak</v>
          </cell>
          <cell r="O629" t="str">
            <v>N/A</v>
          </cell>
          <cell r="T629">
            <v>1132630481.3701921</v>
          </cell>
        </row>
        <row r="630">
          <cell r="F630" t="str">
            <v>AG-C</v>
          </cell>
          <cell r="G630" t="str">
            <v>PPP</v>
          </cell>
          <cell r="I630" t="str">
            <v>Energy</v>
          </cell>
          <cell r="J630" t="str">
            <v>Summer</v>
          </cell>
          <cell r="K630" t="str">
            <v>Peak</v>
          </cell>
          <cell r="O630" t="str">
            <v>N/A</v>
          </cell>
          <cell r="T630">
            <v>148574354.349204</v>
          </cell>
        </row>
        <row r="631">
          <cell r="F631" t="str">
            <v>AG-C</v>
          </cell>
          <cell r="G631" t="str">
            <v>PPP</v>
          </cell>
          <cell r="I631" t="str">
            <v>Energy</v>
          </cell>
          <cell r="J631" t="str">
            <v>Winter</v>
          </cell>
          <cell r="K631" t="str">
            <v>Off Peak</v>
          </cell>
          <cell r="O631" t="str">
            <v>N/A</v>
          </cell>
          <cell r="T631">
            <v>1077765439.5542419</v>
          </cell>
        </row>
        <row r="632">
          <cell r="F632" t="str">
            <v>AG-C</v>
          </cell>
          <cell r="G632" t="str">
            <v>PPP</v>
          </cell>
          <cell r="I632" t="str">
            <v>Energy</v>
          </cell>
          <cell r="J632" t="str">
            <v>Winter</v>
          </cell>
          <cell r="K632" t="str">
            <v>Peak</v>
          </cell>
          <cell r="O632" t="str">
            <v>N/A</v>
          </cell>
          <cell r="T632">
            <v>162669043.08720699</v>
          </cell>
        </row>
        <row r="633">
          <cell r="F633" t="str">
            <v>AG-C</v>
          </cell>
          <cell r="G633" t="str">
            <v>AB32 Credit</v>
          </cell>
          <cell r="I633" t="str">
            <v>Energy</v>
          </cell>
          <cell r="J633" t="str">
            <v>Summer</v>
          </cell>
          <cell r="K633" t="str">
            <v>Off Peak</v>
          </cell>
          <cell r="O633" t="str">
            <v>N/A</v>
          </cell>
          <cell r="T633">
            <v>76145246.191156924</v>
          </cell>
        </row>
        <row r="634">
          <cell r="F634" t="str">
            <v>AG-C</v>
          </cell>
          <cell r="G634" t="str">
            <v>AB32 Credit</v>
          </cell>
          <cell r="I634" t="str">
            <v>Energy</v>
          </cell>
          <cell r="J634" t="str">
            <v>Summer</v>
          </cell>
          <cell r="K634" t="str">
            <v>Peak</v>
          </cell>
          <cell r="O634" t="str">
            <v>N/A</v>
          </cell>
          <cell r="T634">
            <v>10291054.093823846</v>
          </cell>
        </row>
        <row r="635">
          <cell r="F635" t="str">
            <v>AG-C</v>
          </cell>
          <cell r="G635" t="str">
            <v>AB32 Credit</v>
          </cell>
          <cell r="I635" t="str">
            <v>Energy</v>
          </cell>
          <cell r="J635" t="str">
            <v>Winter</v>
          </cell>
          <cell r="K635" t="str">
            <v>Off Peak</v>
          </cell>
          <cell r="O635" t="str">
            <v>N/A</v>
          </cell>
          <cell r="T635">
            <v>75030584.810544133</v>
          </cell>
        </row>
        <row r="636">
          <cell r="F636" t="str">
            <v>AG-C</v>
          </cell>
          <cell r="G636" t="str">
            <v>AB32 Credit</v>
          </cell>
          <cell r="I636" t="str">
            <v>Energy</v>
          </cell>
          <cell r="J636" t="str">
            <v>Winter</v>
          </cell>
          <cell r="K636" t="str">
            <v>Peak</v>
          </cell>
          <cell r="O636" t="str">
            <v>N/A</v>
          </cell>
          <cell r="T636">
            <v>11066437.053587306</v>
          </cell>
        </row>
        <row r="637">
          <cell r="F637" t="str">
            <v>AG-C</v>
          </cell>
          <cell r="G637" t="str">
            <v>TRA</v>
          </cell>
          <cell r="I637" t="str">
            <v>Energy</v>
          </cell>
          <cell r="J637" t="str">
            <v>Summer</v>
          </cell>
          <cell r="K637" t="str">
            <v>Off Peak</v>
          </cell>
          <cell r="O637" t="str">
            <v>N/A</v>
          </cell>
          <cell r="T637">
            <v>1132630481.3701921</v>
          </cell>
        </row>
        <row r="638">
          <cell r="F638" t="str">
            <v>AG-C</v>
          </cell>
          <cell r="G638" t="str">
            <v>TRA</v>
          </cell>
          <cell r="I638" t="str">
            <v>Energy</v>
          </cell>
          <cell r="J638" t="str">
            <v>Summer</v>
          </cell>
          <cell r="K638" t="str">
            <v>Peak</v>
          </cell>
          <cell r="O638" t="str">
            <v>N/A</v>
          </cell>
          <cell r="T638">
            <v>148574354.349204</v>
          </cell>
        </row>
        <row r="639">
          <cell r="F639" t="str">
            <v>AG-C</v>
          </cell>
          <cell r="G639" t="str">
            <v>TRA</v>
          </cell>
          <cell r="I639" t="str">
            <v>Energy</v>
          </cell>
          <cell r="J639" t="str">
            <v>Winter</v>
          </cell>
          <cell r="K639" t="str">
            <v>Off Peak</v>
          </cell>
          <cell r="O639" t="str">
            <v>N/A</v>
          </cell>
          <cell r="T639">
            <v>1077765439.5542419</v>
          </cell>
        </row>
        <row r="640">
          <cell r="F640" t="str">
            <v>AG-C</v>
          </cell>
          <cell r="G640" t="str">
            <v>TRA</v>
          </cell>
          <cell r="I640" t="str">
            <v>Energy</v>
          </cell>
          <cell r="J640" t="str">
            <v>Winter</v>
          </cell>
          <cell r="K640" t="str">
            <v>Peak</v>
          </cell>
          <cell r="O640" t="str">
            <v>N/A</v>
          </cell>
          <cell r="T640">
            <v>162669043.08720699</v>
          </cell>
        </row>
        <row r="641">
          <cell r="F641" t="str">
            <v>AG-C</v>
          </cell>
          <cell r="G641" t="str">
            <v>CTC</v>
          </cell>
          <cell r="I641" t="str">
            <v>Energy</v>
          </cell>
          <cell r="J641" t="str">
            <v>Summer</v>
          </cell>
          <cell r="K641" t="str">
            <v>Off Peak</v>
          </cell>
          <cell r="O641" t="str">
            <v>N/A</v>
          </cell>
          <cell r="T641">
            <v>1132630481.3701921</v>
          </cell>
        </row>
        <row r="642">
          <cell r="F642" t="str">
            <v>AG-C</v>
          </cell>
          <cell r="G642" t="str">
            <v>CTC</v>
          </cell>
          <cell r="I642" t="str">
            <v>Energy</v>
          </cell>
          <cell r="J642" t="str">
            <v>Summer</v>
          </cell>
          <cell r="K642" t="str">
            <v>Peak</v>
          </cell>
          <cell r="O642" t="str">
            <v>N/A</v>
          </cell>
          <cell r="T642">
            <v>148574354.349204</v>
          </cell>
        </row>
        <row r="643">
          <cell r="F643" t="str">
            <v>AG-C</v>
          </cell>
          <cell r="G643" t="str">
            <v>CTC</v>
          </cell>
          <cell r="I643" t="str">
            <v>Energy</v>
          </cell>
          <cell r="J643" t="str">
            <v>Winter</v>
          </cell>
          <cell r="K643" t="str">
            <v>Off Peak</v>
          </cell>
          <cell r="O643" t="str">
            <v>N/A</v>
          </cell>
          <cell r="T643">
            <v>1077765439.5542419</v>
          </cell>
        </row>
        <row r="644">
          <cell r="F644" t="str">
            <v>AG-C</v>
          </cell>
          <cell r="G644" t="str">
            <v>CTC</v>
          </cell>
          <cell r="I644" t="str">
            <v>Energy</v>
          </cell>
          <cell r="J644" t="str">
            <v>Winter</v>
          </cell>
          <cell r="K644" t="str">
            <v>Peak</v>
          </cell>
          <cell r="O644" t="str">
            <v>N/A</v>
          </cell>
          <cell r="T644">
            <v>162669043.08720699</v>
          </cell>
        </row>
        <row r="645">
          <cell r="F645" t="str">
            <v>AG-C</v>
          </cell>
          <cell r="G645" t="str">
            <v>Distribution</v>
          </cell>
          <cell r="I645" t="str">
            <v>Energy</v>
          </cell>
          <cell r="J645" t="str">
            <v>Summer</v>
          </cell>
          <cell r="K645" t="str">
            <v>Off Peak</v>
          </cell>
          <cell r="O645" t="str">
            <v>N/A</v>
          </cell>
          <cell r="T645">
            <v>1132630481.3701921</v>
          </cell>
        </row>
        <row r="646">
          <cell r="F646" t="str">
            <v>AG-C</v>
          </cell>
          <cell r="G646" t="str">
            <v>Distribution</v>
          </cell>
          <cell r="I646" t="str">
            <v>Energy</v>
          </cell>
          <cell r="J646" t="str">
            <v>Summer</v>
          </cell>
          <cell r="K646" t="str">
            <v>Peak</v>
          </cell>
          <cell r="O646" t="str">
            <v>N/A</v>
          </cell>
          <cell r="T646">
            <v>148574354.349204</v>
          </cell>
        </row>
        <row r="647">
          <cell r="F647" t="str">
            <v>AG-C</v>
          </cell>
          <cell r="G647" t="str">
            <v>Distribution</v>
          </cell>
          <cell r="I647" t="str">
            <v>Energy</v>
          </cell>
          <cell r="J647" t="str">
            <v>Winter</v>
          </cell>
          <cell r="K647" t="str">
            <v>Off Peak</v>
          </cell>
          <cell r="O647" t="str">
            <v>N/A</v>
          </cell>
          <cell r="T647">
            <v>1077765439.5542419</v>
          </cell>
        </row>
        <row r="648">
          <cell r="F648" t="str">
            <v>AG-C</v>
          </cell>
          <cell r="G648" t="str">
            <v>Distribution</v>
          </cell>
          <cell r="I648" t="str">
            <v>Energy</v>
          </cell>
          <cell r="J648" t="str">
            <v>Winter</v>
          </cell>
          <cell r="K648" t="str">
            <v>Peak</v>
          </cell>
          <cell r="O648" t="str">
            <v>N/A</v>
          </cell>
          <cell r="T648">
            <v>162669043.08720699</v>
          </cell>
        </row>
        <row r="649">
          <cell r="F649" t="str">
            <v>AG-C</v>
          </cell>
          <cell r="G649" t="str">
            <v>WFC</v>
          </cell>
          <cell r="I649" t="str">
            <v>Energy</v>
          </cell>
          <cell r="J649" t="str">
            <v>Summer</v>
          </cell>
          <cell r="K649" t="str">
            <v>Off Peak</v>
          </cell>
          <cell r="O649" t="str">
            <v>N/A</v>
          </cell>
          <cell r="T649">
            <v>1132630481.3701921</v>
          </cell>
        </row>
        <row r="650">
          <cell r="F650" t="str">
            <v>AG-C</v>
          </cell>
          <cell r="G650" t="str">
            <v>WFC</v>
          </cell>
          <cell r="I650" t="str">
            <v>Energy</v>
          </cell>
          <cell r="J650" t="str">
            <v>Summer</v>
          </cell>
          <cell r="K650" t="str">
            <v>Peak</v>
          </cell>
          <cell r="O650" t="str">
            <v>N/A</v>
          </cell>
          <cell r="T650">
            <v>148574354.349204</v>
          </cell>
        </row>
        <row r="651">
          <cell r="F651" t="str">
            <v>AG-C</v>
          </cell>
          <cell r="G651" t="str">
            <v>WFC</v>
          </cell>
          <cell r="I651" t="str">
            <v>Energy</v>
          </cell>
          <cell r="J651" t="str">
            <v>Winter</v>
          </cell>
          <cell r="K651" t="str">
            <v>Off Peak</v>
          </cell>
          <cell r="O651" t="str">
            <v>N/A</v>
          </cell>
          <cell r="T651">
            <v>1077765439.5542419</v>
          </cell>
        </row>
        <row r="652">
          <cell r="F652" t="str">
            <v>AG-C</v>
          </cell>
          <cell r="G652" t="str">
            <v>WFC</v>
          </cell>
          <cell r="I652" t="str">
            <v>Energy</v>
          </cell>
          <cell r="J652" t="str">
            <v>Winter</v>
          </cell>
          <cell r="K652" t="str">
            <v>Peak</v>
          </cell>
          <cell r="O652" t="str">
            <v>N/A</v>
          </cell>
          <cell r="T652">
            <v>162669043.08720699</v>
          </cell>
        </row>
        <row r="653">
          <cell r="F653" t="str">
            <v>AG-C</v>
          </cell>
          <cell r="G653" t="str">
            <v>ECRA</v>
          </cell>
          <cell r="I653" t="str">
            <v>Energy</v>
          </cell>
          <cell r="J653" t="str">
            <v>Summer</v>
          </cell>
          <cell r="K653" t="str">
            <v>Off Peak</v>
          </cell>
          <cell r="O653" t="str">
            <v>N/A</v>
          </cell>
          <cell r="T653">
            <v>1132630481.3701921</v>
          </cell>
        </row>
        <row r="654">
          <cell r="F654" t="str">
            <v>AG-C</v>
          </cell>
          <cell r="G654" t="str">
            <v>ECRA</v>
          </cell>
          <cell r="I654" t="str">
            <v>Energy</v>
          </cell>
          <cell r="J654" t="str">
            <v>Summer</v>
          </cell>
          <cell r="K654" t="str">
            <v>Peak</v>
          </cell>
          <cell r="O654" t="str">
            <v>N/A</v>
          </cell>
          <cell r="T654">
            <v>148574354.349204</v>
          </cell>
        </row>
        <row r="655">
          <cell r="F655" t="str">
            <v>AG-C</v>
          </cell>
          <cell r="G655" t="str">
            <v>ECRA</v>
          </cell>
          <cell r="I655" t="str">
            <v>Energy</v>
          </cell>
          <cell r="J655" t="str">
            <v>Winter</v>
          </cell>
          <cell r="K655" t="str">
            <v>Off Peak</v>
          </cell>
          <cell r="O655" t="str">
            <v>N/A</v>
          </cell>
          <cell r="T655">
            <v>1077765439.5542419</v>
          </cell>
        </row>
        <row r="656">
          <cell r="F656" t="str">
            <v>AG-C</v>
          </cell>
          <cell r="G656" t="str">
            <v>ECRA</v>
          </cell>
          <cell r="I656" t="str">
            <v>Energy</v>
          </cell>
          <cell r="J656" t="str">
            <v>Winter</v>
          </cell>
          <cell r="K656" t="str">
            <v>Peak</v>
          </cell>
          <cell r="O656" t="str">
            <v>N/A</v>
          </cell>
          <cell r="T656">
            <v>162669043.08720699</v>
          </cell>
        </row>
        <row r="657">
          <cell r="F657" t="str">
            <v>AG-C</v>
          </cell>
          <cell r="G657" t="str">
            <v>Generation</v>
          </cell>
          <cell r="I657" t="str">
            <v>Energy</v>
          </cell>
          <cell r="J657" t="str">
            <v>Summer</v>
          </cell>
          <cell r="K657" t="str">
            <v>Off Peak</v>
          </cell>
          <cell r="O657" t="str">
            <v>N/A</v>
          </cell>
          <cell r="T657">
            <v>1132630481.3701921</v>
          </cell>
        </row>
        <row r="658">
          <cell r="F658" t="str">
            <v>AG-C</v>
          </cell>
          <cell r="G658" t="str">
            <v>Generation</v>
          </cell>
          <cell r="I658" t="str">
            <v>Energy</v>
          </cell>
          <cell r="J658" t="str">
            <v>Summer</v>
          </cell>
          <cell r="K658" t="str">
            <v>Peak</v>
          </cell>
          <cell r="O658" t="str">
            <v>N/A</v>
          </cell>
          <cell r="T658">
            <v>148574354.349204</v>
          </cell>
        </row>
        <row r="659">
          <cell r="F659" t="str">
            <v>AG-C</v>
          </cell>
          <cell r="G659" t="str">
            <v>Generation</v>
          </cell>
          <cell r="I659" t="str">
            <v>Energy</v>
          </cell>
          <cell r="J659" t="str">
            <v>Winter</v>
          </cell>
          <cell r="K659" t="str">
            <v>Off Peak</v>
          </cell>
          <cell r="O659" t="str">
            <v>N/A</v>
          </cell>
          <cell r="T659">
            <v>1077765439.5542419</v>
          </cell>
        </row>
        <row r="660">
          <cell r="F660" t="str">
            <v>AG-C</v>
          </cell>
          <cell r="G660" t="str">
            <v>Generation</v>
          </cell>
          <cell r="I660" t="str">
            <v>Energy</v>
          </cell>
          <cell r="J660" t="str">
            <v>Winter</v>
          </cell>
          <cell r="K660" t="str">
            <v>Peak</v>
          </cell>
          <cell r="O660" t="str">
            <v>N/A</v>
          </cell>
          <cell r="T660">
            <v>162669043.08720699</v>
          </cell>
        </row>
        <row r="661">
          <cell r="F661" t="str">
            <v>AG-C</v>
          </cell>
          <cell r="G661" t="str">
            <v>ND</v>
          </cell>
          <cell r="I661" t="str">
            <v>Energy</v>
          </cell>
          <cell r="J661" t="str">
            <v>Summer</v>
          </cell>
          <cell r="K661" t="str">
            <v>Off Peak</v>
          </cell>
          <cell r="O661" t="str">
            <v>N/A</v>
          </cell>
          <cell r="T661">
            <v>1132630481.3701921</v>
          </cell>
        </row>
        <row r="662">
          <cell r="F662" t="str">
            <v>AG-C</v>
          </cell>
          <cell r="G662" t="str">
            <v>ND</v>
          </cell>
          <cell r="I662" t="str">
            <v>Energy</v>
          </cell>
          <cell r="J662" t="str">
            <v>Summer</v>
          </cell>
          <cell r="K662" t="str">
            <v>Peak</v>
          </cell>
          <cell r="O662" t="str">
            <v>N/A</v>
          </cell>
          <cell r="T662">
            <v>148574354.349204</v>
          </cell>
        </row>
        <row r="663">
          <cell r="F663" t="str">
            <v>AG-C</v>
          </cell>
          <cell r="G663" t="str">
            <v>ND</v>
          </cell>
          <cell r="I663" t="str">
            <v>Energy</v>
          </cell>
          <cell r="J663" t="str">
            <v>Winter</v>
          </cell>
          <cell r="K663" t="str">
            <v>Off Peak</v>
          </cell>
          <cell r="O663" t="str">
            <v>N/A</v>
          </cell>
          <cell r="T663">
            <v>1077765439.5542419</v>
          </cell>
        </row>
        <row r="664">
          <cell r="F664" t="str">
            <v>AG-C</v>
          </cell>
          <cell r="G664" t="str">
            <v>ND</v>
          </cell>
          <cell r="I664" t="str">
            <v>Energy</v>
          </cell>
          <cell r="J664" t="str">
            <v>Winter</v>
          </cell>
          <cell r="K664" t="str">
            <v>Peak</v>
          </cell>
          <cell r="O664" t="str">
            <v>N/A</v>
          </cell>
          <cell r="T664">
            <v>162669043.08720699</v>
          </cell>
        </row>
        <row r="665">
          <cell r="F665" t="str">
            <v>AG-C</v>
          </cell>
          <cell r="G665" t="str">
            <v>NSGC</v>
          </cell>
          <cell r="I665" t="str">
            <v>Energy</v>
          </cell>
          <cell r="J665" t="str">
            <v>Summer</v>
          </cell>
          <cell r="K665" t="str">
            <v>Off Peak</v>
          </cell>
          <cell r="O665" t="str">
            <v>N/A</v>
          </cell>
          <cell r="T665">
            <v>1132630481.3701921</v>
          </cell>
        </row>
        <row r="666">
          <cell r="F666" t="str">
            <v>AG-C</v>
          </cell>
          <cell r="G666" t="str">
            <v>NSGC</v>
          </cell>
          <cell r="I666" t="str">
            <v>Energy</v>
          </cell>
          <cell r="J666" t="str">
            <v>Summer</v>
          </cell>
          <cell r="K666" t="str">
            <v>Peak</v>
          </cell>
          <cell r="O666" t="str">
            <v>N/A</v>
          </cell>
          <cell r="T666">
            <v>148574354.349204</v>
          </cell>
        </row>
        <row r="667">
          <cell r="F667" t="str">
            <v>AG-C</v>
          </cell>
          <cell r="G667" t="str">
            <v>NSGC</v>
          </cell>
          <cell r="I667" t="str">
            <v>Energy</v>
          </cell>
          <cell r="J667" t="str">
            <v>Winter</v>
          </cell>
          <cell r="K667" t="str">
            <v>Off Peak</v>
          </cell>
          <cell r="O667" t="str">
            <v>N/A</v>
          </cell>
          <cell r="T667">
            <v>1077765439.5542419</v>
          </cell>
        </row>
        <row r="668">
          <cell r="F668" t="str">
            <v>AG-C</v>
          </cell>
          <cell r="G668" t="str">
            <v>NSGC</v>
          </cell>
          <cell r="I668" t="str">
            <v>Energy</v>
          </cell>
          <cell r="J668" t="str">
            <v>Winter</v>
          </cell>
          <cell r="K668" t="str">
            <v>Peak</v>
          </cell>
          <cell r="O668" t="str">
            <v>N/A</v>
          </cell>
          <cell r="T668">
            <v>162669043.08720699</v>
          </cell>
        </row>
        <row r="669">
          <cell r="F669" t="str">
            <v>AG-C</v>
          </cell>
          <cell r="G669" t="str">
            <v>RS</v>
          </cell>
          <cell r="I669" t="str">
            <v>Energy</v>
          </cell>
          <cell r="J669" t="str">
            <v>Summer</v>
          </cell>
          <cell r="K669" t="str">
            <v>Peak</v>
          </cell>
          <cell r="O669" t="str">
            <v>N/A</v>
          </cell>
          <cell r="T669">
            <v>148574354.349204</v>
          </cell>
        </row>
        <row r="670">
          <cell r="F670" t="str">
            <v>AG-C</v>
          </cell>
          <cell r="G670" t="str">
            <v>RS</v>
          </cell>
          <cell r="I670" t="str">
            <v>Energy</v>
          </cell>
          <cell r="J670" t="str">
            <v>Summer</v>
          </cell>
          <cell r="K670" t="str">
            <v>Off Peak</v>
          </cell>
          <cell r="O670" t="str">
            <v>N/A</v>
          </cell>
          <cell r="T670">
            <v>1132630481.3701921</v>
          </cell>
        </row>
        <row r="671">
          <cell r="F671" t="str">
            <v>AG-C</v>
          </cell>
          <cell r="G671" t="str">
            <v>RS</v>
          </cell>
          <cell r="I671" t="str">
            <v>Energy</v>
          </cell>
          <cell r="J671" t="str">
            <v>Winter</v>
          </cell>
          <cell r="K671" t="str">
            <v>Peak</v>
          </cell>
          <cell r="O671" t="str">
            <v>N/A</v>
          </cell>
          <cell r="T671">
            <v>162669043.08720699</v>
          </cell>
        </row>
        <row r="672">
          <cell r="F672" t="str">
            <v>AG-C</v>
          </cell>
          <cell r="G672" t="str">
            <v>RS</v>
          </cell>
          <cell r="I672" t="str">
            <v>Energy</v>
          </cell>
          <cell r="J672" t="str">
            <v>Winter</v>
          </cell>
          <cell r="K672" t="str">
            <v>Off Peak</v>
          </cell>
          <cell r="O672" t="str">
            <v>N/A</v>
          </cell>
          <cell r="T672">
            <v>1077765439.5542419</v>
          </cell>
        </row>
        <row r="673">
          <cell r="F673" t="str">
            <v>AG-C</v>
          </cell>
          <cell r="G673" t="str">
            <v>Trans</v>
          </cell>
          <cell r="I673" t="str">
            <v>Energy</v>
          </cell>
          <cell r="J673" t="str">
            <v>Summer</v>
          </cell>
          <cell r="K673" t="str">
            <v>Off Peak</v>
          </cell>
          <cell r="O673" t="str">
            <v>N/A</v>
          </cell>
          <cell r="T673">
            <v>1132630481.3701921</v>
          </cell>
        </row>
        <row r="674">
          <cell r="F674" t="str">
            <v>AG-C</v>
          </cell>
          <cell r="G674" t="str">
            <v>Trans</v>
          </cell>
          <cell r="I674" t="str">
            <v>Energy</v>
          </cell>
          <cell r="J674" t="str">
            <v>Summer</v>
          </cell>
          <cell r="K674" t="str">
            <v>Peak</v>
          </cell>
          <cell r="O674" t="str">
            <v>N/A</v>
          </cell>
          <cell r="T674">
            <v>148574354.349204</v>
          </cell>
        </row>
        <row r="675">
          <cell r="F675" t="str">
            <v>AG-C</v>
          </cell>
          <cell r="G675" t="str">
            <v>Trans</v>
          </cell>
          <cell r="I675" t="str">
            <v>Energy</v>
          </cell>
          <cell r="J675" t="str">
            <v>Winter</v>
          </cell>
          <cell r="K675" t="str">
            <v>Off Peak</v>
          </cell>
          <cell r="O675" t="str">
            <v>N/A</v>
          </cell>
          <cell r="T675">
            <v>1077765439.5542419</v>
          </cell>
        </row>
        <row r="676">
          <cell r="F676" t="str">
            <v>AG-C</v>
          </cell>
          <cell r="G676" t="str">
            <v>Trans</v>
          </cell>
          <cell r="I676" t="str">
            <v>Energy</v>
          </cell>
          <cell r="J676" t="str">
            <v>Winter</v>
          </cell>
          <cell r="K676" t="str">
            <v>Peak</v>
          </cell>
          <cell r="O676" t="str">
            <v>N/A</v>
          </cell>
          <cell r="T676">
            <v>162669043.08720699</v>
          </cell>
        </row>
        <row r="677">
          <cell r="F677" t="str">
            <v>AG-C</v>
          </cell>
          <cell r="G677" t="str">
            <v>PPP</v>
          </cell>
          <cell r="I677" t="str">
            <v>Energy</v>
          </cell>
          <cell r="J677" t="str">
            <v>Summer</v>
          </cell>
          <cell r="K677" t="str">
            <v>Off Peak</v>
          </cell>
          <cell r="O677" t="str">
            <v>N/A</v>
          </cell>
          <cell r="T677">
            <v>1132630481.3701921</v>
          </cell>
        </row>
        <row r="678">
          <cell r="F678" t="str">
            <v>AG-C</v>
          </cell>
          <cell r="G678" t="str">
            <v>PPP</v>
          </cell>
          <cell r="I678" t="str">
            <v>Energy</v>
          </cell>
          <cell r="J678" t="str">
            <v>Summer</v>
          </cell>
          <cell r="K678" t="str">
            <v>Peak</v>
          </cell>
          <cell r="O678" t="str">
            <v>N/A</v>
          </cell>
          <cell r="T678">
            <v>148574354.349204</v>
          </cell>
        </row>
        <row r="679">
          <cell r="F679" t="str">
            <v>AG-C</v>
          </cell>
          <cell r="G679" t="str">
            <v>PPP</v>
          </cell>
          <cell r="I679" t="str">
            <v>Energy</v>
          </cell>
          <cell r="J679" t="str">
            <v>Winter</v>
          </cell>
          <cell r="K679" t="str">
            <v>Off Peak</v>
          </cell>
          <cell r="O679" t="str">
            <v>N/A</v>
          </cell>
          <cell r="T679">
            <v>1077765439.5542419</v>
          </cell>
        </row>
        <row r="680">
          <cell r="F680" t="str">
            <v>AG-C</v>
          </cell>
          <cell r="G680" t="str">
            <v>PPP</v>
          </cell>
          <cell r="I680" t="str">
            <v>Energy</v>
          </cell>
          <cell r="J680" t="str">
            <v>Winter</v>
          </cell>
          <cell r="K680" t="str">
            <v>Peak</v>
          </cell>
          <cell r="O680" t="str">
            <v>N/A</v>
          </cell>
          <cell r="T680">
            <v>162669043.08720699</v>
          </cell>
        </row>
        <row r="681">
          <cell r="F681" t="str">
            <v>AG-C</v>
          </cell>
          <cell r="G681" t="str">
            <v>AB32 Credit</v>
          </cell>
          <cell r="I681" t="str">
            <v>Energy</v>
          </cell>
          <cell r="J681" t="str">
            <v>Summer</v>
          </cell>
          <cell r="K681" t="str">
            <v>Off Peak</v>
          </cell>
          <cell r="O681" t="str">
            <v>N/A</v>
          </cell>
          <cell r="T681">
            <v>284897487.76474208</v>
          </cell>
        </row>
        <row r="682">
          <cell r="F682" t="str">
            <v>AG-C</v>
          </cell>
          <cell r="G682" t="str">
            <v>AB32 Credit</v>
          </cell>
          <cell r="I682" t="str">
            <v>Energy</v>
          </cell>
          <cell r="J682" t="str">
            <v>Summer</v>
          </cell>
          <cell r="K682" t="str">
            <v>Peak</v>
          </cell>
          <cell r="O682" t="str">
            <v>N/A</v>
          </cell>
          <cell r="T682">
            <v>38503985.533399872</v>
          </cell>
        </row>
        <row r="683">
          <cell r="F683" t="str">
            <v>AG-C</v>
          </cell>
          <cell r="G683" t="str">
            <v>AB32 Credit</v>
          </cell>
          <cell r="I683" t="str">
            <v>Energy</v>
          </cell>
          <cell r="J683" t="str">
            <v>Winter</v>
          </cell>
          <cell r="K683" t="str">
            <v>Off Peak</v>
          </cell>
          <cell r="O683" t="str">
            <v>N/A</v>
          </cell>
          <cell r="T683">
            <v>280726981.48982972</v>
          </cell>
        </row>
        <row r="684">
          <cell r="F684" t="str">
            <v>AG-C</v>
          </cell>
          <cell r="G684" t="str">
            <v>AB32 Credit</v>
          </cell>
          <cell r="I684" t="str">
            <v>Energy</v>
          </cell>
          <cell r="J684" t="str">
            <v>Winter</v>
          </cell>
          <cell r="K684" t="str">
            <v>Peak</v>
          </cell>
          <cell r="O684" t="str">
            <v>N/A</v>
          </cell>
          <cell r="T684">
            <v>41405081.377750225</v>
          </cell>
        </row>
        <row r="685">
          <cell r="F685" t="str">
            <v>AG-C</v>
          </cell>
          <cell r="G685" t="str">
            <v>TRA</v>
          </cell>
          <cell r="I685" t="str">
            <v>Energy</v>
          </cell>
          <cell r="J685" t="str">
            <v>Summer</v>
          </cell>
          <cell r="K685" t="str">
            <v>Off Peak</v>
          </cell>
          <cell r="O685" t="str">
            <v>N/A</v>
          </cell>
          <cell r="T685">
            <v>1132630481.3701921</v>
          </cell>
        </row>
        <row r="686">
          <cell r="F686" t="str">
            <v>AG-C</v>
          </cell>
          <cell r="G686" t="str">
            <v>TRA</v>
          </cell>
          <cell r="I686" t="str">
            <v>Energy</v>
          </cell>
          <cell r="J686" t="str">
            <v>Summer</v>
          </cell>
          <cell r="K686" t="str">
            <v>Peak</v>
          </cell>
          <cell r="O686" t="str">
            <v>N/A</v>
          </cell>
          <cell r="T686">
            <v>148574354.349204</v>
          </cell>
        </row>
        <row r="687">
          <cell r="F687" t="str">
            <v>AG-C</v>
          </cell>
          <cell r="G687" t="str">
            <v>TRA</v>
          </cell>
          <cell r="I687" t="str">
            <v>Energy</v>
          </cell>
          <cell r="J687" t="str">
            <v>Winter</v>
          </cell>
          <cell r="K687" t="str">
            <v>Off Peak</v>
          </cell>
          <cell r="O687" t="str">
            <v>N/A</v>
          </cell>
          <cell r="T687">
            <v>1077765439.5542419</v>
          </cell>
        </row>
        <row r="688">
          <cell r="F688" t="str">
            <v>AG-C</v>
          </cell>
          <cell r="G688" t="str">
            <v>TRA</v>
          </cell>
          <cell r="I688" t="str">
            <v>Energy</v>
          </cell>
          <cell r="J688" t="str">
            <v>Winter</v>
          </cell>
          <cell r="K688" t="str">
            <v>Peak</v>
          </cell>
          <cell r="O688" t="str">
            <v>N/A</v>
          </cell>
          <cell r="T688">
            <v>162669043.08720699</v>
          </cell>
        </row>
        <row r="689">
          <cell r="F689" t="str">
            <v>AG-C</v>
          </cell>
          <cell r="G689" t="str">
            <v>TRA</v>
          </cell>
          <cell r="I689" t="str">
            <v>Energy</v>
          </cell>
          <cell r="J689" t="str">
            <v>Summer</v>
          </cell>
          <cell r="K689" t="str">
            <v>Off Peak</v>
          </cell>
          <cell r="O689" t="str">
            <v>N/A</v>
          </cell>
          <cell r="T689">
            <v>1132630481.3701921</v>
          </cell>
        </row>
        <row r="690">
          <cell r="F690" t="str">
            <v>AG-C</v>
          </cell>
          <cell r="G690" t="str">
            <v>TRA</v>
          </cell>
          <cell r="I690" t="str">
            <v>Energy</v>
          </cell>
          <cell r="J690" t="str">
            <v>Summer</v>
          </cell>
          <cell r="K690" t="str">
            <v>Peak</v>
          </cell>
          <cell r="O690" t="str">
            <v>N/A</v>
          </cell>
          <cell r="T690">
            <v>148574354.349204</v>
          </cell>
        </row>
        <row r="691">
          <cell r="F691" t="str">
            <v>AG-C</v>
          </cell>
          <cell r="G691" t="str">
            <v>TRA</v>
          </cell>
          <cell r="I691" t="str">
            <v>Energy</v>
          </cell>
          <cell r="J691" t="str">
            <v>Winter</v>
          </cell>
          <cell r="K691" t="str">
            <v>Off Peak</v>
          </cell>
          <cell r="O691" t="str">
            <v>N/A</v>
          </cell>
          <cell r="T691">
            <v>1077765439.5542419</v>
          </cell>
        </row>
        <row r="692">
          <cell r="F692" t="str">
            <v>AG-C</v>
          </cell>
          <cell r="G692" t="str">
            <v>TRA</v>
          </cell>
          <cell r="I692" t="str">
            <v>Energy</v>
          </cell>
          <cell r="J692" t="str">
            <v>Winter</v>
          </cell>
          <cell r="K692" t="str">
            <v>Peak</v>
          </cell>
          <cell r="O692" t="str">
            <v>N/A</v>
          </cell>
          <cell r="T692">
            <v>162669043.08720699</v>
          </cell>
        </row>
        <row r="693">
          <cell r="F693" t="str">
            <v>AG-C</v>
          </cell>
          <cell r="G693" t="str">
            <v>RB</v>
          </cell>
          <cell r="I693" t="str">
            <v>Energy</v>
          </cell>
          <cell r="J693" t="str">
            <v>Summer</v>
          </cell>
          <cell r="K693" t="str">
            <v>Off Peak</v>
          </cell>
          <cell r="O693" t="str">
            <v>N/A</v>
          </cell>
          <cell r="T693">
            <v>1132630481.3701921</v>
          </cell>
        </row>
        <row r="694">
          <cell r="F694" t="str">
            <v>AG-C</v>
          </cell>
          <cell r="G694" t="str">
            <v>RB</v>
          </cell>
          <cell r="I694" t="str">
            <v>Energy</v>
          </cell>
          <cell r="J694" t="str">
            <v>Summer</v>
          </cell>
          <cell r="K694" t="str">
            <v>Peak</v>
          </cell>
          <cell r="O694" t="str">
            <v>N/A</v>
          </cell>
          <cell r="T694">
            <v>148574354.349204</v>
          </cell>
        </row>
        <row r="695">
          <cell r="F695" t="str">
            <v>AG-C</v>
          </cell>
          <cell r="G695" t="str">
            <v>RB</v>
          </cell>
          <cell r="I695" t="str">
            <v>Energy</v>
          </cell>
          <cell r="J695" t="str">
            <v>Winter</v>
          </cell>
          <cell r="K695" t="str">
            <v>Off Peak</v>
          </cell>
          <cell r="O695" t="str">
            <v>N/A</v>
          </cell>
          <cell r="T695">
            <v>1077765439.5542419</v>
          </cell>
        </row>
        <row r="696">
          <cell r="F696" t="str">
            <v>AG-C</v>
          </cell>
          <cell r="G696" t="str">
            <v>RB</v>
          </cell>
          <cell r="I696" t="str">
            <v>Energy</v>
          </cell>
          <cell r="J696" t="str">
            <v>Winter</v>
          </cell>
          <cell r="K696" t="str">
            <v>Peak</v>
          </cell>
          <cell r="O696" t="str">
            <v>N/A</v>
          </cell>
          <cell r="T696">
            <v>162669043.08720699</v>
          </cell>
        </row>
        <row r="697">
          <cell r="F697" t="str">
            <v>AG-C</v>
          </cell>
          <cell r="G697" t="str">
            <v>RBC</v>
          </cell>
          <cell r="I697" t="str">
            <v>Energy</v>
          </cell>
          <cell r="J697" t="str">
            <v>Summer</v>
          </cell>
          <cell r="K697" t="str">
            <v>Off Peak</v>
          </cell>
          <cell r="O697" t="str">
            <v>N/A</v>
          </cell>
          <cell r="T697">
            <v>1132630481.3701921</v>
          </cell>
        </row>
        <row r="698">
          <cell r="F698" t="str">
            <v>AG-C</v>
          </cell>
          <cell r="G698" t="str">
            <v>RBC</v>
          </cell>
          <cell r="I698" t="str">
            <v>Energy</v>
          </cell>
          <cell r="J698" t="str">
            <v>Summer</v>
          </cell>
          <cell r="K698" t="str">
            <v>Peak</v>
          </cell>
          <cell r="O698" t="str">
            <v>N/A</v>
          </cell>
          <cell r="T698">
            <v>148574354.349204</v>
          </cell>
        </row>
        <row r="699">
          <cell r="F699" t="str">
            <v>AG-C</v>
          </cell>
          <cell r="G699" t="str">
            <v>RBC</v>
          </cell>
          <cell r="I699" t="str">
            <v>Energy</v>
          </cell>
          <cell r="J699" t="str">
            <v>Winter</v>
          </cell>
          <cell r="K699" t="str">
            <v>Off Peak</v>
          </cell>
          <cell r="O699" t="str">
            <v>N/A</v>
          </cell>
          <cell r="T699">
            <v>1077765439.5542419</v>
          </cell>
        </row>
        <row r="700">
          <cell r="F700" t="str">
            <v>AG-C</v>
          </cell>
          <cell r="G700" t="str">
            <v>RBC</v>
          </cell>
          <cell r="I700" t="str">
            <v>Energy</v>
          </cell>
          <cell r="J700" t="str">
            <v>Winter</v>
          </cell>
          <cell r="K700" t="str">
            <v>Peak</v>
          </cell>
          <cell r="O700" t="str">
            <v>N/A</v>
          </cell>
          <cell r="T700">
            <v>162669043.08720699</v>
          </cell>
        </row>
        <row r="701">
          <cell r="F701" t="str">
            <v>AG-C</v>
          </cell>
          <cell r="G701" t="str">
            <v>WH</v>
          </cell>
          <cell r="I701" t="str">
            <v>Energy</v>
          </cell>
          <cell r="J701" t="str">
            <v>Summer</v>
          </cell>
          <cell r="K701" t="str">
            <v>Off Peak</v>
          </cell>
          <cell r="O701" t="str">
            <v>N/A</v>
          </cell>
          <cell r="T701">
            <v>1132630481.3701921</v>
          </cell>
        </row>
        <row r="702">
          <cell r="F702" t="str">
            <v>AG-C</v>
          </cell>
          <cell r="G702" t="str">
            <v>WH</v>
          </cell>
          <cell r="I702" t="str">
            <v>Energy</v>
          </cell>
          <cell r="J702" t="str">
            <v>Summer</v>
          </cell>
          <cell r="K702" t="str">
            <v>Peak</v>
          </cell>
          <cell r="O702" t="str">
            <v>N/A</v>
          </cell>
          <cell r="T702">
            <v>148574354.349204</v>
          </cell>
        </row>
        <row r="703">
          <cell r="F703" t="str">
            <v>AG-C</v>
          </cell>
          <cell r="G703" t="str">
            <v>WH</v>
          </cell>
          <cell r="I703" t="str">
            <v>Energy</v>
          </cell>
          <cell r="J703" t="str">
            <v>Winter</v>
          </cell>
          <cell r="K703" t="str">
            <v>Off Peak</v>
          </cell>
          <cell r="O703" t="str">
            <v>N/A</v>
          </cell>
          <cell r="T703">
            <v>1077765439.5542419</v>
          </cell>
        </row>
        <row r="704">
          <cell r="F704" t="str">
            <v>AG-C</v>
          </cell>
          <cell r="G704" t="str">
            <v>WH</v>
          </cell>
          <cell r="I704" t="str">
            <v>Energy</v>
          </cell>
          <cell r="J704" t="str">
            <v>Winter</v>
          </cell>
          <cell r="K704" t="str">
            <v>Peak</v>
          </cell>
          <cell r="O704" t="str">
            <v>N/A</v>
          </cell>
          <cell r="T704">
            <v>162669043.08720699</v>
          </cell>
        </row>
        <row r="705">
          <cell r="F705" t="str">
            <v>AG-C</v>
          </cell>
          <cell r="G705" t="str">
            <v>PCIA</v>
          </cell>
          <cell r="I705" t="str">
            <v>Pre-09</v>
          </cell>
          <cell r="J705" t="str">
            <v>N/A</v>
          </cell>
          <cell r="K705" t="str">
            <v>N/A</v>
          </cell>
          <cell r="O705" t="str">
            <v>N/A</v>
          </cell>
          <cell r="T705">
            <v>0</v>
          </cell>
        </row>
        <row r="706">
          <cell r="F706" t="str">
            <v>AG-C</v>
          </cell>
          <cell r="G706" t="str">
            <v>PCIA</v>
          </cell>
          <cell r="I706" t="str">
            <v>Vin 09</v>
          </cell>
          <cell r="J706" t="str">
            <v>N/A</v>
          </cell>
          <cell r="K706" t="str">
            <v>N/A</v>
          </cell>
          <cell r="O706" t="str">
            <v>N/A</v>
          </cell>
          <cell r="T706">
            <v>0</v>
          </cell>
        </row>
        <row r="707">
          <cell r="F707" t="str">
            <v>AG-C</v>
          </cell>
          <cell r="G707" t="str">
            <v>PCIA</v>
          </cell>
          <cell r="I707" t="str">
            <v>Vin 10</v>
          </cell>
          <cell r="J707" t="str">
            <v>N/A</v>
          </cell>
          <cell r="K707" t="str">
            <v>N/A</v>
          </cell>
          <cell r="O707" t="str">
            <v>N/A</v>
          </cell>
          <cell r="T707">
            <v>0</v>
          </cell>
        </row>
        <row r="708">
          <cell r="F708" t="str">
            <v>AG-C</v>
          </cell>
          <cell r="G708" t="str">
            <v>PCIA</v>
          </cell>
          <cell r="I708" t="str">
            <v>Vin 11</v>
          </cell>
          <cell r="J708" t="str">
            <v>N/A</v>
          </cell>
          <cell r="K708" t="str">
            <v>N/A</v>
          </cell>
          <cell r="O708" t="str">
            <v>N/A</v>
          </cell>
          <cell r="T708">
            <v>0</v>
          </cell>
        </row>
        <row r="709">
          <cell r="F709" t="str">
            <v>AG-C</v>
          </cell>
          <cell r="G709" t="str">
            <v>PCIA</v>
          </cell>
          <cell r="I709" t="str">
            <v>Vin 12</v>
          </cell>
          <cell r="J709" t="str">
            <v>N/A</v>
          </cell>
          <cell r="K709" t="str">
            <v>N/A</v>
          </cell>
          <cell r="O709" t="str">
            <v>N/A</v>
          </cell>
          <cell r="T709">
            <v>0</v>
          </cell>
        </row>
        <row r="710">
          <cell r="F710" t="str">
            <v>AG-C</v>
          </cell>
          <cell r="G710" t="str">
            <v>PCIA</v>
          </cell>
          <cell r="I710" t="str">
            <v>Vin 13</v>
          </cell>
          <cell r="J710" t="str">
            <v>N/A</v>
          </cell>
          <cell r="K710" t="str">
            <v>N/A</v>
          </cell>
          <cell r="O710" t="str">
            <v>N/A</v>
          </cell>
          <cell r="T710">
            <v>0</v>
          </cell>
        </row>
        <row r="711">
          <cell r="F711" t="str">
            <v>AG-C</v>
          </cell>
          <cell r="G711" t="str">
            <v>PCIA</v>
          </cell>
          <cell r="I711" t="str">
            <v>Vin 14</v>
          </cell>
          <cell r="J711" t="str">
            <v>N/A</v>
          </cell>
          <cell r="K711" t="str">
            <v>N/A</v>
          </cell>
          <cell r="O711" t="str">
            <v>N/A</v>
          </cell>
          <cell r="T711">
            <v>0</v>
          </cell>
        </row>
        <row r="712">
          <cell r="F712" t="str">
            <v>AG-C</v>
          </cell>
          <cell r="G712" t="str">
            <v>PCIA</v>
          </cell>
          <cell r="I712" t="str">
            <v>Vin 15</v>
          </cell>
          <cell r="J712" t="str">
            <v>N/A</v>
          </cell>
          <cell r="K712" t="str">
            <v>N/A</v>
          </cell>
          <cell r="O712" t="str">
            <v>N/A</v>
          </cell>
          <cell r="T712">
            <v>0</v>
          </cell>
        </row>
        <row r="713">
          <cell r="F713" t="str">
            <v>AG-C</v>
          </cell>
          <cell r="G713" t="str">
            <v>PCIA</v>
          </cell>
          <cell r="I713" t="str">
            <v>Vin 16</v>
          </cell>
          <cell r="J713" t="str">
            <v>N/A</v>
          </cell>
          <cell r="K713" t="str">
            <v>N/A</v>
          </cell>
          <cell r="O713" t="str">
            <v>N/A</v>
          </cell>
          <cell r="T713">
            <v>0</v>
          </cell>
        </row>
        <row r="714">
          <cell r="F714" t="str">
            <v>AG-C</v>
          </cell>
          <cell r="G714" t="str">
            <v>PCIA</v>
          </cell>
          <cell r="I714" t="str">
            <v>Vin 17</v>
          </cell>
          <cell r="J714" t="str">
            <v>N/A</v>
          </cell>
          <cell r="K714" t="str">
            <v>N/A</v>
          </cell>
          <cell r="O714" t="str">
            <v>N/A</v>
          </cell>
          <cell r="T714">
            <v>0</v>
          </cell>
        </row>
        <row r="715">
          <cell r="F715" t="str">
            <v>AG-C</v>
          </cell>
          <cell r="G715" t="str">
            <v>PCIA</v>
          </cell>
          <cell r="I715" t="str">
            <v>Vin 18</v>
          </cell>
          <cell r="J715" t="str">
            <v>N/A</v>
          </cell>
          <cell r="K715" t="str">
            <v>N/A</v>
          </cell>
          <cell r="O715" t="str">
            <v>N/A</v>
          </cell>
          <cell r="T715">
            <v>0</v>
          </cell>
        </row>
        <row r="716">
          <cell r="F716" t="str">
            <v>AG-C</v>
          </cell>
          <cell r="G716" t="str">
            <v>PCIA</v>
          </cell>
          <cell r="I716" t="str">
            <v>Vin 19</v>
          </cell>
          <cell r="J716" t="str">
            <v>N/A</v>
          </cell>
          <cell r="K716" t="str">
            <v>N/A</v>
          </cell>
          <cell r="O716" t="str">
            <v>N/A</v>
          </cell>
          <cell r="T716">
            <v>0</v>
          </cell>
        </row>
        <row r="717">
          <cell r="F717" t="str">
            <v>AG-C</v>
          </cell>
          <cell r="G717" t="str">
            <v>PCIA</v>
          </cell>
          <cell r="I717" t="str">
            <v>Vin 20</v>
          </cell>
          <cell r="J717" t="str">
            <v>N/A</v>
          </cell>
          <cell r="K717" t="str">
            <v>N/A</v>
          </cell>
          <cell r="O717" t="str">
            <v>N/A</v>
          </cell>
          <cell r="T717">
            <v>0</v>
          </cell>
        </row>
        <row r="718">
          <cell r="F718" t="str">
            <v>AG-C</v>
          </cell>
          <cell r="G718" t="str">
            <v>PCIA</v>
          </cell>
          <cell r="I718" t="str">
            <v>Vin 21</v>
          </cell>
          <cell r="J718" t="str">
            <v>N/A</v>
          </cell>
          <cell r="K718" t="str">
            <v>N/A</v>
          </cell>
          <cell r="O718" t="str">
            <v>N/A</v>
          </cell>
          <cell r="T718">
            <v>0</v>
          </cell>
        </row>
        <row r="719">
          <cell r="F719" t="str">
            <v>AG-C</v>
          </cell>
          <cell r="G719" t="str">
            <v>PCIA</v>
          </cell>
          <cell r="I719" t="str">
            <v>Vin Bund</v>
          </cell>
          <cell r="J719" t="str">
            <v>N/A</v>
          </cell>
          <cell r="K719" t="str">
            <v>N/A</v>
          </cell>
          <cell r="O719" t="str">
            <v>N/A</v>
          </cell>
          <cell r="T719">
            <v>0</v>
          </cell>
        </row>
        <row r="720">
          <cell r="F720" t="str">
            <v>AG-C</v>
          </cell>
          <cell r="G720" t="str">
            <v>WH</v>
          </cell>
          <cell r="I720" t="str">
            <v>DL</v>
          </cell>
          <cell r="J720" t="str">
            <v>N/A</v>
          </cell>
          <cell r="K720" t="str">
            <v>N/A</v>
          </cell>
          <cell r="O720" t="str">
            <v>N/A</v>
          </cell>
          <cell r="T720">
            <v>0</v>
          </cell>
        </row>
        <row r="721">
          <cell r="F721" t="str">
            <v>AG-C</v>
          </cell>
          <cell r="G721" t="str">
            <v>WH</v>
          </cell>
          <cell r="I721" t="str">
            <v>Energy</v>
          </cell>
          <cell r="J721" t="str">
            <v>Summer</v>
          </cell>
          <cell r="K721" t="str">
            <v>Off Peak</v>
          </cell>
          <cell r="O721" t="str">
            <v>N/A</v>
          </cell>
          <cell r="T721">
            <v>1132630481.3701921</v>
          </cell>
        </row>
        <row r="722">
          <cell r="F722" t="str">
            <v>AG-C</v>
          </cell>
          <cell r="G722" t="str">
            <v>WH</v>
          </cell>
          <cell r="I722" t="str">
            <v>Energy</v>
          </cell>
          <cell r="J722" t="str">
            <v>Summer</v>
          </cell>
          <cell r="K722" t="str">
            <v>Peak</v>
          </cell>
          <cell r="O722" t="str">
            <v>N/A</v>
          </cell>
          <cell r="T722">
            <v>148574354.349204</v>
          </cell>
        </row>
        <row r="723">
          <cell r="F723" t="str">
            <v>AG-C</v>
          </cell>
          <cell r="G723" t="str">
            <v>WH</v>
          </cell>
          <cell r="I723" t="str">
            <v>Energy</v>
          </cell>
          <cell r="J723" t="str">
            <v>Winter</v>
          </cell>
          <cell r="K723" t="str">
            <v>Off Peak</v>
          </cell>
          <cell r="O723" t="str">
            <v>N/A</v>
          </cell>
          <cell r="T723">
            <v>1077765439.5542419</v>
          </cell>
        </row>
        <row r="724">
          <cell r="F724" t="str">
            <v>AG-C</v>
          </cell>
          <cell r="G724" t="str">
            <v>WH</v>
          </cell>
          <cell r="I724" t="str">
            <v>Energy</v>
          </cell>
          <cell r="J724" t="str">
            <v>Winter</v>
          </cell>
          <cell r="K724" t="str">
            <v>Peak</v>
          </cell>
          <cell r="O724" t="str">
            <v>N/A</v>
          </cell>
          <cell r="T724">
            <v>162669043.08720699</v>
          </cell>
        </row>
        <row r="725">
          <cell r="F725" t="str">
            <v>AG-C</v>
          </cell>
          <cell r="G725" t="str">
            <v>WH</v>
          </cell>
          <cell r="I725" t="str">
            <v>DL</v>
          </cell>
          <cell r="J725" t="str">
            <v>N/A</v>
          </cell>
          <cell r="K725" t="str">
            <v>N/A</v>
          </cell>
          <cell r="O725" t="str">
            <v>N/A</v>
          </cell>
          <cell r="T725">
            <v>0</v>
          </cell>
        </row>
        <row r="726">
          <cell r="F726" t="str">
            <v>AG-C</v>
          </cell>
          <cell r="G726" t="str">
            <v>WH</v>
          </cell>
          <cell r="I726" t="str">
            <v>Energy</v>
          </cell>
          <cell r="J726" t="str">
            <v>Summer</v>
          </cell>
          <cell r="K726" t="str">
            <v>Off Peak</v>
          </cell>
          <cell r="O726" t="str">
            <v>N/A</v>
          </cell>
          <cell r="T726">
            <v>1132630481.3701921</v>
          </cell>
        </row>
        <row r="727">
          <cell r="F727" t="str">
            <v>AG-C</v>
          </cell>
          <cell r="G727" t="str">
            <v>WH</v>
          </cell>
          <cell r="I727" t="str">
            <v>Energy</v>
          </cell>
          <cell r="J727" t="str">
            <v>Summer</v>
          </cell>
          <cell r="K727" t="str">
            <v>Peak</v>
          </cell>
          <cell r="O727" t="str">
            <v>N/A</v>
          </cell>
          <cell r="T727">
            <v>148574354.349204</v>
          </cell>
        </row>
        <row r="728">
          <cell r="F728" t="str">
            <v>AG-C</v>
          </cell>
          <cell r="G728" t="str">
            <v>WH</v>
          </cell>
          <cell r="I728" t="str">
            <v>Energy</v>
          </cell>
          <cell r="J728" t="str">
            <v>Winter</v>
          </cell>
          <cell r="K728" t="str">
            <v>Off Peak</v>
          </cell>
          <cell r="O728" t="str">
            <v>N/A</v>
          </cell>
          <cell r="T728">
            <v>1077765439.5542419</v>
          </cell>
        </row>
        <row r="729">
          <cell r="F729" t="str">
            <v>AG-C</v>
          </cell>
          <cell r="G729" t="str">
            <v>WH</v>
          </cell>
          <cell r="I729" t="str">
            <v>Energy</v>
          </cell>
          <cell r="J729" t="str">
            <v>Winter</v>
          </cell>
          <cell r="K729" t="str">
            <v>Peak</v>
          </cell>
          <cell r="O729" t="str">
            <v>N/A</v>
          </cell>
          <cell r="T729">
            <v>162669043.08720699</v>
          </cell>
        </row>
        <row r="730">
          <cell r="F730" t="str">
            <v>AG-C</v>
          </cell>
          <cell r="G730" t="str">
            <v>Distribution</v>
          </cell>
          <cell r="I730" t="str">
            <v>Customer</v>
          </cell>
          <cell r="J730" t="str">
            <v>Summer</v>
          </cell>
          <cell r="K730" t="str">
            <v>N/A</v>
          </cell>
          <cell r="O730" t="str">
            <v>N/A</v>
          </cell>
          <cell r="T730">
            <v>168.28207499999999</v>
          </cell>
        </row>
        <row r="731">
          <cell r="F731" t="str">
            <v>AG-C</v>
          </cell>
          <cell r="G731" t="str">
            <v>Distribution</v>
          </cell>
          <cell r="I731" t="str">
            <v>Customer</v>
          </cell>
          <cell r="J731" t="str">
            <v>Winter</v>
          </cell>
          <cell r="K731" t="str">
            <v>N/A</v>
          </cell>
          <cell r="O731" t="str">
            <v>N/A</v>
          </cell>
          <cell r="T731">
            <v>338.11789499999998</v>
          </cell>
        </row>
        <row r="732">
          <cell r="F732" t="str">
            <v>AG-C</v>
          </cell>
          <cell r="G732" t="str">
            <v>Distribution</v>
          </cell>
          <cell r="I732" t="str">
            <v>Demand</v>
          </cell>
          <cell r="J732" t="str">
            <v>Summer</v>
          </cell>
          <cell r="K732" t="str">
            <v>Maximum kW</v>
          </cell>
          <cell r="O732" t="str">
            <v>N/A</v>
          </cell>
          <cell r="T732">
            <v>128753.422252</v>
          </cell>
        </row>
        <row r="733">
          <cell r="F733" t="str">
            <v>AG-C</v>
          </cell>
          <cell r="G733" t="str">
            <v>Distribution</v>
          </cell>
          <cell r="I733" t="str">
            <v>Demand</v>
          </cell>
          <cell r="J733" t="str">
            <v>Summer</v>
          </cell>
          <cell r="K733" t="str">
            <v>Peak</v>
          </cell>
          <cell r="O733" t="str">
            <v>N/A</v>
          </cell>
          <cell r="T733">
            <v>143375.620646</v>
          </cell>
        </row>
        <row r="734">
          <cell r="F734" t="str">
            <v>AG-C</v>
          </cell>
          <cell r="G734" t="str">
            <v>Distribution</v>
          </cell>
          <cell r="I734" t="str">
            <v>Demand</v>
          </cell>
          <cell r="J734" t="str">
            <v>Winter</v>
          </cell>
          <cell r="K734" t="str">
            <v>Maximum kW</v>
          </cell>
          <cell r="O734" t="str">
            <v>N/A</v>
          </cell>
          <cell r="T734">
            <v>184934.68601200002</v>
          </cell>
        </row>
        <row r="735">
          <cell r="F735" t="str">
            <v>AG-C</v>
          </cell>
          <cell r="G735" t="str">
            <v>Generation</v>
          </cell>
          <cell r="I735" t="str">
            <v>Demand</v>
          </cell>
          <cell r="J735" t="str">
            <v>Summer</v>
          </cell>
          <cell r="K735" t="str">
            <v>Peak</v>
          </cell>
          <cell r="O735" t="str">
            <v>N/A</v>
          </cell>
          <cell r="T735">
            <v>143375.620646</v>
          </cell>
        </row>
        <row r="736">
          <cell r="F736" t="str">
            <v>AG-C</v>
          </cell>
          <cell r="G736" t="str">
            <v>PPP</v>
          </cell>
          <cell r="I736" t="str">
            <v>DL</v>
          </cell>
          <cell r="J736" t="str">
            <v>N/A</v>
          </cell>
          <cell r="K736" t="str">
            <v>N/A</v>
          </cell>
          <cell r="O736" t="str">
            <v>N/A</v>
          </cell>
          <cell r="T736">
            <v>0</v>
          </cell>
        </row>
        <row r="737">
          <cell r="F737" t="str">
            <v>AG-C</v>
          </cell>
          <cell r="G737" t="str">
            <v>CTC</v>
          </cell>
          <cell r="I737" t="str">
            <v>DL</v>
          </cell>
          <cell r="J737" t="str">
            <v>N/A</v>
          </cell>
          <cell r="K737" t="str">
            <v>N/A</v>
          </cell>
          <cell r="O737" t="str">
            <v>N/A</v>
          </cell>
          <cell r="T737">
            <v>0</v>
          </cell>
        </row>
        <row r="738">
          <cell r="F738" t="str">
            <v>AG-C</v>
          </cell>
          <cell r="G738" t="str">
            <v>WFC</v>
          </cell>
          <cell r="I738" t="str">
            <v>DL</v>
          </cell>
          <cell r="J738" t="str">
            <v>N/A</v>
          </cell>
          <cell r="K738" t="str">
            <v>N/A</v>
          </cell>
          <cell r="O738" t="str">
            <v>N/A</v>
          </cell>
          <cell r="T738">
            <v>0</v>
          </cell>
        </row>
        <row r="739">
          <cell r="F739" t="str">
            <v>AG-C</v>
          </cell>
          <cell r="G739" t="str">
            <v>ECRA</v>
          </cell>
          <cell r="I739" t="str">
            <v>DL</v>
          </cell>
          <cell r="J739" t="str">
            <v>N/A</v>
          </cell>
          <cell r="K739" t="str">
            <v>N/A</v>
          </cell>
          <cell r="O739" t="str">
            <v>N/A</v>
          </cell>
          <cell r="T739">
            <v>0</v>
          </cell>
        </row>
        <row r="740">
          <cell r="F740" t="str">
            <v>AG-C</v>
          </cell>
          <cell r="G740" t="str">
            <v>ND</v>
          </cell>
          <cell r="I740" t="str">
            <v>DL</v>
          </cell>
          <cell r="J740" t="str">
            <v>N/A</v>
          </cell>
          <cell r="K740" t="str">
            <v>N/A</v>
          </cell>
          <cell r="O740" t="str">
            <v>N/A</v>
          </cell>
          <cell r="T740">
            <v>0</v>
          </cell>
        </row>
        <row r="741">
          <cell r="F741" t="str">
            <v>AG-C</v>
          </cell>
          <cell r="G741" t="str">
            <v>PPP</v>
          </cell>
          <cell r="I741" t="str">
            <v>DL</v>
          </cell>
          <cell r="J741" t="str">
            <v>N/A</v>
          </cell>
          <cell r="K741" t="str">
            <v>N/A</v>
          </cell>
          <cell r="O741" t="str">
            <v>N/A</v>
          </cell>
          <cell r="T741">
            <v>0</v>
          </cell>
        </row>
        <row r="742">
          <cell r="F742" t="str">
            <v>AG-C</v>
          </cell>
          <cell r="G742" t="str">
            <v>RB</v>
          </cell>
          <cell r="I742" t="str">
            <v>DL</v>
          </cell>
          <cell r="J742" t="str">
            <v>N/A</v>
          </cell>
          <cell r="K742" t="str">
            <v>N/A</v>
          </cell>
          <cell r="O742" t="str">
            <v>N/A</v>
          </cell>
          <cell r="T742">
            <v>0</v>
          </cell>
        </row>
        <row r="743">
          <cell r="F743" t="str">
            <v>AG-C</v>
          </cell>
          <cell r="G743" t="str">
            <v>RBC</v>
          </cell>
          <cell r="I743" t="str">
            <v>DL</v>
          </cell>
          <cell r="J743" t="str">
            <v>N/A</v>
          </cell>
          <cell r="K743" t="str">
            <v>N/A</v>
          </cell>
          <cell r="O743" t="str">
            <v>N/A</v>
          </cell>
          <cell r="T743">
            <v>0</v>
          </cell>
        </row>
        <row r="744">
          <cell r="F744" t="str">
            <v>AG-C</v>
          </cell>
          <cell r="G744" t="str">
            <v>WH</v>
          </cell>
          <cell r="I744" t="str">
            <v>DL</v>
          </cell>
          <cell r="J744" t="str">
            <v>N/A</v>
          </cell>
          <cell r="K744" t="str">
            <v>N/A</v>
          </cell>
          <cell r="O744" t="str">
            <v>N/A</v>
          </cell>
          <cell r="T744">
            <v>0</v>
          </cell>
        </row>
        <row r="745">
          <cell r="F745" t="str">
            <v>AG-C</v>
          </cell>
          <cell r="G745" t="str">
            <v>Distribution</v>
          </cell>
          <cell r="I745" t="str">
            <v>E-BIP Discount</v>
          </cell>
          <cell r="J745" t="str">
            <v>Summer</v>
          </cell>
          <cell r="K745" t="str">
            <v>Pot. Ld Red.</v>
          </cell>
          <cell r="O745" t="str">
            <v>N/A</v>
          </cell>
          <cell r="T745">
            <v>4876.5324460000002</v>
          </cell>
        </row>
        <row r="746">
          <cell r="F746" t="str">
            <v>AG-C</v>
          </cell>
          <cell r="G746" t="str">
            <v>Distribution</v>
          </cell>
          <cell r="I746" t="str">
            <v>E-BIP Discount</v>
          </cell>
          <cell r="J746" t="str">
            <v>Summer</v>
          </cell>
          <cell r="K746" t="str">
            <v>UFR</v>
          </cell>
          <cell r="O746" t="str">
            <v>N/A</v>
          </cell>
          <cell r="T746">
            <v>0</v>
          </cell>
        </row>
        <row r="747">
          <cell r="F747" t="str">
            <v>AG-C</v>
          </cell>
          <cell r="G747" t="str">
            <v>Distribution</v>
          </cell>
          <cell r="I747" t="str">
            <v>E-BIP Discount</v>
          </cell>
          <cell r="J747" t="str">
            <v>Winter</v>
          </cell>
          <cell r="K747" t="str">
            <v>Pot. Ld Red.</v>
          </cell>
          <cell r="O747" t="str">
            <v>N/A</v>
          </cell>
          <cell r="T747">
            <v>2776.0423719999999</v>
          </cell>
        </row>
        <row r="748">
          <cell r="F748" t="str">
            <v>AG-C</v>
          </cell>
          <cell r="G748" t="str">
            <v>Distribution</v>
          </cell>
          <cell r="I748" t="str">
            <v>E-BIP Discount</v>
          </cell>
          <cell r="J748" t="str">
            <v>Winter</v>
          </cell>
          <cell r="K748" t="str">
            <v>UFR</v>
          </cell>
          <cell r="O748" t="str">
            <v>N/A</v>
          </cell>
          <cell r="T748">
            <v>0</v>
          </cell>
        </row>
        <row r="749">
          <cell r="F749" t="str">
            <v>AG-C</v>
          </cell>
          <cell r="G749" t="str">
            <v>PPP</v>
          </cell>
          <cell r="I749" t="str">
            <v>Energy</v>
          </cell>
          <cell r="J749" t="str">
            <v>Summer</v>
          </cell>
          <cell r="K749" t="str">
            <v>Off Peak</v>
          </cell>
          <cell r="O749" t="str">
            <v>N/A</v>
          </cell>
          <cell r="T749">
            <v>42085872.176266</v>
          </cell>
        </row>
        <row r="750">
          <cell r="F750" t="str">
            <v>AG-C</v>
          </cell>
          <cell r="G750" t="str">
            <v>PPP</v>
          </cell>
          <cell r="I750" t="str">
            <v>Energy</v>
          </cell>
          <cell r="J750" t="str">
            <v>Summer</v>
          </cell>
          <cell r="K750" t="str">
            <v>Peak</v>
          </cell>
          <cell r="O750" t="str">
            <v>N/A</v>
          </cell>
          <cell r="T750">
            <v>6218452.3698890004</v>
          </cell>
        </row>
        <row r="751">
          <cell r="F751" t="str">
            <v>AG-C</v>
          </cell>
          <cell r="G751" t="str">
            <v>PPP</v>
          </cell>
          <cell r="I751" t="str">
            <v>Energy</v>
          </cell>
          <cell r="J751" t="str">
            <v>Winter</v>
          </cell>
          <cell r="K751" t="str">
            <v>Off Peak</v>
          </cell>
          <cell r="O751" t="str">
            <v>N/A</v>
          </cell>
          <cell r="T751">
            <v>56304511.784471005</v>
          </cell>
        </row>
        <row r="752">
          <cell r="F752" t="str">
            <v>AG-C</v>
          </cell>
          <cell r="G752" t="str">
            <v>PPP</v>
          </cell>
          <cell r="I752" t="str">
            <v>Energy</v>
          </cell>
          <cell r="J752" t="str">
            <v>Winter</v>
          </cell>
          <cell r="K752" t="str">
            <v>Peak</v>
          </cell>
          <cell r="O752" t="str">
            <v>N/A</v>
          </cell>
          <cell r="T752">
            <v>8176387.4413259998</v>
          </cell>
        </row>
        <row r="753">
          <cell r="F753" t="str">
            <v>AG-C</v>
          </cell>
          <cell r="G753" t="str">
            <v>AB32 Credit</v>
          </cell>
          <cell r="I753" t="str">
            <v>Energy</v>
          </cell>
          <cell r="J753" t="str">
            <v>Summer</v>
          </cell>
          <cell r="K753" t="str">
            <v>Off Peak</v>
          </cell>
          <cell r="O753" t="str">
            <v>N/A</v>
          </cell>
          <cell r="T753">
            <v>5791909.1383675449</v>
          </cell>
        </row>
        <row r="754">
          <cell r="F754" t="str">
            <v>AG-C</v>
          </cell>
          <cell r="G754" t="str">
            <v>AB32 Credit</v>
          </cell>
          <cell r="I754" t="str">
            <v>Energy</v>
          </cell>
          <cell r="J754" t="str">
            <v>Summer</v>
          </cell>
          <cell r="K754" t="str">
            <v>Peak</v>
          </cell>
          <cell r="O754" t="str">
            <v>N/A</v>
          </cell>
          <cell r="T754">
            <v>840441.89472482563</v>
          </cell>
        </row>
        <row r="755">
          <cell r="F755" t="str">
            <v>AG-C</v>
          </cell>
          <cell r="G755" t="str">
            <v>AB32 Credit</v>
          </cell>
          <cell r="I755" t="str">
            <v>Energy</v>
          </cell>
          <cell r="J755" t="str">
            <v>Winter</v>
          </cell>
          <cell r="K755" t="str">
            <v>Off Peak</v>
          </cell>
          <cell r="O755" t="str">
            <v>N/A</v>
          </cell>
          <cell r="T755">
            <v>8335456.9336093888</v>
          </cell>
        </row>
        <row r="756">
          <cell r="F756" t="str">
            <v>AG-C</v>
          </cell>
          <cell r="G756" t="str">
            <v>AB32 Credit</v>
          </cell>
          <cell r="I756" t="str">
            <v>Energy</v>
          </cell>
          <cell r="J756" t="str">
            <v>Winter</v>
          </cell>
          <cell r="K756" t="str">
            <v>Peak</v>
          </cell>
          <cell r="O756" t="str">
            <v>N/A</v>
          </cell>
          <cell r="T756">
            <v>1195573.3737240857</v>
          </cell>
        </row>
        <row r="757">
          <cell r="F757" t="str">
            <v>AG-C</v>
          </cell>
          <cell r="G757" t="str">
            <v>TRA</v>
          </cell>
          <cell r="I757" t="str">
            <v>Energy</v>
          </cell>
          <cell r="J757" t="str">
            <v>Summer</v>
          </cell>
          <cell r="K757" t="str">
            <v>Off Peak</v>
          </cell>
          <cell r="O757" t="str">
            <v>N/A</v>
          </cell>
          <cell r="T757">
            <v>42085872.176266</v>
          </cell>
        </row>
        <row r="758">
          <cell r="F758" t="str">
            <v>AG-C</v>
          </cell>
          <cell r="G758" t="str">
            <v>TRA</v>
          </cell>
          <cell r="I758" t="str">
            <v>Energy</v>
          </cell>
          <cell r="J758" t="str">
            <v>Summer</v>
          </cell>
          <cell r="K758" t="str">
            <v>Peak</v>
          </cell>
          <cell r="O758" t="str">
            <v>N/A</v>
          </cell>
          <cell r="T758">
            <v>6218452.3698890004</v>
          </cell>
        </row>
        <row r="759">
          <cell r="F759" t="str">
            <v>AG-C</v>
          </cell>
          <cell r="G759" t="str">
            <v>TRA</v>
          </cell>
          <cell r="I759" t="str">
            <v>Energy</v>
          </cell>
          <cell r="J759" t="str">
            <v>Winter</v>
          </cell>
          <cell r="K759" t="str">
            <v>Off Peak</v>
          </cell>
          <cell r="O759" t="str">
            <v>N/A</v>
          </cell>
          <cell r="T759">
            <v>56304511.784471005</v>
          </cell>
        </row>
        <row r="760">
          <cell r="F760" t="str">
            <v>AG-C</v>
          </cell>
          <cell r="G760" t="str">
            <v>TRA</v>
          </cell>
          <cell r="I760" t="str">
            <v>Energy</v>
          </cell>
          <cell r="J760" t="str">
            <v>Winter</v>
          </cell>
          <cell r="K760" t="str">
            <v>Peak</v>
          </cell>
          <cell r="O760" t="str">
            <v>N/A</v>
          </cell>
          <cell r="T760">
            <v>8176387.4413259998</v>
          </cell>
        </row>
        <row r="761">
          <cell r="F761" t="str">
            <v>AG-C</v>
          </cell>
          <cell r="G761" t="str">
            <v>CTC</v>
          </cell>
          <cell r="I761" t="str">
            <v>Energy</v>
          </cell>
          <cell r="J761" t="str">
            <v>Summer</v>
          </cell>
          <cell r="K761" t="str">
            <v>Off Peak</v>
          </cell>
          <cell r="O761" t="str">
            <v>N/A</v>
          </cell>
          <cell r="T761">
            <v>42085872.176266</v>
          </cell>
        </row>
        <row r="762">
          <cell r="F762" t="str">
            <v>AG-C</v>
          </cell>
          <cell r="G762" t="str">
            <v>CTC</v>
          </cell>
          <cell r="I762" t="str">
            <v>Energy</v>
          </cell>
          <cell r="J762" t="str">
            <v>Summer</v>
          </cell>
          <cell r="K762" t="str">
            <v>Peak</v>
          </cell>
          <cell r="O762" t="str">
            <v>N/A</v>
          </cell>
          <cell r="T762">
            <v>6218452.3698890004</v>
          </cell>
        </row>
        <row r="763">
          <cell r="F763" t="str">
            <v>AG-C</v>
          </cell>
          <cell r="G763" t="str">
            <v>CTC</v>
          </cell>
          <cell r="I763" t="str">
            <v>Energy</v>
          </cell>
          <cell r="J763" t="str">
            <v>Winter</v>
          </cell>
          <cell r="K763" t="str">
            <v>Off Peak</v>
          </cell>
          <cell r="O763" t="str">
            <v>N/A</v>
          </cell>
          <cell r="T763">
            <v>56304511.784471005</v>
          </cell>
        </row>
        <row r="764">
          <cell r="F764" t="str">
            <v>AG-C</v>
          </cell>
          <cell r="G764" t="str">
            <v>CTC</v>
          </cell>
          <cell r="I764" t="str">
            <v>Energy</v>
          </cell>
          <cell r="J764" t="str">
            <v>Winter</v>
          </cell>
          <cell r="K764" t="str">
            <v>Peak</v>
          </cell>
          <cell r="O764" t="str">
            <v>N/A</v>
          </cell>
          <cell r="T764">
            <v>8176387.4413259998</v>
          </cell>
        </row>
        <row r="765">
          <cell r="F765" t="str">
            <v>AG-C</v>
          </cell>
          <cell r="G765" t="str">
            <v>Distribution</v>
          </cell>
          <cell r="I765" t="str">
            <v>Energy</v>
          </cell>
          <cell r="J765" t="str">
            <v>Summer</v>
          </cell>
          <cell r="K765" t="str">
            <v>Off Peak</v>
          </cell>
          <cell r="O765" t="str">
            <v>N/A</v>
          </cell>
          <cell r="T765">
            <v>42085872.176266</v>
          </cell>
        </row>
        <row r="766">
          <cell r="F766" t="str">
            <v>AG-C</v>
          </cell>
          <cell r="G766" t="str">
            <v>Distribution</v>
          </cell>
          <cell r="I766" t="str">
            <v>Energy</v>
          </cell>
          <cell r="J766" t="str">
            <v>Summer</v>
          </cell>
          <cell r="K766" t="str">
            <v>Peak</v>
          </cell>
          <cell r="O766" t="str">
            <v>N/A</v>
          </cell>
          <cell r="T766">
            <v>6218452.3698890004</v>
          </cell>
        </row>
        <row r="767">
          <cell r="F767" t="str">
            <v>AG-C</v>
          </cell>
          <cell r="G767" t="str">
            <v>Distribution</v>
          </cell>
          <cell r="I767" t="str">
            <v>Energy</v>
          </cell>
          <cell r="J767" t="str">
            <v>Winter</v>
          </cell>
          <cell r="K767" t="str">
            <v>Off Peak</v>
          </cell>
          <cell r="O767" t="str">
            <v>N/A</v>
          </cell>
          <cell r="T767">
            <v>56304511.784471005</v>
          </cell>
        </row>
        <row r="768">
          <cell r="F768" t="str">
            <v>AG-C</v>
          </cell>
          <cell r="G768" t="str">
            <v>Distribution</v>
          </cell>
          <cell r="I768" t="str">
            <v>Energy</v>
          </cell>
          <cell r="J768" t="str">
            <v>Winter</v>
          </cell>
          <cell r="K768" t="str">
            <v>Peak</v>
          </cell>
          <cell r="O768" t="str">
            <v>N/A</v>
          </cell>
          <cell r="T768">
            <v>8176387.4413259998</v>
          </cell>
        </row>
        <row r="769">
          <cell r="F769" t="str">
            <v>AG-C</v>
          </cell>
          <cell r="G769" t="str">
            <v>WFC</v>
          </cell>
          <cell r="I769" t="str">
            <v>Energy</v>
          </cell>
          <cell r="J769" t="str">
            <v>Summer</v>
          </cell>
          <cell r="K769" t="str">
            <v>Off Peak</v>
          </cell>
          <cell r="O769" t="str">
            <v>N/A</v>
          </cell>
          <cell r="T769">
            <v>42085872.176266</v>
          </cell>
        </row>
        <row r="770">
          <cell r="F770" t="str">
            <v>AG-C</v>
          </cell>
          <cell r="G770" t="str">
            <v>WFC</v>
          </cell>
          <cell r="I770" t="str">
            <v>Energy</v>
          </cell>
          <cell r="J770" t="str">
            <v>Summer</v>
          </cell>
          <cell r="K770" t="str">
            <v>Peak</v>
          </cell>
          <cell r="O770" t="str">
            <v>N/A</v>
          </cell>
          <cell r="T770">
            <v>6218452.3698890004</v>
          </cell>
        </row>
        <row r="771">
          <cell r="F771" t="str">
            <v>AG-C</v>
          </cell>
          <cell r="G771" t="str">
            <v>WFC</v>
          </cell>
          <cell r="I771" t="str">
            <v>Energy</v>
          </cell>
          <cell r="J771" t="str">
            <v>Winter</v>
          </cell>
          <cell r="K771" t="str">
            <v>Off Peak</v>
          </cell>
          <cell r="O771" t="str">
            <v>N/A</v>
          </cell>
          <cell r="T771">
            <v>56304511.784471005</v>
          </cell>
        </row>
        <row r="772">
          <cell r="F772" t="str">
            <v>AG-C</v>
          </cell>
          <cell r="G772" t="str">
            <v>WFC</v>
          </cell>
          <cell r="I772" t="str">
            <v>Energy</v>
          </cell>
          <cell r="J772" t="str">
            <v>Winter</v>
          </cell>
          <cell r="K772" t="str">
            <v>Peak</v>
          </cell>
          <cell r="O772" t="str">
            <v>N/A</v>
          </cell>
          <cell r="T772">
            <v>8176387.4413259998</v>
          </cell>
        </row>
        <row r="773">
          <cell r="F773" t="str">
            <v>AG-C</v>
          </cell>
          <cell r="G773" t="str">
            <v>ECRA</v>
          </cell>
          <cell r="I773" t="str">
            <v>Energy</v>
          </cell>
          <cell r="J773" t="str">
            <v>Summer</v>
          </cell>
          <cell r="K773" t="str">
            <v>Off Peak</v>
          </cell>
          <cell r="O773" t="str">
            <v>N/A</v>
          </cell>
          <cell r="T773">
            <v>42085872.176266</v>
          </cell>
        </row>
        <row r="774">
          <cell r="F774" t="str">
            <v>AG-C</v>
          </cell>
          <cell r="G774" t="str">
            <v>ECRA</v>
          </cell>
          <cell r="I774" t="str">
            <v>Energy</v>
          </cell>
          <cell r="J774" t="str">
            <v>Summer</v>
          </cell>
          <cell r="K774" t="str">
            <v>Peak</v>
          </cell>
          <cell r="O774" t="str">
            <v>N/A</v>
          </cell>
          <cell r="T774">
            <v>6218452.3698890004</v>
          </cell>
        </row>
        <row r="775">
          <cell r="F775" t="str">
            <v>AG-C</v>
          </cell>
          <cell r="G775" t="str">
            <v>ECRA</v>
          </cell>
          <cell r="I775" t="str">
            <v>Energy</v>
          </cell>
          <cell r="J775" t="str">
            <v>Winter</v>
          </cell>
          <cell r="K775" t="str">
            <v>Off Peak</v>
          </cell>
          <cell r="O775" t="str">
            <v>N/A</v>
          </cell>
          <cell r="T775">
            <v>56304511.784471005</v>
          </cell>
        </row>
        <row r="776">
          <cell r="F776" t="str">
            <v>AG-C</v>
          </cell>
          <cell r="G776" t="str">
            <v>ECRA</v>
          </cell>
          <cell r="I776" t="str">
            <v>Energy</v>
          </cell>
          <cell r="J776" t="str">
            <v>Winter</v>
          </cell>
          <cell r="K776" t="str">
            <v>Peak</v>
          </cell>
          <cell r="O776" t="str">
            <v>N/A</v>
          </cell>
          <cell r="T776">
            <v>8176387.4413259998</v>
          </cell>
        </row>
        <row r="777">
          <cell r="F777" t="str">
            <v>AG-C</v>
          </cell>
          <cell r="G777" t="str">
            <v>Generation</v>
          </cell>
          <cell r="I777" t="str">
            <v>Energy</v>
          </cell>
          <cell r="J777" t="str">
            <v>Summer</v>
          </cell>
          <cell r="K777" t="str">
            <v>Off Peak</v>
          </cell>
          <cell r="O777" t="str">
            <v>N/A</v>
          </cell>
          <cell r="T777">
            <v>42085872.176266</v>
          </cell>
        </row>
        <row r="778">
          <cell r="F778" t="str">
            <v>AG-C</v>
          </cell>
          <cell r="G778" t="str">
            <v>Generation</v>
          </cell>
          <cell r="I778" t="str">
            <v>Energy</v>
          </cell>
          <cell r="J778" t="str">
            <v>Summer</v>
          </cell>
          <cell r="K778" t="str">
            <v>Peak</v>
          </cell>
          <cell r="O778" t="str">
            <v>N/A</v>
          </cell>
          <cell r="T778">
            <v>6218452.3698890004</v>
          </cell>
        </row>
        <row r="779">
          <cell r="F779" t="str">
            <v>AG-C</v>
          </cell>
          <cell r="G779" t="str">
            <v>Generation</v>
          </cell>
          <cell r="I779" t="str">
            <v>Energy</v>
          </cell>
          <cell r="J779" t="str">
            <v>Winter</v>
          </cell>
          <cell r="K779" t="str">
            <v>Off Peak</v>
          </cell>
          <cell r="O779" t="str">
            <v>N/A</v>
          </cell>
          <cell r="T779">
            <v>56304511.784471005</v>
          </cell>
        </row>
        <row r="780">
          <cell r="F780" t="str">
            <v>AG-C</v>
          </cell>
          <cell r="G780" t="str">
            <v>Generation</v>
          </cell>
          <cell r="I780" t="str">
            <v>Energy</v>
          </cell>
          <cell r="J780" t="str">
            <v>Winter</v>
          </cell>
          <cell r="K780" t="str">
            <v>Peak</v>
          </cell>
          <cell r="O780" t="str">
            <v>N/A</v>
          </cell>
          <cell r="T780">
            <v>8176387.4413259998</v>
          </cell>
        </row>
        <row r="781">
          <cell r="F781" t="str">
            <v>AG-C</v>
          </cell>
          <cell r="G781" t="str">
            <v>ND</v>
          </cell>
          <cell r="I781" t="str">
            <v>Energy</v>
          </cell>
          <cell r="J781" t="str">
            <v>Summer</v>
          </cell>
          <cell r="K781" t="str">
            <v>Off Peak</v>
          </cell>
          <cell r="O781" t="str">
            <v>N/A</v>
          </cell>
          <cell r="T781">
            <v>42085872.176266</v>
          </cell>
        </row>
        <row r="782">
          <cell r="F782" t="str">
            <v>AG-C</v>
          </cell>
          <cell r="G782" t="str">
            <v>ND</v>
          </cell>
          <cell r="I782" t="str">
            <v>Energy</v>
          </cell>
          <cell r="J782" t="str">
            <v>Summer</v>
          </cell>
          <cell r="K782" t="str">
            <v>Peak</v>
          </cell>
          <cell r="O782" t="str">
            <v>N/A</v>
          </cell>
          <cell r="T782">
            <v>6218452.3698890004</v>
          </cell>
        </row>
        <row r="783">
          <cell r="F783" t="str">
            <v>AG-C</v>
          </cell>
          <cell r="G783" t="str">
            <v>ND</v>
          </cell>
          <cell r="I783" t="str">
            <v>Energy</v>
          </cell>
          <cell r="J783" t="str">
            <v>Winter</v>
          </cell>
          <cell r="K783" t="str">
            <v>Off Peak</v>
          </cell>
          <cell r="O783" t="str">
            <v>N/A</v>
          </cell>
          <cell r="T783">
            <v>56304511.784471005</v>
          </cell>
        </row>
        <row r="784">
          <cell r="F784" t="str">
            <v>AG-C</v>
          </cell>
          <cell r="G784" t="str">
            <v>ND</v>
          </cell>
          <cell r="I784" t="str">
            <v>Energy</v>
          </cell>
          <cell r="J784" t="str">
            <v>Winter</v>
          </cell>
          <cell r="K784" t="str">
            <v>Peak</v>
          </cell>
          <cell r="O784" t="str">
            <v>N/A</v>
          </cell>
          <cell r="T784">
            <v>8176387.4413259998</v>
          </cell>
        </row>
        <row r="785">
          <cell r="F785" t="str">
            <v>AG-C</v>
          </cell>
          <cell r="G785" t="str">
            <v>NSGC</v>
          </cell>
          <cell r="I785" t="str">
            <v>Energy</v>
          </cell>
          <cell r="J785" t="str">
            <v>Summer</v>
          </cell>
          <cell r="K785" t="str">
            <v>Off Peak</v>
          </cell>
          <cell r="O785" t="str">
            <v>N/A</v>
          </cell>
          <cell r="T785">
            <v>42085872.176266</v>
          </cell>
        </row>
        <row r="786">
          <cell r="F786" t="str">
            <v>AG-C</v>
          </cell>
          <cell r="G786" t="str">
            <v>NSGC</v>
          </cell>
          <cell r="I786" t="str">
            <v>Energy</v>
          </cell>
          <cell r="J786" t="str">
            <v>Summer</v>
          </cell>
          <cell r="K786" t="str">
            <v>Peak</v>
          </cell>
          <cell r="O786" t="str">
            <v>N/A</v>
          </cell>
          <cell r="T786">
            <v>6218452.3698890004</v>
          </cell>
        </row>
        <row r="787">
          <cell r="F787" t="str">
            <v>AG-C</v>
          </cell>
          <cell r="G787" t="str">
            <v>NSGC</v>
          </cell>
          <cell r="I787" t="str">
            <v>Energy</v>
          </cell>
          <cell r="J787" t="str">
            <v>Winter</v>
          </cell>
          <cell r="K787" t="str">
            <v>Off Peak</v>
          </cell>
          <cell r="O787" t="str">
            <v>N/A</v>
          </cell>
          <cell r="T787">
            <v>56304511.784471005</v>
          </cell>
        </row>
        <row r="788">
          <cell r="F788" t="str">
            <v>AG-C</v>
          </cell>
          <cell r="G788" t="str">
            <v>NSGC</v>
          </cell>
          <cell r="I788" t="str">
            <v>Energy</v>
          </cell>
          <cell r="J788" t="str">
            <v>Winter</v>
          </cell>
          <cell r="K788" t="str">
            <v>Peak</v>
          </cell>
          <cell r="O788" t="str">
            <v>N/A</v>
          </cell>
          <cell r="T788">
            <v>8176387.4413259998</v>
          </cell>
        </row>
        <row r="789">
          <cell r="F789" t="str">
            <v>AG-C</v>
          </cell>
          <cell r="G789" t="str">
            <v>RS</v>
          </cell>
          <cell r="I789" t="str">
            <v>Energy</v>
          </cell>
          <cell r="J789" t="str">
            <v>Summer</v>
          </cell>
          <cell r="K789" t="str">
            <v>Peak</v>
          </cell>
          <cell r="O789" t="str">
            <v>N/A</v>
          </cell>
          <cell r="T789">
            <v>6218452.3698890004</v>
          </cell>
        </row>
        <row r="790">
          <cell r="F790" t="str">
            <v>AG-C</v>
          </cell>
          <cell r="G790" t="str">
            <v>RS</v>
          </cell>
          <cell r="I790" t="str">
            <v>Energy</v>
          </cell>
          <cell r="J790" t="str">
            <v>Summer</v>
          </cell>
          <cell r="K790" t="str">
            <v>Off Peak</v>
          </cell>
          <cell r="O790" t="str">
            <v>N/A</v>
          </cell>
          <cell r="T790">
            <v>42085872.176266</v>
          </cell>
        </row>
        <row r="791">
          <cell r="F791" t="str">
            <v>AG-C</v>
          </cell>
          <cell r="G791" t="str">
            <v>RS</v>
          </cell>
          <cell r="I791" t="str">
            <v>Energy</v>
          </cell>
          <cell r="J791" t="str">
            <v>Winter</v>
          </cell>
          <cell r="K791" t="str">
            <v>Peak</v>
          </cell>
          <cell r="O791" t="str">
            <v>N/A</v>
          </cell>
          <cell r="T791">
            <v>8176387.4413259998</v>
          </cell>
        </row>
        <row r="792">
          <cell r="F792" t="str">
            <v>AG-C</v>
          </cell>
          <cell r="G792" t="str">
            <v>RS</v>
          </cell>
          <cell r="I792" t="str">
            <v>Energy</v>
          </cell>
          <cell r="J792" t="str">
            <v>Winter</v>
          </cell>
          <cell r="K792" t="str">
            <v>Off Peak</v>
          </cell>
          <cell r="O792" t="str">
            <v>N/A</v>
          </cell>
          <cell r="T792">
            <v>56304511.784471005</v>
          </cell>
        </row>
        <row r="793">
          <cell r="F793" t="str">
            <v>AG-C</v>
          </cell>
          <cell r="G793" t="str">
            <v>Trans</v>
          </cell>
          <cell r="I793" t="str">
            <v>Energy</v>
          </cell>
          <cell r="J793" t="str">
            <v>Summer</v>
          </cell>
          <cell r="K793" t="str">
            <v>Off Peak</v>
          </cell>
          <cell r="O793" t="str">
            <v>N/A</v>
          </cell>
          <cell r="T793">
            <v>42085872.176266</v>
          </cell>
        </row>
        <row r="794">
          <cell r="F794" t="str">
            <v>AG-C</v>
          </cell>
          <cell r="G794" t="str">
            <v>Trans</v>
          </cell>
          <cell r="I794" t="str">
            <v>Energy</v>
          </cell>
          <cell r="J794" t="str">
            <v>Summer</v>
          </cell>
          <cell r="K794" t="str">
            <v>Peak</v>
          </cell>
          <cell r="O794" t="str">
            <v>N/A</v>
          </cell>
          <cell r="T794">
            <v>6218452.3698890004</v>
          </cell>
        </row>
        <row r="795">
          <cell r="F795" t="str">
            <v>AG-C</v>
          </cell>
          <cell r="G795" t="str">
            <v>Trans</v>
          </cell>
          <cell r="I795" t="str">
            <v>Energy</v>
          </cell>
          <cell r="J795" t="str">
            <v>Winter</v>
          </cell>
          <cell r="K795" t="str">
            <v>Off Peak</v>
          </cell>
          <cell r="O795" t="str">
            <v>N/A</v>
          </cell>
          <cell r="T795">
            <v>56304511.784471005</v>
          </cell>
        </row>
        <row r="796">
          <cell r="F796" t="str">
            <v>AG-C</v>
          </cell>
          <cell r="G796" t="str">
            <v>Trans</v>
          </cell>
          <cell r="I796" t="str">
            <v>Energy</v>
          </cell>
          <cell r="J796" t="str">
            <v>Winter</v>
          </cell>
          <cell r="K796" t="str">
            <v>Peak</v>
          </cell>
          <cell r="O796" t="str">
            <v>N/A</v>
          </cell>
          <cell r="T796">
            <v>8176387.4413259998</v>
          </cell>
        </row>
        <row r="797">
          <cell r="F797" t="str">
            <v>AG-C</v>
          </cell>
          <cell r="G797" t="str">
            <v>PPP</v>
          </cell>
          <cell r="I797" t="str">
            <v>Energy</v>
          </cell>
          <cell r="J797" t="str">
            <v>Summer</v>
          </cell>
          <cell r="K797" t="str">
            <v>Off Peak</v>
          </cell>
          <cell r="O797" t="str">
            <v>N/A</v>
          </cell>
          <cell r="T797">
            <v>42085872.176266</v>
          </cell>
        </row>
        <row r="798">
          <cell r="F798" t="str">
            <v>AG-C</v>
          </cell>
          <cell r="G798" t="str">
            <v>PPP</v>
          </cell>
          <cell r="I798" t="str">
            <v>Energy</v>
          </cell>
          <cell r="J798" t="str">
            <v>Summer</v>
          </cell>
          <cell r="K798" t="str">
            <v>Peak</v>
          </cell>
          <cell r="O798" t="str">
            <v>N/A</v>
          </cell>
          <cell r="T798">
            <v>6218452.3698890004</v>
          </cell>
        </row>
        <row r="799">
          <cell r="F799" t="str">
            <v>AG-C</v>
          </cell>
          <cell r="G799" t="str">
            <v>PPP</v>
          </cell>
          <cell r="I799" t="str">
            <v>Energy</v>
          </cell>
          <cell r="J799" t="str">
            <v>Winter</v>
          </cell>
          <cell r="K799" t="str">
            <v>Off Peak</v>
          </cell>
          <cell r="O799" t="str">
            <v>N/A</v>
          </cell>
          <cell r="T799">
            <v>56304511.784471005</v>
          </cell>
        </row>
        <row r="800">
          <cell r="F800" t="str">
            <v>AG-C</v>
          </cell>
          <cell r="G800" t="str">
            <v>PPP</v>
          </cell>
          <cell r="I800" t="str">
            <v>Energy</v>
          </cell>
          <cell r="J800" t="str">
            <v>Winter</v>
          </cell>
          <cell r="K800" t="str">
            <v>Peak</v>
          </cell>
          <cell r="O800" t="str">
            <v>N/A</v>
          </cell>
          <cell r="T800">
            <v>8176387.4413259998</v>
          </cell>
        </row>
        <row r="801">
          <cell r="F801" t="str">
            <v>AG-C</v>
          </cell>
          <cell r="G801" t="str">
            <v>AB32 Credit</v>
          </cell>
          <cell r="I801" t="str">
            <v>Energy</v>
          </cell>
          <cell r="J801" t="str">
            <v>Summer</v>
          </cell>
          <cell r="K801" t="str">
            <v>Off Peak</v>
          </cell>
          <cell r="O801" t="str">
            <v>N/A</v>
          </cell>
          <cell r="T801">
            <v>21670431.779025469</v>
          </cell>
        </row>
        <row r="802">
          <cell r="F802" t="str">
            <v>AG-C</v>
          </cell>
          <cell r="G802" t="str">
            <v>AB32 Credit</v>
          </cell>
          <cell r="I802" t="str">
            <v>Energy</v>
          </cell>
          <cell r="J802" t="str">
            <v>Summer</v>
          </cell>
          <cell r="K802" t="str">
            <v>Peak</v>
          </cell>
          <cell r="O802" t="str">
            <v>N/A</v>
          </cell>
          <cell r="T802">
            <v>3144513.8914942509</v>
          </cell>
        </row>
        <row r="803">
          <cell r="F803" t="str">
            <v>AG-C</v>
          </cell>
          <cell r="G803" t="str">
            <v>AB32 Credit</v>
          </cell>
          <cell r="I803" t="str">
            <v>Energy</v>
          </cell>
          <cell r="J803" t="str">
            <v>Winter</v>
          </cell>
          <cell r="K803" t="str">
            <v>Off Peak</v>
          </cell>
          <cell r="O803" t="str">
            <v>N/A</v>
          </cell>
          <cell r="T803">
            <v>31187117.496407866</v>
          </cell>
        </row>
        <row r="804">
          <cell r="F804" t="str">
            <v>AG-C</v>
          </cell>
          <cell r="G804" t="str">
            <v>AB32 Credit</v>
          </cell>
          <cell r="I804" t="str">
            <v>Energy</v>
          </cell>
          <cell r="J804" t="str">
            <v>Winter</v>
          </cell>
          <cell r="K804" t="str">
            <v>Peak</v>
          </cell>
          <cell r="O804" t="str">
            <v>N/A</v>
          </cell>
          <cell r="T804">
            <v>4473238.5493549872</v>
          </cell>
        </row>
        <row r="805">
          <cell r="F805" t="str">
            <v>AG-C</v>
          </cell>
          <cell r="G805" t="str">
            <v>TRA</v>
          </cell>
          <cell r="I805" t="str">
            <v>Energy</v>
          </cell>
          <cell r="J805" t="str">
            <v>Summer</v>
          </cell>
          <cell r="K805" t="str">
            <v>Off Peak</v>
          </cell>
          <cell r="O805" t="str">
            <v>N/A</v>
          </cell>
          <cell r="T805">
            <v>42085872.176266</v>
          </cell>
        </row>
        <row r="806">
          <cell r="F806" t="str">
            <v>AG-C</v>
          </cell>
          <cell r="G806" t="str">
            <v>TRA</v>
          </cell>
          <cell r="I806" t="str">
            <v>Energy</v>
          </cell>
          <cell r="J806" t="str">
            <v>Summer</v>
          </cell>
          <cell r="K806" t="str">
            <v>Peak</v>
          </cell>
          <cell r="O806" t="str">
            <v>N/A</v>
          </cell>
          <cell r="T806">
            <v>6218452.3698890004</v>
          </cell>
        </row>
        <row r="807">
          <cell r="F807" t="str">
            <v>AG-C</v>
          </cell>
          <cell r="G807" t="str">
            <v>TRA</v>
          </cell>
          <cell r="I807" t="str">
            <v>Energy</v>
          </cell>
          <cell r="J807" t="str">
            <v>Winter</v>
          </cell>
          <cell r="K807" t="str">
            <v>Off Peak</v>
          </cell>
          <cell r="O807" t="str">
            <v>N/A</v>
          </cell>
          <cell r="T807">
            <v>56304511.784471005</v>
          </cell>
        </row>
        <row r="808">
          <cell r="F808" t="str">
            <v>AG-C</v>
          </cell>
          <cell r="G808" t="str">
            <v>TRA</v>
          </cell>
          <cell r="I808" t="str">
            <v>Energy</v>
          </cell>
          <cell r="J808" t="str">
            <v>Winter</v>
          </cell>
          <cell r="K808" t="str">
            <v>Peak</v>
          </cell>
          <cell r="O808" t="str">
            <v>N/A</v>
          </cell>
          <cell r="T808">
            <v>8176387.4413259998</v>
          </cell>
        </row>
        <row r="809">
          <cell r="F809" t="str">
            <v>AG-C</v>
          </cell>
          <cell r="G809" t="str">
            <v>TRA</v>
          </cell>
          <cell r="I809" t="str">
            <v>Energy</v>
          </cell>
          <cell r="J809" t="str">
            <v>Summer</v>
          </cell>
          <cell r="K809" t="str">
            <v>Off Peak</v>
          </cell>
          <cell r="O809" t="str">
            <v>N/A</v>
          </cell>
          <cell r="T809">
            <v>42085872.176266</v>
          </cell>
        </row>
        <row r="810">
          <cell r="F810" t="str">
            <v>AG-C</v>
          </cell>
          <cell r="G810" t="str">
            <v>TRA</v>
          </cell>
          <cell r="I810" t="str">
            <v>Energy</v>
          </cell>
          <cell r="J810" t="str">
            <v>Summer</v>
          </cell>
          <cell r="K810" t="str">
            <v>Peak</v>
          </cell>
          <cell r="O810" t="str">
            <v>N/A</v>
          </cell>
          <cell r="T810">
            <v>6218452.3698890004</v>
          </cell>
        </row>
        <row r="811">
          <cell r="F811" t="str">
            <v>AG-C</v>
          </cell>
          <cell r="G811" t="str">
            <v>TRA</v>
          </cell>
          <cell r="I811" t="str">
            <v>Energy</v>
          </cell>
          <cell r="J811" t="str">
            <v>Winter</v>
          </cell>
          <cell r="K811" t="str">
            <v>Off Peak</v>
          </cell>
          <cell r="O811" t="str">
            <v>N/A</v>
          </cell>
          <cell r="T811">
            <v>56304511.784471005</v>
          </cell>
        </row>
        <row r="812">
          <cell r="F812" t="str">
            <v>AG-C</v>
          </cell>
          <cell r="G812" t="str">
            <v>TRA</v>
          </cell>
          <cell r="I812" t="str">
            <v>Energy</v>
          </cell>
          <cell r="J812" t="str">
            <v>Winter</v>
          </cell>
          <cell r="K812" t="str">
            <v>Peak</v>
          </cell>
          <cell r="O812" t="str">
            <v>N/A</v>
          </cell>
          <cell r="T812">
            <v>8176387.4413259998</v>
          </cell>
        </row>
        <row r="813">
          <cell r="F813" t="str">
            <v>AG-C</v>
          </cell>
          <cell r="G813" t="str">
            <v>RB</v>
          </cell>
          <cell r="I813" t="str">
            <v>Energy</v>
          </cell>
          <cell r="J813" t="str">
            <v>Summer</v>
          </cell>
          <cell r="K813" t="str">
            <v>Off Peak</v>
          </cell>
          <cell r="O813" t="str">
            <v>N/A</v>
          </cell>
          <cell r="T813">
            <v>42085872.176266</v>
          </cell>
        </row>
        <row r="814">
          <cell r="F814" t="str">
            <v>AG-C</v>
          </cell>
          <cell r="G814" t="str">
            <v>RB</v>
          </cell>
          <cell r="I814" t="str">
            <v>Energy</v>
          </cell>
          <cell r="J814" t="str">
            <v>Summer</v>
          </cell>
          <cell r="K814" t="str">
            <v>Peak</v>
          </cell>
          <cell r="O814" t="str">
            <v>N/A</v>
          </cell>
          <cell r="T814">
            <v>6218452.3698890004</v>
          </cell>
        </row>
        <row r="815">
          <cell r="F815" t="str">
            <v>AG-C</v>
          </cell>
          <cell r="G815" t="str">
            <v>RB</v>
          </cell>
          <cell r="I815" t="str">
            <v>Energy</v>
          </cell>
          <cell r="J815" t="str">
            <v>Winter</v>
          </cell>
          <cell r="K815" t="str">
            <v>Off Peak</v>
          </cell>
          <cell r="O815" t="str">
            <v>N/A</v>
          </cell>
          <cell r="T815">
            <v>56304511.784471005</v>
          </cell>
        </row>
        <row r="816">
          <cell r="F816" t="str">
            <v>AG-C</v>
          </cell>
          <cell r="G816" t="str">
            <v>RB</v>
          </cell>
          <cell r="I816" t="str">
            <v>Energy</v>
          </cell>
          <cell r="J816" t="str">
            <v>Winter</v>
          </cell>
          <cell r="K816" t="str">
            <v>Peak</v>
          </cell>
          <cell r="O816" t="str">
            <v>N/A</v>
          </cell>
          <cell r="T816">
            <v>8176387.4413259998</v>
          </cell>
        </row>
        <row r="817">
          <cell r="F817" t="str">
            <v>AG-C</v>
          </cell>
          <cell r="G817" t="str">
            <v>RBC</v>
          </cell>
          <cell r="I817" t="str">
            <v>Energy</v>
          </cell>
          <cell r="J817" t="str">
            <v>Summer</v>
          </cell>
          <cell r="K817" t="str">
            <v>Off Peak</v>
          </cell>
          <cell r="O817" t="str">
            <v>N/A</v>
          </cell>
          <cell r="T817">
            <v>42085872.176266</v>
          </cell>
        </row>
        <row r="818">
          <cell r="F818" t="str">
            <v>AG-C</v>
          </cell>
          <cell r="G818" t="str">
            <v>RBC</v>
          </cell>
          <cell r="I818" t="str">
            <v>Energy</v>
          </cell>
          <cell r="J818" t="str">
            <v>Summer</v>
          </cell>
          <cell r="K818" t="str">
            <v>Peak</v>
          </cell>
          <cell r="O818" t="str">
            <v>N/A</v>
          </cell>
          <cell r="T818">
            <v>6218452.3698890004</v>
          </cell>
        </row>
        <row r="819">
          <cell r="F819" t="str">
            <v>AG-C</v>
          </cell>
          <cell r="G819" t="str">
            <v>RBC</v>
          </cell>
          <cell r="I819" t="str">
            <v>Energy</v>
          </cell>
          <cell r="J819" t="str">
            <v>Winter</v>
          </cell>
          <cell r="K819" t="str">
            <v>Off Peak</v>
          </cell>
          <cell r="O819" t="str">
            <v>N/A</v>
          </cell>
          <cell r="T819">
            <v>56304511.784471005</v>
          </cell>
        </row>
        <row r="820">
          <cell r="F820" t="str">
            <v>AG-C</v>
          </cell>
          <cell r="G820" t="str">
            <v>RBC</v>
          </cell>
          <cell r="I820" t="str">
            <v>Energy</v>
          </cell>
          <cell r="J820" t="str">
            <v>Winter</v>
          </cell>
          <cell r="K820" t="str">
            <v>Peak</v>
          </cell>
          <cell r="O820" t="str">
            <v>N/A</v>
          </cell>
          <cell r="T820">
            <v>8176387.4413259998</v>
          </cell>
        </row>
        <row r="821">
          <cell r="F821" t="str">
            <v>AG-C</v>
          </cell>
          <cell r="G821" t="str">
            <v>WH</v>
          </cell>
          <cell r="I821" t="str">
            <v>Energy</v>
          </cell>
          <cell r="J821" t="str">
            <v>Summer</v>
          </cell>
          <cell r="K821" t="str">
            <v>Off Peak</v>
          </cell>
          <cell r="O821" t="str">
            <v>N/A</v>
          </cell>
          <cell r="T821">
            <v>42085872.176266</v>
          </cell>
        </row>
        <row r="822">
          <cell r="F822" t="str">
            <v>AG-C</v>
          </cell>
          <cell r="G822" t="str">
            <v>WH</v>
          </cell>
          <cell r="I822" t="str">
            <v>Energy</v>
          </cell>
          <cell r="J822" t="str">
            <v>Summer</v>
          </cell>
          <cell r="K822" t="str">
            <v>Peak</v>
          </cell>
          <cell r="O822" t="str">
            <v>N/A</v>
          </cell>
          <cell r="T822">
            <v>6218452.3698890004</v>
          </cell>
        </row>
        <row r="823">
          <cell r="F823" t="str">
            <v>AG-C</v>
          </cell>
          <cell r="G823" t="str">
            <v>WH</v>
          </cell>
          <cell r="I823" t="str">
            <v>Energy</v>
          </cell>
          <cell r="J823" t="str">
            <v>Winter</v>
          </cell>
          <cell r="K823" t="str">
            <v>Off Peak</v>
          </cell>
          <cell r="O823" t="str">
            <v>N/A</v>
          </cell>
          <cell r="T823">
            <v>56304511.784471005</v>
          </cell>
        </row>
        <row r="824">
          <cell r="F824" t="str">
            <v>AG-C</v>
          </cell>
          <cell r="G824" t="str">
            <v>WH</v>
          </cell>
          <cell r="I824" t="str">
            <v>Energy</v>
          </cell>
          <cell r="J824" t="str">
            <v>Winter</v>
          </cell>
          <cell r="K824" t="str">
            <v>Peak</v>
          </cell>
          <cell r="O824" t="str">
            <v>N/A</v>
          </cell>
          <cell r="T824">
            <v>8176387.4413259998</v>
          </cell>
        </row>
        <row r="825">
          <cell r="F825" t="str">
            <v>AG-C</v>
          </cell>
          <cell r="G825" t="str">
            <v>PCIA</v>
          </cell>
          <cell r="I825" t="str">
            <v>Pre-09</v>
          </cell>
          <cell r="J825" t="str">
            <v>N/A</v>
          </cell>
          <cell r="K825" t="str">
            <v>N/A</v>
          </cell>
          <cell r="O825" t="str">
            <v>N/A</v>
          </cell>
          <cell r="T825">
            <v>0</v>
          </cell>
        </row>
        <row r="826">
          <cell r="F826" t="str">
            <v>AG-C</v>
          </cell>
          <cell r="G826" t="str">
            <v>PCIA</v>
          </cell>
          <cell r="I826" t="str">
            <v>Vin 09</v>
          </cell>
          <cell r="J826" t="str">
            <v>N/A</v>
          </cell>
          <cell r="K826" t="str">
            <v>N/A</v>
          </cell>
          <cell r="O826" t="str">
            <v>N/A</v>
          </cell>
          <cell r="T826">
            <v>0</v>
          </cell>
        </row>
        <row r="827">
          <cell r="F827" t="str">
            <v>AG-C</v>
          </cell>
          <cell r="G827" t="str">
            <v>PCIA</v>
          </cell>
          <cell r="I827" t="str">
            <v>Vin 10</v>
          </cell>
          <cell r="J827" t="str">
            <v>N/A</v>
          </cell>
          <cell r="K827" t="str">
            <v>N/A</v>
          </cell>
          <cell r="O827" t="str">
            <v>N/A</v>
          </cell>
          <cell r="T827">
            <v>0</v>
          </cell>
        </row>
        <row r="828">
          <cell r="F828" t="str">
            <v>AG-C</v>
          </cell>
          <cell r="G828" t="str">
            <v>PCIA</v>
          </cell>
          <cell r="I828" t="str">
            <v>Vin 11</v>
          </cell>
          <cell r="J828" t="str">
            <v>N/A</v>
          </cell>
          <cell r="K828" t="str">
            <v>N/A</v>
          </cell>
          <cell r="O828" t="str">
            <v>N/A</v>
          </cell>
          <cell r="T828">
            <v>0</v>
          </cell>
        </row>
        <row r="829">
          <cell r="F829" t="str">
            <v>AG-C</v>
          </cell>
          <cell r="G829" t="str">
            <v>PCIA</v>
          </cell>
          <cell r="I829" t="str">
            <v>Vin 12</v>
          </cell>
          <cell r="J829" t="str">
            <v>N/A</v>
          </cell>
          <cell r="K829" t="str">
            <v>N/A</v>
          </cell>
          <cell r="O829" t="str">
            <v>N/A</v>
          </cell>
          <cell r="T829">
            <v>0</v>
          </cell>
        </row>
        <row r="830">
          <cell r="F830" t="str">
            <v>AG-C</v>
          </cell>
          <cell r="G830" t="str">
            <v>PCIA</v>
          </cell>
          <cell r="I830" t="str">
            <v>Vin 13</v>
          </cell>
          <cell r="J830" t="str">
            <v>N/A</v>
          </cell>
          <cell r="K830" t="str">
            <v>N/A</v>
          </cell>
          <cell r="O830" t="str">
            <v>N/A</v>
          </cell>
          <cell r="T830">
            <v>0</v>
          </cell>
        </row>
        <row r="831">
          <cell r="F831" t="str">
            <v>AG-C</v>
          </cell>
          <cell r="G831" t="str">
            <v>PCIA</v>
          </cell>
          <cell r="I831" t="str">
            <v>Vin 14</v>
          </cell>
          <cell r="J831" t="str">
            <v>N/A</v>
          </cell>
          <cell r="K831" t="str">
            <v>N/A</v>
          </cell>
          <cell r="O831" t="str">
            <v>N/A</v>
          </cell>
          <cell r="T831">
            <v>0</v>
          </cell>
        </row>
        <row r="832">
          <cell r="F832" t="str">
            <v>AG-C</v>
          </cell>
          <cell r="G832" t="str">
            <v>PCIA</v>
          </cell>
          <cell r="I832" t="str">
            <v>Vin 15</v>
          </cell>
          <cell r="J832" t="str">
            <v>N/A</v>
          </cell>
          <cell r="K832" t="str">
            <v>N/A</v>
          </cell>
          <cell r="O832" t="str">
            <v>N/A</v>
          </cell>
          <cell r="T832">
            <v>0</v>
          </cell>
        </row>
        <row r="833">
          <cell r="F833" t="str">
            <v>AG-C</v>
          </cell>
          <cell r="G833" t="str">
            <v>PCIA</v>
          </cell>
          <cell r="I833" t="str">
            <v>Vin 16</v>
          </cell>
          <cell r="J833" t="str">
            <v>N/A</v>
          </cell>
          <cell r="K833" t="str">
            <v>N/A</v>
          </cell>
          <cell r="O833" t="str">
            <v>N/A</v>
          </cell>
          <cell r="T833">
            <v>0</v>
          </cell>
        </row>
        <row r="834">
          <cell r="F834" t="str">
            <v>AG-C</v>
          </cell>
          <cell r="G834" t="str">
            <v>PCIA</v>
          </cell>
          <cell r="I834" t="str">
            <v>Vin 17</v>
          </cell>
          <cell r="J834" t="str">
            <v>N/A</v>
          </cell>
          <cell r="K834" t="str">
            <v>N/A</v>
          </cell>
          <cell r="O834" t="str">
            <v>N/A</v>
          </cell>
          <cell r="T834">
            <v>0</v>
          </cell>
        </row>
        <row r="835">
          <cell r="F835" t="str">
            <v>AG-C</v>
          </cell>
          <cell r="G835" t="str">
            <v>PCIA</v>
          </cell>
          <cell r="I835" t="str">
            <v>Vin 18</v>
          </cell>
          <cell r="J835" t="str">
            <v>N/A</v>
          </cell>
          <cell r="K835" t="str">
            <v>N/A</v>
          </cell>
          <cell r="O835" t="str">
            <v>N/A</v>
          </cell>
          <cell r="T835">
            <v>0</v>
          </cell>
        </row>
        <row r="836">
          <cell r="F836" t="str">
            <v>AG-C</v>
          </cell>
          <cell r="G836" t="str">
            <v>PCIA</v>
          </cell>
          <cell r="I836" t="str">
            <v>Vin 19</v>
          </cell>
          <cell r="J836" t="str">
            <v>N/A</v>
          </cell>
          <cell r="K836" t="str">
            <v>N/A</v>
          </cell>
          <cell r="O836" t="str">
            <v>N/A</v>
          </cell>
          <cell r="T836">
            <v>0</v>
          </cell>
        </row>
        <row r="837">
          <cell r="F837" t="str">
            <v>AG-C</v>
          </cell>
          <cell r="G837" t="str">
            <v>PCIA</v>
          </cell>
          <cell r="I837" t="str">
            <v>Vin 20</v>
          </cell>
          <cell r="J837" t="str">
            <v>N/A</v>
          </cell>
          <cell r="K837" t="str">
            <v>N/A</v>
          </cell>
          <cell r="O837" t="str">
            <v>N/A</v>
          </cell>
          <cell r="T837">
            <v>0</v>
          </cell>
        </row>
        <row r="838">
          <cell r="F838" t="str">
            <v>AG-C</v>
          </cell>
          <cell r="G838" t="str">
            <v>PCIA</v>
          </cell>
          <cell r="I838" t="str">
            <v>Vin 21</v>
          </cell>
          <cell r="J838" t="str">
            <v>N/A</v>
          </cell>
          <cell r="K838" t="str">
            <v>N/A</v>
          </cell>
          <cell r="O838" t="str">
            <v>N/A</v>
          </cell>
          <cell r="T838">
            <v>0</v>
          </cell>
        </row>
        <row r="839">
          <cell r="F839" t="str">
            <v>AG-C</v>
          </cell>
          <cell r="G839" t="str">
            <v>PCIA</v>
          </cell>
          <cell r="I839" t="str">
            <v>Vin Bund</v>
          </cell>
          <cell r="J839" t="str">
            <v>N/A</v>
          </cell>
          <cell r="K839" t="str">
            <v>N/A</v>
          </cell>
          <cell r="O839" t="str">
            <v>N/A</v>
          </cell>
          <cell r="T839">
            <v>0</v>
          </cell>
        </row>
        <row r="840">
          <cell r="F840" t="str">
            <v>AG-C</v>
          </cell>
          <cell r="G840" t="str">
            <v>WH</v>
          </cell>
          <cell r="I840" t="str">
            <v>DL</v>
          </cell>
          <cell r="J840" t="str">
            <v>N/A</v>
          </cell>
          <cell r="K840" t="str">
            <v>N/A</v>
          </cell>
          <cell r="O840" t="str">
            <v>N/A</v>
          </cell>
          <cell r="T840">
            <v>0</v>
          </cell>
        </row>
        <row r="841">
          <cell r="F841" t="str">
            <v>AG-C</v>
          </cell>
          <cell r="G841" t="str">
            <v>WH</v>
          </cell>
          <cell r="I841" t="str">
            <v>Energy</v>
          </cell>
          <cell r="J841" t="str">
            <v>Summer</v>
          </cell>
          <cell r="K841" t="str">
            <v>Off Peak</v>
          </cell>
          <cell r="O841" t="str">
            <v>N/A</v>
          </cell>
          <cell r="T841">
            <v>42085872.176266</v>
          </cell>
        </row>
        <row r="842">
          <cell r="F842" t="str">
            <v>AG-C</v>
          </cell>
          <cell r="G842" t="str">
            <v>WH</v>
          </cell>
          <cell r="I842" t="str">
            <v>Energy</v>
          </cell>
          <cell r="J842" t="str">
            <v>Summer</v>
          </cell>
          <cell r="K842" t="str">
            <v>Peak</v>
          </cell>
          <cell r="O842" t="str">
            <v>N/A</v>
          </cell>
          <cell r="T842">
            <v>6218452.3698890004</v>
          </cell>
        </row>
        <row r="843">
          <cell r="F843" t="str">
            <v>AG-C</v>
          </cell>
          <cell r="G843" t="str">
            <v>WH</v>
          </cell>
          <cell r="I843" t="str">
            <v>Energy</v>
          </cell>
          <cell r="J843" t="str">
            <v>Winter</v>
          </cell>
          <cell r="K843" t="str">
            <v>Off Peak</v>
          </cell>
          <cell r="O843" t="str">
            <v>N/A</v>
          </cell>
          <cell r="T843">
            <v>56304511.784471005</v>
          </cell>
        </row>
        <row r="844">
          <cell r="F844" t="str">
            <v>AG-C</v>
          </cell>
          <cell r="G844" t="str">
            <v>WH</v>
          </cell>
          <cell r="I844" t="str">
            <v>Energy</v>
          </cell>
          <cell r="J844" t="str">
            <v>Winter</v>
          </cell>
          <cell r="K844" t="str">
            <v>Peak</v>
          </cell>
          <cell r="O844" t="str">
            <v>N/A</v>
          </cell>
          <cell r="T844">
            <v>8176387.4413259998</v>
          </cell>
        </row>
        <row r="845">
          <cell r="F845" t="str">
            <v>AG-C</v>
          </cell>
          <cell r="G845" t="str">
            <v>WH</v>
          </cell>
          <cell r="I845" t="str">
            <v>DL</v>
          </cell>
          <cell r="J845" t="str">
            <v>N/A</v>
          </cell>
          <cell r="K845" t="str">
            <v>N/A</v>
          </cell>
          <cell r="O845" t="str">
            <v>N/A</v>
          </cell>
          <cell r="T845">
            <v>0</v>
          </cell>
        </row>
        <row r="846">
          <cell r="F846" t="str">
            <v>AG-C</v>
          </cell>
          <cell r="G846" t="str">
            <v>WH</v>
          </cell>
          <cell r="I846" t="str">
            <v>Energy</v>
          </cell>
          <cell r="J846" t="str">
            <v>Summer</v>
          </cell>
          <cell r="K846" t="str">
            <v>Off Peak</v>
          </cell>
          <cell r="O846" t="str">
            <v>N/A</v>
          </cell>
          <cell r="T846">
            <v>42085872.176266</v>
          </cell>
        </row>
        <row r="847">
          <cell r="F847" t="str">
            <v>AG-C</v>
          </cell>
          <cell r="G847" t="str">
            <v>WH</v>
          </cell>
          <cell r="I847" t="str">
            <v>Energy</v>
          </cell>
          <cell r="J847" t="str">
            <v>Summer</v>
          </cell>
          <cell r="K847" t="str">
            <v>Peak</v>
          </cell>
          <cell r="O847" t="str">
            <v>N/A</v>
          </cell>
          <cell r="T847">
            <v>6218452.3698890004</v>
          </cell>
        </row>
        <row r="848">
          <cell r="F848" t="str">
            <v>AG-C</v>
          </cell>
          <cell r="G848" t="str">
            <v>WH</v>
          </cell>
          <cell r="I848" t="str">
            <v>Energy</v>
          </cell>
          <cell r="J848" t="str">
            <v>Winter</v>
          </cell>
          <cell r="K848" t="str">
            <v>Off Peak</v>
          </cell>
          <cell r="O848" t="str">
            <v>N/A</v>
          </cell>
          <cell r="T848">
            <v>56304511.784471005</v>
          </cell>
        </row>
        <row r="849">
          <cell r="F849" t="str">
            <v>AG-C</v>
          </cell>
          <cell r="G849" t="str">
            <v>WH</v>
          </cell>
          <cell r="I849" t="str">
            <v>Energy</v>
          </cell>
          <cell r="J849" t="str">
            <v>Winter</v>
          </cell>
          <cell r="K849" t="str">
            <v>Peak</v>
          </cell>
          <cell r="O849" t="str">
            <v>N/A</v>
          </cell>
          <cell r="T849">
            <v>8176387.4413259998</v>
          </cell>
        </row>
        <row r="850">
          <cell r="F850" t="str">
            <v>AG-C</v>
          </cell>
          <cell r="G850" t="str">
            <v>Distribution</v>
          </cell>
          <cell r="I850" t="str">
            <v>Customer</v>
          </cell>
          <cell r="J850" t="str">
            <v>Summer</v>
          </cell>
          <cell r="K850" t="str">
            <v>N/A</v>
          </cell>
          <cell r="O850" t="str">
            <v>N/A</v>
          </cell>
          <cell r="T850">
            <v>25.800660000000001</v>
          </cell>
        </row>
        <row r="851">
          <cell r="F851" t="str">
            <v>AG-C</v>
          </cell>
          <cell r="G851" t="str">
            <v>Distribution</v>
          </cell>
          <cell r="I851" t="str">
            <v>Customer</v>
          </cell>
          <cell r="J851" t="str">
            <v>Winter</v>
          </cell>
          <cell r="K851" t="str">
            <v>N/A</v>
          </cell>
          <cell r="O851" t="str">
            <v>N/A</v>
          </cell>
          <cell r="T851">
            <v>51.613731999999999</v>
          </cell>
        </row>
        <row r="852">
          <cell r="F852" t="str">
            <v>AG-C</v>
          </cell>
          <cell r="G852" t="str">
            <v>Distribution</v>
          </cell>
          <cell r="I852" t="str">
            <v>Demand</v>
          </cell>
          <cell r="J852" t="str">
            <v>Summer</v>
          </cell>
          <cell r="K852" t="str">
            <v>Maximum kW</v>
          </cell>
          <cell r="O852" t="str">
            <v>N/A</v>
          </cell>
          <cell r="T852">
            <v>98350.385374999998</v>
          </cell>
        </row>
        <row r="853">
          <cell r="F853" t="str">
            <v>AG-C</v>
          </cell>
          <cell r="G853" t="str">
            <v>Distribution</v>
          </cell>
          <cell r="I853" t="str">
            <v>Demand</v>
          </cell>
          <cell r="J853" t="str">
            <v>Summer</v>
          </cell>
          <cell r="K853" t="str">
            <v>Peak</v>
          </cell>
          <cell r="O853" t="str">
            <v>N/A</v>
          </cell>
          <cell r="T853">
            <v>99637.563418000005</v>
          </cell>
        </row>
        <row r="854">
          <cell r="F854" t="str">
            <v>AG-C</v>
          </cell>
          <cell r="G854" t="str">
            <v>Distribution</v>
          </cell>
          <cell r="I854" t="str">
            <v>Demand</v>
          </cell>
          <cell r="J854" t="str">
            <v>Winter</v>
          </cell>
          <cell r="K854" t="str">
            <v>Maximum kW</v>
          </cell>
          <cell r="O854" t="str">
            <v>N/A</v>
          </cell>
          <cell r="T854">
            <v>127845.381729</v>
          </cell>
        </row>
        <row r="855">
          <cell r="F855" t="str">
            <v>AG-C</v>
          </cell>
          <cell r="G855" t="str">
            <v>Generation</v>
          </cell>
          <cell r="I855" t="str">
            <v>Demand</v>
          </cell>
          <cell r="J855" t="str">
            <v>Summer</v>
          </cell>
          <cell r="K855" t="str">
            <v>Peak</v>
          </cell>
          <cell r="O855" t="str">
            <v>N/A</v>
          </cell>
          <cell r="T855">
            <v>99637.563418000005</v>
          </cell>
        </row>
        <row r="856">
          <cell r="F856" t="str">
            <v>AG-C</v>
          </cell>
          <cell r="G856" t="str">
            <v>PPP</v>
          </cell>
          <cell r="I856" t="str">
            <v>DL</v>
          </cell>
          <cell r="J856" t="str">
            <v>N/A</v>
          </cell>
          <cell r="K856" t="str">
            <v>N/A</v>
          </cell>
          <cell r="O856" t="str">
            <v>N/A</v>
          </cell>
          <cell r="T856">
            <v>0</v>
          </cell>
        </row>
        <row r="857">
          <cell r="F857" t="str">
            <v>AG-C</v>
          </cell>
          <cell r="G857" t="str">
            <v>CTC</v>
          </cell>
          <cell r="I857" t="str">
            <v>DL</v>
          </cell>
          <cell r="J857" t="str">
            <v>N/A</v>
          </cell>
          <cell r="K857" t="str">
            <v>N/A</v>
          </cell>
          <cell r="O857" t="str">
            <v>N/A</v>
          </cell>
          <cell r="T857">
            <v>0</v>
          </cell>
        </row>
        <row r="858">
          <cell r="F858" t="str">
            <v>AG-C</v>
          </cell>
          <cell r="G858" t="str">
            <v>WFC</v>
          </cell>
          <cell r="I858" t="str">
            <v>DL</v>
          </cell>
          <cell r="J858" t="str">
            <v>N/A</v>
          </cell>
          <cell r="K858" t="str">
            <v>N/A</v>
          </cell>
          <cell r="O858" t="str">
            <v>N/A</v>
          </cell>
          <cell r="T858">
            <v>0</v>
          </cell>
        </row>
        <row r="859">
          <cell r="F859" t="str">
            <v>AG-C</v>
          </cell>
          <cell r="G859" t="str">
            <v>ECRA</v>
          </cell>
          <cell r="I859" t="str">
            <v>DL</v>
          </cell>
          <cell r="J859" t="str">
            <v>N/A</v>
          </cell>
          <cell r="K859" t="str">
            <v>N/A</v>
          </cell>
          <cell r="O859" t="str">
            <v>N/A</v>
          </cell>
          <cell r="T859">
            <v>0</v>
          </cell>
        </row>
        <row r="860">
          <cell r="F860" t="str">
            <v>AG-C</v>
          </cell>
          <cell r="G860" t="str">
            <v>ND</v>
          </cell>
          <cell r="I860" t="str">
            <v>DL</v>
          </cell>
          <cell r="J860" t="str">
            <v>N/A</v>
          </cell>
          <cell r="K860" t="str">
            <v>N/A</v>
          </cell>
          <cell r="O860" t="str">
            <v>N/A</v>
          </cell>
          <cell r="T860">
            <v>0</v>
          </cell>
        </row>
        <row r="861">
          <cell r="F861" t="str">
            <v>AG-C</v>
          </cell>
          <cell r="G861" t="str">
            <v>PPP</v>
          </cell>
          <cell r="I861" t="str">
            <v>DL</v>
          </cell>
          <cell r="J861" t="str">
            <v>N/A</v>
          </cell>
          <cell r="K861" t="str">
            <v>N/A</v>
          </cell>
          <cell r="O861" t="str">
            <v>N/A</v>
          </cell>
          <cell r="T861">
            <v>0</v>
          </cell>
        </row>
        <row r="862">
          <cell r="F862" t="str">
            <v>AG-C</v>
          </cell>
          <cell r="G862" t="str">
            <v>RB</v>
          </cell>
          <cell r="I862" t="str">
            <v>DL</v>
          </cell>
          <cell r="J862" t="str">
            <v>N/A</v>
          </cell>
          <cell r="K862" t="str">
            <v>N/A</v>
          </cell>
          <cell r="O862" t="str">
            <v>N/A</v>
          </cell>
          <cell r="T862">
            <v>0</v>
          </cell>
        </row>
        <row r="863">
          <cell r="F863" t="str">
            <v>AG-C</v>
          </cell>
          <cell r="G863" t="str">
            <v>RBC</v>
          </cell>
          <cell r="I863" t="str">
            <v>DL</v>
          </cell>
          <cell r="J863" t="str">
            <v>N/A</v>
          </cell>
          <cell r="K863" t="str">
            <v>N/A</v>
          </cell>
          <cell r="O863" t="str">
            <v>N/A</v>
          </cell>
          <cell r="T863">
            <v>0</v>
          </cell>
        </row>
        <row r="864">
          <cell r="F864" t="str">
            <v>AG-C</v>
          </cell>
          <cell r="G864" t="str">
            <v>WH</v>
          </cell>
          <cell r="I864" t="str">
            <v>DL</v>
          </cell>
          <cell r="J864" t="str">
            <v>N/A</v>
          </cell>
          <cell r="K864" t="str">
            <v>N/A</v>
          </cell>
          <cell r="O864" t="str">
            <v>N/A</v>
          </cell>
          <cell r="T864">
            <v>0</v>
          </cell>
        </row>
        <row r="865">
          <cell r="F865" t="str">
            <v>AG-C</v>
          </cell>
          <cell r="G865" t="str">
            <v>Distribution</v>
          </cell>
          <cell r="I865" t="str">
            <v>E-BIP Discount</v>
          </cell>
          <cell r="J865" t="str">
            <v>Summer</v>
          </cell>
          <cell r="K865" t="str">
            <v>Pot. Ld Red.</v>
          </cell>
          <cell r="O865" t="str">
            <v>N/A</v>
          </cell>
          <cell r="T865">
            <v>0</v>
          </cell>
        </row>
        <row r="866">
          <cell r="F866" t="str">
            <v>AG-C</v>
          </cell>
          <cell r="G866" t="str">
            <v>Distribution</v>
          </cell>
          <cell r="I866" t="str">
            <v>E-BIP Discount</v>
          </cell>
          <cell r="J866" t="str">
            <v>Summer</v>
          </cell>
          <cell r="K866" t="str">
            <v>UFR</v>
          </cell>
          <cell r="O866" t="str">
            <v>N/A</v>
          </cell>
          <cell r="T866">
            <v>0</v>
          </cell>
        </row>
        <row r="867">
          <cell r="F867" t="str">
            <v>AG-C</v>
          </cell>
          <cell r="G867" t="str">
            <v>Distribution</v>
          </cell>
          <cell r="I867" t="str">
            <v>E-BIP Discount</v>
          </cell>
          <cell r="J867" t="str">
            <v>Winter</v>
          </cell>
          <cell r="K867" t="str">
            <v>Pot. Ld Red.</v>
          </cell>
          <cell r="O867" t="str">
            <v>N/A</v>
          </cell>
          <cell r="T867">
            <v>0</v>
          </cell>
        </row>
        <row r="868">
          <cell r="F868" t="str">
            <v>AG-C</v>
          </cell>
          <cell r="G868" t="str">
            <v>Distribution</v>
          </cell>
          <cell r="I868" t="str">
            <v>E-BIP Discount</v>
          </cell>
          <cell r="J868" t="str">
            <v>Winter</v>
          </cell>
          <cell r="K868" t="str">
            <v>UFR</v>
          </cell>
          <cell r="O868" t="str">
            <v>N/A</v>
          </cell>
          <cell r="T868">
            <v>0</v>
          </cell>
        </row>
        <row r="869">
          <cell r="F869" t="str">
            <v>AG-C</v>
          </cell>
          <cell r="G869" t="str">
            <v>PPP</v>
          </cell>
          <cell r="I869" t="str">
            <v>Energy</v>
          </cell>
          <cell r="J869" t="str">
            <v>Summer</v>
          </cell>
          <cell r="K869" t="str">
            <v>Off Peak</v>
          </cell>
          <cell r="O869" t="str">
            <v>N/A</v>
          </cell>
          <cell r="T869">
            <v>35087278.837292001</v>
          </cell>
        </row>
        <row r="870">
          <cell r="F870" t="str">
            <v>AG-C</v>
          </cell>
          <cell r="G870" t="str">
            <v>PPP</v>
          </cell>
          <cell r="I870" t="str">
            <v>Energy</v>
          </cell>
          <cell r="J870" t="str">
            <v>Summer</v>
          </cell>
          <cell r="K870" t="str">
            <v>Peak</v>
          </cell>
          <cell r="O870" t="str">
            <v>N/A</v>
          </cell>
          <cell r="T870">
            <v>4685255.0608369997</v>
          </cell>
        </row>
        <row r="871">
          <cell r="F871" t="str">
            <v>AG-C</v>
          </cell>
          <cell r="G871" t="str">
            <v>PPP</v>
          </cell>
          <cell r="I871" t="str">
            <v>Energy</v>
          </cell>
          <cell r="J871" t="str">
            <v>Winter</v>
          </cell>
          <cell r="K871" t="str">
            <v>Off Peak</v>
          </cell>
          <cell r="O871" t="str">
            <v>N/A</v>
          </cell>
          <cell r="T871">
            <v>47716834.904837996</v>
          </cell>
        </row>
        <row r="872">
          <cell r="F872" t="str">
            <v>AG-C</v>
          </cell>
          <cell r="G872" t="str">
            <v>PPP</v>
          </cell>
          <cell r="I872" t="str">
            <v>Energy</v>
          </cell>
          <cell r="J872" t="str">
            <v>Winter</v>
          </cell>
          <cell r="K872" t="str">
            <v>Peak</v>
          </cell>
          <cell r="O872" t="str">
            <v>N/A</v>
          </cell>
          <cell r="T872">
            <v>6465627.1634910004</v>
          </cell>
        </row>
        <row r="873">
          <cell r="F873" t="str">
            <v>AG-C</v>
          </cell>
          <cell r="G873" t="str">
            <v>AB32 Credit</v>
          </cell>
          <cell r="I873" t="str">
            <v>Energy</v>
          </cell>
          <cell r="J873" t="str">
            <v>Summer</v>
          </cell>
          <cell r="K873" t="str">
            <v>Off Peak</v>
          </cell>
          <cell r="O873" t="str">
            <v>N/A</v>
          </cell>
          <cell r="T873">
            <v>1661869.8735578563</v>
          </cell>
        </row>
        <row r="874">
          <cell r="F874" t="str">
            <v>AG-C</v>
          </cell>
          <cell r="G874" t="str">
            <v>AB32 Credit</v>
          </cell>
          <cell r="I874" t="str">
            <v>Energy</v>
          </cell>
          <cell r="J874" t="str">
            <v>Summer</v>
          </cell>
          <cell r="K874" t="str">
            <v>Peak</v>
          </cell>
          <cell r="O874" t="str">
            <v>N/A</v>
          </cell>
          <cell r="T874">
            <v>222185.00499145204</v>
          </cell>
        </row>
        <row r="875">
          <cell r="F875" t="str">
            <v>AG-C</v>
          </cell>
          <cell r="G875" t="str">
            <v>AB32 Credit</v>
          </cell>
          <cell r="I875" t="str">
            <v>Energy</v>
          </cell>
          <cell r="J875" t="str">
            <v>Winter</v>
          </cell>
          <cell r="K875" t="str">
            <v>Off Peak</v>
          </cell>
          <cell r="O875" t="str">
            <v>N/A</v>
          </cell>
          <cell r="T875">
            <v>2274119.5478814244</v>
          </cell>
        </row>
        <row r="876">
          <cell r="F876" t="str">
            <v>AG-C</v>
          </cell>
          <cell r="G876" t="str">
            <v>AB32 Credit</v>
          </cell>
          <cell r="I876" t="str">
            <v>Energy</v>
          </cell>
          <cell r="J876" t="str">
            <v>Winter</v>
          </cell>
          <cell r="K876" t="str">
            <v>Peak</v>
          </cell>
          <cell r="O876" t="str">
            <v>N/A</v>
          </cell>
          <cell r="T876">
            <v>308481.30013683892</v>
          </cell>
        </row>
        <row r="877">
          <cell r="F877" t="str">
            <v>AG-C</v>
          </cell>
          <cell r="G877" t="str">
            <v>TRA</v>
          </cell>
          <cell r="I877" t="str">
            <v>Energy</v>
          </cell>
          <cell r="J877" t="str">
            <v>Summer</v>
          </cell>
          <cell r="K877" t="str">
            <v>Off Peak</v>
          </cell>
          <cell r="O877" t="str">
            <v>N/A</v>
          </cell>
          <cell r="T877">
            <v>35087278.837292001</v>
          </cell>
        </row>
        <row r="878">
          <cell r="F878" t="str">
            <v>AG-C</v>
          </cell>
          <cell r="G878" t="str">
            <v>TRA</v>
          </cell>
          <cell r="I878" t="str">
            <v>Energy</v>
          </cell>
          <cell r="J878" t="str">
            <v>Summer</v>
          </cell>
          <cell r="K878" t="str">
            <v>Peak</v>
          </cell>
          <cell r="O878" t="str">
            <v>N/A</v>
          </cell>
          <cell r="T878">
            <v>4685255.0608369997</v>
          </cell>
        </row>
        <row r="879">
          <cell r="F879" t="str">
            <v>AG-C</v>
          </cell>
          <cell r="G879" t="str">
            <v>TRA</v>
          </cell>
          <cell r="I879" t="str">
            <v>Energy</v>
          </cell>
          <cell r="J879" t="str">
            <v>Winter</v>
          </cell>
          <cell r="K879" t="str">
            <v>Off Peak</v>
          </cell>
          <cell r="O879" t="str">
            <v>N/A</v>
          </cell>
          <cell r="T879">
            <v>47716834.904837996</v>
          </cell>
        </row>
        <row r="880">
          <cell r="F880" t="str">
            <v>AG-C</v>
          </cell>
          <cell r="G880" t="str">
            <v>TRA</v>
          </cell>
          <cell r="I880" t="str">
            <v>Energy</v>
          </cell>
          <cell r="J880" t="str">
            <v>Winter</v>
          </cell>
          <cell r="K880" t="str">
            <v>Peak</v>
          </cell>
          <cell r="O880" t="str">
            <v>N/A</v>
          </cell>
          <cell r="T880">
            <v>6465627.1634910004</v>
          </cell>
        </row>
        <row r="881">
          <cell r="F881" t="str">
            <v>AG-C</v>
          </cell>
          <cell r="G881" t="str">
            <v>CTC</v>
          </cell>
          <cell r="I881" t="str">
            <v>Energy</v>
          </cell>
          <cell r="J881" t="str">
            <v>Summer</v>
          </cell>
          <cell r="K881" t="str">
            <v>Off Peak</v>
          </cell>
          <cell r="O881" t="str">
            <v>N/A</v>
          </cell>
          <cell r="T881">
            <v>35087278.837292001</v>
          </cell>
        </row>
        <row r="882">
          <cell r="F882" t="str">
            <v>AG-C</v>
          </cell>
          <cell r="G882" t="str">
            <v>CTC</v>
          </cell>
          <cell r="I882" t="str">
            <v>Energy</v>
          </cell>
          <cell r="J882" t="str">
            <v>Summer</v>
          </cell>
          <cell r="K882" t="str">
            <v>Peak</v>
          </cell>
          <cell r="O882" t="str">
            <v>N/A</v>
          </cell>
          <cell r="T882">
            <v>4685255.0608369997</v>
          </cell>
        </row>
        <row r="883">
          <cell r="F883" t="str">
            <v>AG-C</v>
          </cell>
          <cell r="G883" t="str">
            <v>CTC</v>
          </cell>
          <cell r="I883" t="str">
            <v>Energy</v>
          </cell>
          <cell r="J883" t="str">
            <v>Winter</v>
          </cell>
          <cell r="K883" t="str">
            <v>Off Peak</v>
          </cell>
          <cell r="O883" t="str">
            <v>N/A</v>
          </cell>
          <cell r="T883">
            <v>47716834.904837996</v>
          </cell>
        </row>
        <row r="884">
          <cell r="F884" t="str">
            <v>AG-C</v>
          </cell>
          <cell r="G884" t="str">
            <v>CTC</v>
          </cell>
          <cell r="I884" t="str">
            <v>Energy</v>
          </cell>
          <cell r="J884" t="str">
            <v>Winter</v>
          </cell>
          <cell r="K884" t="str">
            <v>Peak</v>
          </cell>
          <cell r="O884" t="str">
            <v>N/A</v>
          </cell>
          <cell r="T884">
            <v>6465627.1634910004</v>
          </cell>
        </row>
        <row r="885">
          <cell r="F885" t="str">
            <v>AG-C</v>
          </cell>
          <cell r="G885" t="str">
            <v>Distribution</v>
          </cell>
          <cell r="I885" t="str">
            <v>Energy</v>
          </cell>
          <cell r="J885" t="str">
            <v>Summer</v>
          </cell>
          <cell r="K885" t="str">
            <v>Off Peak</v>
          </cell>
          <cell r="O885" t="str">
            <v>N/A</v>
          </cell>
          <cell r="T885">
            <v>35087278.837292001</v>
          </cell>
        </row>
        <row r="886">
          <cell r="F886" t="str">
            <v>AG-C</v>
          </cell>
          <cell r="G886" t="str">
            <v>Distribution</v>
          </cell>
          <cell r="I886" t="str">
            <v>Energy</v>
          </cell>
          <cell r="J886" t="str">
            <v>Summer</v>
          </cell>
          <cell r="K886" t="str">
            <v>Peak</v>
          </cell>
          <cell r="O886" t="str">
            <v>N/A</v>
          </cell>
          <cell r="T886">
            <v>4685255.0608369997</v>
          </cell>
        </row>
        <row r="887">
          <cell r="F887" t="str">
            <v>AG-C</v>
          </cell>
          <cell r="G887" t="str">
            <v>Distribution</v>
          </cell>
          <cell r="I887" t="str">
            <v>Energy</v>
          </cell>
          <cell r="J887" t="str">
            <v>Winter</v>
          </cell>
          <cell r="K887" t="str">
            <v>Off Peak</v>
          </cell>
          <cell r="O887" t="str">
            <v>N/A</v>
          </cell>
          <cell r="T887">
            <v>47716834.904837996</v>
          </cell>
        </row>
        <row r="888">
          <cell r="F888" t="str">
            <v>AG-C</v>
          </cell>
          <cell r="G888" t="str">
            <v>Distribution</v>
          </cell>
          <cell r="I888" t="str">
            <v>Energy</v>
          </cell>
          <cell r="J888" t="str">
            <v>Winter</v>
          </cell>
          <cell r="K888" t="str">
            <v>Peak</v>
          </cell>
          <cell r="O888" t="str">
            <v>N/A</v>
          </cell>
          <cell r="T888">
            <v>6465627.1634910004</v>
          </cell>
        </row>
        <row r="889">
          <cell r="F889" t="str">
            <v>AG-C</v>
          </cell>
          <cell r="G889" t="str">
            <v>WFC</v>
          </cell>
          <cell r="I889" t="str">
            <v>Energy</v>
          </cell>
          <cell r="J889" t="str">
            <v>Summer</v>
          </cell>
          <cell r="K889" t="str">
            <v>Off Peak</v>
          </cell>
          <cell r="O889" t="str">
            <v>N/A</v>
          </cell>
          <cell r="T889">
            <v>35087278.837292001</v>
          </cell>
        </row>
        <row r="890">
          <cell r="F890" t="str">
            <v>AG-C</v>
          </cell>
          <cell r="G890" t="str">
            <v>WFC</v>
          </cell>
          <cell r="I890" t="str">
            <v>Energy</v>
          </cell>
          <cell r="J890" t="str">
            <v>Summer</v>
          </cell>
          <cell r="K890" t="str">
            <v>Peak</v>
          </cell>
          <cell r="O890" t="str">
            <v>N/A</v>
          </cell>
          <cell r="T890">
            <v>4685255.0608369997</v>
          </cell>
        </row>
        <row r="891">
          <cell r="F891" t="str">
            <v>AG-C</v>
          </cell>
          <cell r="G891" t="str">
            <v>WFC</v>
          </cell>
          <cell r="I891" t="str">
            <v>Energy</v>
          </cell>
          <cell r="J891" t="str">
            <v>Winter</v>
          </cell>
          <cell r="K891" t="str">
            <v>Off Peak</v>
          </cell>
          <cell r="O891" t="str">
            <v>N/A</v>
          </cell>
          <cell r="T891">
            <v>47716834.904837996</v>
          </cell>
        </row>
        <row r="892">
          <cell r="F892" t="str">
            <v>AG-C</v>
          </cell>
          <cell r="G892" t="str">
            <v>WFC</v>
          </cell>
          <cell r="I892" t="str">
            <v>Energy</v>
          </cell>
          <cell r="J892" t="str">
            <v>Winter</v>
          </cell>
          <cell r="K892" t="str">
            <v>Peak</v>
          </cell>
          <cell r="O892" t="str">
            <v>N/A</v>
          </cell>
          <cell r="T892">
            <v>6465627.1634910004</v>
          </cell>
        </row>
        <row r="893">
          <cell r="F893" t="str">
            <v>AG-C</v>
          </cell>
          <cell r="G893" t="str">
            <v>ECRA</v>
          </cell>
          <cell r="I893" t="str">
            <v>Energy</v>
          </cell>
          <cell r="J893" t="str">
            <v>Summer</v>
          </cell>
          <cell r="K893" t="str">
            <v>Off Peak</v>
          </cell>
          <cell r="O893" t="str">
            <v>N/A</v>
          </cell>
          <cell r="T893">
            <v>35087278.837292001</v>
          </cell>
        </row>
        <row r="894">
          <cell r="F894" t="str">
            <v>AG-C</v>
          </cell>
          <cell r="G894" t="str">
            <v>ECRA</v>
          </cell>
          <cell r="I894" t="str">
            <v>Energy</v>
          </cell>
          <cell r="J894" t="str">
            <v>Summer</v>
          </cell>
          <cell r="K894" t="str">
            <v>Peak</v>
          </cell>
          <cell r="O894" t="str">
            <v>N/A</v>
          </cell>
          <cell r="T894">
            <v>4685255.0608369997</v>
          </cell>
        </row>
        <row r="895">
          <cell r="F895" t="str">
            <v>AG-C</v>
          </cell>
          <cell r="G895" t="str">
            <v>ECRA</v>
          </cell>
          <cell r="I895" t="str">
            <v>Energy</v>
          </cell>
          <cell r="J895" t="str">
            <v>Winter</v>
          </cell>
          <cell r="K895" t="str">
            <v>Off Peak</v>
          </cell>
          <cell r="O895" t="str">
            <v>N/A</v>
          </cell>
          <cell r="T895">
            <v>47716834.904837996</v>
          </cell>
        </row>
        <row r="896">
          <cell r="F896" t="str">
            <v>AG-C</v>
          </cell>
          <cell r="G896" t="str">
            <v>ECRA</v>
          </cell>
          <cell r="I896" t="str">
            <v>Energy</v>
          </cell>
          <cell r="J896" t="str">
            <v>Winter</v>
          </cell>
          <cell r="K896" t="str">
            <v>Peak</v>
          </cell>
          <cell r="O896" t="str">
            <v>N/A</v>
          </cell>
          <cell r="T896">
            <v>6465627.1634910004</v>
          </cell>
        </row>
        <row r="897">
          <cell r="F897" t="str">
            <v>AG-C</v>
          </cell>
          <cell r="G897" t="str">
            <v>Generation</v>
          </cell>
          <cell r="I897" t="str">
            <v>Energy</v>
          </cell>
          <cell r="J897" t="str">
            <v>Summer</v>
          </cell>
          <cell r="K897" t="str">
            <v>Off Peak</v>
          </cell>
          <cell r="O897" t="str">
            <v>N/A</v>
          </cell>
          <cell r="T897">
            <v>35087278.837292001</v>
          </cell>
        </row>
        <row r="898">
          <cell r="F898" t="str">
            <v>AG-C</v>
          </cell>
          <cell r="G898" t="str">
            <v>Generation</v>
          </cell>
          <cell r="I898" t="str">
            <v>Energy</v>
          </cell>
          <cell r="J898" t="str">
            <v>Summer</v>
          </cell>
          <cell r="K898" t="str">
            <v>Peak</v>
          </cell>
          <cell r="O898" t="str">
            <v>N/A</v>
          </cell>
          <cell r="T898">
            <v>4685255.0608369997</v>
          </cell>
        </row>
        <row r="899">
          <cell r="F899" t="str">
            <v>AG-C</v>
          </cell>
          <cell r="G899" t="str">
            <v>Generation</v>
          </cell>
          <cell r="I899" t="str">
            <v>Energy</v>
          </cell>
          <cell r="J899" t="str">
            <v>Winter</v>
          </cell>
          <cell r="K899" t="str">
            <v>Off Peak</v>
          </cell>
          <cell r="O899" t="str">
            <v>N/A</v>
          </cell>
          <cell r="T899">
            <v>47716834.904837996</v>
          </cell>
        </row>
        <row r="900">
          <cell r="F900" t="str">
            <v>AG-C</v>
          </cell>
          <cell r="G900" t="str">
            <v>Generation</v>
          </cell>
          <cell r="I900" t="str">
            <v>Energy</v>
          </cell>
          <cell r="J900" t="str">
            <v>Winter</v>
          </cell>
          <cell r="K900" t="str">
            <v>Peak</v>
          </cell>
          <cell r="O900" t="str">
            <v>N/A</v>
          </cell>
          <cell r="T900">
            <v>6465627.1634910004</v>
          </cell>
        </row>
        <row r="901">
          <cell r="F901" t="str">
            <v>AG-C</v>
          </cell>
          <cell r="G901" t="str">
            <v>ND</v>
          </cell>
          <cell r="I901" t="str">
            <v>Energy</v>
          </cell>
          <cell r="J901" t="str">
            <v>Summer</v>
          </cell>
          <cell r="K901" t="str">
            <v>Off Peak</v>
          </cell>
          <cell r="O901" t="str">
            <v>N/A</v>
          </cell>
          <cell r="T901">
            <v>35087278.837292001</v>
          </cell>
        </row>
        <row r="902">
          <cell r="F902" t="str">
            <v>AG-C</v>
          </cell>
          <cell r="G902" t="str">
            <v>ND</v>
          </cell>
          <cell r="I902" t="str">
            <v>Energy</v>
          </cell>
          <cell r="J902" t="str">
            <v>Summer</v>
          </cell>
          <cell r="K902" t="str">
            <v>Peak</v>
          </cell>
          <cell r="O902" t="str">
            <v>N/A</v>
          </cell>
          <cell r="T902">
            <v>4685255.0608369997</v>
          </cell>
        </row>
        <row r="903">
          <cell r="F903" t="str">
            <v>AG-C</v>
          </cell>
          <cell r="G903" t="str">
            <v>ND</v>
          </cell>
          <cell r="I903" t="str">
            <v>Energy</v>
          </cell>
          <cell r="J903" t="str">
            <v>Winter</v>
          </cell>
          <cell r="K903" t="str">
            <v>Off Peak</v>
          </cell>
          <cell r="O903" t="str">
            <v>N/A</v>
          </cell>
          <cell r="T903">
            <v>47716834.904837996</v>
          </cell>
        </row>
        <row r="904">
          <cell r="F904" t="str">
            <v>AG-C</v>
          </cell>
          <cell r="G904" t="str">
            <v>ND</v>
          </cell>
          <cell r="I904" t="str">
            <v>Energy</v>
          </cell>
          <cell r="J904" t="str">
            <v>Winter</v>
          </cell>
          <cell r="K904" t="str">
            <v>Peak</v>
          </cell>
          <cell r="O904" t="str">
            <v>N/A</v>
          </cell>
          <cell r="T904">
            <v>6465627.1634910004</v>
          </cell>
        </row>
        <row r="905">
          <cell r="F905" t="str">
            <v>AG-C</v>
          </cell>
          <cell r="G905" t="str">
            <v>NSGC</v>
          </cell>
          <cell r="I905" t="str">
            <v>Energy</v>
          </cell>
          <cell r="J905" t="str">
            <v>Summer</v>
          </cell>
          <cell r="K905" t="str">
            <v>Off Peak</v>
          </cell>
          <cell r="O905" t="str">
            <v>N/A</v>
          </cell>
          <cell r="T905">
            <v>35087278.837292001</v>
          </cell>
        </row>
        <row r="906">
          <cell r="F906" t="str">
            <v>AG-C</v>
          </cell>
          <cell r="G906" t="str">
            <v>NSGC</v>
          </cell>
          <cell r="I906" t="str">
            <v>Energy</v>
          </cell>
          <cell r="J906" t="str">
            <v>Summer</v>
          </cell>
          <cell r="K906" t="str">
            <v>Peak</v>
          </cell>
          <cell r="O906" t="str">
            <v>N/A</v>
          </cell>
          <cell r="T906">
            <v>4685255.0608369997</v>
          </cell>
        </row>
        <row r="907">
          <cell r="F907" t="str">
            <v>AG-C</v>
          </cell>
          <cell r="G907" t="str">
            <v>NSGC</v>
          </cell>
          <cell r="I907" t="str">
            <v>Energy</v>
          </cell>
          <cell r="J907" t="str">
            <v>Winter</v>
          </cell>
          <cell r="K907" t="str">
            <v>Off Peak</v>
          </cell>
          <cell r="O907" t="str">
            <v>N/A</v>
          </cell>
          <cell r="T907">
            <v>47716834.904837996</v>
          </cell>
        </row>
        <row r="908">
          <cell r="F908" t="str">
            <v>AG-C</v>
          </cell>
          <cell r="G908" t="str">
            <v>NSGC</v>
          </cell>
          <cell r="I908" t="str">
            <v>Energy</v>
          </cell>
          <cell r="J908" t="str">
            <v>Winter</v>
          </cell>
          <cell r="K908" t="str">
            <v>Peak</v>
          </cell>
          <cell r="O908" t="str">
            <v>N/A</v>
          </cell>
          <cell r="T908">
            <v>6465627.1634910004</v>
          </cell>
        </row>
        <row r="909">
          <cell r="F909" t="str">
            <v>AG-C</v>
          </cell>
          <cell r="G909" t="str">
            <v>RS</v>
          </cell>
          <cell r="I909" t="str">
            <v>Energy</v>
          </cell>
          <cell r="J909" t="str">
            <v>Summer</v>
          </cell>
          <cell r="K909" t="str">
            <v>Peak</v>
          </cell>
          <cell r="O909" t="str">
            <v>N/A</v>
          </cell>
          <cell r="T909">
            <v>4685255.0608369997</v>
          </cell>
        </row>
        <row r="910">
          <cell r="F910" t="str">
            <v>AG-C</v>
          </cell>
          <cell r="G910" t="str">
            <v>RS</v>
          </cell>
          <cell r="I910" t="str">
            <v>Energy</v>
          </cell>
          <cell r="J910" t="str">
            <v>Summer</v>
          </cell>
          <cell r="K910" t="str">
            <v>Off Peak</v>
          </cell>
          <cell r="O910" t="str">
            <v>N/A</v>
          </cell>
          <cell r="T910">
            <v>35087278.837292001</v>
          </cell>
        </row>
        <row r="911">
          <cell r="F911" t="str">
            <v>AG-C</v>
          </cell>
          <cell r="G911" t="str">
            <v>RS</v>
          </cell>
          <cell r="I911" t="str">
            <v>Energy</v>
          </cell>
          <cell r="J911" t="str">
            <v>Winter</v>
          </cell>
          <cell r="K911" t="str">
            <v>Peak</v>
          </cell>
          <cell r="O911" t="str">
            <v>N/A</v>
          </cell>
          <cell r="T911">
            <v>6465627.1634910004</v>
          </cell>
        </row>
        <row r="912">
          <cell r="F912" t="str">
            <v>AG-C</v>
          </cell>
          <cell r="G912" t="str">
            <v>RS</v>
          </cell>
          <cell r="I912" t="str">
            <v>Energy</v>
          </cell>
          <cell r="J912" t="str">
            <v>Winter</v>
          </cell>
          <cell r="K912" t="str">
            <v>Off Peak</v>
          </cell>
          <cell r="O912" t="str">
            <v>N/A</v>
          </cell>
          <cell r="T912">
            <v>47716834.904837996</v>
          </cell>
        </row>
        <row r="913">
          <cell r="F913" t="str">
            <v>AG-C</v>
          </cell>
          <cell r="G913" t="str">
            <v>Trans</v>
          </cell>
          <cell r="I913" t="str">
            <v>Energy</v>
          </cell>
          <cell r="J913" t="str">
            <v>Summer</v>
          </cell>
          <cell r="K913" t="str">
            <v>Off Peak</v>
          </cell>
          <cell r="O913" t="str">
            <v>N/A</v>
          </cell>
          <cell r="T913">
            <v>35087278.837292001</v>
          </cell>
        </row>
        <row r="914">
          <cell r="F914" t="str">
            <v>AG-C</v>
          </cell>
          <cell r="G914" t="str">
            <v>Trans</v>
          </cell>
          <cell r="I914" t="str">
            <v>Energy</v>
          </cell>
          <cell r="J914" t="str">
            <v>Summer</v>
          </cell>
          <cell r="K914" t="str">
            <v>Peak</v>
          </cell>
          <cell r="O914" t="str">
            <v>N/A</v>
          </cell>
          <cell r="T914">
            <v>4685255.0608369997</v>
          </cell>
        </row>
        <row r="915">
          <cell r="F915" t="str">
            <v>AG-C</v>
          </cell>
          <cell r="G915" t="str">
            <v>Trans</v>
          </cell>
          <cell r="I915" t="str">
            <v>Energy</v>
          </cell>
          <cell r="J915" t="str">
            <v>Winter</v>
          </cell>
          <cell r="K915" t="str">
            <v>Off Peak</v>
          </cell>
          <cell r="O915" t="str">
            <v>N/A</v>
          </cell>
          <cell r="T915">
            <v>47716834.904837996</v>
          </cell>
        </row>
        <row r="916">
          <cell r="F916" t="str">
            <v>AG-C</v>
          </cell>
          <cell r="G916" t="str">
            <v>Trans</v>
          </cell>
          <cell r="I916" t="str">
            <v>Energy</v>
          </cell>
          <cell r="J916" t="str">
            <v>Winter</v>
          </cell>
          <cell r="K916" t="str">
            <v>Peak</v>
          </cell>
          <cell r="O916" t="str">
            <v>N/A</v>
          </cell>
          <cell r="T916">
            <v>6465627.1634910004</v>
          </cell>
        </row>
        <row r="917">
          <cell r="F917" t="str">
            <v>AG-C</v>
          </cell>
          <cell r="G917" t="str">
            <v>PPP</v>
          </cell>
          <cell r="I917" t="str">
            <v>Energy</v>
          </cell>
          <cell r="J917" t="str">
            <v>Summer</v>
          </cell>
          <cell r="K917" t="str">
            <v>Off Peak</v>
          </cell>
          <cell r="O917" t="str">
            <v>N/A</v>
          </cell>
          <cell r="T917">
            <v>35087278.837292001</v>
          </cell>
        </row>
        <row r="918">
          <cell r="F918" t="str">
            <v>AG-C</v>
          </cell>
          <cell r="G918" t="str">
            <v>PPP</v>
          </cell>
          <cell r="I918" t="str">
            <v>Energy</v>
          </cell>
          <cell r="J918" t="str">
            <v>Summer</v>
          </cell>
          <cell r="K918" t="str">
            <v>Peak</v>
          </cell>
          <cell r="O918" t="str">
            <v>N/A</v>
          </cell>
          <cell r="T918">
            <v>4685255.0608369997</v>
          </cell>
        </row>
        <row r="919">
          <cell r="F919" t="str">
            <v>AG-C</v>
          </cell>
          <cell r="G919" t="str">
            <v>PPP</v>
          </cell>
          <cell r="I919" t="str">
            <v>Energy</v>
          </cell>
          <cell r="J919" t="str">
            <v>Winter</v>
          </cell>
          <cell r="K919" t="str">
            <v>Off Peak</v>
          </cell>
          <cell r="O919" t="str">
            <v>N/A</v>
          </cell>
          <cell r="T919">
            <v>47716834.904837996</v>
          </cell>
        </row>
        <row r="920">
          <cell r="F920" t="str">
            <v>AG-C</v>
          </cell>
          <cell r="G920" t="str">
            <v>PPP</v>
          </cell>
          <cell r="I920" t="str">
            <v>Energy</v>
          </cell>
          <cell r="J920" t="str">
            <v>Winter</v>
          </cell>
          <cell r="K920" t="str">
            <v>Peak</v>
          </cell>
          <cell r="O920" t="str">
            <v>N/A</v>
          </cell>
          <cell r="T920">
            <v>6465627.1634910004</v>
          </cell>
        </row>
        <row r="921">
          <cell r="F921" t="str">
            <v>AG-C</v>
          </cell>
          <cell r="G921" t="str">
            <v>AB32 Credit</v>
          </cell>
          <cell r="I921" t="str">
            <v>Energy</v>
          </cell>
          <cell r="J921" t="str">
            <v>Summer</v>
          </cell>
          <cell r="K921" t="str">
            <v>Off Peak</v>
          </cell>
          <cell r="O921" t="str">
            <v>N/A</v>
          </cell>
          <cell r="T921">
            <v>6217887.2044086736</v>
          </cell>
        </row>
        <row r="922">
          <cell r="F922" t="str">
            <v>AG-C</v>
          </cell>
          <cell r="G922" t="str">
            <v>AB32 Credit</v>
          </cell>
          <cell r="I922" t="str">
            <v>Energy</v>
          </cell>
          <cell r="J922" t="str">
            <v>Summer</v>
          </cell>
          <cell r="K922" t="str">
            <v>Peak</v>
          </cell>
          <cell r="O922" t="str">
            <v>N/A</v>
          </cell>
          <cell r="T922">
            <v>831305.33956317639</v>
          </cell>
        </row>
        <row r="923">
          <cell r="F923" t="str">
            <v>AG-C</v>
          </cell>
          <cell r="G923" t="str">
            <v>AB32 Credit</v>
          </cell>
          <cell r="I923" t="str">
            <v>Energy</v>
          </cell>
          <cell r="J923" t="str">
            <v>Winter</v>
          </cell>
          <cell r="K923" t="str">
            <v>Off Peak</v>
          </cell>
          <cell r="O923" t="str">
            <v>N/A</v>
          </cell>
          <cell r="T923">
            <v>8508619.7560071889</v>
          </cell>
        </row>
        <row r="924">
          <cell r="F924" t="str">
            <v>AG-C</v>
          </cell>
          <cell r="G924" t="str">
            <v>AB32 Credit</v>
          </cell>
          <cell r="I924" t="str">
            <v>Energy</v>
          </cell>
          <cell r="J924" t="str">
            <v>Winter</v>
          </cell>
          <cell r="K924" t="str">
            <v>Peak</v>
          </cell>
          <cell r="O924" t="str">
            <v>N/A</v>
          </cell>
          <cell r="T924">
            <v>1154182.983541175</v>
          </cell>
        </row>
        <row r="925">
          <cell r="F925" t="str">
            <v>AG-C</v>
          </cell>
          <cell r="G925" t="str">
            <v>TRA</v>
          </cell>
          <cell r="I925" t="str">
            <v>Energy</v>
          </cell>
          <cell r="J925" t="str">
            <v>Summer</v>
          </cell>
          <cell r="K925" t="str">
            <v>Off Peak</v>
          </cell>
          <cell r="O925" t="str">
            <v>N/A</v>
          </cell>
          <cell r="T925">
            <v>35087278.837292001</v>
          </cell>
        </row>
        <row r="926">
          <cell r="F926" t="str">
            <v>AG-C</v>
          </cell>
          <cell r="G926" t="str">
            <v>TRA</v>
          </cell>
          <cell r="I926" t="str">
            <v>Energy</v>
          </cell>
          <cell r="J926" t="str">
            <v>Summer</v>
          </cell>
          <cell r="K926" t="str">
            <v>Peak</v>
          </cell>
          <cell r="O926" t="str">
            <v>N/A</v>
          </cell>
          <cell r="T926">
            <v>4685255.0608369997</v>
          </cell>
        </row>
        <row r="927">
          <cell r="F927" t="str">
            <v>AG-C</v>
          </cell>
          <cell r="G927" t="str">
            <v>TRA</v>
          </cell>
          <cell r="I927" t="str">
            <v>Energy</v>
          </cell>
          <cell r="J927" t="str">
            <v>Winter</v>
          </cell>
          <cell r="K927" t="str">
            <v>Off Peak</v>
          </cell>
          <cell r="O927" t="str">
            <v>N/A</v>
          </cell>
          <cell r="T927">
            <v>47716834.904837996</v>
          </cell>
        </row>
        <row r="928">
          <cell r="F928" t="str">
            <v>AG-C</v>
          </cell>
          <cell r="G928" t="str">
            <v>TRA</v>
          </cell>
          <cell r="I928" t="str">
            <v>Energy</v>
          </cell>
          <cell r="J928" t="str">
            <v>Winter</v>
          </cell>
          <cell r="K928" t="str">
            <v>Peak</v>
          </cell>
          <cell r="O928" t="str">
            <v>N/A</v>
          </cell>
          <cell r="T928">
            <v>6465627.1634910004</v>
          </cell>
        </row>
        <row r="929">
          <cell r="F929" t="str">
            <v>AG-C</v>
          </cell>
          <cell r="G929" t="str">
            <v>TRA</v>
          </cell>
          <cell r="I929" t="str">
            <v>Energy</v>
          </cell>
          <cell r="J929" t="str">
            <v>Summer</v>
          </cell>
          <cell r="K929" t="str">
            <v>Off Peak</v>
          </cell>
          <cell r="O929" t="str">
            <v>N/A</v>
          </cell>
          <cell r="T929">
            <v>35087278.837292001</v>
          </cell>
        </row>
        <row r="930">
          <cell r="F930" t="str">
            <v>AG-C</v>
          </cell>
          <cell r="G930" t="str">
            <v>TRA</v>
          </cell>
          <cell r="I930" t="str">
            <v>Energy</v>
          </cell>
          <cell r="J930" t="str">
            <v>Summer</v>
          </cell>
          <cell r="K930" t="str">
            <v>Peak</v>
          </cell>
          <cell r="O930" t="str">
            <v>N/A</v>
          </cell>
          <cell r="T930">
            <v>4685255.0608369997</v>
          </cell>
        </row>
        <row r="931">
          <cell r="F931" t="str">
            <v>AG-C</v>
          </cell>
          <cell r="G931" t="str">
            <v>TRA</v>
          </cell>
          <cell r="I931" t="str">
            <v>Energy</v>
          </cell>
          <cell r="J931" t="str">
            <v>Winter</v>
          </cell>
          <cell r="K931" t="str">
            <v>Off Peak</v>
          </cell>
          <cell r="O931" t="str">
            <v>N/A</v>
          </cell>
          <cell r="T931">
            <v>47716834.904837996</v>
          </cell>
        </row>
        <row r="932">
          <cell r="F932" t="str">
            <v>AG-C</v>
          </cell>
          <cell r="G932" t="str">
            <v>TRA</v>
          </cell>
          <cell r="I932" t="str">
            <v>Energy</v>
          </cell>
          <cell r="J932" t="str">
            <v>Winter</v>
          </cell>
          <cell r="K932" t="str">
            <v>Peak</v>
          </cell>
          <cell r="O932" t="str">
            <v>N/A</v>
          </cell>
          <cell r="T932">
            <v>6465627.1634910004</v>
          </cell>
        </row>
        <row r="933">
          <cell r="F933" t="str">
            <v>AG-C</v>
          </cell>
          <cell r="G933" t="str">
            <v>RB</v>
          </cell>
          <cell r="I933" t="str">
            <v>Energy</v>
          </cell>
          <cell r="J933" t="str">
            <v>Summer</v>
          </cell>
          <cell r="K933" t="str">
            <v>Off Peak</v>
          </cell>
          <cell r="O933" t="str">
            <v>N/A</v>
          </cell>
          <cell r="T933">
            <v>35087278.837292001</v>
          </cell>
        </row>
        <row r="934">
          <cell r="F934" t="str">
            <v>AG-C</v>
          </cell>
          <cell r="G934" t="str">
            <v>RB</v>
          </cell>
          <cell r="I934" t="str">
            <v>Energy</v>
          </cell>
          <cell r="J934" t="str">
            <v>Summer</v>
          </cell>
          <cell r="K934" t="str">
            <v>Peak</v>
          </cell>
          <cell r="O934" t="str">
            <v>N/A</v>
          </cell>
          <cell r="T934">
            <v>4685255.0608369997</v>
          </cell>
        </row>
        <row r="935">
          <cell r="F935" t="str">
            <v>AG-C</v>
          </cell>
          <cell r="G935" t="str">
            <v>RB</v>
          </cell>
          <cell r="I935" t="str">
            <v>Energy</v>
          </cell>
          <cell r="J935" t="str">
            <v>Winter</v>
          </cell>
          <cell r="K935" t="str">
            <v>Off Peak</v>
          </cell>
          <cell r="O935" t="str">
            <v>N/A</v>
          </cell>
          <cell r="T935">
            <v>47716834.904837996</v>
          </cell>
        </row>
        <row r="936">
          <cell r="F936" t="str">
            <v>AG-C</v>
          </cell>
          <cell r="G936" t="str">
            <v>RB</v>
          </cell>
          <cell r="I936" t="str">
            <v>Energy</v>
          </cell>
          <cell r="J936" t="str">
            <v>Winter</v>
          </cell>
          <cell r="K936" t="str">
            <v>Peak</v>
          </cell>
          <cell r="O936" t="str">
            <v>N/A</v>
          </cell>
          <cell r="T936">
            <v>6465627.1634910004</v>
          </cell>
        </row>
        <row r="937">
          <cell r="F937" t="str">
            <v>AG-C</v>
          </cell>
          <cell r="G937" t="str">
            <v>RBC</v>
          </cell>
          <cell r="I937" t="str">
            <v>Energy</v>
          </cell>
          <cell r="J937" t="str">
            <v>Summer</v>
          </cell>
          <cell r="K937" t="str">
            <v>Off Peak</v>
          </cell>
          <cell r="O937" t="str">
            <v>N/A</v>
          </cell>
          <cell r="T937">
            <v>35087278.837292001</v>
          </cell>
        </row>
        <row r="938">
          <cell r="F938" t="str">
            <v>AG-C</v>
          </cell>
          <cell r="G938" t="str">
            <v>RBC</v>
          </cell>
          <cell r="I938" t="str">
            <v>Energy</v>
          </cell>
          <cell r="J938" t="str">
            <v>Summer</v>
          </cell>
          <cell r="K938" t="str">
            <v>Peak</v>
          </cell>
          <cell r="O938" t="str">
            <v>N/A</v>
          </cell>
          <cell r="T938">
            <v>4685255.0608369997</v>
          </cell>
        </row>
        <row r="939">
          <cell r="F939" t="str">
            <v>AG-C</v>
          </cell>
          <cell r="G939" t="str">
            <v>RBC</v>
          </cell>
          <cell r="I939" t="str">
            <v>Energy</v>
          </cell>
          <cell r="J939" t="str">
            <v>Winter</v>
          </cell>
          <cell r="K939" t="str">
            <v>Off Peak</v>
          </cell>
          <cell r="O939" t="str">
            <v>N/A</v>
          </cell>
          <cell r="T939">
            <v>47716834.904837996</v>
          </cell>
        </row>
        <row r="940">
          <cell r="F940" t="str">
            <v>AG-C</v>
          </cell>
          <cell r="G940" t="str">
            <v>RBC</v>
          </cell>
          <cell r="I940" t="str">
            <v>Energy</v>
          </cell>
          <cell r="J940" t="str">
            <v>Winter</v>
          </cell>
          <cell r="K940" t="str">
            <v>Peak</v>
          </cell>
          <cell r="O940" t="str">
            <v>N/A</v>
          </cell>
          <cell r="T940">
            <v>6465627.1634910004</v>
          </cell>
        </row>
        <row r="941">
          <cell r="F941" t="str">
            <v>AG-C</v>
          </cell>
          <cell r="G941" t="str">
            <v>WH</v>
          </cell>
          <cell r="I941" t="str">
            <v>Energy</v>
          </cell>
          <cell r="J941" t="str">
            <v>Summer</v>
          </cell>
          <cell r="K941" t="str">
            <v>Off Peak</v>
          </cell>
          <cell r="O941" t="str">
            <v>N/A</v>
          </cell>
          <cell r="T941">
            <v>35087278.837292001</v>
          </cell>
        </row>
        <row r="942">
          <cell r="F942" t="str">
            <v>AG-C</v>
          </cell>
          <cell r="G942" t="str">
            <v>WH</v>
          </cell>
          <cell r="I942" t="str">
            <v>Energy</v>
          </cell>
          <cell r="J942" t="str">
            <v>Summer</v>
          </cell>
          <cell r="K942" t="str">
            <v>Peak</v>
          </cell>
          <cell r="O942" t="str">
            <v>N/A</v>
          </cell>
          <cell r="T942">
            <v>4685255.0608369997</v>
          </cell>
        </row>
        <row r="943">
          <cell r="F943" t="str">
            <v>AG-C</v>
          </cell>
          <cell r="G943" t="str">
            <v>WH</v>
          </cell>
          <cell r="I943" t="str">
            <v>Energy</v>
          </cell>
          <cell r="J943" t="str">
            <v>Winter</v>
          </cell>
          <cell r="K943" t="str">
            <v>Off Peak</v>
          </cell>
          <cell r="O943" t="str">
            <v>N/A</v>
          </cell>
          <cell r="T943">
            <v>47716834.904837996</v>
          </cell>
        </row>
        <row r="944">
          <cell r="F944" t="str">
            <v>AG-C</v>
          </cell>
          <cell r="G944" t="str">
            <v>WH</v>
          </cell>
          <cell r="I944" t="str">
            <v>Energy</v>
          </cell>
          <cell r="J944" t="str">
            <v>Winter</v>
          </cell>
          <cell r="K944" t="str">
            <v>Peak</v>
          </cell>
          <cell r="O944" t="str">
            <v>N/A</v>
          </cell>
          <cell r="T944">
            <v>6465627.1634910004</v>
          </cell>
        </row>
        <row r="945">
          <cell r="F945" t="str">
            <v>AG-C</v>
          </cell>
          <cell r="G945" t="str">
            <v>PCIA</v>
          </cell>
          <cell r="I945" t="str">
            <v>Pre-09</v>
          </cell>
          <cell r="J945" t="str">
            <v>N/A</v>
          </cell>
          <cell r="K945" t="str">
            <v>N/A</v>
          </cell>
          <cell r="O945" t="str">
            <v>N/A</v>
          </cell>
          <cell r="T945">
            <v>0</v>
          </cell>
        </row>
        <row r="946">
          <cell r="F946" t="str">
            <v>AG-C</v>
          </cell>
          <cell r="G946" t="str">
            <v>PCIA</v>
          </cell>
          <cell r="I946" t="str">
            <v>Vin 09</v>
          </cell>
          <cell r="J946" t="str">
            <v>N/A</v>
          </cell>
          <cell r="K946" t="str">
            <v>N/A</v>
          </cell>
          <cell r="O946" t="str">
            <v>N/A</v>
          </cell>
          <cell r="T946">
            <v>0</v>
          </cell>
        </row>
        <row r="947">
          <cell r="F947" t="str">
            <v>AG-C</v>
          </cell>
          <cell r="G947" t="str">
            <v>PCIA</v>
          </cell>
          <cell r="I947" t="str">
            <v>Vin 10</v>
          </cell>
          <cell r="J947" t="str">
            <v>N/A</v>
          </cell>
          <cell r="K947" t="str">
            <v>N/A</v>
          </cell>
          <cell r="O947" t="str">
            <v>N/A</v>
          </cell>
          <cell r="T947">
            <v>0</v>
          </cell>
        </row>
        <row r="948">
          <cell r="F948" t="str">
            <v>AG-C</v>
          </cell>
          <cell r="G948" t="str">
            <v>PCIA</v>
          </cell>
          <cell r="I948" t="str">
            <v>Vin 11</v>
          </cell>
          <cell r="J948" t="str">
            <v>N/A</v>
          </cell>
          <cell r="K948" t="str">
            <v>N/A</v>
          </cell>
          <cell r="O948" t="str">
            <v>N/A</v>
          </cell>
          <cell r="T948">
            <v>0</v>
          </cell>
        </row>
        <row r="949">
          <cell r="F949" t="str">
            <v>AG-C</v>
          </cell>
          <cell r="G949" t="str">
            <v>PCIA</v>
          </cell>
          <cell r="I949" t="str">
            <v>Vin 12</v>
          </cell>
          <cell r="J949" t="str">
            <v>N/A</v>
          </cell>
          <cell r="K949" t="str">
            <v>N/A</v>
          </cell>
          <cell r="O949" t="str">
            <v>N/A</v>
          </cell>
          <cell r="T949">
            <v>0</v>
          </cell>
        </row>
        <row r="950">
          <cell r="F950" t="str">
            <v>AG-C</v>
          </cell>
          <cell r="G950" t="str">
            <v>PCIA</v>
          </cell>
          <cell r="I950" t="str">
            <v>Vin 13</v>
          </cell>
          <cell r="J950" t="str">
            <v>N/A</v>
          </cell>
          <cell r="K950" t="str">
            <v>N/A</v>
          </cell>
          <cell r="O950" t="str">
            <v>N/A</v>
          </cell>
          <cell r="T950">
            <v>0</v>
          </cell>
        </row>
        <row r="951">
          <cell r="F951" t="str">
            <v>AG-C</v>
          </cell>
          <cell r="G951" t="str">
            <v>PCIA</v>
          </cell>
          <cell r="I951" t="str">
            <v>Vin 14</v>
          </cell>
          <cell r="J951" t="str">
            <v>N/A</v>
          </cell>
          <cell r="K951" t="str">
            <v>N/A</v>
          </cell>
          <cell r="O951" t="str">
            <v>N/A</v>
          </cell>
          <cell r="T951">
            <v>0</v>
          </cell>
        </row>
        <row r="952">
          <cell r="F952" t="str">
            <v>AG-C</v>
          </cell>
          <cell r="G952" t="str">
            <v>PCIA</v>
          </cell>
          <cell r="I952" t="str">
            <v>Vin 15</v>
          </cell>
          <cell r="J952" t="str">
            <v>N/A</v>
          </cell>
          <cell r="K952" t="str">
            <v>N/A</v>
          </cell>
          <cell r="O952" t="str">
            <v>N/A</v>
          </cell>
          <cell r="T952">
            <v>0</v>
          </cell>
        </row>
        <row r="953">
          <cell r="F953" t="str">
            <v>AG-C</v>
          </cell>
          <cell r="G953" t="str">
            <v>PCIA</v>
          </cell>
          <cell r="I953" t="str">
            <v>Vin 16</v>
          </cell>
          <cell r="J953" t="str">
            <v>N/A</v>
          </cell>
          <cell r="K953" t="str">
            <v>N/A</v>
          </cell>
          <cell r="O953" t="str">
            <v>N/A</v>
          </cell>
          <cell r="T953">
            <v>0</v>
          </cell>
        </row>
        <row r="954">
          <cell r="F954" t="str">
            <v>AG-C</v>
          </cell>
          <cell r="G954" t="str">
            <v>PCIA</v>
          </cell>
          <cell r="I954" t="str">
            <v>Vin 17</v>
          </cell>
          <cell r="J954" t="str">
            <v>N/A</v>
          </cell>
          <cell r="K954" t="str">
            <v>N/A</v>
          </cell>
          <cell r="O954" t="str">
            <v>N/A</v>
          </cell>
          <cell r="T954">
            <v>0</v>
          </cell>
        </row>
        <row r="955">
          <cell r="F955" t="str">
            <v>AG-C</v>
          </cell>
          <cell r="G955" t="str">
            <v>PCIA</v>
          </cell>
          <cell r="I955" t="str">
            <v>Vin 18</v>
          </cell>
          <cell r="J955" t="str">
            <v>N/A</v>
          </cell>
          <cell r="K955" t="str">
            <v>N/A</v>
          </cell>
          <cell r="O955" t="str">
            <v>N/A</v>
          </cell>
          <cell r="T955">
            <v>0</v>
          </cell>
        </row>
        <row r="956">
          <cell r="F956" t="str">
            <v>AG-C</v>
          </cell>
          <cell r="G956" t="str">
            <v>PCIA</v>
          </cell>
          <cell r="I956" t="str">
            <v>Vin 19</v>
          </cell>
          <cell r="J956" t="str">
            <v>N/A</v>
          </cell>
          <cell r="K956" t="str">
            <v>N/A</v>
          </cell>
          <cell r="O956" t="str">
            <v>N/A</v>
          </cell>
          <cell r="T956">
            <v>0</v>
          </cell>
        </row>
        <row r="957">
          <cell r="F957" t="str">
            <v>AG-C</v>
          </cell>
          <cell r="G957" t="str">
            <v>PCIA</v>
          </cell>
          <cell r="I957" t="str">
            <v>Vin 20</v>
          </cell>
          <cell r="J957" t="str">
            <v>N/A</v>
          </cell>
          <cell r="K957" t="str">
            <v>N/A</v>
          </cell>
          <cell r="O957" t="str">
            <v>N/A</v>
          </cell>
          <cell r="T957">
            <v>0</v>
          </cell>
        </row>
        <row r="958">
          <cell r="F958" t="str">
            <v>AG-C</v>
          </cell>
          <cell r="G958" t="str">
            <v>PCIA</v>
          </cell>
          <cell r="I958" t="str">
            <v>Vin 21</v>
          </cell>
          <cell r="J958" t="str">
            <v>N/A</v>
          </cell>
          <cell r="K958" t="str">
            <v>N/A</v>
          </cell>
          <cell r="O958" t="str">
            <v>N/A</v>
          </cell>
          <cell r="T958">
            <v>0</v>
          </cell>
        </row>
        <row r="959">
          <cell r="F959" t="str">
            <v>AG-C</v>
          </cell>
          <cell r="G959" t="str">
            <v>PCIA</v>
          </cell>
          <cell r="I959" t="str">
            <v>Vin Bund</v>
          </cell>
          <cell r="J959" t="str">
            <v>N/A</v>
          </cell>
          <cell r="K959" t="str">
            <v>N/A</v>
          </cell>
          <cell r="O959" t="str">
            <v>N/A</v>
          </cell>
          <cell r="T959">
            <v>0</v>
          </cell>
        </row>
        <row r="960">
          <cell r="F960" t="str">
            <v>AG-C</v>
          </cell>
          <cell r="G960" t="str">
            <v>WH</v>
          </cell>
          <cell r="I960" t="str">
            <v>DL</v>
          </cell>
          <cell r="J960" t="str">
            <v>N/A</v>
          </cell>
          <cell r="K960" t="str">
            <v>N/A</v>
          </cell>
          <cell r="O960" t="str">
            <v>N/A</v>
          </cell>
          <cell r="T960">
            <v>0</v>
          </cell>
        </row>
        <row r="961">
          <cell r="F961" t="str">
            <v>AG-C</v>
          </cell>
          <cell r="G961" t="str">
            <v>WH</v>
          </cell>
          <cell r="I961" t="str">
            <v>Energy</v>
          </cell>
          <cell r="J961" t="str">
            <v>Summer</v>
          </cell>
          <cell r="K961" t="str">
            <v>Off Peak</v>
          </cell>
          <cell r="O961" t="str">
            <v>N/A</v>
          </cell>
          <cell r="T961">
            <v>35087278.837292001</v>
          </cell>
        </row>
        <row r="962">
          <cell r="F962" t="str">
            <v>AG-C</v>
          </cell>
          <cell r="G962" t="str">
            <v>WH</v>
          </cell>
          <cell r="I962" t="str">
            <v>Energy</v>
          </cell>
          <cell r="J962" t="str">
            <v>Summer</v>
          </cell>
          <cell r="K962" t="str">
            <v>Peak</v>
          </cell>
          <cell r="O962" t="str">
            <v>N/A</v>
          </cell>
          <cell r="T962">
            <v>4685255.0608369997</v>
          </cell>
        </row>
        <row r="963">
          <cell r="F963" t="str">
            <v>AG-C</v>
          </cell>
          <cell r="G963" t="str">
            <v>WH</v>
          </cell>
          <cell r="I963" t="str">
            <v>Energy</v>
          </cell>
          <cell r="J963" t="str">
            <v>Winter</v>
          </cell>
          <cell r="K963" t="str">
            <v>Off Peak</v>
          </cell>
          <cell r="O963" t="str">
            <v>N/A</v>
          </cell>
          <cell r="T963">
            <v>47716834.904837996</v>
          </cell>
        </row>
        <row r="964">
          <cell r="F964" t="str">
            <v>AG-C</v>
          </cell>
          <cell r="G964" t="str">
            <v>WH</v>
          </cell>
          <cell r="I964" t="str">
            <v>Energy</v>
          </cell>
          <cell r="J964" t="str">
            <v>Winter</v>
          </cell>
          <cell r="K964" t="str">
            <v>Peak</v>
          </cell>
          <cell r="O964" t="str">
            <v>N/A</v>
          </cell>
          <cell r="T964">
            <v>6465627.1634910004</v>
          </cell>
        </row>
        <row r="965">
          <cell r="F965" t="str">
            <v>AG-C</v>
          </cell>
          <cell r="G965" t="str">
            <v>WH</v>
          </cell>
          <cell r="I965" t="str">
            <v>DL</v>
          </cell>
          <cell r="J965" t="str">
            <v>N/A</v>
          </cell>
          <cell r="K965" t="str">
            <v>N/A</v>
          </cell>
          <cell r="O965" t="str">
            <v>N/A</v>
          </cell>
          <cell r="T965">
            <v>0</v>
          </cell>
        </row>
        <row r="966">
          <cell r="F966" t="str">
            <v>AG-C</v>
          </cell>
          <cell r="G966" t="str">
            <v>WH</v>
          </cell>
          <cell r="I966" t="str">
            <v>Energy</v>
          </cell>
          <cell r="J966" t="str">
            <v>Summer</v>
          </cell>
          <cell r="K966" t="str">
            <v>Off Peak</v>
          </cell>
          <cell r="O966" t="str">
            <v>N/A</v>
          </cell>
          <cell r="T966">
            <v>35087278.837292001</v>
          </cell>
        </row>
        <row r="967">
          <cell r="F967" t="str">
            <v>AG-C</v>
          </cell>
          <cell r="G967" t="str">
            <v>WH</v>
          </cell>
          <cell r="I967" t="str">
            <v>Energy</v>
          </cell>
          <cell r="J967" t="str">
            <v>Summer</v>
          </cell>
          <cell r="K967" t="str">
            <v>Peak</v>
          </cell>
          <cell r="O967" t="str">
            <v>N/A</v>
          </cell>
          <cell r="T967">
            <v>4685255.0608369997</v>
          </cell>
        </row>
        <row r="968">
          <cell r="F968" t="str">
            <v>AG-C</v>
          </cell>
          <cell r="G968" t="str">
            <v>WH</v>
          </cell>
          <cell r="I968" t="str">
            <v>Energy</v>
          </cell>
          <cell r="J968" t="str">
            <v>Winter</v>
          </cell>
          <cell r="K968" t="str">
            <v>Off Peak</v>
          </cell>
          <cell r="O968" t="str">
            <v>N/A</v>
          </cell>
          <cell r="T968">
            <v>47716834.904837996</v>
          </cell>
        </row>
        <row r="969">
          <cell r="F969" t="str">
            <v>AG-C</v>
          </cell>
          <cell r="G969" t="str">
            <v>WH</v>
          </cell>
          <cell r="I969" t="str">
            <v>Energy</v>
          </cell>
          <cell r="J969" t="str">
            <v>Winter</v>
          </cell>
          <cell r="K969" t="str">
            <v>Peak</v>
          </cell>
          <cell r="O969" t="str">
            <v>N/A</v>
          </cell>
          <cell r="T969">
            <v>6465627.1634910004</v>
          </cell>
        </row>
        <row r="970">
          <cell r="F970" t="str">
            <v>AG-A1</v>
          </cell>
          <cell r="G970" t="str">
            <v>PCIA</v>
          </cell>
          <cell r="I970" t="str">
            <v>Vin 22</v>
          </cell>
          <cell r="J970" t="str">
            <v>N/A</v>
          </cell>
          <cell r="K970" t="str">
            <v>N/A</v>
          </cell>
          <cell r="O970" t="str">
            <v>N/A</v>
          </cell>
          <cell r="T970">
            <v>0</v>
          </cell>
        </row>
        <row r="971">
          <cell r="F971" t="str">
            <v>AG-A2</v>
          </cell>
          <cell r="G971" t="str">
            <v>PCIA</v>
          </cell>
          <cell r="I971" t="str">
            <v>Vin 22</v>
          </cell>
          <cell r="J971" t="str">
            <v>N/A</v>
          </cell>
          <cell r="K971" t="str">
            <v>N/A</v>
          </cell>
          <cell r="O971" t="str">
            <v>N/A</v>
          </cell>
          <cell r="T971">
            <v>0</v>
          </cell>
        </row>
        <row r="972">
          <cell r="F972" t="str">
            <v>AG-B</v>
          </cell>
          <cell r="G972" t="str">
            <v>PCIA</v>
          </cell>
          <cell r="I972" t="str">
            <v>Vin 22</v>
          </cell>
          <cell r="J972" t="str">
            <v>N/A</v>
          </cell>
          <cell r="K972" t="str">
            <v>N/A</v>
          </cell>
          <cell r="O972" t="str">
            <v>N/A</v>
          </cell>
          <cell r="T972">
            <v>0</v>
          </cell>
        </row>
        <row r="973">
          <cell r="F973" t="str">
            <v>AG-B</v>
          </cell>
          <cell r="G973" t="str">
            <v>PCIA</v>
          </cell>
          <cell r="I973" t="str">
            <v>Vin 22</v>
          </cell>
          <cell r="J973" t="str">
            <v>N/A</v>
          </cell>
          <cell r="K973" t="str">
            <v>N/A</v>
          </cell>
          <cell r="O973" t="str">
            <v>N/A</v>
          </cell>
          <cell r="T973">
            <v>0</v>
          </cell>
        </row>
        <row r="974">
          <cell r="F974" t="str">
            <v>AG-B</v>
          </cell>
          <cell r="G974" t="str">
            <v>PCIA</v>
          </cell>
          <cell r="I974" t="str">
            <v>Vin 22</v>
          </cell>
          <cell r="J974" t="str">
            <v>N/A</v>
          </cell>
          <cell r="K974" t="str">
            <v>N/A</v>
          </cell>
          <cell r="O974" t="str">
            <v>N/A</v>
          </cell>
          <cell r="T974">
            <v>0</v>
          </cell>
        </row>
        <row r="975">
          <cell r="F975" t="str">
            <v>AG-C</v>
          </cell>
          <cell r="G975" t="str">
            <v>PCIA</v>
          </cell>
          <cell r="I975" t="str">
            <v>Vin 22</v>
          </cell>
          <cell r="J975" t="str">
            <v>N/A</v>
          </cell>
          <cell r="K975" t="str">
            <v>N/A</v>
          </cell>
          <cell r="O975" t="str">
            <v>N/A</v>
          </cell>
          <cell r="T975">
            <v>0</v>
          </cell>
        </row>
        <row r="976">
          <cell r="F976" t="str">
            <v>AG-C</v>
          </cell>
          <cell r="G976" t="str">
            <v>PCIA</v>
          </cell>
          <cell r="I976" t="str">
            <v>Vin 22</v>
          </cell>
          <cell r="J976" t="str">
            <v>N/A</v>
          </cell>
          <cell r="K976" t="str">
            <v>N/A</v>
          </cell>
          <cell r="O976" t="str">
            <v>N/A</v>
          </cell>
          <cell r="T976">
            <v>0</v>
          </cell>
        </row>
        <row r="977">
          <cell r="F977" t="str">
            <v>AG-C</v>
          </cell>
          <cell r="G977" t="str">
            <v>PCIA</v>
          </cell>
          <cell r="I977" t="str">
            <v>Vin 22</v>
          </cell>
          <cell r="J977" t="str">
            <v>N/A</v>
          </cell>
          <cell r="K977" t="str">
            <v>N/A</v>
          </cell>
          <cell r="O977" t="str">
            <v>N/A</v>
          </cell>
          <cell r="T977">
            <v>0</v>
          </cell>
        </row>
        <row r="978">
          <cell r="F978" t="str">
            <v>AG-A1</v>
          </cell>
          <cell r="G978" t="str">
            <v>PCIA</v>
          </cell>
          <cell r="I978" t="str">
            <v>Vin 23</v>
          </cell>
          <cell r="J978" t="str">
            <v>N/A</v>
          </cell>
          <cell r="K978" t="str">
            <v>N/A</v>
          </cell>
          <cell r="O978" t="str">
            <v>N/A</v>
          </cell>
          <cell r="T978">
            <v>0</v>
          </cell>
        </row>
        <row r="979">
          <cell r="F979" t="str">
            <v>AG-A2</v>
          </cell>
          <cell r="G979" t="str">
            <v>PCIA</v>
          </cell>
          <cell r="I979" t="str">
            <v>Vin 23</v>
          </cell>
          <cell r="J979" t="str">
            <v>N/A</v>
          </cell>
          <cell r="K979" t="str">
            <v>N/A</v>
          </cell>
          <cell r="O979" t="str">
            <v>N/A</v>
          </cell>
          <cell r="T979">
            <v>0</v>
          </cell>
        </row>
        <row r="980">
          <cell r="F980" t="str">
            <v>AG-B</v>
          </cell>
          <cell r="G980" t="str">
            <v>PCIA</v>
          </cell>
          <cell r="I980" t="str">
            <v>Vin 23</v>
          </cell>
          <cell r="J980" t="str">
            <v>N/A</v>
          </cell>
          <cell r="K980" t="str">
            <v>N/A</v>
          </cell>
          <cell r="O980" t="str">
            <v>N/A</v>
          </cell>
          <cell r="T980">
            <v>0</v>
          </cell>
        </row>
        <row r="981">
          <cell r="F981" t="str">
            <v>AG-B</v>
          </cell>
          <cell r="G981" t="str">
            <v>PCIA</v>
          </cell>
          <cell r="I981" t="str">
            <v>Vin 23</v>
          </cell>
          <cell r="J981" t="str">
            <v>N/A</v>
          </cell>
          <cell r="K981" t="str">
            <v>N/A</v>
          </cell>
          <cell r="O981" t="str">
            <v>N/A</v>
          </cell>
          <cell r="T981">
            <v>0</v>
          </cell>
        </row>
        <row r="982">
          <cell r="F982" t="str">
            <v>AG-B</v>
          </cell>
          <cell r="G982" t="str">
            <v>PCIA</v>
          </cell>
          <cell r="I982" t="str">
            <v>Vin 23</v>
          </cell>
          <cell r="J982" t="str">
            <v>N/A</v>
          </cell>
          <cell r="K982" t="str">
            <v>N/A</v>
          </cell>
          <cell r="O982" t="str">
            <v>N/A</v>
          </cell>
          <cell r="T982">
            <v>0</v>
          </cell>
        </row>
        <row r="983">
          <cell r="F983" t="str">
            <v>AG-C</v>
          </cell>
          <cell r="G983" t="str">
            <v>PCIA</v>
          </cell>
          <cell r="I983" t="str">
            <v>Vin 23</v>
          </cell>
          <cell r="J983" t="str">
            <v>N/A</v>
          </cell>
          <cell r="K983" t="str">
            <v>N/A</v>
          </cell>
          <cell r="O983" t="str">
            <v>N/A</v>
          </cell>
          <cell r="T983">
            <v>0</v>
          </cell>
        </row>
        <row r="984">
          <cell r="F984" t="str">
            <v>AG-C</v>
          </cell>
          <cell r="G984" t="str">
            <v>PCIA</v>
          </cell>
          <cell r="I984" t="str">
            <v>Vin 23</v>
          </cell>
          <cell r="J984" t="str">
            <v>N/A</v>
          </cell>
          <cell r="K984" t="str">
            <v>N/A</v>
          </cell>
          <cell r="O984" t="str">
            <v>N/A</v>
          </cell>
          <cell r="T984">
            <v>0</v>
          </cell>
        </row>
        <row r="985">
          <cell r="F985" t="str">
            <v>AG-C</v>
          </cell>
          <cell r="G985" t="str">
            <v>PCIA</v>
          </cell>
          <cell r="I985" t="str">
            <v>Vin 23</v>
          </cell>
          <cell r="J985" t="str">
            <v>N/A</v>
          </cell>
          <cell r="K985" t="str">
            <v>N/A</v>
          </cell>
          <cell r="O985" t="str">
            <v>N/A</v>
          </cell>
          <cell r="T985">
            <v>0</v>
          </cell>
        </row>
        <row r="986">
          <cell r="F986" t="str">
            <v>AG-B</v>
          </cell>
          <cell r="G986" t="str">
            <v>Generation</v>
          </cell>
          <cell r="I986" t="str">
            <v>Demand</v>
          </cell>
          <cell r="J986" t="str">
            <v>Summer</v>
          </cell>
          <cell r="K986" t="str">
            <v>Peak</v>
          </cell>
          <cell r="O986" t="str">
            <v>N/A</v>
          </cell>
          <cell r="T986">
            <v>2781521.2492420003</v>
          </cell>
        </row>
        <row r="987">
          <cell r="F987" t="str">
            <v>AG-B</v>
          </cell>
          <cell r="G987" t="str">
            <v>Generation</v>
          </cell>
          <cell r="I987" t="str">
            <v>Demand</v>
          </cell>
          <cell r="J987" t="str">
            <v>Summer</v>
          </cell>
          <cell r="K987" t="str">
            <v>Peak</v>
          </cell>
          <cell r="O987" t="str">
            <v>N/A</v>
          </cell>
          <cell r="T987">
            <v>34882.215988999997</v>
          </cell>
        </row>
        <row r="988">
          <cell r="F988" t="str">
            <v>AG-B</v>
          </cell>
          <cell r="G988" t="str">
            <v>Generation</v>
          </cell>
          <cell r="I988" t="str">
            <v>Demand</v>
          </cell>
          <cell r="J988" t="str">
            <v>Summer</v>
          </cell>
          <cell r="K988" t="str">
            <v>Peak</v>
          </cell>
          <cell r="O988" t="str">
            <v>N/A</v>
          </cell>
          <cell r="T988">
            <v>0</v>
          </cell>
        </row>
        <row r="989">
          <cell r="F989" t="str">
            <v>AG-A1</v>
          </cell>
          <cell r="G989" t="str">
            <v>PCIA</v>
          </cell>
          <cell r="I989" t="str">
            <v>Vin 24</v>
          </cell>
          <cell r="J989" t="str">
            <v>N/A</v>
          </cell>
          <cell r="K989" t="str">
            <v>N/A</v>
          </cell>
          <cell r="O989" t="str">
            <v>N/A</v>
          </cell>
          <cell r="T989">
            <v>0</v>
          </cell>
        </row>
        <row r="990">
          <cell r="F990" t="str">
            <v>AG-A2</v>
          </cell>
          <cell r="G990" t="str">
            <v>PCIA</v>
          </cell>
          <cell r="I990" t="str">
            <v>Vin 24</v>
          </cell>
          <cell r="J990" t="str">
            <v>N/A</v>
          </cell>
          <cell r="K990" t="str">
            <v>N/A</v>
          </cell>
          <cell r="O990" t="str">
            <v>N/A</v>
          </cell>
          <cell r="T990">
            <v>0</v>
          </cell>
        </row>
        <row r="991">
          <cell r="F991" t="str">
            <v>AG-B</v>
          </cell>
          <cell r="G991" t="str">
            <v>PCIA</v>
          </cell>
          <cell r="I991" t="str">
            <v>Vin 24</v>
          </cell>
          <cell r="J991" t="str">
            <v>N/A</v>
          </cell>
          <cell r="K991" t="str">
            <v>N/A</v>
          </cell>
          <cell r="O991" t="str">
            <v>N/A</v>
          </cell>
          <cell r="T991">
            <v>0</v>
          </cell>
        </row>
        <row r="992">
          <cell r="F992" t="str">
            <v>AG-B</v>
          </cell>
          <cell r="G992" t="str">
            <v>PCIA</v>
          </cell>
          <cell r="I992" t="str">
            <v>Vin 24</v>
          </cell>
          <cell r="J992" t="str">
            <v>N/A</v>
          </cell>
          <cell r="K992" t="str">
            <v>N/A</v>
          </cell>
          <cell r="O992" t="str">
            <v>N/A</v>
          </cell>
          <cell r="T992">
            <v>0</v>
          </cell>
        </row>
        <row r="993">
          <cell r="F993" t="str">
            <v>AG-B</v>
          </cell>
          <cell r="G993" t="str">
            <v>PCIA</v>
          </cell>
          <cell r="I993" t="str">
            <v>Vin 24</v>
          </cell>
          <cell r="J993" t="str">
            <v>N/A</v>
          </cell>
          <cell r="K993" t="str">
            <v>N/A</v>
          </cell>
          <cell r="O993" t="str">
            <v>N/A</v>
          </cell>
          <cell r="T993">
            <v>0</v>
          </cell>
        </row>
        <row r="994">
          <cell r="F994" t="str">
            <v>AG-C</v>
          </cell>
          <cell r="G994" t="str">
            <v>PCIA</v>
          </cell>
          <cell r="I994" t="str">
            <v>Vin 24</v>
          </cell>
          <cell r="J994" t="str">
            <v>N/A</v>
          </cell>
          <cell r="K994" t="str">
            <v>N/A</v>
          </cell>
          <cell r="O994" t="str">
            <v>N/A</v>
          </cell>
          <cell r="T994">
            <v>0</v>
          </cell>
        </row>
        <row r="995">
          <cell r="F995" t="str">
            <v>AG-C</v>
          </cell>
          <cell r="G995" t="str">
            <v>PCIA</v>
          </cell>
          <cell r="I995" t="str">
            <v>Vin 24</v>
          </cell>
          <cell r="J995" t="str">
            <v>N/A</v>
          </cell>
          <cell r="K995" t="str">
            <v>N/A</v>
          </cell>
          <cell r="O995" t="str">
            <v>N/A</v>
          </cell>
          <cell r="T995">
            <v>0</v>
          </cell>
        </row>
        <row r="996">
          <cell r="F996" t="str">
            <v>AG-C</v>
          </cell>
          <cell r="G996" t="str">
            <v>PCIA</v>
          </cell>
          <cell r="I996" t="str">
            <v>Vin 24</v>
          </cell>
          <cell r="J996" t="str">
            <v>N/A</v>
          </cell>
          <cell r="K996" t="str">
            <v>N/A</v>
          </cell>
          <cell r="O996" t="str">
            <v>N/A</v>
          </cell>
          <cell r="T996">
            <v>0</v>
          </cell>
        </row>
        <row r="997">
          <cell r="F997" t="str">
            <v>B-10</v>
          </cell>
          <cell r="G997" t="str">
            <v>AB32 Credit</v>
          </cell>
          <cell r="I997" t="str">
            <v>Energy</v>
          </cell>
          <cell r="J997" t="str">
            <v>Summer</v>
          </cell>
          <cell r="K997" t="str">
            <v>Off Peak</v>
          </cell>
          <cell r="O997" t="str">
            <v>N/A</v>
          </cell>
          <cell r="T997">
            <v>3147332.3374609672</v>
          </cell>
        </row>
        <row r="998">
          <cell r="F998" t="str">
            <v>B-10</v>
          </cell>
          <cell r="G998" t="str">
            <v>AB32 Credit</v>
          </cell>
          <cell r="I998" t="str">
            <v>Energy</v>
          </cell>
          <cell r="J998" t="str">
            <v>Summer</v>
          </cell>
          <cell r="K998" t="str">
            <v>Part Peak</v>
          </cell>
          <cell r="O998" t="str">
            <v>N/A</v>
          </cell>
          <cell r="T998">
            <v>814737.0364518502</v>
          </cell>
        </row>
        <row r="999">
          <cell r="F999" t="str">
            <v>B-10</v>
          </cell>
          <cell r="G999" t="str">
            <v>AB32 Credit</v>
          </cell>
          <cell r="I999" t="str">
            <v>Energy</v>
          </cell>
          <cell r="J999" t="str">
            <v>Summer</v>
          </cell>
          <cell r="K999" t="str">
            <v>Peak</v>
          </cell>
          <cell r="O999" t="str">
            <v>N/A</v>
          </cell>
          <cell r="T999">
            <v>1109832.7643660172</v>
          </cell>
        </row>
        <row r="1000">
          <cell r="F1000" t="str">
            <v>B-10</v>
          </cell>
          <cell r="G1000" t="str">
            <v>AB32 Credit</v>
          </cell>
          <cell r="I1000" t="str">
            <v>Energy</v>
          </cell>
          <cell r="J1000" t="str">
            <v>Winter</v>
          </cell>
          <cell r="K1000" t="str">
            <v>Off Peak</v>
          </cell>
          <cell r="O1000" t="str">
            <v>N/A</v>
          </cell>
          <cell r="T1000">
            <v>7562439.7338279281</v>
          </cell>
        </row>
        <row r="1001">
          <cell r="F1001" t="str">
            <v>B-10</v>
          </cell>
          <cell r="G1001" t="str">
            <v>AB32 Credit</v>
          </cell>
          <cell r="I1001" t="str">
            <v>Energy</v>
          </cell>
          <cell r="J1001" t="str">
            <v>Winter</v>
          </cell>
          <cell r="K1001" t="str">
            <v>Part Peak</v>
          </cell>
          <cell r="O1001" t="str">
            <v>N/A</v>
          </cell>
          <cell r="T1001">
            <v>2304332.8446601899</v>
          </cell>
        </row>
        <row r="1002">
          <cell r="F1002" t="str">
            <v>B-10</v>
          </cell>
          <cell r="G1002" t="str">
            <v>AB32 Credit</v>
          </cell>
          <cell r="I1002" t="str">
            <v>Energy</v>
          </cell>
          <cell r="J1002" t="str">
            <v>Winter</v>
          </cell>
          <cell r="K1002" t="str">
            <v>Super Off</v>
          </cell>
          <cell r="O1002" t="str">
            <v>N/A</v>
          </cell>
          <cell r="T1002">
            <v>641056.85704643757</v>
          </cell>
        </row>
        <row r="1003">
          <cell r="F1003" t="str">
            <v>B-10</v>
          </cell>
          <cell r="G1003" t="str">
            <v>AB32 Credit</v>
          </cell>
          <cell r="I1003" t="str">
            <v>Energy</v>
          </cell>
          <cell r="J1003" t="str">
            <v>Summer</v>
          </cell>
          <cell r="K1003" t="str">
            <v>Off Peak</v>
          </cell>
          <cell r="O1003" t="str">
            <v>N/A</v>
          </cell>
          <cell r="T1003">
            <v>0</v>
          </cell>
        </row>
        <row r="1004">
          <cell r="F1004" t="str">
            <v>B-10</v>
          </cell>
          <cell r="G1004" t="str">
            <v>AB32 Credit</v>
          </cell>
          <cell r="I1004" t="str">
            <v>Energy</v>
          </cell>
          <cell r="J1004" t="str">
            <v>Summer</v>
          </cell>
          <cell r="K1004" t="str">
            <v>Part Peak</v>
          </cell>
          <cell r="O1004" t="str">
            <v>N/A</v>
          </cell>
          <cell r="T1004">
            <v>0</v>
          </cell>
        </row>
        <row r="1005">
          <cell r="F1005" t="str">
            <v>B-10</v>
          </cell>
          <cell r="G1005" t="str">
            <v>AB32 Credit</v>
          </cell>
          <cell r="I1005" t="str">
            <v>Energy</v>
          </cell>
          <cell r="J1005" t="str">
            <v>Summer</v>
          </cell>
          <cell r="K1005" t="str">
            <v>Peak</v>
          </cell>
          <cell r="O1005" t="str">
            <v>N/A</v>
          </cell>
          <cell r="T1005">
            <v>0</v>
          </cell>
        </row>
        <row r="1006">
          <cell r="F1006" t="str">
            <v>B-10</v>
          </cell>
          <cell r="G1006" t="str">
            <v>AB32 Credit</v>
          </cell>
          <cell r="I1006" t="str">
            <v>Energy</v>
          </cell>
          <cell r="J1006" t="str">
            <v>Winter</v>
          </cell>
          <cell r="K1006" t="str">
            <v>Off Peak</v>
          </cell>
          <cell r="O1006" t="str">
            <v>N/A</v>
          </cell>
          <cell r="T1006">
            <v>0</v>
          </cell>
        </row>
        <row r="1007">
          <cell r="F1007" t="str">
            <v>B-10</v>
          </cell>
          <cell r="G1007" t="str">
            <v>AB32 Credit</v>
          </cell>
          <cell r="I1007" t="str">
            <v>Energy</v>
          </cell>
          <cell r="J1007" t="str">
            <v>Winter</v>
          </cell>
          <cell r="K1007" t="str">
            <v>Part Peak</v>
          </cell>
          <cell r="O1007" t="str">
            <v>N/A</v>
          </cell>
          <cell r="T1007">
            <v>0</v>
          </cell>
        </row>
        <row r="1008">
          <cell r="F1008" t="str">
            <v>B-10</v>
          </cell>
          <cell r="G1008" t="str">
            <v>AB32 Credit</v>
          </cell>
          <cell r="I1008" t="str">
            <v>Energy</v>
          </cell>
          <cell r="J1008" t="str">
            <v>Winter</v>
          </cell>
          <cell r="K1008" t="str">
            <v>Super Off</v>
          </cell>
          <cell r="O1008" t="str">
            <v>N/A</v>
          </cell>
          <cell r="T1008">
            <v>0</v>
          </cell>
        </row>
        <row r="1009">
          <cell r="F1009" t="str">
            <v>B-10</v>
          </cell>
          <cell r="G1009" t="str">
            <v>AB32 Credit</v>
          </cell>
          <cell r="I1009" t="str">
            <v>Energy</v>
          </cell>
          <cell r="J1009" t="str">
            <v>Summer</v>
          </cell>
          <cell r="K1009" t="str">
            <v>Off Peak</v>
          </cell>
          <cell r="O1009" t="str">
            <v>N/A</v>
          </cell>
          <cell r="T1009">
            <v>28620658.100674838</v>
          </cell>
        </row>
        <row r="1010">
          <cell r="F1010" t="str">
            <v>B-10</v>
          </cell>
          <cell r="G1010" t="str">
            <v>AB32 Credit</v>
          </cell>
          <cell r="I1010" t="str">
            <v>Energy</v>
          </cell>
          <cell r="J1010" t="str">
            <v>Summer</v>
          </cell>
          <cell r="K1010" t="str">
            <v>Part Peak</v>
          </cell>
          <cell r="O1010" t="str">
            <v>N/A</v>
          </cell>
          <cell r="T1010">
            <v>8179121.4575471515</v>
          </cell>
        </row>
        <row r="1011">
          <cell r="F1011" t="str">
            <v>B-10</v>
          </cell>
          <cell r="G1011" t="str">
            <v>AB32 Credit</v>
          </cell>
          <cell r="I1011" t="str">
            <v>Energy</v>
          </cell>
          <cell r="J1011" t="str">
            <v>Summer</v>
          </cell>
          <cell r="K1011" t="str">
            <v>Peak</v>
          </cell>
          <cell r="O1011" t="str">
            <v>N/A</v>
          </cell>
          <cell r="T1011">
            <v>11459212.808905058</v>
          </cell>
        </row>
        <row r="1012">
          <cell r="F1012" t="str">
            <v>B-10</v>
          </cell>
          <cell r="G1012" t="str">
            <v>AB32 Credit</v>
          </cell>
          <cell r="I1012" t="str">
            <v>Energy</v>
          </cell>
          <cell r="J1012" t="str">
            <v>Winter</v>
          </cell>
          <cell r="K1012" t="str">
            <v>Off Peak</v>
          </cell>
          <cell r="O1012" t="str">
            <v>N/A</v>
          </cell>
          <cell r="T1012">
            <v>60287904.025463194</v>
          </cell>
        </row>
        <row r="1013">
          <cell r="F1013" t="str">
            <v>B-10</v>
          </cell>
          <cell r="G1013" t="str">
            <v>AB32 Credit</v>
          </cell>
          <cell r="I1013" t="str">
            <v>Energy</v>
          </cell>
          <cell r="J1013" t="str">
            <v>Winter</v>
          </cell>
          <cell r="K1013" t="str">
            <v>Part Peak</v>
          </cell>
          <cell r="O1013" t="str">
            <v>N/A</v>
          </cell>
          <cell r="T1013">
            <v>19446969.526743233</v>
          </cell>
        </row>
        <row r="1014">
          <cell r="F1014" t="str">
            <v>B-10</v>
          </cell>
          <cell r="G1014" t="str">
            <v>AB32 Credit</v>
          </cell>
          <cell r="I1014" t="str">
            <v>Energy</v>
          </cell>
          <cell r="J1014" t="str">
            <v>Winter</v>
          </cell>
          <cell r="K1014" t="str">
            <v>Super Off</v>
          </cell>
          <cell r="O1014" t="str">
            <v>N/A</v>
          </cell>
          <cell r="T1014">
            <v>6710384.0838933866</v>
          </cell>
        </row>
        <row r="1015">
          <cell r="F1015" t="str">
            <v>B-10</v>
          </cell>
          <cell r="G1015" t="str">
            <v>AB32 Credit</v>
          </cell>
          <cell r="I1015" t="str">
            <v>Energy</v>
          </cell>
          <cell r="J1015" t="str">
            <v>Summer</v>
          </cell>
          <cell r="K1015" t="str">
            <v>Off Peak</v>
          </cell>
          <cell r="O1015" t="str">
            <v>N/A</v>
          </cell>
          <cell r="T1015">
            <v>124617231.97922412</v>
          </cell>
        </row>
        <row r="1016">
          <cell r="F1016" t="str">
            <v>B-10</v>
          </cell>
          <cell r="G1016" t="str">
            <v>AB32 Credit</v>
          </cell>
          <cell r="I1016" t="str">
            <v>Energy</v>
          </cell>
          <cell r="J1016" t="str">
            <v>Summer</v>
          </cell>
          <cell r="K1016" t="str">
            <v>Part Peak</v>
          </cell>
          <cell r="O1016" t="str">
            <v>N/A</v>
          </cell>
          <cell r="T1016">
            <v>35612719.752148889</v>
          </cell>
        </row>
        <row r="1017">
          <cell r="F1017" t="str">
            <v>B-10</v>
          </cell>
          <cell r="G1017" t="str">
            <v>AB32 Credit</v>
          </cell>
          <cell r="I1017" t="str">
            <v>Energy</v>
          </cell>
          <cell r="J1017" t="str">
            <v>Summer</v>
          </cell>
          <cell r="K1017" t="str">
            <v>Peak</v>
          </cell>
          <cell r="O1017" t="str">
            <v>N/A</v>
          </cell>
          <cell r="T1017">
            <v>49894568.317873418</v>
          </cell>
        </row>
        <row r="1018">
          <cell r="F1018" t="str">
            <v>B-10</v>
          </cell>
          <cell r="G1018" t="str">
            <v>AB32 Credit</v>
          </cell>
          <cell r="I1018" t="str">
            <v>Energy</v>
          </cell>
          <cell r="J1018" t="str">
            <v>Winter</v>
          </cell>
          <cell r="K1018" t="str">
            <v>Off Peak</v>
          </cell>
          <cell r="O1018" t="str">
            <v>N/A</v>
          </cell>
          <cell r="T1018">
            <v>262499614.61596167</v>
          </cell>
        </row>
        <row r="1019">
          <cell r="F1019" t="str">
            <v>B-10</v>
          </cell>
          <cell r="G1019" t="str">
            <v>AB32 Credit</v>
          </cell>
          <cell r="I1019" t="str">
            <v>Energy</v>
          </cell>
          <cell r="J1019" t="str">
            <v>Winter</v>
          </cell>
          <cell r="K1019" t="str">
            <v>Part Peak</v>
          </cell>
          <cell r="O1019" t="str">
            <v>N/A</v>
          </cell>
          <cell r="T1019">
            <v>84674066.692754418</v>
          </cell>
        </row>
        <row r="1020">
          <cell r="F1020" t="str">
            <v>B-10</v>
          </cell>
          <cell r="G1020" t="str">
            <v>AB32 Credit</v>
          </cell>
          <cell r="I1020" t="str">
            <v>Energy</v>
          </cell>
          <cell r="J1020" t="str">
            <v>Winter</v>
          </cell>
          <cell r="K1020" t="str">
            <v>Super Off</v>
          </cell>
          <cell r="O1020" t="str">
            <v>N/A</v>
          </cell>
          <cell r="T1020">
            <v>29217689.094036527</v>
          </cell>
        </row>
        <row r="1021">
          <cell r="F1021" t="str">
            <v>B-10</v>
          </cell>
          <cell r="G1021" t="str">
            <v>AB32 Credit</v>
          </cell>
          <cell r="I1021" t="str">
            <v>Energy</v>
          </cell>
          <cell r="J1021" t="str">
            <v>Summer</v>
          </cell>
          <cell r="K1021" t="str">
            <v>Off Peak</v>
          </cell>
          <cell r="O1021" t="str">
            <v>N/A</v>
          </cell>
          <cell r="T1021">
            <v>49003.682911105287</v>
          </cell>
        </row>
        <row r="1022">
          <cell r="F1022" t="str">
            <v>B-10</v>
          </cell>
          <cell r="G1022" t="str">
            <v>AB32 Credit</v>
          </cell>
          <cell r="I1022" t="str">
            <v>Energy</v>
          </cell>
          <cell r="J1022" t="str">
            <v>Summer</v>
          </cell>
          <cell r="K1022" t="str">
            <v>Part Peak</v>
          </cell>
          <cell r="O1022" t="str">
            <v>N/A</v>
          </cell>
          <cell r="T1022">
            <v>12831.691615581563</v>
          </cell>
        </row>
        <row r="1023">
          <cell r="F1023" t="str">
            <v>B-10</v>
          </cell>
          <cell r="G1023" t="str">
            <v>AB32 Credit</v>
          </cell>
          <cell r="I1023" t="str">
            <v>Energy</v>
          </cell>
          <cell r="J1023" t="str">
            <v>Summer</v>
          </cell>
          <cell r="K1023" t="str">
            <v>Peak</v>
          </cell>
          <cell r="O1023" t="str">
            <v>N/A</v>
          </cell>
          <cell r="T1023">
            <v>16802.899341772885</v>
          </cell>
        </row>
        <row r="1024">
          <cell r="F1024" t="str">
            <v>B-10</v>
          </cell>
          <cell r="G1024" t="str">
            <v>AB32 Credit</v>
          </cell>
          <cell r="I1024" t="str">
            <v>Energy</v>
          </cell>
          <cell r="J1024" t="str">
            <v>Winter</v>
          </cell>
          <cell r="K1024" t="str">
            <v>Off Peak</v>
          </cell>
          <cell r="O1024" t="str">
            <v>N/A</v>
          </cell>
          <cell r="T1024">
            <v>85667.42870507612</v>
          </cell>
        </row>
        <row r="1025">
          <cell r="F1025" t="str">
            <v>B-10</v>
          </cell>
          <cell r="G1025" t="str">
            <v>AB32 Credit</v>
          </cell>
          <cell r="I1025" t="str">
            <v>Energy</v>
          </cell>
          <cell r="J1025" t="str">
            <v>Winter</v>
          </cell>
          <cell r="K1025" t="str">
            <v>Part Peak</v>
          </cell>
          <cell r="O1025" t="str">
            <v>N/A</v>
          </cell>
          <cell r="T1025">
            <v>23551.451748900006</v>
          </cell>
        </row>
        <row r="1026">
          <cell r="F1026" t="str">
            <v>B-10</v>
          </cell>
          <cell r="G1026" t="str">
            <v>AB32 Credit</v>
          </cell>
          <cell r="I1026" t="str">
            <v>Energy</v>
          </cell>
          <cell r="J1026" t="str">
            <v>Winter</v>
          </cell>
          <cell r="K1026" t="str">
            <v>Super Off</v>
          </cell>
          <cell r="O1026" t="str">
            <v>N/A</v>
          </cell>
          <cell r="T1026">
            <v>10811.060651765591</v>
          </cell>
        </row>
        <row r="1027">
          <cell r="F1027" t="str">
            <v>B-10</v>
          </cell>
          <cell r="G1027" t="str">
            <v>AB32 Credit</v>
          </cell>
          <cell r="I1027" t="str">
            <v>Energy</v>
          </cell>
          <cell r="J1027" t="str">
            <v>Summer</v>
          </cell>
          <cell r="K1027" t="str">
            <v>Off Peak</v>
          </cell>
          <cell r="O1027" t="str">
            <v>N/A</v>
          </cell>
          <cell r="T1027">
            <v>0</v>
          </cell>
        </row>
        <row r="1028">
          <cell r="F1028" t="str">
            <v>B-10</v>
          </cell>
          <cell r="G1028" t="str">
            <v>AB32 Credit</v>
          </cell>
          <cell r="I1028" t="str">
            <v>Energy</v>
          </cell>
          <cell r="J1028" t="str">
            <v>Summer</v>
          </cell>
          <cell r="K1028" t="str">
            <v>Part Peak</v>
          </cell>
          <cell r="O1028" t="str">
            <v>N/A</v>
          </cell>
          <cell r="T1028">
            <v>0</v>
          </cell>
        </row>
        <row r="1029">
          <cell r="F1029" t="str">
            <v>B-10</v>
          </cell>
          <cell r="G1029" t="str">
            <v>AB32 Credit</v>
          </cell>
          <cell r="I1029" t="str">
            <v>Energy</v>
          </cell>
          <cell r="J1029" t="str">
            <v>Summer</v>
          </cell>
          <cell r="K1029" t="str">
            <v>Peak</v>
          </cell>
          <cell r="O1029" t="str">
            <v>N/A</v>
          </cell>
          <cell r="T1029">
            <v>0</v>
          </cell>
        </row>
        <row r="1030">
          <cell r="F1030" t="str">
            <v>B-10</v>
          </cell>
          <cell r="G1030" t="str">
            <v>AB32 Credit</v>
          </cell>
          <cell r="I1030" t="str">
            <v>Energy</v>
          </cell>
          <cell r="J1030" t="str">
            <v>Winter</v>
          </cell>
          <cell r="K1030" t="str">
            <v>Off Peak</v>
          </cell>
          <cell r="O1030" t="str">
            <v>N/A</v>
          </cell>
          <cell r="T1030">
            <v>0</v>
          </cell>
        </row>
        <row r="1031">
          <cell r="F1031" t="str">
            <v>B-10</v>
          </cell>
          <cell r="G1031" t="str">
            <v>AB32 Credit</v>
          </cell>
          <cell r="I1031" t="str">
            <v>Energy</v>
          </cell>
          <cell r="J1031" t="str">
            <v>Winter</v>
          </cell>
          <cell r="K1031" t="str">
            <v>Part Peak</v>
          </cell>
          <cell r="O1031" t="str">
            <v>N/A</v>
          </cell>
          <cell r="T1031">
            <v>0</v>
          </cell>
        </row>
        <row r="1032">
          <cell r="F1032" t="str">
            <v>B-10</v>
          </cell>
          <cell r="G1032" t="str">
            <v>AB32 Credit</v>
          </cell>
          <cell r="I1032" t="str">
            <v>Energy</v>
          </cell>
          <cell r="J1032" t="str">
            <v>Winter</v>
          </cell>
          <cell r="K1032" t="str">
            <v>Super Off</v>
          </cell>
          <cell r="O1032" t="str">
            <v>N/A</v>
          </cell>
          <cell r="T1032">
            <v>0</v>
          </cell>
        </row>
        <row r="1033">
          <cell r="F1033" t="str">
            <v>B-10</v>
          </cell>
          <cell r="G1033" t="str">
            <v>CTC</v>
          </cell>
          <cell r="I1033" t="str">
            <v>DL</v>
          </cell>
          <cell r="J1033" t="str">
            <v>N/A</v>
          </cell>
          <cell r="K1033" t="str">
            <v>N/A</v>
          </cell>
          <cell r="O1033" t="str">
            <v>N/A</v>
          </cell>
          <cell r="T1033">
            <v>0</v>
          </cell>
        </row>
        <row r="1034">
          <cell r="F1034" t="str">
            <v>B-10</v>
          </cell>
          <cell r="G1034" t="str">
            <v>CTC</v>
          </cell>
          <cell r="I1034" t="str">
            <v>DL</v>
          </cell>
          <cell r="J1034" t="str">
            <v>N/A</v>
          </cell>
          <cell r="K1034" t="str">
            <v>N/A</v>
          </cell>
          <cell r="O1034" t="str">
            <v>N/A</v>
          </cell>
          <cell r="T1034">
            <v>0</v>
          </cell>
        </row>
        <row r="1035">
          <cell r="F1035" t="str">
            <v>B-10</v>
          </cell>
          <cell r="G1035" t="str">
            <v>CTC</v>
          </cell>
          <cell r="I1035" t="str">
            <v>DL</v>
          </cell>
          <cell r="J1035" t="str">
            <v>N/A</v>
          </cell>
          <cell r="K1035" t="str">
            <v>N/A</v>
          </cell>
          <cell r="O1035" t="str">
            <v>N/A</v>
          </cell>
          <cell r="T1035">
            <v>0</v>
          </cell>
        </row>
        <row r="1036">
          <cell r="F1036" t="str">
            <v>B-10</v>
          </cell>
          <cell r="G1036" t="str">
            <v>CTC</v>
          </cell>
          <cell r="I1036" t="str">
            <v>Energy</v>
          </cell>
          <cell r="J1036" t="str">
            <v>Summer</v>
          </cell>
          <cell r="K1036" t="str">
            <v>Off Peak</v>
          </cell>
          <cell r="O1036" t="str">
            <v>N/A</v>
          </cell>
          <cell r="T1036">
            <v>4675202.5931109991</v>
          </cell>
        </row>
        <row r="1037">
          <cell r="F1037" t="str">
            <v>B-10</v>
          </cell>
          <cell r="G1037" t="str">
            <v>CTC</v>
          </cell>
          <cell r="I1037" t="str">
            <v>Energy</v>
          </cell>
          <cell r="J1037" t="str">
            <v>Summer</v>
          </cell>
          <cell r="K1037" t="str">
            <v>Part Peak</v>
          </cell>
          <cell r="O1037" t="str">
            <v>N/A</v>
          </cell>
          <cell r="T1037">
            <v>1235569.6808159999</v>
          </cell>
        </row>
        <row r="1038">
          <cell r="F1038" t="str">
            <v>B-10</v>
          </cell>
          <cell r="G1038" t="str">
            <v>CTC</v>
          </cell>
          <cell r="I1038" t="str">
            <v>Energy</v>
          </cell>
          <cell r="J1038" t="str">
            <v>Summer</v>
          </cell>
          <cell r="K1038" t="str">
            <v>Peak</v>
          </cell>
          <cell r="O1038" t="str">
            <v>N/A</v>
          </cell>
          <cell r="T1038">
            <v>1686045.4759810001</v>
          </cell>
        </row>
        <row r="1039">
          <cell r="F1039" t="str">
            <v>B-10</v>
          </cell>
          <cell r="G1039" t="str">
            <v>CTC</v>
          </cell>
          <cell r="I1039" t="str">
            <v>Energy</v>
          </cell>
          <cell r="J1039" t="str">
            <v>Winter</v>
          </cell>
          <cell r="K1039" t="str">
            <v>Off Peak</v>
          </cell>
          <cell r="O1039" t="str">
            <v>N/A</v>
          </cell>
          <cell r="T1039">
            <v>10939942.527147001</v>
          </cell>
        </row>
        <row r="1040">
          <cell r="F1040" t="str">
            <v>B-10</v>
          </cell>
          <cell r="G1040" t="str">
            <v>CTC</v>
          </cell>
          <cell r="I1040" t="str">
            <v>Energy</v>
          </cell>
          <cell r="J1040" t="str">
            <v>Winter</v>
          </cell>
          <cell r="K1040" t="str">
            <v>Part Peak</v>
          </cell>
          <cell r="O1040" t="str">
            <v>N/A</v>
          </cell>
          <cell r="T1040">
            <v>3442164.5815810002</v>
          </cell>
        </row>
        <row r="1041">
          <cell r="F1041" t="str">
            <v>B-10</v>
          </cell>
          <cell r="G1041" t="str">
            <v>CTC</v>
          </cell>
          <cell r="I1041" t="str">
            <v>Energy</v>
          </cell>
          <cell r="J1041" t="str">
            <v>Winter</v>
          </cell>
          <cell r="K1041" t="str">
            <v>Super Off</v>
          </cell>
          <cell r="O1041" t="str">
            <v>N/A</v>
          </cell>
          <cell r="T1041">
            <v>760301.41751699999</v>
          </cell>
        </row>
        <row r="1042">
          <cell r="F1042" t="str">
            <v>B-10</v>
          </cell>
          <cell r="G1042" t="str">
            <v>CTC</v>
          </cell>
          <cell r="I1042" t="str">
            <v>Energy</v>
          </cell>
          <cell r="J1042" t="str">
            <v>Summer</v>
          </cell>
          <cell r="K1042" t="str">
            <v>Off Peak</v>
          </cell>
          <cell r="O1042" t="str">
            <v>N/A</v>
          </cell>
          <cell r="T1042">
            <v>397421906.881585</v>
          </cell>
        </row>
        <row r="1043">
          <cell r="F1043" t="str">
            <v>B-10</v>
          </cell>
          <cell r="G1043" t="str">
            <v>CTC</v>
          </cell>
          <cell r="I1043" t="str">
            <v>Energy</v>
          </cell>
          <cell r="J1043" t="str">
            <v>Summer</v>
          </cell>
          <cell r="K1043" t="str">
            <v>Part Peak</v>
          </cell>
          <cell r="O1043" t="str">
            <v>N/A</v>
          </cell>
          <cell r="T1043">
            <v>112835117.16717</v>
          </cell>
        </row>
        <row r="1044">
          <cell r="F1044" t="str">
            <v>B-10</v>
          </cell>
          <cell r="G1044" t="str">
            <v>CTC</v>
          </cell>
          <cell r="I1044" t="str">
            <v>Energy</v>
          </cell>
          <cell r="J1044" t="str">
            <v>Summer</v>
          </cell>
          <cell r="K1044" t="str">
            <v>Peak</v>
          </cell>
          <cell r="O1044" t="str">
            <v>N/A</v>
          </cell>
          <cell r="T1044">
            <v>162877283.042059</v>
          </cell>
        </row>
        <row r="1045">
          <cell r="F1045" t="str">
            <v>B-10</v>
          </cell>
          <cell r="G1045" t="str">
            <v>CTC</v>
          </cell>
          <cell r="I1045" t="str">
            <v>Energy</v>
          </cell>
          <cell r="J1045" t="str">
            <v>Winter</v>
          </cell>
          <cell r="K1045" t="str">
            <v>Off Peak</v>
          </cell>
          <cell r="O1045" t="str">
            <v>N/A</v>
          </cell>
          <cell r="T1045">
            <v>861293756.31784999</v>
          </cell>
        </row>
        <row r="1046">
          <cell r="F1046" t="str">
            <v>B-10</v>
          </cell>
          <cell r="G1046" t="str">
            <v>CTC</v>
          </cell>
          <cell r="I1046" t="str">
            <v>Energy</v>
          </cell>
          <cell r="J1046" t="str">
            <v>Winter</v>
          </cell>
          <cell r="K1046" t="str">
            <v>Part Peak</v>
          </cell>
          <cell r="O1046" t="str">
            <v>N/A</v>
          </cell>
          <cell r="T1046">
            <v>277321254.98363698</v>
          </cell>
        </row>
        <row r="1047">
          <cell r="F1047" t="str">
            <v>B-10</v>
          </cell>
          <cell r="G1047" t="str">
            <v>CTC</v>
          </cell>
          <cell r="I1047" t="str">
            <v>Energy</v>
          </cell>
          <cell r="J1047" t="str">
            <v>Winter</v>
          </cell>
          <cell r="K1047" t="str">
            <v>Super Off</v>
          </cell>
          <cell r="O1047" t="str">
            <v>N/A</v>
          </cell>
          <cell r="T1047">
            <v>74413423.509888008</v>
          </cell>
        </row>
        <row r="1048">
          <cell r="F1048" t="str">
            <v>B-10</v>
          </cell>
          <cell r="G1048" t="str">
            <v>CTC</v>
          </cell>
          <cell r="I1048" t="str">
            <v>Energy</v>
          </cell>
          <cell r="J1048" t="str">
            <v>Summer</v>
          </cell>
          <cell r="K1048" t="str">
            <v>Off Peak</v>
          </cell>
          <cell r="O1048" t="str">
            <v>N/A</v>
          </cell>
          <cell r="T1048">
            <v>357158.22030400002</v>
          </cell>
        </row>
        <row r="1049">
          <cell r="F1049" t="str">
            <v>B-10</v>
          </cell>
          <cell r="G1049" t="str">
            <v>CTC</v>
          </cell>
          <cell r="I1049" t="str">
            <v>Energy</v>
          </cell>
          <cell r="J1049" t="str">
            <v>Summer</v>
          </cell>
          <cell r="K1049" t="str">
            <v>Part Peak</v>
          </cell>
          <cell r="O1049" t="str">
            <v>N/A</v>
          </cell>
          <cell r="T1049">
            <v>91268.316428000006</v>
          </cell>
        </row>
        <row r="1050">
          <cell r="F1050" t="str">
            <v>B-10</v>
          </cell>
          <cell r="G1050" t="str">
            <v>CTC</v>
          </cell>
          <cell r="I1050" t="str">
            <v>Energy</v>
          </cell>
          <cell r="J1050" t="str">
            <v>Summer</v>
          </cell>
          <cell r="K1050" t="str">
            <v>Peak</v>
          </cell>
          <cell r="O1050" t="str">
            <v>N/A</v>
          </cell>
          <cell r="T1050">
            <v>123432.994985</v>
          </cell>
        </row>
        <row r="1051">
          <cell r="F1051" t="str">
            <v>B-10</v>
          </cell>
          <cell r="G1051" t="str">
            <v>CTC</v>
          </cell>
          <cell r="I1051" t="str">
            <v>Energy</v>
          </cell>
          <cell r="J1051" t="str">
            <v>Winter</v>
          </cell>
          <cell r="K1051" t="str">
            <v>Off Peak</v>
          </cell>
          <cell r="O1051" t="str">
            <v>N/A</v>
          </cell>
          <cell r="T1051">
            <v>846717.47527599998</v>
          </cell>
        </row>
        <row r="1052">
          <cell r="F1052" t="str">
            <v>B-10</v>
          </cell>
          <cell r="G1052" t="str">
            <v>CTC</v>
          </cell>
          <cell r="I1052" t="str">
            <v>Energy</v>
          </cell>
          <cell r="J1052" t="str">
            <v>Winter</v>
          </cell>
          <cell r="K1052" t="str">
            <v>Part Peak</v>
          </cell>
          <cell r="O1052" t="str">
            <v>N/A</v>
          </cell>
          <cell r="T1052">
            <v>251951.04232800001</v>
          </cell>
        </row>
        <row r="1053">
          <cell r="F1053" t="str">
            <v>B-10</v>
          </cell>
          <cell r="G1053" t="str">
            <v>CTC</v>
          </cell>
          <cell r="I1053" t="str">
            <v>Energy</v>
          </cell>
          <cell r="J1053" t="str">
            <v>Winter</v>
          </cell>
          <cell r="K1053" t="str">
            <v>Super Off</v>
          </cell>
          <cell r="O1053" t="str">
            <v>N/A</v>
          </cell>
          <cell r="T1053">
            <v>74508.575693999999</v>
          </cell>
        </row>
        <row r="1054">
          <cell r="F1054" t="str">
            <v>B-10</v>
          </cell>
          <cell r="G1054" t="str">
            <v>Distribution</v>
          </cell>
          <cell r="I1054" t="str">
            <v>Customer</v>
          </cell>
          <cell r="J1054" t="str">
            <v>Summer</v>
          </cell>
          <cell r="K1054" t="str">
            <v>N/A</v>
          </cell>
          <cell r="O1054" t="str">
            <v>N/A</v>
          </cell>
          <cell r="T1054">
            <v>299.75929400000001</v>
          </cell>
        </row>
        <row r="1055">
          <cell r="F1055" t="str">
            <v>B-10</v>
          </cell>
          <cell r="G1055" t="str">
            <v>Distribution</v>
          </cell>
          <cell r="I1055" t="str">
            <v>Customer</v>
          </cell>
          <cell r="J1055" t="str">
            <v>Winter</v>
          </cell>
          <cell r="K1055" t="str">
            <v>N/A</v>
          </cell>
          <cell r="O1055" t="str">
            <v>N/A</v>
          </cell>
          <cell r="T1055">
            <v>570.14443300000005</v>
          </cell>
        </row>
        <row r="1056">
          <cell r="F1056" t="str">
            <v>B-10</v>
          </cell>
          <cell r="G1056" t="str">
            <v>Distribution</v>
          </cell>
          <cell r="I1056" t="str">
            <v>Customer</v>
          </cell>
          <cell r="J1056" t="str">
            <v>Summer</v>
          </cell>
          <cell r="K1056" t="str">
            <v>N/A</v>
          </cell>
          <cell r="O1056" t="str">
            <v>N/A</v>
          </cell>
          <cell r="T1056">
            <v>41994.792754999995</v>
          </cell>
        </row>
        <row r="1057">
          <cell r="F1057" t="str">
            <v>B-10</v>
          </cell>
          <cell r="G1057" t="str">
            <v>Distribution</v>
          </cell>
          <cell r="I1057" t="str">
            <v>Customer</v>
          </cell>
          <cell r="J1057" t="str">
            <v>Winter</v>
          </cell>
          <cell r="K1057" t="str">
            <v>N/A</v>
          </cell>
          <cell r="O1057" t="str">
            <v>N/A</v>
          </cell>
          <cell r="T1057">
            <v>84049.019624999986</v>
          </cell>
        </row>
        <row r="1058">
          <cell r="F1058" t="str">
            <v>B-10</v>
          </cell>
          <cell r="G1058" t="str">
            <v>Distribution</v>
          </cell>
          <cell r="I1058" t="str">
            <v>Customer</v>
          </cell>
          <cell r="J1058" t="str">
            <v>Summer</v>
          </cell>
          <cell r="K1058" t="str">
            <v>N/A</v>
          </cell>
          <cell r="O1058" t="str">
            <v>N/A</v>
          </cell>
          <cell r="T1058">
            <v>14.175794</v>
          </cell>
        </row>
        <row r="1059">
          <cell r="F1059" t="str">
            <v>B-10</v>
          </cell>
          <cell r="G1059" t="str">
            <v>Distribution</v>
          </cell>
          <cell r="I1059" t="str">
            <v>Customer</v>
          </cell>
          <cell r="J1059" t="str">
            <v>Winter</v>
          </cell>
          <cell r="K1059" t="str">
            <v>N/A</v>
          </cell>
          <cell r="O1059" t="str">
            <v>N/A</v>
          </cell>
          <cell r="T1059">
            <v>27.077183999999999</v>
          </cell>
        </row>
        <row r="1060">
          <cell r="F1060" t="str">
            <v>B-10</v>
          </cell>
          <cell r="G1060" t="str">
            <v>Distribution</v>
          </cell>
          <cell r="I1060" t="str">
            <v>Demand</v>
          </cell>
          <cell r="J1060" t="str">
            <v>Summer</v>
          </cell>
          <cell r="K1060" t="str">
            <v>Maximum kW</v>
          </cell>
          <cell r="O1060" t="str">
            <v>N/A</v>
          </cell>
          <cell r="T1060">
            <v>31177.810326999999</v>
          </cell>
        </row>
        <row r="1061">
          <cell r="F1061" t="str">
            <v>B-10</v>
          </cell>
          <cell r="G1061" t="str">
            <v>Distribution</v>
          </cell>
          <cell r="I1061" t="str">
            <v>Demand</v>
          </cell>
          <cell r="J1061" t="str">
            <v>Winter</v>
          </cell>
          <cell r="K1061" t="str">
            <v>Maximum kW</v>
          </cell>
          <cell r="O1061" t="str">
            <v>N/A</v>
          </cell>
          <cell r="T1061">
            <v>62888.698549000001</v>
          </cell>
        </row>
        <row r="1062">
          <cell r="F1062" t="str">
            <v>B-10</v>
          </cell>
          <cell r="G1062" t="str">
            <v>Distribution</v>
          </cell>
          <cell r="I1062" t="str">
            <v>Demand</v>
          </cell>
          <cell r="J1062" t="str">
            <v>Summer</v>
          </cell>
          <cell r="K1062" t="str">
            <v>Maximum kW</v>
          </cell>
          <cell r="O1062" t="str">
            <v>N/A</v>
          </cell>
          <cell r="T1062">
            <v>2792518.994649</v>
          </cell>
        </row>
        <row r="1063">
          <cell r="F1063" t="str">
            <v>B-10</v>
          </cell>
          <cell r="G1063" t="str">
            <v>Distribution</v>
          </cell>
          <cell r="I1063" t="str">
            <v>Demand</v>
          </cell>
          <cell r="J1063" t="str">
            <v>Winter</v>
          </cell>
          <cell r="K1063" t="str">
            <v>Maximum kW</v>
          </cell>
          <cell r="O1063" t="str">
            <v>N/A</v>
          </cell>
          <cell r="T1063">
            <v>5159784.5005170004</v>
          </cell>
        </row>
        <row r="1064">
          <cell r="F1064" t="str">
            <v>B-10</v>
          </cell>
          <cell r="G1064" t="str">
            <v>Distribution</v>
          </cell>
          <cell r="I1064" t="str">
            <v>Demand</v>
          </cell>
          <cell r="J1064" t="str">
            <v>Summer</v>
          </cell>
          <cell r="K1064" t="str">
            <v>Maximum kW</v>
          </cell>
          <cell r="O1064" t="str">
            <v>N/A</v>
          </cell>
          <cell r="T1064">
            <v>1649.5521100000001</v>
          </cell>
        </row>
        <row r="1065">
          <cell r="F1065" t="str">
            <v>B-10</v>
          </cell>
          <cell r="G1065" t="str">
            <v>Distribution</v>
          </cell>
          <cell r="I1065" t="str">
            <v>Demand</v>
          </cell>
          <cell r="J1065" t="str">
            <v>Winter</v>
          </cell>
          <cell r="K1065" t="str">
            <v>Maximum kW</v>
          </cell>
          <cell r="O1065" t="str">
            <v>N/A</v>
          </cell>
          <cell r="T1065">
            <v>3549.0274169999998</v>
          </cell>
        </row>
        <row r="1066">
          <cell r="F1066" t="str">
            <v>B-10</v>
          </cell>
          <cell r="G1066" t="str">
            <v>Distribution</v>
          </cell>
          <cell r="I1066" t="str">
            <v>E-BIP Discount</v>
          </cell>
          <cell r="J1066" t="str">
            <v>Summer</v>
          </cell>
          <cell r="K1066" t="str">
            <v>Pot. Ld Red.</v>
          </cell>
          <cell r="O1066" t="str">
            <v>N/A</v>
          </cell>
          <cell r="T1066">
            <v>404.115995</v>
          </cell>
        </row>
        <row r="1067">
          <cell r="F1067" t="str">
            <v>B-10</v>
          </cell>
          <cell r="G1067" t="str">
            <v>Distribution</v>
          </cell>
          <cell r="I1067" t="str">
            <v>E-BIP Discount</v>
          </cell>
          <cell r="J1067" t="str">
            <v>Summer</v>
          </cell>
          <cell r="K1067" t="str">
            <v>UFR</v>
          </cell>
          <cell r="O1067" t="str">
            <v>N/A</v>
          </cell>
          <cell r="T1067">
            <v>0</v>
          </cell>
        </row>
        <row r="1068">
          <cell r="F1068" t="str">
            <v>B-10</v>
          </cell>
          <cell r="G1068" t="str">
            <v>Distribution</v>
          </cell>
          <cell r="I1068" t="str">
            <v>E-BIP Discount</v>
          </cell>
          <cell r="J1068" t="str">
            <v>Winter</v>
          </cell>
          <cell r="K1068" t="str">
            <v>Pot. Ld Red.</v>
          </cell>
          <cell r="O1068" t="str">
            <v>N/A</v>
          </cell>
          <cell r="T1068">
            <v>642.84820000000002</v>
          </cell>
        </row>
        <row r="1069">
          <cell r="F1069" t="str">
            <v>B-10</v>
          </cell>
          <cell r="G1069" t="str">
            <v>Distribution</v>
          </cell>
          <cell r="I1069" t="str">
            <v>E-BIP Discount</v>
          </cell>
          <cell r="J1069" t="str">
            <v>Winter</v>
          </cell>
          <cell r="K1069" t="str">
            <v>UFR</v>
          </cell>
          <cell r="O1069" t="str">
            <v>N/A</v>
          </cell>
          <cell r="T1069">
            <v>0</v>
          </cell>
        </row>
        <row r="1070">
          <cell r="F1070" t="str">
            <v>B-10</v>
          </cell>
          <cell r="G1070" t="str">
            <v>Distribution</v>
          </cell>
          <cell r="I1070" t="str">
            <v>E-BIP Discount</v>
          </cell>
          <cell r="J1070" t="str">
            <v>Summer</v>
          </cell>
          <cell r="K1070" t="str">
            <v>Pot. Ld Red.</v>
          </cell>
          <cell r="O1070" t="str">
            <v>N/A</v>
          </cell>
          <cell r="T1070">
            <v>680.52000999999996</v>
          </cell>
        </row>
        <row r="1071">
          <cell r="F1071" t="str">
            <v>B-10</v>
          </cell>
          <cell r="G1071" t="str">
            <v>Distribution</v>
          </cell>
          <cell r="I1071" t="str">
            <v>E-BIP Discount</v>
          </cell>
          <cell r="J1071" t="str">
            <v>Summer</v>
          </cell>
          <cell r="K1071" t="str">
            <v>UFR</v>
          </cell>
          <cell r="O1071" t="str">
            <v>N/A</v>
          </cell>
          <cell r="T1071">
            <v>0</v>
          </cell>
        </row>
        <row r="1072">
          <cell r="F1072" t="str">
            <v>B-10</v>
          </cell>
          <cell r="G1072" t="str">
            <v>Distribution</v>
          </cell>
          <cell r="I1072" t="str">
            <v>E-BIP Discount</v>
          </cell>
          <cell r="J1072" t="str">
            <v>Winter</v>
          </cell>
          <cell r="K1072" t="str">
            <v>Pot. Ld Red.</v>
          </cell>
          <cell r="O1072" t="str">
            <v>N/A</v>
          </cell>
          <cell r="T1072">
            <v>708.50822100000005</v>
          </cell>
        </row>
        <row r="1073">
          <cell r="F1073" t="str">
            <v>B-10</v>
          </cell>
          <cell r="G1073" t="str">
            <v>Distribution</v>
          </cell>
          <cell r="I1073" t="str">
            <v>E-BIP Discount</v>
          </cell>
          <cell r="J1073" t="str">
            <v>Winter</v>
          </cell>
          <cell r="K1073" t="str">
            <v>UFR</v>
          </cell>
          <cell r="O1073" t="str">
            <v>N/A</v>
          </cell>
          <cell r="T1073">
            <v>0</v>
          </cell>
        </row>
        <row r="1074">
          <cell r="F1074" t="str">
            <v>B-10</v>
          </cell>
          <cell r="G1074" t="str">
            <v>Distribution</v>
          </cell>
          <cell r="I1074" t="str">
            <v>E-BIP Discount</v>
          </cell>
          <cell r="J1074" t="str">
            <v>Summer</v>
          </cell>
          <cell r="K1074" t="str">
            <v>Pot. Ld Red.</v>
          </cell>
          <cell r="O1074" t="str">
            <v>N/A</v>
          </cell>
          <cell r="T1074">
            <v>0</v>
          </cell>
        </row>
        <row r="1075">
          <cell r="F1075" t="str">
            <v>B-10</v>
          </cell>
          <cell r="G1075" t="str">
            <v>Distribution</v>
          </cell>
          <cell r="I1075" t="str">
            <v>E-BIP Discount</v>
          </cell>
          <cell r="J1075" t="str">
            <v>Summer</v>
          </cell>
          <cell r="K1075" t="str">
            <v>UFR</v>
          </cell>
          <cell r="O1075" t="str">
            <v>N/A</v>
          </cell>
          <cell r="T1075">
            <v>0</v>
          </cell>
        </row>
        <row r="1076">
          <cell r="F1076" t="str">
            <v>B-10</v>
          </cell>
          <cell r="G1076" t="str">
            <v>Distribution</v>
          </cell>
          <cell r="I1076" t="str">
            <v>E-BIP Discount</v>
          </cell>
          <cell r="J1076" t="str">
            <v>Winter</v>
          </cell>
          <cell r="K1076" t="str">
            <v>Pot. Ld Red.</v>
          </cell>
          <cell r="O1076" t="str">
            <v>N/A</v>
          </cell>
          <cell r="T1076">
            <v>0</v>
          </cell>
        </row>
        <row r="1077">
          <cell r="F1077" t="str">
            <v>B-10</v>
          </cell>
          <cell r="G1077" t="str">
            <v>Distribution</v>
          </cell>
          <cell r="I1077" t="str">
            <v>E-BIP Discount</v>
          </cell>
          <cell r="J1077" t="str">
            <v>Winter</v>
          </cell>
          <cell r="K1077" t="str">
            <v>UFR</v>
          </cell>
          <cell r="O1077" t="str">
            <v>N/A</v>
          </cell>
          <cell r="T1077">
            <v>0</v>
          </cell>
        </row>
        <row r="1078">
          <cell r="F1078" t="str">
            <v>B-10</v>
          </cell>
          <cell r="G1078" t="str">
            <v>PPP</v>
          </cell>
          <cell r="I1078" t="str">
            <v>DL</v>
          </cell>
          <cell r="J1078" t="str">
            <v>N/A</v>
          </cell>
          <cell r="K1078" t="str">
            <v>N/A</v>
          </cell>
          <cell r="O1078" t="str">
            <v>N/A</v>
          </cell>
          <cell r="T1078">
            <v>0</v>
          </cell>
        </row>
        <row r="1079">
          <cell r="F1079" t="str">
            <v>B-10</v>
          </cell>
          <cell r="G1079" t="str">
            <v>PPP</v>
          </cell>
          <cell r="I1079" t="str">
            <v>DL</v>
          </cell>
          <cell r="J1079" t="str">
            <v>N/A</v>
          </cell>
          <cell r="K1079" t="str">
            <v>N/A</v>
          </cell>
          <cell r="O1079" t="str">
            <v>N/A</v>
          </cell>
          <cell r="T1079">
            <v>0</v>
          </cell>
        </row>
        <row r="1080">
          <cell r="F1080" t="str">
            <v>B-10</v>
          </cell>
          <cell r="G1080" t="str">
            <v>PPP</v>
          </cell>
          <cell r="I1080" t="str">
            <v>DL</v>
          </cell>
          <cell r="J1080" t="str">
            <v>N/A</v>
          </cell>
          <cell r="K1080" t="str">
            <v>N/A</v>
          </cell>
          <cell r="O1080" t="str">
            <v>N/A</v>
          </cell>
          <cell r="T1080">
            <v>0</v>
          </cell>
        </row>
        <row r="1081">
          <cell r="F1081" t="str">
            <v>B-10</v>
          </cell>
          <cell r="G1081" t="str">
            <v>Distribution</v>
          </cell>
          <cell r="I1081" t="str">
            <v>Energy</v>
          </cell>
          <cell r="J1081" t="str">
            <v>Summer</v>
          </cell>
          <cell r="K1081" t="str">
            <v>Off Peak</v>
          </cell>
          <cell r="O1081" t="str">
            <v>N/A</v>
          </cell>
          <cell r="T1081">
            <v>4675202.5931109991</v>
          </cell>
        </row>
        <row r="1082">
          <cell r="F1082" t="str">
            <v>B-10</v>
          </cell>
          <cell r="G1082" t="str">
            <v>Distribution</v>
          </cell>
          <cell r="I1082" t="str">
            <v>Energy</v>
          </cell>
          <cell r="J1082" t="str">
            <v>Summer</v>
          </cell>
          <cell r="K1082" t="str">
            <v>Part Peak</v>
          </cell>
          <cell r="O1082" t="str">
            <v>N/A</v>
          </cell>
          <cell r="T1082">
            <v>1235569.6808159999</v>
          </cell>
        </row>
        <row r="1083">
          <cell r="F1083" t="str">
            <v>B-10</v>
          </cell>
          <cell r="G1083" t="str">
            <v>Distribution</v>
          </cell>
          <cell r="I1083" t="str">
            <v>Energy</v>
          </cell>
          <cell r="J1083" t="str">
            <v>Summer</v>
          </cell>
          <cell r="K1083" t="str">
            <v>Peak</v>
          </cell>
          <cell r="O1083" t="str">
            <v>N/A</v>
          </cell>
          <cell r="T1083">
            <v>1686045.4759810001</v>
          </cell>
        </row>
        <row r="1084">
          <cell r="F1084" t="str">
            <v>B-10</v>
          </cell>
          <cell r="G1084" t="str">
            <v>Distribution</v>
          </cell>
          <cell r="I1084" t="str">
            <v>Energy</v>
          </cell>
          <cell r="J1084" t="str">
            <v>Winter</v>
          </cell>
          <cell r="K1084" t="str">
            <v>Off Peak</v>
          </cell>
          <cell r="O1084" t="str">
            <v>N/A</v>
          </cell>
          <cell r="T1084">
            <v>10939942.527147001</v>
          </cell>
        </row>
        <row r="1085">
          <cell r="F1085" t="str">
            <v>B-10</v>
          </cell>
          <cell r="G1085" t="str">
            <v>Distribution</v>
          </cell>
          <cell r="I1085" t="str">
            <v>Energy</v>
          </cell>
          <cell r="J1085" t="str">
            <v>Winter</v>
          </cell>
          <cell r="K1085" t="str">
            <v>Part Peak</v>
          </cell>
          <cell r="O1085" t="str">
            <v>N/A</v>
          </cell>
          <cell r="T1085">
            <v>3442164.5815810002</v>
          </cell>
        </row>
        <row r="1086">
          <cell r="F1086" t="str">
            <v>B-10</v>
          </cell>
          <cell r="G1086" t="str">
            <v>Distribution</v>
          </cell>
          <cell r="I1086" t="str">
            <v>Energy</v>
          </cell>
          <cell r="J1086" t="str">
            <v>Winter</v>
          </cell>
          <cell r="K1086" t="str">
            <v>Super Off</v>
          </cell>
          <cell r="O1086" t="str">
            <v>N/A</v>
          </cell>
          <cell r="T1086">
            <v>760301.41751699999</v>
          </cell>
        </row>
        <row r="1087">
          <cell r="F1087" t="str">
            <v>B-10</v>
          </cell>
          <cell r="G1087" t="str">
            <v>Distribution</v>
          </cell>
          <cell r="I1087" t="str">
            <v>Energy</v>
          </cell>
          <cell r="J1087" t="str">
            <v>Summer</v>
          </cell>
          <cell r="K1087" t="str">
            <v>Off Peak</v>
          </cell>
          <cell r="O1087" t="str">
            <v>N/A</v>
          </cell>
          <cell r="T1087">
            <v>397421906.881585</v>
          </cell>
        </row>
        <row r="1088">
          <cell r="F1088" t="str">
            <v>B-10</v>
          </cell>
          <cell r="G1088" t="str">
            <v>Distribution</v>
          </cell>
          <cell r="I1088" t="str">
            <v>Energy</v>
          </cell>
          <cell r="J1088" t="str">
            <v>Summer</v>
          </cell>
          <cell r="K1088" t="str">
            <v>Part Peak</v>
          </cell>
          <cell r="O1088" t="str">
            <v>N/A</v>
          </cell>
          <cell r="T1088">
            <v>112835117.16717</v>
          </cell>
        </row>
        <row r="1089">
          <cell r="F1089" t="str">
            <v>B-10</v>
          </cell>
          <cell r="G1089" t="str">
            <v>Distribution</v>
          </cell>
          <cell r="I1089" t="str">
            <v>Energy</v>
          </cell>
          <cell r="J1089" t="str">
            <v>Summer</v>
          </cell>
          <cell r="K1089" t="str">
            <v>Peak</v>
          </cell>
          <cell r="O1089" t="str">
            <v>N/A</v>
          </cell>
          <cell r="T1089">
            <v>162877283.042059</v>
          </cell>
        </row>
        <row r="1090">
          <cell r="F1090" t="str">
            <v>B-10</v>
          </cell>
          <cell r="G1090" t="str">
            <v>Distribution</v>
          </cell>
          <cell r="I1090" t="str">
            <v>Energy</v>
          </cell>
          <cell r="J1090" t="str">
            <v>Winter</v>
          </cell>
          <cell r="K1090" t="str">
            <v>Off Peak</v>
          </cell>
          <cell r="O1090" t="str">
            <v>N/A</v>
          </cell>
          <cell r="T1090">
            <v>861293756.31784999</v>
          </cell>
        </row>
        <row r="1091">
          <cell r="F1091" t="str">
            <v>B-10</v>
          </cell>
          <cell r="G1091" t="str">
            <v>Distribution</v>
          </cell>
          <cell r="I1091" t="str">
            <v>Energy</v>
          </cell>
          <cell r="J1091" t="str">
            <v>Winter</v>
          </cell>
          <cell r="K1091" t="str">
            <v>Part Peak</v>
          </cell>
          <cell r="O1091" t="str">
            <v>N/A</v>
          </cell>
          <cell r="T1091">
            <v>277321254.98363698</v>
          </cell>
        </row>
        <row r="1092">
          <cell r="F1092" t="str">
            <v>B-10</v>
          </cell>
          <cell r="G1092" t="str">
            <v>Distribution</v>
          </cell>
          <cell r="I1092" t="str">
            <v>Energy</v>
          </cell>
          <cell r="J1092" t="str">
            <v>Winter</v>
          </cell>
          <cell r="K1092" t="str">
            <v>Super Off</v>
          </cell>
          <cell r="O1092" t="str">
            <v>N/A</v>
          </cell>
          <cell r="T1092">
            <v>74413423.509888008</v>
          </cell>
        </row>
        <row r="1093">
          <cell r="F1093" t="str">
            <v>B-10</v>
          </cell>
          <cell r="G1093" t="str">
            <v>Distribution</v>
          </cell>
          <cell r="I1093" t="str">
            <v>Energy</v>
          </cell>
          <cell r="J1093" t="str">
            <v>Summer</v>
          </cell>
          <cell r="K1093" t="str">
            <v>Off Peak</v>
          </cell>
          <cell r="O1093" t="str">
            <v>N/A</v>
          </cell>
          <cell r="T1093">
            <v>357158.22030400002</v>
          </cell>
        </row>
        <row r="1094">
          <cell r="F1094" t="str">
            <v>B-10</v>
          </cell>
          <cell r="G1094" t="str">
            <v>Distribution</v>
          </cell>
          <cell r="I1094" t="str">
            <v>Energy</v>
          </cell>
          <cell r="J1094" t="str">
            <v>Summer</v>
          </cell>
          <cell r="K1094" t="str">
            <v>Part Peak</v>
          </cell>
          <cell r="O1094" t="str">
            <v>N/A</v>
          </cell>
          <cell r="T1094">
            <v>91268.316428000006</v>
          </cell>
        </row>
        <row r="1095">
          <cell r="F1095" t="str">
            <v>B-10</v>
          </cell>
          <cell r="G1095" t="str">
            <v>Distribution</v>
          </cell>
          <cell r="I1095" t="str">
            <v>Energy</v>
          </cell>
          <cell r="J1095" t="str">
            <v>Summer</v>
          </cell>
          <cell r="K1095" t="str">
            <v>Peak</v>
          </cell>
          <cell r="O1095" t="str">
            <v>N/A</v>
          </cell>
          <cell r="T1095">
            <v>123432.994985</v>
          </cell>
        </row>
        <row r="1096">
          <cell r="F1096" t="str">
            <v>B-10</v>
          </cell>
          <cell r="G1096" t="str">
            <v>Distribution</v>
          </cell>
          <cell r="I1096" t="str">
            <v>Energy</v>
          </cell>
          <cell r="J1096" t="str">
            <v>Winter</v>
          </cell>
          <cell r="K1096" t="str">
            <v>Off Peak</v>
          </cell>
          <cell r="O1096" t="str">
            <v>N/A</v>
          </cell>
          <cell r="T1096">
            <v>846717.47527599998</v>
          </cell>
        </row>
        <row r="1097">
          <cell r="F1097" t="str">
            <v>B-10</v>
          </cell>
          <cell r="G1097" t="str">
            <v>Distribution</v>
          </cell>
          <cell r="I1097" t="str">
            <v>Energy</v>
          </cell>
          <cell r="J1097" t="str">
            <v>Winter</v>
          </cell>
          <cell r="K1097" t="str">
            <v>Part Peak</v>
          </cell>
          <cell r="O1097" t="str">
            <v>N/A</v>
          </cell>
          <cell r="T1097">
            <v>251951.04232800001</v>
          </cell>
        </row>
        <row r="1098">
          <cell r="F1098" t="str">
            <v>B-10</v>
          </cell>
          <cell r="G1098" t="str">
            <v>Distribution</v>
          </cell>
          <cell r="I1098" t="str">
            <v>Energy</v>
          </cell>
          <cell r="J1098" t="str">
            <v>Winter</v>
          </cell>
          <cell r="K1098" t="str">
            <v>Super Off</v>
          </cell>
          <cell r="O1098" t="str">
            <v>N/A</v>
          </cell>
          <cell r="T1098">
            <v>74508.575693999999</v>
          </cell>
        </row>
        <row r="1099">
          <cell r="F1099" t="str">
            <v>B-10</v>
          </cell>
          <cell r="G1099" t="str">
            <v>Distribution</v>
          </cell>
          <cell r="I1099" t="str">
            <v>Other Standby Revenue</v>
          </cell>
          <cell r="J1099" t="str">
            <v>N/A</v>
          </cell>
          <cell r="K1099" t="str">
            <v>N/A</v>
          </cell>
          <cell r="O1099" t="str">
            <v>N/A</v>
          </cell>
          <cell r="T1099">
            <v>908.58761600000003</v>
          </cell>
        </row>
        <row r="1100">
          <cell r="F1100" t="str">
            <v>B-10</v>
          </cell>
          <cell r="G1100" t="str">
            <v>Distribution</v>
          </cell>
          <cell r="I1100" t="str">
            <v>Other Standby Revenue</v>
          </cell>
          <cell r="J1100" t="str">
            <v>N/A</v>
          </cell>
          <cell r="K1100" t="str">
            <v>N/A</v>
          </cell>
          <cell r="O1100" t="str">
            <v>N/A</v>
          </cell>
          <cell r="T1100">
            <v>3282.8683550000001</v>
          </cell>
        </row>
        <row r="1101">
          <cell r="F1101" t="str">
            <v>B-10</v>
          </cell>
          <cell r="G1101" t="str">
            <v>WFC</v>
          </cell>
          <cell r="I1101" t="str">
            <v>DL</v>
          </cell>
          <cell r="J1101" t="str">
            <v>N/A</v>
          </cell>
          <cell r="K1101" t="str">
            <v>N/A</v>
          </cell>
          <cell r="O1101" t="str">
            <v>N/A</v>
          </cell>
          <cell r="T1101">
            <v>0</v>
          </cell>
        </row>
        <row r="1102">
          <cell r="F1102" t="str">
            <v>B-10</v>
          </cell>
          <cell r="G1102" t="str">
            <v>WFC</v>
          </cell>
          <cell r="I1102" t="str">
            <v>DL</v>
          </cell>
          <cell r="J1102" t="str">
            <v>N/A</v>
          </cell>
          <cell r="K1102" t="str">
            <v>N/A</v>
          </cell>
          <cell r="O1102" t="str">
            <v>N/A</v>
          </cell>
          <cell r="T1102">
            <v>0</v>
          </cell>
        </row>
        <row r="1103">
          <cell r="F1103" t="str">
            <v>B-10</v>
          </cell>
          <cell r="G1103" t="str">
            <v>WFC</v>
          </cell>
          <cell r="I1103" t="str">
            <v>DL</v>
          </cell>
          <cell r="J1103" t="str">
            <v>N/A</v>
          </cell>
          <cell r="K1103" t="str">
            <v>N/A</v>
          </cell>
          <cell r="O1103" t="str">
            <v>N/A</v>
          </cell>
          <cell r="T1103">
            <v>0</v>
          </cell>
        </row>
        <row r="1104">
          <cell r="F1104" t="str">
            <v>B-10</v>
          </cell>
          <cell r="G1104" t="str">
            <v>WFC</v>
          </cell>
          <cell r="I1104" t="str">
            <v>Energy</v>
          </cell>
          <cell r="J1104" t="str">
            <v>Summer</v>
          </cell>
          <cell r="K1104" t="str">
            <v>Off Peak</v>
          </cell>
          <cell r="O1104" t="str">
            <v>N/A</v>
          </cell>
          <cell r="T1104">
            <v>4675202.5931109991</v>
          </cell>
        </row>
        <row r="1105">
          <cell r="F1105" t="str">
            <v>B-10</v>
          </cell>
          <cell r="G1105" t="str">
            <v>WFC</v>
          </cell>
          <cell r="I1105" t="str">
            <v>Energy</v>
          </cell>
          <cell r="J1105" t="str">
            <v>Summer</v>
          </cell>
          <cell r="K1105" t="str">
            <v>Part Peak</v>
          </cell>
          <cell r="O1105" t="str">
            <v>N/A</v>
          </cell>
          <cell r="T1105">
            <v>1235569.6808159999</v>
          </cell>
        </row>
        <row r="1106">
          <cell r="F1106" t="str">
            <v>B-10</v>
          </cell>
          <cell r="G1106" t="str">
            <v>WFC</v>
          </cell>
          <cell r="I1106" t="str">
            <v>Energy</v>
          </cell>
          <cell r="J1106" t="str">
            <v>Summer</v>
          </cell>
          <cell r="K1106" t="str">
            <v>Peak</v>
          </cell>
          <cell r="O1106" t="str">
            <v>N/A</v>
          </cell>
          <cell r="T1106">
            <v>1686045.4759810001</v>
          </cell>
        </row>
        <row r="1107">
          <cell r="F1107" t="str">
            <v>B-10</v>
          </cell>
          <cell r="G1107" t="str">
            <v>WFC</v>
          </cell>
          <cell r="I1107" t="str">
            <v>Energy</v>
          </cell>
          <cell r="J1107" t="str">
            <v>Winter</v>
          </cell>
          <cell r="K1107" t="str">
            <v>Off Peak</v>
          </cell>
          <cell r="O1107" t="str">
            <v>N/A</v>
          </cell>
          <cell r="T1107">
            <v>10939942.527147001</v>
          </cell>
        </row>
        <row r="1108">
          <cell r="F1108" t="str">
            <v>B-10</v>
          </cell>
          <cell r="G1108" t="str">
            <v>WFC</v>
          </cell>
          <cell r="I1108" t="str">
            <v>Energy</v>
          </cell>
          <cell r="J1108" t="str">
            <v>Winter</v>
          </cell>
          <cell r="K1108" t="str">
            <v>Part Peak</v>
          </cell>
          <cell r="O1108" t="str">
            <v>N/A</v>
          </cell>
          <cell r="T1108">
            <v>3442164.5815810002</v>
          </cell>
        </row>
        <row r="1109">
          <cell r="F1109" t="str">
            <v>B-10</v>
          </cell>
          <cell r="G1109" t="str">
            <v>WFC</v>
          </cell>
          <cell r="I1109" t="str">
            <v>Energy</v>
          </cell>
          <cell r="J1109" t="str">
            <v>Winter</v>
          </cell>
          <cell r="K1109" t="str">
            <v>Super Off</v>
          </cell>
          <cell r="O1109" t="str">
            <v>N/A</v>
          </cell>
          <cell r="T1109">
            <v>760301.41751699999</v>
          </cell>
        </row>
        <row r="1110">
          <cell r="F1110" t="str">
            <v>B-10</v>
          </cell>
          <cell r="G1110" t="str">
            <v>WFC</v>
          </cell>
          <cell r="I1110" t="str">
            <v>Energy</v>
          </cell>
          <cell r="J1110" t="str">
            <v>Summer</v>
          </cell>
          <cell r="K1110" t="str">
            <v>Off Peak</v>
          </cell>
          <cell r="O1110" t="str">
            <v>N/A</v>
          </cell>
          <cell r="T1110">
            <v>397421906.881585</v>
          </cell>
        </row>
        <row r="1111">
          <cell r="F1111" t="str">
            <v>B-10</v>
          </cell>
          <cell r="G1111" t="str">
            <v>WFC</v>
          </cell>
          <cell r="I1111" t="str">
            <v>Energy</v>
          </cell>
          <cell r="J1111" t="str">
            <v>Summer</v>
          </cell>
          <cell r="K1111" t="str">
            <v>Part Peak</v>
          </cell>
          <cell r="O1111" t="str">
            <v>N/A</v>
          </cell>
          <cell r="T1111">
            <v>112835117.16717</v>
          </cell>
        </row>
        <row r="1112">
          <cell r="F1112" t="str">
            <v>B-10</v>
          </cell>
          <cell r="G1112" t="str">
            <v>WFC</v>
          </cell>
          <cell r="I1112" t="str">
            <v>Energy</v>
          </cell>
          <cell r="J1112" t="str">
            <v>Summer</v>
          </cell>
          <cell r="K1112" t="str">
            <v>Peak</v>
          </cell>
          <cell r="O1112" t="str">
            <v>N/A</v>
          </cell>
          <cell r="T1112">
            <v>162877283.042059</v>
          </cell>
        </row>
        <row r="1113">
          <cell r="F1113" t="str">
            <v>B-10</v>
          </cell>
          <cell r="G1113" t="str">
            <v>WFC</v>
          </cell>
          <cell r="I1113" t="str">
            <v>Energy</v>
          </cell>
          <cell r="J1113" t="str">
            <v>Winter</v>
          </cell>
          <cell r="K1113" t="str">
            <v>Off Peak</v>
          </cell>
          <cell r="O1113" t="str">
            <v>N/A</v>
          </cell>
          <cell r="T1113">
            <v>861293756.31784999</v>
          </cell>
        </row>
        <row r="1114">
          <cell r="F1114" t="str">
            <v>B-10</v>
          </cell>
          <cell r="G1114" t="str">
            <v>WFC</v>
          </cell>
          <cell r="I1114" t="str">
            <v>Energy</v>
          </cell>
          <cell r="J1114" t="str">
            <v>Winter</v>
          </cell>
          <cell r="K1114" t="str">
            <v>Part Peak</v>
          </cell>
          <cell r="O1114" t="str">
            <v>N/A</v>
          </cell>
          <cell r="T1114">
            <v>277321254.98363698</v>
          </cell>
        </row>
        <row r="1115">
          <cell r="F1115" t="str">
            <v>B-10</v>
          </cell>
          <cell r="G1115" t="str">
            <v>WFC</v>
          </cell>
          <cell r="I1115" t="str">
            <v>Energy</v>
          </cell>
          <cell r="J1115" t="str">
            <v>Winter</v>
          </cell>
          <cell r="K1115" t="str">
            <v>Super Off</v>
          </cell>
          <cell r="O1115" t="str">
            <v>N/A</v>
          </cell>
          <cell r="T1115">
            <v>74413423.509888008</v>
          </cell>
        </row>
        <row r="1116">
          <cell r="F1116" t="str">
            <v>B-10</v>
          </cell>
          <cell r="G1116" t="str">
            <v>WFC</v>
          </cell>
          <cell r="I1116" t="str">
            <v>Energy</v>
          </cell>
          <cell r="J1116" t="str">
            <v>Summer</v>
          </cell>
          <cell r="K1116" t="str">
            <v>Off Peak</v>
          </cell>
          <cell r="O1116" t="str">
            <v>N/A</v>
          </cell>
          <cell r="T1116">
            <v>357158.22030400002</v>
          </cell>
        </row>
        <row r="1117">
          <cell r="F1117" t="str">
            <v>B-10</v>
          </cell>
          <cell r="G1117" t="str">
            <v>WFC</v>
          </cell>
          <cell r="I1117" t="str">
            <v>Energy</v>
          </cell>
          <cell r="J1117" t="str">
            <v>Summer</v>
          </cell>
          <cell r="K1117" t="str">
            <v>Part Peak</v>
          </cell>
          <cell r="O1117" t="str">
            <v>N/A</v>
          </cell>
          <cell r="T1117">
            <v>91268.316428000006</v>
          </cell>
        </row>
        <row r="1118">
          <cell r="F1118" t="str">
            <v>B-10</v>
          </cell>
          <cell r="G1118" t="str">
            <v>WFC</v>
          </cell>
          <cell r="I1118" t="str">
            <v>Energy</v>
          </cell>
          <cell r="J1118" t="str">
            <v>Summer</v>
          </cell>
          <cell r="K1118" t="str">
            <v>Peak</v>
          </cell>
          <cell r="O1118" t="str">
            <v>N/A</v>
          </cell>
          <cell r="T1118">
            <v>123432.994985</v>
          </cell>
        </row>
        <row r="1119">
          <cell r="F1119" t="str">
            <v>B-10</v>
          </cell>
          <cell r="G1119" t="str">
            <v>WFC</v>
          </cell>
          <cell r="I1119" t="str">
            <v>Energy</v>
          </cell>
          <cell r="J1119" t="str">
            <v>Winter</v>
          </cell>
          <cell r="K1119" t="str">
            <v>Off Peak</v>
          </cell>
          <cell r="O1119" t="str">
            <v>N/A</v>
          </cell>
          <cell r="T1119">
            <v>846717.47527599998</v>
          </cell>
        </row>
        <row r="1120">
          <cell r="F1120" t="str">
            <v>B-10</v>
          </cell>
          <cell r="G1120" t="str">
            <v>WFC</v>
          </cell>
          <cell r="I1120" t="str">
            <v>Energy</v>
          </cell>
          <cell r="J1120" t="str">
            <v>Winter</v>
          </cell>
          <cell r="K1120" t="str">
            <v>Part Peak</v>
          </cell>
          <cell r="O1120" t="str">
            <v>N/A</v>
          </cell>
          <cell r="T1120">
            <v>251951.04232800001</v>
          </cell>
        </row>
        <row r="1121">
          <cell r="F1121" t="str">
            <v>B-10</v>
          </cell>
          <cell r="G1121" t="str">
            <v>WFC</v>
          </cell>
          <cell r="I1121" t="str">
            <v>Energy</v>
          </cell>
          <cell r="J1121" t="str">
            <v>Winter</v>
          </cell>
          <cell r="K1121" t="str">
            <v>Super Off</v>
          </cell>
          <cell r="O1121" t="str">
            <v>N/A</v>
          </cell>
          <cell r="T1121">
            <v>74508.575693999999</v>
          </cell>
        </row>
        <row r="1122">
          <cell r="F1122" t="str">
            <v>B-10</v>
          </cell>
          <cell r="G1122" t="str">
            <v>ECRA</v>
          </cell>
          <cell r="I1122" t="str">
            <v>DL</v>
          </cell>
          <cell r="J1122" t="str">
            <v>N/A</v>
          </cell>
          <cell r="K1122" t="str">
            <v>N/A</v>
          </cell>
          <cell r="O1122" t="str">
            <v>N/A</v>
          </cell>
          <cell r="T1122">
            <v>0</v>
          </cell>
        </row>
        <row r="1123">
          <cell r="F1123" t="str">
            <v>B-10</v>
          </cell>
          <cell r="G1123" t="str">
            <v>ECRA</v>
          </cell>
          <cell r="I1123" t="str">
            <v>DL</v>
          </cell>
          <cell r="J1123" t="str">
            <v>N/A</v>
          </cell>
          <cell r="K1123" t="str">
            <v>N/A</v>
          </cell>
          <cell r="O1123" t="str">
            <v>N/A</v>
          </cell>
          <cell r="T1123">
            <v>0</v>
          </cell>
        </row>
        <row r="1124">
          <cell r="F1124" t="str">
            <v>B-10</v>
          </cell>
          <cell r="G1124" t="str">
            <v>ECRA</v>
          </cell>
          <cell r="I1124" t="str">
            <v>DL</v>
          </cell>
          <cell r="J1124" t="str">
            <v>N/A</v>
          </cell>
          <cell r="K1124" t="str">
            <v>N/A</v>
          </cell>
          <cell r="O1124" t="str">
            <v>N/A</v>
          </cell>
          <cell r="T1124">
            <v>0</v>
          </cell>
        </row>
        <row r="1125">
          <cell r="F1125" t="str">
            <v>B-10</v>
          </cell>
          <cell r="G1125" t="str">
            <v>ECRA</v>
          </cell>
          <cell r="I1125" t="str">
            <v>Energy</v>
          </cell>
          <cell r="J1125" t="str">
            <v>Summer</v>
          </cell>
          <cell r="K1125" t="str">
            <v>Off Peak</v>
          </cell>
          <cell r="O1125" t="str">
            <v>N/A</v>
          </cell>
          <cell r="T1125">
            <v>4675202.5931109991</v>
          </cell>
        </row>
        <row r="1126">
          <cell r="F1126" t="str">
            <v>B-10</v>
          </cell>
          <cell r="G1126" t="str">
            <v>ECRA</v>
          </cell>
          <cell r="I1126" t="str">
            <v>Energy</v>
          </cell>
          <cell r="J1126" t="str">
            <v>Summer</v>
          </cell>
          <cell r="K1126" t="str">
            <v>Part Peak</v>
          </cell>
          <cell r="O1126" t="str">
            <v>N/A</v>
          </cell>
          <cell r="T1126">
            <v>1235569.6808159999</v>
          </cell>
        </row>
        <row r="1127">
          <cell r="F1127" t="str">
            <v>B-10</v>
          </cell>
          <cell r="G1127" t="str">
            <v>ECRA</v>
          </cell>
          <cell r="I1127" t="str">
            <v>Energy</v>
          </cell>
          <cell r="J1127" t="str">
            <v>Summer</v>
          </cell>
          <cell r="K1127" t="str">
            <v>Peak</v>
          </cell>
          <cell r="O1127" t="str">
            <v>N/A</v>
          </cell>
          <cell r="T1127">
            <v>1686045.4759810001</v>
          </cell>
        </row>
        <row r="1128">
          <cell r="F1128" t="str">
            <v>B-10</v>
          </cell>
          <cell r="G1128" t="str">
            <v>ECRA</v>
          </cell>
          <cell r="I1128" t="str">
            <v>Energy</v>
          </cell>
          <cell r="J1128" t="str">
            <v>Winter</v>
          </cell>
          <cell r="K1128" t="str">
            <v>Off Peak</v>
          </cell>
          <cell r="O1128" t="str">
            <v>N/A</v>
          </cell>
          <cell r="T1128">
            <v>10939942.527147001</v>
          </cell>
        </row>
        <row r="1129">
          <cell r="F1129" t="str">
            <v>B-10</v>
          </cell>
          <cell r="G1129" t="str">
            <v>ECRA</v>
          </cell>
          <cell r="I1129" t="str">
            <v>Energy</v>
          </cell>
          <cell r="J1129" t="str">
            <v>Winter</v>
          </cell>
          <cell r="K1129" t="str">
            <v>Part Peak</v>
          </cell>
          <cell r="O1129" t="str">
            <v>N/A</v>
          </cell>
          <cell r="T1129">
            <v>3442164.5815810002</v>
          </cell>
        </row>
        <row r="1130">
          <cell r="F1130" t="str">
            <v>B-10</v>
          </cell>
          <cell r="G1130" t="str">
            <v>ECRA</v>
          </cell>
          <cell r="I1130" t="str">
            <v>Energy</v>
          </cell>
          <cell r="J1130" t="str">
            <v>Winter</v>
          </cell>
          <cell r="K1130" t="str">
            <v>Super Off</v>
          </cell>
          <cell r="O1130" t="str">
            <v>N/A</v>
          </cell>
          <cell r="T1130">
            <v>760301.41751699999</v>
          </cell>
        </row>
        <row r="1131">
          <cell r="F1131" t="str">
            <v>B-10</v>
          </cell>
          <cell r="G1131" t="str">
            <v>ECRA</v>
          </cell>
          <cell r="I1131" t="str">
            <v>Energy</v>
          </cell>
          <cell r="J1131" t="str">
            <v>Summer</v>
          </cell>
          <cell r="K1131" t="str">
            <v>Off Peak</v>
          </cell>
          <cell r="O1131" t="str">
            <v>N/A</v>
          </cell>
          <cell r="T1131">
            <v>397421906.881585</v>
          </cell>
        </row>
        <row r="1132">
          <cell r="F1132" t="str">
            <v>B-10</v>
          </cell>
          <cell r="G1132" t="str">
            <v>ECRA</v>
          </cell>
          <cell r="I1132" t="str">
            <v>Energy</v>
          </cell>
          <cell r="J1132" t="str">
            <v>Summer</v>
          </cell>
          <cell r="K1132" t="str">
            <v>Part Peak</v>
          </cell>
          <cell r="O1132" t="str">
            <v>N/A</v>
          </cell>
          <cell r="T1132">
            <v>112835117.16717</v>
          </cell>
        </row>
        <row r="1133">
          <cell r="F1133" t="str">
            <v>B-10</v>
          </cell>
          <cell r="G1133" t="str">
            <v>ECRA</v>
          </cell>
          <cell r="I1133" t="str">
            <v>Energy</v>
          </cell>
          <cell r="J1133" t="str">
            <v>Summer</v>
          </cell>
          <cell r="K1133" t="str">
            <v>Peak</v>
          </cell>
          <cell r="O1133" t="str">
            <v>N/A</v>
          </cell>
          <cell r="T1133">
            <v>162877283.042059</v>
          </cell>
        </row>
        <row r="1134">
          <cell r="F1134" t="str">
            <v>B-10</v>
          </cell>
          <cell r="G1134" t="str">
            <v>ECRA</v>
          </cell>
          <cell r="I1134" t="str">
            <v>Energy</v>
          </cell>
          <cell r="J1134" t="str">
            <v>Winter</v>
          </cell>
          <cell r="K1134" t="str">
            <v>Off Peak</v>
          </cell>
          <cell r="O1134" t="str">
            <v>N/A</v>
          </cell>
          <cell r="T1134">
            <v>861293756.31784999</v>
          </cell>
        </row>
        <row r="1135">
          <cell r="F1135" t="str">
            <v>B-10</v>
          </cell>
          <cell r="G1135" t="str">
            <v>ECRA</v>
          </cell>
          <cell r="I1135" t="str">
            <v>Energy</v>
          </cell>
          <cell r="J1135" t="str">
            <v>Winter</v>
          </cell>
          <cell r="K1135" t="str">
            <v>Part Peak</v>
          </cell>
          <cell r="O1135" t="str">
            <v>N/A</v>
          </cell>
          <cell r="T1135">
            <v>277321254.98363698</v>
          </cell>
        </row>
        <row r="1136">
          <cell r="F1136" t="str">
            <v>B-10</v>
          </cell>
          <cell r="G1136" t="str">
            <v>ECRA</v>
          </cell>
          <cell r="I1136" t="str">
            <v>Energy</v>
          </cell>
          <cell r="J1136" t="str">
            <v>Winter</v>
          </cell>
          <cell r="K1136" t="str">
            <v>Super Off</v>
          </cell>
          <cell r="O1136" t="str">
            <v>N/A</v>
          </cell>
          <cell r="T1136">
            <v>74413423.509888008</v>
          </cell>
        </row>
        <row r="1137">
          <cell r="F1137" t="str">
            <v>B-10</v>
          </cell>
          <cell r="G1137" t="str">
            <v>ECRA</v>
          </cell>
          <cell r="I1137" t="str">
            <v>Energy</v>
          </cell>
          <cell r="J1137" t="str">
            <v>Summer</v>
          </cell>
          <cell r="K1137" t="str">
            <v>Off Peak</v>
          </cell>
          <cell r="O1137" t="str">
            <v>N/A</v>
          </cell>
          <cell r="T1137">
            <v>357158.22030400002</v>
          </cell>
        </row>
        <row r="1138">
          <cell r="F1138" t="str">
            <v>B-10</v>
          </cell>
          <cell r="G1138" t="str">
            <v>ECRA</v>
          </cell>
          <cell r="I1138" t="str">
            <v>Energy</v>
          </cell>
          <cell r="J1138" t="str">
            <v>Summer</v>
          </cell>
          <cell r="K1138" t="str">
            <v>Part Peak</v>
          </cell>
          <cell r="O1138" t="str">
            <v>N/A</v>
          </cell>
          <cell r="T1138">
            <v>91268.316428000006</v>
          </cell>
        </row>
        <row r="1139">
          <cell r="F1139" t="str">
            <v>B-10</v>
          </cell>
          <cell r="G1139" t="str">
            <v>ECRA</v>
          </cell>
          <cell r="I1139" t="str">
            <v>Energy</v>
          </cell>
          <cell r="J1139" t="str">
            <v>Summer</v>
          </cell>
          <cell r="K1139" t="str">
            <v>Peak</v>
          </cell>
          <cell r="O1139" t="str">
            <v>N/A</v>
          </cell>
          <cell r="T1139">
            <v>123432.994985</v>
          </cell>
        </row>
        <row r="1140">
          <cell r="F1140" t="str">
            <v>B-10</v>
          </cell>
          <cell r="G1140" t="str">
            <v>ECRA</v>
          </cell>
          <cell r="I1140" t="str">
            <v>Energy</v>
          </cell>
          <cell r="J1140" t="str">
            <v>Winter</v>
          </cell>
          <cell r="K1140" t="str">
            <v>Off Peak</v>
          </cell>
          <cell r="O1140" t="str">
            <v>N/A</v>
          </cell>
          <cell r="T1140">
            <v>846717.47527599998</v>
          </cell>
        </row>
        <row r="1141">
          <cell r="F1141" t="str">
            <v>B-10</v>
          </cell>
          <cell r="G1141" t="str">
            <v>ECRA</v>
          </cell>
          <cell r="I1141" t="str">
            <v>Energy</v>
          </cell>
          <cell r="J1141" t="str">
            <v>Winter</v>
          </cell>
          <cell r="K1141" t="str">
            <v>Part Peak</v>
          </cell>
          <cell r="O1141" t="str">
            <v>N/A</v>
          </cell>
          <cell r="T1141">
            <v>251951.04232800001</v>
          </cell>
        </row>
        <row r="1142">
          <cell r="F1142" t="str">
            <v>B-10</v>
          </cell>
          <cell r="G1142" t="str">
            <v>ECRA</v>
          </cell>
          <cell r="I1142" t="str">
            <v>Energy</v>
          </cell>
          <cell r="J1142" t="str">
            <v>Winter</v>
          </cell>
          <cell r="K1142" t="str">
            <v>Super Off</v>
          </cell>
          <cell r="O1142" t="str">
            <v>N/A</v>
          </cell>
          <cell r="T1142">
            <v>74508.575693999999</v>
          </cell>
        </row>
        <row r="1143">
          <cell r="F1143" t="str">
            <v>B-10</v>
          </cell>
          <cell r="G1143" t="str">
            <v>Generation</v>
          </cell>
          <cell r="I1143" t="str">
            <v>Demand</v>
          </cell>
          <cell r="J1143" t="str">
            <v>Summer</v>
          </cell>
          <cell r="K1143" t="str">
            <v>Maximum kW</v>
          </cell>
          <cell r="O1143" t="str">
            <v>N/A</v>
          </cell>
          <cell r="T1143">
            <v>31177.810326999999</v>
          </cell>
        </row>
        <row r="1144">
          <cell r="F1144" t="str">
            <v>B-10</v>
          </cell>
          <cell r="G1144" t="str">
            <v>Generation</v>
          </cell>
          <cell r="I1144" t="str">
            <v>Demand</v>
          </cell>
          <cell r="J1144" t="str">
            <v>Winter</v>
          </cell>
          <cell r="K1144" t="str">
            <v>Maximum kW</v>
          </cell>
          <cell r="O1144" t="str">
            <v>N/A</v>
          </cell>
          <cell r="T1144">
            <v>62888.698549000001</v>
          </cell>
        </row>
        <row r="1145">
          <cell r="F1145" t="str">
            <v>B-10</v>
          </cell>
          <cell r="G1145" t="str">
            <v>Generation</v>
          </cell>
          <cell r="I1145" t="str">
            <v>Demand</v>
          </cell>
          <cell r="J1145" t="str">
            <v>Summer</v>
          </cell>
          <cell r="K1145" t="str">
            <v>Maximum kW</v>
          </cell>
          <cell r="O1145" t="str">
            <v>N/A</v>
          </cell>
          <cell r="T1145">
            <v>2792518.994649</v>
          </cell>
        </row>
        <row r="1146">
          <cell r="F1146" t="str">
            <v>B-10</v>
          </cell>
          <cell r="G1146" t="str">
            <v>Generation</v>
          </cell>
          <cell r="I1146" t="str">
            <v>Demand</v>
          </cell>
          <cell r="J1146" t="str">
            <v>Winter</v>
          </cell>
          <cell r="K1146" t="str">
            <v>Maximum kW</v>
          </cell>
          <cell r="O1146" t="str">
            <v>N/A</v>
          </cell>
          <cell r="T1146">
            <v>5159784.5005170004</v>
          </cell>
        </row>
        <row r="1147">
          <cell r="F1147" t="str">
            <v>B-10</v>
          </cell>
          <cell r="G1147" t="str">
            <v>Generation</v>
          </cell>
          <cell r="I1147" t="str">
            <v>Demand</v>
          </cell>
          <cell r="J1147" t="str">
            <v>Summer</v>
          </cell>
          <cell r="K1147" t="str">
            <v>Maximum kW</v>
          </cell>
          <cell r="O1147" t="str">
            <v>N/A</v>
          </cell>
          <cell r="T1147">
            <v>1649.5521100000001</v>
          </cell>
        </row>
        <row r="1148">
          <cell r="F1148" t="str">
            <v>B-10</v>
          </cell>
          <cell r="G1148" t="str">
            <v>Generation</v>
          </cell>
          <cell r="I1148" t="str">
            <v>Demand</v>
          </cell>
          <cell r="J1148" t="str">
            <v>Winter</v>
          </cell>
          <cell r="K1148" t="str">
            <v>Maximum kW</v>
          </cell>
          <cell r="O1148" t="str">
            <v>N/A</v>
          </cell>
          <cell r="T1148">
            <v>3549.0274169999998</v>
          </cell>
        </row>
        <row r="1149">
          <cell r="F1149" t="str">
            <v>B-10</v>
          </cell>
          <cell r="G1149" t="str">
            <v>Generation</v>
          </cell>
          <cell r="I1149" t="str">
            <v>Energy</v>
          </cell>
          <cell r="J1149" t="str">
            <v>Summer</v>
          </cell>
          <cell r="K1149" t="str">
            <v>Off Peak</v>
          </cell>
          <cell r="O1149" t="str">
            <v>N/A</v>
          </cell>
          <cell r="T1149">
            <v>4675202.5931109991</v>
          </cell>
        </row>
        <row r="1150">
          <cell r="F1150" t="str">
            <v>B-10</v>
          </cell>
          <cell r="G1150" t="str">
            <v>Generation</v>
          </cell>
          <cell r="I1150" t="str">
            <v>Energy</v>
          </cell>
          <cell r="J1150" t="str">
            <v>Summer</v>
          </cell>
          <cell r="K1150" t="str">
            <v>Part Peak</v>
          </cell>
          <cell r="O1150" t="str">
            <v>N/A</v>
          </cell>
          <cell r="T1150">
            <v>1235569.6808159999</v>
          </cell>
        </row>
        <row r="1151">
          <cell r="F1151" t="str">
            <v>B-10</v>
          </cell>
          <cell r="G1151" t="str">
            <v>Generation</v>
          </cell>
          <cell r="I1151" t="str">
            <v>Energy</v>
          </cell>
          <cell r="J1151" t="str">
            <v>Summer</v>
          </cell>
          <cell r="K1151" t="str">
            <v>Peak</v>
          </cell>
          <cell r="O1151" t="str">
            <v>N/A</v>
          </cell>
          <cell r="T1151">
            <v>1686045.4759810001</v>
          </cell>
        </row>
        <row r="1152">
          <cell r="F1152" t="str">
            <v>B-10</v>
          </cell>
          <cell r="G1152" t="str">
            <v>Generation</v>
          </cell>
          <cell r="I1152" t="str">
            <v>Energy</v>
          </cell>
          <cell r="J1152" t="str">
            <v>Winter</v>
          </cell>
          <cell r="K1152" t="str">
            <v>Off Peak</v>
          </cell>
          <cell r="O1152" t="str">
            <v>N/A</v>
          </cell>
          <cell r="T1152">
            <v>10939942.527147001</v>
          </cell>
        </row>
        <row r="1153">
          <cell r="F1153" t="str">
            <v>B-10</v>
          </cell>
          <cell r="G1153" t="str">
            <v>Generation</v>
          </cell>
          <cell r="I1153" t="str">
            <v>Energy</v>
          </cell>
          <cell r="J1153" t="str">
            <v>Winter</v>
          </cell>
          <cell r="K1153" t="str">
            <v>Part Peak</v>
          </cell>
          <cell r="O1153" t="str">
            <v>N/A</v>
          </cell>
          <cell r="T1153">
            <v>3442164.5815810002</v>
          </cell>
        </row>
        <row r="1154">
          <cell r="F1154" t="str">
            <v>B-10</v>
          </cell>
          <cell r="G1154" t="str">
            <v>Generation</v>
          </cell>
          <cell r="I1154" t="str">
            <v>Energy</v>
          </cell>
          <cell r="J1154" t="str">
            <v>Winter</v>
          </cell>
          <cell r="K1154" t="str">
            <v>Super Off</v>
          </cell>
          <cell r="O1154" t="str">
            <v>N/A</v>
          </cell>
          <cell r="T1154">
            <v>760301.41751699999</v>
          </cell>
        </row>
        <row r="1155">
          <cell r="F1155" t="str">
            <v>B-10</v>
          </cell>
          <cell r="G1155" t="str">
            <v>Generation</v>
          </cell>
          <cell r="I1155" t="str">
            <v>Energy</v>
          </cell>
          <cell r="J1155" t="str">
            <v>Summer</v>
          </cell>
          <cell r="K1155" t="str">
            <v>Off Peak</v>
          </cell>
          <cell r="O1155" t="str">
            <v>N/A</v>
          </cell>
          <cell r="T1155">
            <v>397421906.881585</v>
          </cell>
        </row>
        <row r="1156">
          <cell r="F1156" t="str">
            <v>B-10</v>
          </cell>
          <cell r="G1156" t="str">
            <v>Generation</v>
          </cell>
          <cell r="I1156" t="str">
            <v>Energy</v>
          </cell>
          <cell r="J1156" t="str">
            <v>Summer</v>
          </cell>
          <cell r="K1156" t="str">
            <v>Part Peak</v>
          </cell>
          <cell r="O1156" t="str">
            <v>N/A</v>
          </cell>
          <cell r="T1156">
            <v>112835117.16717</v>
          </cell>
        </row>
        <row r="1157">
          <cell r="F1157" t="str">
            <v>B-10</v>
          </cell>
          <cell r="G1157" t="str">
            <v>Generation</v>
          </cell>
          <cell r="I1157" t="str">
            <v>Energy</v>
          </cell>
          <cell r="J1157" t="str">
            <v>Summer</v>
          </cell>
          <cell r="K1157" t="str">
            <v>Peak</v>
          </cell>
          <cell r="O1157" t="str">
            <v>N/A</v>
          </cell>
          <cell r="T1157">
            <v>162877283.042059</v>
          </cell>
        </row>
        <row r="1158">
          <cell r="F1158" t="str">
            <v>B-10</v>
          </cell>
          <cell r="G1158" t="str">
            <v>Generation</v>
          </cell>
          <cell r="I1158" t="str">
            <v>Energy</v>
          </cell>
          <cell r="J1158" t="str">
            <v>Winter</v>
          </cell>
          <cell r="K1158" t="str">
            <v>Off Peak</v>
          </cell>
          <cell r="O1158" t="str">
            <v>N/A</v>
          </cell>
          <cell r="T1158">
            <v>861293756.31784999</v>
          </cell>
        </row>
        <row r="1159">
          <cell r="F1159" t="str">
            <v>B-10</v>
          </cell>
          <cell r="G1159" t="str">
            <v>Generation</v>
          </cell>
          <cell r="I1159" t="str">
            <v>Energy</v>
          </cell>
          <cell r="J1159" t="str">
            <v>Winter</v>
          </cell>
          <cell r="K1159" t="str">
            <v>Part Peak</v>
          </cell>
          <cell r="O1159" t="str">
            <v>N/A</v>
          </cell>
          <cell r="T1159">
            <v>277321254.98363698</v>
          </cell>
        </row>
        <row r="1160">
          <cell r="F1160" t="str">
            <v>B-10</v>
          </cell>
          <cell r="G1160" t="str">
            <v>Generation</v>
          </cell>
          <cell r="I1160" t="str">
            <v>Energy</v>
          </cell>
          <cell r="J1160" t="str">
            <v>Winter</v>
          </cell>
          <cell r="K1160" t="str">
            <v>Super Off</v>
          </cell>
          <cell r="O1160" t="str">
            <v>N/A</v>
          </cell>
          <cell r="T1160">
            <v>74413423.509888008</v>
          </cell>
        </row>
        <row r="1161">
          <cell r="F1161" t="str">
            <v>B-10</v>
          </cell>
          <cell r="G1161" t="str">
            <v>Generation</v>
          </cell>
          <cell r="I1161" t="str">
            <v>Energy</v>
          </cell>
          <cell r="J1161" t="str">
            <v>Summer</v>
          </cell>
          <cell r="K1161" t="str">
            <v>Off Peak</v>
          </cell>
          <cell r="O1161" t="str">
            <v>N/A</v>
          </cell>
          <cell r="T1161">
            <v>357158.22030400002</v>
          </cell>
        </row>
        <row r="1162">
          <cell r="F1162" t="str">
            <v>B-10</v>
          </cell>
          <cell r="G1162" t="str">
            <v>Generation</v>
          </cell>
          <cell r="I1162" t="str">
            <v>Energy</v>
          </cell>
          <cell r="J1162" t="str">
            <v>Summer</v>
          </cell>
          <cell r="K1162" t="str">
            <v>Part Peak</v>
          </cell>
          <cell r="O1162" t="str">
            <v>N/A</v>
          </cell>
          <cell r="T1162">
            <v>91268.316428000006</v>
          </cell>
        </row>
        <row r="1163">
          <cell r="F1163" t="str">
            <v>B-10</v>
          </cell>
          <cell r="G1163" t="str">
            <v>Generation</v>
          </cell>
          <cell r="I1163" t="str">
            <v>Energy</v>
          </cell>
          <cell r="J1163" t="str">
            <v>Summer</v>
          </cell>
          <cell r="K1163" t="str">
            <v>Peak</v>
          </cell>
          <cell r="O1163" t="str">
            <v>N/A</v>
          </cell>
          <cell r="T1163">
            <v>123432.994985</v>
          </cell>
        </row>
        <row r="1164">
          <cell r="F1164" t="str">
            <v>B-10</v>
          </cell>
          <cell r="G1164" t="str">
            <v>Generation</v>
          </cell>
          <cell r="I1164" t="str">
            <v>Energy</v>
          </cell>
          <cell r="J1164" t="str">
            <v>Winter</v>
          </cell>
          <cell r="K1164" t="str">
            <v>Off Peak</v>
          </cell>
          <cell r="O1164" t="str">
            <v>N/A</v>
          </cell>
          <cell r="T1164">
            <v>846717.47527599998</v>
          </cell>
        </row>
        <row r="1165">
          <cell r="F1165" t="str">
            <v>B-10</v>
          </cell>
          <cell r="G1165" t="str">
            <v>Generation</v>
          </cell>
          <cell r="I1165" t="str">
            <v>Energy</v>
          </cell>
          <cell r="J1165" t="str">
            <v>Winter</v>
          </cell>
          <cell r="K1165" t="str">
            <v>Part Peak</v>
          </cell>
          <cell r="O1165" t="str">
            <v>N/A</v>
          </cell>
          <cell r="T1165">
            <v>251951.04232800001</v>
          </cell>
        </row>
        <row r="1166">
          <cell r="F1166" t="str">
            <v>B-10</v>
          </cell>
          <cell r="G1166" t="str">
            <v>Generation</v>
          </cell>
          <cell r="I1166" t="str">
            <v>Energy</v>
          </cell>
          <cell r="J1166" t="str">
            <v>Winter</v>
          </cell>
          <cell r="K1166" t="str">
            <v>Super Off</v>
          </cell>
          <cell r="O1166" t="str">
            <v>N/A</v>
          </cell>
          <cell r="T1166">
            <v>74508.575693999999</v>
          </cell>
        </row>
        <row r="1167">
          <cell r="F1167" t="str">
            <v>B-10</v>
          </cell>
          <cell r="G1167" t="str">
            <v>Generation</v>
          </cell>
          <cell r="I1167" t="str">
            <v>Other Standby Revenue</v>
          </cell>
          <cell r="J1167" t="str">
            <v>N/A</v>
          </cell>
          <cell r="K1167" t="str">
            <v>N/A</v>
          </cell>
          <cell r="O1167" t="str">
            <v>N/A</v>
          </cell>
          <cell r="T1167">
            <v>908.58761600000003</v>
          </cell>
        </row>
        <row r="1168">
          <cell r="F1168" t="str">
            <v>B-10</v>
          </cell>
          <cell r="G1168" t="str">
            <v>Generation</v>
          </cell>
          <cell r="I1168" t="str">
            <v>Other Standby Revenue</v>
          </cell>
          <cell r="J1168" t="str">
            <v>N/A</v>
          </cell>
          <cell r="K1168" t="str">
            <v>N/A</v>
          </cell>
          <cell r="O1168" t="str">
            <v>N/A</v>
          </cell>
          <cell r="T1168">
            <v>3282.8683550000001</v>
          </cell>
        </row>
        <row r="1169">
          <cell r="F1169" t="str">
            <v>B-10</v>
          </cell>
          <cell r="G1169" t="str">
            <v>ND</v>
          </cell>
          <cell r="I1169" t="str">
            <v>DL</v>
          </cell>
          <cell r="J1169" t="str">
            <v>N/A</v>
          </cell>
          <cell r="K1169" t="str">
            <v>N/A</v>
          </cell>
          <cell r="O1169" t="str">
            <v>N/A</v>
          </cell>
          <cell r="T1169">
            <v>0</v>
          </cell>
        </row>
        <row r="1170">
          <cell r="F1170" t="str">
            <v>B-10</v>
          </cell>
          <cell r="G1170" t="str">
            <v>ND</v>
          </cell>
          <cell r="I1170" t="str">
            <v>DL</v>
          </cell>
          <cell r="J1170" t="str">
            <v>N/A</v>
          </cell>
          <cell r="K1170" t="str">
            <v>N/A</v>
          </cell>
          <cell r="O1170" t="str">
            <v>N/A</v>
          </cell>
          <cell r="T1170">
            <v>0</v>
          </cell>
        </row>
        <row r="1171">
          <cell r="F1171" t="str">
            <v>B-10</v>
          </cell>
          <cell r="G1171" t="str">
            <v>ND</v>
          </cell>
          <cell r="I1171" t="str">
            <v>DL</v>
          </cell>
          <cell r="J1171" t="str">
            <v>N/A</v>
          </cell>
          <cell r="K1171" t="str">
            <v>N/A</v>
          </cell>
          <cell r="O1171" t="str">
            <v>N/A</v>
          </cell>
          <cell r="T1171">
            <v>0</v>
          </cell>
        </row>
        <row r="1172">
          <cell r="F1172" t="str">
            <v>B-10</v>
          </cell>
          <cell r="G1172" t="str">
            <v>ND</v>
          </cell>
          <cell r="I1172" t="str">
            <v>Energy</v>
          </cell>
          <cell r="J1172" t="str">
            <v>Summer</v>
          </cell>
          <cell r="K1172" t="str">
            <v>Off Peak</v>
          </cell>
          <cell r="O1172" t="str">
            <v>N/A</v>
          </cell>
          <cell r="T1172">
            <v>4675202.5931109991</v>
          </cell>
        </row>
        <row r="1173">
          <cell r="F1173" t="str">
            <v>B-10</v>
          </cell>
          <cell r="G1173" t="str">
            <v>ND</v>
          </cell>
          <cell r="I1173" t="str">
            <v>Energy</v>
          </cell>
          <cell r="J1173" t="str">
            <v>Summer</v>
          </cell>
          <cell r="K1173" t="str">
            <v>Part Peak</v>
          </cell>
          <cell r="O1173" t="str">
            <v>N/A</v>
          </cell>
          <cell r="T1173">
            <v>1235569.6808159999</v>
          </cell>
        </row>
        <row r="1174">
          <cell r="F1174" t="str">
            <v>B-10</v>
          </cell>
          <cell r="G1174" t="str">
            <v>ND</v>
          </cell>
          <cell r="I1174" t="str">
            <v>Energy</v>
          </cell>
          <cell r="J1174" t="str">
            <v>Summer</v>
          </cell>
          <cell r="K1174" t="str">
            <v>Peak</v>
          </cell>
          <cell r="O1174" t="str">
            <v>N/A</v>
          </cell>
          <cell r="T1174">
            <v>1686045.4759810001</v>
          </cell>
        </row>
        <row r="1175">
          <cell r="F1175" t="str">
            <v>B-10</v>
          </cell>
          <cell r="G1175" t="str">
            <v>ND</v>
          </cell>
          <cell r="I1175" t="str">
            <v>Energy</v>
          </cell>
          <cell r="J1175" t="str">
            <v>Winter</v>
          </cell>
          <cell r="K1175" t="str">
            <v>Off Peak</v>
          </cell>
          <cell r="O1175" t="str">
            <v>N/A</v>
          </cell>
          <cell r="T1175">
            <v>10939942.527147001</v>
          </cell>
        </row>
        <row r="1176">
          <cell r="F1176" t="str">
            <v>B-10</v>
          </cell>
          <cell r="G1176" t="str">
            <v>ND</v>
          </cell>
          <cell r="I1176" t="str">
            <v>Energy</v>
          </cell>
          <cell r="J1176" t="str">
            <v>Winter</v>
          </cell>
          <cell r="K1176" t="str">
            <v>Part Peak</v>
          </cell>
          <cell r="O1176" t="str">
            <v>N/A</v>
          </cell>
          <cell r="T1176">
            <v>3442164.5815810002</v>
          </cell>
        </row>
        <row r="1177">
          <cell r="F1177" t="str">
            <v>B-10</v>
          </cell>
          <cell r="G1177" t="str">
            <v>ND</v>
          </cell>
          <cell r="I1177" t="str">
            <v>Energy</v>
          </cell>
          <cell r="J1177" t="str">
            <v>Winter</v>
          </cell>
          <cell r="K1177" t="str">
            <v>Super Off</v>
          </cell>
          <cell r="O1177" t="str">
            <v>N/A</v>
          </cell>
          <cell r="T1177">
            <v>760301.41751699999</v>
          </cell>
        </row>
        <row r="1178">
          <cell r="F1178" t="str">
            <v>B-10</v>
          </cell>
          <cell r="G1178" t="str">
            <v>ND</v>
          </cell>
          <cell r="I1178" t="str">
            <v>Energy</v>
          </cell>
          <cell r="J1178" t="str">
            <v>Summer</v>
          </cell>
          <cell r="K1178" t="str">
            <v>Off Peak</v>
          </cell>
          <cell r="O1178" t="str">
            <v>N/A</v>
          </cell>
          <cell r="T1178">
            <v>397421906.881585</v>
          </cell>
        </row>
        <row r="1179">
          <cell r="F1179" t="str">
            <v>B-10</v>
          </cell>
          <cell r="G1179" t="str">
            <v>ND</v>
          </cell>
          <cell r="I1179" t="str">
            <v>Energy</v>
          </cell>
          <cell r="J1179" t="str">
            <v>Summer</v>
          </cell>
          <cell r="K1179" t="str">
            <v>Part Peak</v>
          </cell>
          <cell r="O1179" t="str">
            <v>N/A</v>
          </cell>
          <cell r="T1179">
            <v>112835117.16717</v>
          </cell>
        </row>
        <row r="1180">
          <cell r="F1180" t="str">
            <v>B-10</v>
          </cell>
          <cell r="G1180" t="str">
            <v>ND</v>
          </cell>
          <cell r="I1180" t="str">
            <v>Energy</v>
          </cell>
          <cell r="J1180" t="str">
            <v>Summer</v>
          </cell>
          <cell r="K1180" t="str">
            <v>Peak</v>
          </cell>
          <cell r="O1180" t="str">
            <v>N/A</v>
          </cell>
          <cell r="T1180">
            <v>162877283.042059</v>
          </cell>
        </row>
        <row r="1181">
          <cell r="F1181" t="str">
            <v>B-10</v>
          </cell>
          <cell r="G1181" t="str">
            <v>ND</v>
          </cell>
          <cell r="I1181" t="str">
            <v>Energy</v>
          </cell>
          <cell r="J1181" t="str">
            <v>Winter</v>
          </cell>
          <cell r="K1181" t="str">
            <v>Off Peak</v>
          </cell>
          <cell r="O1181" t="str">
            <v>N/A</v>
          </cell>
          <cell r="T1181">
            <v>861293756.31784999</v>
          </cell>
        </row>
        <row r="1182">
          <cell r="F1182" t="str">
            <v>B-10</v>
          </cell>
          <cell r="G1182" t="str">
            <v>ND</v>
          </cell>
          <cell r="I1182" t="str">
            <v>Energy</v>
          </cell>
          <cell r="J1182" t="str">
            <v>Winter</v>
          </cell>
          <cell r="K1182" t="str">
            <v>Part Peak</v>
          </cell>
          <cell r="O1182" t="str">
            <v>N/A</v>
          </cell>
          <cell r="T1182">
            <v>277321254.98363698</v>
          </cell>
        </row>
        <row r="1183">
          <cell r="F1183" t="str">
            <v>B-10</v>
          </cell>
          <cell r="G1183" t="str">
            <v>ND</v>
          </cell>
          <cell r="I1183" t="str">
            <v>Energy</v>
          </cell>
          <cell r="J1183" t="str">
            <v>Winter</v>
          </cell>
          <cell r="K1183" t="str">
            <v>Super Off</v>
          </cell>
          <cell r="O1183" t="str">
            <v>N/A</v>
          </cell>
          <cell r="T1183">
            <v>74413423.509888008</v>
          </cell>
        </row>
        <row r="1184">
          <cell r="F1184" t="str">
            <v>B-10</v>
          </cell>
          <cell r="G1184" t="str">
            <v>ND</v>
          </cell>
          <cell r="I1184" t="str">
            <v>Energy</v>
          </cell>
          <cell r="J1184" t="str">
            <v>Summer</v>
          </cell>
          <cell r="K1184" t="str">
            <v>Off Peak</v>
          </cell>
          <cell r="O1184" t="str">
            <v>N/A</v>
          </cell>
          <cell r="T1184">
            <v>357158.22030400002</v>
          </cell>
        </row>
        <row r="1185">
          <cell r="F1185" t="str">
            <v>B-10</v>
          </cell>
          <cell r="G1185" t="str">
            <v>ND</v>
          </cell>
          <cell r="I1185" t="str">
            <v>Energy</v>
          </cell>
          <cell r="J1185" t="str">
            <v>Summer</v>
          </cell>
          <cell r="K1185" t="str">
            <v>Part Peak</v>
          </cell>
          <cell r="O1185" t="str">
            <v>N/A</v>
          </cell>
          <cell r="T1185">
            <v>91268.316428000006</v>
          </cell>
        </row>
        <row r="1186">
          <cell r="F1186" t="str">
            <v>B-10</v>
          </cell>
          <cell r="G1186" t="str">
            <v>ND</v>
          </cell>
          <cell r="I1186" t="str">
            <v>Energy</v>
          </cell>
          <cell r="J1186" t="str">
            <v>Summer</v>
          </cell>
          <cell r="K1186" t="str">
            <v>Peak</v>
          </cell>
          <cell r="O1186" t="str">
            <v>N/A</v>
          </cell>
          <cell r="T1186">
            <v>123432.994985</v>
          </cell>
        </row>
        <row r="1187">
          <cell r="F1187" t="str">
            <v>B-10</v>
          </cell>
          <cell r="G1187" t="str">
            <v>ND</v>
          </cell>
          <cell r="I1187" t="str">
            <v>Energy</v>
          </cell>
          <cell r="J1187" t="str">
            <v>Winter</v>
          </cell>
          <cell r="K1187" t="str">
            <v>Off Peak</v>
          </cell>
          <cell r="O1187" t="str">
            <v>N/A</v>
          </cell>
          <cell r="T1187">
            <v>846717.47527599998</v>
          </cell>
        </row>
        <row r="1188">
          <cell r="F1188" t="str">
            <v>B-10</v>
          </cell>
          <cell r="G1188" t="str">
            <v>ND</v>
          </cell>
          <cell r="I1188" t="str">
            <v>Energy</v>
          </cell>
          <cell r="J1188" t="str">
            <v>Winter</v>
          </cell>
          <cell r="K1188" t="str">
            <v>Part Peak</v>
          </cell>
          <cell r="O1188" t="str">
            <v>N/A</v>
          </cell>
          <cell r="T1188">
            <v>251951.04232800001</v>
          </cell>
        </row>
        <row r="1189">
          <cell r="F1189" t="str">
            <v>B-10</v>
          </cell>
          <cell r="G1189" t="str">
            <v>ND</v>
          </cell>
          <cell r="I1189" t="str">
            <v>Energy</v>
          </cell>
          <cell r="J1189" t="str">
            <v>Winter</v>
          </cell>
          <cell r="K1189" t="str">
            <v>Super Off</v>
          </cell>
          <cell r="O1189" t="str">
            <v>N/A</v>
          </cell>
          <cell r="T1189">
            <v>74508.575693999999</v>
          </cell>
        </row>
        <row r="1190">
          <cell r="F1190" t="str">
            <v>B-10</v>
          </cell>
          <cell r="G1190" t="str">
            <v>NSGC</v>
          </cell>
          <cell r="I1190" t="str">
            <v>Energy</v>
          </cell>
          <cell r="J1190" t="str">
            <v>Summer</v>
          </cell>
          <cell r="K1190" t="str">
            <v>Off Peak</v>
          </cell>
          <cell r="O1190" t="str">
            <v>N/A</v>
          </cell>
          <cell r="T1190">
            <v>4675202.5931109991</v>
          </cell>
        </row>
        <row r="1191">
          <cell r="F1191" t="str">
            <v>B-10</v>
          </cell>
          <cell r="G1191" t="str">
            <v>NSGC</v>
          </cell>
          <cell r="I1191" t="str">
            <v>Energy</v>
          </cell>
          <cell r="J1191" t="str">
            <v>Summer</v>
          </cell>
          <cell r="K1191" t="str">
            <v>Part Peak</v>
          </cell>
          <cell r="O1191" t="str">
            <v>N/A</v>
          </cell>
          <cell r="T1191">
            <v>1235569.6808159999</v>
          </cell>
        </row>
        <row r="1192">
          <cell r="F1192" t="str">
            <v>B-10</v>
          </cell>
          <cell r="G1192" t="str">
            <v>NSGC</v>
          </cell>
          <cell r="I1192" t="str">
            <v>Energy</v>
          </cell>
          <cell r="J1192" t="str">
            <v>Summer</v>
          </cell>
          <cell r="K1192" t="str">
            <v>Peak</v>
          </cell>
          <cell r="O1192" t="str">
            <v>N/A</v>
          </cell>
          <cell r="T1192">
            <v>1686045.4759810001</v>
          </cell>
        </row>
        <row r="1193">
          <cell r="F1193" t="str">
            <v>B-10</v>
          </cell>
          <cell r="G1193" t="str">
            <v>NSGC</v>
          </cell>
          <cell r="I1193" t="str">
            <v>Energy</v>
          </cell>
          <cell r="J1193" t="str">
            <v>Winter</v>
          </cell>
          <cell r="K1193" t="str">
            <v>Off Peak</v>
          </cell>
          <cell r="O1193" t="str">
            <v>N/A</v>
          </cell>
          <cell r="T1193">
            <v>10939942.527147001</v>
          </cell>
        </row>
        <row r="1194">
          <cell r="F1194" t="str">
            <v>B-10</v>
          </cell>
          <cell r="G1194" t="str">
            <v>NSGC</v>
          </cell>
          <cell r="I1194" t="str">
            <v>Energy</v>
          </cell>
          <cell r="J1194" t="str">
            <v>Winter</v>
          </cell>
          <cell r="K1194" t="str">
            <v>Part Peak</v>
          </cell>
          <cell r="O1194" t="str">
            <v>N/A</v>
          </cell>
          <cell r="T1194">
            <v>3442164.5815810002</v>
          </cell>
        </row>
        <row r="1195">
          <cell r="F1195" t="str">
            <v>B-10</v>
          </cell>
          <cell r="G1195" t="str">
            <v>NSGC</v>
          </cell>
          <cell r="I1195" t="str">
            <v>Energy</v>
          </cell>
          <cell r="J1195" t="str">
            <v>Winter</v>
          </cell>
          <cell r="K1195" t="str">
            <v>Super Off</v>
          </cell>
          <cell r="O1195" t="str">
            <v>N/A</v>
          </cell>
          <cell r="T1195">
            <v>760301.41751699999</v>
          </cell>
        </row>
        <row r="1196">
          <cell r="F1196" t="str">
            <v>B-10</v>
          </cell>
          <cell r="G1196" t="str">
            <v>NSGC</v>
          </cell>
          <cell r="I1196" t="str">
            <v>Energy</v>
          </cell>
          <cell r="J1196" t="str">
            <v>Summer</v>
          </cell>
          <cell r="K1196" t="str">
            <v>Off Peak</v>
          </cell>
          <cell r="O1196" t="str">
            <v>N/A</v>
          </cell>
          <cell r="T1196">
            <v>397421906.881585</v>
          </cell>
        </row>
        <row r="1197">
          <cell r="F1197" t="str">
            <v>B-10</v>
          </cell>
          <cell r="G1197" t="str">
            <v>NSGC</v>
          </cell>
          <cell r="I1197" t="str">
            <v>Energy</v>
          </cell>
          <cell r="J1197" t="str">
            <v>Summer</v>
          </cell>
          <cell r="K1197" t="str">
            <v>Part Peak</v>
          </cell>
          <cell r="O1197" t="str">
            <v>N/A</v>
          </cell>
          <cell r="T1197">
            <v>112835117.16717</v>
          </cell>
        </row>
        <row r="1198">
          <cell r="F1198" t="str">
            <v>B-10</v>
          </cell>
          <cell r="G1198" t="str">
            <v>NSGC</v>
          </cell>
          <cell r="I1198" t="str">
            <v>Energy</v>
          </cell>
          <cell r="J1198" t="str">
            <v>Summer</v>
          </cell>
          <cell r="K1198" t="str">
            <v>Peak</v>
          </cell>
          <cell r="O1198" t="str">
            <v>N/A</v>
          </cell>
          <cell r="T1198">
            <v>162877283.042059</v>
          </cell>
        </row>
        <row r="1199">
          <cell r="F1199" t="str">
            <v>B-10</v>
          </cell>
          <cell r="G1199" t="str">
            <v>NSGC</v>
          </cell>
          <cell r="I1199" t="str">
            <v>Energy</v>
          </cell>
          <cell r="J1199" t="str">
            <v>Winter</v>
          </cell>
          <cell r="K1199" t="str">
            <v>Off Peak</v>
          </cell>
          <cell r="O1199" t="str">
            <v>N/A</v>
          </cell>
          <cell r="T1199">
            <v>861293756.31784999</v>
          </cell>
        </row>
        <row r="1200">
          <cell r="F1200" t="str">
            <v>B-10</v>
          </cell>
          <cell r="G1200" t="str">
            <v>NSGC</v>
          </cell>
          <cell r="I1200" t="str">
            <v>Energy</v>
          </cell>
          <cell r="J1200" t="str">
            <v>Winter</v>
          </cell>
          <cell r="K1200" t="str">
            <v>Part Peak</v>
          </cell>
          <cell r="O1200" t="str">
            <v>N/A</v>
          </cell>
          <cell r="T1200">
            <v>277321254.98363698</v>
          </cell>
        </row>
        <row r="1201">
          <cell r="F1201" t="str">
            <v>B-10</v>
          </cell>
          <cell r="G1201" t="str">
            <v>NSGC</v>
          </cell>
          <cell r="I1201" t="str">
            <v>Energy</v>
          </cell>
          <cell r="J1201" t="str">
            <v>Winter</v>
          </cell>
          <cell r="K1201" t="str">
            <v>Super Off</v>
          </cell>
          <cell r="O1201" t="str">
            <v>N/A</v>
          </cell>
          <cell r="T1201">
            <v>74413423.509888008</v>
          </cell>
        </row>
        <row r="1202">
          <cell r="F1202" t="str">
            <v>B-10</v>
          </cell>
          <cell r="G1202" t="str">
            <v>NSGC</v>
          </cell>
          <cell r="I1202" t="str">
            <v>Energy</v>
          </cell>
          <cell r="J1202" t="str">
            <v>Summer</v>
          </cell>
          <cell r="K1202" t="str">
            <v>Off Peak</v>
          </cell>
          <cell r="O1202" t="str">
            <v>N/A</v>
          </cell>
          <cell r="T1202">
            <v>357158.22030400002</v>
          </cell>
        </row>
        <row r="1203">
          <cell r="F1203" t="str">
            <v>B-10</v>
          </cell>
          <cell r="G1203" t="str">
            <v>NSGC</v>
          </cell>
          <cell r="I1203" t="str">
            <v>Energy</v>
          </cell>
          <cell r="J1203" t="str">
            <v>Summer</v>
          </cell>
          <cell r="K1203" t="str">
            <v>Part Peak</v>
          </cell>
          <cell r="O1203" t="str">
            <v>N/A</v>
          </cell>
          <cell r="T1203">
            <v>91268.316428000006</v>
          </cell>
        </row>
        <row r="1204">
          <cell r="F1204" t="str">
            <v>B-10</v>
          </cell>
          <cell r="G1204" t="str">
            <v>NSGC</v>
          </cell>
          <cell r="I1204" t="str">
            <v>Energy</v>
          </cell>
          <cell r="J1204" t="str">
            <v>Summer</v>
          </cell>
          <cell r="K1204" t="str">
            <v>Peak</v>
          </cell>
          <cell r="O1204" t="str">
            <v>N/A</v>
          </cell>
          <cell r="T1204">
            <v>123432.994985</v>
          </cell>
        </row>
        <row r="1205">
          <cell r="F1205" t="str">
            <v>B-10</v>
          </cell>
          <cell r="G1205" t="str">
            <v>NSGC</v>
          </cell>
          <cell r="I1205" t="str">
            <v>Energy</v>
          </cell>
          <cell r="J1205" t="str">
            <v>Winter</v>
          </cell>
          <cell r="K1205" t="str">
            <v>Off Peak</v>
          </cell>
          <cell r="O1205" t="str">
            <v>N/A</v>
          </cell>
          <cell r="T1205">
            <v>846717.47527599998</v>
          </cell>
        </row>
        <row r="1206">
          <cell r="F1206" t="str">
            <v>B-10</v>
          </cell>
          <cell r="G1206" t="str">
            <v>NSGC</v>
          </cell>
          <cell r="I1206" t="str">
            <v>Energy</v>
          </cell>
          <cell r="J1206" t="str">
            <v>Winter</v>
          </cell>
          <cell r="K1206" t="str">
            <v>Part Peak</v>
          </cell>
          <cell r="O1206" t="str">
            <v>N/A</v>
          </cell>
          <cell r="T1206">
            <v>251951.04232800001</v>
          </cell>
        </row>
        <row r="1207">
          <cell r="F1207" t="str">
            <v>B-10</v>
          </cell>
          <cell r="G1207" t="str">
            <v>NSGC</v>
          </cell>
          <cell r="I1207" t="str">
            <v>Energy</v>
          </cell>
          <cell r="J1207" t="str">
            <v>Winter</v>
          </cell>
          <cell r="K1207" t="str">
            <v>Super Off</v>
          </cell>
          <cell r="O1207" t="str">
            <v>N/A</v>
          </cell>
          <cell r="T1207">
            <v>74508.575693999999</v>
          </cell>
        </row>
        <row r="1208">
          <cell r="F1208" t="str">
            <v>B-10</v>
          </cell>
          <cell r="G1208" t="str">
            <v>PCIA</v>
          </cell>
          <cell r="I1208" t="str">
            <v>Pre-09</v>
          </cell>
          <cell r="J1208" t="str">
            <v>N/A</v>
          </cell>
          <cell r="K1208" t="str">
            <v>N/A</v>
          </cell>
          <cell r="O1208" t="str">
            <v>N/A</v>
          </cell>
          <cell r="T1208">
            <v>0</v>
          </cell>
        </row>
        <row r="1209">
          <cell r="F1209" t="str">
            <v>B-10</v>
          </cell>
          <cell r="G1209" t="str">
            <v>PCIA</v>
          </cell>
          <cell r="I1209" t="str">
            <v>Pre-09</v>
          </cell>
          <cell r="J1209" t="str">
            <v>N/A</v>
          </cell>
          <cell r="K1209" t="str">
            <v>N/A</v>
          </cell>
          <cell r="O1209" t="str">
            <v>N/A</v>
          </cell>
          <cell r="T1209">
            <v>0</v>
          </cell>
        </row>
        <row r="1210">
          <cell r="F1210" t="str">
            <v>B-10</v>
          </cell>
          <cell r="G1210" t="str">
            <v>PCIA</v>
          </cell>
          <cell r="I1210" t="str">
            <v>Pre-09</v>
          </cell>
          <cell r="J1210" t="str">
            <v>N/A</v>
          </cell>
          <cell r="K1210" t="str">
            <v>N/A</v>
          </cell>
          <cell r="O1210" t="str">
            <v>N/A</v>
          </cell>
          <cell r="T1210">
            <v>0</v>
          </cell>
        </row>
        <row r="1211">
          <cell r="F1211" t="str">
            <v>B-10</v>
          </cell>
          <cell r="G1211" t="str">
            <v>PCIA</v>
          </cell>
          <cell r="I1211" t="str">
            <v>Vin 09</v>
          </cell>
          <cell r="J1211" t="str">
            <v>N/A</v>
          </cell>
          <cell r="K1211" t="str">
            <v>N/A</v>
          </cell>
          <cell r="O1211" t="str">
            <v>N/A</v>
          </cell>
          <cell r="T1211">
            <v>0</v>
          </cell>
        </row>
        <row r="1212">
          <cell r="F1212" t="str">
            <v>B-10</v>
          </cell>
          <cell r="G1212" t="str">
            <v>PCIA</v>
          </cell>
          <cell r="I1212" t="str">
            <v>Vin 09</v>
          </cell>
          <cell r="J1212" t="str">
            <v>N/A</v>
          </cell>
          <cell r="K1212" t="str">
            <v>N/A</v>
          </cell>
          <cell r="O1212" t="str">
            <v>N/A</v>
          </cell>
          <cell r="T1212">
            <v>0</v>
          </cell>
        </row>
        <row r="1213">
          <cell r="F1213" t="str">
            <v>B-10</v>
          </cell>
          <cell r="G1213" t="str">
            <v>PCIA</v>
          </cell>
          <cell r="I1213" t="str">
            <v>Vin 09</v>
          </cell>
          <cell r="J1213" t="str">
            <v>N/A</v>
          </cell>
          <cell r="K1213" t="str">
            <v>N/A</v>
          </cell>
          <cell r="O1213" t="str">
            <v>N/A</v>
          </cell>
          <cell r="T1213">
            <v>0</v>
          </cell>
        </row>
        <row r="1214">
          <cell r="F1214" t="str">
            <v>B-10</v>
          </cell>
          <cell r="G1214" t="str">
            <v>PCIA</v>
          </cell>
          <cell r="I1214" t="str">
            <v>Vin 10</v>
          </cell>
          <cell r="J1214" t="str">
            <v>N/A</v>
          </cell>
          <cell r="K1214" t="str">
            <v>N/A</v>
          </cell>
          <cell r="O1214" t="str">
            <v>N/A</v>
          </cell>
          <cell r="T1214">
            <v>0</v>
          </cell>
        </row>
        <row r="1215">
          <cell r="F1215" t="str">
            <v>B-10</v>
          </cell>
          <cell r="G1215" t="str">
            <v>PCIA</v>
          </cell>
          <cell r="I1215" t="str">
            <v>Vin 10</v>
          </cell>
          <cell r="J1215" t="str">
            <v>N/A</v>
          </cell>
          <cell r="K1215" t="str">
            <v>N/A</v>
          </cell>
          <cell r="O1215" t="str">
            <v>N/A</v>
          </cell>
          <cell r="T1215">
            <v>0</v>
          </cell>
        </row>
        <row r="1216">
          <cell r="F1216" t="str">
            <v>B-10</v>
          </cell>
          <cell r="G1216" t="str">
            <v>PCIA</v>
          </cell>
          <cell r="I1216" t="str">
            <v>Vin 10</v>
          </cell>
          <cell r="J1216" t="str">
            <v>N/A</v>
          </cell>
          <cell r="K1216" t="str">
            <v>N/A</v>
          </cell>
          <cell r="O1216" t="str">
            <v>N/A</v>
          </cell>
          <cell r="T1216">
            <v>0</v>
          </cell>
        </row>
        <row r="1217">
          <cell r="F1217" t="str">
            <v>B-10</v>
          </cell>
          <cell r="G1217" t="str">
            <v>PCIA</v>
          </cell>
          <cell r="I1217" t="str">
            <v>Vin 11</v>
          </cell>
          <cell r="J1217" t="str">
            <v>N/A</v>
          </cell>
          <cell r="K1217" t="str">
            <v>N/A</v>
          </cell>
          <cell r="O1217" t="str">
            <v>N/A</v>
          </cell>
          <cell r="T1217">
            <v>0</v>
          </cell>
        </row>
        <row r="1218">
          <cell r="F1218" t="str">
            <v>B-10</v>
          </cell>
          <cell r="G1218" t="str">
            <v>PCIA</v>
          </cell>
          <cell r="I1218" t="str">
            <v>Vin 11</v>
          </cell>
          <cell r="J1218" t="str">
            <v>N/A</v>
          </cell>
          <cell r="K1218" t="str">
            <v>N/A</v>
          </cell>
          <cell r="O1218" t="str">
            <v>N/A</v>
          </cell>
          <cell r="T1218">
            <v>0</v>
          </cell>
        </row>
        <row r="1219">
          <cell r="F1219" t="str">
            <v>B-10</v>
          </cell>
          <cell r="G1219" t="str">
            <v>PCIA</v>
          </cell>
          <cell r="I1219" t="str">
            <v>Vin 11</v>
          </cell>
          <cell r="J1219" t="str">
            <v>N/A</v>
          </cell>
          <cell r="K1219" t="str">
            <v>N/A</v>
          </cell>
          <cell r="O1219" t="str">
            <v>N/A</v>
          </cell>
          <cell r="T1219">
            <v>0</v>
          </cell>
        </row>
        <row r="1220">
          <cell r="F1220" t="str">
            <v>B-10</v>
          </cell>
          <cell r="G1220" t="str">
            <v>PCIA</v>
          </cell>
          <cell r="I1220" t="str">
            <v>Vin 12</v>
          </cell>
          <cell r="J1220" t="str">
            <v>N/A</v>
          </cell>
          <cell r="K1220" t="str">
            <v>N/A</v>
          </cell>
          <cell r="O1220" t="str">
            <v>N/A</v>
          </cell>
          <cell r="T1220">
            <v>0</v>
          </cell>
        </row>
        <row r="1221">
          <cell r="F1221" t="str">
            <v>B-10</v>
          </cell>
          <cell r="G1221" t="str">
            <v>PCIA</v>
          </cell>
          <cell r="I1221" t="str">
            <v>Vin 12</v>
          </cell>
          <cell r="J1221" t="str">
            <v>N/A</v>
          </cell>
          <cell r="K1221" t="str">
            <v>N/A</v>
          </cell>
          <cell r="O1221" t="str">
            <v>N/A</v>
          </cell>
          <cell r="T1221">
            <v>0</v>
          </cell>
        </row>
        <row r="1222">
          <cell r="F1222" t="str">
            <v>B-10</v>
          </cell>
          <cell r="G1222" t="str">
            <v>PCIA</v>
          </cell>
          <cell r="I1222" t="str">
            <v>Vin 12</v>
          </cell>
          <cell r="J1222" t="str">
            <v>N/A</v>
          </cell>
          <cell r="K1222" t="str">
            <v>N/A</v>
          </cell>
          <cell r="O1222" t="str">
            <v>N/A</v>
          </cell>
          <cell r="T1222">
            <v>0</v>
          </cell>
        </row>
        <row r="1223">
          <cell r="F1223" t="str">
            <v>B-10</v>
          </cell>
          <cell r="G1223" t="str">
            <v>PCIA</v>
          </cell>
          <cell r="I1223" t="str">
            <v>Vin 13</v>
          </cell>
          <cell r="J1223" t="str">
            <v>N/A</v>
          </cell>
          <cell r="K1223" t="str">
            <v>N/A</v>
          </cell>
          <cell r="O1223" t="str">
            <v>N/A</v>
          </cell>
          <cell r="T1223">
            <v>0</v>
          </cell>
        </row>
        <row r="1224">
          <cell r="F1224" t="str">
            <v>B-10</v>
          </cell>
          <cell r="G1224" t="str">
            <v>PCIA</v>
          </cell>
          <cell r="I1224" t="str">
            <v>Vin 13</v>
          </cell>
          <cell r="J1224" t="str">
            <v>N/A</v>
          </cell>
          <cell r="K1224" t="str">
            <v>N/A</v>
          </cell>
          <cell r="O1224" t="str">
            <v>N/A</v>
          </cell>
          <cell r="T1224">
            <v>0</v>
          </cell>
        </row>
        <row r="1225">
          <cell r="F1225" t="str">
            <v>B-10</v>
          </cell>
          <cell r="G1225" t="str">
            <v>PCIA</v>
          </cell>
          <cell r="I1225" t="str">
            <v>Vin 13</v>
          </cell>
          <cell r="J1225" t="str">
            <v>N/A</v>
          </cell>
          <cell r="K1225" t="str">
            <v>N/A</v>
          </cell>
          <cell r="O1225" t="str">
            <v>N/A</v>
          </cell>
          <cell r="T1225">
            <v>0</v>
          </cell>
        </row>
        <row r="1226">
          <cell r="F1226" t="str">
            <v>B-10</v>
          </cell>
          <cell r="G1226" t="str">
            <v>PCIA</v>
          </cell>
          <cell r="I1226" t="str">
            <v>Vin 14</v>
          </cell>
          <cell r="J1226" t="str">
            <v>N/A</v>
          </cell>
          <cell r="K1226" t="str">
            <v>N/A</v>
          </cell>
          <cell r="O1226" t="str">
            <v>N/A</v>
          </cell>
          <cell r="T1226">
            <v>0</v>
          </cell>
        </row>
        <row r="1227">
          <cell r="F1227" t="str">
            <v>B-10</v>
          </cell>
          <cell r="G1227" t="str">
            <v>PCIA</v>
          </cell>
          <cell r="I1227" t="str">
            <v>Vin 14</v>
          </cell>
          <cell r="J1227" t="str">
            <v>N/A</v>
          </cell>
          <cell r="K1227" t="str">
            <v>N/A</v>
          </cell>
          <cell r="O1227" t="str">
            <v>N/A</v>
          </cell>
          <cell r="T1227">
            <v>0</v>
          </cell>
        </row>
        <row r="1228">
          <cell r="F1228" t="str">
            <v>B-10</v>
          </cell>
          <cell r="G1228" t="str">
            <v>PCIA</v>
          </cell>
          <cell r="I1228" t="str">
            <v>Vin 14</v>
          </cell>
          <cell r="J1228" t="str">
            <v>N/A</v>
          </cell>
          <cell r="K1228" t="str">
            <v>N/A</v>
          </cell>
          <cell r="O1228" t="str">
            <v>N/A</v>
          </cell>
          <cell r="T1228">
            <v>0</v>
          </cell>
        </row>
        <row r="1229">
          <cell r="F1229" t="str">
            <v>B-10</v>
          </cell>
          <cell r="G1229" t="str">
            <v>PCIA</v>
          </cell>
          <cell r="I1229" t="str">
            <v>Vin 15</v>
          </cell>
          <cell r="J1229" t="str">
            <v>N/A</v>
          </cell>
          <cell r="K1229" t="str">
            <v>N/A</v>
          </cell>
          <cell r="O1229" t="str">
            <v>N/A</v>
          </cell>
          <cell r="T1229">
            <v>0</v>
          </cell>
        </row>
        <row r="1230">
          <cell r="F1230" t="str">
            <v>B-10</v>
          </cell>
          <cell r="G1230" t="str">
            <v>PCIA</v>
          </cell>
          <cell r="I1230" t="str">
            <v>Vin 15</v>
          </cell>
          <cell r="J1230" t="str">
            <v>N/A</v>
          </cell>
          <cell r="K1230" t="str">
            <v>N/A</v>
          </cell>
          <cell r="O1230" t="str">
            <v>N/A</v>
          </cell>
          <cell r="T1230">
            <v>0</v>
          </cell>
        </row>
        <row r="1231">
          <cell r="F1231" t="str">
            <v>B-10</v>
          </cell>
          <cell r="G1231" t="str">
            <v>PCIA</v>
          </cell>
          <cell r="I1231" t="str">
            <v>Vin 15</v>
          </cell>
          <cell r="J1231" t="str">
            <v>N/A</v>
          </cell>
          <cell r="K1231" t="str">
            <v>N/A</v>
          </cell>
          <cell r="O1231" t="str">
            <v>N/A</v>
          </cell>
          <cell r="T1231">
            <v>0</v>
          </cell>
        </row>
        <row r="1232">
          <cell r="F1232" t="str">
            <v>B-10</v>
          </cell>
          <cell r="G1232" t="str">
            <v>PCIA</v>
          </cell>
          <cell r="I1232" t="str">
            <v>Vin 16</v>
          </cell>
          <cell r="J1232" t="str">
            <v>N/A</v>
          </cell>
          <cell r="K1232" t="str">
            <v>N/A</v>
          </cell>
          <cell r="O1232" t="str">
            <v>N/A</v>
          </cell>
          <cell r="T1232">
            <v>0</v>
          </cell>
        </row>
        <row r="1233">
          <cell r="F1233" t="str">
            <v>B-10</v>
          </cell>
          <cell r="G1233" t="str">
            <v>PCIA</v>
          </cell>
          <cell r="I1233" t="str">
            <v>Vin 16</v>
          </cell>
          <cell r="J1233" t="str">
            <v>N/A</v>
          </cell>
          <cell r="K1233" t="str">
            <v>N/A</v>
          </cell>
          <cell r="O1233" t="str">
            <v>N/A</v>
          </cell>
          <cell r="T1233">
            <v>0</v>
          </cell>
        </row>
        <row r="1234">
          <cell r="F1234" t="str">
            <v>B-10</v>
          </cell>
          <cell r="G1234" t="str">
            <v>PCIA</v>
          </cell>
          <cell r="I1234" t="str">
            <v>Vin 16</v>
          </cell>
          <cell r="J1234" t="str">
            <v>N/A</v>
          </cell>
          <cell r="K1234" t="str">
            <v>N/A</v>
          </cell>
          <cell r="O1234" t="str">
            <v>N/A</v>
          </cell>
          <cell r="T1234">
            <v>0</v>
          </cell>
        </row>
        <row r="1235">
          <cell r="F1235" t="str">
            <v>B-10</v>
          </cell>
          <cell r="G1235" t="str">
            <v>PCIA</v>
          </cell>
          <cell r="I1235" t="str">
            <v>Vin 17</v>
          </cell>
          <cell r="J1235" t="str">
            <v>N/A</v>
          </cell>
          <cell r="K1235" t="str">
            <v>N/A</v>
          </cell>
          <cell r="O1235" t="str">
            <v>N/A</v>
          </cell>
          <cell r="T1235">
            <v>0</v>
          </cell>
        </row>
        <row r="1236">
          <cell r="F1236" t="str">
            <v>B-10</v>
          </cell>
          <cell r="G1236" t="str">
            <v>PCIA</v>
          </cell>
          <cell r="I1236" t="str">
            <v>Vin 17</v>
          </cell>
          <cell r="J1236" t="str">
            <v>N/A</v>
          </cell>
          <cell r="K1236" t="str">
            <v>N/A</v>
          </cell>
          <cell r="O1236" t="str">
            <v>N/A</v>
          </cell>
          <cell r="T1236">
            <v>0</v>
          </cell>
        </row>
        <row r="1237">
          <cell r="F1237" t="str">
            <v>B-10</v>
          </cell>
          <cell r="G1237" t="str">
            <v>PCIA</v>
          </cell>
          <cell r="I1237" t="str">
            <v>Vin 17</v>
          </cell>
          <cell r="J1237" t="str">
            <v>N/A</v>
          </cell>
          <cell r="K1237" t="str">
            <v>N/A</v>
          </cell>
          <cell r="O1237" t="str">
            <v>N/A</v>
          </cell>
          <cell r="T1237">
            <v>0</v>
          </cell>
        </row>
        <row r="1238">
          <cell r="F1238" t="str">
            <v>B-10</v>
          </cell>
          <cell r="G1238" t="str">
            <v>PCIA</v>
          </cell>
          <cell r="I1238" t="str">
            <v>Vin 18</v>
          </cell>
          <cell r="J1238" t="str">
            <v>N/A</v>
          </cell>
          <cell r="K1238" t="str">
            <v>N/A</v>
          </cell>
          <cell r="O1238" t="str">
            <v>N/A</v>
          </cell>
          <cell r="T1238">
            <v>0</v>
          </cell>
        </row>
        <row r="1239">
          <cell r="F1239" t="str">
            <v>B-10</v>
          </cell>
          <cell r="G1239" t="str">
            <v>PCIA</v>
          </cell>
          <cell r="I1239" t="str">
            <v>Vin 18</v>
          </cell>
          <cell r="J1239" t="str">
            <v>N/A</v>
          </cell>
          <cell r="K1239" t="str">
            <v>N/A</v>
          </cell>
          <cell r="O1239" t="str">
            <v>N/A</v>
          </cell>
          <cell r="T1239">
            <v>0</v>
          </cell>
        </row>
        <row r="1240">
          <cell r="F1240" t="str">
            <v>B-10</v>
          </cell>
          <cell r="G1240" t="str">
            <v>PCIA</v>
          </cell>
          <cell r="I1240" t="str">
            <v>Vin 18</v>
          </cell>
          <cell r="J1240" t="str">
            <v>N/A</v>
          </cell>
          <cell r="K1240" t="str">
            <v>N/A</v>
          </cell>
          <cell r="O1240" t="str">
            <v>N/A</v>
          </cell>
          <cell r="T1240">
            <v>0</v>
          </cell>
        </row>
        <row r="1241">
          <cell r="F1241" t="str">
            <v>B-10</v>
          </cell>
          <cell r="G1241" t="str">
            <v>PPP</v>
          </cell>
          <cell r="I1241" t="str">
            <v>DL</v>
          </cell>
          <cell r="J1241" t="str">
            <v>N/A</v>
          </cell>
          <cell r="K1241" t="str">
            <v>N/A</v>
          </cell>
          <cell r="O1241" t="str">
            <v>N/A</v>
          </cell>
          <cell r="T1241">
            <v>0</v>
          </cell>
        </row>
        <row r="1242">
          <cell r="F1242" t="str">
            <v>B-10</v>
          </cell>
          <cell r="G1242" t="str">
            <v>PPP</v>
          </cell>
          <cell r="I1242" t="str">
            <v>DL</v>
          </cell>
          <cell r="J1242" t="str">
            <v>N/A</v>
          </cell>
          <cell r="K1242" t="str">
            <v>N/A</v>
          </cell>
          <cell r="O1242" t="str">
            <v>N/A</v>
          </cell>
          <cell r="T1242">
            <v>0</v>
          </cell>
        </row>
        <row r="1243">
          <cell r="F1243" t="str">
            <v>B-10</v>
          </cell>
          <cell r="G1243" t="str">
            <v>PPP</v>
          </cell>
          <cell r="I1243" t="str">
            <v>DL</v>
          </cell>
          <cell r="J1243" t="str">
            <v>N/A</v>
          </cell>
          <cell r="K1243" t="str">
            <v>N/A</v>
          </cell>
          <cell r="O1243" t="str">
            <v>N/A</v>
          </cell>
          <cell r="T1243">
            <v>0</v>
          </cell>
        </row>
        <row r="1244">
          <cell r="F1244" t="str">
            <v>B-10</v>
          </cell>
          <cell r="G1244" t="str">
            <v>PPP</v>
          </cell>
          <cell r="I1244" t="str">
            <v>Energy</v>
          </cell>
          <cell r="J1244" t="str">
            <v>Summer</v>
          </cell>
          <cell r="K1244" t="str">
            <v>Off Peak</v>
          </cell>
          <cell r="O1244" t="str">
            <v>N/A</v>
          </cell>
          <cell r="T1244">
            <v>4675202.5931109991</v>
          </cell>
        </row>
        <row r="1245">
          <cell r="F1245" t="str">
            <v>B-10</v>
          </cell>
          <cell r="G1245" t="str">
            <v>PPP</v>
          </cell>
          <cell r="I1245" t="str">
            <v>Energy</v>
          </cell>
          <cell r="J1245" t="str">
            <v>Summer</v>
          </cell>
          <cell r="K1245" t="str">
            <v>Part Peak</v>
          </cell>
          <cell r="O1245" t="str">
            <v>N/A</v>
          </cell>
          <cell r="T1245">
            <v>1235569.6808159999</v>
          </cell>
        </row>
        <row r="1246">
          <cell r="F1246" t="str">
            <v>B-10</v>
          </cell>
          <cell r="G1246" t="str">
            <v>PPP</v>
          </cell>
          <cell r="I1246" t="str">
            <v>Energy</v>
          </cell>
          <cell r="J1246" t="str">
            <v>Summer</v>
          </cell>
          <cell r="K1246" t="str">
            <v>Peak</v>
          </cell>
          <cell r="O1246" t="str">
            <v>N/A</v>
          </cell>
          <cell r="T1246">
            <v>1686045.4759810001</v>
          </cell>
        </row>
        <row r="1247">
          <cell r="F1247" t="str">
            <v>B-10</v>
          </cell>
          <cell r="G1247" t="str">
            <v>PPP</v>
          </cell>
          <cell r="I1247" t="str">
            <v>Energy</v>
          </cell>
          <cell r="J1247" t="str">
            <v>Winter</v>
          </cell>
          <cell r="K1247" t="str">
            <v>Off Peak</v>
          </cell>
          <cell r="O1247" t="str">
            <v>N/A</v>
          </cell>
          <cell r="T1247">
            <v>10939942.527147001</v>
          </cell>
        </row>
        <row r="1248">
          <cell r="F1248" t="str">
            <v>B-10</v>
          </cell>
          <cell r="G1248" t="str">
            <v>PPP</v>
          </cell>
          <cell r="I1248" t="str">
            <v>Energy</v>
          </cell>
          <cell r="J1248" t="str">
            <v>Winter</v>
          </cell>
          <cell r="K1248" t="str">
            <v>Part Peak</v>
          </cell>
          <cell r="O1248" t="str">
            <v>N/A</v>
          </cell>
          <cell r="T1248">
            <v>3442164.5815810002</v>
          </cell>
        </row>
        <row r="1249">
          <cell r="F1249" t="str">
            <v>B-10</v>
          </cell>
          <cell r="G1249" t="str">
            <v>PPP</v>
          </cell>
          <cell r="I1249" t="str">
            <v>Energy</v>
          </cell>
          <cell r="J1249" t="str">
            <v>Winter</v>
          </cell>
          <cell r="K1249" t="str">
            <v>Super Off</v>
          </cell>
          <cell r="O1249" t="str">
            <v>N/A</v>
          </cell>
          <cell r="T1249">
            <v>760301.41751699999</v>
          </cell>
        </row>
        <row r="1250">
          <cell r="F1250" t="str">
            <v>B-10</v>
          </cell>
          <cell r="G1250" t="str">
            <v>PPP</v>
          </cell>
          <cell r="I1250" t="str">
            <v>Energy</v>
          </cell>
          <cell r="J1250" t="str">
            <v>Summer</v>
          </cell>
          <cell r="K1250" t="str">
            <v>Off Peak</v>
          </cell>
          <cell r="O1250" t="str">
            <v>N/A</v>
          </cell>
          <cell r="T1250">
            <v>4675202.5931109991</v>
          </cell>
        </row>
        <row r="1251">
          <cell r="F1251" t="str">
            <v>B-10</v>
          </cell>
          <cell r="G1251" t="str">
            <v>PPP</v>
          </cell>
          <cell r="I1251" t="str">
            <v>Energy</v>
          </cell>
          <cell r="J1251" t="str">
            <v>Summer</v>
          </cell>
          <cell r="K1251" t="str">
            <v>Part Peak</v>
          </cell>
          <cell r="O1251" t="str">
            <v>N/A</v>
          </cell>
          <cell r="T1251">
            <v>1235569.6808159999</v>
          </cell>
        </row>
        <row r="1252">
          <cell r="F1252" t="str">
            <v>B-10</v>
          </cell>
          <cell r="G1252" t="str">
            <v>PPP</v>
          </cell>
          <cell r="I1252" t="str">
            <v>Energy</v>
          </cell>
          <cell r="J1252" t="str">
            <v>Summer</v>
          </cell>
          <cell r="K1252" t="str">
            <v>Peak</v>
          </cell>
          <cell r="O1252" t="str">
            <v>N/A</v>
          </cell>
          <cell r="T1252">
            <v>1686045.4759810001</v>
          </cell>
        </row>
        <row r="1253">
          <cell r="F1253" t="str">
            <v>B-10</v>
          </cell>
          <cell r="G1253" t="str">
            <v>PPP</v>
          </cell>
          <cell r="I1253" t="str">
            <v>Energy</v>
          </cell>
          <cell r="J1253" t="str">
            <v>Winter</v>
          </cell>
          <cell r="K1253" t="str">
            <v>Off Peak</v>
          </cell>
          <cell r="O1253" t="str">
            <v>N/A</v>
          </cell>
          <cell r="T1253">
            <v>10939942.527147001</v>
          </cell>
        </row>
        <row r="1254">
          <cell r="F1254" t="str">
            <v>B-10</v>
          </cell>
          <cell r="G1254" t="str">
            <v>PPP</v>
          </cell>
          <cell r="I1254" t="str">
            <v>Energy</v>
          </cell>
          <cell r="J1254" t="str">
            <v>Winter</v>
          </cell>
          <cell r="K1254" t="str">
            <v>Part Peak</v>
          </cell>
          <cell r="O1254" t="str">
            <v>N/A</v>
          </cell>
          <cell r="T1254">
            <v>3442164.5815810002</v>
          </cell>
        </row>
        <row r="1255">
          <cell r="F1255" t="str">
            <v>B-10</v>
          </cell>
          <cell r="G1255" t="str">
            <v>PPP</v>
          </cell>
          <cell r="I1255" t="str">
            <v>Energy</v>
          </cell>
          <cell r="J1255" t="str">
            <v>Winter</v>
          </cell>
          <cell r="K1255" t="str">
            <v>Super Off</v>
          </cell>
          <cell r="O1255" t="str">
            <v>N/A</v>
          </cell>
          <cell r="T1255">
            <v>760301.41751699999</v>
          </cell>
        </row>
        <row r="1256">
          <cell r="F1256" t="str">
            <v>B-10</v>
          </cell>
          <cell r="G1256" t="str">
            <v>PPP</v>
          </cell>
          <cell r="I1256" t="str">
            <v>Energy</v>
          </cell>
          <cell r="J1256" t="str">
            <v>Summer</v>
          </cell>
          <cell r="K1256" t="str">
            <v>Off Peak</v>
          </cell>
          <cell r="O1256" t="str">
            <v>N/A</v>
          </cell>
          <cell r="T1256">
            <v>397421906.881585</v>
          </cell>
        </row>
        <row r="1257">
          <cell r="F1257" t="str">
            <v>B-10</v>
          </cell>
          <cell r="G1257" t="str">
            <v>PPP</v>
          </cell>
          <cell r="I1257" t="str">
            <v>Energy</v>
          </cell>
          <cell r="J1257" t="str">
            <v>Summer</v>
          </cell>
          <cell r="K1257" t="str">
            <v>Part Peak</v>
          </cell>
          <cell r="O1257" t="str">
            <v>N/A</v>
          </cell>
          <cell r="T1257">
            <v>112835117.16717</v>
          </cell>
        </row>
        <row r="1258">
          <cell r="F1258" t="str">
            <v>B-10</v>
          </cell>
          <cell r="G1258" t="str">
            <v>PPP</v>
          </cell>
          <cell r="I1258" t="str">
            <v>Energy</v>
          </cell>
          <cell r="J1258" t="str">
            <v>Summer</v>
          </cell>
          <cell r="K1258" t="str">
            <v>Peak</v>
          </cell>
          <cell r="O1258" t="str">
            <v>N/A</v>
          </cell>
          <cell r="T1258">
            <v>162877283.042059</v>
          </cell>
        </row>
        <row r="1259">
          <cell r="F1259" t="str">
            <v>B-10</v>
          </cell>
          <cell r="G1259" t="str">
            <v>PPP</v>
          </cell>
          <cell r="I1259" t="str">
            <v>Energy</v>
          </cell>
          <cell r="J1259" t="str">
            <v>Winter</v>
          </cell>
          <cell r="K1259" t="str">
            <v>Off Peak</v>
          </cell>
          <cell r="O1259" t="str">
            <v>N/A</v>
          </cell>
          <cell r="T1259">
            <v>861293756.31784999</v>
          </cell>
        </row>
        <row r="1260">
          <cell r="F1260" t="str">
            <v>B-10</v>
          </cell>
          <cell r="G1260" t="str">
            <v>PPP</v>
          </cell>
          <cell r="I1260" t="str">
            <v>Energy</v>
          </cell>
          <cell r="J1260" t="str">
            <v>Winter</v>
          </cell>
          <cell r="K1260" t="str">
            <v>Part Peak</v>
          </cell>
          <cell r="O1260" t="str">
            <v>N/A</v>
          </cell>
          <cell r="T1260">
            <v>277321254.98363698</v>
          </cell>
        </row>
        <row r="1261">
          <cell r="F1261" t="str">
            <v>B-10</v>
          </cell>
          <cell r="G1261" t="str">
            <v>PPP</v>
          </cell>
          <cell r="I1261" t="str">
            <v>Energy</v>
          </cell>
          <cell r="J1261" t="str">
            <v>Winter</v>
          </cell>
          <cell r="K1261" t="str">
            <v>Super Off</v>
          </cell>
          <cell r="O1261" t="str">
            <v>N/A</v>
          </cell>
          <cell r="T1261">
            <v>74413423.509888008</v>
          </cell>
        </row>
        <row r="1262">
          <cell r="F1262" t="str">
            <v>B-10</v>
          </cell>
          <cell r="G1262" t="str">
            <v>PPP</v>
          </cell>
          <cell r="I1262" t="str">
            <v>Energy</v>
          </cell>
          <cell r="J1262" t="str">
            <v>Summer</v>
          </cell>
          <cell r="K1262" t="str">
            <v>Off Peak</v>
          </cell>
          <cell r="O1262" t="str">
            <v>N/A</v>
          </cell>
          <cell r="T1262">
            <v>397421906.881585</v>
          </cell>
        </row>
        <row r="1263">
          <cell r="F1263" t="str">
            <v>B-10</v>
          </cell>
          <cell r="G1263" t="str">
            <v>PPP</v>
          </cell>
          <cell r="I1263" t="str">
            <v>Energy</v>
          </cell>
          <cell r="J1263" t="str">
            <v>Summer</v>
          </cell>
          <cell r="K1263" t="str">
            <v>Part Peak</v>
          </cell>
          <cell r="O1263" t="str">
            <v>N/A</v>
          </cell>
          <cell r="T1263">
            <v>112835117.16717</v>
          </cell>
        </row>
        <row r="1264">
          <cell r="F1264" t="str">
            <v>B-10</v>
          </cell>
          <cell r="G1264" t="str">
            <v>PPP</v>
          </cell>
          <cell r="I1264" t="str">
            <v>Energy</v>
          </cell>
          <cell r="J1264" t="str">
            <v>Summer</v>
          </cell>
          <cell r="K1264" t="str">
            <v>Peak</v>
          </cell>
          <cell r="O1264" t="str">
            <v>N/A</v>
          </cell>
          <cell r="T1264">
            <v>162877283.042059</v>
          </cell>
        </row>
        <row r="1265">
          <cell r="F1265" t="str">
            <v>B-10</v>
          </cell>
          <cell r="G1265" t="str">
            <v>PPP</v>
          </cell>
          <cell r="I1265" t="str">
            <v>Energy</v>
          </cell>
          <cell r="J1265" t="str">
            <v>Winter</v>
          </cell>
          <cell r="K1265" t="str">
            <v>Off Peak</v>
          </cell>
          <cell r="O1265" t="str">
            <v>N/A</v>
          </cell>
          <cell r="T1265">
            <v>861293756.31784999</v>
          </cell>
        </row>
        <row r="1266">
          <cell r="F1266" t="str">
            <v>B-10</v>
          </cell>
          <cell r="G1266" t="str">
            <v>PPP</v>
          </cell>
          <cell r="I1266" t="str">
            <v>Energy</v>
          </cell>
          <cell r="J1266" t="str">
            <v>Winter</v>
          </cell>
          <cell r="K1266" t="str">
            <v>Part Peak</v>
          </cell>
          <cell r="O1266" t="str">
            <v>N/A</v>
          </cell>
          <cell r="T1266">
            <v>277321254.98363698</v>
          </cell>
        </row>
        <row r="1267">
          <cell r="F1267" t="str">
            <v>B-10</v>
          </cell>
          <cell r="G1267" t="str">
            <v>PPP</v>
          </cell>
          <cell r="I1267" t="str">
            <v>Energy</v>
          </cell>
          <cell r="J1267" t="str">
            <v>Winter</v>
          </cell>
          <cell r="K1267" t="str">
            <v>Super Off</v>
          </cell>
          <cell r="O1267" t="str">
            <v>N/A</v>
          </cell>
          <cell r="T1267">
            <v>74413423.509888008</v>
          </cell>
        </row>
        <row r="1268">
          <cell r="F1268" t="str">
            <v>B-10</v>
          </cell>
          <cell r="G1268" t="str">
            <v>PPP</v>
          </cell>
          <cell r="I1268" t="str">
            <v>Energy</v>
          </cell>
          <cell r="J1268" t="str">
            <v>Summer</v>
          </cell>
          <cell r="K1268" t="str">
            <v>Off Peak</v>
          </cell>
          <cell r="O1268" t="str">
            <v>N/A</v>
          </cell>
          <cell r="T1268">
            <v>357158.22030400002</v>
          </cell>
        </row>
        <row r="1269">
          <cell r="F1269" t="str">
            <v>B-10</v>
          </cell>
          <cell r="G1269" t="str">
            <v>PPP</v>
          </cell>
          <cell r="I1269" t="str">
            <v>Energy</v>
          </cell>
          <cell r="J1269" t="str">
            <v>Summer</v>
          </cell>
          <cell r="K1269" t="str">
            <v>Part Peak</v>
          </cell>
          <cell r="O1269" t="str">
            <v>N/A</v>
          </cell>
          <cell r="T1269">
            <v>91268.316428000006</v>
          </cell>
        </row>
        <row r="1270">
          <cell r="F1270" t="str">
            <v>B-10</v>
          </cell>
          <cell r="G1270" t="str">
            <v>PPP</v>
          </cell>
          <cell r="I1270" t="str">
            <v>Energy</v>
          </cell>
          <cell r="J1270" t="str">
            <v>Summer</v>
          </cell>
          <cell r="K1270" t="str">
            <v>Peak</v>
          </cell>
          <cell r="O1270" t="str">
            <v>N/A</v>
          </cell>
          <cell r="T1270">
            <v>123432.994985</v>
          </cell>
        </row>
        <row r="1271">
          <cell r="F1271" t="str">
            <v>B-10</v>
          </cell>
          <cell r="G1271" t="str">
            <v>PPP</v>
          </cell>
          <cell r="I1271" t="str">
            <v>Energy</v>
          </cell>
          <cell r="J1271" t="str">
            <v>Winter</v>
          </cell>
          <cell r="K1271" t="str">
            <v>Off Peak</v>
          </cell>
          <cell r="O1271" t="str">
            <v>N/A</v>
          </cell>
          <cell r="T1271">
            <v>846717.47527599998</v>
          </cell>
        </row>
        <row r="1272">
          <cell r="F1272" t="str">
            <v>B-10</v>
          </cell>
          <cell r="G1272" t="str">
            <v>PPP</v>
          </cell>
          <cell r="I1272" t="str">
            <v>Energy</v>
          </cell>
          <cell r="J1272" t="str">
            <v>Winter</v>
          </cell>
          <cell r="K1272" t="str">
            <v>Part Peak</v>
          </cell>
          <cell r="O1272" t="str">
            <v>N/A</v>
          </cell>
          <cell r="T1272">
            <v>251951.04232800001</v>
          </cell>
        </row>
        <row r="1273">
          <cell r="F1273" t="str">
            <v>B-10</v>
          </cell>
          <cell r="G1273" t="str">
            <v>PPP</v>
          </cell>
          <cell r="I1273" t="str">
            <v>Energy</v>
          </cell>
          <cell r="J1273" t="str">
            <v>Winter</v>
          </cell>
          <cell r="K1273" t="str">
            <v>Super Off</v>
          </cell>
          <cell r="O1273" t="str">
            <v>N/A</v>
          </cell>
          <cell r="T1273">
            <v>74508.575693999999</v>
          </cell>
        </row>
        <row r="1274">
          <cell r="F1274" t="str">
            <v>B-10</v>
          </cell>
          <cell r="G1274" t="str">
            <v>PPP</v>
          </cell>
          <cell r="I1274" t="str">
            <v>Energy</v>
          </cell>
          <cell r="J1274" t="str">
            <v>Summer</v>
          </cell>
          <cell r="K1274" t="str">
            <v>Off Peak</v>
          </cell>
          <cell r="O1274" t="str">
            <v>N/A</v>
          </cell>
          <cell r="T1274">
            <v>357158.22030400002</v>
          </cell>
        </row>
        <row r="1275">
          <cell r="F1275" t="str">
            <v>B-10</v>
          </cell>
          <cell r="G1275" t="str">
            <v>PPP</v>
          </cell>
          <cell r="I1275" t="str">
            <v>Energy</v>
          </cell>
          <cell r="J1275" t="str">
            <v>Summer</v>
          </cell>
          <cell r="K1275" t="str">
            <v>Part Peak</v>
          </cell>
          <cell r="O1275" t="str">
            <v>N/A</v>
          </cell>
          <cell r="T1275">
            <v>91268.316428000006</v>
          </cell>
        </row>
        <row r="1276">
          <cell r="F1276" t="str">
            <v>B-10</v>
          </cell>
          <cell r="G1276" t="str">
            <v>PPP</v>
          </cell>
          <cell r="I1276" t="str">
            <v>Energy</v>
          </cell>
          <cell r="J1276" t="str">
            <v>Summer</v>
          </cell>
          <cell r="K1276" t="str">
            <v>Peak</v>
          </cell>
          <cell r="O1276" t="str">
            <v>N/A</v>
          </cell>
          <cell r="T1276">
            <v>123432.994985</v>
          </cell>
        </row>
        <row r="1277">
          <cell r="F1277" t="str">
            <v>B-10</v>
          </cell>
          <cell r="G1277" t="str">
            <v>PPP</v>
          </cell>
          <cell r="I1277" t="str">
            <v>Energy</v>
          </cell>
          <cell r="J1277" t="str">
            <v>Winter</v>
          </cell>
          <cell r="K1277" t="str">
            <v>Off Peak</v>
          </cell>
          <cell r="O1277" t="str">
            <v>N/A</v>
          </cell>
          <cell r="T1277">
            <v>846717.47527599998</v>
          </cell>
        </row>
        <row r="1278">
          <cell r="F1278" t="str">
            <v>B-10</v>
          </cell>
          <cell r="G1278" t="str">
            <v>PPP</v>
          </cell>
          <cell r="I1278" t="str">
            <v>Energy</v>
          </cell>
          <cell r="J1278" t="str">
            <v>Winter</v>
          </cell>
          <cell r="K1278" t="str">
            <v>Part Peak</v>
          </cell>
          <cell r="O1278" t="str">
            <v>N/A</v>
          </cell>
          <cell r="T1278">
            <v>251951.04232800001</v>
          </cell>
        </row>
        <row r="1279">
          <cell r="F1279" t="str">
            <v>B-10</v>
          </cell>
          <cell r="G1279" t="str">
            <v>PPP</v>
          </cell>
          <cell r="I1279" t="str">
            <v>Energy</v>
          </cell>
          <cell r="J1279" t="str">
            <v>Winter</v>
          </cell>
          <cell r="K1279" t="str">
            <v>Super Off</v>
          </cell>
          <cell r="O1279" t="str">
            <v>N/A</v>
          </cell>
          <cell r="T1279">
            <v>74508.575693999999</v>
          </cell>
        </row>
        <row r="1280">
          <cell r="F1280" t="str">
            <v>B-10</v>
          </cell>
          <cell r="G1280" t="str">
            <v>RS</v>
          </cell>
          <cell r="I1280" t="str">
            <v>Demand</v>
          </cell>
          <cell r="J1280" t="str">
            <v>Summer</v>
          </cell>
          <cell r="K1280" t="str">
            <v>Maximum kW</v>
          </cell>
          <cell r="O1280" t="str">
            <v>N/A</v>
          </cell>
          <cell r="T1280">
            <v>31177.810326999999</v>
          </cell>
        </row>
        <row r="1281">
          <cell r="F1281" t="str">
            <v>B-10</v>
          </cell>
          <cell r="G1281" t="str">
            <v>RS</v>
          </cell>
          <cell r="I1281" t="str">
            <v>Demand</v>
          </cell>
          <cell r="J1281" t="str">
            <v>Winter</v>
          </cell>
          <cell r="K1281" t="str">
            <v>Maximum kW</v>
          </cell>
          <cell r="O1281" t="str">
            <v>N/A</v>
          </cell>
          <cell r="T1281">
            <v>62888.698549000001</v>
          </cell>
        </row>
        <row r="1282">
          <cell r="F1282" t="str">
            <v>B-10</v>
          </cell>
          <cell r="G1282" t="str">
            <v>RS</v>
          </cell>
          <cell r="I1282" t="str">
            <v>Demand</v>
          </cell>
          <cell r="J1282" t="str">
            <v>Summer</v>
          </cell>
          <cell r="K1282" t="str">
            <v>Maximum kW</v>
          </cell>
          <cell r="O1282" t="str">
            <v>N/A</v>
          </cell>
          <cell r="T1282">
            <v>2792518.994649</v>
          </cell>
        </row>
        <row r="1283">
          <cell r="F1283" t="str">
            <v>B-10</v>
          </cell>
          <cell r="G1283" t="str">
            <v>RS</v>
          </cell>
          <cell r="I1283" t="str">
            <v>Demand</v>
          </cell>
          <cell r="J1283" t="str">
            <v>Winter</v>
          </cell>
          <cell r="K1283" t="str">
            <v>Maximum kW</v>
          </cell>
          <cell r="O1283" t="str">
            <v>N/A</v>
          </cell>
          <cell r="T1283">
            <v>5159784.5005170004</v>
          </cell>
        </row>
        <row r="1284">
          <cell r="F1284" t="str">
            <v>B-10</v>
          </cell>
          <cell r="G1284" t="str">
            <v>RS</v>
          </cell>
          <cell r="I1284" t="str">
            <v>Demand</v>
          </cell>
          <cell r="J1284" t="str">
            <v>Summer</v>
          </cell>
          <cell r="K1284" t="str">
            <v>Maximum kW</v>
          </cell>
          <cell r="O1284" t="str">
            <v>N/A</v>
          </cell>
          <cell r="T1284">
            <v>1649.5521100000001</v>
          </cell>
        </row>
        <row r="1285">
          <cell r="F1285" t="str">
            <v>B-10</v>
          </cell>
          <cell r="G1285" t="str">
            <v>RS</v>
          </cell>
          <cell r="I1285" t="str">
            <v>Demand</v>
          </cell>
          <cell r="J1285" t="str">
            <v>Winter</v>
          </cell>
          <cell r="K1285" t="str">
            <v>Maximum kW</v>
          </cell>
          <cell r="O1285" t="str">
            <v>N/A</v>
          </cell>
          <cell r="T1285">
            <v>3549.0274169999998</v>
          </cell>
        </row>
        <row r="1286">
          <cell r="F1286" t="str">
            <v>B-10</v>
          </cell>
          <cell r="G1286" t="str">
            <v>RS</v>
          </cell>
          <cell r="I1286" t="str">
            <v>Energy</v>
          </cell>
          <cell r="J1286" t="str">
            <v>Summer</v>
          </cell>
          <cell r="K1286" t="str">
            <v>Off Peak</v>
          </cell>
          <cell r="O1286" t="str">
            <v>N/A</v>
          </cell>
          <cell r="T1286">
            <v>4675202.5931109991</v>
          </cell>
        </row>
        <row r="1287">
          <cell r="F1287" t="str">
            <v>B-10</v>
          </cell>
          <cell r="G1287" t="str">
            <v>RS</v>
          </cell>
          <cell r="I1287" t="str">
            <v>Energy</v>
          </cell>
          <cell r="J1287" t="str">
            <v>Summer</v>
          </cell>
          <cell r="K1287" t="str">
            <v>Part Peak</v>
          </cell>
          <cell r="O1287" t="str">
            <v>N/A</v>
          </cell>
          <cell r="T1287">
            <v>1235569.6808159999</v>
          </cell>
        </row>
        <row r="1288">
          <cell r="F1288" t="str">
            <v>B-10</v>
          </cell>
          <cell r="G1288" t="str">
            <v>RS</v>
          </cell>
          <cell r="I1288" t="str">
            <v>Energy</v>
          </cell>
          <cell r="J1288" t="str">
            <v>Summer</v>
          </cell>
          <cell r="K1288" t="str">
            <v>Peak</v>
          </cell>
          <cell r="O1288" t="str">
            <v>N/A</v>
          </cell>
          <cell r="T1288">
            <v>1686045.4759810001</v>
          </cell>
        </row>
        <row r="1289">
          <cell r="F1289" t="str">
            <v>B-10</v>
          </cell>
          <cell r="G1289" t="str">
            <v>RS</v>
          </cell>
          <cell r="I1289" t="str">
            <v>Energy</v>
          </cell>
          <cell r="J1289" t="str">
            <v>Winter</v>
          </cell>
          <cell r="K1289" t="str">
            <v>Off Peak</v>
          </cell>
          <cell r="O1289" t="str">
            <v>N/A</v>
          </cell>
          <cell r="T1289">
            <v>10939942.527147001</v>
          </cell>
        </row>
        <row r="1290">
          <cell r="F1290" t="str">
            <v>B-10</v>
          </cell>
          <cell r="G1290" t="str">
            <v>RS</v>
          </cell>
          <cell r="I1290" t="str">
            <v>Energy</v>
          </cell>
          <cell r="J1290" t="str">
            <v>Winter</v>
          </cell>
          <cell r="K1290" t="str">
            <v>Part Peak</v>
          </cell>
          <cell r="O1290" t="str">
            <v>N/A</v>
          </cell>
          <cell r="T1290">
            <v>3442164.5815810002</v>
          </cell>
        </row>
        <row r="1291">
          <cell r="F1291" t="str">
            <v>B-10</v>
          </cell>
          <cell r="G1291" t="str">
            <v>RS</v>
          </cell>
          <cell r="I1291" t="str">
            <v>Energy</v>
          </cell>
          <cell r="J1291" t="str">
            <v>Winter</v>
          </cell>
          <cell r="K1291" t="str">
            <v>Super Off</v>
          </cell>
          <cell r="O1291" t="str">
            <v>N/A</v>
          </cell>
          <cell r="T1291">
            <v>760301.41751699999</v>
          </cell>
        </row>
        <row r="1292">
          <cell r="F1292" t="str">
            <v>B-10</v>
          </cell>
          <cell r="G1292" t="str">
            <v>RS</v>
          </cell>
          <cell r="I1292" t="str">
            <v>Energy</v>
          </cell>
          <cell r="J1292" t="str">
            <v>Summer</v>
          </cell>
          <cell r="K1292" t="str">
            <v>Off Peak</v>
          </cell>
          <cell r="O1292" t="str">
            <v>N/A</v>
          </cell>
          <cell r="T1292">
            <v>397421906.881585</v>
          </cell>
        </row>
        <row r="1293">
          <cell r="F1293" t="str">
            <v>B-10</v>
          </cell>
          <cell r="G1293" t="str">
            <v>RS</v>
          </cell>
          <cell r="I1293" t="str">
            <v>Energy</v>
          </cell>
          <cell r="J1293" t="str">
            <v>Summer</v>
          </cell>
          <cell r="K1293" t="str">
            <v>Part Peak</v>
          </cell>
          <cell r="O1293" t="str">
            <v>N/A</v>
          </cell>
          <cell r="T1293">
            <v>112835117.16717</v>
          </cell>
        </row>
        <row r="1294">
          <cell r="F1294" t="str">
            <v>B-10</v>
          </cell>
          <cell r="G1294" t="str">
            <v>RS</v>
          </cell>
          <cell r="I1294" t="str">
            <v>Energy</v>
          </cell>
          <cell r="J1294" t="str">
            <v>Summer</v>
          </cell>
          <cell r="K1294" t="str">
            <v>Peak</v>
          </cell>
          <cell r="O1294" t="str">
            <v>N/A</v>
          </cell>
          <cell r="T1294">
            <v>162877283.042059</v>
          </cell>
        </row>
        <row r="1295">
          <cell r="F1295" t="str">
            <v>B-10</v>
          </cell>
          <cell r="G1295" t="str">
            <v>RS</v>
          </cell>
          <cell r="I1295" t="str">
            <v>Energy</v>
          </cell>
          <cell r="J1295" t="str">
            <v>Winter</v>
          </cell>
          <cell r="K1295" t="str">
            <v>Off Peak</v>
          </cell>
          <cell r="O1295" t="str">
            <v>N/A</v>
          </cell>
          <cell r="T1295">
            <v>861293756.31784999</v>
          </cell>
        </row>
        <row r="1296">
          <cell r="F1296" t="str">
            <v>B-10</v>
          </cell>
          <cell r="G1296" t="str">
            <v>RS</v>
          </cell>
          <cell r="I1296" t="str">
            <v>Energy</v>
          </cell>
          <cell r="J1296" t="str">
            <v>Winter</v>
          </cell>
          <cell r="K1296" t="str">
            <v>Part Peak</v>
          </cell>
          <cell r="O1296" t="str">
            <v>N/A</v>
          </cell>
          <cell r="T1296">
            <v>277321254.98363698</v>
          </cell>
        </row>
        <row r="1297">
          <cell r="F1297" t="str">
            <v>B-10</v>
          </cell>
          <cell r="G1297" t="str">
            <v>RS</v>
          </cell>
          <cell r="I1297" t="str">
            <v>Energy</v>
          </cell>
          <cell r="J1297" t="str">
            <v>Winter</v>
          </cell>
          <cell r="K1297" t="str">
            <v>Super Off</v>
          </cell>
          <cell r="O1297" t="str">
            <v>N/A</v>
          </cell>
          <cell r="T1297">
            <v>74413423.509888008</v>
          </cell>
        </row>
        <row r="1298">
          <cell r="F1298" t="str">
            <v>B-10</v>
          </cell>
          <cell r="G1298" t="str">
            <v>RS</v>
          </cell>
          <cell r="I1298" t="str">
            <v>Energy</v>
          </cell>
          <cell r="J1298" t="str">
            <v>Summer</v>
          </cell>
          <cell r="K1298" t="str">
            <v>Off Peak</v>
          </cell>
          <cell r="O1298" t="str">
            <v>N/A</v>
          </cell>
          <cell r="T1298">
            <v>357158.22030400002</v>
          </cell>
        </row>
        <row r="1299">
          <cell r="F1299" t="str">
            <v>B-10</v>
          </cell>
          <cell r="G1299" t="str">
            <v>RS</v>
          </cell>
          <cell r="I1299" t="str">
            <v>Energy</v>
          </cell>
          <cell r="J1299" t="str">
            <v>Summer</v>
          </cell>
          <cell r="K1299" t="str">
            <v>Part Peak</v>
          </cell>
          <cell r="O1299" t="str">
            <v>N/A</v>
          </cell>
          <cell r="T1299">
            <v>91268.316428000006</v>
          </cell>
        </row>
        <row r="1300">
          <cell r="F1300" t="str">
            <v>B-10</v>
          </cell>
          <cell r="G1300" t="str">
            <v>RS</v>
          </cell>
          <cell r="I1300" t="str">
            <v>Energy</v>
          </cell>
          <cell r="J1300" t="str">
            <v>Summer</v>
          </cell>
          <cell r="K1300" t="str">
            <v>Peak</v>
          </cell>
          <cell r="O1300" t="str">
            <v>N/A</v>
          </cell>
          <cell r="T1300">
            <v>123432.994985</v>
          </cell>
        </row>
        <row r="1301">
          <cell r="F1301" t="str">
            <v>B-10</v>
          </cell>
          <cell r="G1301" t="str">
            <v>RS</v>
          </cell>
          <cell r="I1301" t="str">
            <v>Energy</v>
          </cell>
          <cell r="J1301" t="str">
            <v>Winter</v>
          </cell>
          <cell r="K1301" t="str">
            <v>Off Peak</v>
          </cell>
          <cell r="O1301" t="str">
            <v>N/A</v>
          </cell>
          <cell r="T1301">
            <v>846717.47527599998</v>
          </cell>
        </row>
        <row r="1302">
          <cell r="F1302" t="str">
            <v>B-10</v>
          </cell>
          <cell r="G1302" t="str">
            <v>RS</v>
          </cell>
          <cell r="I1302" t="str">
            <v>Energy</v>
          </cell>
          <cell r="J1302" t="str">
            <v>Winter</v>
          </cell>
          <cell r="K1302" t="str">
            <v>Part Peak</v>
          </cell>
          <cell r="O1302" t="str">
            <v>N/A</v>
          </cell>
          <cell r="T1302">
            <v>251951.04232800001</v>
          </cell>
        </row>
        <row r="1303">
          <cell r="F1303" t="str">
            <v>B-10</v>
          </cell>
          <cell r="G1303" t="str">
            <v>RS</v>
          </cell>
          <cell r="I1303" t="str">
            <v>Energy</v>
          </cell>
          <cell r="J1303" t="str">
            <v>Winter</v>
          </cell>
          <cell r="K1303" t="str">
            <v>Super Off</v>
          </cell>
          <cell r="O1303" t="str">
            <v>N/A</v>
          </cell>
          <cell r="T1303">
            <v>74508.575693999999</v>
          </cell>
        </row>
        <row r="1304">
          <cell r="F1304" t="str">
            <v>B-10</v>
          </cell>
          <cell r="G1304" t="str">
            <v>RS</v>
          </cell>
          <cell r="I1304" t="str">
            <v>Other Standby Revenue</v>
          </cell>
          <cell r="J1304" t="str">
            <v>N/A</v>
          </cell>
          <cell r="K1304" t="str">
            <v>N/A</v>
          </cell>
          <cell r="O1304" t="str">
            <v>N/A</v>
          </cell>
          <cell r="T1304">
            <v>908.58761600000003</v>
          </cell>
        </row>
        <row r="1305">
          <cell r="F1305" t="str">
            <v>B-10</v>
          </cell>
          <cell r="G1305" t="str">
            <v>RS</v>
          </cell>
          <cell r="I1305" t="str">
            <v>Other Standby Revenue</v>
          </cell>
          <cell r="J1305" t="str">
            <v>N/A</v>
          </cell>
          <cell r="K1305" t="str">
            <v>N/A</v>
          </cell>
          <cell r="O1305" t="str">
            <v>N/A</v>
          </cell>
          <cell r="T1305">
            <v>3282.8683550000001</v>
          </cell>
        </row>
        <row r="1306">
          <cell r="F1306" t="str">
            <v>B-10</v>
          </cell>
          <cell r="G1306" t="str">
            <v>TRA</v>
          </cell>
          <cell r="I1306" t="str">
            <v>Energy</v>
          </cell>
          <cell r="J1306" t="str">
            <v>Summer</v>
          </cell>
          <cell r="K1306" t="str">
            <v>Off Peak</v>
          </cell>
          <cell r="O1306" t="str">
            <v>N/A</v>
          </cell>
          <cell r="T1306">
            <v>4675202.5931109991</v>
          </cell>
        </row>
        <row r="1307">
          <cell r="F1307" t="str">
            <v>B-10</v>
          </cell>
          <cell r="G1307" t="str">
            <v>TRA</v>
          </cell>
          <cell r="I1307" t="str">
            <v>Energy</v>
          </cell>
          <cell r="J1307" t="str">
            <v>Summer</v>
          </cell>
          <cell r="K1307" t="str">
            <v>Part Peak</v>
          </cell>
          <cell r="O1307" t="str">
            <v>N/A</v>
          </cell>
          <cell r="T1307">
            <v>1235569.6808159999</v>
          </cell>
        </row>
        <row r="1308">
          <cell r="F1308" t="str">
            <v>B-10</v>
          </cell>
          <cell r="G1308" t="str">
            <v>TRA</v>
          </cell>
          <cell r="I1308" t="str">
            <v>Energy</v>
          </cell>
          <cell r="J1308" t="str">
            <v>Summer</v>
          </cell>
          <cell r="K1308" t="str">
            <v>Peak</v>
          </cell>
          <cell r="O1308" t="str">
            <v>N/A</v>
          </cell>
          <cell r="T1308">
            <v>1686045.4759810001</v>
          </cell>
        </row>
        <row r="1309">
          <cell r="F1309" t="str">
            <v>B-10</v>
          </cell>
          <cell r="G1309" t="str">
            <v>TRA</v>
          </cell>
          <cell r="I1309" t="str">
            <v>Energy</v>
          </cell>
          <cell r="J1309" t="str">
            <v>Winter</v>
          </cell>
          <cell r="K1309" t="str">
            <v>Off Peak</v>
          </cell>
          <cell r="O1309" t="str">
            <v>N/A</v>
          </cell>
          <cell r="T1309">
            <v>10939942.527147001</v>
          </cell>
        </row>
        <row r="1310">
          <cell r="F1310" t="str">
            <v>B-10</v>
          </cell>
          <cell r="G1310" t="str">
            <v>TRA</v>
          </cell>
          <cell r="I1310" t="str">
            <v>Energy</v>
          </cell>
          <cell r="J1310" t="str">
            <v>Winter</v>
          </cell>
          <cell r="K1310" t="str">
            <v>Part Peak</v>
          </cell>
          <cell r="O1310" t="str">
            <v>N/A</v>
          </cell>
          <cell r="T1310">
            <v>3442164.5815810002</v>
          </cell>
        </row>
        <row r="1311">
          <cell r="F1311" t="str">
            <v>B-10</v>
          </cell>
          <cell r="G1311" t="str">
            <v>TRA</v>
          </cell>
          <cell r="I1311" t="str">
            <v>Energy</v>
          </cell>
          <cell r="J1311" t="str">
            <v>Winter</v>
          </cell>
          <cell r="K1311" t="str">
            <v>Super Off</v>
          </cell>
          <cell r="O1311" t="str">
            <v>N/A</v>
          </cell>
          <cell r="T1311">
            <v>760301.41751699999</v>
          </cell>
        </row>
        <row r="1312">
          <cell r="F1312" t="str">
            <v>B-10</v>
          </cell>
          <cell r="G1312" t="str">
            <v>TRA</v>
          </cell>
          <cell r="I1312" t="str">
            <v>Energy</v>
          </cell>
          <cell r="J1312" t="str">
            <v>Summer</v>
          </cell>
          <cell r="K1312" t="str">
            <v>Off Peak</v>
          </cell>
          <cell r="O1312" t="str">
            <v>N/A</v>
          </cell>
          <cell r="T1312">
            <v>4675202.5931109991</v>
          </cell>
        </row>
        <row r="1313">
          <cell r="F1313" t="str">
            <v>B-10</v>
          </cell>
          <cell r="G1313" t="str">
            <v>TRA</v>
          </cell>
          <cell r="I1313" t="str">
            <v>Energy</v>
          </cell>
          <cell r="J1313" t="str">
            <v>Summer</v>
          </cell>
          <cell r="K1313" t="str">
            <v>Part Peak</v>
          </cell>
          <cell r="O1313" t="str">
            <v>N/A</v>
          </cell>
          <cell r="T1313">
            <v>1235569.6808159999</v>
          </cell>
        </row>
        <row r="1314">
          <cell r="F1314" t="str">
            <v>B-10</v>
          </cell>
          <cell r="G1314" t="str">
            <v>TRA</v>
          </cell>
          <cell r="I1314" t="str">
            <v>Energy</v>
          </cell>
          <cell r="J1314" t="str">
            <v>Summer</v>
          </cell>
          <cell r="K1314" t="str">
            <v>Peak</v>
          </cell>
          <cell r="O1314" t="str">
            <v>N/A</v>
          </cell>
          <cell r="T1314">
            <v>1686045.4759810001</v>
          </cell>
        </row>
        <row r="1315">
          <cell r="F1315" t="str">
            <v>B-10</v>
          </cell>
          <cell r="G1315" t="str">
            <v>TRA</v>
          </cell>
          <cell r="I1315" t="str">
            <v>Energy</v>
          </cell>
          <cell r="J1315" t="str">
            <v>Winter</v>
          </cell>
          <cell r="K1315" t="str">
            <v>Off Peak</v>
          </cell>
          <cell r="O1315" t="str">
            <v>N/A</v>
          </cell>
          <cell r="T1315">
            <v>10939942.527147001</v>
          </cell>
        </row>
        <row r="1316">
          <cell r="F1316" t="str">
            <v>B-10</v>
          </cell>
          <cell r="G1316" t="str">
            <v>TRA</v>
          </cell>
          <cell r="I1316" t="str">
            <v>Energy</v>
          </cell>
          <cell r="J1316" t="str">
            <v>Winter</v>
          </cell>
          <cell r="K1316" t="str">
            <v>Part Peak</v>
          </cell>
          <cell r="O1316" t="str">
            <v>N/A</v>
          </cell>
          <cell r="T1316">
            <v>3442164.5815810002</v>
          </cell>
        </row>
        <row r="1317">
          <cell r="F1317" t="str">
            <v>B-10</v>
          </cell>
          <cell r="G1317" t="str">
            <v>TRA</v>
          </cell>
          <cell r="I1317" t="str">
            <v>Energy</v>
          </cell>
          <cell r="J1317" t="str">
            <v>Winter</v>
          </cell>
          <cell r="K1317" t="str">
            <v>Super Off</v>
          </cell>
          <cell r="O1317" t="str">
            <v>N/A</v>
          </cell>
          <cell r="T1317">
            <v>760301.41751699999</v>
          </cell>
        </row>
        <row r="1318">
          <cell r="F1318" t="str">
            <v>B-10</v>
          </cell>
          <cell r="G1318" t="str">
            <v>TRA</v>
          </cell>
          <cell r="I1318" t="str">
            <v>Energy</v>
          </cell>
          <cell r="J1318" t="str">
            <v>Summer</v>
          </cell>
          <cell r="K1318" t="str">
            <v>Off Peak</v>
          </cell>
          <cell r="O1318" t="str">
            <v>N/A</v>
          </cell>
          <cell r="T1318">
            <v>4675202.5931109991</v>
          </cell>
        </row>
        <row r="1319">
          <cell r="F1319" t="str">
            <v>B-10</v>
          </cell>
          <cell r="G1319" t="str">
            <v>TRA</v>
          </cell>
          <cell r="I1319" t="str">
            <v>Energy</v>
          </cell>
          <cell r="J1319" t="str">
            <v>Summer</v>
          </cell>
          <cell r="K1319" t="str">
            <v>Part Peak</v>
          </cell>
          <cell r="O1319" t="str">
            <v>N/A</v>
          </cell>
          <cell r="T1319">
            <v>1235569.6808159999</v>
          </cell>
        </row>
        <row r="1320">
          <cell r="F1320" t="str">
            <v>B-10</v>
          </cell>
          <cell r="G1320" t="str">
            <v>TRA</v>
          </cell>
          <cell r="I1320" t="str">
            <v>Energy</v>
          </cell>
          <cell r="J1320" t="str">
            <v>Summer</v>
          </cell>
          <cell r="K1320" t="str">
            <v>Peak</v>
          </cell>
          <cell r="O1320" t="str">
            <v>N/A</v>
          </cell>
          <cell r="T1320">
            <v>1686045.4759810001</v>
          </cell>
        </row>
        <row r="1321">
          <cell r="F1321" t="str">
            <v>B-10</v>
          </cell>
          <cell r="G1321" t="str">
            <v>TRA</v>
          </cell>
          <cell r="I1321" t="str">
            <v>Energy</v>
          </cell>
          <cell r="J1321" t="str">
            <v>Winter</v>
          </cell>
          <cell r="K1321" t="str">
            <v>Off Peak</v>
          </cell>
          <cell r="O1321" t="str">
            <v>N/A</v>
          </cell>
          <cell r="T1321">
            <v>10939942.527147001</v>
          </cell>
        </row>
        <row r="1322">
          <cell r="F1322" t="str">
            <v>B-10</v>
          </cell>
          <cell r="G1322" t="str">
            <v>TRA</v>
          </cell>
          <cell r="I1322" t="str">
            <v>Energy</v>
          </cell>
          <cell r="J1322" t="str">
            <v>Winter</v>
          </cell>
          <cell r="K1322" t="str">
            <v>Part Peak</v>
          </cell>
          <cell r="O1322" t="str">
            <v>N/A</v>
          </cell>
          <cell r="T1322">
            <v>3442164.5815810002</v>
          </cell>
        </row>
        <row r="1323">
          <cell r="F1323" t="str">
            <v>B-10</v>
          </cell>
          <cell r="G1323" t="str">
            <v>TRA</v>
          </cell>
          <cell r="I1323" t="str">
            <v>Energy</v>
          </cell>
          <cell r="J1323" t="str">
            <v>Winter</v>
          </cell>
          <cell r="K1323" t="str">
            <v>Super Off</v>
          </cell>
          <cell r="O1323" t="str">
            <v>N/A</v>
          </cell>
          <cell r="T1323">
            <v>760301.41751699999</v>
          </cell>
        </row>
        <row r="1324">
          <cell r="F1324" t="str">
            <v>B-10</v>
          </cell>
          <cell r="G1324" t="str">
            <v>TRA</v>
          </cell>
          <cell r="I1324" t="str">
            <v>Energy</v>
          </cell>
          <cell r="J1324" t="str">
            <v>Summer</v>
          </cell>
          <cell r="K1324" t="str">
            <v>Off Peak</v>
          </cell>
          <cell r="O1324" t="str">
            <v>N/A</v>
          </cell>
          <cell r="T1324">
            <v>397421906.881585</v>
          </cell>
        </row>
        <row r="1325">
          <cell r="F1325" t="str">
            <v>B-10</v>
          </cell>
          <cell r="G1325" t="str">
            <v>TRA</v>
          </cell>
          <cell r="I1325" t="str">
            <v>Energy</v>
          </cell>
          <cell r="J1325" t="str">
            <v>Summer</v>
          </cell>
          <cell r="K1325" t="str">
            <v>Part Peak</v>
          </cell>
          <cell r="O1325" t="str">
            <v>N/A</v>
          </cell>
          <cell r="T1325">
            <v>112835117.16717</v>
          </cell>
        </row>
        <row r="1326">
          <cell r="F1326" t="str">
            <v>B-10</v>
          </cell>
          <cell r="G1326" t="str">
            <v>TRA</v>
          </cell>
          <cell r="I1326" t="str">
            <v>Energy</v>
          </cell>
          <cell r="J1326" t="str">
            <v>Summer</v>
          </cell>
          <cell r="K1326" t="str">
            <v>Peak</v>
          </cell>
          <cell r="O1326" t="str">
            <v>N/A</v>
          </cell>
          <cell r="T1326">
            <v>162877283.042059</v>
          </cell>
        </row>
        <row r="1327">
          <cell r="F1327" t="str">
            <v>B-10</v>
          </cell>
          <cell r="G1327" t="str">
            <v>TRA</v>
          </cell>
          <cell r="I1327" t="str">
            <v>Energy</v>
          </cell>
          <cell r="J1327" t="str">
            <v>Winter</v>
          </cell>
          <cell r="K1327" t="str">
            <v>Off Peak</v>
          </cell>
          <cell r="O1327" t="str">
            <v>N/A</v>
          </cell>
          <cell r="T1327">
            <v>861293756.31784999</v>
          </cell>
        </row>
        <row r="1328">
          <cell r="F1328" t="str">
            <v>B-10</v>
          </cell>
          <cell r="G1328" t="str">
            <v>TRA</v>
          </cell>
          <cell r="I1328" t="str">
            <v>Energy</v>
          </cell>
          <cell r="J1328" t="str">
            <v>Winter</v>
          </cell>
          <cell r="K1328" t="str">
            <v>Part Peak</v>
          </cell>
          <cell r="O1328" t="str">
            <v>N/A</v>
          </cell>
          <cell r="T1328">
            <v>277321254.98363698</v>
          </cell>
        </row>
        <row r="1329">
          <cell r="F1329" t="str">
            <v>B-10</v>
          </cell>
          <cell r="G1329" t="str">
            <v>TRA</v>
          </cell>
          <cell r="I1329" t="str">
            <v>Energy</v>
          </cell>
          <cell r="J1329" t="str">
            <v>Winter</v>
          </cell>
          <cell r="K1329" t="str">
            <v>Super Off</v>
          </cell>
          <cell r="O1329" t="str">
            <v>N/A</v>
          </cell>
          <cell r="T1329">
            <v>74413423.509888008</v>
          </cell>
        </row>
        <row r="1330">
          <cell r="F1330" t="str">
            <v>B-10</v>
          </cell>
          <cell r="G1330" t="str">
            <v>TRA</v>
          </cell>
          <cell r="I1330" t="str">
            <v>Energy</v>
          </cell>
          <cell r="J1330" t="str">
            <v>Summer</v>
          </cell>
          <cell r="K1330" t="str">
            <v>Off Peak</v>
          </cell>
          <cell r="O1330" t="str">
            <v>N/A</v>
          </cell>
          <cell r="T1330">
            <v>397421906.881585</v>
          </cell>
        </row>
        <row r="1331">
          <cell r="F1331" t="str">
            <v>B-10</v>
          </cell>
          <cell r="G1331" t="str">
            <v>TRA</v>
          </cell>
          <cell r="I1331" t="str">
            <v>Energy</v>
          </cell>
          <cell r="J1331" t="str">
            <v>Summer</v>
          </cell>
          <cell r="K1331" t="str">
            <v>Part Peak</v>
          </cell>
          <cell r="O1331" t="str">
            <v>N/A</v>
          </cell>
          <cell r="T1331">
            <v>112835117.16717</v>
          </cell>
        </row>
        <row r="1332">
          <cell r="F1332" t="str">
            <v>B-10</v>
          </cell>
          <cell r="G1332" t="str">
            <v>TRA</v>
          </cell>
          <cell r="I1332" t="str">
            <v>Energy</v>
          </cell>
          <cell r="J1332" t="str">
            <v>Summer</v>
          </cell>
          <cell r="K1332" t="str">
            <v>Peak</v>
          </cell>
          <cell r="O1332" t="str">
            <v>N/A</v>
          </cell>
          <cell r="T1332">
            <v>162877283.042059</v>
          </cell>
        </row>
        <row r="1333">
          <cell r="F1333" t="str">
            <v>B-10</v>
          </cell>
          <cell r="G1333" t="str">
            <v>TRA</v>
          </cell>
          <cell r="I1333" t="str">
            <v>Energy</v>
          </cell>
          <cell r="J1333" t="str">
            <v>Winter</v>
          </cell>
          <cell r="K1333" t="str">
            <v>Off Peak</v>
          </cell>
          <cell r="O1333" t="str">
            <v>N/A</v>
          </cell>
          <cell r="T1333">
            <v>861293756.31784999</v>
          </cell>
        </row>
        <row r="1334">
          <cell r="F1334" t="str">
            <v>B-10</v>
          </cell>
          <cell r="G1334" t="str">
            <v>TRA</v>
          </cell>
          <cell r="I1334" t="str">
            <v>Energy</v>
          </cell>
          <cell r="J1334" t="str">
            <v>Winter</v>
          </cell>
          <cell r="K1334" t="str">
            <v>Part Peak</v>
          </cell>
          <cell r="O1334" t="str">
            <v>N/A</v>
          </cell>
          <cell r="T1334">
            <v>277321254.98363698</v>
          </cell>
        </row>
        <row r="1335">
          <cell r="F1335" t="str">
            <v>B-10</v>
          </cell>
          <cell r="G1335" t="str">
            <v>TRA</v>
          </cell>
          <cell r="I1335" t="str">
            <v>Energy</v>
          </cell>
          <cell r="J1335" t="str">
            <v>Winter</v>
          </cell>
          <cell r="K1335" t="str">
            <v>Super Off</v>
          </cell>
          <cell r="O1335" t="str">
            <v>N/A</v>
          </cell>
          <cell r="T1335">
            <v>74413423.509888008</v>
          </cell>
        </row>
        <row r="1336">
          <cell r="F1336" t="str">
            <v>B-10</v>
          </cell>
          <cell r="G1336" t="str">
            <v>TRA</v>
          </cell>
          <cell r="I1336" t="str">
            <v>Energy</v>
          </cell>
          <cell r="J1336" t="str">
            <v>Summer</v>
          </cell>
          <cell r="K1336" t="str">
            <v>Off Peak</v>
          </cell>
          <cell r="O1336" t="str">
            <v>N/A</v>
          </cell>
          <cell r="T1336">
            <v>397421906.881585</v>
          </cell>
        </row>
        <row r="1337">
          <cell r="F1337" t="str">
            <v>B-10</v>
          </cell>
          <cell r="G1337" t="str">
            <v>TRA</v>
          </cell>
          <cell r="I1337" t="str">
            <v>Energy</v>
          </cell>
          <cell r="J1337" t="str">
            <v>Summer</v>
          </cell>
          <cell r="K1337" t="str">
            <v>Part Peak</v>
          </cell>
          <cell r="O1337" t="str">
            <v>N/A</v>
          </cell>
          <cell r="T1337">
            <v>112835117.16717</v>
          </cell>
        </row>
        <row r="1338">
          <cell r="F1338" t="str">
            <v>B-10</v>
          </cell>
          <cell r="G1338" t="str">
            <v>TRA</v>
          </cell>
          <cell r="I1338" t="str">
            <v>Energy</v>
          </cell>
          <cell r="J1338" t="str">
            <v>Summer</v>
          </cell>
          <cell r="K1338" t="str">
            <v>Peak</v>
          </cell>
          <cell r="O1338" t="str">
            <v>N/A</v>
          </cell>
          <cell r="T1338">
            <v>162877283.042059</v>
          </cell>
        </row>
        <row r="1339">
          <cell r="F1339" t="str">
            <v>B-10</v>
          </cell>
          <cell r="G1339" t="str">
            <v>TRA</v>
          </cell>
          <cell r="I1339" t="str">
            <v>Energy</v>
          </cell>
          <cell r="J1339" t="str">
            <v>Winter</v>
          </cell>
          <cell r="K1339" t="str">
            <v>Off Peak</v>
          </cell>
          <cell r="O1339" t="str">
            <v>N/A</v>
          </cell>
          <cell r="T1339">
            <v>861293756.31784999</v>
          </cell>
        </row>
        <row r="1340">
          <cell r="F1340" t="str">
            <v>B-10</v>
          </cell>
          <cell r="G1340" t="str">
            <v>TRA</v>
          </cell>
          <cell r="I1340" t="str">
            <v>Energy</v>
          </cell>
          <cell r="J1340" t="str">
            <v>Winter</v>
          </cell>
          <cell r="K1340" t="str">
            <v>Part Peak</v>
          </cell>
          <cell r="O1340" t="str">
            <v>N/A</v>
          </cell>
          <cell r="T1340">
            <v>277321254.98363698</v>
          </cell>
        </row>
        <row r="1341">
          <cell r="F1341" t="str">
            <v>B-10</v>
          </cell>
          <cell r="G1341" t="str">
            <v>TRA</v>
          </cell>
          <cell r="I1341" t="str">
            <v>Energy</v>
          </cell>
          <cell r="J1341" t="str">
            <v>Winter</v>
          </cell>
          <cell r="K1341" t="str">
            <v>Super Off</v>
          </cell>
          <cell r="O1341" t="str">
            <v>N/A</v>
          </cell>
          <cell r="T1341">
            <v>74413423.509888008</v>
          </cell>
        </row>
        <row r="1342">
          <cell r="F1342" t="str">
            <v>B-10</v>
          </cell>
          <cell r="G1342" t="str">
            <v>TRA</v>
          </cell>
          <cell r="I1342" t="str">
            <v>Energy</v>
          </cell>
          <cell r="J1342" t="str">
            <v>Summer</v>
          </cell>
          <cell r="K1342" t="str">
            <v>Off Peak</v>
          </cell>
          <cell r="O1342" t="str">
            <v>N/A</v>
          </cell>
          <cell r="T1342">
            <v>357158.22030400002</v>
          </cell>
        </row>
        <row r="1343">
          <cell r="F1343" t="str">
            <v>B-10</v>
          </cell>
          <cell r="G1343" t="str">
            <v>TRA</v>
          </cell>
          <cell r="I1343" t="str">
            <v>Energy</v>
          </cell>
          <cell r="J1343" t="str">
            <v>Summer</v>
          </cell>
          <cell r="K1343" t="str">
            <v>Part Peak</v>
          </cell>
          <cell r="O1343" t="str">
            <v>N/A</v>
          </cell>
          <cell r="T1343">
            <v>91268.316428000006</v>
          </cell>
        </row>
        <row r="1344">
          <cell r="F1344" t="str">
            <v>B-10</v>
          </cell>
          <cell r="G1344" t="str">
            <v>TRA</v>
          </cell>
          <cell r="I1344" t="str">
            <v>Energy</v>
          </cell>
          <cell r="J1344" t="str">
            <v>Summer</v>
          </cell>
          <cell r="K1344" t="str">
            <v>Peak</v>
          </cell>
          <cell r="O1344" t="str">
            <v>N/A</v>
          </cell>
          <cell r="T1344">
            <v>123432.994985</v>
          </cell>
        </row>
        <row r="1345">
          <cell r="F1345" t="str">
            <v>B-10</v>
          </cell>
          <cell r="G1345" t="str">
            <v>TRA</v>
          </cell>
          <cell r="I1345" t="str">
            <v>Energy</v>
          </cell>
          <cell r="J1345" t="str">
            <v>Winter</v>
          </cell>
          <cell r="K1345" t="str">
            <v>Off Peak</v>
          </cell>
          <cell r="O1345" t="str">
            <v>N/A</v>
          </cell>
          <cell r="T1345">
            <v>846717.47527599998</v>
          </cell>
        </row>
        <row r="1346">
          <cell r="F1346" t="str">
            <v>B-10</v>
          </cell>
          <cell r="G1346" t="str">
            <v>TRA</v>
          </cell>
          <cell r="I1346" t="str">
            <v>Energy</v>
          </cell>
          <cell r="J1346" t="str">
            <v>Winter</v>
          </cell>
          <cell r="K1346" t="str">
            <v>Part Peak</v>
          </cell>
          <cell r="O1346" t="str">
            <v>N/A</v>
          </cell>
          <cell r="T1346">
            <v>251951.04232800001</v>
          </cell>
        </row>
        <row r="1347">
          <cell r="F1347" t="str">
            <v>B-10</v>
          </cell>
          <cell r="G1347" t="str">
            <v>TRA</v>
          </cell>
          <cell r="I1347" t="str">
            <v>Energy</v>
          </cell>
          <cell r="J1347" t="str">
            <v>Winter</v>
          </cell>
          <cell r="K1347" t="str">
            <v>Super Off</v>
          </cell>
          <cell r="O1347" t="str">
            <v>N/A</v>
          </cell>
          <cell r="T1347">
            <v>74508.575693999999</v>
          </cell>
        </row>
        <row r="1348">
          <cell r="F1348" t="str">
            <v>B-10</v>
          </cell>
          <cell r="G1348" t="str">
            <v>TRA</v>
          </cell>
          <cell r="I1348" t="str">
            <v>Energy</v>
          </cell>
          <cell r="J1348" t="str">
            <v>Summer</v>
          </cell>
          <cell r="K1348" t="str">
            <v>Off Peak</v>
          </cell>
          <cell r="O1348" t="str">
            <v>N/A</v>
          </cell>
          <cell r="T1348">
            <v>357158.22030400002</v>
          </cell>
        </row>
        <row r="1349">
          <cell r="F1349" t="str">
            <v>B-10</v>
          </cell>
          <cell r="G1349" t="str">
            <v>TRA</v>
          </cell>
          <cell r="I1349" t="str">
            <v>Energy</v>
          </cell>
          <cell r="J1349" t="str">
            <v>Summer</v>
          </cell>
          <cell r="K1349" t="str">
            <v>Part Peak</v>
          </cell>
          <cell r="O1349" t="str">
            <v>N/A</v>
          </cell>
          <cell r="T1349">
            <v>91268.316428000006</v>
          </cell>
        </row>
        <row r="1350">
          <cell r="F1350" t="str">
            <v>B-10</v>
          </cell>
          <cell r="G1350" t="str">
            <v>TRA</v>
          </cell>
          <cell r="I1350" t="str">
            <v>Energy</v>
          </cell>
          <cell r="J1350" t="str">
            <v>Summer</v>
          </cell>
          <cell r="K1350" t="str">
            <v>Peak</v>
          </cell>
          <cell r="O1350" t="str">
            <v>N/A</v>
          </cell>
          <cell r="T1350">
            <v>123432.994985</v>
          </cell>
        </row>
        <row r="1351">
          <cell r="F1351" t="str">
            <v>B-10</v>
          </cell>
          <cell r="G1351" t="str">
            <v>TRA</v>
          </cell>
          <cell r="I1351" t="str">
            <v>Energy</v>
          </cell>
          <cell r="J1351" t="str">
            <v>Winter</v>
          </cell>
          <cell r="K1351" t="str">
            <v>Off Peak</v>
          </cell>
          <cell r="O1351" t="str">
            <v>N/A</v>
          </cell>
          <cell r="T1351">
            <v>846717.47527599998</v>
          </cell>
        </row>
        <row r="1352">
          <cell r="F1352" t="str">
            <v>B-10</v>
          </cell>
          <cell r="G1352" t="str">
            <v>TRA</v>
          </cell>
          <cell r="I1352" t="str">
            <v>Energy</v>
          </cell>
          <cell r="J1352" t="str">
            <v>Winter</v>
          </cell>
          <cell r="K1352" t="str">
            <v>Part Peak</v>
          </cell>
          <cell r="O1352" t="str">
            <v>N/A</v>
          </cell>
          <cell r="T1352">
            <v>251951.04232800001</v>
          </cell>
        </row>
        <row r="1353">
          <cell r="F1353" t="str">
            <v>B-10</v>
          </cell>
          <cell r="G1353" t="str">
            <v>TRA</v>
          </cell>
          <cell r="I1353" t="str">
            <v>Energy</v>
          </cell>
          <cell r="J1353" t="str">
            <v>Winter</v>
          </cell>
          <cell r="K1353" t="str">
            <v>Super Off</v>
          </cell>
          <cell r="O1353" t="str">
            <v>N/A</v>
          </cell>
          <cell r="T1353">
            <v>74508.575693999999</v>
          </cell>
        </row>
        <row r="1354">
          <cell r="F1354" t="str">
            <v>B-10</v>
          </cell>
          <cell r="G1354" t="str">
            <v>TRA</v>
          </cell>
          <cell r="I1354" t="str">
            <v>Energy</v>
          </cell>
          <cell r="J1354" t="str">
            <v>Summer</v>
          </cell>
          <cell r="K1354" t="str">
            <v>Off Peak</v>
          </cell>
          <cell r="O1354" t="str">
            <v>N/A</v>
          </cell>
          <cell r="T1354">
            <v>357158.22030400002</v>
          </cell>
        </row>
        <row r="1355">
          <cell r="F1355" t="str">
            <v>B-10</v>
          </cell>
          <cell r="G1355" t="str">
            <v>TRA</v>
          </cell>
          <cell r="I1355" t="str">
            <v>Energy</v>
          </cell>
          <cell r="J1355" t="str">
            <v>Summer</v>
          </cell>
          <cell r="K1355" t="str">
            <v>Part Peak</v>
          </cell>
          <cell r="O1355" t="str">
            <v>N/A</v>
          </cell>
          <cell r="T1355">
            <v>91268.316428000006</v>
          </cell>
        </row>
        <row r="1356">
          <cell r="F1356" t="str">
            <v>B-10</v>
          </cell>
          <cell r="G1356" t="str">
            <v>TRA</v>
          </cell>
          <cell r="I1356" t="str">
            <v>Energy</v>
          </cell>
          <cell r="J1356" t="str">
            <v>Summer</v>
          </cell>
          <cell r="K1356" t="str">
            <v>Peak</v>
          </cell>
          <cell r="O1356" t="str">
            <v>N/A</v>
          </cell>
          <cell r="T1356">
            <v>123432.994985</v>
          </cell>
        </row>
        <row r="1357">
          <cell r="F1357" t="str">
            <v>B-10</v>
          </cell>
          <cell r="G1357" t="str">
            <v>TRA</v>
          </cell>
          <cell r="I1357" t="str">
            <v>Energy</v>
          </cell>
          <cell r="J1357" t="str">
            <v>Winter</v>
          </cell>
          <cell r="K1357" t="str">
            <v>Off Peak</v>
          </cell>
          <cell r="O1357" t="str">
            <v>N/A</v>
          </cell>
          <cell r="T1357">
            <v>846717.47527599998</v>
          </cell>
        </row>
        <row r="1358">
          <cell r="F1358" t="str">
            <v>B-10</v>
          </cell>
          <cell r="G1358" t="str">
            <v>TRA</v>
          </cell>
          <cell r="I1358" t="str">
            <v>Energy</v>
          </cell>
          <cell r="J1358" t="str">
            <v>Winter</v>
          </cell>
          <cell r="K1358" t="str">
            <v>Part Peak</v>
          </cell>
          <cell r="O1358" t="str">
            <v>N/A</v>
          </cell>
          <cell r="T1358">
            <v>251951.04232800001</v>
          </cell>
        </row>
        <row r="1359">
          <cell r="F1359" t="str">
            <v>B-10</v>
          </cell>
          <cell r="G1359" t="str">
            <v>TRA</v>
          </cell>
          <cell r="I1359" t="str">
            <v>Energy</v>
          </cell>
          <cell r="J1359" t="str">
            <v>Winter</v>
          </cell>
          <cell r="K1359" t="str">
            <v>Super Off</v>
          </cell>
          <cell r="O1359" t="str">
            <v>N/A</v>
          </cell>
          <cell r="T1359">
            <v>74508.575693999999</v>
          </cell>
        </row>
        <row r="1360">
          <cell r="F1360" t="str">
            <v>B-10</v>
          </cell>
          <cell r="G1360" t="str">
            <v>Trans</v>
          </cell>
          <cell r="I1360" t="str">
            <v>Demand</v>
          </cell>
          <cell r="J1360" t="str">
            <v>Summer</v>
          </cell>
          <cell r="K1360" t="str">
            <v>Maximum kW</v>
          </cell>
          <cell r="O1360" t="str">
            <v>N/A</v>
          </cell>
          <cell r="T1360">
            <v>31177.810326999999</v>
          </cell>
        </row>
        <row r="1361">
          <cell r="F1361" t="str">
            <v>B-10</v>
          </cell>
          <cell r="G1361" t="str">
            <v>Trans</v>
          </cell>
          <cell r="I1361" t="str">
            <v>Demand</v>
          </cell>
          <cell r="J1361" t="str">
            <v>Winter</v>
          </cell>
          <cell r="K1361" t="str">
            <v>Maximum kW</v>
          </cell>
          <cell r="O1361" t="str">
            <v>N/A</v>
          </cell>
          <cell r="T1361">
            <v>62888.698549000001</v>
          </cell>
        </row>
        <row r="1362">
          <cell r="F1362" t="str">
            <v>B-10</v>
          </cell>
          <cell r="G1362" t="str">
            <v>Trans</v>
          </cell>
          <cell r="I1362" t="str">
            <v>Demand</v>
          </cell>
          <cell r="J1362" t="str">
            <v>Summer</v>
          </cell>
          <cell r="K1362" t="str">
            <v>Maximum kW</v>
          </cell>
          <cell r="O1362" t="str">
            <v>N/A</v>
          </cell>
          <cell r="T1362">
            <v>2792518.994649</v>
          </cell>
        </row>
        <row r="1363">
          <cell r="F1363" t="str">
            <v>B-10</v>
          </cell>
          <cell r="G1363" t="str">
            <v>Trans</v>
          </cell>
          <cell r="I1363" t="str">
            <v>Demand</v>
          </cell>
          <cell r="J1363" t="str">
            <v>Winter</v>
          </cell>
          <cell r="K1363" t="str">
            <v>Maximum kW</v>
          </cell>
          <cell r="O1363" t="str">
            <v>N/A</v>
          </cell>
          <cell r="T1363">
            <v>5159784.5005170004</v>
          </cell>
        </row>
        <row r="1364">
          <cell r="F1364" t="str">
            <v>B-10</v>
          </cell>
          <cell r="G1364" t="str">
            <v>Trans</v>
          </cell>
          <cell r="I1364" t="str">
            <v>Demand</v>
          </cell>
          <cell r="J1364" t="str">
            <v>Summer</v>
          </cell>
          <cell r="K1364" t="str">
            <v>Maximum kW</v>
          </cell>
          <cell r="O1364" t="str">
            <v>N/A</v>
          </cell>
          <cell r="T1364">
            <v>1649.5521100000001</v>
          </cell>
        </row>
        <row r="1365">
          <cell r="F1365" t="str">
            <v>B-10</v>
          </cell>
          <cell r="G1365" t="str">
            <v>Trans</v>
          </cell>
          <cell r="I1365" t="str">
            <v>Demand</v>
          </cell>
          <cell r="J1365" t="str">
            <v>Winter</v>
          </cell>
          <cell r="K1365" t="str">
            <v>Maximum kW</v>
          </cell>
          <cell r="O1365" t="str">
            <v>N/A</v>
          </cell>
          <cell r="T1365">
            <v>3549.0274169999998</v>
          </cell>
        </row>
        <row r="1366">
          <cell r="F1366" t="str">
            <v>B-10</v>
          </cell>
          <cell r="G1366" t="str">
            <v>Trans</v>
          </cell>
          <cell r="I1366" t="str">
            <v>Energy</v>
          </cell>
          <cell r="J1366" t="str">
            <v>Summer</v>
          </cell>
          <cell r="K1366" t="str">
            <v>Off Peak</v>
          </cell>
          <cell r="O1366" t="str">
            <v>N/A</v>
          </cell>
          <cell r="T1366">
            <v>4675202.5931109991</v>
          </cell>
        </row>
        <row r="1367">
          <cell r="F1367" t="str">
            <v>B-10</v>
          </cell>
          <cell r="G1367" t="str">
            <v>Trans</v>
          </cell>
          <cell r="I1367" t="str">
            <v>Energy</v>
          </cell>
          <cell r="J1367" t="str">
            <v>Summer</v>
          </cell>
          <cell r="K1367" t="str">
            <v>Part Peak</v>
          </cell>
          <cell r="O1367" t="str">
            <v>N/A</v>
          </cell>
          <cell r="T1367">
            <v>1235569.6808159999</v>
          </cell>
        </row>
        <row r="1368">
          <cell r="F1368" t="str">
            <v>B-10</v>
          </cell>
          <cell r="G1368" t="str">
            <v>Trans</v>
          </cell>
          <cell r="I1368" t="str">
            <v>Energy</v>
          </cell>
          <cell r="J1368" t="str">
            <v>Summer</v>
          </cell>
          <cell r="K1368" t="str">
            <v>Peak</v>
          </cell>
          <cell r="O1368" t="str">
            <v>N/A</v>
          </cell>
          <cell r="T1368">
            <v>1686045.4759810001</v>
          </cell>
        </row>
        <row r="1369">
          <cell r="F1369" t="str">
            <v>B-10</v>
          </cell>
          <cell r="G1369" t="str">
            <v>Trans</v>
          </cell>
          <cell r="I1369" t="str">
            <v>Energy</v>
          </cell>
          <cell r="J1369" t="str">
            <v>Winter</v>
          </cell>
          <cell r="K1369" t="str">
            <v>Off Peak</v>
          </cell>
          <cell r="O1369" t="str">
            <v>N/A</v>
          </cell>
          <cell r="T1369">
            <v>10939942.527147001</v>
          </cell>
        </row>
        <row r="1370">
          <cell r="F1370" t="str">
            <v>B-10</v>
          </cell>
          <cell r="G1370" t="str">
            <v>Trans</v>
          </cell>
          <cell r="I1370" t="str">
            <v>Energy</v>
          </cell>
          <cell r="J1370" t="str">
            <v>Winter</v>
          </cell>
          <cell r="K1370" t="str">
            <v>Part Peak</v>
          </cell>
          <cell r="O1370" t="str">
            <v>N/A</v>
          </cell>
          <cell r="T1370">
            <v>3442164.5815810002</v>
          </cell>
        </row>
        <row r="1371">
          <cell r="F1371" t="str">
            <v>B-10</v>
          </cell>
          <cell r="G1371" t="str">
            <v>Trans</v>
          </cell>
          <cell r="I1371" t="str">
            <v>Energy</v>
          </cell>
          <cell r="J1371" t="str">
            <v>Winter</v>
          </cell>
          <cell r="K1371" t="str">
            <v>Super Off</v>
          </cell>
          <cell r="O1371" t="str">
            <v>N/A</v>
          </cell>
          <cell r="T1371">
            <v>760301.41751699999</v>
          </cell>
        </row>
        <row r="1372">
          <cell r="F1372" t="str">
            <v>B-10</v>
          </cell>
          <cell r="G1372" t="str">
            <v>Trans</v>
          </cell>
          <cell r="I1372" t="str">
            <v>Energy</v>
          </cell>
          <cell r="J1372" t="str">
            <v>Summer</v>
          </cell>
          <cell r="K1372" t="str">
            <v>Off Peak</v>
          </cell>
          <cell r="O1372" t="str">
            <v>N/A</v>
          </cell>
          <cell r="T1372">
            <v>397421906.881585</v>
          </cell>
        </row>
        <row r="1373">
          <cell r="F1373" t="str">
            <v>B-10</v>
          </cell>
          <cell r="G1373" t="str">
            <v>Trans</v>
          </cell>
          <cell r="I1373" t="str">
            <v>Energy</v>
          </cell>
          <cell r="J1373" t="str">
            <v>Summer</v>
          </cell>
          <cell r="K1373" t="str">
            <v>Part Peak</v>
          </cell>
          <cell r="O1373" t="str">
            <v>N/A</v>
          </cell>
          <cell r="T1373">
            <v>112835117.16717</v>
          </cell>
        </row>
        <row r="1374">
          <cell r="F1374" t="str">
            <v>B-10</v>
          </cell>
          <cell r="G1374" t="str">
            <v>Trans</v>
          </cell>
          <cell r="I1374" t="str">
            <v>Energy</v>
          </cell>
          <cell r="J1374" t="str">
            <v>Summer</v>
          </cell>
          <cell r="K1374" t="str">
            <v>Peak</v>
          </cell>
          <cell r="O1374" t="str">
            <v>N/A</v>
          </cell>
          <cell r="T1374">
            <v>162877283.042059</v>
          </cell>
        </row>
        <row r="1375">
          <cell r="F1375" t="str">
            <v>B-10</v>
          </cell>
          <cell r="G1375" t="str">
            <v>Trans</v>
          </cell>
          <cell r="I1375" t="str">
            <v>Energy</v>
          </cell>
          <cell r="J1375" t="str">
            <v>Winter</v>
          </cell>
          <cell r="K1375" t="str">
            <v>Off Peak</v>
          </cell>
          <cell r="O1375" t="str">
            <v>N/A</v>
          </cell>
          <cell r="T1375">
            <v>861293756.31784999</v>
          </cell>
        </row>
        <row r="1376">
          <cell r="F1376" t="str">
            <v>B-10</v>
          </cell>
          <cell r="G1376" t="str">
            <v>Trans</v>
          </cell>
          <cell r="I1376" t="str">
            <v>Energy</v>
          </cell>
          <cell r="J1376" t="str">
            <v>Winter</v>
          </cell>
          <cell r="K1376" t="str">
            <v>Part Peak</v>
          </cell>
          <cell r="O1376" t="str">
            <v>N/A</v>
          </cell>
          <cell r="T1376">
            <v>277321254.98363698</v>
          </cell>
        </row>
        <row r="1377">
          <cell r="F1377" t="str">
            <v>B-10</v>
          </cell>
          <cell r="G1377" t="str">
            <v>Trans</v>
          </cell>
          <cell r="I1377" t="str">
            <v>Energy</v>
          </cell>
          <cell r="J1377" t="str">
            <v>Winter</v>
          </cell>
          <cell r="K1377" t="str">
            <v>Super Off</v>
          </cell>
          <cell r="O1377" t="str">
            <v>N/A</v>
          </cell>
          <cell r="T1377">
            <v>74413423.509888008</v>
          </cell>
        </row>
        <row r="1378">
          <cell r="F1378" t="str">
            <v>B-10</v>
          </cell>
          <cell r="G1378" t="str">
            <v>Trans</v>
          </cell>
          <cell r="I1378" t="str">
            <v>Energy</v>
          </cell>
          <cell r="J1378" t="str">
            <v>Summer</v>
          </cell>
          <cell r="K1378" t="str">
            <v>Off Peak</v>
          </cell>
          <cell r="O1378" t="str">
            <v>N/A</v>
          </cell>
          <cell r="T1378">
            <v>357158.22030400002</v>
          </cell>
        </row>
        <row r="1379">
          <cell r="F1379" t="str">
            <v>B-10</v>
          </cell>
          <cell r="G1379" t="str">
            <v>Trans</v>
          </cell>
          <cell r="I1379" t="str">
            <v>Energy</v>
          </cell>
          <cell r="J1379" t="str">
            <v>Summer</v>
          </cell>
          <cell r="K1379" t="str">
            <v>Part Peak</v>
          </cell>
          <cell r="O1379" t="str">
            <v>N/A</v>
          </cell>
          <cell r="T1379">
            <v>91268.316428000006</v>
          </cell>
        </row>
        <row r="1380">
          <cell r="F1380" t="str">
            <v>B-10</v>
          </cell>
          <cell r="G1380" t="str">
            <v>Trans</v>
          </cell>
          <cell r="I1380" t="str">
            <v>Energy</v>
          </cell>
          <cell r="J1380" t="str">
            <v>Summer</v>
          </cell>
          <cell r="K1380" t="str">
            <v>Peak</v>
          </cell>
          <cell r="O1380" t="str">
            <v>N/A</v>
          </cell>
          <cell r="T1380">
            <v>123432.994985</v>
          </cell>
        </row>
        <row r="1381">
          <cell r="F1381" t="str">
            <v>B-10</v>
          </cell>
          <cell r="G1381" t="str">
            <v>Trans</v>
          </cell>
          <cell r="I1381" t="str">
            <v>Energy</v>
          </cell>
          <cell r="J1381" t="str">
            <v>Winter</v>
          </cell>
          <cell r="K1381" t="str">
            <v>Off Peak</v>
          </cell>
          <cell r="O1381" t="str">
            <v>N/A</v>
          </cell>
          <cell r="T1381">
            <v>846717.47527599998</v>
          </cell>
        </row>
        <row r="1382">
          <cell r="F1382" t="str">
            <v>B-10</v>
          </cell>
          <cell r="G1382" t="str">
            <v>Trans</v>
          </cell>
          <cell r="I1382" t="str">
            <v>Energy</v>
          </cell>
          <cell r="J1382" t="str">
            <v>Winter</v>
          </cell>
          <cell r="K1382" t="str">
            <v>Part Peak</v>
          </cell>
          <cell r="O1382" t="str">
            <v>N/A</v>
          </cell>
          <cell r="T1382">
            <v>251951.04232800001</v>
          </cell>
        </row>
        <row r="1383">
          <cell r="F1383" t="str">
            <v>B-10</v>
          </cell>
          <cell r="G1383" t="str">
            <v>Trans</v>
          </cell>
          <cell r="I1383" t="str">
            <v>Energy</v>
          </cell>
          <cell r="J1383" t="str">
            <v>Winter</v>
          </cell>
          <cell r="K1383" t="str">
            <v>Super Off</v>
          </cell>
          <cell r="O1383" t="str">
            <v>N/A</v>
          </cell>
          <cell r="T1383">
            <v>74508.575693999999</v>
          </cell>
        </row>
        <row r="1384">
          <cell r="F1384" t="str">
            <v>B-10</v>
          </cell>
          <cell r="G1384" t="str">
            <v>Trans</v>
          </cell>
          <cell r="I1384" t="str">
            <v>Other Standby Revenue</v>
          </cell>
          <cell r="J1384" t="str">
            <v>N/A</v>
          </cell>
          <cell r="K1384" t="str">
            <v>N/A</v>
          </cell>
          <cell r="O1384" t="str">
            <v>N/A</v>
          </cell>
          <cell r="T1384">
            <v>908.58761600000003</v>
          </cell>
        </row>
        <row r="1385">
          <cell r="F1385" t="str">
            <v>B-10</v>
          </cell>
          <cell r="G1385" t="str">
            <v>Trans</v>
          </cell>
          <cell r="I1385" t="str">
            <v>Other Standby Revenue</v>
          </cell>
          <cell r="J1385" t="str">
            <v>N/A</v>
          </cell>
          <cell r="K1385" t="str">
            <v>N/A</v>
          </cell>
          <cell r="O1385" t="str">
            <v>N/A</v>
          </cell>
          <cell r="T1385">
            <v>3282.8683550000001</v>
          </cell>
        </row>
        <row r="1386">
          <cell r="F1386" t="str">
            <v>B-10</v>
          </cell>
          <cell r="G1386" t="str">
            <v>RB</v>
          </cell>
          <cell r="I1386" t="str">
            <v>DL</v>
          </cell>
          <cell r="J1386" t="str">
            <v>N/A</v>
          </cell>
          <cell r="K1386" t="str">
            <v>N/A</v>
          </cell>
          <cell r="O1386" t="str">
            <v>N/A</v>
          </cell>
          <cell r="T1386">
            <v>0</v>
          </cell>
        </row>
        <row r="1387">
          <cell r="F1387" t="str">
            <v>B-10</v>
          </cell>
          <cell r="G1387" t="str">
            <v>RB</v>
          </cell>
          <cell r="I1387" t="str">
            <v>DL</v>
          </cell>
          <cell r="J1387" t="str">
            <v>N/A</v>
          </cell>
          <cell r="K1387" t="str">
            <v>N/A</v>
          </cell>
          <cell r="O1387" t="str">
            <v>N/A</v>
          </cell>
          <cell r="T1387">
            <v>0</v>
          </cell>
        </row>
        <row r="1388">
          <cell r="F1388" t="str">
            <v>B-10</v>
          </cell>
          <cell r="G1388" t="str">
            <v>RB</v>
          </cell>
          <cell r="I1388" t="str">
            <v>DL</v>
          </cell>
          <cell r="J1388" t="str">
            <v>N/A</v>
          </cell>
          <cell r="K1388" t="str">
            <v>N/A</v>
          </cell>
          <cell r="O1388" t="str">
            <v>N/A</v>
          </cell>
          <cell r="T1388">
            <v>0</v>
          </cell>
        </row>
        <row r="1389">
          <cell r="F1389" t="str">
            <v>B-10</v>
          </cell>
          <cell r="G1389" t="str">
            <v>RB</v>
          </cell>
          <cell r="I1389" t="str">
            <v>Energy</v>
          </cell>
          <cell r="J1389" t="str">
            <v>Summer</v>
          </cell>
          <cell r="K1389" t="str">
            <v>Off Peak</v>
          </cell>
          <cell r="O1389" t="str">
            <v>N/A</v>
          </cell>
          <cell r="T1389">
            <v>4675202.5931109991</v>
          </cell>
        </row>
        <row r="1390">
          <cell r="F1390" t="str">
            <v>B-10</v>
          </cell>
          <cell r="G1390" t="str">
            <v>RB</v>
          </cell>
          <cell r="I1390" t="str">
            <v>Energy</v>
          </cell>
          <cell r="J1390" t="str">
            <v>Summer</v>
          </cell>
          <cell r="K1390" t="str">
            <v>Part Peak</v>
          </cell>
          <cell r="O1390" t="str">
            <v>N/A</v>
          </cell>
          <cell r="T1390">
            <v>1235569.6808159999</v>
          </cell>
        </row>
        <row r="1391">
          <cell r="F1391" t="str">
            <v>B-10</v>
          </cell>
          <cell r="G1391" t="str">
            <v>RB</v>
          </cell>
          <cell r="I1391" t="str">
            <v>Energy</v>
          </cell>
          <cell r="J1391" t="str">
            <v>Summer</v>
          </cell>
          <cell r="K1391" t="str">
            <v>Peak</v>
          </cell>
          <cell r="O1391" t="str">
            <v>N/A</v>
          </cell>
          <cell r="T1391">
            <v>1686045.4759810001</v>
          </cell>
        </row>
        <row r="1392">
          <cell r="F1392" t="str">
            <v>B-10</v>
          </cell>
          <cell r="G1392" t="str">
            <v>RB</v>
          </cell>
          <cell r="I1392" t="str">
            <v>Energy</v>
          </cell>
          <cell r="J1392" t="str">
            <v>Winter</v>
          </cell>
          <cell r="K1392" t="str">
            <v>Off Peak</v>
          </cell>
          <cell r="O1392" t="str">
            <v>N/A</v>
          </cell>
          <cell r="T1392">
            <v>10939942.527147001</v>
          </cell>
        </row>
        <row r="1393">
          <cell r="F1393" t="str">
            <v>B-10</v>
          </cell>
          <cell r="G1393" t="str">
            <v>RB</v>
          </cell>
          <cell r="I1393" t="str">
            <v>Energy</v>
          </cell>
          <cell r="J1393" t="str">
            <v>Winter</v>
          </cell>
          <cell r="K1393" t="str">
            <v>Part Peak</v>
          </cell>
          <cell r="O1393" t="str">
            <v>N/A</v>
          </cell>
          <cell r="T1393">
            <v>3442164.5815810002</v>
          </cell>
        </row>
        <row r="1394">
          <cell r="F1394" t="str">
            <v>B-10</v>
          </cell>
          <cell r="G1394" t="str">
            <v>RB</v>
          </cell>
          <cell r="I1394" t="str">
            <v>Energy</v>
          </cell>
          <cell r="J1394" t="str">
            <v>Winter</v>
          </cell>
          <cell r="K1394" t="str">
            <v>Super Off</v>
          </cell>
          <cell r="O1394" t="str">
            <v>N/A</v>
          </cell>
          <cell r="T1394">
            <v>760301.41751699999</v>
          </cell>
        </row>
        <row r="1395">
          <cell r="F1395" t="str">
            <v>B-10</v>
          </cell>
          <cell r="G1395" t="str">
            <v>RB</v>
          </cell>
          <cell r="I1395" t="str">
            <v>Energy</v>
          </cell>
          <cell r="J1395" t="str">
            <v>Summer</v>
          </cell>
          <cell r="K1395" t="str">
            <v>Off Peak</v>
          </cell>
          <cell r="O1395" t="str">
            <v>N/A</v>
          </cell>
          <cell r="T1395">
            <v>397421906.881585</v>
          </cell>
        </row>
        <row r="1396">
          <cell r="F1396" t="str">
            <v>B-10</v>
          </cell>
          <cell r="G1396" t="str">
            <v>RB</v>
          </cell>
          <cell r="I1396" t="str">
            <v>Energy</v>
          </cell>
          <cell r="J1396" t="str">
            <v>Summer</v>
          </cell>
          <cell r="K1396" t="str">
            <v>Part Peak</v>
          </cell>
          <cell r="O1396" t="str">
            <v>N/A</v>
          </cell>
          <cell r="T1396">
            <v>112835117.16717</v>
          </cell>
        </row>
        <row r="1397">
          <cell r="F1397" t="str">
            <v>B-10</v>
          </cell>
          <cell r="G1397" t="str">
            <v>RB</v>
          </cell>
          <cell r="I1397" t="str">
            <v>Energy</v>
          </cell>
          <cell r="J1397" t="str">
            <v>Summer</v>
          </cell>
          <cell r="K1397" t="str">
            <v>Peak</v>
          </cell>
          <cell r="O1397" t="str">
            <v>N/A</v>
          </cell>
          <cell r="T1397">
            <v>162877283.042059</v>
          </cell>
        </row>
        <row r="1398">
          <cell r="F1398" t="str">
            <v>B-10</v>
          </cell>
          <cell r="G1398" t="str">
            <v>RB</v>
          </cell>
          <cell r="I1398" t="str">
            <v>Energy</v>
          </cell>
          <cell r="J1398" t="str">
            <v>Winter</v>
          </cell>
          <cell r="K1398" t="str">
            <v>Off Peak</v>
          </cell>
          <cell r="O1398" t="str">
            <v>N/A</v>
          </cell>
          <cell r="T1398">
            <v>861293756.31784999</v>
          </cell>
        </row>
        <row r="1399">
          <cell r="F1399" t="str">
            <v>B-10</v>
          </cell>
          <cell r="G1399" t="str">
            <v>RB</v>
          </cell>
          <cell r="I1399" t="str">
            <v>Energy</v>
          </cell>
          <cell r="J1399" t="str">
            <v>Winter</v>
          </cell>
          <cell r="K1399" t="str">
            <v>Part Peak</v>
          </cell>
          <cell r="O1399" t="str">
            <v>N/A</v>
          </cell>
          <cell r="T1399">
            <v>277321254.98363698</v>
          </cell>
        </row>
        <row r="1400">
          <cell r="F1400" t="str">
            <v>B-10</v>
          </cell>
          <cell r="G1400" t="str">
            <v>RB</v>
          </cell>
          <cell r="I1400" t="str">
            <v>Energy</v>
          </cell>
          <cell r="J1400" t="str">
            <v>Winter</v>
          </cell>
          <cell r="K1400" t="str">
            <v>Super Off</v>
          </cell>
          <cell r="O1400" t="str">
            <v>N/A</v>
          </cell>
          <cell r="T1400">
            <v>74413423.509888008</v>
          </cell>
        </row>
        <row r="1401">
          <cell r="F1401" t="str">
            <v>B-10</v>
          </cell>
          <cell r="G1401" t="str">
            <v>RB</v>
          </cell>
          <cell r="I1401" t="str">
            <v>Energy</v>
          </cell>
          <cell r="J1401" t="str">
            <v>Summer</v>
          </cell>
          <cell r="K1401" t="str">
            <v>Off Peak</v>
          </cell>
          <cell r="O1401" t="str">
            <v>N/A</v>
          </cell>
          <cell r="T1401">
            <v>357158.22030400002</v>
          </cell>
        </row>
        <row r="1402">
          <cell r="F1402" t="str">
            <v>B-10</v>
          </cell>
          <cell r="G1402" t="str">
            <v>RB</v>
          </cell>
          <cell r="I1402" t="str">
            <v>Energy</v>
          </cell>
          <cell r="J1402" t="str">
            <v>Summer</v>
          </cell>
          <cell r="K1402" t="str">
            <v>Part Peak</v>
          </cell>
          <cell r="O1402" t="str">
            <v>N/A</v>
          </cell>
          <cell r="T1402">
            <v>91268.316428000006</v>
          </cell>
        </row>
        <row r="1403">
          <cell r="F1403" t="str">
            <v>B-10</v>
          </cell>
          <cell r="G1403" t="str">
            <v>RB</v>
          </cell>
          <cell r="I1403" t="str">
            <v>Energy</v>
          </cell>
          <cell r="J1403" t="str">
            <v>Summer</v>
          </cell>
          <cell r="K1403" t="str">
            <v>Peak</v>
          </cell>
          <cell r="O1403" t="str">
            <v>N/A</v>
          </cell>
          <cell r="T1403">
            <v>123432.994985</v>
          </cell>
        </row>
        <row r="1404">
          <cell r="F1404" t="str">
            <v>B-10</v>
          </cell>
          <cell r="G1404" t="str">
            <v>RB</v>
          </cell>
          <cell r="I1404" t="str">
            <v>Energy</v>
          </cell>
          <cell r="J1404" t="str">
            <v>Winter</v>
          </cell>
          <cell r="K1404" t="str">
            <v>Off Peak</v>
          </cell>
          <cell r="O1404" t="str">
            <v>N/A</v>
          </cell>
          <cell r="T1404">
            <v>846717.47527599998</v>
          </cell>
        </row>
        <row r="1405">
          <cell r="F1405" t="str">
            <v>B-10</v>
          </cell>
          <cell r="G1405" t="str">
            <v>RB</v>
          </cell>
          <cell r="I1405" t="str">
            <v>Energy</v>
          </cell>
          <cell r="J1405" t="str">
            <v>Winter</v>
          </cell>
          <cell r="K1405" t="str">
            <v>Part Peak</v>
          </cell>
          <cell r="O1405" t="str">
            <v>N/A</v>
          </cell>
          <cell r="T1405">
            <v>251951.04232800001</v>
          </cell>
        </row>
        <row r="1406">
          <cell r="F1406" t="str">
            <v>B-10</v>
          </cell>
          <cell r="G1406" t="str">
            <v>RB</v>
          </cell>
          <cell r="I1406" t="str">
            <v>Energy</v>
          </cell>
          <cell r="J1406" t="str">
            <v>Winter</v>
          </cell>
          <cell r="K1406" t="str">
            <v>Super Off</v>
          </cell>
          <cell r="O1406" t="str">
            <v>N/A</v>
          </cell>
          <cell r="T1406">
            <v>74508.575693999999</v>
          </cell>
        </row>
        <row r="1407">
          <cell r="F1407" t="str">
            <v>B-10</v>
          </cell>
          <cell r="G1407" t="str">
            <v>RBC</v>
          </cell>
          <cell r="I1407" t="str">
            <v>DL</v>
          </cell>
          <cell r="J1407" t="str">
            <v>N/A</v>
          </cell>
          <cell r="K1407" t="str">
            <v>N/A</v>
          </cell>
          <cell r="O1407" t="str">
            <v>N/A</v>
          </cell>
          <cell r="T1407">
            <v>0</v>
          </cell>
        </row>
        <row r="1408">
          <cell r="F1408" t="str">
            <v>B-10</v>
          </cell>
          <cell r="G1408" t="str">
            <v>RBC</v>
          </cell>
          <cell r="I1408" t="str">
            <v>DL</v>
          </cell>
          <cell r="J1408" t="str">
            <v>N/A</v>
          </cell>
          <cell r="K1408" t="str">
            <v>N/A</v>
          </cell>
          <cell r="O1408" t="str">
            <v>N/A</v>
          </cell>
          <cell r="T1408">
            <v>0</v>
          </cell>
        </row>
        <row r="1409">
          <cell r="F1409" t="str">
            <v>B-10</v>
          </cell>
          <cell r="G1409" t="str">
            <v>RBC</v>
          </cell>
          <cell r="I1409" t="str">
            <v>DL</v>
          </cell>
          <cell r="J1409" t="str">
            <v>N/A</v>
          </cell>
          <cell r="K1409" t="str">
            <v>N/A</v>
          </cell>
          <cell r="O1409" t="str">
            <v>N/A</v>
          </cell>
          <cell r="T1409">
            <v>0</v>
          </cell>
        </row>
        <row r="1410">
          <cell r="F1410" t="str">
            <v>B-10</v>
          </cell>
          <cell r="G1410" t="str">
            <v>RBC</v>
          </cell>
          <cell r="I1410" t="str">
            <v>Energy</v>
          </cell>
          <cell r="J1410" t="str">
            <v>Summer</v>
          </cell>
          <cell r="K1410" t="str">
            <v>Off Peak</v>
          </cell>
          <cell r="O1410" t="str">
            <v>N/A</v>
          </cell>
          <cell r="T1410">
            <v>4675202.5931109991</v>
          </cell>
        </row>
        <row r="1411">
          <cell r="F1411" t="str">
            <v>B-10</v>
          </cell>
          <cell r="G1411" t="str">
            <v>RBC</v>
          </cell>
          <cell r="I1411" t="str">
            <v>Energy</v>
          </cell>
          <cell r="J1411" t="str">
            <v>Summer</v>
          </cell>
          <cell r="K1411" t="str">
            <v>Part Peak</v>
          </cell>
          <cell r="O1411" t="str">
            <v>N/A</v>
          </cell>
          <cell r="T1411">
            <v>1235569.6808159999</v>
          </cell>
        </row>
        <row r="1412">
          <cell r="F1412" t="str">
            <v>B-10</v>
          </cell>
          <cell r="G1412" t="str">
            <v>RBC</v>
          </cell>
          <cell r="I1412" t="str">
            <v>Energy</v>
          </cell>
          <cell r="J1412" t="str">
            <v>Summer</v>
          </cell>
          <cell r="K1412" t="str">
            <v>Peak</v>
          </cell>
          <cell r="O1412" t="str">
            <v>N/A</v>
          </cell>
          <cell r="T1412">
            <v>1686045.4759810001</v>
          </cell>
        </row>
        <row r="1413">
          <cell r="F1413" t="str">
            <v>B-10</v>
          </cell>
          <cell r="G1413" t="str">
            <v>RBC</v>
          </cell>
          <cell r="I1413" t="str">
            <v>Energy</v>
          </cell>
          <cell r="J1413" t="str">
            <v>Winter</v>
          </cell>
          <cell r="K1413" t="str">
            <v>Off Peak</v>
          </cell>
          <cell r="O1413" t="str">
            <v>N/A</v>
          </cell>
          <cell r="T1413">
            <v>10939942.527147001</v>
          </cell>
        </row>
        <row r="1414">
          <cell r="F1414" t="str">
            <v>B-10</v>
          </cell>
          <cell r="G1414" t="str">
            <v>RBC</v>
          </cell>
          <cell r="I1414" t="str">
            <v>Energy</v>
          </cell>
          <cell r="J1414" t="str">
            <v>Winter</v>
          </cell>
          <cell r="K1414" t="str">
            <v>Part Peak</v>
          </cell>
          <cell r="O1414" t="str">
            <v>N/A</v>
          </cell>
          <cell r="T1414">
            <v>3442164.5815810002</v>
          </cell>
        </row>
        <row r="1415">
          <cell r="F1415" t="str">
            <v>B-10</v>
          </cell>
          <cell r="G1415" t="str">
            <v>RBC</v>
          </cell>
          <cell r="I1415" t="str">
            <v>Energy</v>
          </cell>
          <cell r="J1415" t="str">
            <v>Winter</v>
          </cell>
          <cell r="K1415" t="str">
            <v>Super Off</v>
          </cell>
          <cell r="O1415" t="str">
            <v>N/A</v>
          </cell>
          <cell r="T1415">
            <v>760301.41751699999</v>
          </cell>
        </row>
        <row r="1416">
          <cell r="F1416" t="str">
            <v>B-10</v>
          </cell>
          <cell r="G1416" t="str">
            <v>RBC</v>
          </cell>
          <cell r="I1416" t="str">
            <v>Energy</v>
          </cell>
          <cell r="J1416" t="str">
            <v>Summer</v>
          </cell>
          <cell r="K1416" t="str">
            <v>Off Peak</v>
          </cell>
          <cell r="O1416" t="str">
            <v>N/A</v>
          </cell>
          <cell r="T1416">
            <v>397421906.881585</v>
          </cell>
        </row>
        <row r="1417">
          <cell r="F1417" t="str">
            <v>B-10</v>
          </cell>
          <cell r="G1417" t="str">
            <v>RBC</v>
          </cell>
          <cell r="I1417" t="str">
            <v>Energy</v>
          </cell>
          <cell r="J1417" t="str">
            <v>Summer</v>
          </cell>
          <cell r="K1417" t="str">
            <v>Part Peak</v>
          </cell>
          <cell r="O1417" t="str">
            <v>N/A</v>
          </cell>
          <cell r="T1417">
            <v>112835117.16717</v>
          </cell>
        </row>
        <row r="1418">
          <cell r="F1418" t="str">
            <v>B-10</v>
          </cell>
          <cell r="G1418" t="str">
            <v>RBC</v>
          </cell>
          <cell r="I1418" t="str">
            <v>Energy</v>
          </cell>
          <cell r="J1418" t="str">
            <v>Summer</v>
          </cell>
          <cell r="K1418" t="str">
            <v>Peak</v>
          </cell>
          <cell r="O1418" t="str">
            <v>N/A</v>
          </cell>
          <cell r="T1418">
            <v>162877283.042059</v>
          </cell>
        </row>
        <row r="1419">
          <cell r="F1419" t="str">
            <v>B-10</v>
          </cell>
          <cell r="G1419" t="str">
            <v>RBC</v>
          </cell>
          <cell r="I1419" t="str">
            <v>Energy</v>
          </cell>
          <cell r="J1419" t="str">
            <v>Winter</v>
          </cell>
          <cell r="K1419" t="str">
            <v>Off Peak</v>
          </cell>
          <cell r="O1419" t="str">
            <v>N/A</v>
          </cell>
          <cell r="T1419">
            <v>861293756.31784999</v>
          </cell>
        </row>
        <row r="1420">
          <cell r="F1420" t="str">
            <v>B-10</v>
          </cell>
          <cell r="G1420" t="str">
            <v>RBC</v>
          </cell>
          <cell r="I1420" t="str">
            <v>Energy</v>
          </cell>
          <cell r="J1420" t="str">
            <v>Winter</v>
          </cell>
          <cell r="K1420" t="str">
            <v>Part Peak</v>
          </cell>
          <cell r="O1420" t="str">
            <v>N/A</v>
          </cell>
          <cell r="T1420">
            <v>277321254.98363698</v>
          </cell>
        </row>
        <row r="1421">
          <cell r="F1421" t="str">
            <v>B-10</v>
          </cell>
          <cell r="G1421" t="str">
            <v>RBC</v>
          </cell>
          <cell r="I1421" t="str">
            <v>Energy</v>
          </cell>
          <cell r="J1421" t="str">
            <v>Winter</v>
          </cell>
          <cell r="K1421" t="str">
            <v>Super Off</v>
          </cell>
          <cell r="O1421" t="str">
            <v>N/A</v>
          </cell>
          <cell r="T1421">
            <v>74413423.509888008</v>
          </cell>
        </row>
        <row r="1422">
          <cell r="F1422" t="str">
            <v>B-10</v>
          </cell>
          <cell r="G1422" t="str">
            <v>RBC</v>
          </cell>
          <cell r="I1422" t="str">
            <v>Energy</v>
          </cell>
          <cell r="J1422" t="str">
            <v>Summer</v>
          </cell>
          <cell r="K1422" t="str">
            <v>Off Peak</v>
          </cell>
          <cell r="O1422" t="str">
            <v>N/A</v>
          </cell>
          <cell r="T1422">
            <v>357158.22030400002</v>
          </cell>
        </row>
        <row r="1423">
          <cell r="F1423" t="str">
            <v>B-10</v>
          </cell>
          <cell r="G1423" t="str">
            <v>RBC</v>
          </cell>
          <cell r="I1423" t="str">
            <v>Energy</v>
          </cell>
          <cell r="J1423" t="str">
            <v>Summer</v>
          </cell>
          <cell r="K1423" t="str">
            <v>Part Peak</v>
          </cell>
          <cell r="O1423" t="str">
            <v>N/A</v>
          </cell>
          <cell r="T1423">
            <v>91268.316428000006</v>
          </cell>
        </row>
        <row r="1424">
          <cell r="F1424" t="str">
            <v>B-10</v>
          </cell>
          <cell r="G1424" t="str">
            <v>RBC</v>
          </cell>
          <cell r="I1424" t="str">
            <v>Energy</v>
          </cell>
          <cell r="J1424" t="str">
            <v>Summer</v>
          </cell>
          <cell r="K1424" t="str">
            <v>Peak</v>
          </cell>
          <cell r="O1424" t="str">
            <v>N/A</v>
          </cell>
          <cell r="T1424">
            <v>123432.994985</v>
          </cell>
        </row>
        <row r="1425">
          <cell r="F1425" t="str">
            <v>B-10</v>
          </cell>
          <cell r="G1425" t="str">
            <v>RBC</v>
          </cell>
          <cell r="I1425" t="str">
            <v>Energy</v>
          </cell>
          <cell r="J1425" t="str">
            <v>Winter</v>
          </cell>
          <cell r="K1425" t="str">
            <v>Off Peak</v>
          </cell>
          <cell r="O1425" t="str">
            <v>N/A</v>
          </cell>
          <cell r="T1425">
            <v>846717.47527599998</v>
          </cell>
        </row>
        <row r="1426">
          <cell r="F1426" t="str">
            <v>B-10</v>
          </cell>
          <cell r="G1426" t="str">
            <v>RBC</v>
          </cell>
          <cell r="I1426" t="str">
            <v>Energy</v>
          </cell>
          <cell r="J1426" t="str">
            <v>Winter</v>
          </cell>
          <cell r="K1426" t="str">
            <v>Part Peak</v>
          </cell>
          <cell r="O1426" t="str">
            <v>N/A</v>
          </cell>
          <cell r="T1426">
            <v>251951.04232800001</v>
          </cell>
        </row>
        <row r="1427">
          <cell r="F1427" t="str">
            <v>B-10</v>
          </cell>
          <cell r="G1427" t="str">
            <v>RBC</v>
          </cell>
          <cell r="I1427" t="str">
            <v>Energy</v>
          </cell>
          <cell r="J1427" t="str">
            <v>Winter</v>
          </cell>
          <cell r="K1427" t="str">
            <v>Super Off</v>
          </cell>
          <cell r="O1427" t="str">
            <v>N/A</v>
          </cell>
          <cell r="T1427">
            <v>74508.575693999999</v>
          </cell>
        </row>
        <row r="1428">
          <cell r="F1428" t="str">
            <v>B-10</v>
          </cell>
          <cell r="G1428" t="str">
            <v>WH</v>
          </cell>
          <cell r="I1428" t="str">
            <v>DL</v>
          </cell>
          <cell r="J1428" t="str">
            <v>N/A</v>
          </cell>
          <cell r="K1428" t="str">
            <v>N/A</v>
          </cell>
          <cell r="O1428" t="str">
            <v>N/A</v>
          </cell>
          <cell r="T1428">
            <v>0</v>
          </cell>
        </row>
        <row r="1429">
          <cell r="F1429" t="str">
            <v>B-10</v>
          </cell>
          <cell r="G1429" t="str">
            <v>WH</v>
          </cell>
          <cell r="I1429" t="str">
            <v>DL</v>
          </cell>
          <cell r="J1429" t="str">
            <v>N/A</v>
          </cell>
          <cell r="K1429" t="str">
            <v>N/A</v>
          </cell>
          <cell r="O1429" t="str">
            <v>N/A</v>
          </cell>
          <cell r="T1429">
            <v>0</v>
          </cell>
        </row>
        <row r="1430">
          <cell r="F1430" t="str">
            <v>B-10</v>
          </cell>
          <cell r="G1430" t="str">
            <v>WH</v>
          </cell>
          <cell r="I1430" t="str">
            <v>DL</v>
          </cell>
          <cell r="J1430" t="str">
            <v>N/A</v>
          </cell>
          <cell r="K1430" t="str">
            <v>N/A</v>
          </cell>
          <cell r="O1430" t="str">
            <v>N/A</v>
          </cell>
          <cell r="T1430">
            <v>0</v>
          </cell>
        </row>
        <row r="1431">
          <cell r="F1431" t="str">
            <v>B-10</v>
          </cell>
          <cell r="G1431" t="str">
            <v>WH</v>
          </cell>
          <cell r="I1431" t="str">
            <v>Energy</v>
          </cell>
          <cell r="J1431" t="str">
            <v>Summer</v>
          </cell>
          <cell r="K1431" t="str">
            <v>Off Peak</v>
          </cell>
          <cell r="O1431" t="str">
            <v>N/A</v>
          </cell>
          <cell r="T1431">
            <v>4675202.5931109991</v>
          </cell>
        </row>
        <row r="1432">
          <cell r="F1432" t="str">
            <v>B-10</v>
          </cell>
          <cell r="G1432" t="str">
            <v>WH</v>
          </cell>
          <cell r="I1432" t="str">
            <v>Energy</v>
          </cell>
          <cell r="J1432" t="str">
            <v>Summer</v>
          </cell>
          <cell r="K1432" t="str">
            <v>Part Peak</v>
          </cell>
          <cell r="O1432" t="str">
            <v>N/A</v>
          </cell>
          <cell r="T1432">
            <v>1235569.6808159999</v>
          </cell>
        </row>
        <row r="1433">
          <cell r="F1433" t="str">
            <v>B-10</v>
          </cell>
          <cell r="G1433" t="str">
            <v>WH</v>
          </cell>
          <cell r="I1433" t="str">
            <v>Energy</v>
          </cell>
          <cell r="J1433" t="str">
            <v>Summer</v>
          </cell>
          <cell r="K1433" t="str">
            <v>Peak</v>
          </cell>
          <cell r="O1433" t="str">
            <v>N/A</v>
          </cell>
          <cell r="T1433">
            <v>1686045.4759810001</v>
          </cell>
        </row>
        <row r="1434">
          <cell r="F1434" t="str">
            <v>B-10</v>
          </cell>
          <cell r="G1434" t="str">
            <v>WH</v>
          </cell>
          <cell r="I1434" t="str">
            <v>Energy</v>
          </cell>
          <cell r="J1434" t="str">
            <v>Winter</v>
          </cell>
          <cell r="K1434" t="str">
            <v>Off Peak</v>
          </cell>
          <cell r="O1434" t="str">
            <v>N/A</v>
          </cell>
          <cell r="T1434">
            <v>10939942.527147001</v>
          </cell>
        </row>
        <row r="1435">
          <cell r="F1435" t="str">
            <v>B-10</v>
          </cell>
          <cell r="G1435" t="str">
            <v>WH</v>
          </cell>
          <cell r="I1435" t="str">
            <v>Energy</v>
          </cell>
          <cell r="J1435" t="str">
            <v>Winter</v>
          </cell>
          <cell r="K1435" t="str">
            <v>Part Peak</v>
          </cell>
          <cell r="O1435" t="str">
            <v>N/A</v>
          </cell>
          <cell r="T1435">
            <v>3442164.5815810002</v>
          </cell>
        </row>
        <row r="1436">
          <cell r="F1436" t="str">
            <v>B-10</v>
          </cell>
          <cell r="G1436" t="str">
            <v>WH</v>
          </cell>
          <cell r="I1436" t="str">
            <v>Energy</v>
          </cell>
          <cell r="J1436" t="str">
            <v>Winter</v>
          </cell>
          <cell r="K1436" t="str">
            <v>Super Off</v>
          </cell>
          <cell r="O1436" t="str">
            <v>N/A</v>
          </cell>
          <cell r="T1436">
            <v>760301.41751699999</v>
          </cell>
        </row>
        <row r="1437">
          <cell r="F1437" t="str">
            <v>B-10</v>
          </cell>
          <cell r="G1437" t="str">
            <v>WH</v>
          </cell>
          <cell r="I1437" t="str">
            <v>Energy</v>
          </cell>
          <cell r="J1437" t="str">
            <v>Summer</v>
          </cell>
          <cell r="K1437" t="str">
            <v>Off Peak</v>
          </cell>
          <cell r="O1437" t="str">
            <v>N/A</v>
          </cell>
          <cell r="T1437">
            <v>397421906.881585</v>
          </cell>
        </row>
        <row r="1438">
          <cell r="F1438" t="str">
            <v>B-10</v>
          </cell>
          <cell r="G1438" t="str">
            <v>WH</v>
          </cell>
          <cell r="I1438" t="str">
            <v>Energy</v>
          </cell>
          <cell r="J1438" t="str">
            <v>Summer</v>
          </cell>
          <cell r="K1438" t="str">
            <v>Part Peak</v>
          </cell>
          <cell r="O1438" t="str">
            <v>N/A</v>
          </cell>
          <cell r="T1438">
            <v>112835117.16717</v>
          </cell>
        </row>
        <row r="1439">
          <cell r="F1439" t="str">
            <v>B-10</v>
          </cell>
          <cell r="G1439" t="str">
            <v>WH</v>
          </cell>
          <cell r="I1439" t="str">
            <v>Energy</v>
          </cell>
          <cell r="J1439" t="str">
            <v>Summer</v>
          </cell>
          <cell r="K1439" t="str">
            <v>Peak</v>
          </cell>
          <cell r="O1439" t="str">
            <v>N/A</v>
          </cell>
          <cell r="T1439">
            <v>162877283.042059</v>
          </cell>
        </row>
        <row r="1440">
          <cell r="F1440" t="str">
            <v>B-10</v>
          </cell>
          <cell r="G1440" t="str">
            <v>WH</v>
          </cell>
          <cell r="I1440" t="str">
            <v>Energy</v>
          </cell>
          <cell r="J1440" t="str">
            <v>Winter</v>
          </cell>
          <cell r="K1440" t="str">
            <v>Off Peak</v>
          </cell>
          <cell r="O1440" t="str">
            <v>N/A</v>
          </cell>
          <cell r="T1440">
            <v>861293756.31784999</v>
          </cell>
        </row>
        <row r="1441">
          <cell r="F1441" t="str">
            <v>B-10</v>
          </cell>
          <cell r="G1441" t="str">
            <v>WH</v>
          </cell>
          <cell r="I1441" t="str">
            <v>Energy</v>
          </cell>
          <cell r="J1441" t="str">
            <v>Winter</v>
          </cell>
          <cell r="K1441" t="str">
            <v>Part Peak</v>
          </cell>
          <cell r="O1441" t="str">
            <v>N/A</v>
          </cell>
          <cell r="T1441">
            <v>277321254.98363698</v>
          </cell>
        </row>
        <row r="1442">
          <cell r="F1442" t="str">
            <v>B-10</v>
          </cell>
          <cell r="G1442" t="str">
            <v>WH</v>
          </cell>
          <cell r="I1442" t="str">
            <v>Energy</v>
          </cell>
          <cell r="J1442" t="str">
            <v>Winter</v>
          </cell>
          <cell r="K1442" t="str">
            <v>Super Off</v>
          </cell>
          <cell r="O1442" t="str">
            <v>N/A</v>
          </cell>
          <cell r="T1442">
            <v>74413423.509888008</v>
          </cell>
        </row>
        <row r="1443">
          <cell r="F1443" t="str">
            <v>B-10</v>
          </cell>
          <cell r="G1443" t="str">
            <v>WH</v>
          </cell>
          <cell r="I1443" t="str">
            <v>Energy</v>
          </cell>
          <cell r="J1443" t="str">
            <v>Summer</v>
          </cell>
          <cell r="K1443" t="str">
            <v>Off Peak</v>
          </cell>
          <cell r="O1443" t="str">
            <v>N/A</v>
          </cell>
          <cell r="T1443">
            <v>357158.22030400002</v>
          </cell>
        </row>
        <row r="1444">
          <cell r="F1444" t="str">
            <v>B-10</v>
          </cell>
          <cell r="G1444" t="str">
            <v>WH</v>
          </cell>
          <cell r="I1444" t="str">
            <v>Energy</v>
          </cell>
          <cell r="J1444" t="str">
            <v>Summer</v>
          </cell>
          <cell r="K1444" t="str">
            <v>Part Peak</v>
          </cell>
          <cell r="O1444" t="str">
            <v>N/A</v>
          </cell>
          <cell r="T1444">
            <v>91268.316428000006</v>
          </cell>
        </row>
        <row r="1445">
          <cell r="F1445" t="str">
            <v>B-10</v>
          </cell>
          <cell r="G1445" t="str">
            <v>WH</v>
          </cell>
          <cell r="I1445" t="str">
            <v>Energy</v>
          </cell>
          <cell r="J1445" t="str">
            <v>Summer</v>
          </cell>
          <cell r="K1445" t="str">
            <v>Peak</v>
          </cell>
          <cell r="O1445" t="str">
            <v>N/A</v>
          </cell>
          <cell r="T1445">
            <v>123432.994985</v>
          </cell>
        </row>
        <row r="1446">
          <cell r="F1446" t="str">
            <v>B-10</v>
          </cell>
          <cell r="G1446" t="str">
            <v>WH</v>
          </cell>
          <cell r="I1446" t="str">
            <v>Energy</v>
          </cell>
          <cell r="J1446" t="str">
            <v>Winter</v>
          </cell>
          <cell r="K1446" t="str">
            <v>Off Peak</v>
          </cell>
          <cell r="O1446" t="str">
            <v>N/A</v>
          </cell>
          <cell r="T1446">
            <v>846717.47527599998</v>
          </cell>
        </row>
        <row r="1447">
          <cell r="F1447" t="str">
            <v>B-10</v>
          </cell>
          <cell r="G1447" t="str">
            <v>WH</v>
          </cell>
          <cell r="I1447" t="str">
            <v>Energy</v>
          </cell>
          <cell r="J1447" t="str">
            <v>Winter</v>
          </cell>
          <cell r="K1447" t="str">
            <v>Part Peak</v>
          </cell>
          <cell r="O1447" t="str">
            <v>N/A</v>
          </cell>
          <cell r="T1447">
            <v>251951.04232800001</v>
          </cell>
        </row>
        <row r="1448">
          <cell r="F1448" t="str">
            <v>B-10</v>
          </cell>
          <cell r="G1448" t="str">
            <v>WH</v>
          </cell>
          <cell r="I1448" t="str">
            <v>Energy</v>
          </cell>
          <cell r="J1448" t="str">
            <v>Winter</v>
          </cell>
          <cell r="K1448" t="str">
            <v>Super Off</v>
          </cell>
          <cell r="O1448" t="str">
            <v>N/A</v>
          </cell>
          <cell r="T1448">
            <v>74508.575693999999</v>
          </cell>
        </row>
        <row r="1449">
          <cell r="F1449" t="str">
            <v>B-10</v>
          </cell>
          <cell r="G1449" t="str">
            <v>PCIA</v>
          </cell>
          <cell r="I1449" t="str">
            <v>Vin 19</v>
          </cell>
          <cell r="J1449" t="str">
            <v>N/A</v>
          </cell>
          <cell r="K1449" t="str">
            <v>N/A</v>
          </cell>
          <cell r="O1449" t="str">
            <v>N/A</v>
          </cell>
          <cell r="T1449">
            <v>0</v>
          </cell>
        </row>
        <row r="1450">
          <cell r="F1450" t="str">
            <v>B-10</v>
          </cell>
          <cell r="G1450" t="str">
            <v>PCIA</v>
          </cell>
          <cell r="I1450" t="str">
            <v>Vin 19</v>
          </cell>
          <cell r="J1450" t="str">
            <v>N/A</v>
          </cell>
          <cell r="K1450" t="str">
            <v>N/A</v>
          </cell>
          <cell r="O1450" t="str">
            <v>N/A</v>
          </cell>
          <cell r="T1450">
            <v>0</v>
          </cell>
        </row>
        <row r="1451">
          <cell r="F1451" t="str">
            <v>B-10</v>
          </cell>
          <cell r="G1451" t="str">
            <v>PCIA</v>
          </cell>
          <cell r="I1451" t="str">
            <v>Vin 19</v>
          </cell>
          <cell r="J1451" t="str">
            <v>N/A</v>
          </cell>
          <cell r="K1451" t="str">
            <v>N/A</v>
          </cell>
          <cell r="O1451" t="str">
            <v>N/A</v>
          </cell>
          <cell r="T1451">
            <v>0</v>
          </cell>
        </row>
        <row r="1452">
          <cell r="F1452" t="str">
            <v>B-10</v>
          </cell>
          <cell r="G1452" t="str">
            <v>PCIA</v>
          </cell>
          <cell r="I1452" t="str">
            <v>Vin 20</v>
          </cell>
          <cell r="J1452" t="str">
            <v>N/A</v>
          </cell>
          <cell r="K1452" t="str">
            <v>N/A</v>
          </cell>
          <cell r="O1452" t="str">
            <v>N/A</v>
          </cell>
          <cell r="T1452">
            <v>0</v>
          </cell>
        </row>
        <row r="1453">
          <cell r="F1453" t="str">
            <v>B-10</v>
          </cell>
          <cell r="G1453" t="str">
            <v>PCIA</v>
          </cell>
          <cell r="I1453" t="str">
            <v>Vin 20</v>
          </cell>
          <cell r="J1453" t="str">
            <v>N/A</v>
          </cell>
          <cell r="K1453" t="str">
            <v>N/A</v>
          </cell>
          <cell r="O1453" t="str">
            <v>N/A</v>
          </cell>
          <cell r="T1453">
            <v>0</v>
          </cell>
        </row>
        <row r="1454">
          <cell r="F1454" t="str">
            <v>B-10</v>
          </cell>
          <cell r="G1454" t="str">
            <v>PCIA</v>
          </cell>
          <cell r="I1454" t="str">
            <v>Vin 20</v>
          </cell>
          <cell r="J1454" t="str">
            <v>N/A</v>
          </cell>
          <cell r="K1454" t="str">
            <v>N/A</v>
          </cell>
          <cell r="O1454" t="str">
            <v>N/A</v>
          </cell>
          <cell r="T1454">
            <v>0</v>
          </cell>
        </row>
        <row r="1455">
          <cell r="F1455" t="str">
            <v>B-10</v>
          </cell>
          <cell r="G1455" t="str">
            <v>PCIA</v>
          </cell>
          <cell r="I1455" t="str">
            <v>Vin 21</v>
          </cell>
          <cell r="J1455" t="str">
            <v>N/A</v>
          </cell>
          <cell r="K1455" t="str">
            <v>N/A</v>
          </cell>
          <cell r="O1455" t="str">
            <v>N/A</v>
          </cell>
          <cell r="T1455">
            <v>0</v>
          </cell>
        </row>
        <row r="1456">
          <cell r="F1456" t="str">
            <v>B-10</v>
          </cell>
          <cell r="G1456" t="str">
            <v>PCIA</v>
          </cell>
          <cell r="I1456" t="str">
            <v>Vin 21</v>
          </cell>
          <cell r="J1456" t="str">
            <v>N/A</v>
          </cell>
          <cell r="K1456" t="str">
            <v>N/A</v>
          </cell>
          <cell r="O1456" t="str">
            <v>N/A</v>
          </cell>
          <cell r="T1456">
            <v>0</v>
          </cell>
        </row>
        <row r="1457">
          <cell r="F1457" t="str">
            <v>B-10</v>
          </cell>
          <cell r="G1457" t="str">
            <v>PCIA</v>
          </cell>
          <cell r="I1457" t="str">
            <v>Vin 21</v>
          </cell>
          <cell r="J1457" t="str">
            <v>N/A</v>
          </cell>
          <cell r="K1457" t="str">
            <v>N/A</v>
          </cell>
          <cell r="O1457" t="str">
            <v>N/A</v>
          </cell>
          <cell r="T1457">
            <v>0</v>
          </cell>
        </row>
        <row r="1458">
          <cell r="F1458" t="str">
            <v>B-10</v>
          </cell>
          <cell r="G1458" t="str">
            <v>PCIA</v>
          </cell>
          <cell r="I1458" t="str">
            <v>Vin Bund</v>
          </cell>
          <cell r="J1458" t="str">
            <v>N/A</v>
          </cell>
          <cell r="K1458" t="str">
            <v>N/A</v>
          </cell>
          <cell r="O1458" t="str">
            <v>N/A</v>
          </cell>
          <cell r="T1458">
            <v>0</v>
          </cell>
        </row>
        <row r="1459">
          <cell r="F1459" t="str">
            <v>B-10</v>
          </cell>
          <cell r="G1459" t="str">
            <v>PCIA</v>
          </cell>
          <cell r="I1459" t="str">
            <v>Vin Bund</v>
          </cell>
          <cell r="J1459" t="str">
            <v>N/A</v>
          </cell>
          <cell r="K1459" t="str">
            <v>N/A</v>
          </cell>
          <cell r="O1459" t="str">
            <v>N/A</v>
          </cell>
          <cell r="T1459">
            <v>0</v>
          </cell>
        </row>
        <row r="1460">
          <cell r="F1460" t="str">
            <v>B-10</v>
          </cell>
          <cell r="G1460" t="str">
            <v>PCIA</v>
          </cell>
          <cell r="I1460" t="str">
            <v>Vin Bund</v>
          </cell>
          <cell r="J1460" t="str">
            <v>N/A</v>
          </cell>
          <cell r="K1460" t="str">
            <v>N/A</v>
          </cell>
          <cell r="O1460" t="str">
            <v>N/A</v>
          </cell>
          <cell r="T1460">
            <v>0</v>
          </cell>
        </row>
        <row r="1461">
          <cell r="F1461" t="str">
            <v>B-10</v>
          </cell>
          <cell r="G1461" t="str">
            <v>AB32 Credit</v>
          </cell>
          <cell r="I1461" t="str">
            <v>Energy</v>
          </cell>
          <cell r="J1461" t="str">
            <v>Summer</v>
          </cell>
          <cell r="K1461" t="str">
            <v>Off Peak</v>
          </cell>
          <cell r="O1461" t="str">
            <v>C</v>
          </cell>
          <cell r="T1461">
            <v>20050.760941295557</v>
          </cell>
        </row>
        <row r="1462">
          <cell r="F1462" t="str">
            <v>B-10</v>
          </cell>
          <cell r="G1462" t="str">
            <v>AB32 Credit</v>
          </cell>
          <cell r="I1462" t="str">
            <v>Energy</v>
          </cell>
          <cell r="J1462" t="str">
            <v>Summer</v>
          </cell>
          <cell r="K1462" t="str">
            <v>Part Peak</v>
          </cell>
          <cell r="O1462" t="str">
            <v>C</v>
          </cell>
          <cell r="T1462">
            <v>8732.4594986467037</v>
          </cell>
        </row>
        <row r="1463">
          <cell r="F1463" t="str">
            <v>B-10</v>
          </cell>
          <cell r="G1463" t="str">
            <v>AB32 Credit</v>
          </cell>
          <cell r="I1463" t="str">
            <v>Energy</v>
          </cell>
          <cell r="J1463" t="str">
            <v>Summer</v>
          </cell>
          <cell r="K1463" t="str">
            <v>Peak</v>
          </cell>
          <cell r="O1463" t="str">
            <v>C</v>
          </cell>
          <cell r="T1463">
            <v>15059.583473638493</v>
          </cell>
        </row>
        <row r="1464">
          <cell r="F1464" t="str">
            <v>B-10</v>
          </cell>
          <cell r="G1464" t="str">
            <v>AB32 Credit</v>
          </cell>
          <cell r="I1464" t="str">
            <v>Energy</v>
          </cell>
          <cell r="J1464" t="str">
            <v>Winter</v>
          </cell>
          <cell r="K1464" t="str">
            <v>Off Peak</v>
          </cell>
          <cell r="O1464" t="str">
            <v>C</v>
          </cell>
          <cell r="T1464">
            <v>21984.067862336851</v>
          </cell>
        </row>
        <row r="1465">
          <cell r="F1465" t="str">
            <v>B-10</v>
          </cell>
          <cell r="G1465" t="str">
            <v>AB32 Credit</v>
          </cell>
          <cell r="I1465" t="str">
            <v>Energy</v>
          </cell>
          <cell r="J1465" t="str">
            <v>Winter</v>
          </cell>
          <cell r="K1465" t="str">
            <v>Part Peak</v>
          </cell>
          <cell r="O1465" t="str">
            <v>C</v>
          </cell>
          <cell r="T1465">
            <v>9339.2447374405729</v>
          </cell>
        </row>
        <row r="1466">
          <cell r="F1466" t="str">
            <v>B-10</v>
          </cell>
          <cell r="G1466" t="str">
            <v>AB32 Credit</v>
          </cell>
          <cell r="I1466" t="str">
            <v>Energy</v>
          </cell>
          <cell r="J1466" t="str">
            <v>Winter</v>
          </cell>
          <cell r="K1466" t="str">
            <v>Super Off</v>
          </cell>
          <cell r="O1466" t="str">
            <v>C</v>
          </cell>
          <cell r="T1466">
            <v>2579.5669204603705</v>
          </cell>
        </row>
        <row r="1467">
          <cell r="F1467" t="str">
            <v>B-10</v>
          </cell>
          <cell r="G1467" t="str">
            <v>AB32 Credit</v>
          </cell>
          <cell r="I1467" t="str">
            <v>Energy</v>
          </cell>
          <cell r="J1467" t="str">
            <v>Summer</v>
          </cell>
          <cell r="K1467" t="str">
            <v>Off Peak</v>
          </cell>
          <cell r="O1467" t="str">
            <v>C</v>
          </cell>
          <cell r="T1467">
            <v>0</v>
          </cell>
        </row>
        <row r="1468">
          <cell r="F1468" t="str">
            <v>B-10</v>
          </cell>
          <cell r="G1468" t="str">
            <v>AB32 Credit</v>
          </cell>
          <cell r="I1468" t="str">
            <v>Energy</v>
          </cell>
          <cell r="J1468" t="str">
            <v>Summer</v>
          </cell>
          <cell r="K1468" t="str">
            <v>Part Peak</v>
          </cell>
          <cell r="O1468" t="str">
            <v>C</v>
          </cell>
          <cell r="T1468">
            <v>0</v>
          </cell>
        </row>
        <row r="1469">
          <cell r="F1469" t="str">
            <v>B-10</v>
          </cell>
          <cell r="G1469" t="str">
            <v>AB32 Credit</v>
          </cell>
          <cell r="I1469" t="str">
            <v>Energy</v>
          </cell>
          <cell r="J1469" t="str">
            <v>Summer</v>
          </cell>
          <cell r="K1469" t="str">
            <v>Peak</v>
          </cell>
          <cell r="O1469" t="str">
            <v>C</v>
          </cell>
          <cell r="T1469">
            <v>0</v>
          </cell>
        </row>
        <row r="1470">
          <cell r="F1470" t="str">
            <v>B-10</v>
          </cell>
          <cell r="G1470" t="str">
            <v>AB32 Credit</v>
          </cell>
          <cell r="I1470" t="str">
            <v>Energy</v>
          </cell>
          <cell r="J1470" t="str">
            <v>Winter</v>
          </cell>
          <cell r="K1470" t="str">
            <v>Off Peak</v>
          </cell>
          <cell r="O1470" t="str">
            <v>C</v>
          </cell>
          <cell r="T1470">
            <v>0</v>
          </cell>
        </row>
        <row r="1471">
          <cell r="F1471" t="str">
            <v>B-10</v>
          </cell>
          <cell r="G1471" t="str">
            <v>AB32 Credit</v>
          </cell>
          <cell r="I1471" t="str">
            <v>Energy</v>
          </cell>
          <cell r="J1471" t="str">
            <v>Winter</v>
          </cell>
          <cell r="K1471" t="str">
            <v>Part Peak</v>
          </cell>
          <cell r="O1471" t="str">
            <v>C</v>
          </cell>
          <cell r="T1471">
            <v>0</v>
          </cell>
        </row>
        <row r="1472">
          <cell r="F1472" t="str">
            <v>B-10</v>
          </cell>
          <cell r="G1472" t="str">
            <v>AB32 Credit</v>
          </cell>
          <cell r="I1472" t="str">
            <v>Energy</v>
          </cell>
          <cell r="J1472" t="str">
            <v>Winter</v>
          </cell>
          <cell r="K1472" t="str">
            <v>Super Off</v>
          </cell>
          <cell r="O1472" t="str">
            <v>C</v>
          </cell>
          <cell r="T1472">
            <v>0</v>
          </cell>
        </row>
        <row r="1473">
          <cell r="F1473" t="str">
            <v>B-10</v>
          </cell>
          <cell r="G1473" t="str">
            <v>AB32 Credit</v>
          </cell>
          <cell r="I1473" t="str">
            <v>Energy</v>
          </cell>
          <cell r="J1473" t="str">
            <v>Summer</v>
          </cell>
          <cell r="K1473" t="str">
            <v>Off Peak</v>
          </cell>
          <cell r="O1473" t="str">
            <v>C</v>
          </cell>
          <cell r="T1473">
            <v>108429.29058669441</v>
          </cell>
        </row>
        <row r="1474">
          <cell r="F1474" t="str">
            <v>B-10</v>
          </cell>
          <cell r="G1474" t="str">
            <v>AB32 Credit</v>
          </cell>
          <cell r="I1474" t="str">
            <v>Energy</v>
          </cell>
          <cell r="J1474" t="str">
            <v>Summer</v>
          </cell>
          <cell r="K1474" t="str">
            <v>Part Peak</v>
          </cell>
          <cell r="O1474" t="str">
            <v>C</v>
          </cell>
          <cell r="T1474">
            <v>32981.123303991677</v>
          </cell>
        </row>
        <row r="1475">
          <cell r="F1475" t="str">
            <v>B-10</v>
          </cell>
          <cell r="G1475" t="str">
            <v>AB32 Credit</v>
          </cell>
          <cell r="I1475" t="str">
            <v>Energy</v>
          </cell>
          <cell r="J1475" t="str">
            <v>Summer</v>
          </cell>
          <cell r="K1475" t="str">
            <v>Peak</v>
          </cell>
          <cell r="O1475" t="str">
            <v>C</v>
          </cell>
          <cell r="T1475">
            <v>46543.740205339855</v>
          </cell>
        </row>
        <row r="1476">
          <cell r="F1476" t="str">
            <v>B-10</v>
          </cell>
          <cell r="G1476" t="str">
            <v>AB32 Credit</v>
          </cell>
          <cell r="I1476" t="str">
            <v>Energy</v>
          </cell>
          <cell r="J1476" t="str">
            <v>Winter</v>
          </cell>
          <cell r="K1476" t="str">
            <v>Off Peak</v>
          </cell>
          <cell r="O1476" t="str">
            <v>C</v>
          </cell>
          <cell r="T1476">
            <v>243188.22144592289</v>
          </cell>
        </row>
        <row r="1477">
          <cell r="F1477" t="str">
            <v>B-10</v>
          </cell>
          <cell r="G1477" t="str">
            <v>AB32 Credit</v>
          </cell>
          <cell r="I1477" t="str">
            <v>Energy</v>
          </cell>
          <cell r="J1477" t="str">
            <v>Winter</v>
          </cell>
          <cell r="K1477" t="str">
            <v>Part Peak</v>
          </cell>
          <cell r="O1477" t="str">
            <v>C</v>
          </cell>
          <cell r="T1477">
            <v>79769.110761114091</v>
          </cell>
        </row>
        <row r="1478">
          <cell r="F1478" t="str">
            <v>B-10</v>
          </cell>
          <cell r="G1478" t="str">
            <v>AB32 Credit</v>
          </cell>
          <cell r="I1478" t="str">
            <v>Energy</v>
          </cell>
          <cell r="J1478" t="str">
            <v>Winter</v>
          </cell>
          <cell r="K1478" t="str">
            <v>Super Off</v>
          </cell>
          <cell r="O1478" t="str">
            <v>C</v>
          </cell>
          <cell r="T1478">
            <v>16477.236484742956</v>
          </cell>
        </row>
        <row r="1479">
          <cell r="F1479" t="str">
            <v>B-10</v>
          </cell>
          <cell r="G1479" t="str">
            <v>AB32 Credit</v>
          </cell>
          <cell r="I1479" t="str">
            <v>Energy</v>
          </cell>
          <cell r="J1479" t="str">
            <v>Summer</v>
          </cell>
          <cell r="K1479" t="str">
            <v>Off Peak</v>
          </cell>
          <cell r="O1479" t="str">
            <v>C</v>
          </cell>
          <cell r="T1479">
            <v>472112.06712490646</v>
          </cell>
        </row>
        <row r="1480">
          <cell r="F1480" t="str">
            <v>B-10</v>
          </cell>
          <cell r="G1480" t="str">
            <v>AB32 Credit</v>
          </cell>
          <cell r="I1480" t="str">
            <v>Energy</v>
          </cell>
          <cell r="J1480" t="str">
            <v>Summer</v>
          </cell>
          <cell r="K1480" t="str">
            <v>Part Peak</v>
          </cell>
          <cell r="O1480" t="str">
            <v>C</v>
          </cell>
          <cell r="T1480">
            <v>143603.13726021611</v>
          </cell>
        </row>
        <row r="1481">
          <cell r="F1481" t="str">
            <v>B-10</v>
          </cell>
          <cell r="G1481" t="str">
            <v>AB32 Credit</v>
          </cell>
          <cell r="I1481" t="str">
            <v>Energy</v>
          </cell>
          <cell r="J1481" t="str">
            <v>Summer</v>
          </cell>
          <cell r="K1481" t="str">
            <v>Peak</v>
          </cell>
          <cell r="O1481" t="str">
            <v>C</v>
          </cell>
          <cell r="T1481">
            <v>202656.1391407284</v>
          </cell>
        </row>
        <row r="1482">
          <cell r="F1482" t="str">
            <v>B-10</v>
          </cell>
          <cell r="G1482" t="str">
            <v>AB32 Credit</v>
          </cell>
          <cell r="I1482" t="str">
            <v>Energy</v>
          </cell>
          <cell r="J1482" t="str">
            <v>Winter</v>
          </cell>
          <cell r="K1482" t="str">
            <v>Off Peak</v>
          </cell>
          <cell r="O1482" t="str">
            <v>C</v>
          </cell>
          <cell r="T1482">
            <v>1058866.0435389127</v>
          </cell>
        </row>
        <row r="1483">
          <cell r="F1483" t="str">
            <v>B-10</v>
          </cell>
          <cell r="G1483" t="str">
            <v>AB32 Credit</v>
          </cell>
          <cell r="I1483" t="str">
            <v>Energy</v>
          </cell>
          <cell r="J1483" t="str">
            <v>Winter</v>
          </cell>
          <cell r="K1483" t="str">
            <v>Part Peak</v>
          </cell>
          <cell r="O1483" t="str">
            <v>C</v>
          </cell>
          <cell r="T1483">
            <v>347322.75356938038</v>
          </cell>
        </row>
        <row r="1484">
          <cell r="F1484" t="str">
            <v>B-10</v>
          </cell>
          <cell r="G1484" t="str">
            <v>AB32 Credit</v>
          </cell>
          <cell r="I1484" t="str">
            <v>Energy</v>
          </cell>
          <cell r="J1484" t="str">
            <v>Winter</v>
          </cell>
          <cell r="K1484" t="str">
            <v>Super Off</v>
          </cell>
          <cell r="O1484" t="str">
            <v>C</v>
          </cell>
          <cell r="T1484">
            <v>71743.549507945558</v>
          </cell>
        </row>
        <row r="1485">
          <cell r="F1485" t="str">
            <v>B-10</v>
          </cell>
          <cell r="G1485" t="str">
            <v>CTC</v>
          </cell>
          <cell r="I1485" t="str">
            <v>Energy</v>
          </cell>
          <cell r="J1485" t="str">
            <v>Summer</v>
          </cell>
          <cell r="K1485" t="str">
            <v>Off Peak</v>
          </cell>
          <cell r="O1485" t="str">
            <v>C</v>
          </cell>
          <cell r="T1485">
            <v>0</v>
          </cell>
        </row>
        <row r="1486">
          <cell r="F1486" t="str">
            <v>B-10</v>
          </cell>
          <cell r="G1486" t="str">
            <v>CTC</v>
          </cell>
          <cell r="I1486" t="str">
            <v>Energy</v>
          </cell>
          <cell r="J1486" t="str">
            <v>Summer</v>
          </cell>
          <cell r="K1486" t="str">
            <v>Part Peak</v>
          </cell>
          <cell r="O1486" t="str">
            <v>C</v>
          </cell>
          <cell r="T1486">
            <v>0</v>
          </cell>
        </row>
        <row r="1487">
          <cell r="F1487" t="str">
            <v>B-10</v>
          </cell>
          <cell r="G1487" t="str">
            <v>CTC</v>
          </cell>
          <cell r="I1487" t="str">
            <v>Energy</v>
          </cell>
          <cell r="J1487" t="str">
            <v>Summer</v>
          </cell>
          <cell r="K1487" t="str">
            <v>Peak</v>
          </cell>
          <cell r="O1487" t="str">
            <v>C</v>
          </cell>
          <cell r="T1487">
            <v>0</v>
          </cell>
        </row>
        <row r="1488">
          <cell r="F1488" t="str">
            <v>B-10</v>
          </cell>
          <cell r="G1488" t="str">
            <v>CTC</v>
          </cell>
          <cell r="I1488" t="str">
            <v>Energy</v>
          </cell>
          <cell r="J1488" t="str">
            <v>Winter</v>
          </cell>
          <cell r="K1488" t="str">
            <v>Off Peak</v>
          </cell>
          <cell r="O1488" t="str">
            <v>C</v>
          </cell>
          <cell r="T1488">
            <v>0</v>
          </cell>
        </row>
        <row r="1489">
          <cell r="F1489" t="str">
            <v>B-10</v>
          </cell>
          <cell r="G1489" t="str">
            <v>CTC</v>
          </cell>
          <cell r="I1489" t="str">
            <v>Energy</v>
          </cell>
          <cell r="J1489" t="str">
            <v>Winter</v>
          </cell>
          <cell r="K1489" t="str">
            <v>Part Peak</v>
          </cell>
          <cell r="O1489" t="str">
            <v>C</v>
          </cell>
          <cell r="T1489">
            <v>0</v>
          </cell>
        </row>
        <row r="1490">
          <cell r="F1490" t="str">
            <v>B-10</v>
          </cell>
          <cell r="G1490" t="str">
            <v>CTC</v>
          </cell>
          <cell r="I1490" t="str">
            <v>Energy</v>
          </cell>
          <cell r="J1490" t="str">
            <v>Winter</v>
          </cell>
          <cell r="K1490" t="str">
            <v>Super Off</v>
          </cell>
          <cell r="O1490" t="str">
            <v>C</v>
          </cell>
          <cell r="T1490">
            <v>0</v>
          </cell>
        </row>
        <row r="1491">
          <cell r="F1491" t="str">
            <v>B-10</v>
          </cell>
          <cell r="G1491" t="str">
            <v>CTC</v>
          </cell>
          <cell r="I1491" t="str">
            <v>Energy</v>
          </cell>
          <cell r="J1491" t="str">
            <v>Summer</v>
          </cell>
          <cell r="K1491" t="str">
            <v>Off Peak</v>
          </cell>
          <cell r="O1491" t="str">
            <v>C</v>
          </cell>
          <cell r="T1491">
            <v>2557155.174964</v>
          </cell>
        </row>
        <row r="1492">
          <cell r="F1492" t="str">
            <v>B-10</v>
          </cell>
          <cell r="G1492" t="str">
            <v>CTC</v>
          </cell>
          <cell r="I1492" t="str">
            <v>Energy</v>
          </cell>
          <cell r="J1492" t="str">
            <v>Summer</v>
          </cell>
          <cell r="K1492" t="str">
            <v>Part Peak</v>
          </cell>
          <cell r="O1492" t="str">
            <v>C</v>
          </cell>
          <cell r="T1492">
            <v>839662.68304700009</v>
          </cell>
        </row>
        <row r="1493">
          <cell r="F1493" t="str">
            <v>B-10</v>
          </cell>
          <cell r="G1493" t="str">
            <v>CTC</v>
          </cell>
          <cell r="I1493" t="str">
            <v>Energy</v>
          </cell>
          <cell r="J1493" t="str">
            <v>Summer</v>
          </cell>
          <cell r="K1493" t="str">
            <v>Peak</v>
          </cell>
          <cell r="O1493" t="str">
            <v>C</v>
          </cell>
          <cell r="T1493">
            <v>1185822.173523</v>
          </cell>
        </row>
        <row r="1494">
          <cell r="F1494" t="str">
            <v>B-10</v>
          </cell>
          <cell r="G1494" t="str">
            <v>CTC</v>
          </cell>
          <cell r="I1494" t="str">
            <v>Energy</v>
          </cell>
          <cell r="J1494" t="str">
            <v>Winter</v>
          </cell>
          <cell r="K1494" t="str">
            <v>Off Peak</v>
          </cell>
          <cell r="O1494" t="str">
            <v>C</v>
          </cell>
          <cell r="T1494">
            <v>5325136.6702709999</v>
          </cell>
        </row>
        <row r="1495">
          <cell r="F1495" t="str">
            <v>B-10</v>
          </cell>
          <cell r="G1495" t="str">
            <v>CTC</v>
          </cell>
          <cell r="I1495" t="str">
            <v>Energy</v>
          </cell>
          <cell r="J1495" t="str">
            <v>Winter</v>
          </cell>
          <cell r="K1495" t="str">
            <v>Part Peak</v>
          </cell>
          <cell r="O1495" t="str">
            <v>C</v>
          </cell>
          <cell r="T1495">
            <v>1784250.7311459999</v>
          </cell>
        </row>
        <row r="1496">
          <cell r="F1496" t="str">
            <v>B-10</v>
          </cell>
          <cell r="G1496" t="str">
            <v>CTC</v>
          </cell>
          <cell r="I1496" t="str">
            <v>Energy</v>
          </cell>
          <cell r="J1496" t="str">
            <v>Winter</v>
          </cell>
          <cell r="K1496" t="str">
            <v>Super Off</v>
          </cell>
          <cell r="O1496" t="str">
            <v>C</v>
          </cell>
          <cell r="T1496">
            <v>449720.22072300001</v>
          </cell>
        </row>
        <row r="1497">
          <cell r="F1497" t="str">
            <v>B-10</v>
          </cell>
          <cell r="G1497" t="str">
            <v>Distribution</v>
          </cell>
          <cell r="I1497" t="str">
            <v>Customer</v>
          </cell>
          <cell r="J1497" t="str">
            <v>Summer</v>
          </cell>
          <cell r="K1497" t="str">
            <v>N/A</v>
          </cell>
          <cell r="O1497" t="str">
            <v>C</v>
          </cell>
          <cell r="T1497">
            <v>0</v>
          </cell>
        </row>
        <row r="1498">
          <cell r="F1498" t="str">
            <v>B-10</v>
          </cell>
          <cell r="G1498" t="str">
            <v>Distribution</v>
          </cell>
          <cell r="I1498" t="str">
            <v>Customer</v>
          </cell>
          <cell r="J1498" t="str">
            <v>Winter</v>
          </cell>
          <cell r="K1498" t="str">
            <v>N/A</v>
          </cell>
          <cell r="O1498" t="str">
            <v>C</v>
          </cell>
          <cell r="T1498">
            <v>0</v>
          </cell>
        </row>
        <row r="1499">
          <cell r="F1499" t="str">
            <v>B-10</v>
          </cell>
          <cell r="G1499" t="str">
            <v>Distribution</v>
          </cell>
          <cell r="I1499" t="str">
            <v>Customer</v>
          </cell>
          <cell r="J1499" t="str">
            <v>Summer</v>
          </cell>
          <cell r="K1499" t="str">
            <v>N/A</v>
          </cell>
          <cell r="O1499" t="str">
            <v>C</v>
          </cell>
          <cell r="T1499">
            <v>190.551762</v>
          </cell>
        </row>
        <row r="1500">
          <cell r="F1500" t="str">
            <v>B-10</v>
          </cell>
          <cell r="G1500" t="str">
            <v>Distribution</v>
          </cell>
          <cell r="I1500" t="str">
            <v>Customer</v>
          </cell>
          <cell r="J1500" t="str">
            <v>Winter</v>
          </cell>
          <cell r="K1500" t="str">
            <v>N/A</v>
          </cell>
          <cell r="O1500" t="str">
            <v>C</v>
          </cell>
          <cell r="T1500">
            <v>367.38394600000004</v>
          </cell>
        </row>
        <row r="1501">
          <cell r="F1501" t="str">
            <v>B-10</v>
          </cell>
          <cell r="G1501" t="str">
            <v>Distribution</v>
          </cell>
          <cell r="I1501" t="str">
            <v>Customer</v>
          </cell>
          <cell r="J1501" t="str">
            <v>Summer</v>
          </cell>
          <cell r="K1501" t="str">
            <v>N/A</v>
          </cell>
          <cell r="O1501" t="str">
            <v>C</v>
          </cell>
          <cell r="T1501">
            <v>0</v>
          </cell>
        </row>
        <row r="1502">
          <cell r="F1502" t="str">
            <v>B-10</v>
          </cell>
          <cell r="G1502" t="str">
            <v>Distribution</v>
          </cell>
          <cell r="I1502" t="str">
            <v>Customer</v>
          </cell>
          <cell r="J1502" t="str">
            <v>Winter</v>
          </cell>
          <cell r="K1502" t="str">
            <v>N/A</v>
          </cell>
          <cell r="O1502" t="str">
            <v>C</v>
          </cell>
          <cell r="T1502">
            <v>0</v>
          </cell>
        </row>
        <row r="1503">
          <cell r="F1503" t="str">
            <v>B-10</v>
          </cell>
          <cell r="G1503" t="str">
            <v>Distribution</v>
          </cell>
          <cell r="I1503" t="str">
            <v>Demand</v>
          </cell>
          <cell r="J1503" t="str">
            <v>Summer</v>
          </cell>
          <cell r="K1503" t="str">
            <v>Maximum kW</v>
          </cell>
          <cell r="O1503" t="str">
            <v>C</v>
          </cell>
          <cell r="T1503">
            <v>0</v>
          </cell>
        </row>
        <row r="1504">
          <cell r="F1504" t="str">
            <v>B-10</v>
          </cell>
          <cell r="G1504" t="str">
            <v>Distribution</v>
          </cell>
          <cell r="I1504" t="str">
            <v>Demand</v>
          </cell>
          <cell r="J1504" t="str">
            <v>Winter</v>
          </cell>
          <cell r="K1504" t="str">
            <v>Maximum kW</v>
          </cell>
          <cell r="O1504" t="str">
            <v>C</v>
          </cell>
          <cell r="T1504">
            <v>0</v>
          </cell>
        </row>
        <row r="1505">
          <cell r="F1505" t="str">
            <v>B-10</v>
          </cell>
          <cell r="G1505" t="str">
            <v>Distribution</v>
          </cell>
          <cell r="I1505" t="str">
            <v>Demand</v>
          </cell>
          <cell r="J1505" t="str">
            <v>Summer</v>
          </cell>
          <cell r="K1505" t="str">
            <v>Maximum kW</v>
          </cell>
          <cell r="O1505" t="str">
            <v>C</v>
          </cell>
          <cell r="T1505">
            <v>13492.713971000001</v>
          </cell>
        </row>
        <row r="1506">
          <cell r="F1506" t="str">
            <v>B-10</v>
          </cell>
          <cell r="G1506" t="str">
            <v>Distribution</v>
          </cell>
          <cell r="I1506" t="str">
            <v>Demand</v>
          </cell>
          <cell r="J1506" t="str">
            <v>Winter</v>
          </cell>
          <cell r="K1506" t="str">
            <v>Maximum kW</v>
          </cell>
          <cell r="O1506" t="str">
            <v>C</v>
          </cell>
          <cell r="T1506">
            <v>19804.644479999999</v>
          </cell>
        </row>
        <row r="1507">
          <cell r="F1507" t="str">
            <v>B-10</v>
          </cell>
          <cell r="G1507" t="str">
            <v>Distribution</v>
          </cell>
          <cell r="I1507" t="str">
            <v>Energy</v>
          </cell>
          <cell r="J1507" t="str">
            <v>Summer</v>
          </cell>
          <cell r="K1507" t="str">
            <v>Off Peak</v>
          </cell>
          <cell r="O1507" t="str">
            <v>C</v>
          </cell>
          <cell r="T1507">
            <v>0</v>
          </cell>
        </row>
        <row r="1508">
          <cell r="F1508" t="str">
            <v>B-10</v>
          </cell>
          <cell r="G1508" t="str">
            <v>Distribution</v>
          </cell>
          <cell r="I1508" t="str">
            <v>Energy</v>
          </cell>
          <cell r="J1508" t="str">
            <v>Summer</v>
          </cell>
          <cell r="K1508" t="str">
            <v>Part Peak</v>
          </cell>
          <cell r="O1508" t="str">
            <v>C</v>
          </cell>
          <cell r="T1508">
            <v>0</v>
          </cell>
        </row>
        <row r="1509">
          <cell r="F1509" t="str">
            <v>B-10</v>
          </cell>
          <cell r="G1509" t="str">
            <v>Distribution</v>
          </cell>
          <cell r="I1509" t="str">
            <v>Energy</v>
          </cell>
          <cell r="J1509" t="str">
            <v>Summer</v>
          </cell>
          <cell r="K1509" t="str">
            <v>Peak</v>
          </cell>
          <cell r="O1509" t="str">
            <v>C</v>
          </cell>
          <cell r="T1509">
            <v>0</v>
          </cell>
        </row>
        <row r="1510">
          <cell r="F1510" t="str">
            <v>B-10</v>
          </cell>
          <cell r="G1510" t="str">
            <v>Distribution</v>
          </cell>
          <cell r="I1510" t="str">
            <v>Energy</v>
          </cell>
          <cell r="J1510" t="str">
            <v>Winter</v>
          </cell>
          <cell r="K1510" t="str">
            <v>Off Peak</v>
          </cell>
          <cell r="O1510" t="str">
            <v>C</v>
          </cell>
          <cell r="T1510">
            <v>0</v>
          </cell>
        </row>
        <row r="1511">
          <cell r="F1511" t="str">
            <v>B-10</v>
          </cell>
          <cell r="G1511" t="str">
            <v>Distribution</v>
          </cell>
          <cell r="I1511" t="str">
            <v>Energy</v>
          </cell>
          <cell r="J1511" t="str">
            <v>Winter</v>
          </cell>
          <cell r="K1511" t="str">
            <v>Part Peak</v>
          </cell>
          <cell r="O1511" t="str">
            <v>C</v>
          </cell>
          <cell r="T1511">
            <v>0</v>
          </cell>
        </row>
        <row r="1512">
          <cell r="F1512" t="str">
            <v>B-10</v>
          </cell>
          <cell r="G1512" t="str">
            <v>Distribution</v>
          </cell>
          <cell r="I1512" t="str">
            <v>Energy</v>
          </cell>
          <cell r="J1512" t="str">
            <v>Winter</v>
          </cell>
          <cell r="K1512" t="str">
            <v>Super Off</v>
          </cell>
          <cell r="O1512" t="str">
            <v>C</v>
          </cell>
          <cell r="T1512">
            <v>0</v>
          </cell>
        </row>
        <row r="1513">
          <cell r="F1513" t="str">
            <v>B-10</v>
          </cell>
          <cell r="G1513" t="str">
            <v>Distribution</v>
          </cell>
          <cell r="I1513" t="str">
            <v>Energy</v>
          </cell>
          <cell r="J1513" t="str">
            <v>Summer</v>
          </cell>
          <cell r="K1513" t="str">
            <v>Off Peak</v>
          </cell>
          <cell r="O1513" t="str">
            <v>C</v>
          </cell>
          <cell r="T1513">
            <v>0</v>
          </cell>
        </row>
        <row r="1514">
          <cell r="F1514" t="str">
            <v>B-10</v>
          </cell>
          <cell r="G1514" t="str">
            <v>Distribution</v>
          </cell>
          <cell r="I1514" t="str">
            <v>Energy</v>
          </cell>
          <cell r="J1514" t="str">
            <v>Summer</v>
          </cell>
          <cell r="K1514" t="str">
            <v>Part Peak</v>
          </cell>
          <cell r="O1514" t="str">
            <v>C</v>
          </cell>
          <cell r="T1514">
            <v>0</v>
          </cell>
        </row>
        <row r="1515">
          <cell r="F1515" t="str">
            <v>B-10</v>
          </cell>
          <cell r="G1515" t="str">
            <v>Distribution</v>
          </cell>
          <cell r="I1515" t="str">
            <v>Energy</v>
          </cell>
          <cell r="J1515" t="str">
            <v>Summer</v>
          </cell>
          <cell r="K1515" t="str">
            <v>Peak</v>
          </cell>
          <cell r="O1515" t="str">
            <v>C</v>
          </cell>
          <cell r="T1515">
            <v>0</v>
          </cell>
        </row>
        <row r="1516">
          <cell r="F1516" t="str">
            <v>B-10</v>
          </cell>
          <cell r="G1516" t="str">
            <v>Distribution</v>
          </cell>
          <cell r="I1516" t="str">
            <v>Energy</v>
          </cell>
          <cell r="J1516" t="str">
            <v>Winter</v>
          </cell>
          <cell r="K1516" t="str">
            <v>Off Peak</v>
          </cell>
          <cell r="O1516" t="str">
            <v>C</v>
          </cell>
          <cell r="T1516">
            <v>0</v>
          </cell>
        </row>
        <row r="1517">
          <cell r="F1517" t="str">
            <v>B-10</v>
          </cell>
          <cell r="G1517" t="str">
            <v>Distribution</v>
          </cell>
          <cell r="I1517" t="str">
            <v>Energy</v>
          </cell>
          <cell r="J1517" t="str">
            <v>Winter</v>
          </cell>
          <cell r="K1517" t="str">
            <v>Part Peak</v>
          </cell>
          <cell r="O1517" t="str">
            <v>C</v>
          </cell>
          <cell r="T1517">
            <v>0</v>
          </cell>
        </row>
        <row r="1518">
          <cell r="F1518" t="str">
            <v>B-10</v>
          </cell>
          <cell r="G1518" t="str">
            <v>Distribution</v>
          </cell>
          <cell r="I1518" t="str">
            <v>Energy</v>
          </cell>
          <cell r="J1518" t="str">
            <v>Winter</v>
          </cell>
          <cell r="K1518" t="str">
            <v>Super Off</v>
          </cell>
          <cell r="O1518" t="str">
            <v>C</v>
          </cell>
          <cell r="T1518">
            <v>0</v>
          </cell>
        </row>
        <row r="1519">
          <cell r="F1519" t="str">
            <v>B-10</v>
          </cell>
          <cell r="G1519" t="str">
            <v>Distribution</v>
          </cell>
          <cell r="I1519" t="str">
            <v>Energy</v>
          </cell>
          <cell r="J1519" t="str">
            <v>Summer</v>
          </cell>
          <cell r="K1519" t="str">
            <v>Off Peak</v>
          </cell>
          <cell r="O1519" t="str">
            <v>C</v>
          </cell>
          <cell r="T1519">
            <v>2557155.174964</v>
          </cell>
        </row>
        <row r="1520">
          <cell r="F1520" t="str">
            <v>B-10</v>
          </cell>
          <cell r="G1520" t="str">
            <v>Distribution</v>
          </cell>
          <cell r="I1520" t="str">
            <v>Energy</v>
          </cell>
          <cell r="J1520" t="str">
            <v>Summer</v>
          </cell>
          <cell r="K1520" t="str">
            <v>Part Peak</v>
          </cell>
          <cell r="O1520" t="str">
            <v>C</v>
          </cell>
          <cell r="T1520">
            <v>839662.68304700009</v>
          </cell>
        </row>
        <row r="1521">
          <cell r="F1521" t="str">
            <v>B-10</v>
          </cell>
          <cell r="G1521" t="str">
            <v>Distribution</v>
          </cell>
          <cell r="I1521" t="str">
            <v>Energy</v>
          </cell>
          <cell r="J1521" t="str">
            <v>Summer</v>
          </cell>
          <cell r="K1521" t="str">
            <v>Peak</v>
          </cell>
          <cell r="O1521" t="str">
            <v>C</v>
          </cell>
          <cell r="T1521">
            <v>1185822.173523</v>
          </cell>
        </row>
        <row r="1522">
          <cell r="F1522" t="str">
            <v>B-10</v>
          </cell>
          <cell r="G1522" t="str">
            <v>Distribution</v>
          </cell>
          <cell r="I1522" t="str">
            <v>Energy</v>
          </cell>
          <cell r="J1522" t="str">
            <v>Winter</v>
          </cell>
          <cell r="K1522" t="str">
            <v>Off Peak</v>
          </cell>
          <cell r="O1522" t="str">
            <v>C</v>
          </cell>
          <cell r="T1522">
            <v>5325136.6702709999</v>
          </cell>
        </row>
        <row r="1523">
          <cell r="F1523" t="str">
            <v>B-10</v>
          </cell>
          <cell r="G1523" t="str">
            <v>Distribution</v>
          </cell>
          <cell r="I1523" t="str">
            <v>Energy</v>
          </cell>
          <cell r="J1523" t="str">
            <v>Winter</v>
          </cell>
          <cell r="K1523" t="str">
            <v>Part Peak</v>
          </cell>
          <cell r="O1523" t="str">
            <v>C</v>
          </cell>
          <cell r="T1523">
            <v>1784250.7311459999</v>
          </cell>
        </row>
        <row r="1524">
          <cell r="F1524" t="str">
            <v>B-10</v>
          </cell>
          <cell r="G1524" t="str">
            <v>Distribution</v>
          </cell>
          <cell r="I1524" t="str">
            <v>Energy</v>
          </cell>
          <cell r="J1524" t="str">
            <v>Winter</v>
          </cell>
          <cell r="K1524" t="str">
            <v>Super Off</v>
          </cell>
          <cell r="O1524" t="str">
            <v>C</v>
          </cell>
          <cell r="T1524">
            <v>449720.22072300001</v>
          </cell>
        </row>
        <row r="1525">
          <cell r="F1525" t="str">
            <v>B-10</v>
          </cell>
          <cell r="G1525" t="str">
            <v>Distribution</v>
          </cell>
          <cell r="I1525" t="str">
            <v>Energy</v>
          </cell>
          <cell r="J1525" t="str">
            <v>Summer</v>
          </cell>
          <cell r="K1525" t="str">
            <v>Off Peak</v>
          </cell>
          <cell r="O1525" t="str">
            <v>C</v>
          </cell>
          <cell r="T1525">
            <v>2557155.174964</v>
          </cell>
        </row>
        <row r="1526">
          <cell r="F1526" t="str">
            <v>B-10</v>
          </cell>
          <cell r="G1526" t="str">
            <v>Distribution</v>
          </cell>
          <cell r="I1526" t="str">
            <v>Energy</v>
          </cell>
          <cell r="J1526" t="str">
            <v>Summer</v>
          </cell>
          <cell r="K1526" t="str">
            <v>Part Peak</v>
          </cell>
          <cell r="O1526" t="str">
            <v>C</v>
          </cell>
          <cell r="T1526">
            <v>839662.68304700009</v>
          </cell>
        </row>
        <row r="1527">
          <cell r="F1527" t="str">
            <v>B-10</v>
          </cell>
          <cell r="G1527" t="str">
            <v>Distribution</v>
          </cell>
          <cell r="I1527" t="str">
            <v>Energy</v>
          </cell>
          <cell r="J1527" t="str">
            <v>Summer</v>
          </cell>
          <cell r="K1527" t="str">
            <v>Peak</v>
          </cell>
          <cell r="O1527" t="str">
            <v>C</v>
          </cell>
          <cell r="T1527">
            <v>1185822.173523</v>
          </cell>
        </row>
        <row r="1528">
          <cell r="F1528" t="str">
            <v>B-10</v>
          </cell>
          <cell r="G1528" t="str">
            <v>Distribution</v>
          </cell>
          <cell r="I1528" t="str">
            <v>Energy</v>
          </cell>
          <cell r="J1528" t="str">
            <v>Winter</v>
          </cell>
          <cell r="K1528" t="str">
            <v>Off Peak</v>
          </cell>
          <cell r="O1528" t="str">
            <v>C</v>
          </cell>
          <cell r="T1528">
            <v>5325136.6702709999</v>
          </cell>
        </row>
        <row r="1529">
          <cell r="F1529" t="str">
            <v>B-10</v>
          </cell>
          <cell r="G1529" t="str">
            <v>Distribution</v>
          </cell>
          <cell r="I1529" t="str">
            <v>Energy</v>
          </cell>
          <cell r="J1529" t="str">
            <v>Winter</v>
          </cell>
          <cell r="K1529" t="str">
            <v>Part Peak</v>
          </cell>
          <cell r="O1529" t="str">
            <v>C</v>
          </cell>
          <cell r="T1529">
            <v>1784250.7311459999</v>
          </cell>
        </row>
        <row r="1530">
          <cell r="F1530" t="str">
            <v>B-10</v>
          </cell>
          <cell r="G1530" t="str">
            <v>Distribution</v>
          </cell>
          <cell r="I1530" t="str">
            <v>Energy</v>
          </cell>
          <cell r="J1530" t="str">
            <v>Winter</v>
          </cell>
          <cell r="K1530" t="str">
            <v>Super Off</v>
          </cell>
          <cell r="O1530" t="str">
            <v>C</v>
          </cell>
          <cell r="T1530">
            <v>449720.22072300001</v>
          </cell>
        </row>
        <row r="1531">
          <cell r="F1531" t="str">
            <v>B-10</v>
          </cell>
          <cell r="G1531" t="str">
            <v>WFC</v>
          </cell>
          <cell r="I1531" t="str">
            <v>Energy</v>
          </cell>
          <cell r="J1531" t="str">
            <v>Summer</v>
          </cell>
          <cell r="K1531" t="str">
            <v>Off Peak</v>
          </cell>
          <cell r="O1531" t="str">
            <v>C</v>
          </cell>
          <cell r="T1531">
            <v>0</v>
          </cell>
        </row>
        <row r="1532">
          <cell r="F1532" t="str">
            <v>B-10</v>
          </cell>
          <cell r="G1532" t="str">
            <v>WFC</v>
          </cell>
          <cell r="I1532" t="str">
            <v>Energy</v>
          </cell>
          <cell r="J1532" t="str">
            <v>Summer</v>
          </cell>
          <cell r="K1532" t="str">
            <v>Part Peak</v>
          </cell>
          <cell r="O1532" t="str">
            <v>C</v>
          </cell>
          <cell r="T1532">
            <v>0</v>
          </cell>
        </row>
        <row r="1533">
          <cell r="F1533" t="str">
            <v>B-10</v>
          </cell>
          <cell r="G1533" t="str">
            <v>WFC</v>
          </cell>
          <cell r="I1533" t="str">
            <v>Energy</v>
          </cell>
          <cell r="J1533" t="str">
            <v>Summer</v>
          </cell>
          <cell r="K1533" t="str">
            <v>Peak</v>
          </cell>
          <cell r="O1533" t="str">
            <v>C</v>
          </cell>
          <cell r="T1533">
            <v>0</v>
          </cell>
        </row>
        <row r="1534">
          <cell r="F1534" t="str">
            <v>B-10</v>
          </cell>
          <cell r="G1534" t="str">
            <v>WFC</v>
          </cell>
          <cell r="I1534" t="str">
            <v>Energy</v>
          </cell>
          <cell r="J1534" t="str">
            <v>Winter</v>
          </cell>
          <cell r="K1534" t="str">
            <v>Off Peak</v>
          </cell>
          <cell r="O1534" t="str">
            <v>C</v>
          </cell>
          <cell r="T1534">
            <v>0</v>
          </cell>
        </row>
        <row r="1535">
          <cell r="F1535" t="str">
            <v>B-10</v>
          </cell>
          <cell r="G1535" t="str">
            <v>WFC</v>
          </cell>
          <cell r="I1535" t="str">
            <v>Energy</v>
          </cell>
          <cell r="J1535" t="str">
            <v>Winter</v>
          </cell>
          <cell r="K1535" t="str">
            <v>Part Peak</v>
          </cell>
          <cell r="O1535" t="str">
            <v>C</v>
          </cell>
          <cell r="T1535">
            <v>0</v>
          </cell>
        </row>
        <row r="1536">
          <cell r="F1536" t="str">
            <v>B-10</v>
          </cell>
          <cell r="G1536" t="str">
            <v>WFC</v>
          </cell>
          <cell r="I1536" t="str">
            <v>Energy</v>
          </cell>
          <cell r="J1536" t="str">
            <v>Winter</v>
          </cell>
          <cell r="K1536" t="str">
            <v>Super Off</v>
          </cell>
          <cell r="O1536" t="str">
            <v>C</v>
          </cell>
          <cell r="T1536">
            <v>0</v>
          </cell>
        </row>
        <row r="1537">
          <cell r="F1537" t="str">
            <v>B-10</v>
          </cell>
          <cell r="G1537" t="str">
            <v>WFC</v>
          </cell>
          <cell r="I1537" t="str">
            <v>Energy</v>
          </cell>
          <cell r="J1537" t="str">
            <v>Summer</v>
          </cell>
          <cell r="K1537" t="str">
            <v>Off Peak</v>
          </cell>
          <cell r="O1537" t="str">
            <v>C</v>
          </cell>
          <cell r="T1537">
            <v>0</v>
          </cell>
        </row>
        <row r="1538">
          <cell r="F1538" t="str">
            <v>B-10</v>
          </cell>
          <cell r="G1538" t="str">
            <v>WFC</v>
          </cell>
          <cell r="I1538" t="str">
            <v>Energy</v>
          </cell>
          <cell r="J1538" t="str">
            <v>Summer</v>
          </cell>
          <cell r="K1538" t="str">
            <v>Part Peak</v>
          </cell>
          <cell r="O1538" t="str">
            <v>C</v>
          </cell>
          <cell r="T1538">
            <v>0</v>
          </cell>
        </row>
        <row r="1539">
          <cell r="F1539" t="str">
            <v>B-10</v>
          </cell>
          <cell r="G1539" t="str">
            <v>WFC</v>
          </cell>
          <cell r="I1539" t="str">
            <v>Energy</v>
          </cell>
          <cell r="J1539" t="str">
            <v>Summer</v>
          </cell>
          <cell r="K1539" t="str">
            <v>Peak</v>
          </cell>
          <cell r="O1539" t="str">
            <v>C</v>
          </cell>
          <cell r="T1539">
            <v>0</v>
          </cell>
        </row>
        <row r="1540">
          <cell r="F1540" t="str">
            <v>B-10</v>
          </cell>
          <cell r="G1540" t="str">
            <v>WFC</v>
          </cell>
          <cell r="I1540" t="str">
            <v>Energy</v>
          </cell>
          <cell r="J1540" t="str">
            <v>Winter</v>
          </cell>
          <cell r="K1540" t="str">
            <v>Off Peak</v>
          </cell>
          <cell r="O1540" t="str">
            <v>C</v>
          </cell>
          <cell r="T1540">
            <v>0</v>
          </cell>
        </row>
        <row r="1541">
          <cell r="F1541" t="str">
            <v>B-10</v>
          </cell>
          <cell r="G1541" t="str">
            <v>WFC</v>
          </cell>
          <cell r="I1541" t="str">
            <v>Energy</v>
          </cell>
          <cell r="J1541" t="str">
            <v>Winter</v>
          </cell>
          <cell r="K1541" t="str">
            <v>Part Peak</v>
          </cell>
          <cell r="O1541" t="str">
            <v>C</v>
          </cell>
          <cell r="T1541">
            <v>0</v>
          </cell>
        </row>
        <row r="1542">
          <cell r="F1542" t="str">
            <v>B-10</v>
          </cell>
          <cell r="G1542" t="str">
            <v>WFC</v>
          </cell>
          <cell r="I1542" t="str">
            <v>Energy</v>
          </cell>
          <cell r="J1542" t="str">
            <v>Winter</v>
          </cell>
          <cell r="K1542" t="str">
            <v>Super Off</v>
          </cell>
          <cell r="O1542" t="str">
            <v>C</v>
          </cell>
          <cell r="T1542">
            <v>0</v>
          </cell>
        </row>
        <row r="1543">
          <cell r="F1543" t="str">
            <v>B-10</v>
          </cell>
          <cell r="G1543" t="str">
            <v>WFC</v>
          </cell>
          <cell r="I1543" t="str">
            <v>Energy</v>
          </cell>
          <cell r="J1543" t="str">
            <v>Summer</v>
          </cell>
          <cell r="K1543" t="str">
            <v>Off Peak</v>
          </cell>
          <cell r="O1543" t="str">
            <v>C</v>
          </cell>
          <cell r="T1543">
            <v>2557155.174964</v>
          </cell>
        </row>
        <row r="1544">
          <cell r="F1544" t="str">
            <v>B-10</v>
          </cell>
          <cell r="G1544" t="str">
            <v>WFC</v>
          </cell>
          <cell r="I1544" t="str">
            <v>Energy</v>
          </cell>
          <cell r="J1544" t="str">
            <v>Summer</v>
          </cell>
          <cell r="K1544" t="str">
            <v>Part Peak</v>
          </cell>
          <cell r="O1544" t="str">
            <v>C</v>
          </cell>
          <cell r="T1544">
            <v>839662.68304700009</v>
          </cell>
        </row>
        <row r="1545">
          <cell r="F1545" t="str">
            <v>B-10</v>
          </cell>
          <cell r="G1545" t="str">
            <v>WFC</v>
          </cell>
          <cell r="I1545" t="str">
            <v>Energy</v>
          </cell>
          <cell r="J1545" t="str">
            <v>Summer</v>
          </cell>
          <cell r="K1545" t="str">
            <v>Peak</v>
          </cell>
          <cell r="O1545" t="str">
            <v>C</v>
          </cell>
          <cell r="T1545">
            <v>1185822.173523</v>
          </cell>
        </row>
        <row r="1546">
          <cell r="F1546" t="str">
            <v>B-10</v>
          </cell>
          <cell r="G1546" t="str">
            <v>WFC</v>
          </cell>
          <cell r="I1546" t="str">
            <v>Energy</v>
          </cell>
          <cell r="J1546" t="str">
            <v>Winter</v>
          </cell>
          <cell r="K1546" t="str">
            <v>Off Peak</v>
          </cell>
          <cell r="O1546" t="str">
            <v>C</v>
          </cell>
          <cell r="T1546">
            <v>5325136.6702709999</v>
          </cell>
        </row>
        <row r="1547">
          <cell r="F1547" t="str">
            <v>B-10</v>
          </cell>
          <cell r="G1547" t="str">
            <v>WFC</v>
          </cell>
          <cell r="I1547" t="str">
            <v>Energy</v>
          </cell>
          <cell r="J1547" t="str">
            <v>Winter</v>
          </cell>
          <cell r="K1547" t="str">
            <v>Part Peak</v>
          </cell>
          <cell r="O1547" t="str">
            <v>C</v>
          </cell>
          <cell r="T1547">
            <v>1784250.7311459999</v>
          </cell>
        </row>
        <row r="1548">
          <cell r="F1548" t="str">
            <v>B-10</v>
          </cell>
          <cell r="G1548" t="str">
            <v>WFC</v>
          </cell>
          <cell r="I1548" t="str">
            <v>Energy</v>
          </cell>
          <cell r="J1548" t="str">
            <v>Winter</v>
          </cell>
          <cell r="K1548" t="str">
            <v>Super Off</v>
          </cell>
          <cell r="O1548" t="str">
            <v>C</v>
          </cell>
          <cell r="T1548">
            <v>449720.22072300001</v>
          </cell>
        </row>
        <row r="1549">
          <cell r="F1549" t="str">
            <v>B-10</v>
          </cell>
          <cell r="G1549" t="str">
            <v>WFC</v>
          </cell>
          <cell r="I1549" t="str">
            <v>Energy</v>
          </cell>
          <cell r="J1549" t="str">
            <v>Summer</v>
          </cell>
          <cell r="K1549" t="str">
            <v>Off Peak</v>
          </cell>
          <cell r="O1549" t="str">
            <v>C</v>
          </cell>
          <cell r="T1549">
            <v>2557155.174964</v>
          </cell>
        </row>
        <row r="1550">
          <cell r="F1550" t="str">
            <v>B-10</v>
          </cell>
          <cell r="G1550" t="str">
            <v>WFC</v>
          </cell>
          <cell r="I1550" t="str">
            <v>Energy</v>
          </cell>
          <cell r="J1550" t="str">
            <v>Summer</v>
          </cell>
          <cell r="K1550" t="str">
            <v>Part Peak</v>
          </cell>
          <cell r="O1550" t="str">
            <v>C</v>
          </cell>
          <cell r="T1550">
            <v>839662.68304700009</v>
          </cell>
        </row>
        <row r="1551">
          <cell r="F1551" t="str">
            <v>B-10</v>
          </cell>
          <cell r="G1551" t="str">
            <v>WFC</v>
          </cell>
          <cell r="I1551" t="str">
            <v>Energy</v>
          </cell>
          <cell r="J1551" t="str">
            <v>Summer</v>
          </cell>
          <cell r="K1551" t="str">
            <v>Peak</v>
          </cell>
          <cell r="O1551" t="str">
            <v>C</v>
          </cell>
          <cell r="T1551">
            <v>1185822.173523</v>
          </cell>
        </row>
        <row r="1552">
          <cell r="F1552" t="str">
            <v>B-10</v>
          </cell>
          <cell r="G1552" t="str">
            <v>WFC</v>
          </cell>
          <cell r="I1552" t="str">
            <v>Energy</v>
          </cell>
          <cell r="J1552" t="str">
            <v>Winter</v>
          </cell>
          <cell r="K1552" t="str">
            <v>Off Peak</v>
          </cell>
          <cell r="O1552" t="str">
            <v>C</v>
          </cell>
          <cell r="T1552">
            <v>5325136.6702709999</v>
          </cell>
        </row>
        <row r="1553">
          <cell r="F1553" t="str">
            <v>B-10</v>
          </cell>
          <cell r="G1553" t="str">
            <v>WFC</v>
          </cell>
          <cell r="I1553" t="str">
            <v>Energy</v>
          </cell>
          <cell r="J1553" t="str">
            <v>Winter</v>
          </cell>
          <cell r="K1553" t="str">
            <v>Part Peak</v>
          </cell>
          <cell r="O1553" t="str">
            <v>C</v>
          </cell>
          <cell r="T1553">
            <v>1784250.7311459999</v>
          </cell>
        </row>
        <row r="1554">
          <cell r="F1554" t="str">
            <v>B-10</v>
          </cell>
          <cell r="G1554" t="str">
            <v>WFC</v>
          </cell>
          <cell r="I1554" t="str">
            <v>Energy</v>
          </cell>
          <cell r="J1554" t="str">
            <v>Winter</v>
          </cell>
          <cell r="K1554" t="str">
            <v>Super Off</v>
          </cell>
          <cell r="O1554" t="str">
            <v>C</v>
          </cell>
          <cell r="T1554">
            <v>449720.22072300001</v>
          </cell>
        </row>
        <row r="1555">
          <cell r="F1555" t="str">
            <v>B-10</v>
          </cell>
          <cell r="G1555" t="str">
            <v>ECRA</v>
          </cell>
          <cell r="I1555" t="str">
            <v>Energy</v>
          </cell>
          <cell r="J1555" t="str">
            <v>Summer</v>
          </cell>
          <cell r="K1555" t="str">
            <v>Off Peak</v>
          </cell>
          <cell r="O1555" t="str">
            <v>C</v>
          </cell>
          <cell r="T1555">
            <v>0</v>
          </cell>
        </row>
        <row r="1556">
          <cell r="F1556" t="str">
            <v>B-10</v>
          </cell>
          <cell r="G1556" t="str">
            <v>ECRA</v>
          </cell>
          <cell r="I1556" t="str">
            <v>Energy</v>
          </cell>
          <cell r="J1556" t="str">
            <v>Summer</v>
          </cell>
          <cell r="K1556" t="str">
            <v>Part Peak</v>
          </cell>
          <cell r="O1556" t="str">
            <v>C</v>
          </cell>
          <cell r="T1556">
            <v>0</v>
          </cell>
        </row>
        <row r="1557">
          <cell r="F1557" t="str">
            <v>B-10</v>
          </cell>
          <cell r="G1557" t="str">
            <v>ECRA</v>
          </cell>
          <cell r="I1557" t="str">
            <v>Energy</v>
          </cell>
          <cell r="J1557" t="str">
            <v>Summer</v>
          </cell>
          <cell r="K1557" t="str">
            <v>Peak</v>
          </cell>
          <cell r="O1557" t="str">
            <v>C</v>
          </cell>
          <cell r="T1557">
            <v>0</v>
          </cell>
        </row>
        <row r="1558">
          <cell r="F1558" t="str">
            <v>B-10</v>
          </cell>
          <cell r="G1558" t="str">
            <v>ECRA</v>
          </cell>
          <cell r="I1558" t="str">
            <v>Energy</v>
          </cell>
          <cell r="J1558" t="str">
            <v>Winter</v>
          </cell>
          <cell r="K1558" t="str">
            <v>Off Peak</v>
          </cell>
          <cell r="O1558" t="str">
            <v>C</v>
          </cell>
          <cell r="T1558">
            <v>0</v>
          </cell>
        </row>
        <row r="1559">
          <cell r="F1559" t="str">
            <v>B-10</v>
          </cell>
          <cell r="G1559" t="str">
            <v>ECRA</v>
          </cell>
          <cell r="I1559" t="str">
            <v>Energy</v>
          </cell>
          <cell r="J1559" t="str">
            <v>Winter</v>
          </cell>
          <cell r="K1559" t="str">
            <v>Part Peak</v>
          </cell>
          <cell r="O1559" t="str">
            <v>C</v>
          </cell>
          <cell r="T1559">
            <v>0</v>
          </cell>
        </row>
        <row r="1560">
          <cell r="F1560" t="str">
            <v>B-10</v>
          </cell>
          <cell r="G1560" t="str">
            <v>ECRA</v>
          </cell>
          <cell r="I1560" t="str">
            <v>Energy</v>
          </cell>
          <cell r="J1560" t="str">
            <v>Winter</v>
          </cell>
          <cell r="K1560" t="str">
            <v>Super Off</v>
          </cell>
          <cell r="O1560" t="str">
            <v>C</v>
          </cell>
          <cell r="T1560">
            <v>0</v>
          </cell>
        </row>
        <row r="1561">
          <cell r="F1561" t="str">
            <v>B-10</v>
          </cell>
          <cell r="G1561" t="str">
            <v>ECRA</v>
          </cell>
          <cell r="I1561" t="str">
            <v>Energy</v>
          </cell>
          <cell r="J1561" t="str">
            <v>Summer</v>
          </cell>
          <cell r="K1561" t="str">
            <v>Off Peak</v>
          </cell>
          <cell r="O1561" t="str">
            <v>C</v>
          </cell>
          <cell r="T1561">
            <v>2557155.174964</v>
          </cell>
        </row>
        <row r="1562">
          <cell r="F1562" t="str">
            <v>B-10</v>
          </cell>
          <cell r="G1562" t="str">
            <v>ECRA</v>
          </cell>
          <cell r="I1562" t="str">
            <v>Energy</v>
          </cell>
          <cell r="J1562" t="str">
            <v>Summer</v>
          </cell>
          <cell r="K1562" t="str">
            <v>Part Peak</v>
          </cell>
          <cell r="O1562" t="str">
            <v>C</v>
          </cell>
          <cell r="T1562">
            <v>839662.68304700009</v>
          </cell>
        </row>
        <row r="1563">
          <cell r="F1563" t="str">
            <v>B-10</v>
          </cell>
          <cell r="G1563" t="str">
            <v>ECRA</v>
          </cell>
          <cell r="I1563" t="str">
            <v>Energy</v>
          </cell>
          <cell r="J1563" t="str">
            <v>Summer</v>
          </cell>
          <cell r="K1563" t="str">
            <v>Peak</v>
          </cell>
          <cell r="O1563" t="str">
            <v>C</v>
          </cell>
          <cell r="T1563">
            <v>1185822.173523</v>
          </cell>
        </row>
        <row r="1564">
          <cell r="F1564" t="str">
            <v>B-10</v>
          </cell>
          <cell r="G1564" t="str">
            <v>ECRA</v>
          </cell>
          <cell r="I1564" t="str">
            <v>Energy</v>
          </cell>
          <cell r="J1564" t="str">
            <v>Winter</v>
          </cell>
          <cell r="K1564" t="str">
            <v>Off Peak</v>
          </cell>
          <cell r="O1564" t="str">
            <v>C</v>
          </cell>
          <cell r="T1564">
            <v>5325136.6702709999</v>
          </cell>
        </row>
        <row r="1565">
          <cell r="F1565" t="str">
            <v>B-10</v>
          </cell>
          <cell r="G1565" t="str">
            <v>ECRA</v>
          </cell>
          <cell r="I1565" t="str">
            <v>Energy</v>
          </cell>
          <cell r="J1565" t="str">
            <v>Winter</v>
          </cell>
          <cell r="K1565" t="str">
            <v>Part Peak</v>
          </cell>
          <cell r="O1565" t="str">
            <v>C</v>
          </cell>
          <cell r="T1565">
            <v>1784250.7311459999</v>
          </cell>
        </row>
        <row r="1566">
          <cell r="F1566" t="str">
            <v>B-10</v>
          </cell>
          <cell r="G1566" t="str">
            <v>ECRA</v>
          </cell>
          <cell r="I1566" t="str">
            <v>Energy</v>
          </cell>
          <cell r="J1566" t="str">
            <v>Winter</v>
          </cell>
          <cell r="K1566" t="str">
            <v>Super Off</v>
          </cell>
          <cell r="O1566" t="str">
            <v>C</v>
          </cell>
          <cell r="T1566">
            <v>449720.22072300001</v>
          </cell>
        </row>
        <row r="1567">
          <cell r="F1567" t="str">
            <v>B-10</v>
          </cell>
          <cell r="G1567" t="str">
            <v>Generation</v>
          </cell>
          <cell r="I1567" t="str">
            <v>Demand</v>
          </cell>
          <cell r="J1567" t="str">
            <v>Summer</v>
          </cell>
          <cell r="K1567" t="str">
            <v>Maximum kW</v>
          </cell>
          <cell r="O1567" t="str">
            <v>C</v>
          </cell>
          <cell r="T1567">
            <v>0</v>
          </cell>
        </row>
        <row r="1568">
          <cell r="F1568" t="str">
            <v>B-10</v>
          </cell>
          <cell r="G1568" t="str">
            <v>Generation</v>
          </cell>
          <cell r="I1568" t="str">
            <v>Demand</v>
          </cell>
          <cell r="J1568" t="str">
            <v>Winter</v>
          </cell>
          <cell r="K1568" t="str">
            <v>Maximum kW</v>
          </cell>
          <cell r="O1568" t="str">
            <v>C</v>
          </cell>
          <cell r="T1568">
            <v>0</v>
          </cell>
        </row>
        <row r="1569">
          <cell r="F1569" t="str">
            <v>B-10</v>
          </cell>
          <cell r="G1569" t="str">
            <v>Generation</v>
          </cell>
          <cell r="I1569" t="str">
            <v>Demand</v>
          </cell>
          <cell r="J1569" t="str">
            <v>Summer</v>
          </cell>
          <cell r="K1569" t="str">
            <v>Maximum kW</v>
          </cell>
          <cell r="O1569" t="str">
            <v>C</v>
          </cell>
          <cell r="T1569">
            <v>13492.713971000001</v>
          </cell>
        </row>
        <row r="1570">
          <cell r="F1570" t="str">
            <v>B-10</v>
          </cell>
          <cell r="G1570" t="str">
            <v>Generation</v>
          </cell>
          <cell r="I1570" t="str">
            <v>Demand</v>
          </cell>
          <cell r="J1570" t="str">
            <v>Winter</v>
          </cell>
          <cell r="K1570" t="str">
            <v>Maximum kW</v>
          </cell>
          <cell r="O1570" t="str">
            <v>C</v>
          </cell>
          <cell r="T1570">
            <v>19804.644479999999</v>
          </cell>
        </row>
        <row r="1571">
          <cell r="F1571" t="str">
            <v>B-10</v>
          </cell>
          <cell r="G1571" t="str">
            <v>Generation</v>
          </cell>
          <cell r="I1571" t="str">
            <v>Energy</v>
          </cell>
          <cell r="J1571" t="str">
            <v>Summer</v>
          </cell>
          <cell r="K1571" t="str">
            <v>Off Peak</v>
          </cell>
          <cell r="O1571" t="str">
            <v>C</v>
          </cell>
          <cell r="T1571">
            <v>0</v>
          </cell>
        </row>
        <row r="1572">
          <cell r="F1572" t="str">
            <v>B-10</v>
          </cell>
          <cell r="G1572" t="str">
            <v>Generation</v>
          </cell>
          <cell r="I1572" t="str">
            <v>Energy</v>
          </cell>
          <cell r="J1572" t="str">
            <v>Summer</v>
          </cell>
          <cell r="K1572" t="str">
            <v>Part Peak</v>
          </cell>
          <cell r="O1572" t="str">
            <v>C</v>
          </cell>
          <cell r="T1572">
            <v>0</v>
          </cell>
        </row>
        <row r="1573">
          <cell r="F1573" t="str">
            <v>B-10</v>
          </cell>
          <cell r="G1573" t="str">
            <v>Generation</v>
          </cell>
          <cell r="I1573" t="str">
            <v>Energy</v>
          </cell>
          <cell r="J1573" t="str">
            <v>Summer</v>
          </cell>
          <cell r="K1573" t="str">
            <v>Peak</v>
          </cell>
          <cell r="O1573" t="str">
            <v>C</v>
          </cell>
          <cell r="T1573">
            <v>0</v>
          </cell>
        </row>
        <row r="1574">
          <cell r="F1574" t="str">
            <v>B-10</v>
          </cell>
          <cell r="G1574" t="str">
            <v>Generation</v>
          </cell>
          <cell r="I1574" t="str">
            <v>Energy</v>
          </cell>
          <cell r="J1574" t="str">
            <v>Winter</v>
          </cell>
          <cell r="K1574" t="str">
            <v>Off Peak</v>
          </cell>
          <cell r="O1574" t="str">
            <v>C</v>
          </cell>
          <cell r="T1574">
            <v>0</v>
          </cell>
        </row>
        <row r="1575">
          <cell r="F1575" t="str">
            <v>B-10</v>
          </cell>
          <cell r="G1575" t="str">
            <v>Generation</v>
          </cell>
          <cell r="I1575" t="str">
            <v>Energy</v>
          </cell>
          <cell r="J1575" t="str">
            <v>Winter</v>
          </cell>
          <cell r="K1575" t="str">
            <v>Part Peak</v>
          </cell>
          <cell r="O1575" t="str">
            <v>C</v>
          </cell>
          <cell r="T1575">
            <v>0</v>
          </cell>
        </row>
        <row r="1576">
          <cell r="F1576" t="str">
            <v>B-10</v>
          </cell>
          <cell r="G1576" t="str">
            <v>Generation</v>
          </cell>
          <cell r="I1576" t="str">
            <v>Energy</v>
          </cell>
          <cell r="J1576" t="str">
            <v>Winter</v>
          </cell>
          <cell r="K1576" t="str">
            <v>Super Off</v>
          </cell>
          <cell r="O1576" t="str">
            <v>C</v>
          </cell>
          <cell r="T1576">
            <v>0</v>
          </cell>
        </row>
        <row r="1577">
          <cell r="F1577" t="str">
            <v>B-10</v>
          </cell>
          <cell r="G1577" t="str">
            <v>Generation</v>
          </cell>
          <cell r="I1577" t="str">
            <v>Energy</v>
          </cell>
          <cell r="J1577" t="str">
            <v>Summer</v>
          </cell>
          <cell r="K1577" t="str">
            <v>Off Peak</v>
          </cell>
          <cell r="O1577" t="str">
            <v>C</v>
          </cell>
          <cell r="T1577">
            <v>2557155.174964</v>
          </cell>
        </row>
        <row r="1578">
          <cell r="F1578" t="str">
            <v>B-10</v>
          </cell>
          <cell r="G1578" t="str">
            <v>Generation</v>
          </cell>
          <cell r="I1578" t="str">
            <v>Energy</v>
          </cell>
          <cell r="J1578" t="str">
            <v>Summer</v>
          </cell>
          <cell r="K1578" t="str">
            <v>Part Peak</v>
          </cell>
          <cell r="O1578" t="str">
            <v>C</v>
          </cell>
          <cell r="T1578">
            <v>839662.68304700009</v>
          </cell>
        </row>
        <row r="1579">
          <cell r="F1579" t="str">
            <v>B-10</v>
          </cell>
          <cell r="G1579" t="str">
            <v>Generation</v>
          </cell>
          <cell r="I1579" t="str">
            <v>Energy</v>
          </cell>
          <cell r="J1579" t="str">
            <v>Summer</v>
          </cell>
          <cell r="K1579" t="str">
            <v>Peak</v>
          </cell>
          <cell r="O1579" t="str">
            <v>C</v>
          </cell>
          <cell r="T1579">
            <v>1185822.173523</v>
          </cell>
        </row>
        <row r="1580">
          <cell r="F1580" t="str">
            <v>B-10</v>
          </cell>
          <cell r="G1580" t="str">
            <v>Generation</v>
          </cell>
          <cell r="I1580" t="str">
            <v>Energy</v>
          </cell>
          <cell r="J1580" t="str">
            <v>Winter</v>
          </cell>
          <cell r="K1580" t="str">
            <v>Off Peak</v>
          </cell>
          <cell r="O1580" t="str">
            <v>C</v>
          </cell>
          <cell r="T1580">
            <v>5325136.6702709999</v>
          </cell>
        </row>
        <row r="1581">
          <cell r="F1581" t="str">
            <v>B-10</v>
          </cell>
          <cell r="G1581" t="str">
            <v>Generation</v>
          </cell>
          <cell r="I1581" t="str">
            <v>Energy</v>
          </cell>
          <cell r="J1581" t="str">
            <v>Winter</v>
          </cell>
          <cell r="K1581" t="str">
            <v>Part Peak</v>
          </cell>
          <cell r="O1581" t="str">
            <v>C</v>
          </cell>
          <cell r="T1581">
            <v>1784250.7311459999</v>
          </cell>
        </row>
        <row r="1582">
          <cell r="F1582" t="str">
            <v>B-10</v>
          </cell>
          <cell r="G1582" t="str">
            <v>Generation</v>
          </cell>
          <cell r="I1582" t="str">
            <v>Energy</v>
          </cell>
          <cell r="J1582" t="str">
            <v>Winter</v>
          </cell>
          <cell r="K1582" t="str">
            <v>Super Off</v>
          </cell>
          <cell r="O1582" t="str">
            <v>C</v>
          </cell>
          <cell r="T1582">
            <v>449720.22072300001</v>
          </cell>
        </row>
        <row r="1583">
          <cell r="F1583" t="str">
            <v>B-10</v>
          </cell>
          <cell r="G1583" t="str">
            <v>ND</v>
          </cell>
          <cell r="I1583" t="str">
            <v>Energy</v>
          </cell>
          <cell r="J1583" t="str">
            <v>Summer</v>
          </cell>
          <cell r="K1583" t="str">
            <v>Off Peak</v>
          </cell>
          <cell r="O1583" t="str">
            <v>C</v>
          </cell>
          <cell r="T1583">
            <v>0</v>
          </cell>
        </row>
        <row r="1584">
          <cell r="F1584" t="str">
            <v>B-10</v>
          </cell>
          <cell r="G1584" t="str">
            <v>ND</v>
          </cell>
          <cell r="I1584" t="str">
            <v>Energy</v>
          </cell>
          <cell r="J1584" t="str">
            <v>Summer</v>
          </cell>
          <cell r="K1584" t="str">
            <v>Part Peak</v>
          </cell>
          <cell r="O1584" t="str">
            <v>C</v>
          </cell>
          <cell r="T1584">
            <v>0</v>
          </cell>
        </row>
        <row r="1585">
          <cell r="F1585" t="str">
            <v>B-10</v>
          </cell>
          <cell r="G1585" t="str">
            <v>ND</v>
          </cell>
          <cell r="I1585" t="str">
            <v>Energy</v>
          </cell>
          <cell r="J1585" t="str">
            <v>Summer</v>
          </cell>
          <cell r="K1585" t="str">
            <v>Peak</v>
          </cell>
          <cell r="O1585" t="str">
            <v>C</v>
          </cell>
          <cell r="T1585">
            <v>0</v>
          </cell>
        </row>
        <row r="1586">
          <cell r="F1586" t="str">
            <v>B-10</v>
          </cell>
          <cell r="G1586" t="str">
            <v>ND</v>
          </cell>
          <cell r="I1586" t="str">
            <v>Energy</v>
          </cell>
          <cell r="J1586" t="str">
            <v>Winter</v>
          </cell>
          <cell r="K1586" t="str">
            <v>Off Peak</v>
          </cell>
          <cell r="O1586" t="str">
            <v>C</v>
          </cell>
          <cell r="T1586">
            <v>0</v>
          </cell>
        </row>
        <row r="1587">
          <cell r="F1587" t="str">
            <v>B-10</v>
          </cell>
          <cell r="G1587" t="str">
            <v>ND</v>
          </cell>
          <cell r="I1587" t="str">
            <v>Energy</v>
          </cell>
          <cell r="J1587" t="str">
            <v>Winter</v>
          </cell>
          <cell r="K1587" t="str">
            <v>Part Peak</v>
          </cell>
          <cell r="O1587" t="str">
            <v>C</v>
          </cell>
          <cell r="T1587">
            <v>0</v>
          </cell>
        </row>
        <row r="1588">
          <cell r="F1588" t="str">
            <v>B-10</v>
          </cell>
          <cell r="G1588" t="str">
            <v>ND</v>
          </cell>
          <cell r="I1588" t="str">
            <v>Energy</v>
          </cell>
          <cell r="J1588" t="str">
            <v>Winter</v>
          </cell>
          <cell r="K1588" t="str">
            <v>Super Off</v>
          </cell>
          <cell r="O1588" t="str">
            <v>C</v>
          </cell>
          <cell r="T1588">
            <v>0</v>
          </cell>
        </row>
        <row r="1589">
          <cell r="F1589" t="str">
            <v>B-10</v>
          </cell>
          <cell r="G1589" t="str">
            <v>ND</v>
          </cell>
          <cell r="I1589" t="str">
            <v>Energy</v>
          </cell>
          <cell r="J1589" t="str">
            <v>Summer</v>
          </cell>
          <cell r="K1589" t="str">
            <v>Off Peak</v>
          </cell>
          <cell r="O1589" t="str">
            <v>C</v>
          </cell>
          <cell r="T1589">
            <v>2557155.174964</v>
          </cell>
        </row>
        <row r="1590">
          <cell r="F1590" t="str">
            <v>B-10</v>
          </cell>
          <cell r="G1590" t="str">
            <v>ND</v>
          </cell>
          <cell r="I1590" t="str">
            <v>Energy</v>
          </cell>
          <cell r="J1590" t="str">
            <v>Summer</v>
          </cell>
          <cell r="K1590" t="str">
            <v>Part Peak</v>
          </cell>
          <cell r="O1590" t="str">
            <v>C</v>
          </cell>
          <cell r="T1590">
            <v>839662.68304700009</v>
          </cell>
        </row>
        <row r="1591">
          <cell r="F1591" t="str">
            <v>B-10</v>
          </cell>
          <cell r="G1591" t="str">
            <v>ND</v>
          </cell>
          <cell r="I1591" t="str">
            <v>Energy</v>
          </cell>
          <cell r="J1591" t="str">
            <v>Summer</v>
          </cell>
          <cell r="K1591" t="str">
            <v>Peak</v>
          </cell>
          <cell r="O1591" t="str">
            <v>C</v>
          </cell>
          <cell r="T1591">
            <v>1185822.173523</v>
          </cell>
        </row>
        <row r="1592">
          <cell r="F1592" t="str">
            <v>B-10</v>
          </cell>
          <cell r="G1592" t="str">
            <v>ND</v>
          </cell>
          <cell r="I1592" t="str">
            <v>Energy</v>
          </cell>
          <cell r="J1592" t="str">
            <v>Winter</v>
          </cell>
          <cell r="K1592" t="str">
            <v>Off Peak</v>
          </cell>
          <cell r="O1592" t="str">
            <v>C</v>
          </cell>
          <cell r="T1592">
            <v>5325136.6702709999</v>
          </cell>
        </row>
        <row r="1593">
          <cell r="F1593" t="str">
            <v>B-10</v>
          </cell>
          <cell r="G1593" t="str">
            <v>ND</v>
          </cell>
          <cell r="I1593" t="str">
            <v>Energy</v>
          </cell>
          <cell r="J1593" t="str">
            <v>Winter</v>
          </cell>
          <cell r="K1593" t="str">
            <v>Part Peak</v>
          </cell>
          <cell r="O1593" t="str">
            <v>C</v>
          </cell>
          <cell r="T1593">
            <v>1784250.7311459999</v>
          </cell>
        </row>
        <row r="1594">
          <cell r="F1594" t="str">
            <v>B-10</v>
          </cell>
          <cell r="G1594" t="str">
            <v>ND</v>
          </cell>
          <cell r="I1594" t="str">
            <v>Energy</v>
          </cell>
          <cell r="J1594" t="str">
            <v>Winter</v>
          </cell>
          <cell r="K1594" t="str">
            <v>Super Off</v>
          </cell>
          <cell r="O1594" t="str">
            <v>C</v>
          </cell>
          <cell r="T1594">
            <v>449720.22072300001</v>
          </cell>
        </row>
        <row r="1595">
          <cell r="F1595" t="str">
            <v>B-10</v>
          </cell>
          <cell r="G1595" t="str">
            <v>NSGC</v>
          </cell>
          <cell r="I1595" t="str">
            <v>Energy</v>
          </cell>
          <cell r="J1595" t="str">
            <v>Summer</v>
          </cell>
          <cell r="K1595" t="str">
            <v>Off Peak</v>
          </cell>
          <cell r="O1595" t="str">
            <v>C</v>
          </cell>
          <cell r="T1595">
            <v>0</v>
          </cell>
        </row>
        <row r="1596">
          <cell r="F1596" t="str">
            <v>B-10</v>
          </cell>
          <cell r="G1596" t="str">
            <v>NSGC</v>
          </cell>
          <cell r="I1596" t="str">
            <v>Energy</v>
          </cell>
          <cell r="J1596" t="str">
            <v>Summer</v>
          </cell>
          <cell r="K1596" t="str">
            <v>Part Peak</v>
          </cell>
          <cell r="O1596" t="str">
            <v>C</v>
          </cell>
          <cell r="T1596">
            <v>0</v>
          </cell>
        </row>
        <row r="1597">
          <cell r="F1597" t="str">
            <v>B-10</v>
          </cell>
          <cell r="G1597" t="str">
            <v>NSGC</v>
          </cell>
          <cell r="I1597" t="str">
            <v>Energy</v>
          </cell>
          <cell r="J1597" t="str">
            <v>Summer</v>
          </cell>
          <cell r="K1597" t="str">
            <v>Peak</v>
          </cell>
          <cell r="O1597" t="str">
            <v>C</v>
          </cell>
          <cell r="T1597">
            <v>0</v>
          </cell>
        </row>
        <row r="1598">
          <cell r="F1598" t="str">
            <v>B-10</v>
          </cell>
          <cell r="G1598" t="str">
            <v>NSGC</v>
          </cell>
          <cell r="I1598" t="str">
            <v>Energy</v>
          </cell>
          <cell r="J1598" t="str">
            <v>Winter</v>
          </cell>
          <cell r="K1598" t="str">
            <v>Off Peak</v>
          </cell>
          <cell r="O1598" t="str">
            <v>C</v>
          </cell>
          <cell r="T1598">
            <v>0</v>
          </cell>
        </row>
        <row r="1599">
          <cell r="F1599" t="str">
            <v>B-10</v>
          </cell>
          <cell r="G1599" t="str">
            <v>NSGC</v>
          </cell>
          <cell r="I1599" t="str">
            <v>Energy</v>
          </cell>
          <cell r="J1599" t="str">
            <v>Winter</v>
          </cell>
          <cell r="K1599" t="str">
            <v>Part Peak</v>
          </cell>
          <cell r="O1599" t="str">
            <v>C</v>
          </cell>
          <cell r="T1599">
            <v>0</v>
          </cell>
        </row>
        <row r="1600">
          <cell r="F1600" t="str">
            <v>B-10</v>
          </cell>
          <cell r="G1600" t="str">
            <v>NSGC</v>
          </cell>
          <cell r="I1600" t="str">
            <v>Energy</v>
          </cell>
          <cell r="J1600" t="str">
            <v>Winter</v>
          </cell>
          <cell r="K1600" t="str">
            <v>Super Off</v>
          </cell>
          <cell r="O1600" t="str">
            <v>C</v>
          </cell>
          <cell r="T1600">
            <v>0</v>
          </cell>
        </row>
        <row r="1601">
          <cell r="F1601" t="str">
            <v>B-10</v>
          </cell>
          <cell r="G1601" t="str">
            <v>NSGC</v>
          </cell>
          <cell r="I1601" t="str">
            <v>Energy</v>
          </cell>
          <cell r="J1601" t="str">
            <v>Summer</v>
          </cell>
          <cell r="K1601" t="str">
            <v>Off Peak</v>
          </cell>
          <cell r="O1601" t="str">
            <v>C</v>
          </cell>
          <cell r="T1601">
            <v>2557155.174964</v>
          </cell>
        </row>
        <row r="1602">
          <cell r="F1602" t="str">
            <v>B-10</v>
          </cell>
          <cell r="G1602" t="str">
            <v>NSGC</v>
          </cell>
          <cell r="I1602" t="str">
            <v>Energy</v>
          </cell>
          <cell r="J1602" t="str">
            <v>Summer</v>
          </cell>
          <cell r="K1602" t="str">
            <v>Part Peak</v>
          </cell>
          <cell r="O1602" t="str">
            <v>C</v>
          </cell>
          <cell r="T1602">
            <v>839662.68304700009</v>
          </cell>
        </row>
        <row r="1603">
          <cell r="F1603" t="str">
            <v>B-10</v>
          </cell>
          <cell r="G1603" t="str">
            <v>NSGC</v>
          </cell>
          <cell r="I1603" t="str">
            <v>Energy</v>
          </cell>
          <cell r="J1603" t="str">
            <v>Summer</v>
          </cell>
          <cell r="K1603" t="str">
            <v>Peak</v>
          </cell>
          <cell r="O1603" t="str">
            <v>C</v>
          </cell>
          <cell r="T1603">
            <v>1185822.173523</v>
          </cell>
        </row>
        <row r="1604">
          <cell r="F1604" t="str">
            <v>B-10</v>
          </cell>
          <cell r="G1604" t="str">
            <v>NSGC</v>
          </cell>
          <cell r="I1604" t="str">
            <v>Energy</v>
          </cell>
          <cell r="J1604" t="str">
            <v>Winter</v>
          </cell>
          <cell r="K1604" t="str">
            <v>Off Peak</v>
          </cell>
          <cell r="O1604" t="str">
            <v>C</v>
          </cell>
          <cell r="T1604">
            <v>5325136.6702709999</v>
          </cell>
        </row>
        <row r="1605">
          <cell r="F1605" t="str">
            <v>B-10</v>
          </cell>
          <cell r="G1605" t="str">
            <v>NSGC</v>
          </cell>
          <cell r="I1605" t="str">
            <v>Energy</v>
          </cell>
          <cell r="J1605" t="str">
            <v>Winter</v>
          </cell>
          <cell r="K1605" t="str">
            <v>Part Peak</v>
          </cell>
          <cell r="O1605" t="str">
            <v>C</v>
          </cell>
          <cell r="T1605">
            <v>1784250.7311459999</v>
          </cell>
        </row>
        <row r="1606">
          <cell r="F1606" t="str">
            <v>B-10</v>
          </cell>
          <cell r="G1606" t="str">
            <v>NSGC</v>
          </cell>
          <cell r="I1606" t="str">
            <v>Energy</v>
          </cell>
          <cell r="J1606" t="str">
            <v>Winter</v>
          </cell>
          <cell r="K1606" t="str">
            <v>Super Off</v>
          </cell>
          <cell r="O1606" t="str">
            <v>C</v>
          </cell>
          <cell r="T1606">
            <v>449720.22072300001</v>
          </cell>
        </row>
        <row r="1607">
          <cell r="F1607" t="str">
            <v>B-10</v>
          </cell>
          <cell r="G1607" t="str">
            <v>PPP</v>
          </cell>
          <cell r="I1607" t="str">
            <v>Energy</v>
          </cell>
          <cell r="J1607" t="str">
            <v>Summer</v>
          </cell>
          <cell r="K1607" t="str">
            <v>Off Peak</v>
          </cell>
          <cell r="O1607" t="str">
            <v>C</v>
          </cell>
          <cell r="T1607">
            <v>0</v>
          </cell>
        </row>
        <row r="1608">
          <cell r="F1608" t="str">
            <v>B-10</v>
          </cell>
          <cell r="G1608" t="str">
            <v>PPP</v>
          </cell>
          <cell r="I1608" t="str">
            <v>Energy</v>
          </cell>
          <cell r="J1608" t="str">
            <v>Summer</v>
          </cell>
          <cell r="K1608" t="str">
            <v>Part Peak</v>
          </cell>
          <cell r="O1608" t="str">
            <v>C</v>
          </cell>
          <cell r="T1608">
            <v>0</v>
          </cell>
        </row>
        <row r="1609">
          <cell r="F1609" t="str">
            <v>B-10</v>
          </cell>
          <cell r="G1609" t="str">
            <v>PPP</v>
          </cell>
          <cell r="I1609" t="str">
            <v>Energy</v>
          </cell>
          <cell r="J1609" t="str">
            <v>Summer</v>
          </cell>
          <cell r="K1609" t="str">
            <v>Peak</v>
          </cell>
          <cell r="O1609" t="str">
            <v>C</v>
          </cell>
          <cell r="T1609">
            <v>0</v>
          </cell>
        </row>
        <row r="1610">
          <cell r="F1610" t="str">
            <v>B-10</v>
          </cell>
          <cell r="G1610" t="str">
            <v>PPP</v>
          </cell>
          <cell r="I1610" t="str">
            <v>Energy</v>
          </cell>
          <cell r="J1610" t="str">
            <v>Winter</v>
          </cell>
          <cell r="K1610" t="str">
            <v>Off Peak</v>
          </cell>
          <cell r="O1610" t="str">
            <v>C</v>
          </cell>
          <cell r="T1610">
            <v>0</v>
          </cell>
        </row>
        <row r="1611">
          <cell r="F1611" t="str">
            <v>B-10</v>
          </cell>
          <cell r="G1611" t="str">
            <v>PPP</v>
          </cell>
          <cell r="I1611" t="str">
            <v>Energy</v>
          </cell>
          <cell r="J1611" t="str">
            <v>Winter</v>
          </cell>
          <cell r="K1611" t="str">
            <v>Part Peak</v>
          </cell>
          <cell r="O1611" t="str">
            <v>C</v>
          </cell>
          <cell r="T1611">
            <v>0</v>
          </cell>
        </row>
        <row r="1612">
          <cell r="F1612" t="str">
            <v>B-10</v>
          </cell>
          <cell r="G1612" t="str">
            <v>PPP</v>
          </cell>
          <cell r="I1612" t="str">
            <v>Energy</v>
          </cell>
          <cell r="J1612" t="str">
            <v>Winter</v>
          </cell>
          <cell r="K1612" t="str">
            <v>Super Off</v>
          </cell>
          <cell r="O1612" t="str">
            <v>C</v>
          </cell>
          <cell r="T1612">
            <v>0</v>
          </cell>
        </row>
        <row r="1613">
          <cell r="F1613" t="str">
            <v>B-10</v>
          </cell>
          <cell r="G1613" t="str">
            <v>PPP</v>
          </cell>
          <cell r="I1613" t="str">
            <v>Energy</v>
          </cell>
          <cell r="J1613" t="str">
            <v>Summer</v>
          </cell>
          <cell r="K1613" t="str">
            <v>Off Peak</v>
          </cell>
          <cell r="O1613" t="str">
            <v>C</v>
          </cell>
          <cell r="T1613">
            <v>0</v>
          </cell>
        </row>
        <row r="1614">
          <cell r="F1614" t="str">
            <v>B-10</v>
          </cell>
          <cell r="G1614" t="str">
            <v>PPP</v>
          </cell>
          <cell r="I1614" t="str">
            <v>Energy</v>
          </cell>
          <cell r="J1614" t="str">
            <v>Summer</v>
          </cell>
          <cell r="K1614" t="str">
            <v>Part Peak</v>
          </cell>
          <cell r="O1614" t="str">
            <v>C</v>
          </cell>
          <cell r="T1614">
            <v>0</v>
          </cell>
        </row>
        <row r="1615">
          <cell r="F1615" t="str">
            <v>B-10</v>
          </cell>
          <cell r="G1615" t="str">
            <v>PPP</v>
          </cell>
          <cell r="I1615" t="str">
            <v>Energy</v>
          </cell>
          <cell r="J1615" t="str">
            <v>Summer</v>
          </cell>
          <cell r="K1615" t="str">
            <v>Peak</v>
          </cell>
          <cell r="O1615" t="str">
            <v>C</v>
          </cell>
          <cell r="T1615">
            <v>0</v>
          </cell>
        </row>
        <row r="1616">
          <cell r="F1616" t="str">
            <v>B-10</v>
          </cell>
          <cell r="G1616" t="str">
            <v>PPP</v>
          </cell>
          <cell r="I1616" t="str">
            <v>Energy</v>
          </cell>
          <cell r="J1616" t="str">
            <v>Winter</v>
          </cell>
          <cell r="K1616" t="str">
            <v>Off Peak</v>
          </cell>
          <cell r="O1616" t="str">
            <v>C</v>
          </cell>
          <cell r="T1616">
            <v>0</v>
          </cell>
        </row>
        <row r="1617">
          <cell r="F1617" t="str">
            <v>B-10</v>
          </cell>
          <cell r="G1617" t="str">
            <v>PPP</v>
          </cell>
          <cell r="I1617" t="str">
            <v>Energy</v>
          </cell>
          <cell r="J1617" t="str">
            <v>Winter</v>
          </cell>
          <cell r="K1617" t="str">
            <v>Part Peak</v>
          </cell>
          <cell r="O1617" t="str">
            <v>C</v>
          </cell>
          <cell r="T1617">
            <v>0</v>
          </cell>
        </row>
        <row r="1618">
          <cell r="F1618" t="str">
            <v>B-10</v>
          </cell>
          <cell r="G1618" t="str">
            <v>PPP</v>
          </cell>
          <cell r="I1618" t="str">
            <v>Energy</v>
          </cell>
          <cell r="J1618" t="str">
            <v>Winter</v>
          </cell>
          <cell r="K1618" t="str">
            <v>Super Off</v>
          </cell>
          <cell r="O1618" t="str">
            <v>C</v>
          </cell>
          <cell r="T1618">
            <v>0</v>
          </cell>
        </row>
        <row r="1619">
          <cell r="F1619" t="str">
            <v>B-10</v>
          </cell>
          <cell r="G1619" t="str">
            <v>PPP</v>
          </cell>
          <cell r="I1619" t="str">
            <v>Energy</v>
          </cell>
          <cell r="J1619" t="str">
            <v>Summer</v>
          </cell>
          <cell r="K1619" t="str">
            <v>Off Peak</v>
          </cell>
          <cell r="O1619" t="str">
            <v>C</v>
          </cell>
          <cell r="T1619">
            <v>0</v>
          </cell>
        </row>
        <row r="1620">
          <cell r="F1620" t="str">
            <v>B-10</v>
          </cell>
          <cell r="G1620" t="str">
            <v>PPP</v>
          </cell>
          <cell r="I1620" t="str">
            <v>Energy</v>
          </cell>
          <cell r="J1620" t="str">
            <v>Summer</v>
          </cell>
          <cell r="K1620" t="str">
            <v>Part Peak</v>
          </cell>
          <cell r="O1620" t="str">
            <v>C</v>
          </cell>
          <cell r="T1620">
            <v>0</v>
          </cell>
        </row>
        <row r="1621">
          <cell r="F1621" t="str">
            <v>B-10</v>
          </cell>
          <cell r="G1621" t="str">
            <v>PPP</v>
          </cell>
          <cell r="I1621" t="str">
            <v>Energy</v>
          </cell>
          <cell r="J1621" t="str">
            <v>Summer</v>
          </cell>
          <cell r="K1621" t="str">
            <v>Peak</v>
          </cell>
          <cell r="O1621" t="str">
            <v>C</v>
          </cell>
          <cell r="T1621">
            <v>0</v>
          </cell>
        </row>
        <row r="1622">
          <cell r="F1622" t="str">
            <v>B-10</v>
          </cell>
          <cell r="G1622" t="str">
            <v>PPP</v>
          </cell>
          <cell r="I1622" t="str">
            <v>Energy</v>
          </cell>
          <cell r="J1622" t="str">
            <v>Winter</v>
          </cell>
          <cell r="K1622" t="str">
            <v>Off Peak</v>
          </cell>
          <cell r="O1622" t="str">
            <v>C</v>
          </cell>
          <cell r="T1622">
            <v>0</v>
          </cell>
        </row>
        <row r="1623">
          <cell r="F1623" t="str">
            <v>B-10</v>
          </cell>
          <cell r="G1623" t="str">
            <v>PPP</v>
          </cell>
          <cell r="I1623" t="str">
            <v>Energy</v>
          </cell>
          <cell r="J1623" t="str">
            <v>Winter</v>
          </cell>
          <cell r="K1623" t="str">
            <v>Part Peak</v>
          </cell>
          <cell r="O1623" t="str">
            <v>C</v>
          </cell>
          <cell r="T1623">
            <v>0</v>
          </cell>
        </row>
        <row r="1624">
          <cell r="F1624" t="str">
            <v>B-10</v>
          </cell>
          <cell r="G1624" t="str">
            <v>PPP</v>
          </cell>
          <cell r="I1624" t="str">
            <v>Energy</v>
          </cell>
          <cell r="J1624" t="str">
            <v>Winter</v>
          </cell>
          <cell r="K1624" t="str">
            <v>Super Off</v>
          </cell>
          <cell r="O1624" t="str">
            <v>C</v>
          </cell>
          <cell r="T1624">
            <v>0</v>
          </cell>
        </row>
        <row r="1625">
          <cell r="F1625" t="str">
            <v>B-10</v>
          </cell>
          <cell r="G1625" t="str">
            <v>PPP</v>
          </cell>
          <cell r="I1625" t="str">
            <v>Energy</v>
          </cell>
          <cell r="J1625" t="str">
            <v>Summer</v>
          </cell>
          <cell r="K1625" t="str">
            <v>Off Peak</v>
          </cell>
          <cell r="O1625" t="str">
            <v>C</v>
          </cell>
          <cell r="T1625">
            <v>2557155.174964</v>
          </cell>
        </row>
        <row r="1626">
          <cell r="F1626" t="str">
            <v>B-10</v>
          </cell>
          <cell r="G1626" t="str">
            <v>PPP</v>
          </cell>
          <cell r="I1626" t="str">
            <v>Energy</v>
          </cell>
          <cell r="J1626" t="str">
            <v>Summer</v>
          </cell>
          <cell r="K1626" t="str">
            <v>Part Peak</v>
          </cell>
          <cell r="O1626" t="str">
            <v>C</v>
          </cell>
          <cell r="T1626">
            <v>839662.68304700009</v>
          </cell>
        </row>
        <row r="1627">
          <cell r="F1627" t="str">
            <v>B-10</v>
          </cell>
          <cell r="G1627" t="str">
            <v>PPP</v>
          </cell>
          <cell r="I1627" t="str">
            <v>Energy</v>
          </cell>
          <cell r="J1627" t="str">
            <v>Summer</v>
          </cell>
          <cell r="K1627" t="str">
            <v>Peak</v>
          </cell>
          <cell r="O1627" t="str">
            <v>C</v>
          </cell>
          <cell r="T1627">
            <v>1185822.173523</v>
          </cell>
        </row>
        <row r="1628">
          <cell r="F1628" t="str">
            <v>B-10</v>
          </cell>
          <cell r="G1628" t="str">
            <v>PPP</v>
          </cell>
          <cell r="I1628" t="str">
            <v>Energy</v>
          </cell>
          <cell r="J1628" t="str">
            <v>Winter</v>
          </cell>
          <cell r="K1628" t="str">
            <v>Off Peak</v>
          </cell>
          <cell r="O1628" t="str">
            <v>C</v>
          </cell>
          <cell r="T1628">
            <v>5325136.6702709999</v>
          </cell>
        </row>
        <row r="1629">
          <cell r="F1629" t="str">
            <v>B-10</v>
          </cell>
          <cell r="G1629" t="str">
            <v>PPP</v>
          </cell>
          <cell r="I1629" t="str">
            <v>Energy</v>
          </cell>
          <cell r="J1629" t="str">
            <v>Winter</v>
          </cell>
          <cell r="K1629" t="str">
            <v>Part Peak</v>
          </cell>
          <cell r="O1629" t="str">
            <v>C</v>
          </cell>
          <cell r="T1629">
            <v>1784250.7311459999</v>
          </cell>
        </row>
        <row r="1630">
          <cell r="F1630" t="str">
            <v>B-10</v>
          </cell>
          <cell r="G1630" t="str">
            <v>PPP</v>
          </cell>
          <cell r="I1630" t="str">
            <v>Energy</v>
          </cell>
          <cell r="J1630" t="str">
            <v>Winter</v>
          </cell>
          <cell r="K1630" t="str">
            <v>Super Off</v>
          </cell>
          <cell r="O1630" t="str">
            <v>C</v>
          </cell>
          <cell r="T1630">
            <v>449720.22072300001</v>
          </cell>
        </row>
        <row r="1631">
          <cell r="F1631" t="str">
            <v>B-10</v>
          </cell>
          <cell r="G1631" t="str">
            <v>PPP</v>
          </cell>
          <cell r="I1631" t="str">
            <v>Energy</v>
          </cell>
          <cell r="J1631" t="str">
            <v>Summer</v>
          </cell>
          <cell r="K1631" t="str">
            <v>Off Peak</v>
          </cell>
          <cell r="O1631" t="str">
            <v>C</v>
          </cell>
          <cell r="T1631">
            <v>2557155.174964</v>
          </cell>
        </row>
        <row r="1632">
          <cell r="F1632" t="str">
            <v>B-10</v>
          </cell>
          <cell r="G1632" t="str">
            <v>PPP</v>
          </cell>
          <cell r="I1632" t="str">
            <v>Energy</v>
          </cell>
          <cell r="J1632" t="str">
            <v>Summer</v>
          </cell>
          <cell r="K1632" t="str">
            <v>Part Peak</v>
          </cell>
          <cell r="O1632" t="str">
            <v>C</v>
          </cell>
          <cell r="T1632">
            <v>839662.68304700009</v>
          </cell>
        </row>
        <row r="1633">
          <cell r="F1633" t="str">
            <v>B-10</v>
          </cell>
          <cell r="G1633" t="str">
            <v>PPP</v>
          </cell>
          <cell r="I1633" t="str">
            <v>Energy</v>
          </cell>
          <cell r="J1633" t="str">
            <v>Summer</v>
          </cell>
          <cell r="K1633" t="str">
            <v>Peak</v>
          </cell>
          <cell r="O1633" t="str">
            <v>C</v>
          </cell>
          <cell r="T1633">
            <v>1185822.173523</v>
          </cell>
        </row>
        <row r="1634">
          <cell r="F1634" t="str">
            <v>B-10</v>
          </cell>
          <cell r="G1634" t="str">
            <v>PPP</v>
          </cell>
          <cell r="I1634" t="str">
            <v>Energy</v>
          </cell>
          <cell r="J1634" t="str">
            <v>Winter</v>
          </cell>
          <cell r="K1634" t="str">
            <v>Off Peak</v>
          </cell>
          <cell r="O1634" t="str">
            <v>C</v>
          </cell>
          <cell r="T1634">
            <v>5325136.6702709999</v>
          </cell>
        </row>
        <row r="1635">
          <cell r="F1635" t="str">
            <v>B-10</v>
          </cell>
          <cell r="G1635" t="str">
            <v>PPP</v>
          </cell>
          <cell r="I1635" t="str">
            <v>Energy</v>
          </cell>
          <cell r="J1635" t="str">
            <v>Winter</v>
          </cell>
          <cell r="K1635" t="str">
            <v>Part Peak</v>
          </cell>
          <cell r="O1635" t="str">
            <v>C</v>
          </cell>
          <cell r="T1635">
            <v>1784250.7311459999</v>
          </cell>
        </row>
        <row r="1636">
          <cell r="F1636" t="str">
            <v>B-10</v>
          </cell>
          <cell r="G1636" t="str">
            <v>PPP</v>
          </cell>
          <cell r="I1636" t="str">
            <v>Energy</v>
          </cell>
          <cell r="J1636" t="str">
            <v>Winter</v>
          </cell>
          <cell r="K1636" t="str">
            <v>Super Off</v>
          </cell>
          <cell r="O1636" t="str">
            <v>C</v>
          </cell>
          <cell r="T1636">
            <v>449720.22072300001</v>
          </cell>
        </row>
        <row r="1637">
          <cell r="F1637" t="str">
            <v>B-10</v>
          </cell>
          <cell r="G1637" t="str">
            <v>PPP</v>
          </cell>
          <cell r="I1637" t="str">
            <v>Energy</v>
          </cell>
          <cell r="J1637" t="str">
            <v>Summer</v>
          </cell>
          <cell r="K1637" t="str">
            <v>Off Peak</v>
          </cell>
          <cell r="O1637" t="str">
            <v>C</v>
          </cell>
          <cell r="T1637">
            <v>2557155.174964</v>
          </cell>
        </row>
        <row r="1638">
          <cell r="F1638" t="str">
            <v>B-10</v>
          </cell>
          <cell r="G1638" t="str">
            <v>PPP</v>
          </cell>
          <cell r="I1638" t="str">
            <v>Energy</v>
          </cell>
          <cell r="J1638" t="str">
            <v>Summer</v>
          </cell>
          <cell r="K1638" t="str">
            <v>Part Peak</v>
          </cell>
          <cell r="O1638" t="str">
            <v>C</v>
          </cell>
          <cell r="T1638">
            <v>839662.68304700009</v>
          </cell>
        </row>
        <row r="1639">
          <cell r="F1639" t="str">
            <v>B-10</v>
          </cell>
          <cell r="G1639" t="str">
            <v>PPP</v>
          </cell>
          <cell r="I1639" t="str">
            <v>Energy</v>
          </cell>
          <cell r="J1639" t="str">
            <v>Summer</v>
          </cell>
          <cell r="K1639" t="str">
            <v>Peak</v>
          </cell>
          <cell r="O1639" t="str">
            <v>C</v>
          </cell>
          <cell r="T1639">
            <v>1185822.173523</v>
          </cell>
        </row>
        <row r="1640">
          <cell r="F1640" t="str">
            <v>B-10</v>
          </cell>
          <cell r="G1640" t="str">
            <v>PPP</v>
          </cell>
          <cell r="I1640" t="str">
            <v>Energy</v>
          </cell>
          <cell r="J1640" t="str">
            <v>Winter</v>
          </cell>
          <cell r="K1640" t="str">
            <v>Off Peak</v>
          </cell>
          <cell r="O1640" t="str">
            <v>C</v>
          </cell>
          <cell r="T1640">
            <v>5325136.6702709999</v>
          </cell>
        </row>
        <row r="1641">
          <cell r="F1641" t="str">
            <v>B-10</v>
          </cell>
          <cell r="G1641" t="str">
            <v>PPP</v>
          </cell>
          <cell r="I1641" t="str">
            <v>Energy</v>
          </cell>
          <cell r="J1641" t="str">
            <v>Winter</v>
          </cell>
          <cell r="K1641" t="str">
            <v>Part Peak</v>
          </cell>
          <cell r="O1641" t="str">
            <v>C</v>
          </cell>
          <cell r="T1641">
            <v>1784250.7311459999</v>
          </cell>
        </row>
        <row r="1642">
          <cell r="F1642" t="str">
            <v>B-10</v>
          </cell>
          <cell r="G1642" t="str">
            <v>PPP</v>
          </cell>
          <cell r="I1642" t="str">
            <v>Energy</v>
          </cell>
          <cell r="J1642" t="str">
            <v>Winter</v>
          </cell>
          <cell r="K1642" t="str">
            <v>Super Off</v>
          </cell>
          <cell r="O1642" t="str">
            <v>C</v>
          </cell>
          <cell r="T1642">
            <v>449720.22072300001</v>
          </cell>
        </row>
        <row r="1643">
          <cell r="F1643" t="str">
            <v>B-10</v>
          </cell>
          <cell r="G1643" t="str">
            <v>RS</v>
          </cell>
          <cell r="I1643" t="str">
            <v>Demand</v>
          </cell>
          <cell r="J1643" t="str">
            <v>Summer</v>
          </cell>
          <cell r="K1643" t="str">
            <v>Maximum kW</v>
          </cell>
          <cell r="O1643" t="str">
            <v>C</v>
          </cell>
          <cell r="T1643">
            <v>0</v>
          </cell>
        </row>
        <row r="1644">
          <cell r="F1644" t="str">
            <v>B-10</v>
          </cell>
          <cell r="G1644" t="str">
            <v>RS</v>
          </cell>
          <cell r="I1644" t="str">
            <v>Demand</v>
          </cell>
          <cell r="J1644" t="str">
            <v>Winter</v>
          </cell>
          <cell r="K1644" t="str">
            <v>Maximum kW</v>
          </cell>
          <cell r="O1644" t="str">
            <v>C</v>
          </cell>
          <cell r="T1644">
            <v>0</v>
          </cell>
        </row>
        <row r="1645">
          <cell r="F1645" t="str">
            <v>B-10</v>
          </cell>
          <cell r="G1645" t="str">
            <v>RS</v>
          </cell>
          <cell r="I1645" t="str">
            <v>Demand</v>
          </cell>
          <cell r="J1645" t="str">
            <v>Summer</v>
          </cell>
          <cell r="K1645" t="str">
            <v>Maximum kW</v>
          </cell>
          <cell r="O1645" t="str">
            <v>C</v>
          </cell>
          <cell r="T1645">
            <v>13492.713971000001</v>
          </cell>
        </row>
        <row r="1646">
          <cell r="F1646" t="str">
            <v>B-10</v>
          </cell>
          <cell r="G1646" t="str">
            <v>RS</v>
          </cell>
          <cell r="I1646" t="str">
            <v>Demand</v>
          </cell>
          <cell r="J1646" t="str">
            <v>Winter</v>
          </cell>
          <cell r="K1646" t="str">
            <v>Maximum kW</v>
          </cell>
          <cell r="O1646" t="str">
            <v>C</v>
          </cell>
          <cell r="T1646">
            <v>19804.644479999999</v>
          </cell>
        </row>
        <row r="1647">
          <cell r="F1647" t="str">
            <v>B-10</v>
          </cell>
          <cell r="G1647" t="str">
            <v>RS</v>
          </cell>
          <cell r="I1647" t="str">
            <v>Energy</v>
          </cell>
          <cell r="J1647" t="str">
            <v>Summer</v>
          </cell>
          <cell r="K1647" t="str">
            <v>Off Peak</v>
          </cell>
          <cell r="O1647" t="str">
            <v>C</v>
          </cell>
          <cell r="T1647">
            <v>0</v>
          </cell>
        </row>
        <row r="1648">
          <cell r="F1648" t="str">
            <v>B-10</v>
          </cell>
          <cell r="G1648" t="str">
            <v>RS</v>
          </cell>
          <cell r="I1648" t="str">
            <v>Energy</v>
          </cell>
          <cell r="J1648" t="str">
            <v>Summer</v>
          </cell>
          <cell r="K1648" t="str">
            <v>Part Peak</v>
          </cell>
          <cell r="O1648" t="str">
            <v>C</v>
          </cell>
          <cell r="T1648">
            <v>0</v>
          </cell>
        </row>
        <row r="1649">
          <cell r="F1649" t="str">
            <v>B-10</v>
          </cell>
          <cell r="G1649" t="str">
            <v>RS</v>
          </cell>
          <cell r="I1649" t="str">
            <v>Energy</v>
          </cell>
          <cell r="J1649" t="str">
            <v>Summer</v>
          </cell>
          <cell r="K1649" t="str">
            <v>Peak</v>
          </cell>
          <cell r="O1649" t="str">
            <v>C</v>
          </cell>
          <cell r="T1649">
            <v>0</v>
          </cell>
        </row>
        <row r="1650">
          <cell r="F1650" t="str">
            <v>B-10</v>
          </cell>
          <cell r="G1650" t="str">
            <v>RS</v>
          </cell>
          <cell r="I1650" t="str">
            <v>Energy</v>
          </cell>
          <cell r="J1650" t="str">
            <v>Winter</v>
          </cell>
          <cell r="K1650" t="str">
            <v>Off Peak</v>
          </cell>
          <cell r="O1650" t="str">
            <v>C</v>
          </cell>
          <cell r="T1650">
            <v>0</v>
          </cell>
        </row>
        <row r="1651">
          <cell r="F1651" t="str">
            <v>B-10</v>
          </cell>
          <cell r="G1651" t="str">
            <v>RS</v>
          </cell>
          <cell r="I1651" t="str">
            <v>Energy</v>
          </cell>
          <cell r="J1651" t="str">
            <v>Winter</v>
          </cell>
          <cell r="K1651" t="str">
            <v>Part Peak</v>
          </cell>
          <cell r="O1651" t="str">
            <v>C</v>
          </cell>
          <cell r="T1651">
            <v>0</v>
          </cell>
        </row>
        <row r="1652">
          <cell r="F1652" t="str">
            <v>B-10</v>
          </cell>
          <cell r="G1652" t="str">
            <v>RS</v>
          </cell>
          <cell r="I1652" t="str">
            <v>Energy</v>
          </cell>
          <cell r="J1652" t="str">
            <v>Winter</v>
          </cell>
          <cell r="K1652" t="str">
            <v>Super Off</v>
          </cell>
          <cell r="O1652" t="str">
            <v>C</v>
          </cell>
          <cell r="T1652">
            <v>0</v>
          </cell>
        </row>
        <row r="1653">
          <cell r="F1653" t="str">
            <v>B-10</v>
          </cell>
          <cell r="G1653" t="str">
            <v>RS</v>
          </cell>
          <cell r="I1653" t="str">
            <v>Energy</v>
          </cell>
          <cell r="J1653" t="str">
            <v>Summer</v>
          </cell>
          <cell r="K1653" t="str">
            <v>Off Peak</v>
          </cell>
          <cell r="O1653" t="str">
            <v>C</v>
          </cell>
          <cell r="T1653">
            <v>2557155.174964</v>
          </cell>
        </row>
        <row r="1654">
          <cell r="F1654" t="str">
            <v>B-10</v>
          </cell>
          <cell r="G1654" t="str">
            <v>RS</v>
          </cell>
          <cell r="I1654" t="str">
            <v>Energy</v>
          </cell>
          <cell r="J1654" t="str">
            <v>Summer</v>
          </cell>
          <cell r="K1654" t="str">
            <v>Part Peak</v>
          </cell>
          <cell r="O1654" t="str">
            <v>C</v>
          </cell>
          <cell r="T1654">
            <v>839662.68304700009</v>
          </cell>
        </row>
        <row r="1655">
          <cell r="F1655" t="str">
            <v>B-10</v>
          </cell>
          <cell r="G1655" t="str">
            <v>RS</v>
          </cell>
          <cell r="I1655" t="str">
            <v>Energy</v>
          </cell>
          <cell r="J1655" t="str">
            <v>Summer</v>
          </cell>
          <cell r="K1655" t="str">
            <v>Peak</v>
          </cell>
          <cell r="O1655" t="str">
            <v>C</v>
          </cell>
          <cell r="T1655">
            <v>1185822.173523</v>
          </cell>
        </row>
        <row r="1656">
          <cell r="F1656" t="str">
            <v>B-10</v>
          </cell>
          <cell r="G1656" t="str">
            <v>RS</v>
          </cell>
          <cell r="I1656" t="str">
            <v>Energy</v>
          </cell>
          <cell r="J1656" t="str">
            <v>Winter</v>
          </cell>
          <cell r="K1656" t="str">
            <v>Off Peak</v>
          </cell>
          <cell r="O1656" t="str">
            <v>C</v>
          </cell>
          <cell r="T1656">
            <v>5325136.6702709999</v>
          </cell>
        </row>
        <row r="1657">
          <cell r="F1657" t="str">
            <v>B-10</v>
          </cell>
          <cell r="G1657" t="str">
            <v>RS</v>
          </cell>
          <cell r="I1657" t="str">
            <v>Energy</v>
          </cell>
          <cell r="J1657" t="str">
            <v>Winter</v>
          </cell>
          <cell r="K1657" t="str">
            <v>Part Peak</v>
          </cell>
          <cell r="O1657" t="str">
            <v>C</v>
          </cell>
          <cell r="T1657">
            <v>1784250.7311459999</v>
          </cell>
        </row>
        <row r="1658">
          <cell r="F1658" t="str">
            <v>B-10</v>
          </cell>
          <cell r="G1658" t="str">
            <v>RS</v>
          </cell>
          <cell r="I1658" t="str">
            <v>Energy</v>
          </cell>
          <cell r="J1658" t="str">
            <v>Winter</v>
          </cell>
          <cell r="K1658" t="str">
            <v>Super Off</v>
          </cell>
          <cell r="O1658" t="str">
            <v>C</v>
          </cell>
          <cell r="T1658">
            <v>449720.22072300001</v>
          </cell>
        </row>
        <row r="1659">
          <cell r="F1659" t="str">
            <v>B-10</v>
          </cell>
          <cell r="G1659" t="str">
            <v>TRA</v>
          </cell>
          <cell r="I1659" t="str">
            <v>Energy</v>
          </cell>
          <cell r="J1659" t="str">
            <v>Summer</v>
          </cell>
          <cell r="K1659" t="str">
            <v>Off Peak</v>
          </cell>
          <cell r="O1659" t="str">
            <v>C</v>
          </cell>
          <cell r="T1659">
            <v>0</v>
          </cell>
        </row>
        <row r="1660">
          <cell r="F1660" t="str">
            <v>B-10</v>
          </cell>
          <cell r="G1660" t="str">
            <v>TRA</v>
          </cell>
          <cell r="I1660" t="str">
            <v>Energy</v>
          </cell>
          <cell r="J1660" t="str">
            <v>Summer</v>
          </cell>
          <cell r="K1660" t="str">
            <v>Part Peak</v>
          </cell>
          <cell r="O1660" t="str">
            <v>C</v>
          </cell>
          <cell r="T1660">
            <v>0</v>
          </cell>
        </row>
        <row r="1661">
          <cell r="F1661" t="str">
            <v>B-10</v>
          </cell>
          <cell r="G1661" t="str">
            <v>TRA</v>
          </cell>
          <cell r="I1661" t="str">
            <v>Energy</v>
          </cell>
          <cell r="J1661" t="str">
            <v>Summer</v>
          </cell>
          <cell r="K1661" t="str">
            <v>Peak</v>
          </cell>
          <cell r="O1661" t="str">
            <v>C</v>
          </cell>
          <cell r="T1661">
            <v>0</v>
          </cell>
        </row>
        <row r="1662">
          <cell r="F1662" t="str">
            <v>B-10</v>
          </cell>
          <cell r="G1662" t="str">
            <v>TRA</v>
          </cell>
          <cell r="I1662" t="str">
            <v>Energy</v>
          </cell>
          <cell r="J1662" t="str">
            <v>Winter</v>
          </cell>
          <cell r="K1662" t="str">
            <v>Off Peak</v>
          </cell>
          <cell r="O1662" t="str">
            <v>C</v>
          </cell>
          <cell r="T1662">
            <v>0</v>
          </cell>
        </row>
        <row r="1663">
          <cell r="F1663" t="str">
            <v>B-10</v>
          </cell>
          <cell r="G1663" t="str">
            <v>TRA</v>
          </cell>
          <cell r="I1663" t="str">
            <v>Energy</v>
          </cell>
          <cell r="J1663" t="str">
            <v>Winter</v>
          </cell>
          <cell r="K1663" t="str">
            <v>Part Peak</v>
          </cell>
          <cell r="O1663" t="str">
            <v>C</v>
          </cell>
          <cell r="T1663">
            <v>0</v>
          </cell>
        </row>
        <row r="1664">
          <cell r="F1664" t="str">
            <v>B-10</v>
          </cell>
          <cell r="G1664" t="str">
            <v>TRA</v>
          </cell>
          <cell r="I1664" t="str">
            <v>Energy</v>
          </cell>
          <cell r="J1664" t="str">
            <v>Winter</v>
          </cell>
          <cell r="K1664" t="str">
            <v>Super Off</v>
          </cell>
          <cell r="O1664" t="str">
            <v>C</v>
          </cell>
          <cell r="T1664">
            <v>0</v>
          </cell>
        </row>
        <row r="1665">
          <cell r="F1665" t="str">
            <v>B-10</v>
          </cell>
          <cell r="G1665" t="str">
            <v>TRA</v>
          </cell>
          <cell r="I1665" t="str">
            <v>Energy</v>
          </cell>
          <cell r="J1665" t="str">
            <v>Summer</v>
          </cell>
          <cell r="K1665" t="str">
            <v>Off Peak</v>
          </cell>
          <cell r="O1665" t="str">
            <v>C</v>
          </cell>
          <cell r="T1665">
            <v>0</v>
          </cell>
        </row>
        <row r="1666">
          <cell r="F1666" t="str">
            <v>B-10</v>
          </cell>
          <cell r="G1666" t="str">
            <v>TRA</v>
          </cell>
          <cell r="I1666" t="str">
            <v>Energy</v>
          </cell>
          <cell r="J1666" t="str">
            <v>Summer</v>
          </cell>
          <cell r="K1666" t="str">
            <v>Part Peak</v>
          </cell>
          <cell r="O1666" t="str">
            <v>C</v>
          </cell>
          <cell r="T1666">
            <v>0</v>
          </cell>
        </row>
        <row r="1667">
          <cell r="F1667" t="str">
            <v>B-10</v>
          </cell>
          <cell r="G1667" t="str">
            <v>TRA</v>
          </cell>
          <cell r="I1667" t="str">
            <v>Energy</v>
          </cell>
          <cell r="J1667" t="str">
            <v>Summer</v>
          </cell>
          <cell r="K1667" t="str">
            <v>Peak</v>
          </cell>
          <cell r="O1667" t="str">
            <v>C</v>
          </cell>
          <cell r="T1667">
            <v>0</v>
          </cell>
        </row>
        <row r="1668">
          <cell r="F1668" t="str">
            <v>B-10</v>
          </cell>
          <cell r="G1668" t="str">
            <v>TRA</v>
          </cell>
          <cell r="I1668" t="str">
            <v>Energy</v>
          </cell>
          <cell r="J1668" t="str">
            <v>Winter</v>
          </cell>
          <cell r="K1668" t="str">
            <v>Off Peak</v>
          </cell>
          <cell r="O1668" t="str">
            <v>C</v>
          </cell>
          <cell r="T1668">
            <v>0</v>
          </cell>
        </row>
        <row r="1669">
          <cell r="F1669" t="str">
            <v>B-10</v>
          </cell>
          <cell r="G1669" t="str">
            <v>TRA</v>
          </cell>
          <cell r="I1669" t="str">
            <v>Energy</v>
          </cell>
          <cell r="J1669" t="str">
            <v>Winter</v>
          </cell>
          <cell r="K1669" t="str">
            <v>Part Peak</v>
          </cell>
          <cell r="O1669" t="str">
            <v>C</v>
          </cell>
          <cell r="T1669">
            <v>0</v>
          </cell>
        </row>
        <row r="1670">
          <cell r="F1670" t="str">
            <v>B-10</v>
          </cell>
          <cell r="G1670" t="str">
            <v>TRA</v>
          </cell>
          <cell r="I1670" t="str">
            <v>Energy</v>
          </cell>
          <cell r="J1670" t="str">
            <v>Winter</v>
          </cell>
          <cell r="K1670" t="str">
            <v>Super Off</v>
          </cell>
          <cell r="O1670" t="str">
            <v>C</v>
          </cell>
          <cell r="T1670">
            <v>0</v>
          </cell>
        </row>
        <row r="1671">
          <cell r="F1671" t="str">
            <v>B-10</v>
          </cell>
          <cell r="G1671" t="str">
            <v>TRA</v>
          </cell>
          <cell r="I1671" t="str">
            <v>Energy</v>
          </cell>
          <cell r="J1671" t="str">
            <v>Summer</v>
          </cell>
          <cell r="K1671" t="str">
            <v>Off Peak</v>
          </cell>
          <cell r="O1671" t="str">
            <v>C</v>
          </cell>
          <cell r="T1671">
            <v>0</v>
          </cell>
        </row>
        <row r="1672">
          <cell r="F1672" t="str">
            <v>B-10</v>
          </cell>
          <cell r="G1672" t="str">
            <v>TRA</v>
          </cell>
          <cell r="I1672" t="str">
            <v>Energy</v>
          </cell>
          <cell r="J1672" t="str">
            <v>Summer</v>
          </cell>
          <cell r="K1672" t="str">
            <v>Part Peak</v>
          </cell>
          <cell r="O1672" t="str">
            <v>C</v>
          </cell>
          <cell r="T1672">
            <v>0</v>
          </cell>
        </row>
        <row r="1673">
          <cell r="F1673" t="str">
            <v>B-10</v>
          </cell>
          <cell r="G1673" t="str">
            <v>TRA</v>
          </cell>
          <cell r="I1673" t="str">
            <v>Energy</v>
          </cell>
          <cell r="J1673" t="str">
            <v>Summer</v>
          </cell>
          <cell r="K1673" t="str">
            <v>Peak</v>
          </cell>
          <cell r="O1673" t="str">
            <v>C</v>
          </cell>
          <cell r="T1673">
            <v>0</v>
          </cell>
        </row>
        <row r="1674">
          <cell r="F1674" t="str">
            <v>B-10</v>
          </cell>
          <cell r="G1674" t="str">
            <v>TRA</v>
          </cell>
          <cell r="I1674" t="str">
            <v>Energy</v>
          </cell>
          <cell r="J1674" t="str">
            <v>Winter</v>
          </cell>
          <cell r="K1674" t="str">
            <v>Off Peak</v>
          </cell>
          <cell r="O1674" t="str">
            <v>C</v>
          </cell>
          <cell r="T1674">
            <v>0</v>
          </cell>
        </row>
        <row r="1675">
          <cell r="F1675" t="str">
            <v>B-10</v>
          </cell>
          <cell r="G1675" t="str">
            <v>TRA</v>
          </cell>
          <cell r="I1675" t="str">
            <v>Energy</v>
          </cell>
          <cell r="J1675" t="str">
            <v>Winter</v>
          </cell>
          <cell r="K1675" t="str">
            <v>Part Peak</v>
          </cell>
          <cell r="O1675" t="str">
            <v>C</v>
          </cell>
          <cell r="T1675">
            <v>0</v>
          </cell>
        </row>
        <row r="1676">
          <cell r="F1676" t="str">
            <v>B-10</v>
          </cell>
          <cell r="G1676" t="str">
            <v>TRA</v>
          </cell>
          <cell r="I1676" t="str">
            <v>Energy</v>
          </cell>
          <cell r="J1676" t="str">
            <v>Winter</v>
          </cell>
          <cell r="K1676" t="str">
            <v>Super Off</v>
          </cell>
          <cell r="O1676" t="str">
            <v>C</v>
          </cell>
          <cell r="T1676">
            <v>0</v>
          </cell>
        </row>
        <row r="1677">
          <cell r="F1677" t="str">
            <v>B-10</v>
          </cell>
          <cell r="G1677" t="str">
            <v>TRA</v>
          </cell>
          <cell r="I1677" t="str">
            <v>Energy</v>
          </cell>
          <cell r="J1677" t="str">
            <v>Summer</v>
          </cell>
          <cell r="K1677" t="str">
            <v>Off Peak</v>
          </cell>
          <cell r="O1677" t="str">
            <v>C</v>
          </cell>
          <cell r="T1677">
            <v>2557155.174964</v>
          </cell>
        </row>
        <row r="1678">
          <cell r="F1678" t="str">
            <v>B-10</v>
          </cell>
          <cell r="G1678" t="str">
            <v>TRA</v>
          </cell>
          <cell r="I1678" t="str">
            <v>Energy</v>
          </cell>
          <cell r="J1678" t="str">
            <v>Summer</v>
          </cell>
          <cell r="K1678" t="str">
            <v>Part Peak</v>
          </cell>
          <cell r="O1678" t="str">
            <v>C</v>
          </cell>
          <cell r="T1678">
            <v>839662.68304700009</v>
          </cell>
        </row>
        <row r="1679">
          <cell r="F1679" t="str">
            <v>B-10</v>
          </cell>
          <cell r="G1679" t="str">
            <v>TRA</v>
          </cell>
          <cell r="I1679" t="str">
            <v>Energy</v>
          </cell>
          <cell r="J1679" t="str">
            <v>Summer</v>
          </cell>
          <cell r="K1679" t="str">
            <v>Peak</v>
          </cell>
          <cell r="O1679" t="str">
            <v>C</v>
          </cell>
          <cell r="T1679">
            <v>1185822.173523</v>
          </cell>
        </row>
        <row r="1680">
          <cell r="F1680" t="str">
            <v>B-10</v>
          </cell>
          <cell r="G1680" t="str">
            <v>TRA</v>
          </cell>
          <cell r="I1680" t="str">
            <v>Energy</v>
          </cell>
          <cell r="J1680" t="str">
            <v>Winter</v>
          </cell>
          <cell r="K1680" t="str">
            <v>Off Peak</v>
          </cell>
          <cell r="O1680" t="str">
            <v>C</v>
          </cell>
          <cell r="T1680">
            <v>5325136.6702709999</v>
          </cell>
        </row>
        <row r="1681">
          <cell r="F1681" t="str">
            <v>B-10</v>
          </cell>
          <cell r="G1681" t="str">
            <v>TRA</v>
          </cell>
          <cell r="I1681" t="str">
            <v>Energy</v>
          </cell>
          <cell r="J1681" t="str">
            <v>Winter</v>
          </cell>
          <cell r="K1681" t="str">
            <v>Part Peak</v>
          </cell>
          <cell r="O1681" t="str">
            <v>C</v>
          </cell>
          <cell r="T1681">
            <v>1784250.7311459999</v>
          </cell>
        </row>
        <row r="1682">
          <cell r="F1682" t="str">
            <v>B-10</v>
          </cell>
          <cell r="G1682" t="str">
            <v>TRA</v>
          </cell>
          <cell r="I1682" t="str">
            <v>Energy</v>
          </cell>
          <cell r="J1682" t="str">
            <v>Winter</v>
          </cell>
          <cell r="K1682" t="str">
            <v>Super Off</v>
          </cell>
          <cell r="O1682" t="str">
            <v>C</v>
          </cell>
          <cell r="T1682">
            <v>449720.22072300001</v>
          </cell>
        </row>
        <row r="1683">
          <cell r="F1683" t="str">
            <v>B-10</v>
          </cell>
          <cell r="G1683" t="str">
            <v>TRA</v>
          </cell>
          <cell r="I1683" t="str">
            <v>Energy</v>
          </cell>
          <cell r="J1683" t="str">
            <v>Summer</v>
          </cell>
          <cell r="K1683" t="str">
            <v>Off Peak</v>
          </cell>
          <cell r="O1683" t="str">
            <v>C</v>
          </cell>
          <cell r="T1683">
            <v>2557155.174964</v>
          </cell>
        </row>
        <row r="1684">
          <cell r="F1684" t="str">
            <v>B-10</v>
          </cell>
          <cell r="G1684" t="str">
            <v>TRA</v>
          </cell>
          <cell r="I1684" t="str">
            <v>Energy</v>
          </cell>
          <cell r="J1684" t="str">
            <v>Summer</v>
          </cell>
          <cell r="K1684" t="str">
            <v>Part Peak</v>
          </cell>
          <cell r="O1684" t="str">
            <v>C</v>
          </cell>
          <cell r="T1684">
            <v>839662.68304700009</v>
          </cell>
        </row>
        <row r="1685">
          <cell r="F1685" t="str">
            <v>B-10</v>
          </cell>
          <cell r="G1685" t="str">
            <v>TRA</v>
          </cell>
          <cell r="I1685" t="str">
            <v>Energy</v>
          </cell>
          <cell r="J1685" t="str">
            <v>Summer</v>
          </cell>
          <cell r="K1685" t="str">
            <v>Peak</v>
          </cell>
          <cell r="O1685" t="str">
            <v>C</v>
          </cell>
          <cell r="T1685">
            <v>1185822.173523</v>
          </cell>
        </row>
        <row r="1686">
          <cell r="F1686" t="str">
            <v>B-10</v>
          </cell>
          <cell r="G1686" t="str">
            <v>TRA</v>
          </cell>
          <cell r="I1686" t="str">
            <v>Energy</v>
          </cell>
          <cell r="J1686" t="str">
            <v>Winter</v>
          </cell>
          <cell r="K1686" t="str">
            <v>Off Peak</v>
          </cell>
          <cell r="O1686" t="str">
            <v>C</v>
          </cell>
          <cell r="T1686">
            <v>5325136.6702709999</v>
          </cell>
        </row>
        <row r="1687">
          <cell r="F1687" t="str">
            <v>B-10</v>
          </cell>
          <cell r="G1687" t="str">
            <v>TRA</v>
          </cell>
          <cell r="I1687" t="str">
            <v>Energy</v>
          </cell>
          <cell r="J1687" t="str">
            <v>Winter</v>
          </cell>
          <cell r="K1687" t="str">
            <v>Part Peak</v>
          </cell>
          <cell r="O1687" t="str">
            <v>C</v>
          </cell>
          <cell r="T1687">
            <v>1784250.7311459999</v>
          </cell>
        </row>
        <row r="1688">
          <cell r="F1688" t="str">
            <v>B-10</v>
          </cell>
          <cell r="G1688" t="str">
            <v>TRA</v>
          </cell>
          <cell r="I1688" t="str">
            <v>Energy</v>
          </cell>
          <cell r="J1688" t="str">
            <v>Winter</v>
          </cell>
          <cell r="K1688" t="str">
            <v>Super Off</v>
          </cell>
          <cell r="O1688" t="str">
            <v>C</v>
          </cell>
          <cell r="T1688">
            <v>449720.22072300001</v>
          </cell>
        </row>
        <row r="1689">
          <cell r="F1689" t="str">
            <v>B-10</v>
          </cell>
          <cell r="G1689" t="str">
            <v>TRA</v>
          </cell>
          <cell r="I1689" t="str">
            <v>Energy</v>
          </cell>
          <cell r="J1689" t="str">
            <v>Summer</v>
          </cell>
          <cell r="K1689" t="str">
            <v>Off Peak</v>
          </cell>
          <cell r="O1689" t="str">
            <v>C</v>
          </cell>
          <cell r="T1689">
            <v>2557155.174964</v>
          </cell>
        </row>
        <row r="1690">
          <cell r="F1690" t="str">
            <v>B-10</v>
          </cell>
          <cell r="G1690" t="str">
            <v>TRA</v>
          </cell>
          <cell r="I1690" t="str">
            <v>Energy</v>
          </cell>
          <cell r="J1690" t="str">
            <v>Summer</v>
          </cell>
          <cell r="K1690" t="str">
            <v>Part Peak</v>
          </cell>
          <cell r="O1690" t="str">
            <v>C</v>
          </cell>
          <cell r="T1690">
            <v>839662.68304700009</v>
          </cell>
        </row>
        <row r="1691">
          <cell r="F1691" t="str">
            <v>B-10</v>
          </cell>
          <cell r="G1691" t="str">
            <v>TRA</v>
          </cell>
          <cell r="I1691" t="str">
            <v>Energy</v>
          </cell>
          <cell r="J1691" t="str">
            <v>Summer</v>
          </cell>
          <cell r="K1691" t="str">
            <v>Peak</v>
          </cell>
          <cell r="O1691" t="str">
            <v>C</v>
          </cell>
          <cell r="T1691">
            <v>1185822.173523</v>
          </cell>
        </row>
        <row r="1692">
          <cell r="F1692" t="str">
            <v>B-10</v>
          </cell>
          <cell r="G1692" t="str">
            <v>TRA</v>
          </cell>
          <cell r="I1692" t="str">
            <v>Energy</v>
          </cell>
          <cell r="J1692" t="str">
            <v>Winter</v>
          </cell>
          <cell r="K1692" t="str">
            <v>Off Peak</v>
          </cell>
          <cell r="O1692" t="str">
            <v>C</v>
          </cell>
          <cell r="T1692">
            <v>5325136.6702709999</v>
          </cell>
        </row>
        <row r="1693">
          <cell r="F1693" t="str">
            <v>B-10</v>
          </cell>
          <cell r="G1693" t="str">
            <v>TRA</v>
          </cell>
          <cell r="I1693" t="str">
            <v>Energy</v>
          </cell>
          <cell r="J1693" t="str">
            <v>Winter</v>
          </cell>
          <cell r="K1693" t="str">
            <v>Part Peak</v>
          </cell>
          <cell r="O1693" t="str">
            <v>C</v>
          </cell>
          <cell r="T1693">
            <v>1784250.7311459999</v>
          </cell>
        </row>
        <row r="1694">
          <cell r="F1694" t="str">
            <v>B-10</v>
          </cell>
          <cell r="G1694" t="str">
            <v>TRA</v>
          </cell>
          <cell r="I1694" t="str">
            <v>Energy</v>
          </cell>
          <cell r="J1694" t="str">
            <v>Winter</v>
          </cell>
          <cell r="K1694" t="str">
            <v>Super Off</v>
          </cell>
          <cell r="O1694" t="str">
            <v>C</v>
          </cell>
          <cell r="T1694">
            <v>449720.22072300001</v>
          </cell>
        </row>
        <row r="1695">
          <cell r="F1695" t="str">
            <v>B-10</v>
          </cell>
          <cell r="G1695" t="str">
            <v>Trans</v>
          </cell>
          <cell r="I1695" t="str">
            <v>Demand</v>
          </cell>
          <cell r="J1695" t="str">
            <v>Summer</v>
          </cell>
          <cell r="K1695" t="str">
            <v>Maximum kW</v>
          </cell>
          <cell r="O1695" t="str">
            <v>C</v>
          </cell>
          <cell r="T1695">
            <v>0</v>
          </cell>
        </row>
        <row r="1696">
          <cell r="F1696" t="str">
            <v>B-10</v>
          </cell>
          <cell r="G1696" t="str">
            <v>Trans</v>
          </cell>
          <cell r="I1696" t="str">
            <v>Demand</v>
          </cell>
          <cell r="J1696" t="str">
            <v>Winter</v>
          </cell>
          <cell r="K1696" t="str">
            <v>Maximum kW</v>
          </cell>
          <cell r="O1696" t="str">
            <v>C</v>
          </cell>
          <cell r="T1696">
            <v>0</v>
          </cell>
        </row>
        <row r="1697">
          <cell r="F1697" t="str">
            <v>B-10</v>
          </cell>
          <cell r="G1697" t="str">
            <v>Trans</v>
          </cell>
          <cell r="I1697" t="str">
            <v>Demand</v>
          </cell>
          <cell r="J1697" t="str">
            <v>Summer</v>
          </cell>
          <cell r="K1697" t="str">
            <v>Maximum kW</v>
          </cell>
          <cell r="O1697" t="str">
            <v>C</v>
          </cell>
          <cell r="T1697">
            <v>13492.713971000001</v>
          </cell>
        </row>
        <row r="1698">
          <cell r="F1698" t="str">
            <v>B-10</v>
          </cell>
          <cell r="G1698" t="str">
            <v>Trans</v>
          </cell>
          <cell r="I1698" t="str">
            <v>Demand</v>
          </cell>
          <cell r="J1698" t="str">
            <v>Winter</v>
          </cell>
          <cell r="K1698" t="str">
            <v>Maximum kW</v>
          </cell>
          <cell r="O1698" t="str">
            <v>C</v>
          </cell>
          <cell r="T1698">
            <v>19804.644479999999</v>
          </cell>
        </row>
        <row r="1699">
          <cell r="F1699" t="str">
            <v>B-10</v>
          </cell>
          <cell r="G1699" t="str">
            <v>Trans</v>
          </cell>
          <cell r="I1699" t="str">
            <v>Energy</v>
          </cell>
          <cell r="J1699" t="str">
            <v>Summer</v>
          </cell>
          <cell r="K1699" t="str">
            <v>Off Peak</v>
          </cell>
          <cell r="O1699" t="str">
            <v>C</v>
          </cell>
          <cell r="T1699">
            <v>0</v>
          </cell>
        </row>
        <row r="1700">
          <cell r="F1700" t="str">
            <v>B-10</v>
          </cell>
          <cell r="G1700" t="str">
            <v>Trans</v>
          </cell>
          <cell r="I1700" t="str">
            <v>Energy</v>
          </cell>
          <cell r="J1700" t="str">
            <v>Summer</v>
          </cell>
          <cell r="K1700" t="str">
            <v>Part Peak</v>
          </cell>
          <cell r="O1700" t="str">
            <v>C</v>
          </cell>
          <cell r="T1700">
            <v>0</v>
          </cell>
        </row>
        <row r="1701">
          <cell r="F1701" t="str">
            <v>B-10</v>
          </cell>
          <cell r="G1701" t="str">
            <v>Trans</v>
          </cell>
          <cell r="I1701" t="str">
            <v>Energy</v>
          </cell>
          <cell r="J1701" t="str">
            <v>Summer</v>
          </cell>
          <cell r="K1701" t="str">
            <v>Peak</v>
          </cell>
          <cell r="O1701" t="str">
            <v>C</v>
          </cell>
          <cell r="T1701">
            <v>0</v>
          </cell>
        </row>
        <row r="1702">
          <cell r="F1702" t="str">
            <v>B-10</v>
          </cell>
          <cell r="G1702" t="str">
            <v>Trans</v>
          </cell>
          <cell r="I1702" t="str">
            <v>Energy</v>
          </cell>
          <cell r="J1702" t="str">
            <v>Winter</v>
          </cell>
          <cell r="K1702" t="str">
            <v>Off Peak</v>
          </cell>
          <cell r="O1702" t="str">
            <v>C</v>
          </cell>
          <cell r="T1702">
            <v>0</v>
          </cell>
        </row>
        <row r="1703">
          <cell r="F1703" t="str">
            <v>B-10</v>
          </cell>
          <cell r="G1703" t="str">
            <v>Trans</v>
          </cell>
          <cell r="I1703" t="str">
            <v>Energy</v>
          </cell>
          <cell r="J1703" t="str">
            <v>Winter</v>
          </cell>
          <cell r="K1703" t="str">
            <v>Part Peak</v>
          </cell>
          <cell r="O1703" t="str">
            <v>C</v>
          </cell>
          <cell r="T1703">
            <v>0</v>
          </cell>
        </row>
        <row r="1704">
          <cell r="F1704" t="str">
            <v>B-10</v>
          </cell>
          <cell r="G1704" t="str">
            <v>Trans</v>
          </cell>
          <cell r="I1704" t="str">
            <v>Energy</v>
          </cell>
          <cell r="J1704" t="str">
            <v>Winter</v>
          </cell>
          <cell r="K1704" t="str">
            <v>Super Off</v>
          </cell>
          <cell r="O1704" t="str">
            <v>C</v>
          </cell>
          <cell r="T1704">
            <v>0</v>
          </cell>
        </row>
        <row r="1705">
          <cell r="F1705" t="str">
            <v>B-10</v>
          </cell>
          <cell r="G1705" t="str">
            <v>Trans</v>
          </cell>
          <cell r="I1705" t="str">
            <v>Energy</v>
          </cell>
          <cell r="J1705" t="str">
            <v>Summer</v>
          </cell>
          <cell r="K1705" t="str">
            <v>Off Peak</v>
          </cell>
          <cell r="O1705" t="str">
            <v>C</v>
          </cell>
          <cell r="T1705">
            <v>2557155.174964</v>
          </cell>
        </row>
        <row r="1706">
          <cell r="F1706" t="str">
            <v>B-10</v>
          </cell>
          <cell r="G1706" t="str">
            <v>Trans</v>
          </cell>
          <cell r="I1706" t="str">
            <v>Energy</v>
          </cell>
          <cell r="J1706" t="str">
            <v>Summer</v>
          </cell>
          <cell r="K1706" t="str">
            <v>Part Peak</v>
          </cell>
          <cell r="O1706" t="str">
            <v>C</v>
          </cell>
          <cell r="T1706">
            <v>839662.68304700009</v>
          </cell>
        </row>
        <row r="1707">
          <cell r="F1707" t="str">
            <v>B-10</v>
          </cell>
          <cell r="G1707" t="str">
            <v>Trans</v>
          </cell>
          <cell r="I1707" t="str">
            <v>Energy</v>
          </cell>
          <cell r="J1707" t="str">
            <v>Summer</v>
          </cell>
          <cell r="K1707" t="str">
            <v>Peak</v>
          </cell>
          <cell r="O1707" t="str">
            <v>C</v>
          </cell>
          <cell r="T1707">
            <v>1185822.173523</v>
          </cell>
        </row>
        <row r="1708">
          <cell r="F1708" t="str">
            <v>B-10</v>
          </cell>
          <cell r="G1708" t="str">
            <v>Trans</v>
          </cell>
          <cell r="I1708" t="str">
            <v>Energy</v>
          </cell>
          <cell r="J1708" t="str">
            <v>Winter</v>
          </cell>
          <cell r="K1708" t="str">
            <v>Off Peak</v>
          </cell>
          <cell r="O1708" t="str">
            <v>C</v>
          </cell>
          <cell r="T1708">
            <v>5325136.6702709999</v>
          </cell>
        </row>
        <row r="1709">
          <cell r="F1709" t="str">
            <v>B-10</v>
          </cell>
          <cell r="G1709" t="str">
            <v>Trans</v>
          </cell>
          <cell r="I1709" t="str">
            <v>Energy</v>
          </cell>
          <cell r="J1709" t="str">
            <v>Winter</v>
          </cell>
          <cell r="K1709" t="str">
            <v>Part Peak</v>
          </cell>
          <cell r="O1709" t="str">
            <v>C</v>
          </cell>
          <cell r="T1709">
            <v>1784250.7311459999</v>
          </cell>
        </row>
        <row r="1710">
          <cell r="F1710" t="str">
            <v>B-10</v>
          </cell>
          <cell r="G1710" t="str">
            <v>Trans</v>
          </cell>
          <cell r="I1710" t="str">
            <v>Energy</v>
          </cell>
          <cell r="J1710" t="str">
            <v>Winter</v>
          </cell>
          <cell r="K1710" t="str">
            <v>Super Off</v>
          </cell>
          <cell r="O1710" t="str">
            <v>C</v>
          </cell>
          <cell r="T1710">
            <v>449720.22072300001</v>
          </cell>
        </row>
        <row r="1711">
          <cell r="F1711" t="str">
            <v>B-10</v>
          </cell>
          <cell r="G1711" t="str">
            <v>RB</v>
          </cell>
          <cell r="I1711" t="str">
            <v>Energy</v>
          </cell>
          <cell r="J1711" t="str">
            <v>Summer</v>
          </cell>
          <cell r="K1711" t="str">
            <v>Off Peak</v>
          </cell>
          <cell r="O1711" t="str">
            <v>C</v>
          </cell>
          <cell r="T1711">
            <v>0</v>
          </cell>
        </row>
        <row r="1712">
          <cell r="F1712" t="str">
            <v>B-10</v>
          </cell>
          <cell r="G1712" t="str">
            <v>RB</v>
          </cell>
          <cell r="I1712" t="str">
            <v>Energy</v>
          </cell>
          <cell r="J1712" t="str">
            <v>Summer</v>
          </cell>
          <cell r="K1712" t="str">
            <v>Part Peak</v>
          </cell>
          <cell r="O1712" t="str">
            <v>C</v>
          </cell>
          <cell r="T1712">
            <v>0</v>
          </cell>
        </row>
        <row r="1713">
          <cell r="F1713" t="str">
            <v>B-10</v>
          </cell>
          <cell r="G1713" t="str">
            <v>RB</v>
          </cell>
          <cell r="I1713" t="str">
            <v>Energy</v>
          </cell>
          <cell r="J1713" t="str">
            <v>Summer</v>
          </cell>
          <cell r="K1713" t="str">
            <v>Peak</v>
          </cell>
          <cell r="O1713" t="str">
            <v>C</v>
          </cell>
          <cell r="T1713">
            <v>0</v>
          </cell>
        </row>
        <row r="1714">
          <cell r="F1714" t="str">
            <v>B-10</v>
          </cell>
          <cell r="G1714" t="str">
            <v>RB</v>
          </cell>
          <cell r="I1714" t="str">
            <v>Energy</v>
          </cell>
          <cell r="J1714" t="str">
            <v>Winter</v>
          </cell>
          <cell r="K1714" t="str">
            <v>Off Peak</v>
          </cell>
          <cell r="O1714" t="str">
            <v>C</v>
          </cell>
          <cell r="T1714">
            <v>0</v>
          </cell>
        </row>
        <row r="1715">
          <cell r="F1715" t="str">
            <v>B-10</v>
          </cell>
          <cell r="G1715" t="str">
            <v>RB</v>
          </cell>
          <cell r="I1715" t="str">
            <v>Energy</v>
          </cell>
          <cell r="J1715" t="str">
            <v>Winter</v>
          </cell>
          <cell r="K1715" t="str">
            <v>Part Peak</v>
          </cell>
          <cell r="O1715" t="str">
            <v>C</v>
          </cell>
          <cell r="T1715">
            <v>0</v>
          </cell>
        </row>
        <row r="1716">
          <cell r="F1716" t="str">
            <v>B-10</v>
          </cell>
          <cell r="G1716" t="str">
            <v>RB</v>
          </cell>
          <cell r="I1716" t="str">
            <v>Energy</v>
          </cell>
          <cell r="J1716" t="str">
            <v>Winter</v>
          </cell>
          <cell r="K1716" t="str">
            <v>Super Off</v>
          </cell>
          <cell r="O1716" t="str">
            <v>C</v>
          </cell>
          <cell r="T1716">
            <v>0</v>
          </cell>
        </row>
        <row r="1717">
          <cell r="F1717" t="str">
            <v>B-10</v>
          </cell>
          <cell r="G1717" t="str">
            <v>RB</v>
          </cell>
          <cell r="I1717" t="str">
            <v>Energy</v>
          </cell>
          <cell r="J1717" t="str">
            <v>Summer</v>
          </cell>
          <cell r="K1717" t="str">
            <v>Off Peak</v>
          </cell>
          <cell r="O1717" t="str">
            <v>C</v>
          </cell>
          <cell r="T1717">
            <v>0</v>
          </cell>
        </row>
        <row r="1718">
          <cell r="F1718" t="str">
            <v>B-10</v>
          </cell>
          <cell r="G1718" t="str">
            <v>RB</v>
          </cell>
          <cell r="I1718" t="str">
            <v>Energy</v>
          </cell>
          <cell r="J1718" t="str">
            <v>Summer</v>
          </cell>
          <cell r="K1718" t="str">
            <v>Part Peak</v>
          </cell>
          <cell r="O1718" t="str">
            <v>C</v>
          </cell>
          <cell r="T1718">
            <v>0</v>
          </cell>
        </row>
        <row r="1719">
          <cell r="F1719" t="str">
            <v>B-10</v>
          </cell>
          <cell r="G1719" t="str">
            <v>RB</v>
          </cell>
          <cell r="I1719" t="str">
            <v>Energy</v>
          </cell>
          <cell r="J1719" t="str">
            <v>Summer</v>
          </cell>
          <cell r="K1719" t="str">
            <v>Peak</v>
          </cell>
          <cell r="O1719" t="str">
            <v>C</v>
          </cell>
          <cell r="T1719">
            <v>0</v>
          </cell>
        </row>
        <row r="1720">
          <cell r="F1720" t="str">
            <v>B-10</v>
          </cell>
          <cell r="G1720" t="str">
            <v>RB</v>
          </cell>
          <cell r="I1720" t="str">
            <v>Energy</v>
          </cell>
          <cell r="J1720" t="str">
            <v>Winter</v>
          </cell>
          <cell r="K1720" t="str">
            <v>Off Peak</v>
          </cell>
          <cell r="O1720" t="str">
            <v>C</v>
          </cell>
          <cell r="T1720">
            <v>0</v>
          </cell>
        </row>
        <row r="1721">
          <cell r="F1721" t="str">
            <v>B-10</v>
          </cell>
          <cell r="G1721" t="str">
            <v>RB</v>
          </cell>
          <cell r="I1721" t="str">
            <v>Energy</v>
          </cell>
          <cell r="J1721" t="str">
            <v>Winter</v>
          </cell>
          <cell r="K1721" t="str">
            <v>Part Peak</v>
          </cell>
          <cell r="O1721" t="str">
            <v>C</v>
          </cell>
          <cell r="T1721">
            <v>0</v>
          </cell>
        </row>
        <row r="1722">
          <cell r="F1722" t="str">
            <v>B-10</v>
          </cell>
          <cell r="G1722" t="str">
            <v>RB</v>
          </cell>
          <cell r="I1722" t="str">
            <v>Energy</v>
          </cell>
          <cell r="J1722" t="str">
            <v>Winter</v>
          </cell>
          <cell r="K1722" t="str">
            <v>Super Off</v>
          </cell>
          <cell r="O1722" t="str">
            <v>C</v>
          </cell>
          <cell r="T1722">
            <v>0</v>
          </cell>
        </row>
        <row r="1723">
          <cell r="F1723" t="str">
            <v>B-10</v>
          </cell>
          <cell r="G1723" t="str">
            <v>RB</v>
          </cell>
          <cell r="I1723" t="str">
            <v>Energy</v>
          </cell>
          <cell r="J1723" t="str">
            <v>Summer</v>
          </cell>
          <cell r="K1723" t="str">
            <v>Off Peak</v>
          </cell>
          <cell r="O1723" t="str">
            <v>C</v>
          </cell>
          <cell r="T1723">
            <v>2557155.174964</v>
          </cell>
        </row>
        <row r="1724">
          <cell r="F1724" t="str">
            <v>B-10</v>
          </cell>
          <cell r="G1724" t="str">
            <v>RB</v>
          </cell>
          <cell r="I1724" t="str">
            <v>Energy</v>
          </cell>
          <cell r="J1724" t="str">
            <v>Summer</v>
          </cell>
          <cell r="K1724" t="str">
            <v>Part Peak</v>
          </cell>
          <cell r="O1724" t="str">
            <v>C</v>
          </cell>
          <cell r="T1724">
            <v>839662.68304700009</v>
          </cell>
        </row>
        <row r="1725">
          <cell r="F1725" t="str">
            <v>B-10</v>
          </cell>
          <cell r="G1725" t="str">
            <v>RB</v>
          </cell>
          <cell r="I1725" t="str">
            <v>Energy</v>
          </cell>
          <cell r="J1725" t="str">
            <v>Summer</v>
          </cell>
          <cell r="K1725" t="str">
            <v>Peak</v>
          </cell>
          <cell r="O1725" t="str">
            <v>C</v>
          </cell>
          <cell r="T1725">
            <v>1185822.173523</v>
          </cell>
        </row>
        <row r="1726">
          <cell r="F1726" t="str">
            <v>B-10</v>
          </cell>
          <cell r="G1726" t="str">
            <v>RB</v>
          </cell>
          <cell r="I1726" t="str">
            <v>Energy</v>
          </cell>
          <cell r="J1726" t="str">
            <v>Winter</v>
          </cell>
          <cell r="K1726" t="str">
            <v>Off Peak</v>
          </cell>
          <cell r="O1726" t="str">
            <v>C</v>
          </cell>
          <cell r="T1726">
            <v>5325136.6702709999</v>
          </cell>
        </row>
        <row r="1727">
          <cell r="F1727" t="str">
            <v>B-10</v>
          </cell>
          <cell r="G1727" t="str">
            <v>RB</v>
          </cell>
          <cell r="I1727" t="str">
            <v>Energy</v>
          </cell>
          <cell r="J1727" t="str">
            <v>Winter</v>
          </cell>
          <cell r="K1727" t="str">
            <v>Part Peak</v>
          </cell>
          <cell r="O1727" t="str">
            <v>C</v>
          </cell>
          <cell r="T1727">
            <v>1784250.7311459999</v>
          </cell>
        </row>
        <row r="1728">
          <cell r="F1728" t="str">
            <v>B-10</v>
          </cell>
          <cell r="G1728" t="str">
            <v>RB</v>
          </cell>
          <cell r="I1728" t="str">
            <v>Energy</v>
          </cell>
          <cell r="J1728" t="str">
            <v>Winter</v>
          </cell>
          <cell r="K1728" t="str">
            <v>Super Off</v>
          </cell>
          <cell r="O1728" t="str">
            <v>C</v>
          </cell>
          <cell r="T1728">
            <v>449720.22072300001</v>
          </cell>
        </row>
        <row r="1729">
          <cell r="F1729" t="str">
            <v>B-10</v>
          </cell>
          <cell r="G1729" t="str">
            <v>RB</v>
          </cell>
          <cell r="I1729" t="str">
            <v>Energy</v>
          </cell>
          <cell r="J1729" t="str">
            <v>Summer</v>
          </cell>
          <cell r="K1729" t="str">
            <v>Off Peak</v>
          </cell>
          <cell r="O1729" t="str">
            <v>C</v>
          </cell>
          <cell r="T1729">
            <v>2557155.174964</v>
          </cell>
        </row>
        <row r="1730">
          <cell r="F1730" t="str">
            <v>B-10</v>
          </cell>
          <cell r="G1730" t="str">
            <v>RB</v>
          </cell>
          <cell r="I1730" t="str">
            <v>Energy</v>
          </cell>
          <cell r="J1730" t="str">
            <v>Summer</v>
          </cell>
          <cell r="K1730" t="str">
            <v>Part Peak</v>
          </cell>
          <cell r="O1730" t="str">
            <v>C</v>
          </cell>
          <cell r="T1730">
            <v>839662.68304700009</v>
          </cell>
        </row>
        <row r="1731">
          <cell r="F1731" t="str">
            <v>B-10</v>
          </cell>
          <cell r="G1731" t="str">
            <v>RB</v>
          </cell>
          <cell r="I1731" t="str">
            <v>Energy</v>
          </cell>
          <cell r="J1731" t="str">
            <v>Summer</v>
          </cell>
          <cell r="K1731" t="str">
            <v>Peak</v>
          </cell>
          <cell r="O1731" t="str">
            <v>C</v>
          </cell>
          <cell r="T1731">
            <v>1185822.173523</v>
          </cell>
        </row>
        <row r="1732">
          <cell r="F1732" t="str">
            <v>B-10</v>
          </cell>
          <cell r="G1732" t="str">
            <v>RB</v>
          </cell>
          <cell r="I1732" t="str">
            <v>Energy</v>
          </cell>
          <cell r="J1732" t="str">
            <v>Winter</v>
          </cell>
          <cell r="K1732" t="str">
            <v>Off Peak</v>
          </cell>
          <cell r="O1732" t="str">
            <v>C</v>
          </cell>
          <cell r="T1732">
            <v>5325136.6702709999</v>
          </cell>
        </row>
        <row r="1733">
          <cell r="F1733" t="str">
            <v>B-10</v>
          </cell>
          <cell r="G1733" t="str">
            <v>RB</v>
          </cell>
          <cell r="I1733" t="str">
            <v>Energy</v>
          </cell>
          <cell r="J1733" t="str">
            <v>Winter</v>
          </cell>
          <cell r="K1733" t="str">
            <v>Part Peak</v>
          </cell>
          <cell r="O1733" t="str">
            <v>C</v>
          </cell>
          <cell r="T1733">
            <v>1784250.7311459999</v>
          </cell>
        </row>
        <row r="1734">
          <cell r="F1734" t="str">
            <v>B-10</v>
          </cell>
          <cell r="G1734" t="str">
            <v>RB</v>
          </cell>
          <cell r="I1734" t="str">
            <v>Energy</v>
          </cell>
          <cell r="J1734" t="str">
            <v>Winter</v>
          </cell>
          <cell r="K1734" t="str">
            <v>Super Off</v>
          </cell>
          <cell r="O1734" t="str">
            <v>C</v>
          </cell>
          <cell r="T1734">
            <v>449720.22072300001</v>
          </cell>
        </row>
        <row r="1735">
          <cell r="F1735" t="str">
            <v>B-10</v>
          </cell>
          <cell r="G1735" t="str">
            <v>RBC</v>
          </cell>
          <cell r="I1735" t="str">
            <v>Energy</v>
          </cell>
          <cell r="J1735" t="str">
            <v>Summer</v>
          </cell>
          <cell r="K1735" t="str">
            <v>Off Peak</v>
          </cell>
          <cell r="O1735" t="str">
            <v>C</v>
          </cell>
          <cell r="T1735">
            <v>0</v>
          </cell>
        </row>
        <row r="1736">
          <cell r="F1736" t="str">
            <v>B-10</v>
          </cell>
          <cell r="G1736" t="str">
            <v>RBC</v>
          </cell>
          <cell r="I1736" t="str">
            <v>Energy</v>
          </cell>
          <cell r="J1736" t="str">
            <v>Summer</v>
          </cell>
          <cell r="K1736" t="str">
            <v>Part Peak</v>
          </cell>
          <cell r="O1736" t="str">
            <v>C</v>
          </cell>
          <cell r="T1736">
            <v>0</v>
          </cell>
        </row>
        <row r="1737">
          <cell r="F1737" t="str">
            <v>B-10</v>
          </cell>
          <cell r="G1737" t="str">
            <v>RBC</v>
          </cell>
          <cell r="I1737" t="str">
            <v>Energy</v>
          </cell>
          <cell r="J1737" t="str">
            <v>Summer</v>
          </cell>
          <cell r="K1737" t="str">
            <v>Peak</v>
          </cell>
          <cell r="O1737" t="str">
            <v>C</v>
          </cell>
          <cell r="T1737">
            <v>0</v>
          </cell>
        </row>
        <row r="1738">
          <cell r="F1738" t="str">
            <v>B-10</v>
          </cell>
          <cell r="G1738" t="str">
            <v>RBC</v>
          </cell>
          <cell r="I1738" t="str">
            <v>Energy</v>
          </cell>
          <cell r="J1738" t="str">
            <v>Winter</v>
          </cell>
          <cell r="K1738" t="str">
            <v>Off Peak</v>
          </cell>
          <cell r="O1738" t="str">
            <v>C</v>
          </cell>
          <cell r="T1738">
            <v>0</v>
          </cell>
        </row>
        <row r="1739">
          <cell r="F1739" t="str">
            <v>B-10</v>
          </cell>
          <cell r="G1739" t="str">
            <v>RBC</v>
          </cell>
          <cell r="I1739" t="str">
            <v>Energy</v>
          </cell>
          <cell r="J1739" t="str">
            <v>Winter</v>
          </cell>
          <cell r="K1739" t="str">
            <v>Part Peak</v>
          </cell>
          <cell r="O1739" t="str">
            <v>C</v>
          </cell>
          <cell r="T1739">
            <v>0</v>
          </cell>
        </row>
        <row r="1740">
          <cell r="F1740" t="str">
            <v>B-10</v>
          </cell>
          <cell r="G1740" t="str">
            <v>RBC</v>
          </cell>
          <cell r="I1740" t="str">
            <v>Energy</v>
          </cell>
          <cell r="J1740" t="str">
            <v>Winter</v>
          </cell>
          <cell r="K1740" t="str">
            <v>Super Off</v>
          </cell>
          <cell r="O1740" t="str">
            <v>C</v>
          </cell>
          <cell r="T1740">
            <v>0</v>
          </cell>
        </row>
        <row r="1741">
          <cell r="F1741" t="str">
            <v>B-10</v>
          </cell>
          <cell r="G1741" t="str">
            <v>RBC</v>
          </cell>
          <cell r="I1741" t="str">
            <v>Energy</v>
          </cell>
          <cell r="J1741" t="str">
            <v>Summer</v>
          </cell>
          <cell r="K1741" t="str">
            <v>Off Peak</v>
          </cell>
          <cell r="O1741" t="str">
            <v>C</v>
          </cell>
          <cell r="T1741">
            <v>0</v>
          </cell>
        </row>
        <row r="1742">
          <cell r="F1742" t="str">
            <v>B-10</v>
          </cell>
          <cell r="G1742" t="str">
            <v>RBC</v>
          </cell>
          <cell r="I1742" t="str">
            <v>Energy</v>
          </cell>
          <cell r="J1742" t="str">
            <v>Summer</v>
          </cell>
          <cell r="K1742" t="str">
            <v>Part Peak</v>
          </cell>
          <cell r="O1742" t="str">
            <v>C</v>
          </cell>
          <cell r="T1742">
            <v>0</v>
          </cell>
        </row>
        <row r="1743">
          <cell r="F1743" t="str">
            <v>B-10</v>
          </cell>
          <cell r="G1743" t="str">
            <v>RBC</v>
          </cell>
          <cell r="I1743" t="str">
            <v>Energy</v>
          </cell>
          <cell r="J1743" t="str">
            <v>Summer</v>
          </cell>
          <cell r="K1743" t="str">
            <v>Peak</v>
          </cell>
          <cell r="O1743" t="str">
            <v>C</v>
          </cell>
          <cell r="T1743">
            <v>0</v>
          </cell>
        </row>
        <row r="1744">
          <cell r="F1744" t="str">
            <v>B-10</v>
          </cell>
          <cell r="G1744" t="str">
            <v>RBC</v>
          </cell>
          <cell r="I1744" t="str">
            <v>Energy</v>
          </cell>
          <cell r="J1744" t="str">
            <v>Winter</v>
          </cell>
          <cell r="K1744" t="str">
            <v>Off Peak</v>
          </cell>
          <cell r="O1744" t="str">
            <v>C</v>
          </cell>
          <cell r="T1744">
            <v>0</v>
          </cell>
        </row>
        <row r="1745">
          <cell r="F1745" t="str">
            <v>B-10</v>
          </cell>
          <cell r="G1745" t="str">
            <v>RBC</v>
          </cell>
          <cell r="I1745" t="str">
            <v>Energy</v>
          </cell>
          <cell r="J1745" t="str">
            <v>Winter</v>
          </cell>
          <cell r="K1745" t="str">
            <v>Part Peak</v>
          </cell>
          <cell r="O1745" t="str">
            <v>C</v>
          </cell>
          <cell r="T1745">
            <v>0</v>
          </cell>
        </row>
        <row r="1746">
          <cell r="F1746" t="str">
            <v>B-10</v>
          </cell>
          <cell r="G1746" t="str">
            <v>RBC</v>
          </cell>
          <cell r="I1746" t="str">
            <v>Energy</v>
          </cell>
          <cell r="J1746" t="str">
            <v>Winter</v>
          </cell>
          <cell r="K1746" t="str">
            <v>Super Off</v>
          </cell>
          <cell r="O1746" t="str">
            <v>C</v>
          </cell>
          <cell r="T1746">
            <v>0</v>
          </cell>
        </row>
        <row r="1747">
          <cell r="F1747" t="str">
            <v>B-10</v>
          </cell>
          <cell r="G1747" t="str">
            <v>RBC</v>
          </cell>
          <cell r="I1747" t="str">
            <v>Energy</v>
          </cell>
          <cell r="J1747" t="str">
            <v>Summer</v>
          </cell>
          <cell r="K1747" t="str">
            <v>Off Peak</v>
          </cell>
          <cell r="O1747" t="str">
            <v>C</v>
          </cell>
          <cell r="T1747">
            <v>2557155.174964</v>
          </cell>
        </row>
        <row r="1748">
          <cell r="F1748" t="str">
            <v>B-10</v>
          </cell>
          <cell r="G1748" t="str">
            <v>RBC</v>
          </cell>
          <cell r="I1748" t="str">
            <v>Energy</v>
          </cell>
          <cell r="J1748" t="str">
            <v>Summer</v>
          </cell>
          <cell r="K1748" t="str">
            <v>Part Peak</v>
          </cell>
          <cell r="O1748" t="str">
            <v>C</v>
          </cell>
          <cell r="T1748">
            <v>839662.68304700009</v>
          </cell>
        </row>
        <row r="1749">
          <cell r="F1749" t="str">
            <v>B-10</v>
          </cell>
          <cell r="G1749" t="str">
            <v>RBC</v>
          </cell>
          <cell r="I1749" t="str">
            <v>Energy</v>
          </cell>
          <cell r="J1749" t="str">
            <v>Summer</v>
          </cell>
          <cell r="K1749" t="str">
            <v>Peak</v>
          </cell>
          <cell r="O1749" t="str">
            <v>C</v>
          </cell>
          <cell r="T1749">
            <v>1185822.173523</v>
          </cell>
        </row>
        <row r="1750">
          <cell r="F1750" t="str">
            <v>B-10</v>
          </cell>
          <cell r="G1750" t="str">
            <v>RBC</v>
          </cell>
          <cell r="I1750" t="str">
            <v>Energy</v>
          </cell>
          <cell r="J1750" t="str">
            <v>Winter</v>
          </cell>
          <cell r="K1750" t="str">
            <v>Off Peak</v>
          </cell>
          <cell r="O1750" t="str">
            <v>C</v>
          </cell>
          <cell r="T1750">
            <v>5325136.6702709999</v>
          </cell>
        </row>
        <row r="1751">
          <cell r="F1751" t="str">
            <v>B-10</v>
          </cell>
          <cell r="G1751" t="str">
            <v>RBC</v>
          </cell>
          <cell r="I1751" t="str">
            <v>Energy</v>
          </cell>
          <cell r="J1751" t="str">
            <v>Winter</v>
          </cell>
          <cell r="K1751" t="str">
            <v>Part Peak</v>
          </cell>
          <cell r="O1751" t="str">
            <v>C</v>
          </cell>
          <cell r="T1751">
            <v>1784250.7311459999</v>
          </cell>
        </row>
        <row r="1752">
          <cell r="F1752" t="str">
            <v>B-10</v>
          </cell>
          <cell r="G1752" t="str">
            <v>RBC</v>
          </cell>
          <cell r="I1752" t="str">
            <v>Energy</v>
          </cell>
          <cell r="J1752" t="str">
            <v>Winter</v>
          </cell>
          <cell r="K1752" t="str">
            <v>Super Off</v>
          </cell>
          <cell r="O1752" t="str">
            <v>C</v>
          </cell>
          <cell r="T1752">
            <v>449720.22072300001</v>
          </cell>
        </row>
        <row r="1753">
          <cell r="F1753" t="str">
            <v>B-10</v>
          </cell>
          <cell r="G1753" t="str">
            <v>RBC</v>
          </cell>
          <cell r="I1753" t="str">
            <v>Energy</v>
          </cell>
          <cell r="J1753" t="str">
            <v>Summer</v>
          </cell>
          <cell r="K1753" t="str">
            <v>Off Peak</v>
          </cell>
          <cell r="O1753" t="str">
            <v>C</v>
          </cell>
          <cell r="T1753">
            <v>2557155.174964</v>
          </cell>
        </row>
        <row r="1754">
          <cell r="F1754" t="str">
            <v>B-10</v>
          </cell>
          <cell r="G1754" t="str">
            <v>RBC</v>
          </cell>
          <cell r="I1754" t="str">
            <v>Energy</v>
          </cell>
          <cell r="J1754" t="str">
            <v>Summer</v>
          </cell>
          <cell r="K1754" t="str">
            <v>Part Peak</v>
          </cell>
          <cell r="O1754" t="str">
            <v>C</v>
          </cell>
          <cell r="T1754">
            <v>839662.68304700009</v>
          </cell>
        </row>
        <row r="1755">
          <cell r="F1755" t="str">
            <v>B-10</v>
          </cell>
          <cell r="G1755" t="str">
            <v>RBC</v>
          </cell>
          <cell r="I1755" t="str">
            <v>Energy</v>
          </cell>
          <cell r="J1755" t="str">
            <v>Summer</v>
          </cell>
          <cell r="K1755" t="str">
            <v>Peak</v>
          </cell>
          <cell r="O1755" t="str">
            <v>C</v>
          </cell>
          <cell r="T1755">
            <v>1185822.173523</v>
          </cell>
        </row>
        <row r="1756">
          <cell r="F1756" t="str">
            <v>B-10</v>
          </cell>
          <cell r="G1756" t="str">
            <v>RBC</v>
          </cell>
          <cell r="I1756" t="str">
            <v>Energy</v>
          </cell>
          <cell r="J1756" t="str">
            <v>Winter</v>
          </cell>
          <cell r="K1756" t="str">
            <v>Off Peak</v>
          </cell>
          <cell r="O1756" t="str">
            <v>C</v>
          </cell>
          <cell r="T1756">
            <v>5325136.6702709999</v>
          </cell>
        </row>
        <row r="1757">
          <cell r="F1757" t="str">
            <v>B-10</v>
          </cell>
          <cell r="G1757" t="str">
            <v>RBC</v>
          </cell>
          <cell r="I1757" t="str">
            <v>Energy</v>
          </cell>
          <cell r="J1757" t="str">
            <v>Winter</v>
          </cell>
          <cell r="K1757" t="str">
            <v>Part Peak</v>
          </cell>
          <cell r="O1757" t="str">
            <v>C</v>
          </cell>
          <cell r="T1757">
            <v>1784250.7311459999</v>
          </cell>
        </row>
        <row r="1758">
          <cell r="F1758" t="str">
            <v>B-10</v>
          </cell>
          <cell r="G1758" t="str">
            <v>RBC</v>
          </cell>
          <cell r="I1758" t="str">
            <v>Energy</v>
          </cell>
          <cell r="J1758" t="str">
            <v>Winter</v>
          </cell>
          <cell r="K1758" t="str">
            <v>Super Off</v>
          </cell>
          <cell r="O1758" t="str">
            <v>C</v>
          </cell>
          <cell r="T1758">
            <v>449720.22072300001</v>
          </cell>
        </row>
        <row r="1759">
          <cell r="F1759" t="str">
            <v>B-10</v>
          </cell>
          <cell r="G1759" t="str">
            <v>WH</v>
          </cell>
          <cell r="I1759" t="str">
            <v>Energy</v>
          </cell>
          <cell r="J1759" t="str">
            <v>Summer</v>
          </cell>
          <cell r="K1759" t="str">
            <v>Off Peak</v>
          </cell>
          <cell r="O1759" t="str">
            <v>C</v>
          </cell>
          <cell r="T1759">
            <v>0</v>
          </cell>
        </row>
        <row r="1760">
          <cell r="F1760" t="str">
            <v>B-10</v>
          </cell>
          <cell r="G1760" t="str">
            <v>WH</v>
          </cell>
          <cell r="I1760" t="str">
            <v>Energy</v>
          </cell>
          <cell r="J1760" t="str">
            <v>Summer</v>
          </cell>
          <cell r="K1760" t="str">
            <v>Part Peak</v>
          </cell>
          <cell r="O1760" t="str">
            <v>C</v>
          </cell>
          <cell r="T1760">
            <v>0</v>
          </cell>
        </row>
        <row r="1761">
          <cell r="F1761" t="str">
            <v>B-10</v>
          </cell>
          <cell r="G1761" t="str">
            <v>WH</v>
          </cell>
          <cell r="I1761" t="str">
            <v>Energy</v>
          </cell>
          <cell r="J1761" t="str">
            <v>Summer</v>
          </cell>
          <cell r="K1761" t="str">
            <v>Peak</v>
          </cell>
          <cell r="O1761" t="str">
            <v>C</v>
          </cell>
          <cell r="T1761">
            <v>0</v>
          </cell>
        </row>
        <row r="1762">
          <cell r="F1762" t="str">
            <v>B-10</v>
          </cell>
          <cell r="G1762" t="str">
            <v>WH</v>
          </cell>
          <cell r="I1762" t="str">
            <v>Energy</v>
          </cell>
          <cell r="J1762" t="str">
            <v>Winter</v>
          </cell>
          <cell r="K1762" t="str">
            <v>Off Peak</v>
          </cell>
          <cell r="O1762" t="str">
            <v>C</v>
          </cell>
          <cell r="T1762">
            <v>0</v>
          </cell>
        </row>
        <row r="1763">
          <cell r="F1763" t="str">
            <v>B-10</v>
          </cell>
          <cell r="G1763" t="str">
            <v>WH</v>
          </cell>
          <cell r="I1763" t="str">
            <v>Energy</v>
          </cell>
          <cell r="J1763" t="str">
            <v>Winter</v>
          </cell>
          <cell r="K1763" t="str">
            <v>Part Peak</v>
          </cell>
          <cell r="O1763" t="str">
            <v>C</v>
          </cell>
          <cell r="T1763">
            <v>0</v>
          </cell>
        </row>
        <row r="1764">
          <cell r="F1764" t="str">
            <v>B-10</v>
          </cell>
          <cell r="G1764" t="str">
            <v>WH</v>
          </cell>
          <cell r="I1764" t="str">
            <v>Energy</v>
          </cell>
          <cell r="J1764" t="str">
            <v>Winter</v>
          </cell>
          <cell r="K1764" t="str">
            <v>Super Off</v>
          </cell>
          <cell r="O1764" t="str">
            <v>C</v>
          </cell>
          <cell r="T1764">
            <v>0</v>
          </cell>
        </row>
        <row r="1765">
          <cell r="F1765" t="str">
            <v>B-10</v>
          </cell>
          <cell r="G1765" t="str">
            <v>WH</v>
          </cell>
          <cell r="I1765" t="str">
            <v>Energy</v>
          </cell>
          <cell r="J1765" t="str">
            <v>Summer</v>
          </cell>
          <cell r="K1765" t="str">
            <v>Off Peak</v>
          </cell>
          <cell r="O1765" t="str">
            <v>C</v>
          </cell>
          <cell r="T1765">
            <v>0</v>
          </cell>
        </row>
        <row r="1766">
          <cell r="F1766" t="str">
            <v>B-10</v>
          </cell>
          <cell r="G1766" t="str">
            <v>WH</v>
          </cell>
          <cell r="I1766" t="str">
            <v>Energy</v>
          </cell>
          <cell r="J1766" t="str">
            <v>Summer</v>
          </cell>
          <cell r="K1766" t="str">
            <v>Part Peak</v>
          </cell>
          <cell r="O1766" t="str">
            <v>C</v>
          </cell>
          <cell r="T1766">
            <v>0</v>
          </cell>
        </row>
        <row r="1767">
          <cell r="F1767" t="str">
            <v>B-10</v>
          </cell>
          <cell r="G1767" t="str">
            <v>WH</v>
          </cell>
          <cell r="I1767" t="str">
            <v>Energy</v>
          </cell>
          <cell r="J1767" t="str">
            <v>Summer</v>
          </cell>
          <cell r="K1767" t="str">
            <v>Peak</v>
          </cell>
          <cell r="O1767" t="str">
            <v>C</v>
          </cell>
          <cell r="T1767">
            <v>0</v>
          </cell>
        </row>
        <row r="1768">
          <cell r="F1768" t="str">
            <v>B-10</v>
          </cell>
          <cell r="G1768" t="str">
            <v>WH</v>
          </cell>
          <cell r="I1768" t="str">
            <v>Energy</v>
          </cell>
          <cell r="J1768" t="str">
            <v>Winter</v>
          </cell>
          <cell r="K1768" t="str">
            <v>Off Peak</v>
          </cell>
          <cell r="O1768" t="str">
            <v>C</v>
          </cell>
          <cell r="T1768">
            <v>0</v>
          </cell>
        </row>
        <row r="1769">
          <cell r="F1769" t="str">
            <v>B-10</v>
          </cell>
          <cell r="G1769" t="str">
            <v>WH</v>
          </cell>
          <cell r="I1769" t="str">
            <v>Energy</v>
          </cell>
          <cell r="J1769" t="str">
            <v>Winter</v>
          </cell>
          <cell r="K1769" t="str">
            <v>Part Peak</v>
          </cell>
          <cell r="O1769" t="str">
            <v>C</v>
          </cell>
          <cell r="T1769">
            <v>0</v>
          </cell>
        </row>
        <row r="1770">
          <cell r="F1770" t="str">
            <v>B-10</v>
          </cell>
          <cell r="G1770" t="str">
            <v>WH</v>
          </cell>
          <cell r="I1770" t="str">
            <v>Energy</v>
          </cell>
          <cell r="J1770" t="str">
            <v>Winter</v>
          </cell>
          <cell r="K1770" t="str">
            <v>Super Off</v>
          </cell>
          <cell r="O1770" t="str">
            <v>C</v>
          </cell>
          <cell r="T1770">
            <v>0</v>
          </cell>
        </row>
        <row r="1771">
          <cell r="F1771" t="str">
            <v>B-10</v>
          </cell>
          <cell r="G1771" t="str">
            <v>WH</v>
          </cell>
          <cell r="I1771" t="str">
            <v>Energy</v>
          </cell>
          <cell r="J1771" t="str">
            <v>Summer</v>
          </cell>
          <cell r="K1771" t="str">
            <v>Off Peak</v>
          </cell>
          <cell r="O1771" t="str">
            <v>C</v>
          </cell>
          <cell r="T1771">
            <v>2557155.174964</v>
          </cell>
        </row>
        <row r="1772">
          <cell r="F1772" t="str">
            <v>B-10</v>
          </cell>
          <cell r="G1772" t="str">
            <v>WH</v>
          </cell>
          <cell r="I1772" t="str">
            <v>Energy</v>
          </cell>
          <cell r="J1772" t="str">
            <v>Summer</v>
          </cell>
          <cell r="K1772" t="str">
            <v>Part Peak</v>
          </cell>
          <cell r="O1772" t="str">
            <v>C</v>
          </cell>
          <cell r="T1772">
            <v>839662.68304700009</v>
          </cell>
        </row>
        <row r="1773">
          <cell r="F1773" t="str">
            <v>B-10</v>
          </cell>
          <cell r="G1773" t="str">
            <v>WH</v>
          </cell>
          <cell r="I1773" t="str">
            <v>Energy</v>
          </cell>
          <cell r="J1773" t="str">
            <v>Summer</v>
          </cell>
          <cell r="K1773" t="str">
            <v>Peak</v>
          </cell>
          <cell r="O1773" t="str">
            <v>C</v>
          </cell>
          <cell r="T1773">
            <v>1185822.173523</v>
          </cell>
        </row>
        <row r="1774">
          <cell r="F1774" t="str">
            <v>B-10</v>
          </cell>
          <cell r="G1774" t="str">
            <v>WH</v>
          </cell>
          <cell r="I1774" t="str">
            <v>Energy</v>
          </cell>
          <cell r="J1774" t="str">
            <v>Winter</v>
          </cell>
          <cell r="K1774" t="str">
            <v>Off Peak</v>
          </cell>
          <cell r="O1774" t="str">
            <v>C</v>
          </cell>
          <cell r="T1774">
            <v>5325136.6702709999</v>
          </cell>
        </row>
        <row r="1775">
          <cell r="F1775" t="str">
            <v>B-10</v>
          </cell>
          <cell r="G1775" t="str">
            <v>WH</v>
          </cell>
          <cell r="I1775" t="str">
            <v>Energy</v>
          </cell>
          <cell r="J1775" t="str">
            <v>Winter</v>
          </cell>
          <cell r="K1775" t="str">
            <v>Part Peak</v>
          </cell>
          <cell r="O1775" t="str">
            <v>C</v>
          </cell>
          <cell r="T1775">
            <v>1784250.7311459999</v>
          </cell>
        </row>
        <row r="1776">
          <cell r="F1776" t="str">
            <v>B-10</v>
          </cell>
          <cell r="G1776" t="str">
            <v>WH</v>
          </cell>
          <cell r="I1776" t="str">
            <v>Energy</v>
          </cell>
          <cell r="J1776" t="str">
            <v>Winter</v>
          </cell>
          <cell r="K1776" t="str">
            <v>Super Off</v>
          </cell>
          <cell r="O1776" t="str">
            <v>C</v>
          </cell>
          <cell r="T1776">
            <v>449720.22072300001</v>
          </cell>
        </row>
        <row r="1777">
          <cell r="F1777" t="str">
            <v>B-10</v>
          </cell>
          <cell r="G1777" t="str">
            <v>WH</v>
          </cell>
          <cell r="I1777" t="str">
            <v>Energy</v>
          </cell>
          <cell r="J1777" t="str">
            <v>Summer</v>
          </cell>
          <cell r="K1777" t="str">
            <v>Off Peak</v>
          </cell>
          <cell r="O1777" t="str">
            <v>C</v>
          </cell>
          <cell r="T1777">
            <v>2557155.174964</v>
          </cell>
        </row>
        <row r="1778">
          <cell r="F1778" t="str">
            <v>B-10</v>
          </cell>
          <cell r="G1778" t="str">
            <v>WH</v>
          </cell>
          <cell r="I1778" t="str">
            <v>Energy</v>
          </cell>
          <cell r="J1778" t="str">
            <v>Summer</v>
          </cell>
          <cell r="K1778" t="str">
            <v>Part Peak</v>
          </cell>
          <cell r="O1778" t="str">
            <v>C</v>
          </cell>
          <cell r="T1778">
            <v>839662.68304700009</v>
          </cell>
        </row>
        <row r="1779">
          <cell r="F1779" t="str">
            <v>B-10</v>
          </cell>
          <cell r="G1779" t="str">
            <v>WH</v>
          </cell>
          <cell r="I1779" t="str">
            <v>Energy</v>
          </cell>
          <cell r="J1779" t="str">
            <v>Summer</v>
          </cell>
          <cell r="K1779" t="str">
            <v>Peak</v>
          </cell>
          <cell r="O1779" t="str">
            <v>C</v>
          </cell>
          <cell r="T1779">
            <v>1185822.173523</v>
          </cell>
        </row>
        <row r="1780">
          <cell r="F1780" t="str">
            <v>B-10</v>
          </cell>
          <cell r="G1780" t="str">
            <v>WH</v>
          </cell>
          <cell r="I1780" t="str">
            <v>Energy</v>
          </cell>
          <cell r="J1780" t="str">
            <v>Winter</v>
          </cell>
          <cell r="K1780" t="str">
            <v>Off Peak</v>
          </cell>
          <cell r="O1780" t="str">
            <v>C</v>
          </cell>
          <cell r="T1780">
            <v>5325136.6702709999</v>
          </cell>
        </row>
        <row r="1781">
          <cell r="F1781" t="str">
            <v>B-10</v>
          </cell>
          <cell r="G1781" t="str">
            <v>WH</v>
          </cell>
          <cell r="I1781" t="str">
            <v>Energy</v>
          </cell>
          <cell r="J1781" t="str">
            <v>Winter</v>
          </cell>
          <cell r="K1781" t="str">
            <v>Part Peak</v>
          </cell>
          <cell r="O1781" t="str">
            <v>C</v>
          </cell>
          <cell r="T1781">
            <v>1784250.7311459999</v>
          </cell>
        </row>
        <row r="1782">
          <cell r="F1782" t="str">
            <v>B-10</v>
          </cell>
          <cell r="G1782" t="str">
            <v>WH</v>
          </cell>
          <cell r="I1782" t="str">
            <v>Energy</v>
          </cell>
          <cell r="J1782" t="str">
            <v>Winter</v>
          </cell>
          <cell r="K1782" t="str">
            <v>Super Off</v>
          </cell>
          <cell r="O1782" t="str">
            <v>C</v>
          </cell>
          <cell r="T1782">
            <v>449720.22072300001</v>
          </cell>
        </row>
        <row r="1783">
          <cell r="F1783" t="str">
            <v>B-10</v>
          </cell>
          <cell r="G1783" t="str">
            <v>WH</v>
          </cell>
          <cell r="I1783" t="str">
            <v>DL</v>
          </cell>
          <cell r="J1783" t="str">
            <v>N/A</v>
          </cell>
          <cell r="K1783" t="str">
            <v>N/A</v>
          </cell>
          <cell r="O1783" t="str">
            <v>N/A</v>
          </cell>
          <cell r="T1783">
            <v>0</v>
          </cell>
        </row>
        <row r="1784">
          <cell r="F1784" t="str">
            <v>B-10</v>
          </cell>
          <cell r="G1784" t="str">
            <v>WH</v>
          </cell>
          <cell r="I1784" t="str">
            <v>DL</v>
          </cell>
          <cell r="J1784" t="str">
            <v>N/A</v>
          </cell>
          <cell r="K1784" t="str">
            <v>N/A</v>
          </cell>
          <cell r="O1784" t="str">
            <v>N/A</v>
          </cell>
          <cell r="T1784">
            <v>0</v>
          </cell>
        </row>
        <row r="1785">
          <cell r="F1785" t="str">
            <v>B-10</v>
          </cell>
          <cell r="G1785" t="str">
            <v>WH</v>
          </cell>
          <cell r="I1785" t="str">
            <v>DL</v>
          </cell>
          <cell r="J1785" t="str">
            <v>N/A</v>
          </cell>
          <cell r="K1785" t="str">
            <v>N/A</v>
          </cell>
          <cell r="O1785" t="str">
            <v>N/A</v>
          </cell>
          <cell r="T1785">
            <v>0</v>
          </cell>
        </row>
        <row r="1786">
          <cell r="F1786" t="str">
            <v>B-10</v>
          </cell>
          <cell r="G1786" t="str">
            <v>WH</v>
          </cell>
          <cell r="I1786" t="str">
            <v>Energy</v>
          </cell>
          <cell r="J1786" t="str">
            <v>Summer</v>
          </cell>
          <cell r="K1786" t="str">
            <v>Off Peak</v>
          </cell>
          <cell r="O1786" t="str">
            <v>N/A</v>
          </cell>
          <cell r="T1786">
            <v>4675202.5931109991</v>
          </cell>
        </row>
        <row r="1787">
          <cell r="F1787" t="str">
            <v>B-10</v>
          </cell>
          <cell r="G1787" t="str">
            <v>WH</v>
          </cell>
          <cell r="I1787" t="str">
            <v>Energy</v>
          </cell>
          <cell r="J1787" t="str">
            <v>Summer</v>
          </cell>
          <cell r="K1787" t="str">
            <v>Part Peak</v>
          </cell>
          <cell r="O1787" t="str">
            <v>N/A</v>
          </cell>
          <cell r="T1787">
            <v>1235569.6808159999</v>
          </cell>
        </row>
        <row r="1788">
          <cell r="F1788" t="str">
            <v>B-10</v>
          </cell>
          <cell r="G1788" t="str">
            <v>WH</v>
          </cell>
          <cell r="I1788" t="str">
            <v>Energy</v>
          </cell>
          <cell r="J1788" t="str">
            <v>Summer</v>
          </cell>
          <cell r="K1788" t="str">
            <v>Peak</v>
          </cell>
          <cell r="O1788" t="str">
            <v>N/A</v>
          </cell>
          <cell r="T1788">
            <v>1686045.4759810001</v>
          </cell>
        </row>
        <row r="1789">
          <cell r="F1789" t="str">
            <v>B-10</v>
          </cell>
          <cell r="G1789" t="str">
            <v>WH</v>
          </cell>
          <cell r="I1789" t="str">
            <v>Energy</v>
          </cell>
          <cell r="J1789" t="str">
            <v>Winter</v>
          </cell>
          <cell r="K1789" t="str">
            <v>Off Peak</v>
          </cell>
          <cell r="O1789" t="str">
            <v>N/A</v>
          </cell>
          <cell r="T1789">
            <v>10939942.527147001</v>
          </cell>
        </row>
        <row r="1790">
          <cell r="F1790" t="str">
            <v>B-10</v>
          </cell>
          <cell r="G1790" t="str">
            <v>WH</v>
          </cell>
          <cell r="I1790" t="str">
            <v>Energy</v>
          </cell>
          <cell r="J1790" t="str">
            <v>Winter</v>
          </cell>
          <cell r="K1790" t="str">
            <v>Part Peak</v>
          </cell>
          <cell r="O1790" t="str">
            <v>N/A</v>
          </cell>
          <cell r="T1790">
            <v>3442164.5815810002</v>
          </cell>
        </row>
        <row r="1791">
          <cell r="F1791" t="str">
            <v>B-10</v>
          </cell>
          <cell r="G1791" t="str">
            <v>WH</v>
          </cell>
          <cell r="I1791" t="str">
            <v>Energy</v>
          </cell>
          <cell r="J1791" t="str">
            <v>Winter</v>
          </cell>
          <cell r="K1791" t="str">
            <v>Super Off</v>
          </cell>
          <cell r="O1791" t="str">
            <v>N/A</v>
          </cell>
          <cell r="T1791">
            <v>760301.41751699999</v>
          </cell>
        </row>
        <row r="1792">
          <cell r="F1792" t="str">
            <v>B-10</v>
          </cell>
          <cell r="G1792" t="str">
            <v>WH</v>
          </cell>
          <cell r="I1792" t="str">
            <v>Energy</v>
          </cell>
          <cell r="J1792" t="str">
            <v>Summer</v>
          </cell>
          <cell r="K1792" t="str">
            <v>Off Peak</v>
          </cell>
          <cell r="O1792" t="str">
            <v>N/A</v>
          </cell>
          <cell r="T1792">
            <v>397421906.881585</v>
          </cell>
        </row>
        <row r="1793">
          <cell r="F1793" t="str">
            <v>B-10</v>
          </cell>
          <cell r="G1793" t="str">
            <v>WH</v>
          </cell>
          <cell r="I1793" t="str">
            <v>Energy</v>
          </cell>
          <cell r="J1793" t="str">
            <v>Summer</v>
          </cell>
          <cell r="K1793" t="str">
            <v>Part Peak</v>
          </cell>
          <cell r="O1793" t="str">
            <v>N/A</v>
          </cell>
          <cell r="T1793">
            <v>112835117.16717</v>
          </cell>
        </row>
        <row r="1794">
          <cell r="F1794" t="str">
            <v>B-10</v>
          </cell>
          <cell r="G1794" t="str">
            <v>WH</v>
          </cell>
          <cell r="I1794" t="str">
            <v>Energy</v>
          </cell>
          <cell r="J1794" t="str">
            <v>Summer</v>
          </cell>
          <cell r="K1794" t="str">
            <v>Peak</v>
          </cell>
          <cell r="O1794" t="str">
            <v>N/A</v>
          </cell>
          <cell r="T1794">
            <v>162877283.042059</v>
          </cell>
        </row>
        <row r="1795">
          <cell r="F1795" t="str">
            <v>B-10</v>
          </cell>
          <cell r="G1795" t="str">
            <v>WH</v>
          </cell>
          <cell r="I1795" t="str">
            <v>Energy</v>
          </cell>
          <cell r="J1795" t="str">
            <v>Winter</v>
          </cell>
          <cell r="K1795" t="str">
            <v>Off Peak</v>
          </cell>
          <cell r="O1795" t="str">
            <v>N/A</v>
          </cell>
          <cell r="T1795">
            <v>861293756.31784999</v>
          </cell>
        </row>
        <row r="1796">
          <cell r="F1796" t="str">
            <v>B-10</v>
          </cell>
          <cell r="G1796" t="str">
            <v>WH</v>
          </cell>
          <cell r="I1796" t="str">
            <v>Energy</v>
          </cell>
          <cell r="J1796" t="str">
            <v>Winter</v>
          </cell>
          <cell r="K1796" t="str">
            <v>Part Peak</v>
          </cell>
          <cell r="O1796" t="str">
            <v>N/A</v>
          </cell>
          <cell r="T1796">
            <v>277321254.98363698</v>
          </cell>
        </row>
        <row r="1797">
          <cell r="F1797" t="str">
            <v>B-10</v>
          </cell>
          <cell r="G1797" t="str">
            <v>WH</v>
          </cell>
          <cell r="I1797" t="str">
            <v>Energy</v>
          </cell>
          <cell r="J1797" t="str">
            <v>Winter</v>
          </cell>
          <cell r="K1797" t="str">
            <v>Super Off</v>
          </cell>
          <cell r="O1797" t="str">
            <v>N/A</v>
          </cell>
          <cell r="T1797">
            <v>74413423.509888008</v>
          </cell>
        </row>
        <row r="1798">
          <cell r="F1798" t="str">
            <v>B-10</v>
          </cell>
          <cell r="G1798" t="str">
            <v>WH</v>
          </cell>
          <cell r="I1798" t="str">
            <v>Energy</v>
          </cell>
          <cell r="J1798" t="str">
            <v>Summer</v>
          </cell>
          <cell r="K1798" t="str">
            <v>Off Peak</v>
          </cell>
          <cell r="O1798" t="str">
            <v>N/A</v>
          </cell>
          <cell r="T1798">
            <v>357158.22030400002</v>
          </cell>
        </row>
        <row r="1799">
          <cell r="F1799" t="str">
            <v>B-10</v>
          </cell>
          <cell r="G1799" t="str">
            <v>WH</v>
          </cell>
          <cell r="I1799" t="str">
            <v>Energy</v>
          </cell>
          <cell r="J1799" t="str">
            <v>Summer</v>
          </cell>
          <cell r="K1799" t="str">
            <v>Part Peak</v>
          </cell>
          <cell r="O1799" t="str">
            <v>N/A</v>
          </cell>
          <cell r="T1799">
            <v>91268.316428000006</v>
          </cell>
        </row>
        <row r="1800">
          <cell r="F1800" t="str">
            <v>B-10</v>
          </cell>
          <cell r="G1800" t="str">
            <v>WH</v>
          </cell>
          <cell r="I1800" t="str">
            <v>Energy</v>
          </cell>
          <cell r="J1800" t="str">
            <v>Summer</v>
          </cell>
          <cell r="K1800" t="str">
            <v>Peak</v>
          </cell>
          <cell r="O1800" t="str">
            <v>N/A</v>
          </cell>
          <cell r="T1800">
            <v>123432.994985</v>
          </cell>
        </row>
        <row r="1801">
          <cell r="F1801" t="str">
            <v>B-10</v>
          </cell>
          <cell r="G1801" t="str">
            <v>WH</v>
          </cell>
          <cell r="I1801" t="str">
            <v>Energy</v>
          </cell>
          <cell r="J1801" t="str">
            <v>Winter</v>
          </cell>
          <cell r="K1801" t="str">
            <v>Off Peak</v>
          </cell>
          <cell r="O1801" t="str">
            <v>N/A</v>
          </cell>
          <cell r="T1801">
            <v>846717.47527599998</v>
          </cell>
        </row>
        <row r="1802">
          <cell r="F1802" t="str">
            <v>B-10</v>
          </cell>
          <cell r="G1802" t="str">
            <v>WH</v>
          </cell>
          <cell r="I1802" t="str">
            <v>Energy</v>
          </cell>
          <cell r="J1802" t="str">
            <v>Winter</v>
          </cell>
          <cell r="K1802" t="str">
            <v>Part Peak</v>
          </cell>
          <cell r="O1802" t="str">
            <v>N/A</v>
          </cell>
          <cell r="T1802">
            <v>251951.04232800001</v>
          </cell>
        </row>
        <row r="1803">
          <cell r="F1803" t="str">
            <v>B-10</v>
          </cell>
          <cell r="G1803" t="str">
            <v>WH</v>
          </cell>
          <cell r="I1803" t="str">
            <v>Energy</v>
          </cell>
          <cell r="J1803" t="str">
            <v>Winter</v>
          </cell>
          <cell r="K1803" t="str">
            <v>Super Off</v>
          </cell>
          <cell r="O1803" t="str">
            <v>N/A</v>
          </cell>
          <cell r="T1803">
            <v>74508.575693999999</v>
          </cell>
        </row>
        <row r="1804">
          <cell r="F1804" t="str">
            <v>B-10</v>
          </cell>
          <cell r="G1804" t="str">
            <v>WH</v>
          </cell>
          <cell r="I1804" t="str">
            <v>Energy</v>
          </cell>
          <cell r="J1804" t="str">
            <v>Summer</v>
          </cell>
          <cell r="K1804" t="str">
            <v>Off Peak</v>
          </cell>
          <cell r="O1804" t="str">
            <v>C</v>
          </cell>
          <cell r="T1804">
            <v>0</v>
          </cell>
        </row>
        <row r="1805">
          <cell r="F1805" t="str">
            <v>B-10</v>
          </cell>
          <cell r="G1805" t="str">
            <v>WH</v>
          </cell>
          <cell r="I1805" t="str">
            <v>Energy</v>
          </cell>
          <cell r="J1805" t="str">
            <v>Summer</v>
          </cell>
          <cell r="K1805" t="str">
            <v>Part Peak</v>
          </cell>
          <cell r="O1805" t="str">
            <v>C</v>
          </cell>
          <cell r="T1805">
            <v>0</v>
          </cell>
        </row>
        <row r="1806">
          <cell r="F1806" t="str">
            <v>B-10</v>
          </cell>
          <cell r="G1806" t="str">
            <v>WH</v>
          </cell>
          <cell r="I1806" t="str">
            <v>Energy</v>
          </cell>
          <cell r="J1806" t="str">
            <v>Summer</v>
          </cell>
          <cell r="K1806" t="str">
            <v>Peak</v>
          </cell>
          <cell r="O1806" t="str">
            <v>C</v>
          </cell>
          <cell r="T1806">
            <v>0</v>
          </cell>
        </row>
        <row r="1807">
          <cell r="F1807" t="str">
            <v>B-10</v>
          </cell>
          <cell r="G1807" t="str">
            <v>WH</v>
          </cell>
          <cell r="I1807" t="str">
            <v>Energy</v>
          </cell>
          <cell r="J1807" t="str">
            <v>Winter</v>
          </cell>
          <cell r="K1807" t="str">
            <v>Off Peak</v>
          </cell>
          <cell r="O1807" t="str">
            <v>C</v>
          </cell>
          <cell r="T1807">
            <v>0</v>
          </cell>
        </row>
        <row r="1808">
          <cell r="F1808" t="str">
            <v>B-10</v>
          </cell>
          <cell r="G1808" t="str">
            <v>WH</v>
          </cell>
          <cell r="I1808" t="str">
            <v>Energy</v>
          </cell>
          <cell r="J1808" t="str">
            <v>Winter</v>
          </cell>
          <cell r="K1808" t="str">
            <v>Part Peak</v>
          </cell>
          <cell r="O1808" t="str">
            <v>C</v>
          </cell>
          <cell r="T1808">
            <v>0</v>
          </cell>
        </row>
        <row r="1809">
          <cell r="F1809" t="str">
            <v>B-10</v>
          </cell>
          <cell r="G1809" t="str">
            <v>WH</v>
          </cell>
          <cell r="I1809" t="str">
            <v>Energy</v>
          </cell>
          <cell r="J1809" t="str">
            <v>Winter</v>
          </cell>
          <cell r="K1809" t="str">
            <v>Super Off</v>
          </cell>
          <cell r="O1809" t="str">
            <v>C</v>
          </cell>
          <cell r="T1809">
            <v>0</v>
          </cell>
        </row>
        <row r="1810">
          <cell r="F1810" t="str">
            <v>B-10</v>
          </cell>
          <cell r="G1810" t="str">
            <v>WH</v>
          </cell>
          <cell r="I1810" t="str">
            <v>Energy</v>
          </cell>
          <cell r="J1810" t="str">
            <v>Summer</v>
          </cell>
          <cell r="K1810" t="str">
            <v>Off Peak</v>
          </cell>
          <cell r="O1810" t="str">
            <v>C</v>
          </cell>
          <cell r="T1810">
            <v>2557155.174964</v>
          </cell>
        </row>
        <row r="1811">
          <cell r="F1811" t="str">
            <v>B-10</v>
          </cell>
          <cell r="G1811" t="str">
            <v>WH</v>
          </cell>
          <cell r="I1811" t="str">
            <v>Energy</v>
          </cell>
          <cell r="J1811" t="str">
            <v>Summer</v>
          </cell>
          <cell r="K1811" t="str">
            <v>Part Peak</v>
          </cell>
          <cell r="O1811" t="str">
            <v>C</v>
          </cell>
          <cell r="T1811">
            <v>839662.68304700009</v>
          </cell>
        </row>
        <row r="1812">
          <cell r="F1812" t="str">
            <v>B-10</v>
          </cell>
          <cell r="G1812" t="str">
            <v>WH</v>
          </cell>
          <cell r="I1812" t="str">
            <v>Energy</v>
          </cell>
          <cell r="J1812" t="str">
            <v>Summer</v>
          </cell>
          <cell r="K1812" t="str">
            <v>Peak</v>
          </cell>
          <cell r="O1812" t="str">
            <v>C</v>
          </cell>
          <cell r="T1812">
            <v>1185822.173523</v>
          </cell>
        </row>
        <row r="1813">
          <cell r="F1813" t="str">
            <v>B-10</v>
          </cell>
          <cell r="G1813" t="str">
            <v>WH</v>
          </cell>
          <cell r="I1813" t="str">
            <v>Energy</v>
          </cell>
          <cell r="J1813" t="str">
            <v>Winter</v>
          </cell>
          <cell r="K1813" t="str">
            <v>Off Peak</v>
          </cell>
          <cell r="O1813" t="str">
            <v>C</v>
          </cell>
          <cell r="T1813">
            <v>5325136.6702709999</v>
          </cell>
        </row>
        <row r="1814">
          <cell r="F1814" t="str">
            <v>B-10</v>
          </cell>
          <cell r="G1814" t="str">
            <v>WH</v>
          </cell>
          <cell r="I1814" t="str">
            <v>Energy</v>
          </cell>
          <cell r="J1814" t="str">
            <v>Winter</v>
          </cell>
          <cell r="K1814" t="str">
            <v>Part Peak</v>
          </cell>
          <cell r="O1814" t="str">
            <v>C</v>
          </cell>
          <cell r="T1814">
            <v>1784250.7311459999</v>
          </cell>
        </row>
        <row r="1815">
          <cell r="F1815" t="str">
            <v>B-10</v>
          </cell>
          <cell r="G1815" t="str">
            <v>WH</v>
          </cell>
          <cell r="I1815" t="str">
            <v>Energy</v>
          </cell>
          <cell r="J1815" t="str">
            <v>Winter</v>
          </cell>
          <cell r="K1815" t="str">
            <v>Super Off</v>
          </cell>
          <cell r="O1815" t="str">
            <v>C</v>
          </cell>
          <cell r="T1815">
            <v>449720.22072300001</v>
          </cell>
        </row>
        <row r="1816">
          <cell r="F1816" t="str">
            <v>B-10</v>
          </cell>
          <cell r="G1816" t="str">
            <v>WH</v>
          </cell>
          <cell r="I1816" t="str">
            <v>DL</v>
          </cell>
          <cell r="J1816" t="str">
            <v>N/A</v>
          </cell>
          <cell r="K1816" t="str">
            <v>N/A</v>
          </cell>
          <cell r="O1816" t="str">
            <v>N/A</v>
          </cell>
          <cell r="T1816">
            <v>0</v>
          </cell>
        </row>
        <row r="1817">
          <cell r="F1817" t="str">
            <v>B-10</v>
          </cell>
          <cell r="G1817" t="str">
            <v>WH</v>
          </cell>
          <cell r="I1817" t="str">
            <v>DL</v>
          </cell>
          <cell r="J1817" t="str">
            <v>N/A</v>
          </cell>
          <cell r="K1817" t="str">
            <v>N/A</v>
          </cell>
          <cell r="O1817" t="str">
            <v>N/A</v>
          </cell>
          <cell r="T1817">
            <v>0</v>
          </cell>
        </row>
        <row r="1818">
          <cell r="F1818" t="str">
            <v>B-10</v>
          </cell>
          <cell r="G1818" t="str">
            <v>WH</v>
          </cell>
          <cell r="I1818" t="str">
            <v>DL</v>
          </cell>
          <cell r="J1818" t="str">
            <v>N/A</v>
          </cell>
          <cell r="K1818" t="str">
            <v>N/A</v>
          </cell>
          <cell r="O1818" t="str">
            <v>N/A</v>
          </cell>
          <cell r="T1818">
            <v>0</v>
          </cell>
        </row>
        <row r="1819">
          <cell r="F1819" t="str">
            <v>B-10</v>
          </cell>
          <cell r="G1819" t="str">
            <v>WH</v>
          </cell>
          <cell r="I1819" t="str">
            <v>Energy</v>
          </cell>
          <cell r="J1819" t="str">
            <v>Summer</v>
          </cell>
          <cell r="K1819" t="str">
            <v>Off Peak</v>
          </cell>
          <cell r="O1819" t="str">
            <v>N/A</v>
          </cell>
          <cell r="T1819">
            <v>4675202.5931109991</v>
          </cell>
        </row>
        <row r="1820">
          <cell r="F1820" t="str">
            <v>B-10</v>
          </cell>
          <cell r="G1820" t="str">
            <v>WH</v>
          </cell>
          <cell r="I1820" t="str">
            <v>Energy</v>
          </cell>
          <cell r="J1820" t="str">
            <v>Summer</v>
          </cell>
          <cell r="K1820" t="str">
            <v>Part Peak</v>
          </cell>
          <cell r="O1820" t="str">
            <v>N/A</v>
          </cell>
          <cell r="T1820">
            <v>1235569.6808159999</v>
          </cell>
        </row>
        <row r="1821">
          <cell r="F1821" t="str">
            <v>B-10</v>
          </cell>
          <cell r="G1821" t="str">
            <v>WH</v>
          </cell>
          <cell r="I1821" t="str">
            <v>Energy</v>
          </cell>
          <cell r="J1821" t="str">
            <v>Summer</v>
          </cell>
          <cell r="K1821" t="str">
            <v>Peak</v>
          </cell>
          <cell r="O1821" t="str">
            <v>N/A</v>
          </cell>
          <cell r="T1821">
            <v>1686045.4759810001</v>
          </cell>
        </row>
        <row r="1822">
          <cell r="F1822" t="str">
            <v>B-10</v>
          </cell>
          <cell r="G1822" t="str">
            <v>WH</v>
          </cell>
          <cell r="I1822" t="str">
            <v>Energy</v>
          </cell>
          <cell r="J1822" t="str">
            <v>Winter</v>
          </cell>
          <cell r="K1822" t="str">
            <v>Off Peak</v>
          </cell>
          <cell r="O1822" t="str">
            <v>N/A</v>
          </cell>
          <cell r="T1822">
            <v>10939942.527147001</v>
          </cell>
        </row>
        <row r="1823">
          <cell r="F1823" t="str">
            <v>B-10</v>
          </cell>
          <cell r="G1823" t="str">
            <v>WH</v>
          </cell>
          <cell r="I1823" t="str">
            <v>Energy</v>
          </cell>
          <cell r="J1823" t="str">
            <v>Winter</v>
          </cell>
          <cell r="K1823" t="str">
            <v>Part Peak</v>
          </cell>
          <cell r="O1823" t="str">
            <v>N/A</v>
          </cell>
          <cell r="T1823">
            <v>3442164.5815810002</v>
          </cell>
        </row>
        <row r="1824">
          <cell r="F1824" t="str">
            <v>B-10</v>
          </cell>
          <cell r="G1824" t="str">
            <v>WH</v>
          </cell>
          <cell r="I1824" t="str">
            <v>Energy</v>
          </cell>
          <cell r="J1824" t="str">
            <v>Winter</v>
          </cell>
          <cell r="K1824" t="str">
            <v>Super Off</v>
          </cell>
          <cell r="O1824" t="str">
            <v>N/A</v>
          </cell>
          <cell r="T1824">
            <v>760301.41751699999</v>
          </cell>
        </row>
        <row r="1825">
          <cell r="F1825" t="str">
            <v>B-10</v>
          </cell>
          <cell r="G1825" t="str">
            <v>WH</v>
          </cell>
          <cell r="I1825" t="str">
            <v>Energy</v>
          </cell>
          <cell r="J1825" t="str">
            <v>Summer</v>
          </cell>
          <cell r="K1825" t="str">
            <v>Off Peak</v>
          </cell>
          <cell r="O1825" t="str">
            <v>N/A</v>
          </cell>
          <cell r="T1825">
            <v>397421906.881585</v>
          </cell>
        </row>
        <row r="1826">
          <cell r="F1826" t="str">
            <v>B-10</v>
          </cell>
          <cell r="G1826" t="str">
            <v>WH</v>
          </cell>
          <cell r="I1826" t="str">
            <v>Energy</v>
          </cell>
          <cell r="J1826" t="str">
            <v>Summer</v>
          </cell>
          <cell r="K1826" t="str">
            <v>Part Peak</v>
          </cell>
          <cell r="O1826" t="str">
            <v>N/A</v>
          </cell>
          <cell r="T1826">
            <v>112835117.16717</v>
          </cell>
        </row>
        <row r="1827">
          <cell r="F1827" t="str">
            <v>B-10</v>
          </cell>
          <cell r="G1827" t="str">
            <v>WH</v>
          </cell>
          <cell r="I1827" t="str">
            <v>Energy</v>
          </cell>
          <cell r="J1827" t="str">
            <v>Summer</v>
          </cell>
          <cell r="K1827" t="str">
            <v>Peak</v>
          </cell>
          <cell r="O1827" t="str">
            <v>N/A</v>
          </cell>
          <cell r="T1827">
            <v>162877283.042059</v>
          </cell>
        </row>
        <row r="1828">
          <cell r="F1828" t="str">
            <v>B-10</v>
          </cell>
          <cell r="G1828" t="str">
            <v>WH</v>
          </cell>
          <cell r="I1828" t="str">
            <v>Energy</v>
          </cell>
          <cell r="J1828" t="str">
            <v>Winter</v>
          </cell>
          <cell r="K1828" t="str">
            <v>Off Peak</v>
          </cell>
          <cell r="O1828" t="str">
            <v>N/A</v>
          </cell>
          <cell r="T1828">
            <v>861293756.31784999</v>
          </cell>
        </row>
        <row r="1829">
          <cell r="F1829" t="str">
            <v>B-10</v>
          </cell>
          <cell r="G1829" t="str">
            <v>WH</v>
          </cell>
          <cell r="I1829" t="str">
            <v>Energy</v>
          </cell>
          <cell r="J1829" t="str">
            <v>Winter</v>
          </cell>
          <cell r="K1829" t="str">
            <v>Part Peak</v>
          </cell>
          <cell r="O1829" t="str">
            <v>N/A</v>
          </cell>
          <cell r="T1829">
            <v>277321254.98363698</v>
          </cell>
        </row>
        <row r="1830">
          <cell r="F1830" t="str">
            <v>B-10</v>
          </cell>
          <cell r="G1830" t="str">
            <v>WH</v>
          </cell>
          <cell r="I1830" t="str">
            <v>Energy</v>
          </cell>
          <cell r="J1830" t="str">
            <v>Winter</v>
          </cell>
          <cell r="K1830" t="str">
            <v>Super Off</v>
          </cell>
          <cell r="O1830" t="str">
            <v>N/A</v>
          </cell>
          <cell r="T1830">
            <v>74413423.509888008</v>
          </cell>
        </row>
        <row r="1831">
          <cell r="F1831" t="str">
            <v>B-10</v>
          </cell>
          <cell r="G1831" t="str">
            <v>WH</v>
          </cell>
          <cell r="I1831" t="str">
            <v>Energy</v>
          </cell>
          <cell r="J1831" t="str">
            <v>Summer</v>
          </cell>
          <cell r="K1831" t="str">
            <v>Off Peak</v>
          </cell>
          <cell r="O1831" t="str">
            <v>N/A</v>
          </cell>
          <cell r="T1831">
            <v>357158.22030400002</v>
          </cell>
        </row>
        <row r="1832">
          <cell r="F1832" t="str">
            <v>B-10</v>
          </cell>
          <cell r="G1832" t="str">
            <v>WH</v>
          </cell>
          <cell r="I1832" t="str">
            <v>Energy</v>
          </cell>
          <cell r="J1832" t="str">
            <v>Summer</v>
          </cell>
          <cell r="K1832" t="str">
            <v>Part Peak</v>
          </cell>
          <cell r="O1832" t="str">
            <v>N/A</v>
          </cell>
          <cell r="T1832">
            <v>91268.316428000006</v>
          </cell>
        </row>
        <row r="1833">
          <cell r="F1833" t="str">
            <v>B-10</v>
          </cell>
          <cell r="G1833" t="str">
            <v>WH</v>
          </cell>
          <cell r="I1833" t="str">
            <v>Energy</v>
          </cell>
          <cell r="J1833" t="str">
            <v>Summer</v>
          </cell>
          <cell r="K1833" t="str">
            <v>Peak</v>
          </cell>
          <cell r="O1833" t="str">
            <v>N/A</v>
          </cell>
          <cell r="T1833">
            <v>123432.994985</v>
          </cell>
        </row>
        <row r="1834">
          <cell r="F1834" t="str">
            <v>B-10</v>
          </cell>
          <cell r="G1834" t="str">
            <v>WH</v>
          </cell>
          <cell r="I1834" t="str">
            <v>Energy</v>
          </cell>
          <cell r="J1834" t="str">
            <v>Winter</v>
          </cell>
          <cell r="K1834" t="str">
            <v>Off Peak</v>
          </cell>
          <cell r="O1834" t="str">
            <v>N/A</v>
          </cell>
          <cell r="T1834">
            <v>846717.47527599998</v>
          </cell>
        </row>
        <row r="1835">
          <cell r="F1835" t="str">
            <v>B-10</v>
          </cell>
          <cell r="G1835" t="str">
            <v>WH</v>
          </cell>
          <cell r="I1835" t="str">
            <v>Energy</v>
          </cell>
          <cell r="J1835" t="str">
            <v>Winter</v>
          </cell>
          <cell r="K1835" t="str">
            <v>Part Peak</v>
          </cell>
          <cell r="O1835" t="str">
            <v>N/A</v>
          </cell>
          <cell r="T1835">
            <v>251951.04232800001</v>
          </cell>
        </row>
        <row r="1836">
          <cell r="F1836" t="str">
            <v>B-10</v>
          </cell>
          <cell r="G1836" t="str">
            <v>WH</v>
          </cell>
          <cell r="I1836" t="str">
            <v>Energy</v>
          </cell>
          <cell r="J1836" t="str">
            <v>Winter</v>
          </cell>
          <cell r="K1836" t="str">
            <v>Super Off</v>
          </cell>
          <cell r="O1836" t="str">
            <v>N/A</v>
          </cell>
          <cell r="T1836">
            <v>74508.575693999999</v>
          </cell>
        </row>
        <row r="1837">
          <cell r="F1837" t="str">
            <v>B-10</v>
          </cell>
          <cell r="G1837" t="str">
            <v>WH</v>
          </cell>
          <cell r="I1837" t="str">
            <v>Energy</v>
          </cell>
          <cell r="J1837" t="str">
            <v>Summer</v>
          </cell>
          <cell r="K1837" t="str">
            <v>Off Peak</v>
          </cell>
          <cell r="O1837" t="str">
            <v>C</v>
          </cell>
          <cell r="T1837">
            <v>0</v>
          </cell>
        </row>
        <row r="1838">
          <cell r="F1838" t="str">
            <v>B-10</v>
          </cell>
          <cell r="G1838" t="str">
            <v>WH</v>
          </cell>
          <cell r="I1838" t="str">
            <v>Energy</v>
          </cell>
          <cell r="J1838" t="str">
            <v>Summer</v>
          </cell>
          <cell r="K1838" t="str">
            <v>Part Peak</v>
          </cell>
          <cell r="O1838" t="str">
            <v>C</v>
          </cell>
          <cell r="T1838">
            <v>0</v>
          </cell>
        </row>
        <row r="1839">
          <cell r="F1839" t="str">
            <v>B-10</v>
          </cell>
          <cell r="G1839" t="str">
            <v>WH</v>
          </cell>
          <cell r="I1839" t="str">
            <v>Energy</v>
          </cell>
          <cell r="J1839" t="str">
            <v>Summer</v>
          </cell>
          <cell r="K1839" t="str">
            <v>Peak</v>
          </cell>
          <cell r="O1839" t="str">
            <v>C</v>
          </cell>
          <cell r="T1839">
            <v>0</v>
          </cell>
        </row>
        <row r="1840">
          <cell r="F1840" t="str">
            <v>B-10</v>
          </cell>
          <cell r="G1840" t="str">
            <v>WH</v>
          </cell>
          <cell r="I1840" t="str">
            <v>Energy</v>
          </cell>
          <cell r="J1840" t="str">
            <v>Winter</v>
          </cell>
          <cell r="K1840" t="str">
            <v>Off Peak</v>
          </cell>
          <cell r="O1840" t="str">
            <v>C</v>
          </cell>
          <cell r="T1840">
            <v>0</v>
          </cell>
        </row>
        <row r="1841">
          <cell r="F1841" t="str">
            <v>B-10</v>
          </cell>
          <cell r="G1841" t="str">
            <v>WH</v>
          </cell>
          <cell r="I1841" t="str">
            <v>Energy</v>
          </cell>
          <cell r="J1841" t="str">
            <v>Winter</v>
          </cell>
          <cell r="K1841" t="str">
            <v>Part Peak</v>
          </cell>
          <cell r="O1841" t="str">
            <v>C</v>
          </cell>
          <cell r="T1841">
            <v>0</v>
          </cell>
        </row>
        <row r="1842">
          <cell r="F1842" t="str">
            <v>B-10</v>
          </cell>
          <cell r="G1842" t="str">
            <v>WH</v>
          </cell>
          <cell r="I1842" t="str">
            <v>Energy</v>
          </cell>
          <cell r="J1842" t="str">
            <v>Winter</v>
          </cell>
          <cell r="K1842" t="str">
            <v>Super Off</v>
          </cell>
          <cell r="O1842" t="str">
            <v>C</v>
          </cell>
          <cell r="T1842">
            <v>0</v>
          </cell>
        </row>
        <row r="1843">
          <cell r="F1843" t="str">
            <v>B-10</v>
          </cell>
          <cell r="G1843" t="str">
            <v>WH</v>
          </cell>
          <cell r="I1843" t="str">
            <v>Energy</v>
          </cell>
          <cell r="J1843" t="str">
            <v>Summer</v>
          </cell>
          <cell r="K1843" t="str">
            <v>Off Peak</v>
          </cell>
          <cell r="O1843" t="str">
            <v>C</v>
          </cell>
          <cell r="T1843">
            <v>2557155.174964</v>
          </cell>
        </row>
        <row r="1844">
          <cell r="F1844" t="str">
            <v>B-10</v>
          </cell>
          <cell r="G1844" t="str">
            <v>WH</v>
          </cell>
          <cell r="I1844" t="str">
            <v>Energy</v>
          </cell>
          <cell r="J1844" t="str">
            <v>Summer</v>
          </cell>
          <cell r="K1844" t="str">
            <v>Part Peak</v>
          </cell>
          <cell r="O1844" t="str">
            <v>C</v>
          </cell>
          <cell r="T1844">
            <v>839662.68304700009</v>
          </cell>
        </row>
        <row r="1845">
          <cell r="F1845" t="str">
            <v>B-10</v>
          </cell>
          <cell r="G1845" t="str">
            <v>WH</v>
          </cell>
          <cell r="I1845" t="str">
            <v>Energy</v>
          </cell>
          <cell r="J1845" t="str">
            <v>Summer</v>
          </cell>
          <cell r="K1845" t="str">
            <v>Peak</v>
          </cell>
          <cell r="O1845" t="str">
            <v>C</v>
          </cell>
          <cell r="T1845">
            <v>1185822.173523</v>
          </cell>
        </row>
        <row r="1846">
          <cell r="F1846" t="str">
            <v>B-10</v>
          </cell>
          <cell r="G1846" t="str">
            <v>WH</v>
          </cell>
          <cell r="I1846" t="str">
            <v>Energy</v>
          </cell>
          <cell r="J1846" t="str">
            <v>Winter</v>
          </cell>
          <cell r="K1846" t="str">
            <v>Off Peak</v>
          </cell>
          <cell r="O1846" t="str">
            <v>C</v>
          </cell>
          <cell r="T1846">
            <v>5325136.6702709999</v>
          </cell>
        </row>
        <row r="1847">
          <cell r="F1847" t="str">
            <v>B-10</v>
          </cell>
          <cell r="G1847" t="str">
            <v>WH</v>
          </cell>
          <cell r="I1847" t="str">
            <v>Energy</v>
          </cell>
          <cell r="J1847" t="str">
            <v>Winter</v>
          </cell>
          <cell r="K1847" t="str">
            <v>Part Peak</v>
          </cell>
          <cell r="O1847" t="str">
            <v>C</v>
          </cell>
          <cell r="T1847">
            <v>1784250.7311459999</v>
          </cell>
        </row>
        <row r="1848">
          <cell r="F1848" t="str">
            <v>B-10</v>
          </cell>
          <cell r="G1848" t="str">
            <v>WH</v>
          </cell>
          <cell r="I1848" t="str">
            <v>Energy</v>
          </cell>
          <cell r="J1848" t="str">
            <v>Winter</v>
          </cell>
          <cell r="K1848" t="str">
            <v>Super Off</v>
          </cell>
          <cell r="O1848" t="str">
            <v>C</v>
          </cell>
          <cell r="T1848">
            <v>449720.22072300001</v>
          </cell>
        </row>
        <row r="1849">
          <cell r="F1849" t="str">
            <v>B-10</v>
          </cell>
          <cell r="G1849" t="str">
            <v>PCIA</v>
          </cell>
          <cell r="I1849" t="str">
            <v>Vin 22</v>
          </cell>
          <cell r="J1849" t="str">
            <v>N/A</v>
          </cell>
          <cell r="K1849" t="str">
            <v>N/A</v>
          </cell>
          <cell r="O1849" t="str">
            <v>N/A</v>
          </cell>
          <cell r="T1849">
            <v>0</v>
          </cell>
        </row>
        <row r="1850">
          <cell r="F1850" t="str">
            <v>B-10</v>
          </cell>
          <cell r="G1850" t="str">
            <v>PCIA</v>
          </cell>
          <cell r="I1850" t="str">
            <v>Vin 22</v>
          </cell>
          <cell r="J1850" t="str">
            <v>N/A</v>
          </cell>
          <cell r="K1850" t="str">
            <v>N/A</v>
          </cell>
          <cell r="O1850" t="str">
            <v>N/A</v>
          </cell>
          <cell r="T1850">
            <v>0</v>
          </cell>
        </row>
        <row r="1851">
          <cell r="F1851" t="str">
            <v>B-10</v>
          </cell>
          <cell r="G1851" t="str">
            <v>PCIA</v>
          </cell>
          <cell r="I1851" t="str">
            <v>Vin 22</v>
          </cell>
          <cell r="J1851" t="str">
            <v>N/A</v>
          </cell>
          <cell r="K1851" t="str">
            <v>N/A</v>
          </cell>
          <cell r="O1851" t="str">
            <v>N/A</v>
          </cell>
          <cell r="T1851">
            <v>0</v>
          </cell>
        </row>
        <row r="1852">
          <cell r="F1852" t="str">
            <v>B-10</v>
          </cell>
          <cell r="G1852" t="str">
            <v>PCIA</v>
          </cell>
          <cell r="I1852" t="str">
            <v>Vin 23</v>
          </cell>
          <cell r="J1852" t="str">
            <v>N/A</v>
          </cell>
          <cell r="K1852" t="str">
            <v>N/A</v>
          </cell>
          <cell r="O1852" t="str">
            <v>N/A</v>
          </cell>
          <cell r="T1852">
            <v>0</v>
          </cell>
        </row>
        <row r="1853">
          <cell r="F1853" t="str">
            <v>B-10</v>
          </cell>
          <cell r="G1853" t="str">
            <v>PCIA</v>
          </cell>
          <cell r="I1853" t="str">
            <v>Vin 23</v>
          </cell>
          <cell r="J1853" t="str">
            <v>N/A</v>
          </cell>
          <cell r="K1853" t="str">
            <v>N/A</v>
          </cell>
          <cell r="O1853" t="str">
            <v>N/A</v>
          </cell>
          <cell r="T1853">
            <v>0</v>
          </cell>
        </row>
        <row r="1854">
          <cell r="F1854" t="str">
            <v>B-10</v>
          </cell>
          <cell r="G1854" t="str">
            <v>PCIA</v>
          </cell>
          <cell r="I1854" t="str">
            <v>Vin 23</v>
          </cell>
          <cell r="J1854" t="str">
            <v>N/A</v>
          </cell>
          <cell r="K1854" t="str">
            <v>N/A</v>
          </cell>
          <cell r="O1854" t="str">
            <v>N/A</v>
          </cell>
          <cell r="T1854">
            <v>0</v>
          </cell>
        </row>
        <row r="1855">
          <cell r="F1855" t="str">
            <v>AG-A1</v>
          </cell>
          <cell r="G1855" t="str">
            <v>PCIA</v>
          </cell>
          <cell r="I1855" t="str">
            <v>Vin 25</v>
          </cell>
          <cell r="J1855" t="str">
            <v>N/A</v>
          </cell>
          <cell r="K1855" t="str">
            <v>N/A</v>
          </cell>
          <cell r="O1855" t="str">
            <v>N/A</v>
          </cell>
          <cell r="T1855">
            <v>0</v>
          </cell>
        </row>
        <row r="1856">
          <cell r="F1856" t="str">
            <v>AG-A2</v>
          </cell>
          <cell r="G1856" t="str">
            <v>PCIA</v>
          </cell>
          <cell r="I1856" t="str">
            <v>Vin 25</v>
          </cell>
          <cell r="J1856" t="str">
            <v>N/A</v>
          </cell>
          <cell r="K1856" t="str">
            <v>N/A</v>
          </cell>
          <cell r="O1856" t="str">
            <v>N/A</v>
          </cell>
          <cell r="T1856">
            <v>0</v>
          </cell>
        </row>
        <row r="1857">
          <cell r="F1857" t="str">
            <v>AG-B</v>
          </cell>
          <cell r="G1857" t="str">
            <v>PCIA</v>
          </cell>
          <cell r="I1857" t="str">
            <v>Vin 25</v>
          </cell>
          <cell r="J1857" t="str">
            <v>N/A</v>
          </cell>
          <cell r="K1857" t="str">
            <v>N/A</v>
          </cell>
          <cell r="O1857" t="str">
            <v>N/A</v>
          </cell>
          <cell r="T1857">
            <v>0</v>
          </cell>
        </row>
        <row r="1858">
          <cell r="F1858" t="str">
            <v>AG-B</v>
          </cell>
          <cell r="G1858" t="str">
            <v>PCIA</v>
          </cell>
          <cell r="I1858" t="str">
            <v>Vin 25</v>
          </cell>
          <cell r="J1858" t="str">
            <v>N/A</v>
          </cell>
          <cell r="K1858" t="str">
            <v>N/A</v>
          </cell>
          <cell r="O1858" t="str">
            <v>N/A</v>
          </cell>
          <cell r="T1858">
            <v>0</v>
          </cell>
        </row>
        <row r="1859">
          <cell r="F1859" t="str">
            <v>AG-B</v>
          </cell>
          <cell r="G1859" t="str">
            <v>PCIA</v>
          </cell>
          <cell r="I1859" t="str">
            <v>Vin 25</v>
          </cell>
          <cell r="J1859" t="str">
            <v>N/A</v>
          </cell>
          <cell r="K1859" t="str">
            <v>N/A</v>
          </cell>
          <cell r="O1859" t="str">
            <v>N/A</v>
          </cell>
          <cell r="T1859">
            <v>0</v>
          </cell>
        </row>
        <row r="1860">
          <cell r="F1860" t="str">
            <v>AG-C</v>
          </cell>
          <cell r="G1860" t="str">
            <v>PCIA</v>
          </cell>
          <cell r="I1860" t="str">
            <v>Vin 25</v>
          </cell>
          <cell r="J1860" t="str">
            <v>N/A</v>
          </cell>
          <cell r="K1860" t="str">
            <v>N/A</v>
          </cell>
          <cell r="O1860" t="str">
            <v>N/A</v>
          </cell>
          <cell r="T1860">
            <v>0</v>
          </cell>
        </row>
        <row r="1861">
          <cell r="F1861" t="str">
            <v>AG-C</v>
          </cell>
          <cell r="G1861" t="str">
            <v>PCIA</v>
          </cell>
          <cell r="I1861" t="str">
            <v>Vin 25</v>
          </cell>
          <cell r="J1861" t="str">
            <v>N/A</v>
          </cell>
          <cell r="K1861" t="str">
            <v>N/A</v>
          </cell>
          <cell r="O1861" t="str">
            <v>N/A</v>
          </cell>
          <cell r="T1861">
            <v>0</v>
          </cell>
        </row>
        <row r="1862">
          <cell r="F1862" t="str">
            <v>AG-C</v>
          </cell>
          <cell r="G1862" t="str">
            <v>PCIA</v>
          </cell>
          <cell r="I1862" t="str">
            <v>Vin 25</v>
          </cell>
          <cell r="J1862" t="str">
            <v>N/A</v>
          </cell>
          <cell r="K1862" t="str">
            <v>N/A</v>
          </cell>
          <cell r="O1862" t="str">
            <v>N/A</v>
          </cell>
          <cell r="T1862">
            <v>0</v>
          </cell>
        </row>
        <row r="1863">
          <cell r="F1863" t="str">
            <v>B-10</v>
          </cell>
          <cell r="G1863" t="str">
            <v>PCIA</v>
          </cell>
          <cell r="I1863" t="str">
            <v>Vin 24</v>
          </cell>
          <cell r="J1863" t="str">
            <v>N/A</v>
          </cell>
          <cell r="K1863" t="str">
            <v>N/A</v>
          </cell>
          <cell r="O1863" t="str">
            <v>N/A</v>
          </cell>
          <cell r="T1863">
            <v>0</v>
          </cell>
        </row>
        <row r="1864">
          <cell r="F1864" t="str">
            <v>B-10</v>
          </cell>
          <cell r="G1864" t="str">
            <v>PCIA</v>
          </cell>
          <cell r="I1864" t="str">
            <v>Vin 24</v>
          </cell>
          <cell r="J1864" t="str">
            <v>N/A</v>
          </cell>
          <cell r="K1864" t="str">
            <v>N/A</v>
          </cell>
          <cell r="O1864" t="str">
            <v>N/A</v>
          </cell>
          <cell r="T1864">
            <v>0</v>
          </cell>
        </row>
        <row r="1865">
          <cell r="F1865" t="str">
            <v>B-10</v>
          </cell>
          <cell r="G1865" t="str">
            <v>PCIA</v>
          </cell>
          <cell r="I1865" t="str">
            <v>Vin 24</v>
          </cell>
          <cell r="J1865" t="str">
            <v>N/A</v>
          </cell>
          <cell r="K1865" t="str">
            <v>N/A</v>
          </cell>
          <cell r="O1865" t="str">
            <v>N/A</v>
          </cell>
          <cell r="T1865">
            <v>0</v>
          </cell>
        </row>
        <row r="1866">
          <cell r="F1866" t="str">
            <v>B-19</v>
          </cell>
          <cell r="G1866" t="str">
            <v>AB32 Credit</v>
          </cell>
          <cell r="I1866" t="str">
            <v>Energy</v>
          </cell>
          <cell r="J1866" t="str">
            <v>Summer</v>
          </cell>
          <cell r="K1866" t="str">
            <v>Off Peak</v>
          </cell>
          <cell r="O1866" t="str">
            <v>N/A</v>
          </cell>
          <cell r="T1866">
            <v>17432833.736091472</v>
          </cell>
        </row>
        <row r="1867">
          <cell r="F1867" t="str">
            <v>B-19</v>
          </cell>
          <cell r="G1867" t="str">
            <v>AB32 Credit</v>
          </cell>
          <cell r="I1867" t="str">
            <v>Energy</v>
          </cell>
          <cell r="J1867" t="str">
            <v>Summer</v>
          </cell>
          <cell r="K1867" t="str">
            <v>Off Peak</v>
          </cell>
          <cell r="O1867" t="str">
            <v>N/A</v>
          </cell>
          <cell r="T1867">
            <v>41396113.29588744</v>
          </cell>
        </row>
        <row r="1868">
          <cell r="F1868" t="str">
            <v>B-19</v>
          </cell>
          <cell r="G1868" t="str">
            <v>AB32 Credit</v>
          </cell>
          <cell r="I1868" t="str">
            <v>Energy</v>
          </cell>
          <cell r="J1868" t="str">
            <v>Summer</v>
          </cell>
          <cell r="K1868" t="str">
            <v>Off Peak</v>
          </cell>
          <cell r="O1868" t="str">
            <v>N/A</v>
          </cell>
          <cell r="T1868">
            <v>6256023.3396108225</v>
          </cell>
        </row>
        <row r="1869">
          <cell r="F1869" t="str">
            <v>B-19</v>
          </cell>
          <cell r="G1869" t="str">
            <v>AB32 Credit</v>
          </cell>
          <cell r="I1869" t="str">
            <v>Energy</v>
          </cell>
          <cell r="J1869" t="str">
            <v>Summer</v>
          </cell>
          <cell r="K1869" t="str">
            <v>Part Peak</v>
          </cell>
          <cell r="O1869" t="str">
            <v>N/A</v>
          </cell>
          <cell r="T1869">
            <v>4193405.9639729345</v>
          </cell>
        </row>
        <row r="1870">
          <cell r="F1870" t="str">
            <v>B-19</v>
          </cell>
          <cell r="G1870" t="str">
            <v>AB32 Credit</v>
          </cell>
          <cell r="I1870" t="str">
            <v>Energy</v>
          </cell>
          <cell r="J1870" t="str">
            <v>Summer</v>
          </cell>
          <cell r="K1870" t="str">
            <v>Part Peak</v>
          </cell>
          <cell r="O1870" t="str">
            <v>N/A</v>
          </cell>
          <cell r="T1870">
            <v>8048049.9513958171</v>
          </cell>
        </row>
        <row r="1871">
          <cell r="F1871" t="str">
            <v>B-19</v>
          </cell>
          <cell r="G1871" t="str">
            <v>AB32 Credit</v>
          </cell>
          <cell r="I1871" t="str">
            <v>Energy</v>
          </cell>
          <cell r="J1871" t="str">
            <v>Summer</v>
          </cell>
          <cell r="K1871" t="str">
            <v>Part Peak</v>
          </cell>
          <cell r="O1871" t="str">
            <v>N/A</v>
          </cell>
          <cell r="T1871">
            <v>1677429.3442611122</v>
          </cell>
        </row>
        <row r="1872">
          <cell r="F1872" t="str">
            <v>B-19</v>
          </cell>
          <cell r="G1872" t="str">
            <v>AB32 Credit</v>
          </cell>
          <cell r="I1872" t="str">
            <v>Energy</v>
          </cell>
          <cell r="J1872" t="str">
            <v>Summer</v>
          </cell>
          <cell r="K1872" t="str">
            <v>Peak</v>
          </cell>
          <cell r="O1872" t="str">
            <v>N/A</v>
          </cell>
          <cell r="T1872">
            <v>6227747.3850642946</v>
          </cell>
        </row>
        <row r="1873">
          <cell r="F1873" t="str">
            <v>B-19</v>
          </cell>
          <cell r="G1873" t="str">
            <v>AB32 Credit</v>
          </cell>
          <cell r="I1873" t="str">
            <v>Energy</v>
          </cell>
          <cell r="J1873" t="str">
            <v>Summer</v>
          </cell>
          <cell r="K1873" t="str">
            <v>Peak</v>
          </cell>
          <cell r="O1873" t="str">
            <v>N/A</v>
          </cell>
          <cell r="T1873">
            <v>15538811.835729375</v>
          </cell>
        </row>
        <row r="1874">
          <cell r="F1874" t="str">
            <v>B-19</v>
          </cell>
          <cell r="G1874" t="str">
            <v>AB32 Credit</v>
          </cell>
          <cell r="I1874" t="str">
            <v>Energy</v>
          </cell>
          <cell r="J1874" t="str">
            <v>Summer</v>
          </cell>
          <cell r="K1874" t="str">
            <v>Peak</v>
          </cell>
          <cell r="O1874" t="str">
            <v>N/A</v>
          </cell>
          <cell r="T1874">
            <v>2158327.2613877696</v>
          </cell>
        </row>
        <row r="1875">
          <cell r="F1875" t="str">
            <v>B-19</v>
          </cell>
          <cell r="G1875" t="str">
            <v>AB32 Credit</v>
          </cell>
          <cell r="I1875" t="str">
            <v>Energy</v>
          </cell>
          <cell r="J1875" t="str">
            <v>Winter</v>
          </cell>
          <cell r="K1875" t="str">
            <v>Off Peak</v>
          </cell>
          <cell r="O1875" t="str">
            <v>N/A</v>
          </cell>
          <cell r="T1875">
            <v>48853788.799881533</v>
          </cell>
        </row>
        <row r="1876">
          <cell r="F1876" t="str">
            <v>B-19</v>
          </cell>
          <cell r="G1876" t="str">
            <v>AB32 Credit</v>
          </cell>
          <cell r="I1876" t="str">
            <v>Energy</v>
          </cell>
          <cell r="J1876" t="str">
            <v>Winter</v>
          </cell>
          <cell r="K1876" t="str">
            <v>Off Peak</v>
          </cell>
          <cell r="O1876" t="str">
            <v>N/A</v>
          </cell>
          <cell r="T1876">
            <v>78812821.930574805</v>
          </cell>
        </row>
        <row r="1877">
          <cell r="F1877" t="str">
            <v>B-19</v>
          </cell>
          <cell r="G1877" t="str">
            <v>AB32 Credit</v>
          </cell>
          <cell r="I1877" t="str">
            <v>Energy</v>
          </cell>
          <cell r="J1877" t="str">
            <v>Winter</v>
          </cell>
          <cell r="K1877" t="str">
            <v>Off Peak</v>
          </cell>
          <cell r="O1877" t="str">
            <v>N/A</v>
          </cell>
          <cell r="T1877">
            <v>13767810.358148245</v>
          </cell>
        </row>
        <row r="1878">
          <cell r="F1878" t="str">
            <v>B-19</v>
          </cell>
          <cell r="G1878" t="str">
            <v>AB32 Credit</v>
          </cell>
          <cell r="I1878" t="str">
            <v>Energy</v>
          </cell>
          <cell r="J1878" t="str">
            <v>Winter</v>
          </cell>
          <cell r="K1878" t="str">
            <v>Part Peak</v>
          </cell>
          <cell r="O1878" t="str">
            <v>N/A</v>
          </cell>
          <cell r="T1878">
            <v>15629004.004530534</v>
          </cell>
        </row>
        <row r="1879">
          <cell r="F1879" t="str">
            <v>B-19</v>
          </cell>
          <cell r="G1879" t="str">
            <v>AB32 Credit</v>
          </cell>
          <cell r="I1879" t="str">
            <v>Energy</v>
          </cell>
          <cell r="J1879" t="str">
            <v>Winter</v>
          </cell>
          <cell r="K1879" t="str">
            <v>Part Peak</v>
          </cell>
          <cell r="O1879" t="str">
            <v>N/A</v>
          </cell>
          <cell r="T1879">
            <v>29434748.53306175</v>
          </cell>
        </row>
        <row r="1880">
          <cell r="F1880" t="str">
            <v>B-19</v>
          </cell>
          <cell r="G1880" t="str">
            <v>AB32 Credit</v>
          </cell>
          <cell r="I1880" t="str">
            <v>Energy</v>
          </cell>
          <cell r="J1880" t="str">
            <v>Winter</v>
          </cell>
          <cell r="K1880" t="str">
            <v>Part Peak</v>
          </cell>
          <cell r="O1880" t="str">
            <v>N/A</v>
          </cell>
          <cell r="T1880">
            <v>4112572.8238808303</v>
          </cell>
        </row>
        <row r="1881">
          <cell r="F1881" t="str">
            <v>B-19</v>
          </cell>
          <cell r="G1881" t="str">
            <v>AB32 Credit</v>
          </cell>
          <cell r="I1881" t="str">
            <v>Energy</v>
          </cell>
          <cell r="J1881" t="str">
            <v>Winter</v>
          </cell>
          <cell r="K1881" t="str">
            <v>Super Off</v>
          </cell>
          <cell r="O1881" t="str">
            <v>N/A</v>
          </cell>
          <cell r="T1881">
            <v>4466195.6504183644</v>
          </cell>
        </row>
        <row r="1882">
          <cell r="F1882" t="str">
            <v>B-19</v>
          </cell>
          <cell r="G1882" t="str">
            <v>AB32 Credit</v>
          </cell>
          <cell r="I1882" t="str">
            <v>Energy</v>
          </cell>
          <cell r="J1882" t="str">
            <v>Winter</v>
          </cell>
          <cell r="K1882" t="str">
            <v>Super Off</v>
          </cell>
          <cell r="O1882" t="str">
            <v>N/A</v>
          </cell>
          <cell r="T1882">
            <v>15961972.744263563</v>
          </cell>
        </row>
        <row r="1883">
          <cell r="F1883" t="str">
            <v>B-19</v>
          </cell>
          <cell r="G1883" t="str">
            <v>AB32 Credit</v>
          </cell>
          <cell r="I1883" t="str">
            <v>Energy</v>
          </cell>
          <cell r="J1883" t="str">
            <v>Winter</v>
          </cell>
          <cell r="K1883" t="str">
            <v>Super Off</v>
          </cell>
          <cell r="O1883" t="str">
            <v>N/A</v>
          </cell>
          <cell r="T1883">
            <v>1684633.667668818</v>
          </cell>
        </row>
        <row r="1884">
          <cell r="F1884" t="str">
            <v>B-19</v>
          </cell>
          <cell r="G1884" t="str">
            <v>AB32 Credit</v>
          </cell>
          <cell r="I1884" t="str">
            <v>Energy</v>
          </cell>
          <cell r="J1884" t="str">
            <v>Summer</v>
          </cell>
          <cell r="K1884" t="str">
            <v>Off Peak</v>
          </cell>
          <cell r="O1884" t="str">
            <v>N/A</v>
          </cell>
          <cell r="T1884">
            <v>10057315.172763798</v>
          </cell>
        </row>
        <row r="1885">
          <cell r="F1885" t="str">
            <v>B-19</v>
          </cell>
          <cell r="G1885" t="str">
            <v>AB32 Credit</v>
          </cell>
          <cell r="I1885" t="str">
            <v>Energy</v>
          </cell>
          <cell r="J1885" t="str">
            <v>Summer</v>
          </cell>
          <cell r="K1885" t="str">
            <v>Off Peak</v>
          </cell>
          <cell r="O1885" t="str">
            <v>N/A</v>
          </cell>
          <cell r="T1885">
            <v>27836917.173879828</v>
          </cell>
        </row>
        <row r="1886">
          <cell r="F1886" t="str">
            <v>B-19</v>
          </cell>
          <cell r="G1886" t="str">
            <v>AB32 Credit</v>
          </cell>
          <cell r="I1886" t="str">
            <v>Energy</v>
          </cell>
          <cell r="J1886" t="str">
            <v>Summer</v>
          </cell>
          <cell r="K1886" t="str">
            <v>Off Peak</v>
          </cell>
          <cell r="O1886" t="str">
            <v>N/A</v>
          </cell>
          <cell r="T1886">
            <v>2399325.8996476787</v>
          </cell>
        </row>
        <row r="1887">
          <cell r="F1887" t="str">
            <v>B-19</v>
          </cell>
          <cell r="G1887" t="str">
            <v>AB32 Credit</v>
          </cell>
          <cell r="I1887" t="str">
            <v>Energy</v>
          </cell>
          <cell r="J1887" t="str">
            <v>Summer</v>
          </cell>
          <cell r="K1887" t="str">
            <v>Part Peak</v>
          </cell>
          <cell r="O1887" t="str">
            <v>N/A</v>
          </cell>
          <cell r="T1887">
            <v>1464824.7189397493</v>
          </cell>
        </row>
        <row r="1888">
          <cell r="F1888" t="str">
            <v>B-19</v>
          </cell>
          <cell r="G1888" t="str">
            <v>AB32 Credit</v>
          </cell>
          <cell r="I1888" t="str">
            <v>Energy</v>
          </cell>
          <cell r="J1888" t="str">
            <v>Summer</v>
          </cell>
          <cell r="K1888" t="str">
            <v>Part Peak</v>
          </cell>
          <cell r="O1888" t="str">
            <v>N/A</v>
          </cell>
          <cell r="T1888">
            <v>7677793.0314867096</v>
          </cell>
        </row>
        <row r="1889">
          <cell r="F1889" t="str">
            <v>B-19</v>
          </cell>
          <cell r="G1889" t="str">
            <v>AB32 Credit</v>
          </cell>
          <cell r="I1889" t="str">
            <v>Energy</v>
          </cell>
          <cell r="J1889" t="str">
            <v>Summer</v>
          </cell>
          <cell r="K1889" t="str">
            <v>Part Peak</v>
          </cell>
          <cell r="O1889" t="str">
            <v>N/A</v>
          </cell>
          <cell r="T1889">
            <v>612626.92180298967</v>
          </cell>
        </row>
        <row r="1890">
          <cell r="F1890" t="str">
            <v>B-19</v>
          </cell>
          <cell r="G1890" t="str">
            <v>AB32 Credit</v>
          </cell>
          <cell r="I1890" t="str">
            <v>Energy</v>
          </cell>
          <cell r="J1890" t="str">
            <v>Summer</v>
          </cell>
          <cell r="K1890" t="str">
            <v>Peak</v>
          </cell>
          <cell r="O1890" t="str">
            <v>N/A</v>
          </cell>
          <cell r="T1890">
            <v>4774813.9492498077</v>
          </cell>
        </row>
        <row r="1891">
          <cell r="F1891" t="str">
            <v>B-19</v>
          </cell>
          <cell r="G1891" t="str">
            <v>AB32 Credit</v>
          </cell>
          <cell r="I1891" t="str">
            <v>Energy</v>
          </cell>
          <cell r="J1891" t="str">
            <v>Summer</v>
          </cell>
          <cell r="K1891" t="str">
            <v>Peak</v>
          </cell>
          <cell r="O1891" t="str">
            <v>N/A</v>
          </cell>
          <cell r="T1891">
            <v>10696075.184250508</v>
          </cell>
        </row>
        <row r="1892">
          <cell r="F1892" t="str">
            <v>B-19</v>
          </cell>
          <cell r="G1892" t="str">
            <v>AB32 Credit</v>
          </cell>
          <cell r="I1892" t="str">
            <v>Energy</v>
          </cell>
          <cell r="J1892" t="str">
            <v>Summer</v>
          </cell>
          <cell r="K1892" t="str">
            <v>Peak</v>
          </cell>
          <cell r="O1892" t="str">
            <v>N/A</v>
          </cell>
          <cell r="T1892">
            <v>746164.91860271909</v>
          </cell>
        </row>
        <row r="1893">
          <cell r="F1893" t="str">
            <v>B-19</v>
          </cell>
          <cell r="G1893" t="str">
            <v>AB32 Credit</v>
          </cell>
          <cell r="I1893" t="str">
            <v>Energy</v>
          </cell>
          <cell r="J1893" t="str">
            <v>Winter</v>
          </cell>
          <cell r="K1893" t="str">
            <v>Off Peak</v>
          </cell>
          <cell r="O1893" t="str">
            <v>N/A</v>
          </cell>
          <cell r="T1893">
            <v>15818568.685107835</v>
          </cell>
        </row>
        <row r="1894">
          <cell r="F1894" t="str">
            <v>B-19</v>
          </cell>
          <cell r="G1894" t="str">
            <v>AB32 Credit</v>
          </cell>
          <cell r="I1894" t="str">
            <v>Energy</v>
          </cell>
          <cell r="J1894" t="str">
            <v>Winter</v>
          </cell>
          <cell r="K1894" t="str">
            <v>Off Peak</v>
          </cell>
          <cell r="O1894" t="str">
            <v>N/A</v>
          </cell>
          <cell r="T1894">
            <v>58297590.238960795</v>
          </cell>
        </row>
        <row r="1895">
          <cell r="F1895" t="str">
            <v>B-19</v>
          </cell>
          <cell r="G1895" t="str">
            <v>AB32 Credit</v>
          </cell>
          <cell r="I1895" t="str">
            <v>Energy</v>
          </cell>
          <cell r="J1895" t="str">
            <v>Winter</v>
          </cell>
          <cell r="K1895" t="str">
            <v>Off Peak</v>
          </cell>
          <cell r="O1895" t="str">
            <v>N/A</v>
          </cell>
          <cell r="T1895">
            <v>5415659.2892378811</v>
          </cell>
        </row>
        <row r="1896">
          <cell r="F1896" t="str">
            <v>B-19</v>
          </cell>
          <cell r="G1896" t="str">
            <v>AB32 Credit</v>
          </cell>
          <cell r="I1896" t="str">
            <v>Energy</v>
          </cell>
          <cell r="J1896" t="str">
            <v>Winter</v>
          </cell>
          <cell r="K1896" t="str">
            <v>Part Peak</v>
          </cell>
          <cell r="O1896" t="str">
            <v>N/A</v>
          </cell>
          <cell r="T1896">
            <v>4881674.5770315528</v>
          </cell>
        </row>
        <row r="1897">
          <cell r="F1897" t="str">
            <v>B-19</v>
          </cell>
          <cell r="G1897" t="str">
            <v>AB32 Credit</v>
          </cell>
          <cell r="I1897" t="str">
            <v>Energy</v>
          </cell>
          <cell r="J1897" t="str">
            <v>Winter</v>
          </cell>
          <cell r="K1897" t="str">
            <v>Part Peak</v>
          </cell>
          <cell r="O1897" t="str">
            <v>N/A</v>
          </cell>
          <cell r="T1897">
            <v>18587270.904380843</v>
          </cell>
        </row>
        <row r="1898">
          <cell r="F1898" t="str">
            <v>B-19</v>
          </cell>
          <cell r="G1898" t="str">
            <v>AB32 Credit</v>
          </cell>
          <cell r="I1898" t="str">
            <v>Energy</v>
          </cell>
          <cell r="J1898" t="str">
            <v>Winter</v>
          </cell>
          <cell r="K1898" t="str">
            <v>Part Peak</v>
          </cell>
          <cell r="O1898" t="str">
            <v>N/A</v>
          </cell>
          <cell r="T1898">
            <v>1476927.153028731</v>
          </cell>
        </row>
        <row r="1899">
          <cell r="F1899" t="str">
            <v>B-19</v>
          </cell>
          <cell r="G1899" t="str">
            <v>AB32 Credit</v>
          </cell>
          <cell r="I1899" t="str">
            <v>Energy</v>
          </cell>
          <cell r="J1899" t="str">
            <v>Winter</v>
          </cell>
          <cell r="K1899" t="str">
            <v>Super Off</v>
          </cell>
          <cell r="O1899" t="str">
            <v>N/A</v>
          </cell>
          <cell r="T1899">
            <v>1545237.527250391</v>
          </cell>
        </row>
        <row r="1900">
          <cell r="F1900" t="str">
            <v>B-19</v>
          </cell>
          <cell r="G1900" t="str">
            <v>AB32 Credit</v>
          </cell>
          <cell r="I1900" t="str">
            <v>Energy</v>
          </cell>
          <cell r="J1900" t="str">
            <v>Winter</v>
          </cell>
          <cell r="K1900" t="str">
            <v>Super Off</v>
          </cell>
          <cell r="O1900" t="str">
            <v>N/A</v>
          </cell>
          <cell r="T1900">
            <v>6247968.3144291136</v>
          </cell>
        </row>
        <row r="1901">
          <cell r="F1901" t="str">
            <v>B-19</v>
          </cell>
          <cell r="G1901" t="str">
            <v>AB32 Credit</v>
          </cell>
          <cell r="I1901" t="str">
            <v>Energy</v>
          </cell>
          <cell r="J1901" t="str">
            <v>Winter</v>
          </cell>
          <cell r="K1901" t="str">
            <v>Super Off</v>
          </cell>
          <cell r="O1901" t="str">
            <v>N/A</v>
          </cell>
          <cell r="T1901">
            <v>582546.77997165301</v>
          </cell>
        </row>
        <row r="1902">
          <cell r="F1902" t="str">
            <v>B-19</v>
          </cell>
          <cell r="G1902" t="str">
            <v>AB32 Credit</v>
          </cell>
          <cell r="I1902" t="str">
            <v>Energy</v>
          </cell>
          <cell r="J1902" t="str">
            <v>Summer</v>
          </cell>
          <cell r="K1902" t="str">
            <v>Off Peak</v>
          </cell>
          <cell r="O1902" t="str">
            <v>N/A</v>
          </cell>
          <cell r="T1902">
            <v>0</v>
          </cell>
        </row>
        <row r="1903">
          <cell r="F1903" t="str">
            <v>B-19</v>
          </cell>
          <cell r="G1903" t="str">
            <v>AB32 Credit</v>
          </cell>
          <cell r="I1903" t="str">
            <v>Energy</v>
          </cell>
          <cell r="J1903" t="str">
            <v>Summer</v>
          </cell>
          <cell r="K1903" t="str">
            <v>Off Peak</v>
          </cell>
          <cell r="O1903" t="str">
            <v>N/A</v>
          </cell>
          <cell r="T1903">
            <v>0</v>
          </cell>
        </row>
        <row r="1904">
          <cell r="F1904" t="str">
            <v>B-19</v>
          </cell>
          <cell r="G1904" t="str">
            <v>AB32 Credit</v>
          </cell>
          <cell r="I1904" t="str">
            <v>Energy</v>
          </cell>
          <cell r="J1904" t="str">
            <v>Summer</v>
          </cell>
          <cell r="K1904" t="str">
            <v>Off Peak</v>
          </cell>
          <cell r="O1904" t="str">
            <v>N/A</v>
          </cell>
          <cell r="T1904">
            <v>0</v>
          </cell>
        </row>
        <row r="1905">
          <cell r="F1905" t="str">
            <v>B-19</v>
          </cell>
          <cell r="G1905" t="str">
            <v>AB32 Credit</v>
          </cell>
          <cell r="I1905" t="str">
            <v>Energy</v>
          </cell>
          <cell r="J1905" t="str">
            <v>Summer</v>
          </cell>
          <cell r="K1905" t="str">
            <v>Part Peak</v>
          </cell>
          <cell r="O1905" t="str">
            <v>N/A</v>
          </cell>
          <cell r="T1905">
            <v>0</v>
          </cell>
        </row>
        <row r="1906">
          <cell r="F1906" t="str">
            <v>B-19</v>
          </cell>
          <cell r="G1906" t="str">
            <v>AB32 Credit</v>
          </cell>
          <cell r="I1906" t="str">
            <v>Energy</v>
          </cell>
          <cell r="J1906" t="str">
            <v>Summer</v>
          </cell>
          <cell r="K1906" t="str">
            <v>Part Peak</v>
          </cell>
          <cell r="O1906" t="str">
            <v>N/A</v>
          </cell>
          <cell r="T1906">
            <v>0</v>
          </cell>
        </row>
        <row r="1907">
          <cell r="F1907" t="str">
            <v>B-19</v>
          </cell>
          <cell r="G1907" t="str">
            <v>AB32 Credit</v>
          </cell>
          <cell r="I1907" t="str">
            <v>Energy</v>
          </cell>
          <cell r="J1907" t="str">
            <v>Summer</v>
          </cell>
          <cell r="K1907" t="str">
            <v>Part Peak</v>
          </cell>
          <cell r="O1907" t="str">
            <v>N/A</v>
          </cell>
          <cell r="T1907">
            <v>0</v>
          </cell>
        </row>
        <row r="1908">
          <cell r="F1908" t="str">
            <v>B-19</v>
          </cell>
          <cell r="G1908" t="str">
            <v>AB32 Credit</v>
          </cell>
          <cell r="I1908" t="str">
            <v>Energy</v>
          </cell>
          <cell r="J1908" t="str">
            <v>Summer</v>
          </cell>
          <cell r="K1908" t="str">
            <v>Peak</v>
          </cell>
          <cell r="O1908" t="str">
            <v>N/A</v>
          </cell>
          <cell r="T1908">
            <v>0</v>
          </cell>
        </row>
        <row r="1909">
          <cell r="F1909" t="str">
            <v>B-19</v>
          </cell>
          <cell r="G1909" t="str">
            <v>AB32 Credit</v>
          </cell>
          <cell r="I1909" t="str">
            <v>Energy</v>
          </cell>
          <cell r="J1909" t="str">
            <v>Summer</v>
          </cell>
          <cell r="K1909" t="str">
            <v>Peak</v>
          </cell>
          <cell r="O1909" t="str">
            <v>N/A</v>
          </cell>
          <cell r="T1909">
            <v>0</v>
          </cell>
        </row>
        <row r="1910">
          <cell r="F1910" t="str">
            <v>B-19</v>
          </cell>
          <cell r="G1910" t="str">
            <v>AB32 Credit</v>
          </cell>
          <cell r="I1910" t="str">
            <v>Energy</v>
          </cell>
          <cell r="J1910" t="str">
            <v>Summer</v>
          </cell>
          <cell r="K1910" t="str">
            <v>Peak</v>
          </cell>
          <cell r="O1910" t="str">
            <v>N/A</v>
          </cell>
          <cell r="T1910">
            <v>0</v>
          </cell>
        </row>
        <row r="1911">
          <cell r="F1911" t="str">
            <v>B-19</v>
          </cell>
          <cell r="G1911" t="str">
            <v>AB32 Credit</v>
          </cell>
          <cell r="I1911" t="str">
            <v>Energy</v>
          </cell>
          <cell r="J1911" t="str">
            <v>Winter</v>
          </cell>
          <cell r="K1911" t="str">
            <v>Off Peak</v>
          </cell>
          <cell r="O1911" t="str">
            <v>N/A</v>
          </cell>
          <cell r="T1911">
            <v>0</v>
          </cell>
        </row>
        <row r="1912">
          <cell r="F1912" t="str">
            <v>B-19</v>
          </cell>
          <cell r="G1912" t="str">
            <v>AB32 Credit</v>
          </cell>
          <cell r="I1912" t="str">
            <v>Energy</v>
          </cell>
          <cell r="J1912" t="str">
            <v>Winter</v>
          </cell>
          <cell r="K1912" t="str">
            <v>Off Peak</v>
          </cell>
          <cell r="O1912" t="str">
            <v>N/A</v>
          </cell>
          <cell r="T1912">
            <v>0</v>
          </cell>
        </row>
        <row r="1913">
          <cell r="F1913" t="str">
            <v>B-19</v>
          </cell>
          <cell r="G1913" t="str">
            <v>AB32 Credit</v>
          </cell>
          <cell r="I1913" t="str">
            <v>Energy</v>
          </cell>
          <cell r="J1913" t="str">
            <v>Winter</v>
          </cell>
          <cell r="K1913" t="str">
            <v>Off Peak</v>
          </cell>
          <cell r="O1913" t="str">
            <v>N/A</v>
          </cell>
          <cell r="T1913">
            <v>0</v>
          </cell>
        </row>
        <row r="1914">
          <cell r="F1914" t="str">
            <v>B-19</v>
          </cell>
          <cell r="G1914" t="str">
            <v>AB32 Credit</v>
          </cell>
          <cell r="I1914" t="str">
            <v>Energy</v>
          </cell>
          <cell r="J1914" t="str">
            <v>Winter</v>
          </cell>
          <cell r="K1914" t="str">
            <v>Part Peak</v>
          </cell>
          <cell r="O1914" t="str">
            <v>N/A</v>
          </cell>
          <cell r="T1914">
            <v>0</v>
          </cell>
        </row>
        <row r="1915">
          <cell r="F1915" t="str">
            <v>B-19</v>
          </cell>
          <cell r="G1915" t="str">
            <v>AB32 Credit</v>
          </cell>
          <cell r="I1915" t="str">
            <v>Energy</v>
          </cell>
          <cell r="J1915" t="str">
            <v>Winter</v>
          </cell>
          <cell r="K1915" t="str">
            <v>Part Peak</v>
          </cell>
          <cell r="O1915" t="str">
            <v>N/A</v>
          </cell>
          <cell r="T1915">
            <v>0</v>
          </cell>
        </row>
        <row r="1916">
          <cell r="F1916" t="str">
            <v>B-19</v>
          </cell>
          <cell r="G1916" t="str">
            <v>AB32 Credit</v>
          </cell>
          <cell r="I1916" t="str">
            <v>Energy</v>
          </cell>
          <cell r="J1916" t="str">
            <v>Winter</v>
          </cell>
          <cell r="K1916" t="str">
            <v>Part Peak</v>
          </cell>
          <cell r="O1916" t="str">
            <v>N/A</v>
          </cell>
          <cell r="T1916">
            <v>0</v>
          </cell>
        </row>
        <row r="1917">
          <cell r="F1917" t="str">
            <v>B-19</v>
          </cell>
          <cell r="G1917" t="str">
            <v>AB32 Credit</v>
          </cell>
          <cell r="I1917" t="str">
            <v>Energy</v>
          </cell>
          <cell r="J1917" t="str">
            <v>Winter</v>
          </cell>
          <cell r="K1917" t="str">
            <v>Super Off</v>
          </cell>
          <cell r="O1917" t="str">
            <v>N/A</v>
          </cell>
          <cell r="T1917">
            <v>0</v>
          </cell>
        </row>
        <row r="1918">
          <cell r="F1918" t="str">
            <v>B-19</v>
          </cell>
          <cell r="G1918" t="str">
            <v>AB32 Credit</v>
          </cell>
          <cell r="I1918" t="str">
            <v>Energy</v>
          </cell>
          <cell r="J1918" t="str">
            <v>Winter</v>
          </cell>
          <cell r="K1918" t="str">
            <v>Super Off</v>
          </cell>
          <cell r="O1918" t="str">
            <v>N/A</v>
          </cell>
          <cell r="T1918">
            <v>0</v>
          </cell>
        </row>
        <row r="1919">
          <cell r="F1919" t="str">
            <v>B-19</v>
          </cell>
          <cell r="G1919" t="str">
            <v>AB32 Credit</v>
          </cell>
          <cell r="I1919" t="str">
            <v>Energy</v>
          </cell>
          <cell r="J1919" t="str">
            <v>Winter</v>
          </cell>
          <cell r="K1919" t="str">
            <v>Super Off</v>
          </cell>
          <cell r="O1919" t="str">
            <v>N/A</v>
          </cell>
          <cell r="T1919">
            <v>0</v>
          </cell>
        </row>
        <row r="1920">
          <cell r="F1920" t="str">
            <v>B-19</v>
          </cell>
          <cell r="G1920" t="str">
            <v>AB32 Credit</v>
          </cell>
          <cell r="I1920" t="str">
            <v>Energy</v>
          </cell>
          <cell r="J1920" t="str">
            <v>Summer</v>
          </cell>
          <cell r="K1920" t="str">
            <v>Off Peak</v>
          </cell>
          <cell r="O1920" t="str">
            <v>N/A</v>
          </cell>
          <cell r="T1920">
            <v>0</v>
          </cell>
        </row>
        <row r="1921">
          <cell r="F1921" t="str">
            <v>B-19</v>
          </cell>
          <cell r="G1921" t="str">
            <v>AB32 Credit</v>
          </cell>
          <cell r="I1921" t="str">
            <v>Energy</v>
          </cell>
          <cell r="J1921" t="str">
            <v>Summer</v>
          </cell>
          <cell r="K1921" t="str">
            <v>Off Peak</v>
          </cell>
          <cell r="O1921" t="str">
            <v>N/A</v>
          </cell>
          <cell r="T1921">
            <v>305756710.22008198</v>
          </cell>
        </row>
        <row r="1922">
          <cell r="F1922" t="str">
            <v>B-19</v>
          </cell>
          <cell r="G1922" t="str">
            <v>AB32 Credit</v>
          </cell>
          <cell r="I1922" t="str">
            <v>Energy</v>
          </cell>
          <cell r="J1922" t="str">
            <v>Summer</v>
          </cell>
          <cell r="K1922" t="str">
            <v>Off Peak</v>
          </cell>
          <cell r="O1922" t="str">
            <v>N/A</v>
          </cell>
          <cell r="T1922">
            <v>0</v>
          </cell>
        </row>
        <row r="1923">
          <cell r="F1923" t="str">
            <v>B-19</v>
          </cell>
          <cell r="G1923" t="str">
            <v>AB32 Credit</v>
          </cell>
          <cell r="I1923" t="str">
            <v>Energy</v>
          </cell>
          <cell r="J1923" t="str">
            <v>Summer</v>
          </cell>
          <cell r="K1923" t="str">
            <v>Part Peak</v>
          </cell>
          <cell r="O1923" t="str">
            <v>N/A</v>
          </cell>
          <cell r="T1923">
            <v>0</v>
          </cell>
        </row>
        <row r="1924">
          <cell r="F1924" t="str">
            <v>B-19</v>
          </cell>
          <cell r="G1924" t="str">
            <v>AB32 Credit</v>
          </cell>
          <cell r="I1924" t="str">
            <v>Energy</v>
          </cell>
          <cell r="J1924" t="str">
            <v>Summer</v>
          </cell>
          <cell r="K1924" t="str">
            <v>Part Peak</v>
          </cell>
          <cell r="O1924" t="str">
            <v>N/A</v>
          </cell>
          <cell r="T1924">
            <v>84331778.709346682</v>
          </cell>
        </row>
        <row r="1925">
          <cell r="F1925" t="str">
            <v>B-19</v>
          </cell>
          <cell r="G1925" t="str">
            <v>AB32 Credit</v>
          </cell>
          <cell r="I1925" t="str">
            <v>Energy</v>
          </cell>
          <cell r="J1925" t="str">
            <v>Summer</v>
          </cell>
          <cell r="K1925" t="str">
            <v>Part Peak</v>
          </cell>
          <cell r="O1925" t="str">
            <v>N/A</v>
          </cell>
          <cell r="T1925">
            <v>0</v>
          </cell>
        </row>
        <row r="1926">
          <cell r="F1926" t="str">
            <v>B-19</v>
          </cell>
          <cell r="G1926" t="str">
            <v>AB32 Credit</v>
          </cell>
          <cell r="I1926" t="str">
            <v>Energy</v>
          </cell>
          <cell r="J1926" t="str">
            <v>Summer</v>
          </cell>
          <cell r="K1926" t="str">
            <v>Peak</v>
          </cell>
          <cell r="O1926" t="str">
            <v>N/A</v>
          </cell>
          <cell r="T1926">
            <v>0</v>
          </cell>
        </row>
        <row r="1927">
          <cell r="F1927" t="str">
            <v>B-19</v>
          </cell>
          <cell r="G1927" t="str">
            <v>AB32 Credit</v>
          </cell>
          <cell r="I1927" t="str">
            <v>Energy</v>
          </cell>
          <cell r="J1927" t="str">
            <v>Summer</v>
          </cell>
          <cell r="K1927" t="str">
            <v>Peak</v>
          </cell>
          <cell r="O1927" t="str">
            <v>N/A</v>
          </cell>
          <cell r="T1927">
            <v>117484157.4652454</v>
          </cell>
        </row>
        <row r="1928">
          <cell r="F1928" t="str">
            <v>B-19</v>
          </cell>
          <cell r="G1928" t="str">
            <v>AB32 Credit</v>
          </cell>
          <cell r="I1928" t="str">
            <v>Energy</v>
          </cell>
          <cell r="J1928" t="str">
            <v>Summer</v>
          </cell>
          <cell r="K1928" t="str">
            <v>Peak</v>
          </cell>
          <cell r="O1928" t="str">
            <v>N/A</v>
          </cell>
          <cell r="T1928">
            <v>0</v>
          </cell>
        </row>
        <row r="1929">
          <cell r="F1929" t="str">
            <v>B-19</v>
          </cell>
          <cell r="G1929" t="str">
            <v>AB32 Credit</v>
          </cell>
          <cell r="I1929" t="str">
            <v>Energy</v>
          </cell>
          <cell r="J1929" t="str">
            <v>Winter</v>
          </cell>
          <cell r="K1929" t="str">
            <v>Off Peak</v>
          </cell>
          <cell r="O1929" t="str">
            <v>N/A</v>
          </cell>
          <cell r="T1929">
            <v>0</v>
          </cell>
        </row>
        <row r="1930">
          <cell r="F1930" t="str">
            <v>B-19</v>
          </cell>
          <cell r="G1930" t="str">
            <v>AB32 Credit</v>
          </cell>
          <cell r="I1930" t="str">
            <v>Energy</v>
          </cell>
          <cell r="J1930" t="str">
            <v>Winter</v>
          </cell>
          <cell r="K1930" t="str">
            <v>Off Peak</v>
          </cell>
          <cell r="O1930" t="str">
            <v>N/A</v>
          </cell>
          <cell r="T1930">
            <v>640332379.26032293</v>
          </cell>
        </row>
        <row r="1931">
          <cell r="F1931" t="str">
            <v>B-19</v>
          </cell>
          <cell r="G1931" t="str">
            <v>AB32 Credit</v>
          </cell>
          <cell r="I1931" t="str">
            <v>Energy</v>
          </cell>
          <cell r="J1931" t="str">
            <v>Winter</v>
          </cell>
          <cell r="K1931" t="str">
            <v>Off Peak</v>
          </cell>
          <cell r="O1931" t="str">
            <v>N/A</v>
          </cell>
          <cell r="T1931">
            <v>0</v>
          </cell>
        </row>
        <row r="1932">
          <cell r="F1932" t="str">
            <v>B-19</v>
          </cell>
          <cell r="G1932" t="str">
            <v>AB32 Credit</v>
          </cell>
          <cell r="I1932" t="str">
            <v>Energy</v>
          </cell>
          <cell r="J1932" t="str">
            <v>Winter</v>
          </cell>
          <cell r="K1932" t="str">
            <v>Part Peak</v>
          </cell>
          <cell r="O1932" t="str">
            <v>N/A</v>
          </cell>
          <cell r="T1932">
            <v>0</v>
          </cell>
        </row>
        <row r="1933">
          <cell r="F1933" t="str">
            <v>B-19</v>
          </cell>
          <cell r="G1933" t="str">
            <v>AB32 Credit</v>
          </cell>
          <cell r="I1933" t="str">
            <v>Energy</v>
          </cell>
          <cell r="J1933" t="str">
            <v>Winter</v>
          </cell>
          <cell r="K1933" t="str">
            <v>Part Peak</v>
          </cell>
          <cell r="O1933" t="str">
            <v>N/A</v>
          </cell>
          <cell r="T1933">
            <v>204159920.73380977</v>
          </cell>
        </row>
        <row r="1934">
          <cell r="F1934" t="str">
            <v>B-19</v>
          </cell>
          <cell r="G1934" t="str">
            <v>AB32 Credit</v>
          </cell>
          <cell r="I1934" t="str">
            <v>Energy</v>
          </cell>
          <cell r="J1934" t="str">
            <v>Winter</v>
          </cell>
          <cell r="K1934" t="str">
            <v>Part Peak</v>
          </cell>
          <cell r="O1934" t="str">
            <v>N/A</v>
          </cell>
          <cell r="T1934">
            <v>0</v>
          </cell>
        </row>
        <row r="1935">
          <cell r="F1935" t="str">
            <v>B-19</v>
          </cell>
          <cell r="G1935" t="str">
            <v>AB32 Credit</v>
          </cell>
          <cell r="I1935" t="str">
            <v>Energy</v>
          </cell>
          <cell r="J1935" t="str">
            <v>Winter</v>
          </cell>
          <cell r="K1935" t="str">
            <v>Super Off</v>
          </cell>
          <cell r="O1935" t="str">
            <v>N/A</v>
          </cell>
          <cell r="T1935">
            <v>0</v>
          </cell>
        </row>
        <row r="1936">
          <cell r="F1936" t="str">
            <v>B-19</v>
          </cell>
          <cell r="G1936" t="str">
            <v>AB32 Credit</v>
          </cell>
          <cell r="I1936" t="str">
            <v>Energy</v>
          </cell>
          <cell r="J1936" t="str">
            <v>Winter</v>
          </cell>
          <cell r="K1936" t="str">
            <v>Super Off</v>
          </cell>
          <cell r="O1936" t="str">
            <v>N/A</v>
          </cell>
          <cell r="T1936">
            <v>68626788.85906589</v>
          </cell>
        </row>
        <row r="1937">
          <cell r="F1937" t="str">
            <v>B-19</v>
          </cell>
          <cell r="G1937" t="str">
            <v>AB32 Credit</v>
          </cell>
          <cell r="I1937" t="str">
            <v>Energy</v>
          </cell>
          <cell r="J1937" t="str">
            <v>Winter</v>
          </cell>
          <cell r="K1937" t="str">
            <v>Super Off</v>
          </cell>
          <cell r="O1937" t="str">
            <v>N/A</v>
          </cell>
          <cell r="T1937">
            <v>0</v>
          </cell>
        </row>
        <row r="1938">
          <cell r="F1938" t="str">
            <v>B-19</v>
          </cell>
          <cell r="G1938" t="str">
            <v>CTC</v>
          </cell>
          <cell r="I1938" t="str">
            <v>DL</v>
          </cell>
          <cell r="J1938" t="str">
            <v>N/A</v>
          </cell>
          <cell r="K1938" t="str">
            <v>N/A</v>
          </cell>
          <cell r="O1938" t="str">
            <v>N/A</v>
          </cell>
          <cell r="T1938">
            <v>0</v>
          </cell>
        </row>
        <row r="1939">
          <cell r="F1939" t="str">
            <v>B-19</v>
          </cell>
          <cell r="G1939" t="str">
            <v>CTC</v>
          </cell>
          <cell r="I1939" t="str">
            <v>DL</v>
          </cell>
          <cell r="J1939" t="str">
            <v>N/A</v>
          </cell>
          <cell r="K1939" t="str">
            <v>N/A</v>
          </cell>
          <cell r="O1939" t="str">
            <v>N/A</v>
          </cell>
          <cell r="T1939">
            <v>0</v>
          </cell>
        </row>
        <row r="1940">
          <cell r="F1940" t="str">
            <v>B-19</v>
          </cell>
          <cell r="G1940" t="str">
            <v>CTC</v>
          </cell>
          <cell r="I1940" t="str">
            <v>DL</v>
          </cell>
          <cell r="J1940" t="str">
            <v>N/A</v>
          </cell>
          <cell r="K1940" t="str">
            <v>N/A</v>
          </cell>
          <cell r="O1940" t="str">
            <v>N/A</v>
          </cell>
          <cell r="T1940">
            <v>0</v>
          </cell>
        </row>
        <row r="1941">
          <cell r="F1941" t="str">
            <v>B-19</v>
          </cell>
          <cell r="G1941" t="str">
            <v>CTC</v>
          </cell>
          <cell r="I1941" t="str">
            <v>DL</v>
          </cell>
          <cell r="J1941" t="str">
            <v>N/A</v>
          </cell>
          <cell r="K1941" t="str">
            <v>N/A</v>
          </cell>
          <cell r="O1941" t="str">
            <v>N/A</v>
          </cell>
          <cell r="T1941">
            <v>0</v>
          </cell>
        </row>
        <row r="1942">
          <cell r="F1942" t="str">
            <v>B-19</v>
          </cell>
          <cell r="G1942" t="str">
            <v>CTC</v>
          </cell>
          <cell r="I1942" t="str">
            <v>DL</v>
          </cell>
          <cell r="J1942" t="str">
            <v>N/A</v>
          </cell>
          <cell r="K1942" t="str">
            <v>N/A</v>
          </cell>
          <cell r="O1942" t="str">
            <v>N/A</v>
          </cell>
          <cell r="T1942">
            <v>0</v>
          </cell>
        </row>
        <row r="1943">
          <cell r="F1943" t="str">
            <v>B-19</v>
          </cell>
          <cell r="G1943" t="str">
            <v>CTC</v>
          </cell>
          <cell r="I1943" t="str">
            <v>DL</v>
          </cell>
          <cell r="J1943" t="str">
            <v>N/A</v>
          </cell>
          <cell r="K1943" t="str">
            <v>N/A</v>
          </cell>
          <cell r="O1943" t="str">
            <v>N/A</v>
          </cell>
          <cell r="T1943">
            <v>0</v>
          </cell>
        </row>
        <row r="1944">
          <cell r="F1944" t="str">
            <v>B-19</v>
          </cell>
          <cell r="G1944" t="str">
            <v>CTC</v>
          </cell>
          <cell r="I1944" t="str">
            <v>Energy</v>
          </cell>
          <cell r="J1944" t="str">
            <v>Summer</v>
          </cell>
          <cell r="K1944" t="str">
            <v>Off Peak</v>
          </cell>
          <cell r="O1944" t="str">
            <v>N/A</v>
          </cell>
          <cell r="T1944">
            <v>58925112.066903993</v>
          </cell>
        </row>
        <row r="1945">
          <cell r="F1945" t="str">
            <v>B-19</v>
          </cell>
          <cell r="G1945" t="str">
            <v>CTC</v>
          </cell>
          <cell r="I1945" t="str">
            <v>Energy</v>
          </cell>
          <cell r="J1945" t="str">
            <v>Summer</v>
          </cell>
          <cell r="K1945" t="str">
            <v>Off Peak</v>
          </cell>
          <cell r="O1945" t="str">
            <v>N/A</v>
          </cell>
          <cell r="T1945">
            <v>143383530.03368902</v>
          </cell>
        </row>
        <row r="1946">
          <cell r="F1946" t="str">
            <v>B-19</v>
          </cell>
          <cell r="G1946" t="str">
            <v>CTC</v>
          </cell>
          <cell r="I1946" t="str">
            <v>Energy</v>
          </cell>
          <cell r="J1946" t="str">
            <v>Summer</v>
          </cell>
          <cell r="K1946" t="str">
            <v>Off Peak</v>
          </cell>
          <cell r="O1946" t="str">
            <v>N/A</v>
          </cell>
          <cell r="T1946">
            <v>1205539.4655480001</v>
          </cell>
        </row>
        <row r="1947">
          <cell r="F1947" t="str">
            <v>B-19</v>
          </cell>
          <cell r="G1947" t="str">
            <v>CTC</v>
          </cell>
          <cell r="I1947" t="str">
            <v>Energy</v>
          </cell>
          <cell r="J1947" t="str">
            <v>Summer</v>
          </cell>
          <cell r="K1947" t="str">
            <v>Part Peak</v>
          </cell>
          <cell r="O1947" t="str">
            <v>N/A</v>
          </cell>
          <cell r="T1947">
            <v>14524134.542145999</v>
          </cell>
        </row>
        <row r="1948">
          <cell r="F1948" t="str">
            <v>B-19</v>
          </cell>
          <cell r="G1948" t="str">
            <v>CTC</v>
          </cell>
          <cell r="I1948" t="str">
            <v>Energy</v>
          </cell>
          <cell r="J1948" t="str">
            <v>Summer</v>
          </cell>
          <cell r="K1948" t="str">
            <v>Part Peak</v>
          </cell>
          <cell r="O1948" t="str">
            <v>N/A</v>
          </cell>
          <cell r="T1948">
            <v>25742372.254190996</v>
          </cell>
        </row>
        <row r="1949">
          <cell r="F1949" t="str">
            <v>B-19</v>
          </cell>
          <cell r="G1949" t="str">
            <v>CTC</v>
          </cell>
          <cell r="I1949" t="str">
            <v>Energy</v>
          </cell>
          <cell r="J1949" t="str">
            <v>Summer</v>
          </cell>
          <cell r="K1949" t="str">
            <v>Part Peak</v>
          </cell>
          <cell r="O1949" t="str">
            <v>N/A</v>
          </cell>
          <cell r="T1949">
            <v>297999.51916199998</v>
          </cell>
        </row>
        <row r="1950">
          <cell r="F1950" t="str">
            <v>B-19</v>
          </cell>
          <cell r="G1950" t="str">
            <v>CTC</v>
          </cell>
          <cell r="I1950" t="str">
            <v>Energy</v>
          </cell>
          <cell r="J1950" t="str">
            <v>Summer</v>
          </cell>
          <cell r="K1950" t="str">
            <v>Peak</v>
          </cell>
          <cell r="O1950" t="str">
            <v>N/A</v>
          </cell>
          <cell r="T1950">
            <v>21359634.931065999</v>
          </cell>
        </row>
        <row r="1951">
          <cell r="F1951" t="str">
            <v>B-19</v>
          </cell>
          <cell r="G1951" t="str">
            <v>CTC</v>
          </cell>
          <cell r="I1951" t="str">
            <v>Energy</v>
          </cell>
          <cell r="J1951" t="str">
            <v>Summer</v>
          </cell>
          <cell r="K1951" t="str">
            <v>Peak</v>
          </cell>
          <cell r="O1951" t="str">
            <v>N/A</v>
          </cell>
          <cell r="T1951">
            <v>56392668.927670002</v>
          </cell>
        </row>
        <row r="1952">
          <cell r="F1952" t="str">
            <v>B-19</v>
          </cell>
          <cell r="G1952" t="str">
            <v>CTC</v>
          </cell>
          <cell r="I1952" t="str">
            <v>Energy</v>
          </cell>
          <cell r="J1952" t="str">
            <v>Summer</v>
          </cell>
          <cell r="K1952" t="str">
            <v>Peak</v>
          </cell>
          <cell r="O1952" t="str">
            <v>N/A</v>
          </cell>
          <cell r="T1952">
            <v>361379.35972000001</v>
          </cell>
        </row>
        <row r="1953">
          <cell r="F1953" t="str">
            <v>B-19</v>
          </cell>
          <cell r="G1953" t="str">
            <v>CTC</v>
          </cell>
          <cell r="I1953" t="str">
            <v>Energy</v>
          </cell>
          <cell r="J1953" t="str">
            <v>Winter</v>
          </cell>
          <cell r="K1953" t="str">
            <v>Off Peak</v>
          </cell>
          <cell r="O1953" t="str">
            <v>N/A</v>
          </cell>
          <cell r="T1953">
            <v>137093950.40653899</v>
          </cell>
        </row>
        <row r="1954">
          <cell r="F1954" t="str">
            <v>B-19</v>
          </cell>
          <cell r="G1954" t="str">
            <v>CTC</v>
          </cell>
          <cell r="I1954" t="str">
            <v>Energy</v>
          </cell>
          <cell r="J1954" t="str">
            <v>Winter</v>
          </cell>
          <cell r="K1954" t="str">
            <v>Off Peak</v>
          </cell>
          <cell r="O1954" t="str">
            <v>N/A</v>
          </cell>
          <cell r="T1954">
            <v>315624682.13320398</v>
          </cell>
        </row>
        <row r="1955">
          <cell r="F1955" t="str">
            <v>B-19</v>
          </cell>
          <cell r="G1955" t="str">
            <v>CTC</v>
          </cell>
          <cell r="I1955" t="str">
            <v>Energy</v>
          </cell>
          <cell r="J1955" t="str">
            <v>Winter</v>
          </cell>
          <cell r="K1955" t="str">
            <v>Off Peak</v>
          </cell>
          <cell r="O1955" t="str">
            <v>N/A</v>
          </cell>
          <cell r="T1955">
            <v>2933024.5660850001</v>
          </cell>
        </row>
        <row r="1956">
          <cell r="F1956" t="str">
            <v>B-19</v>
          </cell>
          <cell r="G1956" t="str">
            <v>CTC</v>
          </cell>
          <cell r="I1956" t="str">
            <v>Energy</v>
          </cell>
          <cell r="J1956" t="str">
            <v>Winter</v>
          </cell>
          <cell r="K1956" t="str">
            <v>Part Peak</v>
          </cell>
          <cell r="O1956" t="str">
            <v>N/A</v>
          </cell>
          <cell r="T1956">
            <v>44735440.047339</v>
          </cell>
        </row>
        <row r="1957">
          <cell r="F1957" t="str">
            <v>B-19</v>
          </cell>
          <cell r="G1957" t="str">
            <v>CTC</v>
          </cell>
          <cell r="I1957" t="str">
            <v>Energy</v>
          </cell>
          <cell r="J1957" t="str">
            <v>Winter</v>
          </cell>
          <cell r="K1957" t="str">
            <v>Part Peak</v>
          </cell>
          <cell r="O1957" t="str">
            <v>N/A</v>
          </cell>
          <cell r="T1957">
            <v>123414142.36082399</v>
          </cell>
        </row>
        <row r="1958">
          <cell r="F1958" t="str">
            <v>B-19</v>
          </cell>
          <cell r="G1958" t="str">
            <v>CTC</v>
          </cell>
          <cell r="I1958" t="str">
            <v>Energy</v>
          </cell>
          <cell r="J1958" t="str">
            <v>Winter</v>
          </cell>
          <cell r="K1958" t="str">
            <v>Part Peak</v>
          </cell>
          <cell r="O1958" t="str">
            <v>N/A</v>
          </cell>
          <cell r="T1958">
            <v>747278.93178900005</v>
          </cell>
        </row>
        <row r="1959">
          <cell r="F1959" t="str">
            <v>B-19</v>
          </cell>
          <cell r="G1959" t="str">
            <v>CTC</v>
          </cell>
          <cell r="I1959" t="str">
            <v>Energy</v>
          </cell>
          <cell r="J1959" t="str">
            <v>Winter</v>
          </cell>
          <cell r="K1959" t="str">
            <v>Super Off</v>
          </cell>
          <cell r="O1959" t="str">
            <v>N/A</v>
          </cell>
          <cell r="T1959">
            <v>10128702.140552001</v>
          </cell>
        </row>
        <row r="1960">
          <cell r="F1960" t="str">
            <v>B-19</v>
          </cell>
          <cell r="G1960" t="str">
            <v>CTC</v>
          </cell>
          <cell r="I1960" t="str">
            <v>Energy</v>
          </cell>
          <cell r="J1960" t="str">
            <v>Winter</v>
          </cell>
          <cell r="K1960" t="str">
            <v>Super Off</v>
          </cell>
          <cell r="O1960" t="str">
            <v>N/A</v>
          </cell>
          <cell r="T1960">
            <v>62279938.691081002</v>
          </cell>
        </row>
        <row r="1961">
          <cell r="F1961" t="str">
            <v>B-19</v>
          </cell>
          <cell r="G1961" t="str">
            <v>CTC</v>
          </cell>
          <cell r="I1961" t="str">
            <v>Energy</v>
          </cell>
          <cell r="J1961" t="str">
            <v>Winter</v>
          </cell>
          <cell r="K1961" t="str">
            <v>Super Off</v>
          </cell>
          <cell r="O1961" t="str">
            <v>N/A</v>
          </cell>
          <cell r="T1961">
            <v>228620.093226</v>
          </cell>
        </row>
        <row r="1962">
          <cell r="F1962" t="str">
            <v>B-19</v>
          </cell>
          <cell r="G1962" t="str">
            <v>CTC</v>
          </cell>
          <cell r="I1962" t="str">
            <v>Energy</v>
          </cell>
          <cell r="J1962" t="str">
            <v>Summer</v>
          </cell>
          <cell r="K1962" t="str">
            <v>Off Peak</v>
          </cell>
          <cell r="O1962" t="str">
            <v>N/A</v>
          </cell>
          <cell r="T1962">
            <v>28419200.488141</v>
          </cell>
        </row>
        <row r="1963">
          <cell r="F1963" t="str">
            <v>B-19</v>
          </cell>
          <cell r="G1963" t="str">
            <v>CTC</v>
          </cell>
          <cell r="I1963" t="str">
            <v>Energy</v>
          </cell>
          <cell r="J1963" t="str">
            <v>Summer</v>
          </cell>
          <cell r="K1963" t="str">
            <v>Off Peak</v>
          </cell>
          <cell r="O1963" t="str">
            <v>N/A</v>
          </cell>
          <cell r="T1963">
            <v>414986035.73017597</v>
          </cell>
        </row>
        <row r="1964">
          <cell r="F1964" t="str">
            <v>B-19</v>
          </cell>
          <cell r="G1964" t="str">
            <v>CTC</v>
          </cell>
          <cell r="I1964" t="str">
            <v>Energy</v>
          </cell>
          <cell r="J1964" t="str">
            <v>Summer</v>
          </cell>
          <cell r="K1964" t="str">
            <v>Off Peak</v>
          </cell>
          <cell r="O1964" t="str">
            <v>N/A</v>
          </cell>
          <cell r="T1964">
            <v>913600.51141299994</v>
          </cell>
        </row>
        <row r="1965">
          <cell r="F1965" t="str">
            <v>B-19</v>
          </cell>
          <cell r="G1965" t="str">
            <v>CTC</v>
          </cell>
          <cell r="I1965" t="str">
            <v>Energy</v>
          </cell>
          <cell r="J1965" t="str">
            <v>Summer</v>
          </cell>
          <cell r="K1965" t="str">
            <v>Part Peak</v>
          </cell>
          <cell r="O1965" t="str">
            <v>N/A</v>
          </cell>
          <cell r="T1965">
            <v>7313010.8019909998</v>
          </cell>
        </row>
        <row r="1966">
          <cell r="F1966" t="str">
            <v>B-19</v>
          </cell>
          <cell r="G1966" t="str">
            <v>CTC</v>
          </cell>
          <cell r="I1966" t="str">
            <v>Energy</v>
          </cell>
          <cell r="J1966" t="str">
            <v>Summer</v>
          </cell>
          <cell r="K1966" t="str">
            <v>Part Peak</v>
          </cell>
          <cell r="O1966" t="str">
            <v>N/A</v>
          </cell>
          <cell r="T1966">
            <v>116234915.171882</v>
          </cell>
        </row>
        <row r="1967">
          <cell r="F1967" t="str">
            <v>B-19</v>
          </cell>
          <cell r="G1967" t="str">
            <v>CTC</v>
          </cell>
          <cell r="I1967" t="str">
            <v>Energy</v>
          </cell>
          <cell r="J1967" t="str">
            <v>Summer</v>
          </cell>
          <cell r="K1967" t="str">
            <v>Part Peak</v>
          </cell>
          <cell r="O1967" t="str">
            <v>N/A</v>
          </cell>
          <cell r="T1967">
            <v>243995.29588200001</v>
          </cell>
        </row>
        <row r="1968">
          <cell r="F1968" t="str">
            <v>B-19</v>
          </cell>
          <cell r="G1968" t="str">
            <v>CTC</v>
          </cell>
          <cell r="I1968" t="str">
            <v>Energy</v>
          </cell>
          <cell r="J1968" t="str">
            <v>Summer</v>
          </cell>
          <cell r="K1968" t="str">
            <v>Peak</v>
          </cell>
          <cell r="O1968" t="str">
            <v>N/A</v>
          </cell>
          <cell r="T1968">
            <v>10140942.338238001</v>
          </cell>
        </row>
        <row r="1969">
          <cell r="F1969" t="str">
            <v>B-19</v>
          </cell>
          <cell r="G1969" t="str">
            <v>CTC</v>
          </cell>
          <cell r="I1969" t="str">
            <v>Energy</v>
          </cell>
          <cell r="J1969" t="str">
            <v>Summer</v>
          </cell>
          <cell r="K1969" t="str">
            <v>Peak</v>
          </cell>
          <cell r="O1969" t="str">
            <v>N/A</v>
          </cell>
          <cell r="T1969">
            <v>166469822.093238</v>
          </cell>
        </row>
        <row r="1970">
          <cell r="F1970" t="str">
            <v>B-19</v>
          </cell>
          <cell r="G1970" t="str">
            <v>CTC</v>
          </cell>
          <cell r="I1970" t="str">
            <v>Energy</v>
          </cell>
          <cell r="J1970" t="str">
            <v>Summer</v>
          </cell>
          <cell r="K1970" t="str">
            <v>Peak</v>
          </cell>
          <cell r="O1970" t="str">
            <v>N/A</v>
          </cell>
          <cell r="T1970">
            <v>306241.506551</v>
          </cell>
        </row>
        <row r="1971">
          <cell r="F1971" t="str">
            <v>B-19</v>
          </cell>
          <cell r="G1971" t="str">
            <v>CTC</v>
          </cell>
          <cell r="I1971" t="str">
            <v>Energy</v>
          </cell>
          <cell r="J1971" t="str">
            <v>Winter</v>
          </cell>
          <cell r="K1971" t="str">
            <v>Off Peak</v>
          </cell>
          <cell r="O1971" t="str">
            <v>N/A</v>
          </cell>
          <cell r="T1971">
            <v>65579497.518883996</v>
          </cell>
        </row>
        <row r="1972">
          <cell r="F1972" t="str">
            <v>B-19</v>
          </cell>
          <cell r="G1972" t="str">
            <v>CTC</v>
          </cell>
          <cell r="I1972" t="str">
            <v>Energy</v>
          </cell>
          <cell r="J1972" t="str">
            <v>Winter</v>
          </cell>
          <cell r="K1972" t="str">
            <v>Off Peak</v>
          </cell>
          <cell r="O1972" t="str">
            <v>N/A</v>
          </cell>
          <cell r="T1972">
            <v>865525633.25376105</v>
          </cell>
        </row>
        <row r="1973">
          <cell r="F1973" t="str">
            <v>B-19</v>
          </cell>
          <cell r="G1973" t="str">
            <v>CTC</v>
          </cell>
          <cell r="I1973" t="str">
            <v>Energy</v>
          </cell>
          <cell r="J1973" t="str">
            <v>Winter</v>
          </cell>
          <cell r="K1973" t="str">
            <v>Off Peak</v>
          </cell>
          <cell r="O1973" t="str">
            <v>N/A</v>
          </cell>
          <cell r="T1973">
            <v>2382754.354121</v>
          </cell>
        </row>
        <row r="1974">
          <cell r="F1974" t="str">
            <v>B-19</v>
          </cell>
          <cell r="G1974" t="str">
            <v>CTC</v>
          </cell>
          <cell r="I1974" t="str">
            <v>Energy</v>
          </cell>
          <cell r="J1974" t="str">
            <v>Winter</v>
          </cell>
          <cell r="K1974" t="str">
            <v>Part Peak</v>
          </cell>
          <cell r="O1974" t="str">
            <v>N/A</v>
          </cell>
          <cell r="T1974">
            <v>19887533.197944999</v>
          </cell>
        </row>
        <row r="1975">
          <cell r="F1975" t="str">
            <v>B-19</v>
          </cell>
          <cell r="G1975" t="str">
            <v>CTC</v>
          </cell>
          <cell r="I1975" t="str">
            <v>Energy</v>
          </cell>
          <cell r="J1975" t="str">
            <v>Winter</v>
          </cell>
          <cell r="K1975" t="str">
            <v>Part Peak</v>
          </cell>
          <cell r="O1975" t="str">
            <v>N/A</v>
          </cell>
          <cell r="T1975">
            <v>279208937.13447201</v>
          </cell>
        </row>
        <row r="1976">
          <cell r="F1976" t="str">
            <v>B-19</v>
          </cell>
          <cell r="G1976" t="str">
            <v>CTC</v>
          </cell>
          <cell r="I1976" t="str">
            <v>Energy</v>
          </cell>
          <cell r="J1976" t="str">
            <v>Winter</v>
          </cell>
          <cell r="K1976" t="str">
            <v>Part Peak</v>
          </cell>
          <cell r="O1976" t="str">
            <v>N/A</v>
          </cell>
          <cell r="T1976">
            <v>646573.38876600005</v>
          </cell>
        </row>
        <row r="1977">
          <cell r="F1977" t="str">
            <v>B-19</v>
          </cell>
          <cell r="G1977" t="str">
            <v>CTC</v>
          </cell>
          <cell r="I1977" t="str">
            <v>Energy</v>
          </cell>
          <cell r="J1977" t="str">
            <v>Winter</v>
          </cell>
          <cell r="K1977" t="str">
            <v>Super Off</v>
          </cell>
          <cell r="O1977" t="str">
            <v>N/A</v>
          </cell>
          <cell r="T1977">
            <v>5747422.7395390002</v>
          </cell>
        </row>
        <row r="1978">
          <cell r="F1978" t="str">
            <v>B-19</v>
          </cell>
          <cell r="G1978" t="str">
            <v>CTC</v>
          </cell>
          <cell r="I1978" t="str">
            <v>Energy</v>
          </cell>
          <cell r="J1978" t="str">
            <v>Winter</v>
          </cell>
          <cell r="K1978" t="str">
            <v>Super Off</v>
          </cell>
          <cell r="O1978" t="str">
            <v>N/A</v>
          </cell>
          <cell r="T1978">
            <v>80749832.12771</v>
          </cell>
        </row>
        <row r="1979">
          <cell r="F1979" t="str">
            <v>B-19</v>
          </cell>
          <cell r="G1979" t="str">
            <v>CTC</v>
          </cell>
          <cell r="I1979" t="str">
            <v>Energy</v>
          </cell>
          <cell r="J1979" t="str">
            <v>Winter</v>
          </cell>
          <cell r="K1979" t="str">
            <v>Super Off</v>
          </cell>
          <cell r="O1979" t="str">
            <v>N/A</v>
          </cell>
          <cell r="T1979">
            <v>207939.767345</v>
          </cell>
        </row>
        <row r="1980">
          <cell r="F1980" t="str">
            <v>B-19</v>
          </cell>
          <cell r="G1980" t="str">
            <v>Distribution</v>
          </cell>
          <cell r="I1980" t="str">
            <v>Customer</v>
          </cell>
          <cell r="J1980" t="str">
            <v>Summer</v>
          </cell>
          <cell r="K1980" t="str">
            <v>Smart Meter</v>
          </cell>
          <cell r="O1980" t="str">
            <v>N/A</v>
          </cell>
          <cell r="T1980">
            <v>20.473222</v>
          </cell>
        </row>
        <row r="1981">
          <cell r="F1981" t="str">
            <v>B-19</v>
          </cell>
          <cell r="G1981" t="str">
            <v>Distribution</v>
          </cell>
          <cell r="I1981" t="str">
            <v>Customer</v>
          </cell>
          <cell r="J1981" t="str">
            <v>Winter</v>
          </cell>
          <cell r="K1981" t="str">
            <v>Smart Meter</v>
          </cell>
          <cell r="O1981" t="str">
            <v>N/A</v>
          </cell>
          <cell r="T1981">
            <v>39.917532000000001</v>
          </cell>
        </row>
        <row r="1982">
          <cell r="F1982" t="str">
            <v>B-19</v>
          </cell>
          <cell r="G1982" t="str">
            <v>Distribution</v>
          </cell>
          <cell r="I1982" t="str">
            <v>Customer</v>
          </cell>
          <cell r="J1982" t="str">
            <v>Summer</v>
          </cell>
          <cell r="K1982" t="str">
            <v>Smart Meter V</v>
          </cell>
          <cell r="O1982" t="str">
            <v>N/A</v>
          </cell>
          <cell r="T1982">
            <v>52.650857999999999</v>
          </cell>
        </row>
        <row r="1983">
          <cell r="F1983" t="str">
            <v>B-19</v>
          </cell>
          <cell r="G1983" t="str">
            <v>Distribution</v>
          </cell>
          <cell r="I1983" t="str">
            <v>Customer</v>
          </cell>
          <cell r="J1983" t="str">
            <v>Winter</v>
          </cell>
          <cell r="K1983" t="str">
            <v>Smart Meter V</v>
          </cell>
          <cell r="O1983" t="str">
            <v>N/A</v>
          </cell>
          <cell r="T1983">
            <v>94.797579999999996</v>
          </cell>
        </row>
        <row r="1984">
          <cell r="F1984" t="str">
            <v>B-19</v>
          </cell>
          <cell r="G1984" t="str">
            <v>Distribution</v>
          </cell>
          <cell r="I1984" t="str">
            <v>Demand</v>
          </cell>
          <cell r="J1984" t="str">
            <v>Summer</v>
          </cell>
          <cell r="K1984" t="str">
            <v>Maximum kW</v>
          </cell>
          <cell r="O1984" t="str">
            <v>N/A</v>
          </cell>
          <cell r="T1984">
            <v>5032.2063150000004</v>
          </cell>
        </row>
        <row r="1985">
          <cell r="F1985" t="str">
            <v>B-19</v>
          </cell>
          <cell r="G1985" t="str">
            <v>Distribution</v>
          </cell>
          <cell r="I1985" t="str">
            <v>Demand</v>
          </cell>
          <cell r="J1985" t="str">
            <v>Summer</v>
          </cell>
          <cell r="K1985" t="str">
            <v>Part Peak</v>
          </cell>
          <cell r="O1985" t="str">
            <v>N/A</v>
          </cell>
          <cell r="T1985">
            <v>4590.9322899999997</v>
          </cell>
        </row>
        <row r="1986">
          <cell r="F1986" t="str">
            <v>B-19</v>
          </cell>
          <cell r="G1986" t="str">
            <v>Distribution</v>
          </cell>
          <cell r="I1986" t="str">
            <v>Demand</v>
          </cell>
          <cell r="J1986" t="str">
            <v>Summer</v>
          </cell>
          <cell r="K1986" t="str">
            <v>Peak</v>
          </cell>
          <cell r="O1986" t="str">
            <v>N/A</v>
          </cell>
          <cell r="T1986">
            <v>4835.3264849999996</v>
          </cell>
        </row>
        <row r="1987">
          <cell r="F1987" t="str">
            <v>B-19</v>
          </cell>
          <cell r="G1987" t="str">
            <v>Distribution</v>
          </cell>
          <cell r="I1987" t="str">
            <v>Demand</v>
          </cell>
          <cell r="J1987" t="str">
            <v>Winter</v>
          </cell>
          <cell r="K1987" t="str">
            <v>Maximum kW</v>
          </cell>
          <cell r="O1987" t="str">
            <v>N/A</v>
          </cell>
          <cell r="T1987">
            <v>11490.48466</v>
          </cell>
        </row>
        <row r="1988">
          <cell r="F1988" t="str">
            <v>B-19</v>
          </cell>
          <cell r="G1988" t="str">
            <v>Distribution</v>
          </cell>
          <cell r="I1988" t="str">
            <v>Demand</v>
          </cell>
          <cell r="J1988" t="str">
            <v>Winter</v>
          </cell>
          <cell r="K1988" t="str">
            <v>Part Peak</v>
          </cell>
          <cell r="O1988" t="str">
            <v>N/A</v>
          </cell>
          <cell r="T1988">
            <v>9172.9515169999995</v>
          </cell>
        </row>
        <row r="1989">
          <cell r="F1989" t="str">
            <v>B-19</v>
          </cell>
          <cell r="G1989" t="str">
            <v>Distribution</v>
          </cell>
          <cell r="I1989" t="str">
            <v>Demand</v>
          </cell>
          <cell r="J1989" t="str">
            <v>Summer</v>
          </cell>
          <cell r="K1989" t="str">
            <v>Maximum kW</v>
          </cell>
          <cell r="O1989" t="str">
            <v>N/A</v>
          </cell>
          <cell r="T1989">
            <v>5082.9096069999996</v>
          </cell>
        </row>
        <row r="1990">
          <cell r="F1990" t="str">
            <v>B-19</v>
          </cell>
          <cell r="G1990" t="str">
            <v>Distribution</v>
          </cell>
          <cell r="I1990" t="str">
            <v>Demand</v>
          </cell>
          <cell r="J1990" t="str">
            <v>Summer</v>
          </cell>
          <cell r="K1990" t="str">
            <v>Part Peak</v>
          </cell>
          <cell r="O1990" t="str">
            <v>N/A</v>
          </cell>
          <cell r="T1990">
            <v>4449.4718000000003</v>
          </cell>
        </row>
        <row r="1991">
          <cell r="F1991" t="str">
            <v>B-19</v>
          </cell>
          <cell r="G1991" t="str">
            <v>Distribution</v>
          </cell>
          <cell r="I1991" t="str">
            <v>Demand</v>
          </cell>
          <cell r="J1991" t="str">
            <v>Summer</v>
          </cell>
          <cell r="K1991" t="str">
            <v>Peak</v>
          </cell>
          <cell r="O1991" t="str">
            <v>N/A</v>
          </cell>
          <cell r="T1991">
            <v>4873.8933230000002</v>
          </cell>
        </row>
        <row r="1992">
          <cell r="F1992" t="str">
            <v>B-19</v>
          </cell>
          <cell r="G1992" t="str">
            <v>Distribution</v>
          </cell>
          <cell r="I1992" t="str">
            <v>Demand</v>
          </cell>
          <cell r="J1992" t="str">
            <v>Winter</v>
          </cell>
          <cell r="K1992" t="str">
            <v>Maximum kW</v>
          </cell>
          <cell r="O1992" t="str">
            <v>N/A</v>
          </cell>
          <cell r="T1992">
            <v>12339.102827999999</v>
          </cell>
        </row>
        <row r="1993">
          <cell r="F1993" t="str">
            <v>B-19</v>
          </cell>
          <cell r="G1993" t="str">
            <v>Distribution</v>
          </cell>
          <cell r="I1993" t="str">
            <v>Demand</v>
          </cell>
          <cell r="J1993" t="str">
            <v>Winter</v>
          </cell>
          <cell r="K1993" t="str">
            <v>Part Peak</v>
          </cell>
          <cell r="O1993" t="str">
            <v>N/A</v>
          </cell>
          <cell r="T1993">
            <v>12986.553318</v>
          </cell>
        </row>
        <row r="1994">
          <cell r="F1994" t="str">
            <v>B-19</v>
          </cell>
          <cell r="G1994" t="str">
            <v>Distribution</v>
          </cell>
          <cell r="I1994" t="str">
            <v>Energy</v>
          </cell>
          <cell r="J1994" t="str">
            <v>Summer</v>
          </cell>
          <cell r="K1994" t="str">
            <v>Off Peak</v>
          </cell>
          <cell r="O1994" t="str">
            <v>N/A</v>
          </cell>
          <cell r="T1994">
            <v>1205539.4655480001</v>
          </cell>
        </row>
        <row r="1995">
          <cell r="F1995" t="str">
            <v>B-19</v>
          </cell>
          <cell r="G1995" t="str">
            <v>Distribution</v>
          </cell>
          <cell r="I1995" t="str">
            <v>Energy</v>
          </cell>
          <cell r="J1995" t="str">
            <v>Summer</v>
          </cell>
          <cell r="K1995" t="str">
            <v>Part Peak</v>
          </cell>
          <cell r="O1995" t="str">
            <v>N/A</v>
          </cell>
          <cell r="T1995">
            <v>297999.51916199998</v>
          </cell>
        </row>
        <row r="1996">
          <cell r="F1996" t="str">
            <v>B-19</v>
          </cell>
          <cell r="G1996" t="str">
            <v>Distribution</v>
          </cell>
          <cell r="I1996" t="str">
            <v>Energy</v>
          </cell>
          <cell r="J1996" t="str">
            <v>Summer</v>
          </cell>
          <cell r="K1996" t="str">
            <v>Peak</v>
          </cell>
          <cell r="O1996" t="str">
            <v>N/A</v>
          </cell>
          <cell r="T1996">
            <v>361379.35972000001</v>
          </cell>
        </row>
        <row r="1997">
          <cell r="F1997" t="str">
            <v>B-19</v>
          </cell>
          <cell r="G1997" t="str">
            <v>Distribution</v>
          </cell>
          <cell r="I1997" t="str">
            <v>Energy</v>
          </cell>
          <cell r="J1997" t="str">
            <v>Winter</v>
          </cell>
          <cell r="K1997" t="str">
            <v>Off Peak</v>
          </cell>
          <cell r="O1997" t="str">
            <v>N/A</v>
          </cell>
          <cell r="T1997">
            <v>2933024.5660850001</v>
          </cell>
        </row>
        <row r="1998">
          <cell r="F1998" t="str">
            <v>B-19</v>
          </cell>
          <cell r="G1998" t="str">
            <v>Distribution</v>
          </cell>
          <cell r="I1998" t="str">
            <v>Energy</v>
          </cell>
          <cell r="J1998" t="str">
            <v>Winter</v>
          </cell>
          <cell r="K1998" t="str">
            <v>Part Peak</v>
          </cell>
          <cell r="O1998" t="str">
            <v>N/A</v>
          </cell>
          <cell r="T1998">
            <v>747278.93178900005</v>
          </cell>
        </row>
        <row r="1999">
          <cell r="F1999" t="str">
            <v>B-19</v>
          </cell>
          <cell r="G1999" t="str">
            <v>Distribution</v>
          </cell>
          <cell r="I1999" t="str">
            <v>Energy</v>
          </cell>
          <cell r="J1999" t="str">
            <v>Winter</v>
          </cell>
          <cell r="K1999" t="str">
            <v>Super Off</v>
          </cell>
          <cell r="O1999" t="str">
            <v>N/A</v>
          </cell>
          <cell r="T1999">
            <v>228620.093226</v>
          </cell>
        </row>
        <row r="2000">
          <cell r="F2000" t="str">
            <v>B-19</v>
          </cell>
          <cell r="G2000" t="str">
            <v>Distribution</v>
          </cell>
          <cell r="I2000" t="str">
            <v>Energy</v>
          </cell>
          <cell r="J2000" t="str">
            <v>Summer</v>
          </cell>
          <cell r="K2000" t="str">
            <v>Off Peak</v>
          </cell>
          <cell r="O2000" t="str">
            <v>N/A</v>
          </cell>
          <cell r="T2000">
            <v>913600.51141299994</v>
          </cell>
        </row>
        <row r="2001">
          <cell r="F2001" t="str">
            <v>B-19</v>
          </cell>
          <cell r="G2001" t="str">
            <v>Distribution</v>
          </cell>
          <cell r="I2001" t="str">
            <v>Energy</v>
          </cell>
          <cell r="J2001" t="str">
            <v>Summer</v>
          </cell>
          <cell r="K2001" t="str">
            <v>Part Peak</v>
          </cell>
          <cell r="O2001" t="str">
            <v>N/A</v>
          </cell>
          <cell r="T2001">
            <v>243995.29588200001</v>
          </cell>
        </row>
        <row r="2002">
          <cell r="F2002" t="str">
            <v>B-19</v>
          </cell>
          <cell r="G2002" t="str">
            <v>Distribution</v>
          </cell>
          <cell r="I2002" t="str">
            <v>Energy</v>
          </cell>
          <cell r="J2002" t="str">
            <v>Summer</v>
          </cell>
          <cell r="K2002" t="str">
            <v>Peak</v>
          </cell>
          <cell r="O2002" t="str">
            <v>N/A</v>
          </cell>
          <cell r="T2002">
            <v>306241.506551</v>
          </cell>
        </row>
        <row r="2003">
          <cell r="F2003" t="str">
            <v>B-19</v>
          </cell>
          <cell r="G2003" t="str">
            <v>Distribution</v>
          </cell>
          <cell r="I2003" t="str">
            <v>Energy</v>
          </cell>
          <cell r="J2003" t="str">
            <v>Winter</v>
          </cell>
          <cell r="K2003" t="str">
            <v>Off Peak</v>
          </cell>
          <cell r="O2003" t="str">
            <v>N/A</v>
          </cell>
          <cell r="T2003">
            <v>2382754.354121</v>
          </cell>
        </row>
        <row r="2004">
          <cell r="F2004" t="str">
            <v>B-19</v>
          </cell>
          <cell r="G2004" t="str">
            <v>Distribution</v>
          </cell>
          <cell r="I2004" t="str">
            <v>Energy</v>
          </cell>
          <cell r="J2004" t="str">
            <v>Winter</v>
          </cell>
          <cell r="K2004" t="str">
            <v>Part Peak</v>
          </cell>
          <cell r="O2004" t="str">
            <v>N/A</v>
          </cell>
          <cell r="T2004">
            <v>646573.38876600005</v>
          </cell>
        </row>
        <row r="2005">
          <cell r="F2005" t="str">
            <v>B-19</v>
          </cell>
          <cell r="G2005" t="str">
            <v>Distribution</v>
          </cell>
          <cell r="I2005" t="str">
            <v>Energy</v>
          </cell>
          <cell r="J2005" t="str">
            <v>Winter</v>
          </cell>
          <cell r="K2005" t="str">
            <v>Super Off</v>
          </cell>
          <cell r="O2005" t="str">
            <v>N/A</v>
          </cell>
          <cell r="T2005">
            <v>207939.767345</v>
          </cell>
        </row>
        <row r="2006">
          <cell r="F2006" t="str">
            <v>B-19</v>
          </cell>
          <cell r="G2006" t="str">
            <v>Distribution</v>
          </cell>
          <cell r="I2006" t="str">
            <v>Customer</v>
          </cell>
          <cell r="J2006" t="str">
            <v>Summer</v>
          </cell>
          <cell r="K2006" t="str">
            <v>Smart Meter</v>
          </cell>
          <cell r="O2006" t="str">
            <v>N/A</v>
          </cell>
          <cell r="T2006">
            <v>2001.967056</v>
          </cell>
        </row>
        <row r="2007">
          <cell r="F2007" t="str">
            <v>B-19</v>
          </cell>
          <cell r="G2007" t="str">
            <v>Distribution</v>
          </cell>
          <cell r="I2007" t="str">
            <v>Customer</v>
          </cell>
          <cell r="J2007" t="str">
            <v>Winter</v>
          </cell>
          <cell r="K2007" t="str">
            <v>Smart Meter</v>
          </cell>
          <cell r="O2007" t="str">
            <v>N/A</v>
          </cell>
          <cell r="T2007">
            <v>3913.8943609999997</v>
          </cell>
        </row>
        <row r="2008">
          <cell r="F2008" t="str">
            <v>B-19</v>
          </cell>
          <cell r="G2008" t="str">
            <v>Distribution</v>
          </cell>
          <cell r="I2008" t="str">
            <v>Customer</v>
          </cell>
          <cell r="J2008" t="str">
            <v>Summer</v>
          </cell>
          <cell r="K2008" t="str">
            <v>Smart Meter V</v>
          </cell>
          <cell r="O2008" t="str">
            <v>N/A</v>
          </cell>
          <cell r="T2008">
            <v>27999.345684</v>
          </cell>
        </row>
        <row r="2009">
          <cell r="F2009" t="str">
            <v>B-19</v>
          </cell>
          <cell r="G2009" t="str">
            <v>Distribution</v>
          </cell>
          <cell r="I2009" t="str">
            <v>Customer</v>
          </cell>
          <cell r="J2009" t="str">
            <v>Winter</v>
          </cell>
          <cell r="K2009" t="str">
            <v>Smart Meter V</v>
          </cell>
          <cell r="O2009" t="str">
            <v>N/A</v>
          </cell>
          <cell r="T2009">
            <v>55138.177506</v>
          </cell>
        </row>
        <row r="2010">
          <cell r="F2010" t="str">
            <v>B-19</v>
          </cell>
          <cell r="G2010" t="str">
            <v>Distribution</v>
          </cell>
          <cell r="I2010" t="str">
            <v>Demand</v>
          </cell>
          <cell r="J2010" t="str">
            <v>Summer</v>
          </cell>
          <cell r="K2010" t="str">
            <v>Maximum kW</v>
          </cell>
          <cell r="O2010" t="str">
            <v>N/A</v>
          </cell>
          <cell r="T2010">
            <v>1079261.8889639999</v>
          </cell>
        </row>
        <row r="2011">
          <cell r="F2011" t="str">
            <v>B-19</v>
          </cell>
          <cell r="G2011" t="str">
            <v>Distribution</v>
          </cell>
          <cell r="I2011" t="str">
            <v>Demand</v>
          </cell>
          <cell r="J2011" t="str">
            <v>Summer</v>
          </cell>
          <cell r="K2011" t="str">
            <v>Part Peak</v>
          </cell>
          <cell r="O2011" t="str">
            <v>N/A</v>
          </cell>
          <cell r="T2011">
            <v>495883.83645599999</v>
          </cell>
        </row>
        <row r="2012">
          <cell r="F2012" t="str">
            <v>B-19</v>
          </cell>
          <cell r="G2012" t="str">
            <v>Distribution</v>
          </cell>
          <cell r="I2012" t="str">
            <v>Demand</v>
          </cell>
          <cell r="J2012" t="str">
            <v>Summer</v>
          </cell>
          <cell r="K2012" t="str">
            <v>Peak</v>
          </cell>
          <cell r="O2012" t="str">
            <v>N/A</v>
          </cell>
          <cell r="T2012">
            <v>1074015.1844370002</v>
          </cell>
        </row>
        <row r="2013">
          <cell r="F2013" t="str">
            <v>B-19</v>
          </cell>
          <cell r="G2013" t="str">
            <v>Distribution</v>
          </cell>
          <cell r="I2013" t="str">
            <v>Demand</v>
          </cell>
          <cell r="J2013" t="str">
            <v>Winter</v>
          </cell>
          <cell r="K2013" t="str">
            <v>Maximum kW</v>
          </cell>
          <cell r="O2013" t="str">
            <v>N/A</v>
          </cell>
          <cell r="T2013">
            <v>2067120.363203</v>
          </cell>
        </row>
        <row r="2014">
          <cell r="F2014" t="str">
            <v>B-19</v>
          </cell>
          <cell r="G2014" t="str">
            <v>Distribution</v>
          </cell>
          <cell r="I2014" t="str">
            <v>Demand</v>
          </cell>
          <cell r="J2014" t="str">
            <v>Winter</v>
          </cell>
          <cell r="K2014" t="str">
            <v>Part Peak</v>
          </cell>
          <cell r="O2014" t="str">
            <v>N/A</v>
          </cell>
          <cell r="T2014">
            <v>2064120.002965</v>
          </cell>
        </row>
        <row r="2015">
          <cell r="F2015" t="str">
            <v>B-19</v>
          </cell>
          <cell r="G2015" t="str">
            <v>Distribution</v>
          </cell>
          <cell r="I2015" t="str">
            <v>Demand</v>
          </cell>
          <cell r="J2015" t="str">
            <v>Summer</v>
          </cell>
          <cell r="K2015" t="str">
            <v>Maximum kW</v>
          </cell>
          <cell r="O2015" t="str">
            <v>N/A</v>
          </cell>
          <cell r="T2015">
            <v>1725653.4245589999</v>
          </cell>
        </row>
        <row r="2016">
          <cell r="F2016" t="str">
            <v>B-19</v>
          </cell>
          <cell r="G2016" t="str">
            <v>Distribution</v>
          </cell>
          <cell r="I2016" t="str">
            <v>Demand</v>
          </cell>
          <cell r="J2016" t="str">
            <v>Summer</v>
          </cell>
          <cell r="K2016" t="str">
            <v>Part Peak</v>
          </cell>
          <cell r="O2016" t="str">
            <v>N/A</v>
          </cell>
          <cell r="T2016">
            <v>1616712.6454179999</v>
          </cell>
        </row>
        <row r="2017">
          <cell r="F2017" t="str">
            <v>B-19</v>
          </cell>
          <cell r="G2017" t="str">
            <v>Distribution</v>
          </cell>
          <cell r="I2017" t="str">
            <v>Demand</v>
          </cell>
          <cell r="J2017" t="str">
            <v>Summer</v>
          </cell>
          <cell r="K2017" t="str">
            <v>Peak</v>
          </cell>
          <cell r="O2017" t="str">
            <v>N/A</v>
          </cell>
          <cell r="T2017">
            <v>1917331.3996529998</v>
          </cell>
        </row>
        <row r="2018">
          <cell r="F2018" t="str">
            <v>B-19</v>
          </cell>
          <cell r="G2018" t="str">
            <v>Distribution</v>
          </cell>
          <cell r="I2018" t="str">
            <v>Demand</v>
          </cell>
          <cell r="J2018" t="str">
            <v>Winter</v>
          </cell>
          <cell r="K2018" t="str">
            <v>Maximum kW</v>
          </cell>
          <cell r="O2018" t="str">
            <v>N/A</v>
          </cell>
          <cell r="T2018">
            <v>3287598.7731650001</v>
          </cell>
        </row>
        <row r="2019">
          <cell r="F2019" t="str">
            <v>B-19</v>
          </cell>
          <cell r="G2019" t="str">
            <v>Distribution</v>
          </cell>
          <cell r="I2019" t="str">
            <v>Demand</v>
          </cell>
          <cell r="J2019" t="str">
            <v>Winter</v>
          </cell>
          <cell r="K2019" t="str">
            <v>Part Peak</v>
          </cell>
          <cell r="O2019" t="str">
            <v>N/A</v>
          </cell>
          <cell r="T2019">
            <v>3581199.8694949998</v>
          </cell>
        </row>
        <row r="2020">
          <cell r="F2020" t="str">
            <v>B-19</v>
          </cell>
          <cell r="G2020" t="str">
            <v>Distribution</v>
          </cell>
          <cell r="I2020" t="str">
            <v>E-BIP Discount</v>
          </cell>
          <cell r="J2020" t="str">
            <v>Summer</v>
          </cell>
          <cell r="K2020" t="str">
            <v>Pot. Ld Red.</v>
          </cell>
          <cell r="O2020" t="str">
            <v>N/A</v>
          </cell>
          <cell r="T2020">
            <v>5969.9163140000001</v>
          </cell>
        </row>
        <row r="2021">
          <cell r="F2021" t="str">
            <v>B-19</v>
          </cell>
          <cell r="G2021" t="str">
            <v>Distribution</v>
          </cell>
          <cell r="I2021" t="str">
            <v>E-BIP Discount</v>
          </cell>
          <cell r="J2021" t="str">
            <v>Summer</v>
          </cell>
          <cell r="K2021" t="str">
            <v>Pot. Ld Red.</v>
          </cell>
          <cell r="O2021" t="str">
            <v>N/A</v>
          </cell>
          <cell r="T2021">
            <v>0</v>
          </cell>
        </row>
        <row r="2022">
          <cell r="F2022" t="str">
            <v>B-19</v>
          </cell>
          <cell r="G2022" t="str">
            <v>Distribution</v>
          </cell>
          <cell r="I2022" t="str">
            <v>E-BIP Discount</v>
          </cell>
          <cell r="J2022" t="str">
            <v>Summer</v>
          </cell>
          <cell r="K2022" t="str">
            <v>Pot. Ld Red.</v>
          </cell>
          <cell r="O2022" t="str">
            <v>N/A</v>
          </cell>
          <cell r="T2022">
            <v>0</v>
          </cell>
        </row>
        <row r="2023">
          <cell r="F2023" t="str">
            <v>B-19</v>
          </cell>
          <cell r="G2023" t="str">
            <v>Distribution</v>
          </cell>
          <cell r="I2023" t="str">
            <v>E-BIP Discount</v>
          </cell>
          <cell r="J2023" t="str">
            <v>Summer</v>
          </cell>
          <cell r="K2023" t="str">
            <v>UFR</v>
          </cell>
          <cell r="O2023" t="str">
            <v>N/A</v>
          </cell>
          <cell r="T2023">
            <v>2089.81079</v>
          </cell>
        </row>
        <row r="2024">
          <cell r="F2024" t="str">
            <v>B-19</v>
          </cell>
          <cell r="G2024" t="str">
            <v>Distribution</v>
          </cell>
          <cell r="I2024" t="str">
            <v>E-BIP Discount</v>
          </cell>
          <cell r="J2024" t="str">
            <v>Summer</v>
          </cell>
          <cell r="K2024" t="str">
            <v>UFR</v>
          </cell>
          <cell r="O2024" t="str">
            <v>N/A</v>
          </cell>
          <cell r="T2024">
            <v>0</v>
          </cell>
        </row>
        <row r="2025">
          <cell r="F2025" t="str">
            <v>B-19</v>
          </cell>
          <cell r="G2025" t="str">
            <v>Distribution</v>
          </cell>
          <cell r="I2025" t="str">
            <v>E-BIP Discount</v>
          </cell>
          <cell r="J2025" t="str">
            <v>Summer</v>
          </cell>
          <cell r="K2025" t="str">
            <v>UFR</v>
          </cell>
          <cell r="O2025" t="str">
            <v>N/A</v>
          </cell>
          <cell r="T2025">
            <v>0</v>
          </cell>
        </row>
        <row r="2026">
          <cell r="F2026" t="str">
            <v>B-19</v>
          </cell>
          <cell r="G2026" t="str">
            <v>Distribution</v>
          </cell>
          <cell r="I2026" t="str">
            <v>E-BIP Discount</v>
          </cell>
          <cell r="J2026" t="str">
            <v>Winter</v>
          </cell>
          <cell r="K2026" t="str">
            <v>Pot. Ld Red.</v>
          </cell>
          <cell r="O2026" t="str">
            <v>N/A</v>
          </cell>
          <cell r="T2026">
            <v>14301.305068</v>
          </cell>
        </row>
        <row r="2027">
          <cell r="F2027" t="str">
            <v>B-19</v>
          </cell>
          <cell r="G2027" t="str">
            <v>Distribution</v>
          </cell>
          <cell r="I2027" t="str">
            <v>E-BIP Discount</v>
          </cell>
          <cell r="J2027" t="str">
            <v>Winter</v>
          </cell>
          <cell r="K2027" t="str">
            <v>Pot. Ld Red.</v>
          </cell>
          <cell r="O2027" t="str">
            <v>N/A</v>
          </cell>
          <cell r="T2027">
            <v>308.780621</v>
          </cell>
        </row>
        <row r="2028">
          <cell r="F2028" t="str">
            <v>B-19</v>
          </cell>
          <cell r="G2028" t="str">
            <v>Distribution</v>
          </cell>
          <cell r="I2028" t="str">
            <v>E-BIP Discount</v>
          </cell>
          <cell r="J2028" t="str">
            <v>Winter</v>
          </cell>
          <cell r="K2028" t="str">
            <v>Pot. Ld Red.</v>
          </cell>
          <cell r="O2028" t="str">
            <v>N/A</v>
          </cell>
          <cell r="T2028">
            <v>0</v>
          </cell>
        </row>
        <row r="2029">
          <cell r="F2029" t="str">
            <v>B-19</v>
          </cell>
          <cell r="G2029" t="str">
            <v>Distribution</v>
          </cell>
          <cell r="I2029" t="str">
            <v>E-BIP Discount</v>
          </cell>
          <cell r="J2029" t="str">
            <v>Winter</v>
          </cell>
          <cell r="K2029" t="str">
            <v>UFR</v>
          </cell>
          <cell r="O2029" t="str">
            <v>N/A</v>
          </cell>
          <cell r="T2029">
            <v>5132.1618689999996</v>
          </cell>
        </row>
        <row r="2030">
          <cell r="F2030" t="str">
            <v>B-19</v>
          </cell>
          <cell r="G2030" t="str">
            <v>Distribution</v>
          </cell>
          <cell r="I2030" t="str">
            <v>E-BIP Discount</v>
          </cell>
          <cell r="J2030" t="str">
            <v>Winter</v>
          </cell>
          <cell r="K2030" t="str">
            <v>UFR</v>
          </cell>
          <cell r="O2030" t="str">
            <v>N/A</v>
          </cell>
          <cell r="T2030">
            <v>0</v>
          </cell>
        </row>
        <row r="2031">
          <cell r="F2031" t="str">
            <v>B-19</v>
          </cell>
          <cell r="G2031" t="str">
            <v>Distribution</v>
          </cell>
          <cell r="I2031" t="str">
            <v>E-BIP Discount</v>
          </cell>
          <cell r="J2031" t="str">
            <v>Winter</v>
          </cell>
          <cell r="K2031" t="str">
            <v>UFR</v>
          </cell>
          <cell r="O2031" t="str">
            <v>N/A</v>
          </cell>
          <cell r="T2031">
            <v>0</v>
          </cell>
        </row>
        <row r="2032">
          <cell r="F2032" t="str">
            <v>B-19</v>
          </cell>
          <cell r="G2032" t="str">
            <v>Distribution</v>
          </cell>
          <cell r="I2032" t="str">
            <v>E-BIP Discount</v>
          </cell>
          <cell r="J2032" t="str">
            <v>Summer</v>
          </cell>
          <cell r="K2032" t="str">
            <v>Pot. Ld Red.</v>
          </cell>
          <cell r="O2032" t="str">
            <v>N/A</v>
          </cell>
          <cell r="T2032">
            <v>159.601371</v>
          </cell>
        </row>
        <row r="2033">
          <cell r="F2033" t="str">
            <v>B-19</v>
          </cell>
          <cell r="G2033" t="str">
            <v>Distribution</v>
          </cell>
          <cell r="I2033" t="str">
            <v>E-BIP Discount</v>
          </cell>
          <cell r="J2033" t="str">
            <v>Summer</v>
          </cell>
          <cell r="K2033" t="str">
            <v>Pot. Ld Red.</v>
          </cell>
          <cell r="O2033" t="str">
            <v>N/A</v>
          </cell>
          <cell r="T2033">
            <v>2003.1865270000001</v>
          </cell>
        </row>
        <row r="2034">
          <cell r="F2034" t="str">
            <v>B-19</v>
          </cell>
          <cell r="G2034" t="str">
            <v>Distribution</v>
          </cell>
          <cell r="I2034" t="str">
            <v>E-BIP Discount</v>
          </cell>
          <cell r="J2034" t="str">
            <v>Summer</v>
          </cell>
          <cell r="K2034" t="str">
            <v>Pot. Ld Red.</v>
          </cell>
          <cell r="O2034" t="str">
            <v>N/A</v>
          </cell>
          <cell r="T2034">
            <v>0</v>
          </cell>
        </row>
        <row r="2035">
          <cell r="F2035" t="str">
            <v>B-19</v>
          </cell>
          <cell r="G2035" t="str">
            <v>Distribution</v>
          </cell>
          <cell r="I2035" t="str">
            <v>E-BIP Discount</v>
          </cell>
          <cell r="J2035" t="str">
            <v>Summer</v>
          </cell>
          <cell r="K2035" t="str">
            <v>UFR</v>
          </cell>
          <cell r="O2035" t="str">
            <v>N/A</v>
          </cell>
          <cell r="T2035">
            <v>0</v>
          </cell>
        </row>
        <row r="2036">
          <cell r="F2036" t="str">
            <v>B-19</v>
          </cell>
          <cell r="G2036" t="str">
            <v>Distribution</v>
          </cell>
          <cell r="I2036" t="str">
            <v>E-BIP Discount</v>
          </cell>
          <cell r="J2036" t="str">
            <v>Summer</v>
          </cell>
          <cell r="K2036" t="str">
            <v>UFR</v>
          </cell>
          <cell r="O2036" t="str">
            <v>N/A</v>
          </cell>
          <cell r="T2036">
            <v>0</v>
          </cell>
        </row>
        <row r="2037">
          <cell r="F2037" t="str">
            <v>B-19</v>
          </cell>
          <cell r="G2037" t="str">
            <v>Distribution</v>
          </cell>
          <cell r="I2037" t="str">
            <v>E-BIP Discount</v>
          </cell>
          <cell r="J2037" t="str">
            <v>Summer</v>
          </cell>
          <cell r="K2037" t="str">
            <v>UFR</v>
          </cell>
          <cell r="O2037" t="str">
            <v>N/A</v>
          </cell>
          <cell r="T2037">
            <v>0</v>
          </cell>
        </row>
        <row r="2038">
          <cell r="F2038" t="str">
            <v>B-19</v>
          </cell>
          <cell r="G2038" t="str">
            <v>Distribution</v>
          </cell>
          <cell r="I2038" t="str">
            <v>E-BIP Discount</v>
          </cell>
          <cell r="J2038" t="str">
            <v>Winter</v>
          </cell>
          <cell r="K2038" t="str">
            <v>Pot. Ld Red.</v>
          </cell>
          <cell r="O2038" t="str">
            <v>N/A</v>
          </cell>
          <cell r="T2038">
            <v>908.89075200000002</v>
          </cell>
        </row>
        <row r="2039">
          <cell r="F2039" t="str">
            <v>B-19</v>
          </cell>
          <cell r="G2039" t="str">
            <v>Distribution</v>
          </cell>
          <cell r="I2039" t="str">
            <v>E-BIP Discount</v>
          </cell>
          <cell r="J2039" t="str">
            <v>Winter</v>
          </cell>
          <cell r="K2039" t="str">
            <v>Pot. Ld Red.</v>
          </cell>
          <cell r="O2039" t="str">
            <v>N/A</v>
          </cell>
          <cell r="T2039">
            <v>3763.1341299999999</v>
          </cell>
        </row>
        <row r="2040">
          <cell r="F2040" t="str">
            <v>B-19</v>
          </cell>
          <cell r="G2040" t="str">
            <v>Distribution</v>
          </cell>
          <cell r="I2040" t="str">
            <v>E-BIP Discount</v>
          </cell>
          <cell r="J2040" t="str">
            <v>Winter</v>
          </cell>
          <cell r="K2040" t="str">
            <v>Pot. Ld Red.</v>
          </cell>
          <cell r="O2040" t="str">
            <v>N/A</v>
          </cell>
          <cell r="T2040">
            <v>63.208229000000003</v>
          </cell>
        </row>
        <row r="2041">
          <cell r="F2041" t="str">
            <v>B-19</v>
          </cell>
          <cell r="G2041" t="str">
            <v>Distribution</v>
          </cell>
          <cell r="I2041" t="str">
            <v>E-BIP Discount</v>
          </cell>
          <cell r="J2041" t="str">
            <v>Winter</v>
          </cell>
          <cell r="K2041" t="str">
            <v>UFR</v>
          </cell>
          <cell r="O2041" t="str">
            <v>N/A</v>
          </cell>
          <cell r="T2041">
            <v>0</v>
          </cell>
        </row>
        <row r="2042">
          <cell r="F2042" t="str">
            <v>B-19</v>
          </cell>
          <cell r="G2042" t="str">
            <v>Distribution</v>
          </cell>
          <cell r="I2042" t="str">
            <v>E-BIP Discount</v>
          </cell>
          <cell r="J2042" t="str">
            <v>Winter</v>
          </cell>
          <cell r="K2042" t="str">
            <v>UFR</v>
          </cell>
          <cell r="O2042" t="str">
            <v>N/A</v>
          </cell>
          <cell r="T2042">
            <v>0</v>
          </cell>
        </row>
        <row r="2043">
          <cell r="F2043" t="str">
            <v>B-19</v>
          </cell>
          <cell r="G2043" t="str">
            <v>Distribution</v>
          </cell>
          <cell r="I2043" t="str">
            <v>E-BIP Discount</v>
          </cell>
          <cell r="J2043" t="str">
            <v>Winter</v>
          </cell>
          <cell r="K2043" t="str">
            <v>UFR</v>
          </cell>
          <cell r="O2043" t="str">
            <v>N/A</v>
          </cell>
          <cell r="T2043">
            <v>0</v>
          </cell>
        </row>
        <row r="2044">
          <cell r="F2044" t="str">
            <v>B-19</v>
          </cell>
          <cell r="G2044" t="str">
            <v>Distribution</v>
          </cell>
          <cell r="I2044" t="str">
            <v>ED Discount</v>
          </cell>
          <cell r="J2044" t="str">
            <v>N/A</v>
          </cell>
          <cell r="K2044" t="str">
            <v>N/A</v>
          </cell>
          <cell r="O2044" t="str">
            <v>N/A</v>
          </cell>
          <cell r="T2044">
            <v>0</v>
          </cell>
        </row>
        <row r="2045">
          <cell r="F2045" t="str">
            <v>B-19</v>
          </cell>
          <cell r="G2045" t="str">
            <v>Distribution</v>
          </cell>
          <cell r="I2045" t="str">
            <v>ED Discount</v>
          </cell>
          <cell r="J2045" t="str">
            <v>N/A</v>
          </cell>
          <cell r="K2045" t="str">
            <v>N/A</v>
          </cell>
          <cell r="O2045" t="str">
            <v>N/A</v>
          </cell>
          <cell r="T2045">
            <v>0</v>
          </cell>
        </row>
        <row r="2046">
          <cell r="F2046" t="str">
            <v>B-19</v>
          </cell>
          <cell r="G2046" t="str">
            <v>Distribution</v>
          </cell>
          <cell r="I2046" t="str">
            <v>ED Discount</v>
          </cell>
          <cell r="J2046" t="str">
            <v>N/A</v>
          </cell>
          <cell r="K2046" t="str">
            <v>N/A</v>
          </cell>
          <cell r="O2046" t="str">
            <v>N/A</v>
          </cell>
          <cell r="T2046">
            <v>0</v>
          </cell>
        </row>
        <row r="2047">
          <cell r="F2047" t="str">
            <v>B-19</v>
          </cell>
          <cell r="G2047" t="str">
            <v>Distribution</v>
          </cell>
          <cell r="I2047" t="str">
            <v>Energy</v>
          </cell>
          <cell r="J2047" t="str">
            <v>Summer</v>
          </cell>
          <cell r="K2047" t="str">
            <v>Off Peak</v>
          </cell>
          <cell r="O2047" t="str">
            <v>N/A</v>
          </cell>
          <cell r="T2047">
            <v>143383530.03368902</v>
          </cell>
        </row>
        <row r="2048">
          <cell r="F2048" t="str">
            <v>B-19</v>
          </cell>
          <cell r="G2048" t="str">
            <v>Distribution</v>
          </cell>
          <cell r="I2048" t="str">
            <v>Energy</v>
          </cell>
          <cell r="J2048" t="str">
            <v>Summer</v>
          </cell>
          <cell r="K2048" t="str">
            <v>Part Peak</v>
          </cell>
          <cell r="O2048" t="str">
            <v>N/A</v>
          </cell>
          <cell r="T2048">
            <v>25742372.254190996</v>
          </cell>
        </row>
        <row r="2049">
          <cell r="F2049" t="str">
            <v>B-19</v>
          </cell>
          <cell r="G2049" t="str">
            <v>Distribution</v>
          </cell>
          <cell r="I2049" t="str">
            <v>Energy</v>
          </cell>
          <cell r="J2049" t="str">
            <v>Summer</v>
          </cell>
          <cell r="K2049" t="str">
            <v>Peak</v>
          </cell>
          <cell r="O2049" t="str">
            <v>N/A</v>
          </cell>
          <cell r="T2049">
            <v>56392668.927670002</v>
          </cell>
        </row>
        <row r="2050">
          <cell r="F2050" t="str">
            <v>B-19</v>
          </cell>
          <cell r="G2050" t="str">
            <v>Distribution</v>
          </cell>
          <cell r="I2050" t="str">
            <v>Energy</v>
          </cell>
          <cell r="J2050" t="str">
            <v>Winter</v>
          </cell>
          <cell r="K2050" t="str">
            <v>Off Peak</v>
          </cell>
          <cell r="O2050" t="str">
            <v>N/A</v>
          </cell>
          <cell r="T2050">
            <v>315624682.13320398</v>
          </cell>
        </row>
        <row r="2051">
          <cell r="F2051" t="str">
            <v>B-19</v>
          </cell>
          <cell r="G2051" t="str">
            <v>Distribution</v>
          </cell>
          <cell r="I2051" t="str">
            <v>Energy</v>
          </cell>
          <cell r="J2051" t="str">
            <v>Winter</v>
          </cell>
          <cell r="K2051" t="str">
            <v>Part Peak</v>
          </cell>
          <cell r="O2051" t="str">
            <v>N/A</v>
          </cell>
          <cell r="T2051">
            <v>123414142.36082399</v>
          </cell>
        </row>
        <row r="2052">
          <cell r="F2052" t="str">
            <v>B-19</v>
          </cell>
          <cell r="G2052" t="str">
            <v>PPP</v>
          </cell>
          <cell r="I2052" t="str">
            <v>DL</v>
          </cell>
          <cell r="J2052" t="str">
            <v>N/A</v>
          </cell>
          <cell r="K2052" t="str">
            <v>Peak</v>
          </cell>
          <cell r="O2052" t="str">
            <v>N/A</v>
          </cell>
          <cell r="T2052">
            <v>0</v>
          </cell>
        </row>
        <row r="2053">
          <cell r="F2053" t="str">
            <v>B-19</v>
          </cell>
          <cell r="G2053" t="str">
            <v>PPP</v>
          </cell>
          <cell r="I2053" t="str">
            <v>DL</v>
          </cell>
          <cell r="J2053" t="str">
            <v>N/A</v>
          </cell>
          <cell r="K2053" t="str">
            <v>Peak</v>
          </cell>
          <cell r="O2053" t="str">
            <v>N/A</v>
          </cell>
          <cell r="T2053">
            <v>0</v>
          </cell>
        </row>
        <row r="2054">
          <cell r="F2054" t="str">
            <v>B-19</v>
          </cell>
          <cell r="G2054" t="str">
            <v>PPP</v>
          </cell>
          <cell r="I2054" t="str">
            <v>DL</v>
          </cell>
          <cell r="J2054" t="str">
            <v>N/A</v>
          </cell>
          <cell r="K2054" t="str">
            <v>Peak</v>
          </cell>
          <cell r="O2054" t="str">
            <v>N/A</v>
          </cell>
          <cell r="T2054">
            <v>0</v>
          </cell>
        </row>
        <row r="2055">
          <cell r="F2055" t="str">
            <v>B-19</v>
          </cell>
          <cell r="G2055" t="str">
            <v>PPP</v>
          </cell>
          <cell r="I2055" t="str">
            <v>DL</v>
          </cell>
          <cell r="J2055" t="str">
            <v>N/A</v>
          </cell>
          <cell r="K2055" t="str">
            <v>Peak</v>
          </cell>
          <cell r="O2055" t="str">
            <v>N/A</v>
          </cell>
          <cell r="T2055">
            <v>0</v>
          </cell>
        </row>
        <row r="2056">
          <cell r="F2056" t="str">
            <v>B-19</v>
          </cell>
          <cell r="G2056" t="str">
            <v>PPP</v>
          </cell>
          <cell r="I2056" t="str">
            <v>DL</v>
          </cell>
          <cell r="J2056" t="str">
            <v>N/A</v>
          </cell>
          <cell r="K2056" t="str">
            <v>Peak</v>
          </cell>
          <cell r="O2056" t="str">
            <v>N/A</v>
          </cell>
          <cell r="T2056">
            <v>0</v>
          </cell>
        </row>
        <row r="2057">
          <cell r="F2057" t="str">
            <v>B-19</v>
          </cell>
          <cell r="G2057" t="str">
            <v>PPP</v>
          </cell>
          <cell r="I2057" t="str">
            <v>DL</v>
          </cell>
          <cell r="J2057" t="str">
            <v>N/A</v>
          </cell>
          <cell r="K2057" t="str">
            <v>Peak</v>
          </cell>
          <cell r="O2057" t="str">
            <v>N/A</v>
          </cell>
          <cell r="T2057">
            <v>0</v>
          </cell>
        </row>
        <row r="2058">
          <cell r="F2058" t="str">
            <v>B-19</v>
          </cell>
          <cell r="G2058" t="str">
            <v>Distribution</v>
          </cell>
          <cell r="I2058" t="str">
            <v>Energy</v>
          </cell>
          <cell r="J2058" t="str">
            <v>Winter</v>
          </cell>
          <cell r="K2058" t="str">
            <v>Super Off</v>
          </cell>
          <cell r="O2058" t="str">
            <v>N/A</v>
          </cell>
          <cell r="T2058">
            <v>62279938.691081002</v>
          </cell>
        </row>
        <row r="2059">
          <cell r="F2059" t="str">
            <v>B-19</v>
          </cell>
          <cell r="G2059" t="str">
            <v>Distribution</v>
          </cell>
          <cell r="I2059" t="str">
            <v>Energy</v>
          </cell>
          <cell r="J2059" t="str">
            <v>Summer</v>
          </cell>
          <cell r="K2059" t="str">
            <v>Off Peak</v>
          </cell>
          <cell r="O2059" t="str">
            <v>N/A</v>
          </cell>
          <cell r="T2059">
            <v>414986035.73017597</v>
          </cell>
        </row>
        <row r="2060">
          <cell r="F2060" t="str">
            <v>B-19</v>
          </cell>
          <cell r="G2060" t="str">
            <v>Distribution</v>
          </cell>
          <cell r="I2060" t="str">
            <v>Energy</v>
          </cell>
          <cell r="J2060" t="str">
            <v>Summer</v>
          </cell>
          <cell r="K2060" t="str">
            <v>Part Peak</v>
          </cell>
          <cell r="O2060" t="str">
            <v>N/A</v>
          </cell>
          <cell r="T2060">
            <v>116234915.171882</v>
          </cell>
        </row>
        <row r="2061">
          <cell r="F2061" t="str">
            <v>B-19</v>
          </cell>
          <cell r="G2061" t="str">
            <v>Distribution</v>
          </cell>
          <cell r="I2061" t="str">
            <v>Energy</v>
          </cell>
          <cell r="J2061" t="str">
            <v>Summer</v>
          </cell>
          <cell r="K2061" t="str">
            <v>Peak</v>
          </cell>
          <cell r="O2061" t="str">
            <v>N/A</v>
          </cell>
          <cell r="T2061">
            <v>166469822.093238</v>
          </cell>
        </row>
        <row r="2062">
          <cell r="F2062" t="str">
            <v>B-19</v>
          </cell>
          <cell r="G2062" t="str">
            <v>Distribution</v>
          </cell>
          <cell r="I2062" t="str">
            <v>Energy</v>
          </cell>
          <cell r="J2062" t="str">
            <v>Winter</v>
          </cell>
          <cell r="K2062" t="str">
            <v>Off Peak</v>
          </cell>
          <cell r="O2062" t="str">
            <v>N/A</v>
          </cell>
          <cell r="T2062">
            <v>865525633.25376105</v>
          </cell>
        </row>
        <row r="2063">
          <cell r="F2063" t="str">
            <v>B-19</v>
          </cell>
          <cell r="G2063" t="str">
            <v>Distribution</v>
          </cell>
          <cell r="I2063" t="str">
            <v>Energy</v>
          </cell>
          <cell r="J2063" t="str">
            <v>Winter</v>
          </cell>
          <cell r="K2063" t="str">
            <v>Part Peak</v>
          </cell>
          <cell r="O2063" t="str">
            <v>N/A</v>
          </cell>
          <cell r="T2063">
            <v>279208937.13447201</v>
          </cell>
        </row>
        <row r="2064">
          <cell r="F2064" t="str">
            <v>B-19</v>
          </cell>
          <cell r="G2064" t="str">
            <v>Distribution</v>
          </cell>
          <cell r="I2064" t="str">
            <v>Energy</v>
          </cell>
          <cell r="J2064" t="str">
            <v>Winter</v>
          </cell>
          <cell r="K2064" t="str">
            <v>Super Off</v>
          </cell>
          <cell r="O2064" t="str">
            <v>N/A</v>
          </cell>
          <cell r="T2064">
            <v>80749832.12771</v>
          </cell>
        </row>
        <row r="2065">
          <cell r="F2065" t="str">
            <v>B-19</v>
          </cell>
          <cell r="G2065" t="str">
            <v>Distribution</v>
          </cell>
          <cell r="I2065" t="str">
            <v>Customer</v>
          </cell>
          <cell r="J2065" t="str">
            <v>Summer</v>
          </cell>
          <cell r="K2065" t="str">
            <v>Smart Meter</v>
          </cell>
          <cell r="O2065" t="str">
            <v>N/A</v>
          </cell>
          <cell r="T2065">
            <v>421.27146300000004</v>
          </cell>
        </row>
        <row r="2066">
          <cell r="F2066" t="str">
            <v>B-19</v>
          </cell>
          <cell r="G2066" t="str">
            <v>Distribution</v>
          </cell>
          <cell r="I2066" t="str">
            <v>Customer</v>
          </cell>
          <cell r="J2066" t="str">
            <v>Winter</v>
          </cell>
          <cell r="K2066" t="str">
            <v>Smart Meter</v>
          </cell>
          <cell r="O2066" t="str">
            <v>N/A</v>
          </cell>
          <cell r="T2066">
            <v>829.32542799999999</v>
          </cell>
        </row>
        <row r="2067">
          <cell r="F2067" t="str">
            <v>B-19</v>
          </cell>
          <cell r="G2067" t="str">
            <v>Distribution</v>
          </cell>
          <cell r="I2067" t="str">
            <v>Customer</v>
          </cell>
          <cell r="J2067" t="str">
            <v>Summer</v>
          </cell>
          <cell r="K2067" t="str">
            <v>Smart Meter V</v>
          </cell>
          <cell r="O2067" t="str">
            <v>N/A</v>
          </cell>
          <cell r="T2067">
            <v>539.19647299999997</v>
          </cell>
        </row>
        <row r="2068">
          <cell r="F2068" t="str">
            <v>B-19</v>
          </cell>
          <cell r="G2068" t="str">
            <v>Distribution</v>
          </cell>
          <cell r="I2068" t="str">
            <v>Customer</v>
          </cell>
          <cell r="J2068" t="str">
            <v>Winter</v>
          </cell>
          <cell r="K2068" t="str">
            <v>Smart Meter V</v>
          </cell>
          <cell r="O2068" t="str">
            <v>N/A</v>
          </cell>
          <cell r="T2068">
            <v>1050.2995390000001</v>
          </cell>
        </row>
        <row r="2069">
          <cell r="F2069" t="str">
            <v>B-19</v>
          </cell>
          <cell r="G2069" t="str">
            <v>Distribution</v>
          </cell>
          <cell r="I2069" t="str">
            <v>Demand</v>
          </cell>
          <cell r="J2069" t="str">
            <v>Summer</v>
          </cell>
          <cell r="K2069" t="str">
            <v>Maximum kW</v>
          </cell>
          <cell r="O2069" t="str">
            <v>N/A</v>
          </cell>
          <cell r="T2069">
            <v>284978.04094700003</v>
          </cell>
        </row>
        <row r="2070">
          <cell r="F2070" t="str">
            <v>B-19</v>
          </cell>
          <cell r="G2070" t="str">
            <v>Distribution</v>
          </cell>
          <cell r="I2070" t="str">
            <v>Demand</v>
          </cell>
          <cell r="J2070" t="str">
            <v>Summer</v>
          </cell>
          <cell r="K2070" t="str">
            <v>Part Peak</v>
          </cell>
          <cell r="O2070" t="str">
            <v>N/A</v>
          </cell>
          <cell r="T2070">
            <v>240071.74303799999</v>
          </cell>
        </row>
        <row r="2071">
          <cell r="F2071" t="str">
            <v>B-19</v>
          </cell>
          <cell r="G2071" t="str">
            <v>Distribution</v>
          </cell>
          <cell r="I2071" t="str">
            <v>Demand</v>
          </cell>
          <cell r="J2071" t="str">
            <v>Summer</v>
          </cell>
          <cell r="K2071" t="str">
            <v>Peak</v>
          </cell>
          <cell r="O2071" t="str">
            <v>N/A</v>
          </cell>
          <cell r="T2071">
            <v>291977.16127000004</v>
          </cell>
        </row>
        <row r="2072">
          <cell r="F2072" t="str">
            <v>B-19</v>
          </cell>
          <cell r="G2072" t="str">
            <v>Distribution</v>
          </cell>
          <cell r="I2072" t="str">
            <v>Demand</v>
          </cell>
          <cell r="J2072" t="str">
            <v>Winter</v>
          </cell>
          <cell r="K2072" t="str">
            <v>Maximum kW</v>
          </cell>
          <cell r="O2072" t="str">
            <v>N/A</v>
          </cell>
          <cell r="T2072">
            <v>571889.60002799996</v>
          </cell>
        </row>
        <row r="2073">
          <cell r="F2073" t="str">
            <v>B-19</v>
          </cell>
          <cell r="G2073" t="str">
            <v>Distribution</v>
          </cell>
          <cell r="I2073" t="str">
            <v>Demand</v>
          </cell>
          <cell r="J2073" t="str">
            <v>Winter</v>
          </cell>
          <cell r="K2073" t="str">
            <v>Part Peak</v>
          </cell>
          <cell r="O2073" t="str">
            <v>N/A</v>
          </cell>
          <cell r="T2073">
            <v>578056.49803499994</v>
          </cell>
        </row>
        <row r="2074">
          <cell r="F2074" t="str">
            <v>B-19</v>
          </cell>
          <cell r="G2074" t="str">
            <v>Distribution</v>
          </cell>
          <cell r="I2074" t="str">
            <v>Demand</v>
          </cell>
          <cell r="J2074" t="str">
            <v>Summer</v>
          </cell>
          <cell r="K2074" t="str">
            <v>Maximum kW</v>
          </cell>
          <cell r="O2074" t="str">
            <v>N/A</v>
          </cell>
          <cell r="T2074">
            <v>134980.539896</v>
          </cell>
        </row>
        <row r="2075">
          <cell r="F2075" t="str">
            <v>B-19</v>
          </cell>
          <cell r="G2075" t="str">
            <v>Distribution</v>
          </cell>
          <cell r="I2075" t="str">
            <v>Other Standby Revenue</v>
          </cell>
          <cell r="J2075" t="str">
            <v>N/A</v>
          </cell>
          <cell r="K2075" t="str">
            <v>N/A</v>
          </cell>
          <cell r="O2075" t="str">
            <v>N/A</v>
          </cell>
          <cell r="T2075">
            <v>25593.640777000001</v>
          </cell>
        </row>
        <row r="2076">
          <cell r="F2076" t="str">
            <v>B-19</v>
          </cell>
          <cell r="G2076" t="str">
            <v>Distribution</v>
          </cell>
          <cell r="I2076" t="str">
            <v>Other Standby Revenue</v>
          </cell>
          <cell r="J2076" t="str">
            <v>N/A</v>
          </cell>
          <cell r="K2076" t="str">
            <v>N/A</v>
          </cell>
          <cell r="O2076" t="str">
            <v>N/A</v>
          </cell>
          <cell r="T2076">
            <v>15334.316135000001</v>
          </cell>
        </row>
        <row r="2077">
          <cell r="F2077" t="str">
            <v>B-19</v>
          </cell>
          <cell r="G2077" t="str">
            <v>Distribution</v>
          </cell>
          <cell r="I2077" t="str">
            <v>Other Standby Revenue</v>
          </cell>
          <cell r="J2077" t="str">
            <v>N/A</v>
          </cell>
          <cell r="K2077" t="str">
            <v>N/A</v>
          </cell>
          <cell r="O2077" t="str">
            <v>N/A</v>
          </cell>
          <cell r="T2077">
            <v>1138.6988710000001</v>
          </cell>
        </row>
        <row r="2078">
          <cell r="F2078" t="str">
            <v>B-19</v>
          </cell>
          <cell r="G2078" t="str">
            <v>Distribution</v>
          </cell>
          <cell r="I2078" t="str">
            <v>Other Standby Revenue</v>
          </cell>
          <cell r="J2078" t="str">
            <v>N/A</v>
          </cell>
          <cell r="K2078" t="str">
            <v>N/A</v>
          </cell>
          <cell r="O2078" t="str">
            <v>N/A</v>
          </cell>
          <cell r="T2078">
            <v>3794.7625819999994</v>
          </cell>
        </row>
        <row r="2079">
          <cell r="F2079" t="str">
            <v>B-19</v>
          </cell>
          <cell r="G2079" t="str">
            <v>Distribution</v>
          </cell>
          <cell r="I2079" t="str">
            <v>Other Standby Revenue</v>
          </cell>
          <cell r="J2079" t="str">
            <v>N/A</v>
          </cell>
          <cell r="K2079" t="str">
            <v>N/A</v>
          </cell>
          <cell r="O2079" t="str">
            <v>N/A</v>
          </cell>
          <cell r="T2079">
            <v>0</v>
          </cell>
        </row>
        <row r="2080">
          <cell r="F2080" t="str">
            <v>B-19</v>
          </cell>
          <cell r="G2080" t="str">
            <v>Distribution</v>
          </cell>
          <cell r="I2080" t="str">
            <v>Other Standby Revenue</v>
          </cell>
          <cell r="J2080" t="str">
            <v>N/A</v>
          </cell>
          <cell r="K2080" t="str">
            <v>N/A</v>
          </cell>
          <cell r="O2080" t="str">
            <v>N/A</v>
          </cell>
          <cell r="T2080">
            <v>4542.7849180000003</v>
          </cell>
        </row>
        <row r="2081">
          <cell r="F2081" t="str">
            <v>B-19</v>
          </cell>
          <cell r="G2081" t="str">
            <v>Distribution</v>
          </cell>
          <cell r="I2081" t="str">
            <v>Power Factor Adjustment</v>
          </cell>
          <cell r="J2081" t="str">
            <v>N/A</v>
          </cell>
          <cell r="K2081" t="str">
            <v>N/A</v>
          </cell>
          <cell r="O2081" t="str">
            <v>N/A</v>
          </cell>
          <cell r="T2081">
            <v>122626621.04895997</v>
          </cell>
        </row>
        <row r="2082">
          <cell r="F2082" t="str">
            <v>B-19</v>
          </cell>
          <cell r="G2082" t="str">
            <v>Distribution</v>
          </cell>
          <cell r="I2082" t="str">
            <v>Power Factor Adjustment</v>
          </cell>
          <cell r="J2082" t="str">
            <v>N/A</v>
          </cell>
          <cell r="K2082" t="str">
            <v>N/A</v>
          </cell>
          <cell r="O2082" t="str">
            <v>N/A</v>
          </cell>
          <cell r="T2082">
            <v>-1306397276.7917578</v>
          </cell>
        </row>
        <row r="2083">
          <cell r="F2083" t="str">
            <v>B-19</v>
          </cell>
          <cell r="G2083" t="str">
            <v>Distribution</v>
          </cell>
          <cell r="I2083" t="str">
            <v>Power Factor Adjustment</v>
          </cell>
          <cell r="J2083" t="str">
            <v>N/A</v>
          </cell>
          <cell r="K2083" t="str">
            <v>N/A</v>
          </cell>
          <cell r="O2083" t="str">
            <v>N/A</v>
          </cell>
          <cell r="T2083">
            <v>11034166.403355999</v>
          </cell>
        </row>
        <row r="2084">
          <cell r="F2084" t="str">
            <v>B-19</v>
          </cell>
          <cell r="G2084" t="str">
            <v>Distribution</v>
          </cell>
          <cell r="I2084" t="str">
            <v>Rate Limiter Shortfall</v>
          </cell>
          <cell r="J2084" t="str">
            <v>N/A</v>
          </cell>
          <cell r="K2084" t="str">
            <v>N/A</v>
          </cell>
          <cell r="O2084" t="str">
            <v>N/A</v>
          </cell>
          <cell r="T2084">
            <v>0</v>
          </cell>
        </row>
        <row r="2085">
          <cell r="F2085" t="str">
            <v>B-19</v>
          </cell>
          <cell r="G2085" t="str">
            <v>Distribution</v>
          </cell>
          <cell r="I2085" t="str">
            <v>Rate Limiter Shortfall</v>
          </cell>
          <cell r="J2085" t="str">
            <v>N/A</v>
          </cell>
          <cell r="K2085" t="str">
            <v>N/A</v>
          </cell>
          <cell r="O2085" t="str">
            <v>N/A</v>
          </cell>
          <cell r="T2085">
            <v>0</v>
          </cell>
        </row>
        <row r="2086">
          <cell r="F2086" t="str">
            <v>B-19</v>
          </cell>
          <cell r="G2086" t="str">
            <v>Distribution</v>
          </cell>
          <cell r="I2086" t="str">
            <v>Rate Limiter Shortfall</v>
          </cell>
          <cell r="J2086" t="str">
            <v>N/A</v>
          </cell>
          <cell r="K2086" t="str">
            <v>N/A</v>
          </cell>
          <cell r="O2086" t="str">
            <v>N/A</v>
          </cell>
          <cell r="T2086">
            <v>0</v>
          </cell>
        </row>
        <row r="2087">
          <cell r="F2087" t="str">
            <v>B-19</v>
          </cell>
          <cell r="G2087" t="str">
            <v>Distribution</v>
          </cell>
          <cell r="I2087" t="str">
            <v>Rate Limiter Shortfall</v>
          </cell>
          <cell r="J2087" t="str">
            <v>N/A</v>
          </cell>
          <cell r="K2087" t="str">
            <v>N/A</v>
          </cell>
          <cell r="O2087" t="str">
            <v>N/A</v>
          </cell>
          <cell r="T2087">
            <v>0</v>
          </cell>
        </row>
        <row r="2088">
          <cell r="F2088" t="str">
            <v>B-19</v>
          </cell>
          <cell r="G2088" t="str">
            <v>Distribution</v>
          </cell>
          <cell r="I2088" t="str">
            <v>Rate Limiter Shortfall</v>
          </cell>
          <cell r="J2088" t="str">
            <v>N/A</v>
          </cell>
          <cell r="K2088" t="str">
            <v>N/A</v>
          </cell>
          <cell r="O2088" t="str">
            <v>N/A</v>
          </cell>
          <cell r="T2088">
            <v>0</v>
          </cell>
        </row>
        <row r="2089">
          <cell r="F2089" t="str">
            <v>B-19</v>
          </cell>
          <cell r="G2089" t="str">
            <v>WFC</v>
          </cell>
          <cell r="I2089" t="str">
            <v>DL</v>
          </cell>
          <cell r="J2089" t="str">
            <v>N/A</v>
          </cell>
          <cell r="K2089" t="str">
            <v>N/A</v>
          </cell>
          <cell r="O2089" t="str">
            <v>N/A</v>
          </cell>
          <cell r="T2089">
            <v>0</v>
          </cell>
        </row>
        <row r="2090">
          <cell r="F2090" t="str">
            <v>B-19</v>
          </cell>
          <cell r="G2090" t="str">
            <v>WFC</v>
          </cell>
          <cell r="I2090" t="str">
            <v>DL</v>
          </cell>
          <cell r="J2090" t="str">
            <v>N/A</v>
          </cell>
          <cell r="K2090" t="str">
            <v>N/A</v>
          </cell>
          <cell r="O2090" t="str">
            <v>N/A</v>
          </cell>
          <cell r="T2090">
            <v>0</v>
          </cell>
        </row>
        <row r="2091">
          <cell r="F2091" t="str">
            <v>B-19</v>
          </cell>
          <cell r="G2091" t="str">
            <v>WFC</v>
          </cell>
          <cell r="I2091" t="str">
            <v>DL</v>
          </cell>
          <cell r="J2091" t="str">
            <v>N/A</v>
          </cell>
          <cell r="K2091" t="str">
            <v>N/A</v>
          </cell>
          <cell r="O2091" t="str">
            <v>N/A</v>
          </cell>
          <cell r="T2091">
            <v>0</v>
          </cell>
        </row>
        <row r="2092">
          <cell r="F2092" t="str">
            <v>B-19</v>
          </cell>
          <cell r="G2092" t="str">
            <v>WFC</v>
          </cell>
          <cell r="I2092" t="str">
            <v>DL</v>
          </cell>
          <cell r="J2092" t="str">
            <v>N/A</v>
          </cell>
          <cell r="K2092" t="str">
            <v>N/A</v>
          </cell>
          <cell r="O2092" t="str">
            <v>N/A</v>
          </cell>
          <cell r="T2092">
            <v>0</v>
          </cell>
        </row>
        <row r="2093">
          <cell r="F2093" t="str">
            <v>B-19</v>
          </cell>
          <cell r="G2093" t="str">
            <v>WFC</v>
          </cell>
          <cell r="I2093" t="str">
            <v>DL</v>
          </cell>
          <cell r="J2093" t="str">
            <v>N/A</v>
          </cell>
          <cell r="K2093" t="str">
            <v>N/A</v>
          </cell>
          <cell r="O2093" t="str">
            <v>N/A</v>
          </cell>
          <cell r="T2093">
            <v>0</v>
          </cell>
        </row>
        <row r="2094">
          <cell r="F2094" t="str">
            <v>B-19</v>
          </cell>
          <cell r="G2094" t="str">
            <v>WFC</v>
          </cell>
          <cell r="I2094" t="str">
            <v>DL</v>
          </cell>
          <cell r="J2094" t="str">
            <v>N/A</v>
          </cell>
          <cell r="K2094" t="str">
            <v>N/A</v>
          </cell>
          <cell r="O2094" t="str">
            <v>N/A</v>
          </cell>
          <cell r="T2094">
            <v>0</v>
          </cell>
        </row>
        <row r="2095">
          <cell r="F2095" t="str">
            <v>B-19</v>
          </cell>
          <cell r="G2095" t="str">
            <v>WFC</v>
          </cell>
          <cell r="I2095" t="str">
            <v>Energy</v>
          </cell>
          <cell r="J2095" t="str">
            <v>Summer</v>
          </cell>
          <cell r="K2095" t="str">
            <v>Off Peak</v>
          </cell>
          <cell r="O2095" t="str">
            <v>N/A</v>
          </cell>
          <cell r="T2095">
            <v>58925112.066903993</v>
          </cell>
        </row>
        <row r="2096">
          <cell r="F2096" t="str">
            <v>B-19</v>
          </cell>
          <cell r="G2096" t="str">
            <v>WFC</v>
          </cell>
          <cell r="I2096" t="str">
            <v>Energy</v>
          </cell>
          <cell r="J2096" t="str">
            <v>Summer</v>
          </cell>
          <cell r="K2096" t="str">
            <v>Off Peak</v>
          </cell>
          <cell r="O2096" t="str">
            <v>N/A</v>
          </cell>
          <cell r="T2096">
            <v>143383530.03368902</v>
          </cell>
        </row>
        <row r="2097">
          <cell r="F2097" t="str">
            <v>B-19</v>
          </cell>
          <cell r="G2097" t="str">
            <v>WFC</v>
          </cell>
          <cell r="I2097" t="str">
            <v>Energy</v>
          </cell>
          <cell r="J2097" t="str">
            <v>Summer</v>
          </cell>
          <cell r="K2097" t="str">
            <v>Off Peak</v>
          </cell>
          <cell r="O2097" t="str">
            <v>N/A</v>
          </cell>
          <cell r="T2097">
            <v>1205539.4655480001</v>
          </cell>
        </row>
        <row r="2098">
          <cell r="F2098" t="str">
            <v>B-19</v>
          </cell>
          <cell r="G2098" t="str">
            <v>WFC</v>
          </cell>
          <cell r="I2098" t="str">
            <v>Energy</v>
          </cell>
          <cell r="J2098" t="str">
            <v>Summer</v>
          </cell>
          <cell r="K2098" t="str">
            <v>Part Peak</v>
          </cell>
          <cell r="O2098" t="str">
            <v>N/A</v>
          </cell>
          <cell r="T2098">
            <v>14524134.542145999</v>
          </cell>
        </row>
        <row r="2099">
          <cell r="F2099" t="str">
            <v>B-19</v>
          </cell>
          <cell r="G2099" t="str">
            <v>WFC</v>
          </cell>
          <cell r="I2099" t="str">
            <v>Energy</v>
          </cell>
          <cell r="J2099" t="str">
            <v>Summer</v>
          </cell>
          <cell r="K2099" t="str">
            <v>Part Peak</v>
          </cell>
          <cell r="O2099" t="str">
            <v>N/A</v>
          </cell>
          <cell r="T2099">
            <v>25742372.254190996</v>
          </cell>
        </row>
        <row r="2100">
          <cell r="F2100" t="str">
            <v>B-19</v>
          </cell>
          <cell r="G2100" t="str">
            <v>WFC</v>
          </cell>
          <cell r="I2100" t="str">
            <v>Energy</v>
          </cell>
          <cell r="J2100" t="str">
            <v>Summer</v>
          </cell>
          <cell r="K2100" t="str">
            <v>Part Peak</v>
          </cell>
          <cell r="O2100" t="str">
            <v>N/A</v>
          </cell>
          <cell r="T2100">
            <v>297999.51916199998</v>
          </cell>
        </row>
        <row r="2101">
          <cell r="F2101" t="str">
            <v>B-19</v>
          </cell>
          <cell r="G2101" t="str">
            <v>WFC</v>
          </cell>
          <cell r="I2101" t="str">
            <v>Energy</v>
          </cell>
          <cell r="J2101" t="str">
            <v>Summer</v>
          </cell>
          <cell r="K2101" t="str">
            <v>Peak</v>
          </cell>
          <cell r="O2101" t="str">
            <v>N/A</v>
          </cell>
          <cell r="T2101">
            <v>21359634.931065999</v>
          </cell>
        </row>
        <row r="2102">
          <cell r="F2102" t="str">
            <v>B-19</v>
          </cell>
          <cell r="G2102" t="str">
            <v>WFC</v>
          </cell>
          <cell r="I2102" t="str">
            <v>Energy</v>
          </cell>
          <cell r="J2102" t="str">
            <v>Summer</v>
          </cell>
          <cell r="K2102" t="str">
            <v>Peak</v>
          </cell>
          <cell r="O2102" t="str">
            <v>N/A</v>
          </cell>
          <cell r="T2102">
            <v>56392668.927670002</v>
          </cell>
        </row>
        <row r="2103">
          <cell r="F2103" t="str">
            <v>B-19</v>
          </cell>
          <cell r="G2103" t="str">
            <v>WFC</v>
          </cell>
          <cell r="I2103" t="str">
            <v>Energy</v>
          </cell>
          <cell r="J2103" t="str">
            <v>Summer</v>
          </cell>
          <cell r="K2103" t="str">
            <v>Peak</v>
          </cell>
          <cell r="O2103" t="str">
            <v>N/A</v>
          </cell>
          <cell r="T2103">
            <v>361379.35972000001</v>
          </cell>
        </row>
        <row r="2104">
          <cell r="F2104" t="str">
            <v>B-19</v>
          </cell>
          <cell r="G2104" t="str">
            <v>WFC</v>
          </cell>
          <cell r="I2104" t="str">
            <v>Energy</v>
          </cell>
          <cell r="J2104" t="str">
            <v>Winter</v>
          </cell>
          <cell r="K2104" t="str">
            <v>Off Peak</v>
          </cell>
          <cell r="O2104" t="str">
            <v>N/A</v>
          </cell>
          <cell r="T2104">
            <v>137093950.40653899</v>
          </cell>
        </row>
        <row r="2105">
          <cell r="F2105" t="str">
            <v>B-19</v>
          </cell>
          <cell r="G2105" t="str">
            <v>WFC</v>
          </cell>
          <cell r="I2105" t="str">
            <v>Energy</v>
          </cell>
          <cell r="J2105" t="str">
            <v>Winter</v>
          </cell>
          <cell r="K2105" t="str">
            <v>Off Peak</v>
          </cell>
          <cell r="O2105" t="str">
            <v>N/A</v>
          </cell>
          <cell r="T2105">
            <v>315624682.13320398</v>
          </cell>
        </row>
        <row r="2106">
          <cell r="F2106" t="str">
            <v>B-19</v>
          </cell>
          <cell r="G2106" t="str">
            <v>WFC</v>
          </cell>
          <cell r="I2106" t="str">
            <v>Energy</v>
          </cell>
          <cell r="J2106" t="str">
            <v>Winter</v>
          </cell>
          <cell r="K2106" t="str">
            <v>Off Peak</v>
          </cell>
          <cell r="O2106" t="str">
            <v>N/A</v>
          </cell>
          <cell r="T2106">
            <v>2933024.5660850001</v>
          </cell>
        </row>
        <row r="2107">
          <cell r="F2107" t="str">
            <v>B-19</v>
          </cell>
          <cell r="G2107" t="str">
            <v>WFC</v>
          </cell>
          <cell r="I2107" t="str">
            <v>Energy</v>
          </cell>
          <cell r="J2107" t="str">
            <v>Winter</v>
          </cell>
          <cell r="K2107" t="str">
            <v>Part Peak</v>
          </cell>
          <cell r="O2107" t="str">
            <v>N/A</v>
          </cell>
          <cell r="T2107">
            <v>44735440.047339</v>
          </cell>
        </row>
        <row r="2108">
          <cell r="F2108" t="str">
            <v>B-19</v>
          </cell>
          <cell r="G2108" t="str">
            <v>WFC</v>
          </cell>
          <cell r="I2108" t="str">
            <v>Energy</v>
          </cell>
          <cell r="J2108" t="str">
            <v>Winter</v>
          </cell>
          <cell r="K2108" t="str">
            <v>Part Peak</v>
          </cell>
          <cell r="O2108" t="str">
            <v>N/A</v>
          </cell>
          <cell r="T2108">
            <v>123414142.36082399</v>
          </cell>
        </row>
        <row r="2109">
          <cell r="F2109" t="str">
            <v>B-19</v>
          </cell>
          <cell r="G2109" t="str">
            <v>WFC</v>
          </cell>
          <cell r="I2109" t="str">
            <v>Energy</v>
          </cell>
          <cell r="J2109" t="str">
            <v>Winter</v>
          </cell>
          <cell r="K2109" t="str">
            <v>Part Peak</v>
          </cell>
          <cell r="O2109" t="str">
            <v>N/A</v>
          </cell>
          <cell r="T2109">
            <v>747278.93178900005</v>
          </cell>
        </row>
        <row r="2110">
          <cell r="F2110" t="str">
            <v>B-19</v>
          </cell>
          <cell r="G2110" t="str">
            <v>WFC</v>
          </cell>
          <cell r="I2110" t="str">
            <v>Energy</v>
          </cell>
          <cell r="J2110" t="str">
            <v>Winter</v>
          </cell>
          <cell r="K2110" t="str">
            <v>Super Off</v>
          </cell>
          <cell r="O2110" t="str">
            <v>N/A</v>
          </cell>
          <cell r="T2110">
            <v>10128702.140552001</v>
          </cell>
        </row>
        <row r="2111">
          <cell r="F2111" t="str">
            <v>B-19</v>
          </cell>
          <cell r="G2111" t="str">
            <v>WFC</v>
          </cell>
          <cell r="I2111" t="str">
            <v>Energy</v>
          </cell>
          <cell r="J2111" t="str">
            <v>Winter</v>
          </cell>
          <cell r="K2111" t="str">
            <v>Super Off</v>
          </cell>
          <cell r="O2111" t="str">
            <v>N/A</v>
          </cell>
          <cell r="T2111">
            <v>62279938.691081002</v>
          </cell>
        </row>
        <row r="2112">
          <cell r="F2112" t="str">
            <v>B-19</v>
          </cell>
          <cell r="G2112" t="str">
            <v>WFC</v>
          </cell>
          <cell r="I2112" t="str">
            <v>Energy</v>
          </cell>
          <cell r="J2112" t="str">
            <v>Winter</v>
          </cell>
          <cell r="K2112" t="str">
            <v>Super Off</v>
          </cell>
          <cell r="O2112" t="str">
            <v>N/A</v>
          </cell>
          <cell r="T2112">
            <v>228620.093226</v>
          </cell>
        </row>
        <row r="2113">
          <cell r="F2113" t="str">
            <v>B-19</v>
          </cell>
          <cell r="G2113" t="str">
            <v>WFC</v>
          </cell>
          <cell r="I2113" t="str">
            <v>Energy</v>
          </cell>
          <cell r="J2113" t="str">
            <v>Summer</v>
          </cell>
          <cell r="K2113" t="str">
            <v>Off Peak</v>
          </cell>
          <cell r="O2113" t="str">
            <v>N/A</v>
          </cell>
          <cell r="T2113">
            <v>28419200.488141</v>
          </cell>
        </row>
        <row r="2114">
          <cell r="F2114" t="str">
            <v>B-19</v>
          </cell>
          <cell r="G2114" t="str">
            <v>WFC</v>
          </cell>
          <cell r="I2114" t="str">
            <v>Energy</v>
          </cell>
          <cell r="J2114" t="str">
            <v>Summer</v>
          </cell>
          <cell r="K2114" t="str">
            <v>Off Peak</v>
          </cell>
          <cell r="O2114" t="str">
            <v>N/A</v>
          </cell>
          <cell r="T2114">
            <v>414986035.73017597</v>
          </cell>
        </row>
        <row r="2115">
          <cell r="F2115" t="str">
            <v>B-19</v>
          </cell>
          <cell r="G2115" t="str">
            <v>WFC</v>
          </cell>
          <cell r="I2115" t="str">
            <v>Energy</v>
          </cell>
          <cell r="J2115" t="str">
            <v>Summer</v>
          </cell>
          <cell r="K2115" t="str">
            <v>Off Peak</v>
          </cell>
          <cell r="O2115" t="str">
            <v>N/A</v>
          </cell>
          <cell r="T2115">
            <v>913600.51141299994</v>
          </cell>
        </row>
        <row r="2116">
          <cell r="F2116" t="str">
            <v>B-19</v>
          </cell>
          <cell r="G2116" t="str">
            <v>WFC</v>
          </cell>
          <cell r="I2116" t="str">
            <v>Energy</v>
          </cell>
          <cell r="J2116" t="str">
            <v>Summer</v>
          </cell>
          <cell r="K2116" t="str">
            <v>Part Peak</v>
          </cell>
          <cell r="O2116" t="str">
            <v>N/A</v>
          </cell>
          <cell r="T2116">
            <v>7313010.8019909998</v>
          </cell>
        </row>
        <row r="2117">
          <cell r="F2117" t="str">
            <v>B-19</v>
          </cell>
          <cell r="G2117" t="str">
            <v>WFC</v>
          </cell>
          <cell r="I2117" t="str">
            <v>Energy</v>
          </cell>
          <cell r="J2117" t="str">
            <v>Summer</v>
          </cell>
          <cell r="K2117" t="str">
            <v>Part Peak</v>
          </cell>
          <cell r="O2117" t="str">
            <v>N/A</v>
          </cell>
          <cell r="T2117">
            <v>116234915.171882</v>
          </cell>
        </row>
        <row r="2118">
          <cell r="F2118" t="str">
            <v>B-19</v>
          </cell>
          <cell r="G2118" t="str">
            <v>WFC</v>
          </cell>
          <cell r="I2118" t="str">
            <v>Energy</v>
          </cell>
          <cell r="J2118" t="str">
            <v>Summer</v>
          </cell>
          <cell r="K2118" t="str">
            <v>Part Peak</v>
          </cell>
          <cell r="O2118" t="str">
            <v>N/A</v>
          </cell>
          <cell r="T2118">
            <v>243995.29588200001</v>
          </cell>
        </row>
        <row r="2119">
          <cell r="F2119" t="str">
            <v>B-19</v>
          </cell>
          <cell r="G2119" t="str">
            <v>WFC</v>
          </cell>
          <cell r="I2119" t="str">
            <v>Energy</v>
          </cell>
          <cell r="J2119" t="str">
            <v>Summer</v>
          </cell>
          <cell r="K2119" t="str">
            <v>Peak</v>
          </cell>
          <cell r="O2119" t="str">
            <v>N/A</v>
          </cell>
          <cell r="T2119">
            <v>10140942.338238001</v>
          </cell>
        </row>
        <row r="2120">
          <cell r="F2120" t="str">
            <v>B-19</v>
          </cell>
          <cell r="G2120" t="str">
            <v>WFC</v>
          </cell>
          <cell r="I2120" t="str">
            <v>Energy</v>
          </cell>
          <cell r="J2120" t="str">
            <v>Summer</v>
          </cell>
          <cell r="K2120" t="str">
            <v>Peak</v>
          </cell>
          <cell r="O2120" t="str">
            <v>N/A</v>
          </cell>
          <cell r="T2120">
            <v>166469822.093238</v>
          </cell>
        </row>
        <row r="2121">
          <cell r="F2121" t="str">
            <v>B-19</v>
          </cell>
          <cell r="G2121" t="str">
            <v>WFC</v>
          </cell>
          <cell r="I2121" t="str">
            <v>Energy</v>
          </cell>
          <cell r="J2121" t="str">
            <v>Summer</v>
          </cell>
          <cell r="K2121" t="str">
            <v>Peak</v>
          </cell>
          <cell r="O2121" t="str">
            <v>N/A</v>
          </cell>
          <cell r="T2121">
            <v>306241.506551</v>
          </cell>
        </row>
        <row r="2122">
          <cell r="F2122" t="str">
            <v>B-19</v>
          </cell>
          <cell r="G2122" t="str">
            <v>WFC</v>
          </cell>
          <cell r="I2122" t="str">
            <v>Energy</v>
          </cell>
          <cell r="J2122" t="str">
            <v>Winter</v>
          </cell>
          <cell r="K2122" t="str">
            <v>Off Peak</v>
          </cell>
          <cell r="O2122" t="str">
            <v>N/A</v>
          </cell>
          <cell r="T2122">
            <v>65579497.518883996</v>
          </cell>
        </row>
        <row r="2123">
          <cell r="F2123" t="str">
            <v>B-19</v>
          </cell>
          <cell r="G2123" t="str">
            <v>WFC</v>
          </cell>
          <cell r="I2123" t="str">
            <v>Energy</v>
          </cell>
          <cell r="J2123" t="str">
            <v>Winter</v>
          </cell>
          <cell r="K2123" t="str">
            <v>Off Peak</v>
          </cell>
          <cell r="O2123" t="str">
            <v>N/A</v>
          </cell>
          <cell r="T2123">
            <v>865525633.25376105</v>
          </cell>
        </row>
        <row r="2124">
          <cell r="F2124" t="str">
            <v>B-19</v>
          </cell>
          <cell r="G2124" t="str">
            <v>WFC</v>
          </cell>
          <cell r="I2124" t="str">
            <v>Energy</v>
          </cell>
          <cell r="J2124" t="str">
            <v>Winter</v>
          </cell>
          <cell r="K2124" t="str">
            <v>Off Peak</v>
          </cell>
          <cell r="O2124" t="str">
            <v>N/A</v>
          </cell>
          <cell r="T2124">
            <v>2382754.354121</v>
          </cell>
        </row>
        <row r="2125">
          <cell r="F2125" t="str">
            <v>B-19</v>
          </cell>
          <cell r="G2125" t="str">
            <v>WFC</v>
          </cell>
          <cell r="I2125" t="str">
            <v>Energy</v>
          </cell>
          <cell r="J2125" t="str">
            <v>Winter</v>
          </cell>
          <cell r="K2125" t="str">
            <v>Part Peak</v>
          </cell>
          <cell r="O2125" t="str">
            <v>N/A</v>
          </cell>
          <cell r="T2125">
            <v>19887533.197944999</v>
          </cell>
        </row>
        <row r="2126">
          <cell r="F2126" t="str">
            <v>B-19</v>
          </cell>
          <cell r="G2126" t="str">
            <v>WFC</v>
          </cell>
          <cell r="I2126" t="str">
            <v>Energy</v>
          </cell>
          <cell r="J2126" t="str">
            <v>Winter</v>
          </cell>
          <cell r="K2126" t="str">
            <v>Part Peak</v>
          </cell>
          <cell r="O2126" t="str">
            <v>N/A</v>
          </cell>
          <cell r="T2126">
            <v>279208937.13447201</v>
          </cell>
        </row>
        <row r="2127">
          <cell r="F2127" t="str">
            <v>B-19</v>
          </cell>
          <cell r="G2127" t="str">
            <v>WFC</v>
          </cell>
          <cell r="I2127" t="str">
            <v>Energy</v>
          </cell>
          <cell r="J2127" t="str">
            <v>Winter</v>
          </cell>
          <cell r="K2127" t="str">
            <v>Part Peak</v>
          </cell>
          <cell r="O2127" t="str">
            <v>N/A</v>
          </cell>
          <cell r="T2127">
            <v>646573.38876600005</v>
          </cell>
        </row>
        <row r="2128">
          <cell r="F2128" t="str">
            <v>B-19</v>
          </cell>
          <cell r="G2128" t="str">
            <v>WFC</v>
          </cell>
          <cell r="I2128" t="str">
            <v>Energy</v>
          </cell>
          <cell r="J2128" t="str">
            <v>Winter</v>
          </cell>
          <cell r="K2128" t="str">
            <v>Super Off</v>
          </cell>
          <cell r="O2128" t="str">
            <v>N/A</v>
          </cell>
          <cell r="T2128">
            <v>5747422.7395390002</v>
          </cell>
        </row>
        <row r="2129">
          <cell r="F2129" t="str">
            <v>B-19</v>
          </cell>
          <cell r="G2129" t="str">
            <v>WFC</v>
          </cell>
          <cell r="I2129" t="str">
            <v>Energy</v>
          </cell>
          <cell r="J2129" t="str">
            <v>Winter</v>
          </cell>
          <cell r="K2129" t="str">
            <v>Super Off</v>
          </cell>
          <cell r="O2129" t="str">
            <v>N/A</v>
          </cell>
          <cell r="T2129">
            <v>80749832.12771</v>
          </cell>
        </row>
        <row r="2130">
          <cell r="F2130" t="str">
            <v>B-19</v>
          </cell>
          <cell r="G2130" t="str">
            <v>WFC</v>
          </cell>
          <cell r="I2130" t="str">
            <v>Energy</v>
          </cell>
          <cell r="J2130" t="str">
            <v>Winter</v>
          </cell>
          <cell r="K2130" t="str">
            <v>Super Off</v>
          </cell>
          <cell r="O2130" t="str">
            <v>N/A</v>
          </cell>
          <cell r="T2130">
            <v>207939.767345</v>
          </cell>
        </row>
        <row r="2131">
          <cell r="F2131" t="str">
            <v>B-19</v>
          </cell>
          <cell r="G2131" t="str">
            <v>ECRA</v>
          </cell>
          <cell r="I2131" t="str">
            <v>DL</v>
          </cell>
          <cell r="J2131" t="str">
            <v>N/A</v>
          </cell>
          <cell r="K2131" t="str">
            <v>N/A</v>
          </cell>
          <cell r="O2131" t="str">
            <v>N/A</v>
          </cell>
          <cell r="T2131">
            <v>0</v>
          </cell>
        </row>
        <row r="2132">
          <cell r="F2132" t="str">
            <v>B-19</v>
          </cell>
          <cell r="G2132" t="str">
            <v>ECRA</v>
          </cell>
          <cell r="I2132" t="str">
            <v>DL</v>
          </cell>
          <cell r="J2132" t="str">
            <v>N/A</v>
          </cell>
          <cell r="K2132" t="str">
            <v>N/A</v>
          </cell>
          <cell r="O2132" t="str">
            <v>N/A</v>
          </cell>
          <cell r="T2132">
            <v>0</v>
          </cell>
        </row>
        <row r="2133">
          <cell r="F2133" t="str">
            <v>B-19</v>
          </cell>
          <cell r="G2133" t="str">
            <v>ECRA</v>
          </cell>
          <cell r="I2133" t="str">
            <v>DL</v>
          </cell>
          <cell r="J2133" t="str">
            <v>N/A</v>
          </cell>
          <cell r="K2133" t="str">
            <v>N/A</v>
          </cell>
          <cell r="O2133" t="str">
            <v>N/A</v>
          </cell>
          <cell r="T2133">
            <v>0</v>
          </cell>
        </row>
        <row r="2134">
          <cell r="F2134" t="str">
            <v>B-19</v>
          </cell>
          <cell r="G2134" t="str">
            <v>ECRA</v>
          </cell>
          <cell r="I2134" t="str">
            <v>DL</v>
          </cell>
          <cell r="J2134" t="str">
            <v>N/A</v>
          </cell>
          <cell r="K2134" t="str">
            <v>N/A</v>
          </cell>
          <cell r="O2134" t="str">
            <v>N/A</v>
          </cell>
          <cell r="T2134">
            <v>0</v>
          </cell>
        </row>
        <row r="2135">
          <cell r="F2135" t="str">
            <v>B-19</v>
          </cell>
          <cell r="G2135" t="str">
            <v>ECRA</v>
          </cell>
          <cell r="I2135" t="str">
            <v>DL</v>
          </cell>
          <cell r="J2135" t="str">
            <v>N/A</v>
          </cell>
          <cell r="K2135" t="str">
            <v>N/A</v>
          </cell>
          <cell r="O2135" t="str">
            <v>N/A</v>
          </cell>
          <cell r="T2135">
            <v>0</v>
          </cell>
        </row>
        <row r="2136">
          <cell r="F2136" t="str">
            <v>B-19</v>
          </cell>
          <cell r="G2136" t="str">
            <v>ECRA</v>
          </cell>
          <cell r="I2136" t="str">
            <v>DL</v>
          </cell>
          <cell r="J2136" t="str">
            <v>N/A</v>
          </cell>
          <cell r="K2136" t="str">
            <v>N/A</v>
          </cell>
          <cell r="O2136" t="str">
            <v>N/A</v>
          </cell>
          <cell r="T2136">
            <v>0</v>
          </cell>
        </row>
        <row r="2137">
          <cell r="F2137" t="str">
            <v>B-19</v>
          </cell>
          <cell r="G2137" t="str">
            <v>ECRA</v>
          </cell>
          <cell r="I2137" t="str">
            <v>Energy</v>
          </cell>
          <cell r="J2137" t="str">
            <v>Summer</v>
          </cell>
          <cell r="K2137" t="str">
            <v>Off Peak</v>
          </cell>
          <cell r="O2137" t="str">
            <v>N/A</v>
          </cell>
          <cell r="T2137">
            <v>58925112.066903993</v>
          </cell>
        </row>
        <row r="2138">
          <cell r="F2138" t="str">
            <v>B-19</v>
          </cell>
          <cell r="G2138" t="str">
            <v>ECRA</v>
          </cell>
          <cell r="I2138" t="str">
            <v>Energy</v>
          </cell>
          <cell r="J2138" t="str">
            <v>Summer</v>
          </cell>
          <cell r="K2138" t="str">
            <v>Off Peak</v>
          </cell>
          <cell r="O2138" t="str">
            <v>N/A</v>
          </cell>
          <cell r="T2138">
            <v>143383530.03368902</v>
          </cell>
        </row>
        <row r="2139">
          <cell r="F2139" t="str">
            <v>B-19</v>
          </cell>
          <cell r="G2139" t="str">
            <v>ECRA</v>
          </cell>
          <cell r="I2139" t="str">
            <v>Energy</v>
          </cell>
          <cell r="J2139" t="str">
            <v>Summer</v>
          </cell>
          <cell r="K2139" t="str">
            <v>Off Peak</v>
          </cell>
          <cell r="O2139" t="str">
            <v>N/A</v>
          </cell>
          <cell r="T2139">
            <v>1205539.4655480001</v>
          </cell>
        </row>
        <row r="2140">
          <cell r="F2140" t="str">
            <v>B-19</v>
          </cell>
          <cell r="G2140" t="str">
            <v>ECRA</v>
          </cell>
          <cell r="I2140" t="str">
            <v>Energy</v>
          </cell>
          <cell r="J2140" t="str">
            <v>Summer</v>
          </cell>
          <cell r="K2140" t="str">
            <v>Part Peak</v>
          </cell>
          <cell r="O2140" t="str">
            <v>N/A</v>
          </cell>
          <cell r="T2140">
            <v>14524134.542145999</v>
          </cell>
        </row>
        <row r="2141">
          <cell r="F2141" t="str">
            <v>B-19</v>
          </cell>
          <cell r="G2141" t="str">
            <v>ECRA</v>
          </cell>
          <cell r="I2141" t="str">
            <v>Energy</v>
          </cell>
          <cell r="J2141" t="str">
            <v>Summer</v>
          </cell>
          <cell r="K2141" t="str">
            <v>Part Peak</v>
          </cell>
          <cell r="O2141" t="str">
            <v>N/A</v>
          </cell>
          <cell r="T2141">
            <v>25742372.254190996</v>
          </cell>
        </row>
        <row r="2142">
          <cell r="F2142" t="str">
            <v>B-19</v>
          </cell>
          <cell r="G2142" t="str">
            <v>ECRA</v>
          </cell>
          <cell r="I2142" t="str">
            <v>Energy</v>
          </cell>
          <cell r="J2142" t="str">
            <v>Summer</v>
          </cell>
          <cell r="K2142" t="str">
            <v>Part Peak</v>
          </cell>
          <cell r="O2142" t="str">
            <v>N/A</v>
          </cell>
          <cell r="T2142">
            <v>297999.51916199998</v>
          </cell>
        </row>
        <row r="2143">
          <cell r="F2143" t="str">
            <v>B-19</v>
          </cell>
          <cell r="G2143" t="str">
            <v>ECRA</v>
          </cell>
          <cell r="I2143" t="str">
            <v>Energy</v>
          </cell>
          <cell r="J2143" t="str">
            <v>Summer</v>
          </cell>
          <cell r="K2143" t="str">
            <v>Peak</v>
          </cell>
          <cell r="O2143" t="str">
            <v>N/A</v>
          </cell>
          <cell r="T2143">
            <v>21359634.931065999</v>
          </cell>
        </row>
        <row r="2144">
          <cell r="F2144" t="str">
            <v>B-19</v>
          </cell>
          <cell r="G2144" t="str">
            <v>ECRA</v>
          </cell>
          <cell r="I2144" t="str">
            <v>Energy</v>
          </cell>
          <cell r="J2144" t="str">
            <v>Summer</v>
          </cell>
          <cell r="K2144" t="str">
            <v>Peak</v>
          </cell>
          <cell r="O2144" t="str">
            <v>N/A</v>
          </cell>
          <cell r="T2144">
            <v>56392668.927670002</v>
          </cell>
        </row>
        <row r="2145">
          <cell r="F2145" t="str">
            <v>B-19</v>
          </cell>
          <cell r="G2145" t="str">
            <v>ECRA</v>
          </cell>
          <cell r="I2145" t="str">
            <v>Energy</v>
          </cell>
          <cell r="J2145" t="str">
            <v>Summer</v>
          </cell>
          <cell r="K2145" t="str">
            <v>Peak</v>
          </cell>
          <cell r="O2145" t="str">
            <v>N/A</v>
          </cell>
          <cell r="T2145">
            <v>361379.35972000001</v>
          </cell>
        </row>
        <row r="2146">
          <cell r="F2146" t="str">
            <v>B-19</v>
          </cell>
          <cell r="G2146" t="str">
            <v>ECRA</v>
          </cell>
          <cell r="I2146" t="str">
            <v>Energy</v>
          </cell>
          <cell r="J2146" t="str">
            <v>Winter</v>
          </cell>
          <cell r="K2146" t="str">
            <v>Off Peak</v>
          </cell>
          <cell r="O2146" t="str">
            <v>N/A</v>
          </cell>
          <cell r="T2146">
            <v>137093950.40653899</v>
          </cell>
        </row>
        <row r="2147">
          <cell r="F2147" t="str">
            <v>B-19</v>
          </cell>
          <cell r="G2147" t="str">
            <v>ECRA</v>
          </cell>
          <cell r="I2147" t="str">
            <v>Energy</v>
          </cell>
          <cell r="J2147" t="str">
            <v>Winter</v>
          </cell>
          <cell r="K2147" t="str">
            <v>Off Peak</v>
          </cell>
          <cell r="O2147" t="str">
            <v>N/A</v>
          </cell>
          <cell r="T2147">
            <v>315624682.13320398</v>
          </cell>
        </row>
        <row r="2148">
          <cell r="F2148" t="str">
            <v>B-19</v>
          </cell>
          <cell r="G2148" t="str">
            <v>ECRA</v>
          </cell>
          <cell r="I2148" t="str">
            <v>Energy</v>
          </cell>
          <cell r="J2148" t="str">
            <v>Winter</v>
          </cell>
          <cell r="K2148" t="str">
            <v>Off Peak</v>
          </cell>
          <cell r="O2148" t="str">
            <v>N/A</v>
          </cell>
          <cell r="T2148">
            <v>2933024.5660850001</v>
          </cell>
        </row>
        <row r="2149">
          <cell r="F2149" t="str">
            <v>B-19</v>
          </cell>
          <cell r="G2149" t="str">
            <v>ECRA</v>
          </cell>
          <cell r="I2149" t="str">
            <v>Energy</v>
          </cell>
          <cell r="J2149" t="str">
            <v>Winter</v>
          </cell>
          <cell r="K2149" t="str">
            <v>Part Peak</v>
          </cell>
          <cell r="O2149" t="str">
            <v>N/A</v>
          </cell>
          <cell r="T2149">
            <v>44735440.047339</v>
          </cell>
        </row>
        <row r="2150">
          <cell r="F2150" t="str">
            <v>B-19</v>
          </cell>
          <cell r="G2150" t="str">
            <v>ECRA</v>
          </cell>
          <cell r="I2150" t="str">
            <v>Energy</v>
          </cell>
          <cell r="J2150" t="str">
            <v>Winter</v>
          </cell>
          <cell r="K2150" t="str">
            <v>Part Peak</v>
          </cell>
          <cell r="O2150" t="str">
            <v>N/A</v>
          </cell>
          <cell r="T2150">
            <v>123414142.36082399</v>
          </cell>
        </row>
        <row r="2151">
          <cell r="F2151" t="str">
            <v>B-19</v>
          </cell>
          <cell r="G2151" t="str">
            <v>ECRA</v>
          </cell>
          <cell r="I2151" t="str">
            <v>Energy</v>
          </cell>
          <cell r="J2151" t="str">
            <v>Winter</v>
          </cell>
          <cell r="K2151" t="str">
            <v>Part Peak</v>
          </cell>
          <cell r="O2151" t="str">
            <v>N/A</v>
          </cell>
          <cell r="T2151">
            <v>747278.93178900005</v>
          </cell>
        </row>
        <row r="2152">
          <cell r="F2152" t="str">
            <v>B-19</v>
          </cell>
          <cell r="G2152" t="str">
            <v>ECRA</v>
          </cell>
          <cell r="I2152" t="str">
            <v>Energy</v>
          </cell>
          <cell r="J2152" t="str">
            <v>Winter</v>
          </cell>
          <cell r="K2152" t="str">
            <v>Super Off</v>
          </cell>
          <cell r="O2152" t="str">
            <v>N/A</v>
          </cell>
          <cell r="T2152">
            <v>10128702.140552001</v>
          </cell>
        </row>
        <row r="2153">
          <cell r="F2153" t="str">
            <v>B-19</v>
          </cell>
          <cell r="G2153" t="str">
            <v>ECRA</v>
          </cell>
          <cell r="I2153" t="str">
            <v>Energy</v>
          </cell>
          <cell r="J2153" t="str">
            <v>Winter</v>
          </cell>
          <cell r="K2153" t="str">
            <v>Super Off</v>
          </cell>
          <cell r="O2153" t="str">
            <v>N/A</v>
          </cell>
          <cell r="T2153">
            <v>62279938.691081002</v>
          </cell>
        </row>
        <row r="2154">
          <cell r="F2154" t="str">
            <v>B-19</v>
          </cell>
          <cell r="G2154" t="str">
            <v>ECRA</v>
          </cell>
          <cell r="I2154" t="str">
            <v>Energy</v>
          </cell>
          <cell r="J2154" t="str">
            <v>Winter</v>
          </cell>
          <cell r="K2154" t="str">
            <v>Super Off</v>
          </cell>
          <cell r="O2154" t="str">
            <v>N/A</v>
          </cell>
          <cell r="T2154">
            <v>228620.093226</v>
          </cell>
        </row>
        <row r="2155">
          <cell r="F2155" t="str">
            <v>B-19</v>
          </cell>
          <cell r="G2155" t="str">
            <v>ECRA</v>
          </cell>
          <cell r="I2155" t="str">
            <v>Energy</v>
          </cell>
          <cell r="J2155" t="str">
            <v>Summer</v>
          </cell>
          <cell r="K2155" t="str">
            <v>Off Peak</v>
          </cell>
          <cell r="O2155" t="str">
            <v>N/A</v>
          </cell>
          <cell r="T2155">
            <v>28419200.488141</v>
          </cell>
        </row>
        <row r="2156">
          <cell r="F2156" t="str">
            <v>B-19</v>
          </cell>
          <cell r="G2156" t="str">
            <v>ECRA</v>
          </cell>
          <cell r="I2156" t="str">
            <v>Energy</v>
          </cell>
          <cell r="J2156" t="str">
            <v>Summer</v>
          </cell>
          <cell r="K2156" t="str">
            <v>Off Peak</v>
          </cell>
          <cell r="O2156" t="str">
            <v>N/A</v>
          </cell>
          <cell r="T2156">
            <v>414986035.73017597</v>
          </cell>
        </row>
        <row r="2157">
          <cell r="F2157" t="str">
            <v>B-19</v>
          </cell>
          <cell r="G2157" t="str">
            <v>ECRA</v>
          </cell>
          <cell r="I2157" t="str">
            <v>Energy</v>
          </cell>
          <cell r="J2157" t="str">
            <v>Summer</v>
          </cell>
          <cell r="K2157" t="str">
            <v>Off Peak</v>
          </cell>
          <cell r="O2157" t="str">
            <v>N/A</v>
          </cell>
          <cell r="T2157">
            <v>913600.51141299994</v>
          </cell>
        </row>
        <row r="2158">
          <cell r="F2158" t="str">
            <v>B-19</v>
          </cell>
          <cell r="G2158" t="str">
            <v>ECRA</v>
          </cell>
          <cell r="I2158" t="str">
            <v>Energy</v>
          </cell>
          <cell r="J2158" t="str">
            <v>Summer</v>
          </cell>
          <cell r="K2158" t="str">
            <v>Part Peak</v>
          </cell>
          <cell r="O2158" t="str">
            <v>N/A</v>
          </cell>
          <cell r="T2158">
            <v>7313010.8019909998</v>
          </cell>
        </row>
        <row r="2159">
          <cell r="F2159" t="str">
            <v>B-19</v>
          </cell>
          <cell r="G2159" t="str">
            <v>ECRA</v>
          </cell>
          <cell r="I2159" t="str">
            <v>Energy</v>
          </cell>
          <cell r="J2159" t="str">
            <v>Summer</v>
          </cell>
          <cell r="K2159" t="str">
            <v>Part Peak</v>
          </cell>
          <cell r="O2159" t="str">
            <v>N/A</v>
          </cell>
          <cell r="T2159">
            <v>116234915.171882</v>
          </cell>
        </row>
        <row r="2160">
          <cell r="F2160" t="str">
            <v>B-19</v>
          </cell>
          <cell r="G2160" t="str">
            <v>ECRA</v>
          </cell>
          <cell r="I2160" t="str">
            <v>Energy</v>
          </cell>
          <cell r="J2160" t="str">
            <v>Summer</v>
          </cell>
          <cell r="K2160" t="str">
            <v>Part Peak</v>
          </cell>
          <cell r="O2160" t="str">
            <v>N/A</v>
          </cell>
          <cell r="T2160">
            <v>243995.29588200001</v>
          </cell>
        </row>
        <row r="2161">
          <cell r="F2161" t="str">
            <v>B-19</v>
          </cell>
          <cell r="G2161" t="str">
            <v>ECRA</v>
          </cell>
          <cell r="I2161" t="str">
            <v>Energy</v>
          </cell>
          <cell r="J2161" t="str">
            <v>Summer</v>
          </cell>
          <cell r="K2161" t="str">
            <v>Peak</v>
          </cell>
          <cell r="O2161" t="str">
            <v>N/A</v>
          </cell>
          <cell r="T2161">
            <v>10140942.338238001</v>
          </cell>
        </row>
        <row r="2162">
          <cell r="F2162" t="str">
            <v>B-19</v>
          </cell>
          <cell r="G2162" t="str">
            <v>ECRA</v>
          </cell>
          <cell r="I2162" t="str">
            <v>Energy</v>
          </cell>
          <cell r="J2162" t="str">
            <v>Summer</v>
          </cell>
          <cell r="K2162" t="str">
            <v>Peak</v>
          </cell>
          <cell r="O2162" t="str">
            <v>N/A</v>
          </cell>
          <cell r="T2162">
            <v>166469822.093238</v>
          </cell>
        </row>
        <row r="2163">
          <cell r="F2163" t="str">
            <v>B-19</v>
          </cell>
          <cell r="G2163" t="str">
            <v>ECRA</v>
          </cell>
          <cell r="I2163" t="str">
            <v>Energy</v>
          </cell>
          <cell r="J2163" t="str">
            <v>Summer</v>
          </cell>
          <cell r="K2163" t="str">
            <v>Peak</v>
          </cell>
          <cell r="O2163" t="str">
            <v>N/A</v>
          </cell>
          <cell r="T2163">
            <v>306241.506551</v>
          </cell>
        </row>
        <row r="2164">
          <cell r="F2164" t="str">
            <v>B-19</v>
          </cell>
          <cell r="G2164" t="str">
            <v>ECRA</v>
          </cell>
          <cell r="I2164" t="str">
            <v>Energy</v>
          </cell>
          <cell r="J2164" t="str">
            <v>Winter</v>
          </cell>
          <cell r="K2164" t="str">
            <v>Off Peak</v>
          </cell>
          <cell r="O2164" t="str">
            <v>N/A</v>
          </cell>
          <cell r="T2164">
            <v>65579497.518883996</v>
          </cell>
        </row>
        <row r="2165">
          <cell r="F2165" t="str">
            <v>B-19</v>
          </cell>
          <cell r="G2165" t="str">
            <v>ECRA</v>
          </cell>
          <cell r="I2165" t="str">
            <v>Energy</v>
          </cell>
          <cell r="J2165" t="str">
            <v>Winter</v>
          </cell>
          <cell r="K2165" t="str">
            <v>Off Peak</v>
          </cell>
          <cell r="O2165" t="str">
            <v>N/A</v>
          </cell>
          <cell r="T2165">
            <v>865525633.25376105</v>
          </cell>
        </row>
        <row r="2166">
          <cell r="F2166" t="str">
            <v>B-19</v>
          </cell>
          <cell r="G2166" t="str">
            <v>ECRA</v>
          </cell>
          <cell r="I2166" t="str">
            <v>Energy</v>
          </cell>
          <cell r="J2166" t="str">
            <v>Winter</v>
          </cell>
          <cell r="K2166" t="str">
            <v>Off Peak</v>
          </cell>
          <cell r="O2166" t="str">
            <v>N/A</v>
          </cell>
          <cell r="T2166">
            <v>2382754.354121</v>
          </cell>
        </row>
        <row r="2167">
          <cell r="F2167" t="str">
            <v>B-19</v>
          </cell>
          <cell r="G2167" t="str">
            <v>ECRA</v>
          </cell>
          <cell r="I2167" t="str">
            <v>Energy</v>
          </cell>
          <cell r="J2167" t="str">
            <v>Winter</v>
          </cell>
          <cell r="K2167" t="str">
            <v>Part Peak</v>
          </cell>
          <cell r="O2167" t="str">
            <v>N/A</v>
          </cell>
          <cell r="T2167">
            <v>19887533.197944999</v>
          </cell>
        </row>
        <row r="2168">
          <cell r="F2168" t="str">
            <v>B-19</v>
          </cell>
          <cell r="G2168" t="str">
            <v>ECRA</v>
          </cell>
          <cell r="I2168" t="str">
            <v>Energy</v>
          </cell>
          <cell r="J2168" t="str">
            <v>Winter</v>
          </cell>
          <cell r="K2168" t="str">
            <v>Part Peak</v>
          </cell>
          <cell r="O2168" t="str">
            <v>N/A</v>
          </cell>
          <cell r="T2168">
            <v>279208937.13447201</v>
          </cell>
        </row>
        <row r="2169">
          <cell r="F2169" t="str">
            <v>B-19</v>
          </cell>
          <cell r="G2169" t="str">
            <v>ECRA</v>
          </cell>
          <cell r="I2169" t="str">
            <v>Energy</v>
          </cell>
          <cell r="J2169" t="str">
            <v>Winter</v>
          </cell>
          <cell r="K2169" t="str">
            <v>Part Peak</v>
          </cell>
          <cell r="O2169" t="str">
            <v>N/A</v>
          </cell>
          <cell r="T2169">
            <v>646573.38876600005</v>
          </cell>
        </row>
        <row r="2170">
          <cell r="F2170" t="str">
            <v>B-19</v>
          </cell>
          <cell r="G2170" t="str">
            <v>ECRA</v>
          </cell>
          <cell r="I2170" t="str">
            <v>Energy</v>
          </cell>
          <cell r="J2170" t="str">
            <v>Winter</v>
          </cell>
          <cell r="K2170" t="str">
            <v>Super Off</v>
          </cell>
          <cell r="O2170" t="str">
            <v>N/A</v>
          </cell>
          <cell r="T2170">
            <v>5747422.7395390002</v>
          </cell>
        </row>
        <row r="2171">
          <cell r="F2171" t="str">
            <v>B-19</v>
          </cell>
          <cell r="G2171" t="str">
            <v>ECRA</v>
          </cell>
          <cell r="I2171" t="str">
            <v>Energy</v>
          </cell>
          <cell r="J2171" t="str">
            <v>Winter</v>
          </cell>
          <cell r="K2171" t="str">
            <v>Super Off</v>
          </cell>
          <cell r="O2171" t="str">
            <v>N/A</v>
          </cell>
          <cell r="T2171">
            <v>80749832.12771</v>
          </cell>
        </row>
        <row r="2172">
          <cell r="F2172" t="str">
            <v>B-19</v>
          </cell>
          <cell r="G2172" t="str">
            <v>ECRA</v>
          </cell>
          <cell r="I2172" t="str">
            <v>Energy</v>
          </cell>
          <cell r="J2172" t="str">
            <v>Winter</v>
          </cell>
          <cell r="K2172" t="str">
            <v>Super Off</v>
          </cell>
          <cell r="O2172" t="str">
            <v>N/A</v>
          </cell>
          <cell r="T2172">
            <v>207939.767345</v>
          </cell>
        </row>
        <row r="2173">
          <cell r="F2173" t="str">
            <v>B-19</v>
          </cell>
          <cell r="G2173" t="str">
            <v>Generation</v>
          </cell>
          <cell r="I2173" t="str">
            <v>Demand</v>
          </cell>
          <cell r="J2173" t="str">
            <v>Summer</v>
          </cell>
          <cell r="K2173" t="str">
            <v>Maximum kW</v>
          </cell>
          <cell r="O2173" t="str">
            <v>N/A</v>
          </cell>
          <cell r="T2173">
            <v>5032.2063150000004</v>
          </cell>
        </row>
        <row r="2174">
          <cell r="F2174" t="str">
            <v>B-19</v>
          </cell>
          <cell r="G2174" t="str">
            <v>Generation</v>
          </cell>
          <cell r="I2174" t="str">
            <v>Demand</v>
          </cell>
          <cell r="J2174" t="str">
            <v>Summer</v>
          </cell>
          <cell r="K2174" t="str">
            <v>Part Peak</v>
          </cell>
          <cell r="O2174" t="str">
            <v>N/A</v>
          </cell>
          <cell r="T2174">
            <v>4590.9322899999997</v>
          </cell>
        </row>
        <row r="2175">
          <cell r="F2175" t="str">
            <v>B-19</v>
          </cell>
          <cell r="G2175" t="str">
            <v>Generation</v>
          </cell>
          <cell r="I2175" t="str">
            <v>Demand</v>
          </cell>
          <cell r="J2175" t="str">
            <v>Summer</v>
          </cell>
          <cell r="K2175" t="str">
            <v>Peak</v>
          </cell>
          <cell r="O2175" t="str">
            <v>N/A</v>
          </cell>
          <cell r="T2175">
            <v>4835.3264849999996</v>
          </cell>
        </row>
        <row r="2176">
          <cell r="F2176" t="str">
            <v>B-19</v>
          </cell>
          <cell r="G2176" t="str">
            <v>Generation</v>
          </cell>
          <cell r="I2176" t="str">
            <v>Demand</v>
          </cell>
          <cell r="J2176" t="str">
            <v>Winter</v>
          </cell>
          <cell r="K2176" t="str">
            <v>Maximum kW</v>
          </cell>
          <cell r="O2176" t="str">
            <v>N/A</v>
          </cell>
          <cell r="T2176">
            <v>11490.48466</v>
          </cell>
        </row>
        <row r="2177">
          <cell r="F2177" t="str">
            <v>B-19</v>
          </cell>
          <cell r="G2177" t="str">
            <v>Generation</v>
          </cell>
          <cell r="I2177" t="str">
            <v>Demand</v>
          </cell>
          <cell r="J2177" t="str">
            <v>Winter</v>
          </cell>
          <cell r="K2177" t="str">
            <v>Part Peak</v>
          </cell>
          <cell r="O2177" t="str">
            <v>N/A</v>
          </cell>
          <cell r="T2177">
            <v>9172.9515169999995</v>
          </cell>
        </row>
        <row r="2178">
          <cell r="F2178" t="str">
            <v>B-19</v>
          </cell>
          <cell r="G2178" t="str">
            <v>Generation</v>
          </cell>
          <cell r="I2178" t="str">
            <v>Demand</v>
          </cell>
          <cell r="J2178" t="str">
            <v>Summer</v>
          </cell>
          <cell r="K2178" t="str">
            <v>Maximum kW</v>
          </cell>
          <cell r="O2178" t="str">
            <v>N/A</v>
          </cell>
          <cell r="T2178">
            <v>5082.9096069999996</v>
          </cell>
        </row>
        <row r="2179">
          <cell r="F2179" t="str">
            <v>B-19</v>
          </cell>
          <cell r="G2179" t="str">
            <v>Generation</v>
          </cell>
          <cell r="I2179" t="str">
            <v>Demand</v>
          </cell>
          <cell r="J2179" t="str">
            <v>Summer</v>
          </cell>
          <cell r="K2179" t="str">
            <v>Part Peak</v>
          </cell>
          <cell r="O2179" t="str">
            <v>N/A</v>
          </cell>
          <cell r="T2179">
            <v>4449.4718000000003</v>
          </cell>
        </row>
        <row r="2180">
          <cell r="F2180" t="str">
            <v>B-19</v>
          </cell>
          <cell r="G2180" t="str">
            <v>Generation</v>
          </cell>
          <cell r="I2180" t="str">
            <v>Demand</v>
          </cell>
          <cell r="J2180" t="str">
            <v>Summer</v>
          </cell>
          <cell r="K2180" t="str">
            <v>Peak</v>
          </cell>
          <cell r="O2180" t="str">
            <v>N/A</v>
          </cell>
          <cell r="T2180">
            <v>4873.8933230000002</v>
          </cell>
        </row>
        <row r="2181">
          <cell r="F2181" t="str">
            <v>B-19</v>
          </cell>
          <cell r="G2181" t="str">
            <v>Generation</v>
          </cell>
          <cell r="I2181" t="str">
            <v>Demand</v>
          </cell>
          <cell r="J2181" t="str">
            <v>Winter</v>
          </cell>
          <cell r="K2181" t="str">
            <v>Maximum kW</v>
          </cell>
          <cell r="O2181" t="str">
            <v>N/A</v>
          </cell>
          <cell r="T2181">
            <v>12339.102827999999</v>
          </cell>
        </row>
        <row r="2182">
          <cell r="F2182" t="str">
            <v>B-19</v>
          </cell>
          <cell r="G2182" t="str">
            <v>Generation</v>
          </cell>
          <cell r="I2182" t="str">
            <v>Demand</v>
          </cell>
          <cell r="J2182" t="str">
            <v>Winter</v>
          </cell>
          <cell r="K2182" t="str">
            <v>Part Peak</v>
          </cell>
          <cell r="O2182" t="str">
            <v>N/A</v>
          </cell>
          <cell r="T2182">
            <v>12986.553318</v>
          </cell>
        </row>
        <row r="2183">
          <cell r="F2183" t="str">
            <v>B-19</v>
          </cell>
          <cell r="G2183" t="str">
            <v>Generation</v>
          </cell>
          <cell r="I2183" t="str">
            <v>Energy</v>
          </cell>
          <cell r="J2183" t="str">
            <v>Summer</v>
          </cell>
          <cell r="K2183" t="str">
            <v>Off Peak</v>
          </cell>
          <cell r="O2183" t="str">
            <v>N/A</v>
          </cell>
          <cell r="T2183">
            <v>1205539.4655480001</v>
          </cell>
        </row>
        <row r="2184">
          <cell r="F2184" t="str">
            <v>B-19</v>
          </cell>
          <cell r="G2184" t="str">
            <v>Generation</v>
          </cell>
          <cell r="I2184" t="str">
            <v>Energy</v>
          </cell>
          <cell r="J2184" t="str">
            <v>Summer</v>
          </cell>
          <cell r="K2184" t="str">
            <v>Part Peak</v>
          </cell>
          <cell r="O2184" t="str">
            <v>N/A</v>
          </cell>
          <cell r="T2184">
            <v>297999.51916199998</v>
          </cell>
        </row>
        <row r="2185">
          <cell r="F2185" t="str">
            <v>B-19</v>
          </cell>
          <cell r="G2185" t="str">
            <v>Generation</v>
          </cell>
          <cell r="I2185" t="str">
            <v>Energy</v>
          </cell>
          <cell r="J2185" t="str">
            <v>Summer</v>
          </cell>
          <cell r="K2185" t="str">
            <v>Peak</v>
          </cell>
          <cell r="O2185" t="str">
            <v>N/A</v>
          </cell>
          <cell r="T2185">
            <v>361379.35972000001</v>
          </cell>
        </row>
        <row r="2186">
          <cell r="F2186" t="str">
            <v>B-19</v>
          </cell>
          <cell r="G2186" t="str">
            <v>Generation</v>
          </cell>
          <cell r="I2186" t="str">
            <v>Energy</v>
          </cell>
          <cell r="J2186" t="str">
            <v>Winter</v>
          </cell>
          <cell r="K2186" t="str">
            <v>Off Peak</v>
          </cell>
          <cell r="O2186" t="str">
            <v>N/A</v>
          </cell>
          <cell r="T2186">
            <v>2933024.5660850001</v>
          </cell>
        </row>
        <row r="2187">
          <cell r="F2187" t="str">
            <v>B-19</v>
          </cell>
          <cell r="G2187" t="str">
            <v>Generation</v>
          </cell>
          <cell r="I2187" t="str">
            <v>Energy</v>
          </cell>
          <cell r="J2187" t="str">
            <v>Winter</v>
          </cell>
          <cell r="K2187" t="str">
            <v>Part Peak</v>
          </cell>
          <cell r="O2187" t="str">
            <v>N/A</v>
          </cell>
          <cell r="T2187">
            <v>747278.93178900005</v>
          </cell>
        </row>
        <row r="2188">
          <cell r="F2188" t="str">
            <v>B-19</v>
          </cell>
          <cell r="G2188" t="str">
            <v>Generation</v>
          </cell>
          <cell r="I2188" t="str">
            <v>Energy</v>
          </cell>
          <cell r="J2188" t="str">
            <v>Winter</v>
          </cell>
          <cell r="K2188" t="str">
            <v>Super Off</v>
          </cell>
          <cell r="O2188" t="str">
            <v>N/A</v>
          </cell>
          <cell r="T2188">
            <v>228620.093226</v>
          </cell>
        </row>
        <row r="2189">
          <cell r="F2189" t="str">
            <v>B-19</v>
          </cell>
          <cell r="G2189" t="str">
            <v>Generation</v>
          </cell>
          <cell r="I2189" t="str">
            <v>Energy</v>
          </cell>
          <cell r="J2189" t="str">
            <v>Summer</v>
          </cell>
          <cell r="K2189" t="str">
            <v>Off Peak</v>
          </cell>
          <cell r="O2189" t="str">
            <v>N/A</v>
          </cell>
          <cell r="T2189">
            <v>913600.51141299994</v>
          </cell>
        </row>
        <row r="2190">
          <cell r="F2190" t="str">
            <v>B-19</v>
          </cell>
          <cell r="G2190" t="str">
            <v>Generation</v>
          </cell>
          <cell r="I2190" t="str">
            <v>Energy</v>
          </cell>
          <cell r="J2190" t="str">
            <v>Summer</v>
          </cell>
          <cell r="K2190" t="str">
            <v>Part Peak</v>
          </cell>
          <cell r="O2190" t="str">
            <v>N/A</v>
          </cell>
          <cell r="T2190">
            <v>243995.29588200001</v>
          </cell>
        </row>
        <row r="2191">
          <cell r="F2191" t="str">
            <v>B-19</v>
          </cell>
          <cell r="G2191" t="str">
            <v>Generation</v>
          </cell>
          <cell r="I2191" t="str">
            <v>Energy</v>
          </cell>
          <cell r="J2191" t="str">
            <v>Summer</v>
          </cell>
          <cell r="K2191" t="str">
            <v>Peak</v>
          </cell>
          <cell r="O2191" t="str">
            <v>N/A</v>
          </cell>
          <cell r="T2191">
            <v>306241.506551</v>
          </cell>
        </row>
        <row r="2192">
          <cell r="F2192" t="str">
            <v>B-19</v>
          </cell>
          <cell r="G2192" t="str">
            <v>Generation</v>
          </cell>
          <cell r="I2192" t="str">
            <v>Energy</v>
          </cell>
          <cell r="J2192" t="str">
            <v>Winter</v>
          </cell>
          <cell r="K2192" t="str">
            <v>Off Peak</v>
          </cell>
          <cell r="O2192" t="str">
            <v>N/A</v>
          </cell>
          <cell r="T2192">
            <v>2382754.354121</v>
          </cell>
        </row>
        <row r="2193">
          <cell r="F2193" t="str">
            <v>B-19</v>
          </cell>
          <cell r="G2193" t="str">
            <v>Generation</v>
          </cell>
          <cell r="I2193" t="str">
            <v>Energy</v>
          </cell>
          <cell r="J2193" t="str">
            <v>Winter</v>
          </cell>
          <cell r="K2193" t="str">
            <v>Part Peak</v>
          </cell>
          <cell r="O2193" t="str">
            <v>N/A</v>
          </cell>
          <cell r="T2193">
            <v>646573.38876600005</v>
          </cell>
        </row>
        <row r="2194">
          <cell r="F2194" t="str">
            <v>B-19</v>
          </cell>
          <cell r="G2194" t="str">
            <v>Generation</v>
          </cell>
          <cell r="I2194" t="str">
            <v>Energy</v>
          </cell>
          <cell r="J2194" t="str">
            <v>Winter</v>
          </cell>
          <cell r="K2194" t="str">
            <v>Super Off</v>
          </cell>
          <cell r="O2194" t="str">
            <v>N/A</v>
          </cell>
          <cell r="T2194">
            <v>207939.767345</v>
          </cell>
        </row>
        <row r="2195">
          <cell r="F2195" t="str">
            <v>B-19</v>
          </cell>
          <cell r="G2195" t="str">
            <v>Generation</v>
          </cell>
          <cell r="I2195" t="str">
            <v>Demand</v>
          </cell>
          <cell r="J2195" t="str">
            <v>Summer</v>
          </cell>
          <cell r="K2195" t="str">
            <v>Maximum kW</v>
          </cell>
          <cell r="O2195" t="str">
            <v>N/A</v>
          </cell>
          <cell r="T2195">
            <v>1079261.8889639999</v>
          </cell>
        </row>
        <row r="2196">
          <cell r="F2196" t="str">
            <v>B-19</v>
          </cell>
          <cell r="G2196" t="str">
            <v>Generation</v>
          </cell>
          <cell r="I2196" t="str">
            <v>Demand</v>
          </cell>
          <cell r="J2196" t="str">
            <v>Summer</v>
          </cell>
          <cell r="K2196" t="str">
            <v>Part Peak</v>
          </cell>
          <cell r="O2196" t="str">
            <v>N/A</v>
          </cell>
          <cell r="T2196">
            <v>495883.83645599999</v>
          </cell>
        </row>
        <row r="2197">
          <cell r="F2197" t="str">
            <v>B-19</v>
          </cell>
          <cell r="G2197" t="str">
            <v>Generation</v>
          </cell>
          <cell r="I2197" t="str">
            <v>Demand</v>
          </cell>
          <cell r="J2197" t="str">
            <v>Summer</v>
          </cell>
          <cell r="K2197" t="str">
            <v>Peak</v>
          </cell>
          <cell r="O2197" t="str">
            <v>N/A</v>
          </cell>
          <cell r="T2197">
            <v>1074015.1844370002</v>
          </cell>
        </row>
        <row r="2198">
          <cell r="F2198" t="str">
            <v>B-19</v>
          </cell>
          <cell r="G2198" t="str">
            <v>Generation</v>
          </cell>
          <cell r="I2198" t="str">
            <v>Demand</v>
          </cell>
          <cell r="J2198" t="str">
            <v>Winter</v>
          </cell>
          <cell r="K2198" t="str">
            <v>Maximum kW</v>
          </cell>
          <cell r="O2198" t="str">
            <v>N/A</v>
          </cell>
          <cell r="T2198">
            <v>2067120.363203</v>
          </cell>
        </row>
        <row r="2199">
          <cell r="F2199" t="str">
            <v>B-19</v>
          </cell>
          <cell r="G2199" t="str">
            <v>Generation</v>
          </cell>
          <cell r="I2199" t="str">
            <v>Demand</v>
          </cell>
          <cell r="J2199" t="str">
            <v>Winter</v>
          </cell>
          <cell r="K2199" t="str">
            <v>Part Peak</v>
          </cell>
          <cell r="O2199" t="str">
            <v>N/A</v>
          </cell>
          <cell r="T2199">
            <v>2064120.002965</v>
          </cell>
        </row>
        <row r="2200">
          <cell r="F2200" t="str">
            <v>B-19</v>
          </cell>
          <cell r="G2200" t="str">
            <v>Generation</v>
          </cell>
          <cell r="I2200" t="str">
            <v>Demand</v>
          </cell>
          <cell r="J2200" t="str">
            <v>Summer</v>
          </cell>
          <cell r="K2200" t="str">
            <v>Maximum kW</v>
          </cell>
          <cell r="O2200" t="str">
            <v>N/A</v>
          </cell>
          <cell r="T2200">
            <v>1725653.4245589999</v>
          </cell>
        </row>
        <row r="2201">
          <cell r="F2201" t="str">
            <v>B-19</v>
          </cell>
          <cell r="G2201" t="str">
            <v>Generation</v>
          </cell>
          <cell r="I2201" t="str">
            <v>Demand</v>
          </cell>
          <cell r="J2201" t="str">
            <v>Summer</v>
          </cell>
          <cell r="K2201" t="str">
            <v>Part Peak</v>
          </cell>
          <cell r="O2201" t="str">
            <v>N/A</v>
          </cell>
          <cell r="T2201">
            <v>1616712.6454179999</v>
          </cell>
        </row>
        <row r="2202">
          <cell r="F2202" t="str">
            <v>B-19</v>
          </cell>
          <cell r="G2202" t="str">
            <v>Generation</v>
          </cell>
          <cell r="I2202" t="str">
            <v>Demand</v>
          </cell>
          <cell r="J2202" t="str">
            <v>Summer</v>
          </cell>
          <cell r="K2202" t="str">
            <v>Peak</v>
          </cell>
          <cell r="O2202" t="str">
            <v>N/A</v>
          </cell>
          <cell r="T2202">
            <v>1917331.3996529998</v>
          </cell>
        </row>
        <row r="2203">
          <cell r="F2203" t="str">
            <v>B-19</v>
          </cell>
          <cell r="G2203" t="str">
            <v>Generation</v>
          </cell>
          <cell r="I2203" t="str">
            <v>Demand</v>
          </cell>
          <cell r="J2203" t="str">
            <v>Winter</v>
          </cell>
          <cell r="K2203" t="str">
            <v>Maximum kW</v>
          </cell>
          <cell r="O2203" t="str">
            <v>N/A</v>
          </cell>
          <cell r="T2203">
            <v>3287598.7731650001</v>
          </cell>
        </row>
        <row r="2204">
          <cell r="F2204" t="str">
            <v>B-19</v>
          </cell>
          <cell r="G2204" t="str">
            <v>Generation</v>
          </cell>
          <cell r="I2204" t="str">
            <v>Demand</v>
          </cell>
          <cell r="J2204" t="str">
            <v>Winter</v>
          </cell>
          <cell r="K2204" t="str">
            <v>Part Peak</v>
          </cell>
          <cell r="O2204" t="str">
            <v>N/A</v>
          </cell>
          <cell r="T2204">
            <v>3581199.8694949998</v>
          </cell>
        </row>
        <row r="2205">
          <cell r="F2205" t="str">
            <v>B-19</v>
          </cell>
          <cell r="G2205" t="str">
            <v>Generation</v>
          </cell>
          <cell r="I2205" t="str">
            <v>Energy</v>
          </cell>
          <cell r="J2205" t="str">
            <v>Summer</v>
          </cell>
          <cell r="K2205" t="str">
            <v>Off Peak</v>
          </cell>
          <cell r="O2205" t="str">
            <v>N/A</v>
          </cell>
          <cell r="T2205">
            <v>143383530.03368902</v>
          </cell>
        </row>
        <row r="2206">
          <cell r="F2206" t="str">
            <v>B-19</v>
          </cell>
          <cell r="G2206" t="str">
            <v>Generation</v>
          </cell>
          <cell r="I2206" t="str">
            <v>Energy</v>
          </cell>
          <cell r="J2206" t="str">
            <v>Summer</v>
          </cell>
          <cell r="K2206" t="str">
            <v>Part Peak</v>
          </cell>
          <cell r="O2206" t="str">
            <v>N/A</v>
          </cell>
          <cell r="T2206">
            <v>25742372.254190996</v>
          </cell>
        </row>
        <row r="2207">
          <cell r="F2207" t="str">
            <v>B-19</v>
          </cell>
          <cell r="G2207" t="str">
            <v>Generation</v>
          </cell>
          <cell r="I2207" t="str">
            <v>Energy</v>
          </cell>
          <cell r="J2207" t="str">
            <v>Summer</v>
          </cell>
          <cell r="K2207" t="str">
            <v>Peak</v>
          </cell>
          <cell r="O2207" t="str">
            <v>N/A</v>
          </cell>
          <cell r="T2207">
            <v>56392668.927670002</v>
          </cell>
        </row>
        <row r="2208">
          <cell r="F2208" t="str">
            <v>B-19</v>
          </cell>
          <cell r="G2208" t="str">
            <v>Generation</v>
          </cell>
          <cell r="I2208" t="str">
            <v>Energy</v>
          </cell>
          <cell r="J2208" t="str">
            <v>Winter</v>
          </cell>
          <cell r="K2208" t="str">
            <v>Off Peak</v>
          </cell>
          <cell r="O2208" t="str">
            <v>N/A</v>
          </cell>
          <cell r="T2208">
            <v>315624682.13320398</v>
          </cell>
        </row>
        <row r="2209">
          <cell r="F2209" t="str">
            <v>B-19</v>
          </cell>
          <cell r="G2209" t="str">
            <v>Generation</v>
          </cell>
          <cell r="I2209" t="str">
            <v>Energy</v>
          </cell>
          <cell r="J2209" t="str">
            <v>Winter</v>
          </cell>
          <cell r="K2209" t="str">
            <v>Part Peak</v>
          </cell>
          <cell r="O2209" t="str">
            <v>N/A</v>
          </cell>
          <cell r="T2209">
            <v>123414142.36082399</v>
          </cell>
        </row>
        <row r="2210">
          <cell r="F2210" t="str">
            <v>B-19</v>
          </cell>
          <cell r="G2210" t="str">
            <v>Generation</v>
          </cell>
          <cell r="I2210" t="str">
            <v>Energy</v>
          </cell>
          <cell r="J2210" t="str">
            <v>Winter</v>
          </cell>
          <cell r="K2210" t="str">
            <v>Super Off</v>
          </cell>
          <cell r="O2210" t="str">
            <v>N/A</v>
          </cell>
          <cell r="T2210">
            <v>62279938.691081002</v>
          </cell>
        </row>
        <row r="2211">
          <cell r="F2211" t="str">
            <v>B-19</v>
          </cell>
          <cell r="G2211" t="str">
            <v>Generation</v>
          </cell>
          <cell r="I2211" t="str">
            <v>Energy</v>
          </cell>
          <cell r="J2211" t="str">
            <v>Summer</v>
          </cell>
          <cell r="K2211" t="str">
            <v>Off Peak</v>
          </cell>
          <cell r="O2211" t="str">
            <v>N/A</v>
          </cell>
          <cell r="T2211">
            <v>414986035.73017597</v>
          </cell>
        </row>
        <row r="2212">
          <cell r="F2212" t="str">
            <v>B-19</v>
          </cell>
          <cell r="G2212" t="str">
            <v>Generation</v>
          </cell>
          <cell r="I2212" t="str">
            <v>Energy</v>
          </cell>
          <cell r="J2212" t="str">
            <v>Summer</v>
          </cell>
          <cell r="K2212" t="str">
            <v>Part Peak</v>
          </cell>
          <cell r="O2212" t="str">
            <v>N/A</v>
          </cell>
          <cell r="T2212">
            <v>116234915.171882</v>
          </cell>
        </row>
        <row r="2213">
          <cell r="F2213" t="str">
            <v>B-19</v>
          </cell>
          <cell r="G2213" t="str">
            <v>Generation</v>
          </cell>
          <cell r="I2213" t="str">
            <v>Energy</v>
          </cell>
          <cell r="J2213" t="str">
            <v>Summer</v>
          </cell>
          <cell r="K2213" t="str">
            <v>Peak</v>
          </cell>
          <cell r="O2213" t="str">
            <v>N/A</v>
          </cell>
          <cell r="T2213">
            <v>166469822.093238</v>
          </cell>
        </row>
        <row r="2214">
          <cell r="F2214" t="str">
            <v>B-19</v>
          </cell>
          <cell r="G2214" t="str">
            <v>Generation</v>
          </cell>
          <cell r="I2214" t="str">
            <v>Energy</v>
          </cell>
          <cell r="J2214" t="str">
            <v>Winter</v>
          </cell>
          <cell r="K2214" t="str">
            <v>Off Peak</v>
          </cell>
          <cell r="O2214" t="str">
            <v>N/A</v>
          </cell>
          <cell r="T2214">
            <v>865525633.25376105</v>
          </cell>
        </row>
        <row r="2215">
          <cell r="F2215" t="str">
            <v>B-19</v>
          </cell>
          <cell r="G2215" t="str">
            <v>Generation</v>
          </cell>
          <cell r="I2215" t="str">
            <v>Energy</v>
          </cell>
          <cell r="J2215" t="str">
            <v>Winter</v>
          </cell>
          <cell r="K2215" t="str">
            <v>Part Peak</v>
          </cell>
          <cell r="O2215" t="str">
            <v>N/A</v>
          </cell>
          <cell r="T2215">
            <v>279208937.13447201</v>
          </cell>
        </row>
        <row r="2216">
          <cell r="F2216" t="str">
            <v>B-19</v>
          </cell>
          <cell r="G2216" t="str">
            <v>Generation</v>
          </cell>
          <cell r="I2216" t="str">
            <v>Energy</v>
          </cell>
          <cell r="J2216" t="str">
            <v>Winter</v>
          </cell>
          <cell r="K2216" t="str">
            <v>Super Off</v>
          </cell>
          <cell r="O2216" t="str">
            <v>N/A</v>
          </cell>
          <cell r="T2216">
            <v>80749832.12771</v>
          </cell>
        </row>
        <row r="2217">
          <cell r="F2217" t="str">
            <v>B-19</v>
          </cell>
          <cell r="G2217" t="str">
            <v>Generation</v>
          </cell>
          <cell r="I2217" t="str">
            <v>Demand</v>
          </cell>
          <cell r="J2217" t="str">
            <v>Summer</v>
          </cell>
          <cell r="K2217" t="str">
            <v>Maximum kW</v>
          </cell>
          <cell r="O2217" t="str">
            <v>N/A</v>
          </cell>
          <cell r="T2217">
            <v>284978.04094700003</v>
          </cell>
        </row>
        <row r="2218">
          <cell r="F2218" t="str">
            <v>B-19</v>
          </cell>
          <cell r="G2218" t="str">
            <v>Generation</v>
          </cell>
          <cell r="I2218" t="str">
            <v>Demand</v>
          </cell>
          <cell r="J2218" t="str">
            <v>Summer</v>
          </cell>
          <cell r="K2218" t="str">
            <v>Part Peak</v>
          </cell>
          <cell r="O2218" t="str">
            <v>N/A</v>
          </cell>
          <cell r="T2218">
            <v>240071.74303799999</v>
          </cell>
        </row>
        <row r="2219">
          <cell r="F2219" t="str">
            <v>B-19</v>
          </cell>
          <cell r="G2219" t="str">
            <v>Generation</v>
          </cell>
          <cell r="I2219" t="str">
            <v>Demand</v>
          </cell>
          <cell r="J2219" t="str">
            <v>Summer</v>
          </cell>
          <cell r="K2219" t="str">
            <v>Peak</v>
          </cell>
          <cell r="O2219" t="str">
            <v>N/A</v>
          </cell>
          <cell r="T2219">
            <v>291977.16127000004</v>
          </cell>
        </row>
        <row r="2220">
          <cell r="F2220" t="str">
            <v>B-19</v>
          </cell>
          <cell r="G2220" t="str">
            <v>Generation</v>
          </cell>
          <cell r="I2220" t="str">
            <v>Demand</v>
          </cell>
          <cell r="J2220" t="str">
            <v>Winter</v>
          </cell>
          <cell r="K2220" t="str">
            <v>Maximum kW</v>
          </cell>
          <cell r="O2220" t="str">
            <v>N/A</v>
          </cell>
          <cell r="T2220">
            <v>571889.60002799996</v>
          </cell>
        </row>
        <row r="2221">
          <cell r="F2221" t="str">
            <v>B-19</v>
          </cell>
          <cell r="G2221" t="str">
            <v>Generation</v>
          </cell>
          <cell r="I2221" t="str">
            <v>Demand</v>
          </cell>
          <cell r="J2221" t="str">
            <v>Winter</v>
          </cell>
          <cell r="K2221" t="str">
            <v>Part Peak</v>
          </cell>
          <cell r="O2221" t="str">
            <v>N/A</v>
          </cell>
          <cell r="T2221">
            <v>578056.49803499994</v>
          </cell>
        </row>
        <row r="2222">
          <cell r="F2222" t="str">
            <v>B-19</v>
          </cell>
          <cell r="G2222" t="str">
            <v>Generation</v>
          </cell>
          <cell r="I2222" t="str">
            <v>Demand</v>
          </cell>
          <cell r="J2222" t="str">
            <v>Summer</v>
          </cell>
          <cell r="K2222" t="str">
            <v>Maximum kW</v>
          </cell>
          <cell r="O2222" t="str">
            <v>N/A</v>
          </cell>
          <cell r="T2222">
            <v>134980.539896</v>
          </cell>
        </row>
        <row r="2223">
          <cell r="F2223" t="str">
            <v>B-19</v>
          </cell>
          <cell r="G2223" t="str">
            <v>Generation</v>
          </cell>
          <cell r="I2223" t="str">
            <v>Demand</v>
          </cell>
          <cell r="J2223" t="str">
            <v>Summer</v>
          </cell>
          <cell r="K2223" t="str">
            <v>Part Peak</v>
          </cell>
          <cell r="O2223" t="str">
            <v>N/A</v>
          </cell>
          <cell r="T2223">
            <v>122510.63697399999</v>
          </cell>
        </row>
        <row r="2224">
          <cell r="F2224" t="str">
            <v>B-19</v>
          </cell>
          <cell r="G2224" t="str">
            <v>Generation</v>
          </cell>
          <cell r="I2224" t="str">
            <v>Demand</v>
          </cell>
          <cell r="J2224" t="str">
            <v>Summer</v>
          </cell>
          <cell r="K2224" t="str">
            <v>Peak</v>
          </cell>
          <cell r="O2224" t="str">
            <v>N/A</v>
          </cell>
          <cell r="T2224">
            <v>138876.91940800002</v>
          </cell>
        </row>
        <row r="2225">
          <cell r="F2225" t="str">
            <v>B-19</v>
          </cell>
          <cell r="G2225" t="str">
            <v>Generation</v>
          </cell>
          <cell r="I2225" t="str">
            <v>Demand</v>
          </cell>
          <cell r="J2225" t="str">
            <v>Winter</v>
          </cell>
          <cell r="K2225" t="str">
            <v>Maximum kW</v>
          </cell>
          <cell r="O2225" t="str">
            <v>N/A</v>
          </cell>
          <cell r="T2225">
            <v>259796.750218</v>
          </cell>
        </row>
        <row r="2226">
          <cell r="F2226" t="str">
            <v>B-19</v>
          </cell>
          <cell r="G2226" t="str">
            <v>Generation</v>
          </cell>
          <cell r="I2226" t="str">
            <v>Demand</v>
          </cell>
          <cell r="J2226" t="str">
            <v>Winter</v>
          </cell>
          <cell r="K2226" t="str">
            <v>Part Peak</v>
          </cell>
          <cell r="O2226" t="str">
            <v>N/A</v>
          </cell>
          <cell r="T2226">
            <v>273179.03612</v>
          </cell>
        </row>
        <row r="2227">
          <cell r="F2227" t="str">
            <v>B-19</v>
          </cell>
          <cell r="G2227" t="str">
            <v>Generation</v>
          </cell>
          <cell r="I2227" t="str">
            <v>Other Standby Revenue</v>
          </cell>
          <cell r="J2227" t="str">
            <v>N/A</v>
          </cell>
          <cell r="K2227" t="str">
            <v>N/A</v>
          </cell>
          <cell r="O2227" t="str">
            <v>N/A</v>
          </cell>
          <cell r="T2227">
            <v>25593.640777000001</v>
          </cell>
        </row>
        <row r="2228">
          <cell r="F2228" t="str">
            <v>B-19</v>
          </cell>
          <cell r="G2228" t="str">
            <v>Generation</v>
          </cell>
          <cell r="I2228" t="str">
            <v>Other Standby Revenue</v>
          </cell>
          <cell r="J2228" t="str">
            <v>N/A</v>
          </cell>
          <cell r="K2228" t="str">
            <v>N/A</v>
          </cell>
          <cell r="O2228" t="str">
            <v>N/A</v>
          </cell>
          <cell r="T2228">
            <v>15334.316135000001</v>
          </cell>
        </row>
        <row r="2229">
          <cell r="F2229" t="str">
            <v>B-19</v>
          </cell>
          <cell r="G2229" t="str">
            <v>Generation</v>
          </cell>
          <cell r="I2229" t="str">
            <v>Other Standby Revenue</v>
          </cell>
          <cell r="J2229" t="str">
            <v>N/A</v>
          </cell>
          <cell r="K2229" t="str">
            <v>N/A</v>
          </cell>
          <cell r="O2229" t="str">
            <v>N/A</v>
          </cell>
          <cell r="T2229">
            <v>1138.6988710000001</v>
          </cell>
        </row>
        <row r="2230">
          <cell r="F2230" t="str">
            <v>B-19</v>
          </cell>
          <cell r="G2230" t="str">
            <v>Generation</v>
          </cell>
          <cell r="I2230" t="str">
            <v>Other Standby Revenue</v>
          </cell>
          <cell r="J2230" t="str">
            <v>N/A</v>
          </cell>
          <cell r="K2230" t="str">
            <v>N/A</v>
          </cell>
          <cell r="O2230" t="str">
            <v>N/A</v>
          </cell>
          <cell r="T2230">
            <v>3794.7625819999994</v>
          </cell>
        </row>
        <row r="2231">
          <cell r="F2231" t="str">
            <v>B-19</v>
          </cell>
          <cell r="G2231" t="str">
            <v>Generation</v>
          </cell>
          <cell r="I2231" t="str">
            <v>Other Standby Revenue</v>
          </cell>
          <cell r="J2231" t="str">
            <v>N/A</v>
          </cell>
          <cell r="K2231" t="str">
            <v>N/A</v>
          </cell>
          <cell r="O2231" t="str">
            <v>N/A</v>
          </cell>
          <cell r="T2231">
            <v>0</v>
          </cell>
        </row>
        <row r="2232">
          <cell r="F2232" t="str">
            <v>B-19</v>
          </cell>
          <cell r="G2232" t="str">
            <v>Generation</v>
          </cell>
          <cell r="I2232" t="str">
            <v>Other Standby Revenue</v>
          </cell>
          <cell r="J2232" t="str">
            <v>N/A</v>
          </cell>
          <cell r="K2232" t="str">
            <v>N/A</v>
          </cell>
          <cell r="O2232" t="str">
            <v>N/A</v>
          </cell>
          <cell r="T2232">
            <v>4542.7849180000003</v>
          </cell>
        </row>
        <row r="2233">
          <cell r="F2233" t="str">
            <v>B-19</v>
          </cell>
          <cell r="G2233" t="str">
            <v>ND</v>
          </cell>
          <cell r="I2233" t="str">
            <v>DL</v>
          </cell>
          <cell r="J2233" t="str">
            <v>N/A</v>
          </cell>
          <cell r="K2233" t="str">
            <v>N/A</v>
          </cell>
          <cell r="O2233" t="str">
            <v>N/A</v>
          </cell>
          <cell r="T2233">
            <v>0</v>
          </cell>
        </row>
        <row r="2234">
          <cell r="F2234" t="str">
            <v>B-19</v>
          </cell>
          <cell r="G2234" t="str">
            <v>ND</v>
          </cell>
          <cell r="I2234" t="str">
            <v>DL</v>
          </cell>
          <cell r="J2234" t="str">
            <v>N/A</v>
          </cell>
          <cell r="K2234" t="str">
            <v>N/A</v>
          </cell>
          <cell r="O2234" t="str">
            <v>N/A</v>
          </cell>
          <cell r="T2234">
            <v>0</v>
          </cell>
        </row>
        <row r="2235">
          <cell r="F2235" t="str">
            <v>B-19</v>
          </cell>
          <cell r="G2235" t="str">
            <v>ND</v>
          </cell>
          <cell r="I2235" t="str">
            <v>DL</v>
          </cell>
          <cell r="J2235" t="str">
            <v>N/A</v>
          </cell>
          <cell r="K2235" t="str">
            <v>N/A</v>
          </cell>
          <cell r="O2235" t="str">
            <v>N/A</v>
          </cell>
          <cell r="T2235">
            <v>0</v>
          </cell>
        </row>
        <row r="2236">
          <cell r="F2236" t="str">
            <v>B-19</v>
          </cell>
          <cell r="G2236" t="str">
            <v>ND</v>
          </cell>
          <cell r="I2236" t="str">
            <v>DL</v>
          </cell>
          <cell r="J2236" t="str">
            <v>N/A</v>
          </cell>
          <cell r="K2236" t="str">
            <v>N/A</v>
          </cell>
          <cell r="O2236" t="str">
            <v>N/A</v>
          </cell>
          <cell r="T2236">
            <v>0</v>
          </cell>
        </row>
        <row r="2237">
          <cell r="F2237" t="str">
            <v>B-19</v>
          </cell>
          <cell r="G2237" t="str">
            <v>ND</v>
          </cell>
          <cell r="I2237" t="str">
            <v>DL</v>
          </cell>
          <cell r="J2237" t="str">
            <v>N/A</v>
          </cell>
          <cell r="K2237" t="str">
            <v>N/A</v>
          </cell>
          <cell r="O2237" t="str">
            <v>N/A</v>
          </cell>
          <cell r="T2237">
            <v>0</v>
          </cell>
        </row>
        <row r="2238">
          <cell r="F2238" t="str">
            <v>B-19</v>
          </cell>
          <cell r="G2238" t="str">
            <v>ND</v>
          </cell>
          <cell r="I2238" t="str">
            <v>DL</v>
          </cell>
          <cell r="J2238" t="str">
            <v>N/A</v>
          </cell>
          <cell r="K2238" t="str">
            <v>N/A</v>
          </cell>
          <cell r="O2238" t="str">
            <v>N/A</v>
          </cell>
          <cell r="T2238">
            <v>0</v>
          </cell>
        </row>
        <row r="2239">
          <cell r="F2239" t="str">
            <v>B-19</v>
          </cell>
          <cell r="G2239" t="str">
            <v>ND</v>
          </cell>
          <cell r="I2239" t="str">
            <v>Energy</v>
          </cell>
          <cell r="J2239" t="str">
            <v>Summer</v>
          </cell>
          <cell r="K2239" t="str">
            <v>Off Peak</v>
          </cell>
          <cell r="O2239" t="str">
            <v>N/A</v>
          </cell>
          <cell r="T2239">
            <v>58925112.066903993</v>
          </cell>
        </row>
        <row r="2240">
          <cell r="F2240" t="str">
            <v>B-19</v>
          </cell>
          <cell r="G2240" t="str">
            <v>ND</v>
          </cell>
          <cell r="I2240" t="str">
            <v>Energy</v>
          </cell>
          <cell r="J2240" t="str">
            <v>Summer</v>
          </cell>
          <cell r="K2240" t="str">
            <v>Off Peak</v>
          </cell>
          <cell r="O2240" t="str">
            <v>N/A</v>
          </cell>
          <cell r="T2240">
            <v>143383530.03368902</v>
          </cell>
        </row>
        <row r="2241">
          <cell r="F2241" t="str">
            <v>B-19</v>
          </cell>
          <cell r="G2241" t="str">
            <v>ND</v>
          </cell>
          <cell r="I2241" t="str">
            <v>Energy</v>
          </cell>
          <cell r="J2241" t="str">
            <v>Summer</v>
          </cell>
          <cell r="K2241" t="str">
            <v>Off Peak</v>
          </cell>
          <cell r="O2241" t="str">
            <v>N/A</v>
          </cell>
          <cell r="T2241">
            <v>1205539.4655480001</v>
          </cell>
        </row>
        <row r="2242">
          <cell r="F2242" t="str">
            <v>B-19</v>
          </cell>
          <cell r="G2242" t="str">
            <v>ND</v>
          </cell>
          <cell r="I2242" t="str">
            <v>Energy</v>
          </cell>
          <cell r="J2242" t="str">
            <v>Summer</v>
          </cell>
          <cell r="K2242" t="str">
            <v>Part Peak</v>
          </cell>
          <cell r="O2242" t="str">
            <v>N/A</v>
          </cell>
          <cell r="T2242">
            <v>14524134.542145999</v>
          </cell>
        </row>
        <row r="2243">
          <cell r="F2243" t="str">
            <v>B-19</v>
          </cell>
          <cell r="G2243" t="str">
            <v>ND</v>
          </cell>
          <cell r="I2243" t="str">
            <v>Energy</v>
          </cell>
          <cell r="J2243" t="str">
            <v>Summer</v>
          </cell>
          <cell r="K2243" t="str">
            <v>Part Peak</v>
          </cell>
          <cell r="O2243" t="str">
            <v>N/A</v>
          </cell>
          <cell r="T2243">
            <v>25742372.254190996</v>
          </cell>
        </row>
        <row r="2244">
          <cell r="F2244" t="str">
            <v>B-19</v>
          </cell>
          <cell r="G2244" t="str">
            <v>ND</v>
          </cell>
          <cell r="I2244" t="str">
            <v>Energy</v>
          </cell>
          <cell r="J2244" t="str">
            <v>Summer</v>
          </cell>
          <cell r="K2244" t="str">
            <v>Part Peak</v>
          </cell>
          <cell r="O2244" t="str">
            <v>N/A</v>
          </cell>
          <cell r="T2244">
            <v>297999.51916199998</v>
          </cell>
        </row>
        <row r="2245">
          <cell r="F2245" t="str">
            <v>B-19</v>
          </cell>
          <cell r="G2245" t="str">
            <v>ND</v>
          </cell>
          <cell r="I2245" t="str">
            <v>Energy</v>
          </cell>
          <cell r="J2245" t="str">
            <v>Summer</v>
          </cell>
          <cell r="K2245" t="str">
            <v>Peak</v>
          </cell>
          <cell r="O2245" t="str">
            <v>N/A</v>
          </cell>
          <cell r="T2245">
            <v>21359634.931065999</v>
          </cell>
        </row>
        <row r="2246">
          <cell r="F2246" t="str">
            <v>B-19</v>
          </cell>
          <cell r="G2246" t="str">
            <v>ND</v>
          </cell>
          <cell r="I2246" t="str">
            <v>Energy</v>
          </cell>
          <cell r="J2246" t="str">
            <v>Summer</v>
          </cell>
          <cell r="K2246" t="str">
            <v>Peak</v>
          </cell>
          <cell r="O2246" t="str">
            <v>N/A</v>
          </cell>
          <cell r="T2246">
            <v>56392668.927670002</v>
          </cell>
        </row>
        <row r="2247">
          <cell r="F2247" t="str">
            <v>B-19</v>
          </cell>
          <cell r="G2247" t="str">
            <v>ND</v>
          </cell>
          <cell r="I2247" t="str">
            <v>Energy</v>
          </cell>
          <cell r="J2247" t="str">
            <v>Summer</v>
          </cell>
          <cell r="K2247" t="str">
            <v>Peak</v>
          </cell>
          <cell r="O2247" t="str">
            <v>N/A</v>
          </cell>
          <cell r="T2247">
            <v>361379.35972000001</v>
          </cell>
        </row>
        <row r="2248">
          <cell r="F2248" t="str">
            <v>B-19</v>
          </cell>
          <cell r="G2248" t="str">
            <v>ND</v>
          </cell>
          <cell r="I2248" t="str">
            <v>Energy</v>
          </cell>
          <cell r="J2248" t="str">
            <v>Winter</v>
          </cell>
          <cell r="K2248" t="str">
            <v>Off Peak</v>
          </cell>
          <cell r="O2248" t="str">
            <v>N/A</v>
          </cell>
          <cell r="T2248">
            <v>137093950.40653899</v>
          </cell>
        </row>
        <row r="2249">
          <cell r="F2249" t="str">
            <v>B-19</v>
          </cell>
          <cell r="G2249" t="str">
            <v>ND</v>
          </cell>
          <cell r="I2249" t="str">
            <v>Energy</v>
          </cell>
          <cell r="J2249" t="str">
            <v>Winter</v>
          </cell>
          <cell r="K2249" t="str">
            <v>Off Peak</v>
          </cell>
          <cell r="O2249" t="str">
            <v>N/A</v>
          </cell>
          <cell r="T2249">
            <v>315624682.13320398</v>
          </cell>
        </row>
        <row r="2250">
          <cell r="F2250" t="str">
            <v>B-19</v>
          </cell>
          <cell r="G2250" t="str">
            <v>ND</v>
          </cell>
          <cell r="I2250" t="str">
            <v>Energy</v>
          </cell>
          <cell r="J2250" t="str">
            <v>Winter</v>
          </cell>
          <cell r="K2250" t="str">
            <v>Off Peak</v>
          </cell>
          <cell r="O2250" t="str">
            <v>N/A</v>
          </cell>
          <cell r="T2250">
            <v>2933024.5660850001</v>
          </cell>
        </row>
        <row r="2251">
          <cell r="F2251" t="str">
            <v>B-19</v>
          </cell>
          <cell r="G2251" t="str">
            <v>ND</v>
          </cell>
          <cell r="I2251" t="str">
            <v>Energy</v>
          </cell>
          <cell r="J2251" t="str">
            <v>Winter</v>
          </cell>
          <cell r="K2251" t="str">
            <v>Part Peak</v>
          </cell>
          <cell r="O2251" t="str">
            <v>N/A</v>
          </cell>
          <cell r="T2251">
            <v>44735440.047339</v>
          </cell>
        </row>
        <row r="2252">
          <cell r="F2252" t="str">
            <v>B-19</v>
          </cell>
          <cell r="G2252" t="str">
            <v>ND</v>
          </cell>
          <cell r="I2252" t="str">
            <v>Energy</v>
          </cell>
          <cell r="J2252" t="str">
            <v>Winter</v>
          </cell>
          <cell r="K2252" t="str">
            <v>Part Peak</v>
          </cell>
          <cell r="O2252" t="str">
            <v>N/A</v>
          </cell>
          <cell r="T2252">
            <v>123414142.36082399</v>
          </cell>
        </row>
        <row r="2253">
          <cell r="F2253" t="str">
            <v>B-19</v>
          </cell>
          <cell r="G2253" t="str">
            <v>ND</v>
          </cell>
          <cell r="I2253" t="str">
            <v>Energy</v>
          </cell>
          <cell r="J2253" t="str">
            <v>Winter</v>
          </cell>
          <cell r="K2253" t="str">
            <v>Part Peak</v>
          </cell>
          <cell r="O2253" t="str">
            <v>N/A</v>
          </cell>
          <cell r="T2253">
            <v>747278.93178900005</v>
          </cell>
        </row>
        <row r="2254">
          <cell r="F2254" t="str">
            <v>B-19</v>
          </cell>
          <cell r="G2254" t="str">
            <v>ND</v>
          </cell>
          <cell r="I2254" t="str">
            <v>Energy</v>
          </cell>
          <cell r="J2254" t="str">
            <v>Winter</v>
          </cell>
          <cell r="K2254" t="str">
            <v>Super Off</v>
          </cell>
          <cell r="O2254" t="str">
            <v>N/A</v>
          </cell>
          <cell r="T2254">
            <v>10128702.140552001</v>
          </cell>
        </row>
        <row r="2255">
          <cell r="F2255" t="str">
            <v>B-19</v>
          </cell>
          <cell r="G2255" t="str">
            <v>ND</v>
          </cell>
          <cell r="I2255" t="str">
            <v>Energy</v>
          </cell>
          <cell r="J2255" t="str">
            <v>Winter</v>
          </cell>
          <cell r="K2255" t="str">
            <v>Super Off</v>
          </cell>
          <cell r="O2255" t="str">
            <v>N/A</v>
          </cell>
          <cell r="T2255">
            <v>62279938.691081002</v>
          </cell>
        </row>
        <row r="2256">
          <cell r="F2256" t="str">
            <v>B-19</v>
          </cell>
          <cell r="G2256" t="str">
            <v>ND</v>
          </cell>
          <cell r="I2256" t="str">
            <v>Energy</v>
          </cell>
          <cell r="J2256" t="str">
            <v>Winter</v>
          </cell>
          <cell r="K2256" t="str">
            <v>Super Off</v>
          </cell>
          <cell r="O2256" t="str">
            <v>N/A</v>
          </cell>
          <cell r="T2256">
            <v>228620.093226</v>
          </cell>
        </row>
        <row r="2257">
          <cell r="F2257" t="str">
            <v>B-19</v>
          </cell>
          <cell r="G2257" t="str">
            <v>ND</v>
          </cell>
          <cell r="I2257" t="str">
            <v>Energy</v>
          </cell>
          <cell r="J2257" t="str">
            <v>Summer</v>
          </cell>
          <cell r="K2257" t="str">
            <v>Off Peak</v>
          </cell>
          <cell r="O2257" t="str">
            <v>N/A</v>
          </cell>
          <cell r="T2257">
            <v>28419200.488141</v>
          </cell>
        </row>
        <row r="2258">
          <cell r="F2258" t="str">
            <v>B-19</v>
          </cell>
          <cell r="G2258" t="str">
            <v>ND</v>
          </cell>
          <cell r="I2258" t="str">
            <v>Energy</v>
          </cell>
          <cell r="J2258" t="str">
            <v>Summer</v>
          </cell>
          <cell r="K2258" t="str">
            <v>Off Peak</v>
          </cell>
          <cell r="O2258" t="str">
            <v>N/A</v>
          </cell>
          <cell r="T2258">
            <v>414986035.73017597</v>
          </cell>
        </row>
        <row r="2259">
          <cell r="F2259" t="str">
            <v>B-19</v>
          </cell>
          <cell r="G2259" t="str">
            <v>ND</v>
          </cell>
          <cell r="I2259" t="str">
            <v>Energy</v>
          </cell>
          <cell r="J2259" t="str">
            <v>Summer</v>
          </cell>
          <cell r="K2259" t="str">
            <v>Off Peak</v>
          </cell>
          <cell r="O2259" t="str">
            <v>N/A</v>
          </cell>
          <cell r="T2259">
            <v>913600.51141299994</v>
          </cell>
        </row>
        <row r="2260">
          <cell r="F2260" t="str">
            <v>B-19</v>
          </cell>
          <cell r="G2260" t="str">
            <v>ND</v>
          </cell>
          <cell r="I2260" t="str">
            <v>Energy</v>
          </cell>
          <cell r="J2260" t="str">
            <v>Summer</v>
          </cell>
          <cell r="K2260" t="str">
            <v>Part Peak</v>
          </cell>
          <cell r="O2260" t="str">
            <v>N/A</v>
          </cell>
          <cell r="T2260">
            <v>7313010.8019909998</v>
          </cell>
        </row>
        <row r="2261">
          <cell r="F2261" t="str">
            <v>B-19</v>
          </cell>
          <cell r="G2261" t="str">
            <v>ND</v>
          </cell>
          <cell r="I2261" t="str">
            <v>Energy</v>
          </cell>
          <cell r="J2261" t="str">
            <v>Summer</v>
          </cell>
          <cell r="K2261" t="str">
            <v>Part Peak</v>
          </cell>
          <cell r="O2261" t="str">
            <v>N/A</v>
          </cell>
          <cell r="T2261">
            <v>116234915.171882</v>
          </cell>
        </row>
        <row r="2262">
          <cell r="F2262" t="str">
            <v>B-19</v>
          </cell>
          <cell r="G2262" t="str">
            <v>ND</v>
          </cell>
          <cell r="I2262" t="str">
            <v>Energy</v>
          </cell>
          <cell r="J2262" t="str">
            <v>Summer</v>
          </cell>
          <cell r="K2262" t="str">
            <v>Part Peak</v>
          </cell>
          <cell r="O2262" t="str">
            <v>N/A</v>
          </cell>
          <cell r="T2262">
            <v>243995.29588200001</v>
          </cell>
        </row>
        <row r="2263">
          <cell r="F2263" t="str">
            <v>B-19</v>
          </cell>
          <cell r="G2263" t="str">
            <v>ND</v>
          </cell>
          <cell r="I2263" t="str">
            <v>Energy</v>
          </cell>
          <cell r="J2263" t="str">
            <v>Summer</v>
          </cell>
          <cell r="K2263" t="str">
            <v>Peak</v>
          </cell>
          <cell r="O2263" t="str">
            <v>N/A</v>
          </cell>
          <cell r="T2263">
            <v>10140942.338238001</v>
          </cell>
        </row>
        <row r="2264">
          <cell r="F2264" t="str">
            <v>B-19</v>
          </cell>
          <cell r="G2264" t="str">
            <v>ND</v>
          </cell>
          <cell r="I2264" t="str">
            <v>Energy</v>
          </cell>
          <cell r="J2264" t="str">
            <v>Summer</v>
          </cell>
          <cell r="K2264" t="str">
            <v>Peak</v>
          </cell>
          <cell r="O2264" t="str">
            <v>N/A</v>
          </cell>
          <cell r="T2264">
            <v>166469822.093238</v>
          </cell>
        </row>
        <row r="2265">
          <cell r="F2265" t="str">
            <v>B-19</v>
          </cell>
          <cell r="G2265" t="str">
            <v>ND</v>
          </cell>
          <cell r="I2265" t="str">
            <v>Energy</v>
          </cell>
          <cell r="J2265" t="str">
            <v>Summer</v>
          </cell>
          <cell r="K2265" t="str">
            <v>Peak</v>
          </cell>
          <cell r="O2265" t="str">
            <v>N/A</v>
          </cell>
          <cell r="T2265">
            <v>306241.506551</v>
          </cell>
        </row>
        <row r="2266">
          <cell r="F2266" t="str">
            <v>B-19</v>
          </cell>
          <cell r="G2266" t="str">
            <v>ND</v>
          </cell>
          <cell r="I2266" t="str">
            <v>Energy</v>
          </cell>
          <cell r="J2266" t="str">
            <v>Winter</v>
          </cell>
          <cell r="K2266" t="str">
            <v>Off Peak</v>
          </cell>
          <cell r="O2266" t="str">
            <v>N/A</v>
          </cell>
          <cell r="T2266">
            <v>65579497.518883996</v>
          </cell>
        </row>
        <row r="2267">
          <cell r="F2267" t="str">
            <v>B-19</v>
          </cell>
          <cell r="G2267" t="str">
            <v>ND</v>
          </cell>
          <cell r="I2267" t="str">
            <v>Energy</v>
          </cell>
          <cell r="J2267" t="str">
            <v>Winter</v>
          </cell>
          <cell r="K2267" t="str">
            <v>Off Peak</v>
          </cell>
          <cell r="O2267" t="str">
            <v>N/A</v>
          </cell>
          <cell r="T2267">
            <v>865525633.25376105</v>
          </cell>
        </row>
        <row r="2268">
          <cell r="F2268" t="str">
            <v>B-19</v>
          </cell>
          <cell r="G2268" t="str">
            <v>ND</v>
          </cell>
          <cell r="I2268" t="str">
            <v>Energy</v>
          </cell>
          <cell r="J2268" t="str">
            <v>Winter</v>
          </cell>
          <cell r="K2268" t="str">
            <v>Off Peak</v>
          </cell>
          <cell r="O2268" t="str">
            <v>N/A</v>
          </cell>
          <cell r="T2268">
            <v>2382754.354121</v>
          </cell>
        </row>
        <row r="2269">
          <cell r="F2269" t="str">
            <v>B-19</v>
          </cell>
          <cell r="G2269" t="str">
            <v>ND</v>
          </cell>
          <cell r="I2269" t="str">
            <v>Energy</v>
          </cell>
          <cell r="J2269" t="str">
            <v>Winter</v>
          </cell>
          <cell r="K2269" t="str">
            <v>Part Peak</v>
          </cell>
          <cell r="O2269" t="str">
            <v>N/A</v>
          </cell>
          <cell r="T2269">
            <v>19887533.197944999</v>
          </cell>
        </row>
        <row r="2270">
          <cell r="F2270" t="str">
            <v>B-19</v>
          </cell>
          <cell r="G2270" t="str">
            <v>ND</v>
          </cell>
          <cell r="I2270" t="str">
            <v>Energy</v>
          </cell>
          <cell r="J2270" t="str">
            <v>Winter</v>
          </cell>
          <cell r="K2270" t="str">
            <v>Part Peak</v>
          </cell>
          <cell r="O2270" t="str">
            <v>N/A</v>
          </cell>
          <cell r="T2270">
            <v>279208937.13447201</v>
          </cell>
        </row>
        <row r="2271">
          <cell r="F2271" t="str">
            <v>B-19</v>
          </cell>
          <cell r="G2271" t="str">
            <v>ND</v>
          </cell>
          <cell r="I2271" t="str">
            <v>Energy</v>
          </cell>
          <cell r="J2271" t="str">
            <v>Winter</v>
          </cell>
          <cell r="K2271" t="str">
            <v>Part Peak</v>
          </cell>
          <cell r="O2271" t="str">
            <v>N/A</v>
          </cell>
          <cell r="T2271">
            <v>646573.38876600005</v>
          </cell>
        </row>
        <row r="2272">
          <cell r="F2272" t="str">
            <v>B-19</v>
          </cell>
          <cell r="G2272" t="str">
            <v>ND</v>
          </cell>
          <cell r="I2272" t="str">
            <v>Energy</v>
          </cell>
          <cell r="J2272" t="str">
            <v>Winter</v>
          </cell>
          <cell r="K2272" t="str">
            <v>Super Off</v>
          </cell>
          <cell r="O2272" t="str">
            <v>N/A</v>
          </cell>
          <cell r="T2272">
            <v>5747422.7395390002</v>
          </cell>
        </row>
        <row r="2273">
          <cell r="F2273" t="str">
            <v>B-19</v>
          </cell>
          <cell r="G2273" t="str">
            <v>ND</v>
          </cell>
          <cell r="I2273" t="str">
            <v>Energy</v>
          </cell>
          <cell r="J2273" t="str">
            <v>Winter</v>
          </cell>
          <cell r="K2273" t="str">
            <v>Super Off</v>
          </cell>
          <cell r="O2273" t="str">
            <v>N/A</v>
          </cell>
          <cell r="T2273">
            <v>80749832.12771</v>
          </cell>
        </row>
        <row r="2274">
          <cell r="F2274" t="str">
            <v>B-19</v>
          </cell>
          <cell r="G2274" t="str">
            <v>ND</v>
          </cell>
          <cell r="I2274" t="str">
            <v>Energy</v>
          </cell>
          <cell r="J2274" t="str">
            <v>Winter</v>
          </cell>
          <cell r="K2274" t="str">
            <v>Super Off</v>
          </cell>
          <cell r="O2274" t="str">
            <v>N/A</v>
          </cell>
          <cell r="T2274">
            <v>207939.767345</v>
          </cell>
        </row>
        <row r="2275">
          <cell r="F2275" t="str">
            <v>B-19</v>
          </cell>
          <cell r="G2275" t="str">
            <v>NSGC</v>
          </cell>
          <cell r="I2275" t="str">
            <v>Energy</v>
          </cell>
          <cell r="J2275" t="str">
            <v>Summer</v>
          </cell>
          <cell r="K2275" t="str">
            <v>Off Peak</v>
          </cell>
          <cell r="O2275" t="str">
            <v>N/A</v>
          </cell>
          <cell r="T2275">
            <v>58925112.066903993</v>
          </cell>
        </row>
        <row r="2276">
          <cell r="F2276" t="str">
            <v>B-19</v>
          </cell>
          <cell r="G2276" t="str">
            <v>NSGC</v>
          </cell>
          <cell r="I2276" t="str">
            <v>Energy</v>
          </cell>
          <cell r="J2276" t="str">
            <v>Summer</v>
          </cell>
          <cell r="K2276" t="str">
            <v>Off Peak</v>
          </cell>
          <cell r="O2276" t="str">
            <v>N/A</v>
          </cell>
          <cell r="T2276">
            <v>143383530.03368902</v>
          </cell>
        </row>
        <row r="2277">
          <cell r="F2277" t="str">
            <v>B-19</v>
          </cell>
          <cell r="G2277" t="str">
            <v>NSGC</v>
          </cell>
          <cell r="I2277" t="str">
            <v>Energy</v>
          </cell>
          <cell r="J2277" t="str">
            <v>Summer</v>
          </cell>
          <cell r="K2277" t="str">
            <v>Off Peak</v>
          </cell>
          <cell r="O2277" t="str">
            <v>N/A</v>
          </cell>
          <cell r="T2277">
            <v>1205539.4655480001</v>
          </cell>
        </row>
        <row r="2278">
          <cell r="F2278" t="str">
            <v>B-19</v>
          </cell>
          <cell r="G2278" t="str">
            <v>NSGC</v>
          </cell>
          <cell r="I2278" t="str">
            <v>Energy</v>
          </cell>
          <cell r="J2278" t="str">
            <v>Summer</v>
          </cell>
          <cell r="K2278" t="str">
            <v>Part Peak</v>
          </cell>
          <cell r="O2278" t="str">
            <v>N/A</v>
          </cell>
          <cell r="T2278">
            <v>14524134.542145999</v>
          </cell>
        </row>
        <row r="2279">
          <cell r="F2279" t="str">
            <v>B-19</v>
          </cell>
          <cell r="G2279" t="str">
            <v>NSGC</v>
          </cell>
          <cell r="I2279" t="str">
            <v>Energy</v>
          </cell>
          <cell r="J2279" t="str">
            <v>Summer</v>
          </cell>
          <cell r="K2279" t="str">
            <v>Part Peak</v>
          </cell>
          <cell r="O2279" t="str">
            <v>N/A</v>
          </cell>
          <cell r="T2279">
            <v>25742372.254190996</v>
          </cell>
        </row>
        <row r="2280">
          <cell r="F2280" t="str">
            <v>B-19</v>
          </cell>
          <cell r="G2280" t="str">
            <v>NSGC</v>
          </cell>
          <cell r="I2280" t="str">
            <v>Energy</v>
          </cell>
          <cell r="J2280" t="str">
            <v>Summer</v>
          </cell>
          <cell r="K2280" t="str">
            <v>Part Peak</v>
          </cell>
          <cell r="O2280" t="str">
            <v>N/A</v>
          </cell>
          <cell r="T2280">
            <v>297999.51916199998</v>
          </cell>
        </row>
        <row r="2281">
          <cell r="F2281" t="str">
            <v>B-19</v>
          </cell>
          <cell r="G2281" t="str">
            <v>NSGC</v>
          </cell>
          <cell r="I2281" t="str">
            <v>Energy</v>
          </cell>
          <cell r="J2281" t="str">
            <v>Summer</v>
          </cell>
          <cell r="K2281" t="str">
            <v>Peak</v>
          </cell>
          <cell r="O2281" t="str">
            <v>N/A</v>
          </cell>
          <cell r="T2281">
            <v>21359634.931065999</v>
          </cell>
        </row>
        <row r="2282">
          <cell r="F2282" t="str">
            <v>B-19</v>
          </cell>
          <cell r="G2282" t="str">
            <v>NSGC</v>
          </cell>
          <cell r="I2282" t="str">
            <v>Energy</v>
          </cell>
          <cell r="J2282" t="str">
            <v>Summer</v>
          </cell>
          <cell r="K2282" t="str">
            <v>Peak</v>
          </cell>
          <cell r="O2282" t="str">
            <v>N/A</v>
          </cell>
          <cell r="T2282">
            <v>56392668.927670002</v>
          </cell>
        </row>
        <row r="2283">
          <cell r="F2283" t="str">
            <v>B-19</v>
          </cell>
          <cell r="G2283" t="str">
            <v>NSGC</v>
          </cell>
          <cell r="I2283" t="str">
            <v>Energy</v>
          </cell>
          <cell r="J2283" t="str">
            <v>Summer</v>
          </cell>
          <cell r="K2283" t="str">
            <v>Peak</v>
          </cell>
          <cell r="O2283" t="str">
            <v>N/A</v>
          </cell>
          <cell r="T2283">
            <v>361379.35972000001</v>
          </cell>
        </row>
        <row r="2284">
          <cell r="F2284" t="str">
            <v>B-19</v>
          </cell>
          <cell r="G2284" t="str">
            <v>NSGC</v>
          </cell>
          <cell r="I2284" t="str">
            <v>Energy</v>
          </cell>
          <cell r="J2284" t="str">
            <v>Winter</v>
          </cell>
          <cell r="K2284" t="str">
            <v>Off Peak</v>
          </cell>
          <cell r="O2284" t="str">
            <v>N/A</v>
          </cell>
          <cell r="T2284">
            <v>137093950.40653899</v>
          </cell>
        </row>
        <row r="2285">
          <cell r="F2285" t="str">
            <v>B-19</v>
          </cell>
          <cell r="G2285" t="str">
            <v>NSGC</v>
          </cell>
          <cell r="I2285" t="str">
            <v>Energy</v>
          </cell>
          <cell r="J2285" t="str">
            <v>Winter</v>
          </cell>
          <cell r="K2285" t="str">
            <v>Off Peak</v>
          </cell>
          <cell r="O2285" t="str">
            <v>N/A</v>
          </cell>
          <cell r="T2285">
            <v>315624682.13320398</v>
          </cell>
        </row>
        <row r="2286">
          <cell r="F2286" t="str">
            <v>B-19</v>
          </cell>
          <cell r="G2286" t="str">
            <v>NSGC</v>
          </cell>
          <cell r="I2286" t="str">
            <v>Energy</v>
          </cell>
          <cell r="J2286" t="str">
            <v>Winter</v>
          </cell>
          <cell r="K2286" t="str">
            <v>Off Peak</v>
          </cell>
          <cell r="O2286" t="str">
            <v>N/A</v>
          </cell>
          <cell r="T2286">
            <v>2933024.5660850001</v>
          </cell>
        </row>
        <row r="2287">
          <cell r="F2287" t="str">
            <v>B-19</v>
          </cell>
          <cell r="G2287" t="str">
            <v>NSGC</v>
          </cell>
          <cell r="I2287" t="str">
            <v>Energy</v>
          </cell>
          <cell r="J2287" t="str">
            <v>Winter</v>
          </cell>
          <cell r="K2287" t="str">
            <v>Part Peak</v>
          </cell>
          <cell r="O2287" t="str">
            <v>N/A</v>
          </cell>
          <cell r="T2287">
            <v>44735440.047339</v>
          </cell>
        </row>
        <row r="2288">
          <cell r="F2288" t="str">
            <v>B-19</v>
          </cell>
          <cell r="G2288" t="str">
            <v>NSGC</v>
          </cell>
          <cell r="I2288" t="str">
            <v>Energy</v>
          </cell>
          <cell r="J2288" t="str">
            <v>Winter</v>
          </cell>
          <cell r="K2288" t="str">
            <v>Part Peak</v>
          </cell>
          <cell r="O2288" t="str">
            <v>N/A</v>
          </cell>
          <cell r="T2288">
            <v>123414142.36082399</v>
          </cell>
        </row>
        <row r="2289">
          <cell r="F2289" t="str">
            <v>B-19</v>
          </cell>
          <cell r="G2289" t="str">
            <v>NSGC</v>
          </cell>
          <cell r="I2289" t="str">
            <v>Energy</v>
          </cell>
          <cell r="J2289" t="str">
            <v>Winter</v>
          </cell>
          <cell r="K2289" t="str">
            <v>Part Peak</v>
          </cell>
          <cell r="O2289" t="str">
            <v>N/A</v>
          </cell>
          <cell r="T2289">
            <v>747278.93178900005</v>
          </cell>
        </row>
        <row r="2290">
          <cell r="F2290" t="str">
            <v>B-19</v>
          </cell>
          <cell r="G2290" t="str">
            <v>NSGC</v>
          </cell>
          <cell r="I2290" t="str">
            <v>Energy</v>
          </cell>
          <cell r="J2290" t="str">
            <v>Winter</v>
          </cell>
          <cell r="K2290" t="str">
            <v>Super Off</v>
          </cell>
          <cell r="O2290" t="str">
            <v>N/A</v>
          </cell>
          <cell r="T2290">
            <v>10128702.140552001</v>
          </cell>
        </row>
        <row r="2291">
          <cell r="F2291" t="str">
            <v>B-19</v>
          </cell>
          <cell r="G2291" t="str">
            <v>NSGC</v>
          </cell>
          <cell r="I2291" t="str">
            <v>Energy</v>
          </cell>
          <cell r="J2291" t="str">
            <v>Winter</v>
          </cell>
          <cell r="K2291" t="str">
            <v>Super Off</v>
          </cell>
          <cell r="O2291" t="str">
            <v>N/A</v>
          </cell>
          <cell r="T2291">
            <v>62279938.691081002</v>
          </cell>
        </row>
        <row r="2292">
          <cell r="F2292" t="str">
            <v>B-19</v>
          </cell>
          <cell r="G2292" t="str">
            <v>NSGC</v>
          </cell>
          <cell r="I2292" t="str">
            <v>Energy</v>
          </cell>
          <cell r="J2292" t="str">
            <v>Winter</v>
          </cell>
          <cell r="K2292" t="str">
            <v>Super Off</v>
          </cell>
          <cell r="O2292" t="str">
            <v>N/A</v>
          </cell>
          <cell r="T2292">
            <v>228620.093226</v>
          </cell>
        </row>
        <row r="2293">
          <cell r="F2293" t="str">
            <v>B-19</v>
          </cell>
          <cell r="G2293" t="str">
            <v>NSGC</v>
          </cell>
          <cell r="I2293" t="str">
            <v>Energy</v>
          </cell>
          <cell r="J2293" t="str">
            <v>Summer</v>
          </cell>
          <cell r="K2293" t="str">
            <v>Off Peak</v>
          </cell>
          <cell r="O2293" t="str">
            <v>N/A</v>
          </cell>
          <cell r="T2293">
            <v>28419200.488141</v>
          </cell>
        </row>
        <row r="2294">
          <cell r="F2294" t="str">
            <v>B-19</v>
          </cell>
          <cell r="G2294" t="str">
            <v>NSGC</v>
          </cell>
          <cell r="I2294" t="str">
            <v>Energy</v>
          </cell>
          <cell r="J2294" t="str">
            <v>Summer</v>
          </cell>
          <cell r="K2294" t="str">
            <v>Off Peak</v>
          </cell>
          <cell r="O2294" t="str">
            <v>N/A</v>
          </cell>
          <cell r="T2294">
            <v>414986035.73017597</v>
          </cell>
        </row>
        <row r="2295">
          <cell r="F2295" t="str">
            <v>B-19</v>
          </cell>
          <cell r="G2295" t="str">
            <v>NSGC</v>
          </cell>
          <cell r="I2295" t="str">
            <v>Energy</v>
          </cell>
          <cell r="J2295" t="str">
            <v>Summer</v>
          </cell>
          <cell r="K2295" t="str">
            <v>Off Peak</v>
          </cell>
          <cell r="O2295" t="str">
            <v>N/A</v>
          </cell>
          <cell r="T2295">
            <v>913600.51141299994</v>
          </cell>
        </row>
        <row r="2296">
          <cell r="F2296" t="str">
            <v>B-19</v>
          </cell>
          <cell r="G2296" t="str">
            <v>NSGC</v>
          </cell>
          <cell r="I2296" t="str">
            <v>Energy</v>
          </cell>
          <cell r="J2296" t="str">
            <v>Summer</v>
          </cell>
          <cell r="K2296" t="str">
            <v>Part Peak</v>
          </cell>
          <cell r="O2296" t="str">
            <v>N/A</v>
          </cell>
          <cell r="T2296">
            <v>7313010.8019909998</v>
          </cell>
        </row>
        <row r="2297">
          <cell r="F2297" t="str">
            <v>B-19</v>
          </cell>
          <cell r="G2297" t="str">
            <v>NSGC</v>
          </cell>
          <cell r="I2297" t="str">
            <v>Energy</v>
          </cell>
          <cell r="J2297" t="str">
            <v>Summer</v>
          </cell>
          <cell r="K2297" t="str">
            <v>Part Peak</v>
          </cell>
          <cell r="O2297" t="str">
            <v>N/A</v>
          </cell>
          <cell r="T2297">
            <v>116234915.171882</v>
          </cell>
        </row>
        <row r="2298">
          <cell r="F2298" t="str">
            <v>B-19</v>
          </cell>
          <cell r="G2298" t="str">
            <v>NSGC</v>
          </cell>
          <cell r="I2298" t="str">
            <v>Energy</v>
          </cell>
          <cell r="J2298" t="str">
            <v>Summer</v>
          </cell>
          <cell r="K2298" t="str">
            <v>Part Peak</v>
          </cell>
          <cell r="O2298" t="str">
            <v>N/A</v>
          </cell>
          <cell r="T2298">
            <v>243995.29588200001</v>
          </cell>
        </row>
        <row r="2299">
          <cell r="F2299" t="str">
            <v>B-19</v>
          </cell>
          <cell r="G2299" t="str">
            <v>NSGC</v>
          </cell>
          <cell r="I2299" t="str">
            <v>Energy</v>
          </cell>
          <cell r="J2299" t="str">
            <v>Summer</v>
          </cell>
          <cell r="K2299" t="str">
            <v>Peak</v>
          </cell>
          <cell r="O2299" t="str">
            <v>N/A</v>
          </cell>
          <cell r="T2299">
            <v>10140942.338238001</v>
          </cell>
        </row>
        <row r="2300">
          <cell r="F2300" t="str">
            <v>B-19</v>
          </cell>
          <cell r="G2300" t="str">
            <v>NSGC</v>
          </cell>
          <cell r="I2300" t="str">
            <v>Energy</v>
          </cell>
          <cell r="J2300" t="str">
            <v>Summer</v>
          </cell>
          <cell r="K2300" t="str">
            <v>Peak</v>
          </cell>
          <cell r="O2300" t="str">
            <v>N/A</v>
          </cell>
          <cell r="T2300">
            <v>166469822.093238</v>
          </cell>
        </row>
        <row r="2301">
          <cell r="F2301" t="str">
            <v>B-19</v>
          </cell>
          <cell r="G2301" t="str">
            <v>NSGC</v>
          </cell>
          <cell r="I2301" t="str">
            <v>Energy</v>
          </cell>
          <cell r="J2301" t="str">
            <v>Summer</v>
          </cell>
          <cell r="K2301" t="str">
            <v>Peak</v>
          </cell>
          <cell r="O2301" t="str">
            <v>N/A</v>
          </cell>
          <cell r="T2301">
            <v>306241.506551</v>
          </cell>
        </row>
        <row r="2302">
          <cell r="F2302" t="str">
            <v>B-19</v>
          </cell>
          <cell r="G2302" t="str">
            <v>NSGC</v>
          </cell>
          <cell r="I2302" t="str">
            <v>Energy</v>
          </cell>
          <cell r="J2302" t="str">
            <v>Winter</v>
          </cell>
          <cell r="K2302" t="str">
            <v>Off Peak</v>
          </cell>
          <cell r="O2302" t="str">
            <v>N/A</v>
          </cell>
          <cell r="T2302">
            <v>65579497.518883996</v>
          </cell>
        </row>
        <row r="2303">
          <cell r="F2303" t="str">
            <v>B-19</v>
          </cell>
          <cell r="G2303" t="str">
            <v>NSGC</v>
          </cell>
          <cell r="I2303" t="str">
            <v>Energy</v>
          </cell>
          <cell r="J2303" t="str">
            <v>Winter</v>
          </cell>
          <cell r="K2303" t="str">
            <v>Off Peak</v>
          </cell>
          <cell r="O2303" t="str">
            <v>N/A</v>
          </cell>
          <cell r="T2303">
            <v>865525633.25376105</v>
          </cell>
        </row>
        <row r="2304">
          <cell r="F2304" t="str">
            <v>B-19</v>
          </cell>
          <cell r="G2304" t="str">
            <v>NSGC</v>
          </cell>
          <cell r="I2304" t="str">
            <v>Energy</v>
          </cell>
          <cell r="J2304" t="str">
            <v>Winter</v>
          </cell>
          <cell r="K2304" t="str">
            <v>Off Peak</v>
          </cell>
          <cell r="O2304" t="str">
            <v>N/A</v>
          </cell>
          <cell r="T2304">
            <v>2382754.354121</v>
          </cell>
        </row>
        <row r="2305">
          <cell r="F2305" t="str">
            <v>B-19</v>
          </cell>
          <cell r="G2305" t="str">
            <v>NSGC</v>
          </cell>
          <cell r="I2305" t="str">
            <v>Energy</v>
          </cell>
          <cell r="J2305" t="str">
            <v>Winter</v>
          </cell>
          <cell r="K2305" t="str">
            <v>Part Peak</v>
          </cell>
          <cell r="O2305" t="str">
            <v>N/A</v>
          </cell>
          <cell r="T2305">
            <v>19887533.197944999</v>
          </cell>
        </row>
        <row r="2306">
          <cell r="F2306" t="str">
            <v>B-19</v>
          </cell>
          <cell r="G2306" t="str">
            <v>NSGC</v>
          </cell>
          <cell r="I2306" t="str">
            <v>Energy</v>
          </cell>
          <cell r="J2306" t="str">
            <v>Winter</v>
          </cell>
          <cell r="K2306" t="str">
            <v>Part Peak</v>
          </cell>
          <cell r="O2306" t="str">
            <v>N/A</v>
          </cell>
          <cell r="T2306">
            <v>279208937.13447201</v>
          </cell>
        </row>
        <row r="2307">
          <cell r="F2307" t="str">
            <v>B-19</v>
          </cell>
          <cell r="G2307" t="str">
            <v>NSGC</v>
          </cell>
          <cell r="I2307" t="str">
            <v>Energy</v>
          </cell>
          <cell r="J2307" t="str">
            <v>Winter</v>
          </cell>
          <cell r="K2307" t="str">
            <v>Part Peak</v>
          </cell>
          <cell r="O2307" t="str">
            <v>N/A</v>
          </cell>
          <cell r="T2307">
            <v>646573.38876600005</v>
          </cell>
        </row>
        <row r="2308">
          <cell r="F2308" t="str">
            <v>B-19</v>
          </cell>
          <cell r="G2308" t="str">
            <v>NSGC</v>
          </cell>
          <cell r="I2308" t="str">
            <v>Energy</v>
          </cell>
          <cell r="J2308" t="str">
            <v>Winter</v>
          </cell>
          <cell r="K2308" t="str">
            <v>Super Off</v>
          </cell>
          <cell r="O2308" t="str">
            <v>N/A</v>
          </cell>
          <cell r="T2308">
            <v>5747422.7395390002</v>
          </cell>
        </row>
        <row r="2309">
          <cell r="F2309" t="str">
            <v>B-19</v>
          </cell>
          <cell r="G2309" t="str">
            <v>NSGC</v>
          </cell>
          <cell r="I2309" t="str">
            <v>Energy</v>
          </cell>
          <cell r="J2309" t="str">
            <v>Winter</v>
          </cell>
          <cell r="K2309" t="str">
            <v>Super Off</v>
          </cell>
          <cell r="O2309" t="str">
            <v>N/A</v>
          </cell>
          <cell r="T2309">
            <v>80749832.12771</v>
          </cell>
        </row>
        <row r="2310">
          <cell r="F2310" t="str">
            <v>B-19</v>
          </cell>
          <cell r="G2310" t="str">
            <v>NSGC</v>
          </cell>
          <cell r="I2310" t="str">
            <v>Energy</v>
          </cell>
          <cell r="J2310" t="str">
            <v>Winter</v>
          </cell>
          <cell r="K2310" t="str">
            <v>Super Off</v>
          </cell>
          <cell r="O2310" t="str">
            <v>N/A</v>
          </cell>
          <cell r="T2310">
            <v>207939.767345</v>
          </cell>
        </row>
        <row r="2311">
          <cell r="F2311" t="str">
            <v>B-19</v>
          </cell>
          <cell r="G2311" t="str">
            <v>PCIA</v>
          </cell>
          <cell r="I2311" t="str">
            <v>Pre-09</v>
          </cell>
          <cell r="J2311" t="str">
            <v>N/A</v>
          </cell>
          <cell r="K2311" t="str">
            <v>N/A</v>
          </cell>
          <cell r="O2311" t="str">
            <v>N/A</v>
          </cell>
          <cell r="T2311">
            <v>0</v>
          </cell>
        </row>
        <row r="2312">
          <cell r="F2312" t="str">
            <v>B-19</v>
          </cell>
          <cell r="G2312" t="str">
            <v>PCIA</v>
          </cell>
          <cell r="I2312" t="str">
            <v>Pre-09</v>
          </cell>
          <cell r="J2312" t="str">
            <v>N/A</v>
          </cell>
          <cell r="K2312" t="str">
            <v>N/A</v>
          </cell>
          <cell r="O2312" t="str">
            <v>N/A</v>
          </cell>
          <cell r="T2312">
            <v>0</v>
          </cell>
        </row>
        <row r="2313">
          <cell r="F2313" t="str">
            <v>B-19</v>
          </cell>
          <cell r="G2313" t="str">
            <v>PCIA</v>
          </cell>
          <cell r="I2313" t="str">
            <v>Pre-09</v>
          </cell>
          <cell r="J2313" t="str">
            <v>N/A</v>
          </cell>
          <cell r="K2313" t="str">
            <v>N/A</v>
          </cell>
          <cell r="O2313" t="str">
            <v>N/A</v>
          </cell>
          <cell r="T2313">
            <v>0</v>
          </cell>
        </row>
        <row r="2314">
          <cell r="F2314" t="str">
            <v>B-19</v>
          </cell>
          <cell r="G2314" t="str">
            <v>PCIA</v>
          </cell>
          <cell r="I2314" t="str">
            <v>Pre-09</v>
          </cell>
          <cell r="J2314" t="str">
            <v>N/A</v>
          </cell>
          <cell r="K2314" t="str">
            <v>N/A</v>
          </cell>
          <cell r="O2314" t="str">
            <v>N/A</v>
          </cell>
          <cell r="T2314">
            <v>0</v>
          </cell>
        </row>
        <row r="2315">
          <cell r="F2315" t="str">
            <v>B-19</v>
          </cell>
          <cell r="G2315" t="str">
            <v>PCIA</v>
          </cell>
          <cell r="I2315" t="str">
            <v>Pre-09</v>
          </cell>
          <cell r="J2315" t="str">
            <v>N/A</v>
          </cell>
          <cell r="K2315" t="str">
            <v>N/A</v>
          </cell>
          <cell r="O2315" t="str">
            <v>N/A</v>
          </cell>
          <cell r="T2315">
            <v>0</v>
          </cell>
        </row>
        <row r="2316">
          <cell r="F2316" t="str">
            <v>B-19</v>
          </cell>
          <cell r="G2316" t="str">
            <v>PCIA</v>
          </cell>
          <cell r="I2316" t="str">
            <v>Pre-09</v>
          </cell>
          <cell r="J2316" t="str">
            <v>N/A</v>
          </cell>
          <cell r="K2316" t="str">
            <v>N/A</v>
          </cell>
          <cell r="O2316" t="str">
            <v>N/A</v>
          </cell>
          <cell r="T2316">
            <v>0</v>
          </cell>
        </row>
        <row r="2317">
          <cell r="F2317" t="str">
            <v>B-19</v>
          </cell>
          <cell r="G2317" t="str">
            <v>PCIA</v>
          </cell>
          <cell r="I2317" t="str">
            <v>Vin 09</v>
          </cell>
          <cell r="J2317" t="str">
            <v>N/A</v>
          </cell>
          <cell r="K2317" t="str">
            <v>N/A</v>
          </cell>
          <cell r="O2317" t="str">
            <v>N/A</v>
          </cell>
          <cell r="T2317">
            <v>0</v>
          </cell>
        </row>
        <row r="2318">
          <cell r="F2318" t="str">
            <v>B-19</v>
          </cell>
          <cell r="G2318" t="str">
            <v>PCIA</v>
          </cell>
          <cell r="I2318" t="str">
            <v>Vin 09</v>
          </cell>
          <cell r="J2318" t="str">
            <v>N/A</v>
          </cell>
          <cell r="K2318" t="str">
            <v>N/A</v>
          </cell>
          <cell r="O2318" t="str">
            <v>N/A</v>
          </cell>
          <cell r="T2318">
            <v>0</v>
          </cell>
        </row>
        <row r="2319">
          <cell r="F2319" t="str">
            <v>B-19</v>
          </cell>
          <cell r="G2319" t="str">
            <v>PCIA</v>
          </cell>
          <cell r="I2319" t="str">
            <v>Vin 09</v>
          </cell>
          <cell r="J2319" t="str">
            <v>N/A</v>
          </cell>
          <cell r="K2319" t="str">
            <v>N/A</v>
          </cell>
          <cell r="O2319" t="str">
            <v>N/A</v>
          </cell>
          <cell r="T2319">
            <v>0</v>
          </cell>
        </row>
        <row r="2320">
          <cell r="F2320" t="str">
            <v>B-19</v>
          </cell>
          <cell r="G2320" t="str">
            <v>PCIA</v>
          </cell>
          <cell r="I2320" t="str">
            <v>Vin 09</v>
          </cell>
          <cell r="J2320" t="str">
            <v>N/A</v>
          </cell>
          <cell r="K2320" t="str">
            <v>N/A</v>
          </cell>
          <cell r="O2320" t="str">
            <v>N/A</v>
          </cell>
          <cell r="T2320">
            <v>0</v>
          </cell>
        </row>
        <row r="2321">
          <cell r="F2321" t="str">
            <v>B-19</v>
          </cell>
          <cell r="G2321" t="str">
            <v>PCIA</v>
          </cell>
          <cell r="I2321" t="str">
            <v>Vin 09</v>
          </cell>
          <cell r="J2321" t="str">
            <v>N/A</v>
          </cell>
          <cell r="K2321" t="str">
            <v>N/A</v>
          </cell>
          <cell r="O2321" t="str">
            <v>N/A</v>
          </cell>
          <cell r="T2321">
            <v>0</v>
          </cell>
        </row>
        <row r="2322">
          <cell r="F2322" t="str">
            <v>B-19</v>
          </cell>
          <cell r="G2322" t="str">
            <v>PCIA</v>
          </cell>
          <cell r="I2322" t="str">
            <v>Vin 09</v>
          </cell>
          <cell r="J2322" t="str">
            <v>N/A</v>
          </cell>
          <cell r="K2322" t="str">
            <v>N/A</v>
          </cell>
          <cell r="O2322" t="str">
            <v>N/A</v>
          </cell>
          <cell r="T2322">
            <v>0</v>
          </cell>
        </row>
        <row r="2323">
          <cell r="F2323" t="str">
            <v>B-19</v>
          </cell>
          <cell r="G2323" t="str">
            <v>PCIA</v>
          </cell>
          <cell r="I2323" t="str">
            <v>Vin 10</v>
          </cell>
          <cell r="J2323" t="str">
            <v>N/A</v>
          </cell>
          <cell r="K2323" t="str">
            <v>N/A</v>
          </cell>
          <cell r="O2323" t="str">
            <v>N/A</v>
          </cell>
          <cell r="T2323">
            <v>0</v>
          </cell>
        </row>
        <row r="2324">
          <cell r="F2324" t="str">
            <v>B-19</v>
          </cell>
          <cell r="G2324" t="str">
            <v>PCIA</v>
          </cell>
          <cell r="I2324" t="str">
            <v>Vin 10</v>
          </cell>
          <cell r="J2324" t="str">
            <v>N/A</v>
          </cell>
          <cell r="K2324" t="str">
            <v>N/A</v>
          </cell>
          <cell r="O2324" t="str">
            <v>N/A</v>
          </cell>
          <cell r="T2324">
            <v>0</v>
          </cell>
        </row>
        <row r="2325">
          <cell r="F2325" t="str">
            <v>B-19</v>
          </cell>
          <cell r="G2325" t="str">
            <v>PCIA</v>
          </cell>
          <cell r="I2325" t="str">
            <v>Vin 10</v>
          </cell>
          <cell r="J2325" t="str">
            <v>N/A</v>
          </cell>
          <cell r="K2325" t="str">
            <v>N/A</v>
          </cell>
          <cell r="O2325" t="str">
            <v>N/A</v>
          </cell>
          <cell r="T2325">
            <v>0</v>
          </cell>
        </row>
        <row r="2326">
          <cell r="F2326" t="str">
            <v>B-19</v>
          </cell>
          <cell r="G2326" t="str">
            <v>PCIA</v>
          </cell>
          <cell r="I2326" t="str">
            <v>Vin 10</v>
          </cell>
          <cell r="J2326" t="str">
            <v>N/A</v>
          </cell>
          <cell r="K2326" t="str">
            <v>N/A</v>
          </cell>
          <cell r="O2326" t="str">
            <v>N/A</v>
          </cell>
          <cell r="T2326">
            <v>0</v>
          </cell>
        </row>
        <row r="2327">
          <cell r="F2327" t="str">
            <v>B-19</v>
          </cell>
          <cell r="G2327" t="str">
            <v>PCIA</v>
          </cell>
          <cell r="I2327" t="str">
            <v>Vin 10</v>
          </cell>
          <cell r="J2327" t="str">
            <v>N/A</v>
          </cell>
          <cell r="K2327" t="str">
            <v>N/A</v>
          </cell>
          <cell r="O2327" t="str">
            <v>N/A</v>
          </cell>
          <cell r="T2327">
            <v>0</v>
          </cell>
        </row>
        <row r="2328">
          <cell r="F2328" t="str">
            <v>B-19</v>
          </cell>
          <cell r="G2328" t="str">
            <v>PCIA</v>
          </cell>
          <cell r="I2328" t="str">
            <v>Vin 10</v>
          </cell>
          <cell r="J2328" t="str">
            <v>N/A</v>
          </cell>
          <cell r="K2328" t="str">
            <v>N/A</v>
          </cell>
          <cell r="O2328" t="str">
            <v>N/A</v>
          </cell>
          <cell r="T2328">
            <v>0</v>
          </cell>
        </row>
        <row r="2329">
          <cell r="F2329" t="str">
            <v>B-19</v>
          </cell>
          <cell r="G2329" t="str">
            <v>PCIA</v>
          </cell>
          <cell r="I2329" t="str">
            <v>Vin 11</v>
          </cell>
          <cell r="J2329" t="str">
            <v>N/A</v>
          </cell>
          <cell r="K2329" t="str">
            <v>N/A</v>
          </cell>
          <cell r="O2329" t="str">
            <v>N/A</v>
          </cell>
          <cell r="T2329">
            <v>0</v>
          </cell>
        </row>
        <row r="2330">
          <cell r="F2330" t="str">
            <v>B-19</v>
          </cell>
          <cell r="G2330" t="str">
            <v>PCIA</v>
          </cell>
          <cell r="I2330" t="str">
            <v>Vin 11</v>
          </cell>
          <cell r="J2330" t="str">
            <v>N/A</v>
          </cell>
          <cell r="K2330" t="str">
            <v>N/A</v>
          </cell>
          <cell r="O2330" t="str">
            <v>N/A</v>
          </cell>
          <cell r="T2330">
            <v>0</v>
          </cell>
        </row>
        <row r="2331">
          <cell r="F2331" t="str">
            <v>B-19</v>
          </cell>
          <cell r="G2331" t="str">
            <v>PCIA</v>
          </cell>
          <cell r="I2331" t="str">
            <v>Vin 11</v>
          </cell>
          <cell r="J2331" t="str">
            <v>N/A</v>
          </cell>
          <cell r="K2331" t="str">
            <v>N/A</v>
          </cell>
          <cell r="O2331" t="str">
            <v>N/A</v>
          </cell>
          <cell r="T2331">
            <v>0</v>
          </cell>
        </row>
        <row r="2332">
          <cell r="F2332" t="str">
            <v>B-19</v>
          </cell>
          <cell r="G2332" t="str">
            <v>PCIA</v>
          </cell>
          <cell r="I2332" t="str">
            <v>Vin 11</v>
          </cell>
          <cell r="J2332" t="str">
            <v>N/A</v>
          </cell>
          <cell r="K2332" t="str">
            <v>N/A</v>
          </cell>
          <cell r="O2332" t="str">
            <v>N/A</v>
          </cell>
          <cell r="T2332">
            <v>0</v>
          </cell>
        </row>
        <row r="2333">
          <cell r="F2333" t="str">
            <v>B-19</v>
          </cell>
          <cell r="G2333" t="str">
            <v>PCIA</v>
          </cell>
          <cell r="I2333" t="str">
            <v>Vin 11</v>
          </cell>
          <cell r="J2333" t="str">
            <v>N/A</v>
          </cell>
          <cell r="K2333" t="str">
            <v>N/A</v>
          </cell>
          <cell r="O2333" t="str">
            <v>N/A</v>
          </cell>
          <cell r="T2333">
            <v>0</v>
          </cell>
        </row>
        <row r="2334">
          <cell r="F2334" t="str">
            <v>B-19</v>
          </cell>
          <cell r="G2334" t="str">
            <v>PCIA</v>
          </cell>
          <cell r="I2334" t="str">
            <v>Vin 11</v>
          </cell>
          <cell r="J2334" t="str">
            <v>N/A</v>
          </cell>
          <cell r="K2334" t="str">
            <v>N/A</v>
          </cell>
          <cell r="O2334" t="str">
            <v>N/A</v>
          </cell>
          <cell r="T2334">
            <v>0</v>
          </cell>
        </row>
        <row r="2335">
          <cell r="F2335" t="str">
            <v>B-19</v>
          </cell>
          <cell r="G2335" t="str">
            <v>PCIA</v>
          </cell>
          <cell r="I2335" t="str">
            <v>Vin 12</v>
          </cell>
          <cell r="J2335" t="str">
            <v>N/A</v>
          </cell>
          <cell r="K2335" t="str">
            <v>N/A</v>
          </cell>
          <cell r="O2335" t="str">
            <v>N/A</v>
          </cell>
          <cell r="T2335">
            <v>0</v>
          </cell>
        </row>
        <row r="2336">
          <cell r="F2336" t="str">
            <v>B-19</v>
          </cell>
          <cell r="G2336" t="str">
            <v>PCIA</v>
          </cell>
          <cell r="I2336" t="str">
            <v>Vin 12</v>
          </cell>
          <cell r="J2336" t="str">
            <v>N/A</v>
          </cell>
          <cell r="K2336" t="str">
            <v>N/A</v>
          </cell>
          <cell r="O2336" t="str">
            <v>N/A</v>
          </cell>
          <cell r="T2336">
            <v>0</v>
          </cell>
        </row>
        <row r="2337">
          <cell r="F2337" t="str">
            <v>B-19</v>
          </cell>
          <cell r="G2337" t="str">
            <v>PCIA</v>
          </cell>
          <cell r="I2337" t="str">
            <v>Vin 12</v>
          </cell>
          <cell r="J2337" t="str">
            <v>N/A</v>
          </cell>
          <cell r="K2337" t="str">
            <v>N/A</v>
          </cell>
          <cell r="O2337" t="str">
            <v>N/A</v>
          </cell>
          <cell r="T2337">
            <v>0</v>
          </cell>
        </row>
        <row r="2338">
          <cell r="F2338" t="str">
            <v>B-19</v>
          </cell>
          <cell r="G2338" t="str">
            <v>PCIA</v>
          </cell>
          <cell r="I2338" t="str">
            <v>Vin 12</v>
          </cell>
          <cell r="J2338" t="str">
            <v>N/A</v>
          </cell>
          <cell r="K2338" t="str">
            <v>N/A</v>
          </cell>
          <cell r="O2338" t="str">
            <v>N/A</v>
          </cell>
          <cell r="T2338">
            <v>0</v>
          </cell>
        </row>
        <row r="2339">
          <cell r="F2339" t="str">
            <v>B-19</v>
          </cell>
          <cell r="G2339" t="str">
            <v>PCIA</v>
          </cell>
          <cell r="I2339" t="str">
            <v>Vin 12</v>
          </cell>
          <cell r="J2339" t="str">
            <v>N/A</v>
          </cell>
          <cell r="K2339" t="str">
            <v>N/A</v>
          </cell>
          <cell r="O2339" t="str">
            <v>N/A</v>
          </cell>
          <cell r="T2339">
            <v>0</v>
          </cell>
        </row>
        <row r="2340">
          <cell r="F2340" t="str">
            <v>B-19</v>
          </cell>
          <cell r="G2340" t="str">
            <v>PCIA</v>
          </cell>
          <cell r="I2340" t="str">
            <v>Vin 12</v>
          </cell>
          <cell r="J2340" t="str">
            <v>N/A</v>
          </cell>
          <cell r="K2340" t="str">
            <v>N/A</v>
          </cell>
          <cell r="O2340" t="str">
            <v>N/A</v>
          </cell>
          <cell r="T2340">
            <v>0</v>
          </cell>
        </row>
        <row r="2341">
          <cell r="F2341" t="str">
            <v>B-19</v>
          </cell>
          <cell r="G2341" t="str">
            <v>PCIA</v>
          </cell>
          <cell r="I2341" t="str">
            <v>Vin 13</v>
          </cell>
          <cell r="J2341" t="str">
            <v>N/A</v>
          </cell>
          <cell r="K2341" t="str">
            <v>N/A</v>
          </cell>
          <cell r="O2341" t="str">
            <v>N/A</v>
          </cell>
          <cell r="T2341">
            <v>0</v>
          </cell>
        </row>
        <row r="2342">
          <cell r="F2342" t="str">
            <v>B-19</v>
          </cell>
          <cell r="G2342" t="str">
            <v>PCIA</v>
          </cell>
          <cell r="I2342" t="str">
            <v>Vin 13</v>
          </cell>
          <cell r="J2342" t="str">
            <v>N/A</v>
          </cell>
          <cell r="K2342" t="str">
            <v>N/A</v>
          </cell>
          <cell r="O2342" t="str">
            <v>N/A</v>
          </cell>
          <cell r="T2342">
            <v>0</v>
          </cell>
        </row>
        <row r="2343">
          <cell r="F2343" t="str">
            <v>B-19</v>
          </cell>
          <cell r="G2343" t="str">
            <v>PCIA</v>
          </cell>
          <cell r="I2343" t="str">
            <v>Vin 13</v>
          </cell>
          <cell r="J2343" t="str">
            <v>N/A</v>
          </cell>
          <cell r="K2343" t="str">
            <v>N/A</v>
          </cell>
          <cell r="O2343" t="str">
            <v>N/A</v>
          </cell>
          <cell r="T2343">
            <v>0</v>
          </cell>
        </row>
        <row r="2344">
          <cell r="F2344" t="str">
            <v>B-19</v>
          </cell>
          <cell r="G2344" t="str">
            <v>PCIA</v>
          </cell>
          <cell r="I2344" t="str">
            <v>Vin 13</v>
          </cell>
          <cell r="J2344" t="str">
            <v>N/A</v>
          </cell>
          <cell r="K2344" t="str">
            <v>N/A</v>
          </cell>
          <cell r="O2344" t="str">
            <v>N/A</v>
          </cell>
          <cell r="T2344">
            <v>0</v>
          </cell>
        </row>
        <row r="2345">
          <cell r="F2345" t="str">
            <v>B-19</v>
          </cell>
          <cell r="G2345" t="str">
            <v>PCIA</v>
          </cell>
          <cell r="I2345" t="str">
            <v>Vin 13</v>
          </cell>
          <cell r="J2345" t="str">
            <v>N/A</v>
          </cell>
          <cell r="K2345" t="str">
            <v>N/A</v>
          </cell>
          <cell r="O2345" t="str">
            <v>N/A</v>
          </cell>
          <cell r="T2345">
            <v>0</v>
          </cell>
        </row>
        <row r="2346">
          <cell r="F2346" t="str">
            <v>B-19</v>
          </cell>
          <cell r="G2346" t="str">
            <v>PCIA</v>
          </cell>
          <cell r="I2346" t="str">
            <v>Vin 13</v>
          </cell>
          <cell r="J2346" t="str">
            <v>N/A</v>
          </cell>
          <cell r="K2346" t="str">
            <v>N/A</v>
          </cell>
          <cell r="O2346" t="str">
            <v>N/A</v>
          </cell>
          <cell r="T2346">
            <v>0</v>
          </cell>
        </row>
        <row r="2347">
          <cell r="F2347" t="str">
            <v>B-19</v>
          </cell>
          <cell r="G2347" t="str">
            <v>PCIA</v>
          </cell>
          <cell r="I2347" t="str">
            <v>Vin 14</v>
          </cell>
          <cell r="J2347" t="str">
            <v>N/A</v>
          </cell>
          <cell r="K2347" t="str">
            <v>N/A</v>
          </cell>
          <cell r="O2347" t="str">
            <v>N/A</v>
          </cell>
          <cell r="T2347">
            <v>0</v>
          </cell>
        </row>
        <row r="2348">
          <cell r="F2348" t="str">
            <v>B-19</v>
          </cell>
          <cell r="G2348" t="str">
            <v>PCIA</v>
          </cell>
          <cell r="I2348" t="str">
            <v>Vin 14</v>
          </cell>
          <cell r="J2348" t="str">
            <v>N/A</v>
          </cell>
          <cell r="K2348" t="str">
            <v>N/A</v>
          </cell>
          <cell r="O2348" t="str">
            <v>N/A</v>
          </cell>
          <cell r="T2348">
            <v>0</v>
          </cell>
        </row>
        <row r="2349">
          <cell r="F2349" t="str">
            <v>B-19</v>
          </cell>
          <cell r="G2349" t="str">
            <v>PCIA</v>
          </cell>
          <cell r="I2349" t="str">
            <v>Vin 14</v>
          </cell>
          <cell r="J2349" t="str">
            <v>N/A</v>
          </cell>
          <cell r="K2349" t="str">
            <v>N/A</v>
          </cell>
          <cell r="O2349" t="str">
            <v>N/A</v>
          </cell>
          <cell r="T2349">
            <v>0</v>
          </cell>
        </row>
        <row r="2350">
          <cell r="F2350" t="str">
            <v>B-19</v>
          </cell>
          <cell r="G2350" t="str">
            <v>PCIA</v>
          </cell>
          <cell r="I2350" t="str">
            <v>Vin 14</v>
          </cell>
          <cell r="J2350" t="str">
            <v>N/A</v>
          </cell>
          <cell r="K2350" t="str">
            <v>N/A</v>
          </cell>
          <cell r="O2350" t="str">
            <v>N/A</v>
          </cell>
          <cell r="T2350">
            <v>0</v>
          </cell>
        </row>
        <row r="2351">
          <cell r="F2351" t="str">
            <v>B-19</v>
          </cell>
          <cell r="G2351" t="str">
            <v>PCIA</v>
          </cell>
          <cell r="I2351" t="str">
            <v>Vin 14</v>
          </cell>
          <cell r="J2351" t="str">
            <v>N/A</v>
          </cell>
          <cell r="K2351" t="str">
            <v>N/A</v>
          </cell>
          <cell r="O2351" t="str">
            <v>N/A</v>
          </cell>
          <cell r="T2351">
            <v>0</v>
          </cell>
        </row>
        <row r="2352">
          <cell r="F2352" t="str">
            <v>B-19</v>
          </cell>
          <cell r="G2352" t="str">
            <v>PCIA</v>
          </cell>
          <cell r="I2352" t="str">
            <v>Vin 14</v>
          </cell>
          <cell r="J2352" t="str">
            <v>N/A</v>
          </cell>
          <cell r="K2352" t="str">
            <v>N/A</v>
          </cell>
          <cell r="O2352" t="str">
            <v>N/A</v>
          </cell>
          <cell r="T2352">
            <v>0</v>
          </cell>
        </row>
        <row r="2353">
          <cell r="F2353" t="str">
            <v>B-19</v>
          </cell>
          <cell r="G2353" t="str">
            <v>PCIA</v>
          </cell>
          <cell r="I2353" t="str">
            <v>Vin 15</v>
          </cell>
          <cell r="J2353" t="str">
            <v>N/A</v>
          </cell>
          <cell r="K2353" t="str">
            <v>N/A</v>
          </cell>
          <cell r="O2353" t="str">
            <v>N/A</v>
          </cell>
          <cell r="T2353">
            <v>0</v>
          </cell>
        </row>
        <row r="2354">
          <cell r="F2354" t="str">
            <v>B-19</v>
          </cell>
          <cell r="G2354" t="str">
            <v>PCIA</v>
          </cell>
          <cell r="I2354" t="str">
            <v>Vin 15</v>
          </cell>
          <cell r="J2354" t="str">
            <v>N/A</v>
          </cell>
          <cell r="K2354" t="str">
            <v>N/A</v>
          </cell>
          <cell r="O2354" t="str">
            <v>N/A</v>
          </cell>
          <cell r="T2354">
            <v>0</v>
          </cell>
        </row>
        <row r="2355">
          <cell r="F2355" t="str">
            <v>B-19</v>
          </cell>
          <cell r="G2355" t="str">
            <v>PCIA</v>
          </cell>
          <cell r="I2355" t="str">
            <v>Vin 15</v>
          </cell>
          <cell r="J2355" t="str">
            <v>N/A</v>
          </cell>
          <cell r="K2355" t="str">
            <v>N/A</v>
          </cell>
          <cell r="O2355" t="str">
            <v>N/A</v>
          </cell>
          <cell r="T2355">
            <v>0</v>
          </cell>
        </row>
        <row r="2356">
          <cell r="F2356" t="str">
            <v>B-19</v>
          </cell>
          <cell r="G2356" t="str">
            <v>PCIA</v>
          </cell>
          <cell r="I2356" t="str">
            <v>Vin 15</v>
          </cell>
          <cell r="J2356" t="str">
            <v>N/A</v>
          </cell>
          <cell r="K2356" t="str">
            <v>N/A</v>
          </cell>
          <cell r="O2356" t="str">
            <v>N/A</v>
          </cell>
          <cell r="T2356">
            <v>0</v>
          </cell>
        </row>
        <row r="2357">
          <cell r="F2357" t="str">
            <v>B-19</v>
          </cell>
          <cell r="G2357" t="str">
            <v>PCIA</v>
          </cell>
          <cell r="I2357" t="str">
            <v>Vin 15</v>
          </cell>
          <cell r="J2357" t="str">
            <v>N/A</v>
          </cell>
          <cell r="K2357" t="str">
            <v>N/A</v>
          </cell>
          <cell r="O2357" t="str">
            <v>N/A</v>
          </cell>
          <cell r="T2357">
            <v>0</v>
          </cell>
        </row>
        <row r="2358">
          <cell r="F2358" t="str">
            <v>B-19</v>
          </cell>
          <cell r="G2358" t="str">
            <v>PCIA</v>
          </cell>
          <cell r="I2358" t="str">
            <v>Vin 15</v>
          </cell>
          <cell r="J2358" t="str">
            <v>N/A</v>
          </cell>
          <cell r="K2358" t="str">
            <v>N/A</v>
          </cell>
          <cell r="O2358" t="str">
            <v>N/A</v>
          </cell>
          <cell r="T2358">
            <v>0</v>
          </cell>
        </row>
        <row r="2359">
          <cell r="F2359" t="str">
            <v>B-19</v>
          </cell>
          <cell r="G2359" t="str">
            <v>PCIA</v>
          </cell>
          <cell r="I2359" t="str">
            <v>Vin 16</v>
          </cell>
          <cell r="J2359" t="str">
            <v>N/A</v>
          </cell>
          <cell r="K2359" t="str">
            <v>N/A</v>
          </cell>
          <cell r="O2359" t="str">
            <v>N/A</v>
          </cell>
          <cell r="T2359">
            <v>0</v>
          </cell>
        </row>
        <row r="2360">
          <cell r="F2360" t="str">
            <v>B-19</v>
          </cell>
          <cell r="G2360" t="str">
            <v>PCIA</v>
          </cell>
          <cell r="I2360" t="str">
            <v>Vin 16</v>
          </cell>
          <cell r="J2360" t="str">
            <v>N/A</v>
          </cell>
          <cell r="K2360" t="str">
            <v>N/A</v>
          </cell>
          <cell r="O2360" t="str">
            <v>N/A</v>
          </cell>
          <cell r="T2360">
            <v>0</v>
          </cell>
        </row>
        <row r="2361">
          <cell r="F2361" t="str">
            <v>B-19</v>
          </cell>
          <cell r="G2361" t="str">
            <v>PCIA</v>
          </cell>
          <cell r="I2361" t="str">
            <v>Vin 16</v>
          </cell>
          <cell r="J2361" t="str">
            <v>N/A</v>
          </cell>
          <cell r="K2361" t="str">
            <v>N/A</v>
          </cell>
          <cell r="O2361" t="str">
            <v>N/A</v>
          </cell>
          <cell r="T2361">
            <v>0</v>
          </cell>
        </row>
        <row r="2362">
          <cell r="F2362" t="str">
            <v>B-19</v>
          </cell>
          <cell r="G2362" t="str">
            <v>PCIA</v>
          </cell>
          <cell r="I2362" t="str">
            <v>Vin 16</v>
          </cell>
          <cell r="J2362" t="str">
            <v>N/A</v>
          </cell>
          <cell r="K2362" t="str">
            <v>N/A</v>
          </cell>
          <cell r="O2362" t="str">
            <v>N/A</v>
          </cell>
          <cell r="T2362">
            <v>0</v>
          </cell>
        </row>
        <row r="2363">
          <cell r="F2363" t="str">
            <v>B-19</v>
          </cell>
          <cell r="G2363" t="str">
            <v>PCIA</v>
          </cell>
          <cell r="I2363" t="str">
            <v>Vin 16</v>
          </cell>
          <cell r="J2363" t="str">
            <v>N/A</v>
          </cell>
          <cell r="K2363" t="str">
            <v>N/A</v>
          </cell>
          <cell r="O2363" t="str">
            <v>N/A</v>
          </cell>
          <cell r="T2363">
            <v>0</v>
          </cell>
        </row>
        <row r="2364">
          <cell r="F2364" t="str">
            <v>B-19</v>
          </cell>
          <cell r="G2364" t="str">
            <v>PCIA</v>
          </cell>
          <cell r="I2364" t="str">
            <v>Vin 16</v>
          </cell>
          <cell r="J2364" t="str">
            <v>N/A</v>
          </cell>
          <cell r="K2364" t="str">
            <v>N/A</v>
          </cell>
          <cell r="O2364" t="str">
            <v>N/A</v>
          </cell>
          <cell r="T2364">
            <v>0</v>
          </cell>
        </row>
        <row r="2365">
          <cell r="F2365" t="str">
            <v>B-19</v>
          </cell>
          <cell r="G2365" t="str">
            <v>PCIA</v>
          </cell>
          <cell r="I2365" t="str">
            <v>Vin 17</v>
          </cell>
          <cell r="J2365" t="str">
            <v>N/A</v>
          </cell>
          <cell r="K2365" t="str">
            <v>N/A</v>
          </cell>
          <cell r="O2365" t="str">
            <v>N/A</v>
          </cell>
          <cell r="T2365">
            <v>0</v>
          </cell>
        </row>
        <row r="2366">
          <cell r="F2366" t="str">
            <v>B-19</v>
          </cell>
          <cell r="G2366" t="str">
            <v>PCIA</v>
          </cell>
          <cell r="I2366" t="str">
            <v>Vin 17</v>
          </cell>
          <cell r="J2366" t="str">
            <v>N/A</v>
          </cell>
          <cell r="K2366" t="str">
            <v>N/A</v>
          </cell>
          <cell r="O2366" t="str">
            <v>N/A</v>
          </cell>
          <cell r="T2366">
            <v>0</v>
          </cell>
        </row>
        <row r="2367">
          <cell r="F2367" t="str">
            <v>B-19</v>
          </cell>
          <cell r="G2367" t="str">
            <v>PCIA</v>
          </cell>
          <cell r="I2367" t="str">
            <v>Vin 17</v>
          </cell>
          <cell r="J2367" t="str">
            <v>N/A</v>
          </cell>
          <cell r="K2367" t="str">
            <v>N/A</v>
          </cell>
          <cell r="O2367" t="str">
            <v>N/A</v>
          </cell>
          <cell r="T2367">
            <v>0</v>
          </cell>
        </row>
        <row r="2368">
          <cell r="F2368" t="str">
            <v>B-19</v>
          </cell>
          <cell r="G2368" t="str">
            <v>PCIA</v>
          </cell>
          <cell r="I2368" t="str">
            <v>Vin 17</v>
          </cell>
          <cell r="J2368" t="str">
            <v>N/A</v>
          </cell>
          <cell r="K2368" t="str">
            <v>N/A</v>
          </cell>
          <cell r="O2368" t="str">
            <v>N/A</v>
          </cell>
          <cell r="T2368">
            <v>0</v>
          </cell>
        </row>
        <row r="2369">
          <cell r="F2369" t="str">
            <v>B-19</v>
          </cell>
          <cell r="G2369" t="str">
            <v>PCIA</v>
          </cell>
          <cell r="I2369" t="str">
            <v>Vin 17</v>
          </cell>
          <cell r="J2369" t="str">
            <v>N/A</v>
          </cell>
          <cell r="K2369" t="str">
            <v>N/A</v>
          </cell>
          <cell r="O2369" t="str">
            <v>N/A</v>
          </cell>
          <cell r="T2369">
            <v>0</v>
          </cell>
        </row>
        <row r="2370">
          <cell r="F2370" t="str">
            <v>B-19</v>
          </cell>
          <cell r="G2370" t="str">
            <v>PCIA</v>
          </cell>
          <cell r="I2370" t="str">
            <v>Vin 17</v>
          </cell>
          <cell r="J2370" t="str">
            <v>N/A</v>
          </cell>
          <cell r="K2370" t="str">
            <v>N/A</v>
          </cell>
          <cell r="O2370" t="str">
            <v>N/A</v>
          </cell>
          <cell r="T2370">
            <v>0</v>
          </cell>
        </row>
        <row r="2371">
          <cell r="F2371" t="str">
            <v>B-19</v>
          </cell>
          <cell r="G2371" t="str">
            <v>PCIA</v>
          </cell>
          <cell r="I2371" t="str">
            <v>Vin 18</v>
          </cell>
          <cell r="J2371" t="str">
            <v>N/A</v>
          </cell>
          <cell r="K2371" t="str">
            <v>N/A</v>
          </cell>
          <cell r="O2371" t="str">
            <v>N/A</v>
          </cell>
          <cell r="T2371">
            <v>0</v>
          </cell>
        </row>
        <row r="2372">
          <cell r="F2372" t="str">
            <v>B-19</v>
          </cell>
          <cell r="G2372" t="str">
            <v>PCIA</v>
          </cell>
          <cell r="I2372" t="str">
            <v>Vin 18</v>
          </cell>
          <cell r="J2372" t="str">
            <v>N/A</v>
          </cell>
          <cell r="K2372" t="str">
            <v>N/A</v>
          </cell>
          <cell r="O2372" t="str">
            <v>N/A</v>
          </cell>
          <cell r="T2372">
            <v>0</v>
          </cell>
        </row>
        <row r="2373">
          <cell r="F2373" t="str">
            <v>B-19</v>
          </cell>
          <cell r="G2373" t="str">
            <v>PCIA</v>
          </cell>
          <cell r="I2373" t="str">
            <v>Vin 18</v>
          </cell>
          <cell r="J2373" t="str">
            <v>N/A</v>
          </cell>
          <cell r="K2373" t="str">
            <v>N/A</v>
          </cell>
          <cell r="O2373" t="str">
            <v>N/A</v>
          </cell>
          <cell r="T2373">
            <v>0</v>
          </cell>
        </row>
        <row r="2374">
          <cell r="F2374" t="str">
            <v>B-19</v>
          </cell>
          <cell r="G2374" t="str">
            <v>PCIA</v>
          </cell>
          <cell r="I2374" t="str">
            <v>Vin 18</v>
          </cell>
          <cell r="J2374" t="str">
            <v>N/A</v>
          </cell>
          <cell r="K2374" t="str">
            <v>N/A</v>
          </cell>
          <cell r="O2374" t="str">
            <v>N/A</v>
          </cell>
          <cell r="T2374">
            <v>0</v>
          </cell>
        </row>
        <row r="2375">
          <cell r="F2375" t="str">
            <v>B-19</v>
          </cell>
          <cell r="G2375" t="str">
            <v>PCIA</v>
          </cell>
          <cell r="I2375" t="str">
            <v>Vin 18</v>
          </cell>
          <cell r="J2375" t="str">
            <v>N/A</v>
          </cell>
          <cell r="K2375" t="str">
            <v>N/A</v>
          </cell>
          <cell r="O2375" t="str">
            <v>N/A</v>
          </cell>
          <cell r="T2375">
            <v>0</v>
          </cell>
        </row>
        <row r="2376">
          <cell r="F2376" t="str">
            <v>B-19</v>
          </cell>
          <cell r="G2376" t="str">
            <v>PCIA</v>
          </cell>
          <cell r="I2376" t="str">
            <v>Vin 18</v>
          </cell>
          <cell r="J2376" t="str">
            <v>N/A</v>
          </cell>
          <cell r="K2376" t="str">
            <v>N/A</v>
          </cell>
          <cell r="O2376" t="str">
            <v>N/A</v>
          </cell>
          <cell r="T2376">
            <v>0</v>
          </cell>
        </row>
        <row r="2377">
          <cell r="F2377" t="str">
            <v>B-19</v>
          </cell>
          <cell r="G2377" t="str">
            <v>PCIA</v>
          </cell>
          <cell r="I2377" t="str">
            <v>Vin 19</v>
          </cell>
          <cell r="J2377" t="str">
            <v>N/A</v>
          </cell>
          <cell r="K2377" t="str">
            <v>N/A</v>
          </cell>
          <cell r="O2377" t="str">
            <v>N/A</v>
          </cell>
          <cell r="T2377">
            <v>0</v>
          </cell>
        </row>
        <row r="2378">
          <cell r="F2378" t="str">
            <v>B-19</v>
          </cell>
          <cell r="G2378" t="str">
            <v>PCIA</v>
          </cell>
          <cell r="I2378" t="str">
            <v>Vin 19</v>
          </cell>
          <cell r="J2378" t="str">
            <v>N/A</v>
          </cell>
          <cell r="K2378" t="str">
            <v>N/A</v>
          </cell>
          <cell r="O2378" t="str">
            <v>N/A</v>
          </cell>
          <cell r="T2378">
            <v>0</v>
          </cell>
        </row>
        <row r="2379">
          <cell r="F2379" t="str">
            <v>B-19</v>
          </cell>
          <cell r="G2379" t="str">
            <v>PCIA</v>
          </cell>
          <cell r="I2379" t="str">
            <v>Vin 19</v>
          </cell>
          <cell r="J2379" t="str">
            <v>N/A</v>
          </cell>
          <cell r="K2379" t="str">
            <v>N/A</v>
          </cell>
          <cell r="O2379" t="str">
            <v>N/A</v>
          </cell>
          <cell r="T2379">
            <v>0</v>
          </cell>
        </row>
        <row r="2380">
          <cell r="F2380" t="str">
            <v>B-19</v>
          </cell>
          <cell r="G2380" t="str">
            <v>PCIA</v>
          </cell>
          <cell r="I2380" t="str">
            <v>Vin 19</v>
          </cell>
          <cell r="J2380" t="str">
            <v>N/A</v>
          </cell>
          <cell r="K2380" t="str">
            <v>N/A</v>
          </cell>
          <cell r="O2380" t="str">
            <v>N/A</v>
          </cell>
          <cell r="T2380">
            <v>0</v>
          </cell>
        </row>
        <row r="2381">
          <cell r="F2381" t="str">
            <v>B-19</v>
          </cell>
          <cell r="G2381" t="str">
            <v>PCIA</v>
          </cell>
          <cell r="I2381" t="str">
            <v>Vin 19</v>
          </cell>
          <cell r="J2381" t="str">
            <v>N/A</v>
          </cell>
          <cell r="K2381" t="str">
            <v>N/A</v>
          </cell>
          <cell r="O2381" t="str">
            <v>N/A</v>
          </cell>
          <cell r="T2381">
            <v>0</v>
          </cell>
        </row>
        <row r="2382">
          <cell r="F2382" t="str">
            <v>B-19</v>
          </cell>
          <cell r="G2382" t="str">
            <v>PCIA</v>
          </cell>
          <cell r="I2382" t="str">
            <v>Vin 19</v>
          </cell>
          <cell r="J2382" t="str">
            <v>N/A</v>
          </cell>
          <cell r="K2382" t="str">
            <v>N/A</v>
          </cell>
          <cell r="O2382" t="str">
            <v>N/A</v>
          </cell>
          <cell r="T2382">
            <v>0</v>
          </cell>
        </row>
        <row r="2383">
          <cell r="F2383" t="str">
            <v>B-19</v>
          </cell>
          <cell r="G2383" t="str">
            <v>PCIA</v>
          </cell>
          <cell r="I2383" t="str">
            <v>Vin 20</v>
          </cell>
          <cell r="J2383" t="str">
            <v>N/A</v>
          </cell>
          <cell r="K2383" t="str">
            <v>N/A</v>
          </cell>
          <cell r="O2383" t="str">
            <v>N/A</v>
          </cell>
          <cell r="T2383">
            <v>0</v>
          </cell>
        </row>
        <row r="2384">
          <cell r="F2384" t="str">
            <v>B-19</v>
          </cell>
          <cell r="G2384" t="str">
            <v>PCIA</v>
          </cell>
          <cell r="I2384" t="str">
            <v>Vin 20</v>
          </cell>
          <cell r="J2384" t="str">
            <v>N/A</v>
          </cell>
          <cell r="K2384" t="str">
            <v>N/A</v>
          </cell>
          <cell r="O2384" t="str">
            <v>N/A</v>
          </cell>
          <cell r="T2384">
            <v>0</v>
          </cell>
        </row>
        <row r="2385">
          <cell r="F2385" t="str">
            <v>B-19</v>
          </cell>
          <cell r="G2385" t="str">
            <v>PCIA</v>
          </cell>
          <cell r="I2385" t="str">
            <v>Vin 20</v>
          </cell>
          <cell r="J2385" t="str">
            <v>N/A</v>
          </cell>
          <cell r="K2385" t="str">
            <v>N/A</v>
          </cell>
          <cell r="O2385" t="str">
            <v>N/A</v>
          </cell>
          <cell r="T2385">
            <v>0</v>
          </cell>
        </row>
        <row r="2386">
          <cell r="F2386" t="str">
            <v>B-19</v>
          </cell>
          <cell r="G2386" t="str">
            <v>PCIA</v>
          </cell>
          <cell r="I2386" t="str">
            <v>Vin 20</v>
          </cell>
          <cell r="J2386" t="str">
            <v>N/A</v>
          </cell>
          <cell r="K2386" t="str">
            <v>N/A</v>
          </cell>
          <cell r="O2386" t="str">
            <v>N/A</v>
          </cell>
          <cell r="T2386">
            <v>0</v>
          </cell>
        </row>
        <row r="2387">
          <cell r="F2387" t="str">
            <v>B-19</v>
          </cell>
          <cell r="G2387" t="str">
            <v>PCIA</v>
          </cell>
          <cell r="I2387" t="str">
            <v>Vin 20</v>
          </cell>
          <cell r="J2387" t="str">
            <v>N/A</v>
          </cell>
          <cell r="K2387" t="str">
            <v>N/A</v>
          </cell>
          <cell r="O2387" t="str">
            <v>N/A</v>
          </cell>
          <cell r="T2387">
            <v>0</v>
          </cell>
        </row>
        <row r="2388">
          <cell r="F2388" t="str">
            <v>B-19</v>
          </cell>
          <cell r="G2388" t="str">
            <v>PCIA</v>
          </cell>
          <cell r="I2388" t="str">
            <v>Vin 20</v>
          </cell>
          <cell r="J2388" t="str">
            <v>N/A</v>
          </cell>
          <cell r="K2388" t="str">
            <v>N/A</v>
          </cell>
          <cell r="O2388" t="str">
            <v>N/A</v>
          </cell>
          <cell r="T2388">
            <v>0</v>
          </cell>
        </row>
        <row r="2389">
          <cell r="F2389" t="str">
            <v>B-19</v>
          </cell>
          <cell r="G2389" t="str">
            <v>PCIA</v>
          </cell>
          <cell r="I2389" t="str">
            <v>Vin 21</v>
          </cell>
          <cell r="J2389" t="str">
            <v>N/A</v>
          </cell>
          <cell r="K2389" t="str">
            <v>N/A</v>
          </cell>
          <cell r="O2389" t="str">
            <v>N/A</v>
          </cell>
          <cell r="T2389">
            <v>0</v>
          </cell>
        </row>
        <row r="2390">
          <cell r="F2390" t="str">
            <v>B-19</v>
          </cell>
          <cell r="G2390" t="str">
            <v>PCIA</v>
          </cell>
          <cell r="I2390" t="str">
            <v>Vin 21</v>
          </cell>
          <cell r="J2390" t="str">
            <v>N/A</v>
          </cell>
          <cell r="K2390" t="str">
            <v>N/A</v>
          </cell>
          <cell r="O2390" t="str">
            <v>N/A</v>
          </cell>
          <cell r="T2390">
            <v>0</v>
          </cell>
        </row>
        <row r="2391">
          <cell r="F2391" t="str">
            <v>B-19</v>
          </cell>
          <cell r="G2391" t="str">
            <v>PCIA</v>
          </cell>
          <cell r="I2391" t="str">
            <v>Vin 21</v>
          </cell>
          <cell r="J2391" t="str">
            <v>N/A</v>
          </cell>
          <cell r="K2391" t="str">
            <v>N/A</v>
          </cell>
          <cell r="O2391" t="str">
            <v>N/A</v>
          </cell>
          <cell r="T2391">
            <v>0</v>
          </cell>
        </row>
        <row r="2392">
          <cell r="F2392" t="str">
            <v>B-19</v>
          </cell>
          <cell r="G2392" t="str">
            <v>PCIA</v>
          </cell>
          <cell r="I2392" t="str">
            <v>Vin 21</v>
          </cell>
          <cell r="J2392" t="str">
            <v>N/A</v>
          </cell>
          <cell r="K2392" t="str">
            <v>N/A</v>
          </cell>
          <cell r="O2392" t="str">
            <v>N/A</v>
          </cell>
          <cell r="T2392">
            <v>0</v>
          </cell>
        </row>
        <row r="2393">
          <cell r="F2393" t="str">
            <v>B-19</v>
          </cell>
          <cell r="G2393" t="str">
            <v>PCIA</v>
          </cell>
          <cell r="I2393" t="str">
            <v>Vin 21</v>
          </cell>
          <cell r="J2393" t="str">
            <v>N/A</v>
          </cell>
          <cell r="K2393" t="str">
            <v>N/A</v>
          </cell>
          <cell r="O2393" t="str">
            <v>N/A</v>
          </cell>
          <cell r="T2393">
            <v>0</v>
          </cell>
        </row>
        <row r="2394">
          <cell r="F2394" t="str">
            <v>B-19</v>
          </cell>
          <cell r="G2394" t="str">
            <v>PCIA</v>
          </cell>
          <cell r="I2394" t="str">
            <v>Vin 21</v>
          </cell>
          <cell r="J2394" t="str">
            <v>N/A</v>
          </cell>
          <cell r="K2394" t="str">
            <v>N/A</v>
          </cell>
          <cell r="O2394" t="str">
            <v>N/A</v>
          </cell>
          <cell r="T2394">
            <v>0</v>
          </cell>
        </row>
        <row r="2395">
          <cell r="F2395" t="str">
            <v>B-19</v>
          </cell>
          <cell r="G2395" t="str">
            <v>PCIA</v>
          </cell>
          <cell r="I2395" t="str">
            <v>Vin Bund</v>
          </cell>
          <cell r="J2395" t="str">
            <v>N/A</v>
          </cell>
          <cell r="K2395" t="str">
            <v>N/A</v>
          </cell>
          <cell r="O2395" t="str">
            <v>N/A</v>
          </cell>
          <cell r="T2395">
            <v>0</v>
          </cell>
        </row>
        <row r="2396">
          <cell r="F2396" t="str">
            <v>B-19</v>
          </cell>
          <cell r="G2396" t="str">
            <v>PCIA</v>
          </cell>
          <cell r="I2396" t="str">
            <v>Vin Bund</v>
          </cell>
          <cell r="J2396" t="str">
            <v>N/A</v>
          </cell>
          <cell r="K2396" t="str">
            <v>N/A</v>
          </cell>
          <cell r="O2396" t="str">
            <v>N/A</v>
          </cell>
          <cell r="T2396">
            <v>0</v>
          </cell>
        </row>
        <row r="2397">
          <cell r="F2397" t="str">
            <v>B-19</v>
          </cell>
          <cell r="G2397" t="str">
            <v>PCIA</v>
          </cell>
          <cell r="I2397" t="str">
            <v>Vin Bund</v>
          </cell>
          <cell r="J2397" t="str">
            <v>N/A</v>
          </cell>
          <cell r="K2397" t="str">
            <v>N/A</v>
          </cell>
          <cell r="O2397" t="str">
            <v>N/A</v>
          </cell>
          <cell r="T2397">
            <v>0</v>
          </cell>
        </row>
        <row r="2398">
          <cell r="F2398" t="str">
            <v>B-19</v>
          </cell>
          <cell r="G2398" t="str">
            <v>PCIA</v>
          </cell>
          <cell r="I2398" t="str">
            <v>Vin Bund</v>
          </cell>
          <cell r="J2398" t="str">
            <v>N/A</v>
          </cell>
          <cell r="K2398" t="str">
            <v>N/A</v>
          </cell>
          <cell r="O2398" t="str">
            <v>N/A</v>
          </cell>
          <cell r="T2398">
            <v>0</v>
          </cell>
        </row>
        <row r="2399">
          <cell r="F2399" t="str">
            <v>B-19</v>
          </cell>
          <cell r="G2399" t="str">
            <v>PCIA</v>
          </cell>
          <cell r="I2399" t="str">
            <v>Vin Bund</v>
          </cell>
          <cell r="J2399" t="str">
            <v>N/A</v>
          </cell>
          <cell r="K2399" t="str">
            <v>N/A</v>
          </cell>
          <cell r="O2399" t="str">
            <v>N/A</v>
          </cell>
          <cell r="T2399">
            <v>0</v>
          </cell>
        </row>
        <row r="2400">
          <cell r="F2400" t="str">
            <v>B-19</v>
          </cell>
          <cell r="G2400" t="str">
            <v>PCIA</v>
          </cell>
          <cell r="I2400" t="str">
            <v>Vin Bund</v>
          </cell>
          <cell r="J2400" t="str">
            <v>N/A</v>
          </cell>
          <cell r="K2400" t="str">
            <v>N/A</v>
          </cell>
          <cell r="O2400" t="str">
            <v>N/A</v>
          </cell>
          <cell r="T2400">
            <v>0</v>
          </cell>
        </row>
        <row r="2401">
          <cell r="F2401" t="str">
            <v>B-19</v>
          </cell>
          <cell r="G2401" t="str">
            <v>PPP</v>
          </cell>
          <cell r="I2401" t="str">
            <v>DL</v>
          </cell>
          <cell r="J2401" t="str">
            <v>N/A</v>
          </cell>
          <cell r="K2401" t="str">
            <v>Peak</v>
          </cell>
          <cell r="O2401" t="str">
            <v>N/A</v>
          </cell>
          <cell r="T2401">
            <v>0</v>
          </cell>
        </row>
        <row r="2402">
          <cell r="F2402" t="str">
            <v>B-19</v>
          </cell>
          <cell r="G2402" t="str">
            <v>PPP</v>
          </cell>
          <cell r="I2402" t="str">
            <v>DL</v>
          </cell>
          <cell r="J2402" t="str">
            <v>N/A</v>
          </cell>
          <cell r="K2402" t="str">
            <v>Peak</v>
          </cell>
          <cell r="O2402" t="str">
            <v>N/A</v>
          </cell>
          <cell r="T2402">
            <v>0</v>
          </cell>
        </row>
        <row r="2403">
          <cell r="F2403" t="str">
            <v>B-19</v>
          </cell>
          <cell r="G2403" t="str">
            <v>PPP</v>
          </cell>
          <cell r="I2403" t="str">
            <v>DL</v>
          </cell>
          <cell r="J2403" t="str">
            <v>N/A</v>
          </cell>
          <cell r="K2403" t="str">
            <v>Peak</v>
          </cell>
          <cell r="O2403" t="str">
            <v>N/A</v>
          </cell>
          <cell r="T2403">
            <v>0</v>
          </cell>
        </row>
        <row r="2404">
          <cell r="F2404" t="str">
            <v>B-19</v>
          </cell>
          <cell r="G2404" t="str">
            <v>PPP</v>
          </cell>
          <cell r="I2404" t="str">
            <v>DL</v>
          </cell>
          <cell r="J2404" t="str">
            <v>N/A</v>
          </cell>
          <cell r="K2404" t="str">
            <v>Peak</v>
          </cell>
          <cell r="O2404" t="str">
            <v>N/A</v>
          </cell>
          <cell r="T2404">
            <v>0</v>
          </cell>
        </row>
        <row r="2405">
          <cell r="F2405" t="str">
            <v>B-19</v>
          </cell>
          <cell r="G2405" t="str">
            <v>PPP</v>
          </cell>
          <cell r="I2405" t="str">
            <v>DL</v>
          </cell>
          <cell r="J2405" t="str">
            <v>N/A</v>
          </cell>
          <cell r="K2405" t="str">
            <v>Peak</v>
          </cell>
          <cell r="O2405" t="str">
            <v>N/A</v>
          </cell>
          <cell r="T2405">
            <v>0</v>
          </cell>
        </row>
        <row r="2406">
          <cell r="F2406" t="str">
            <v>B-19</v>
          </cell>
          <cell r="G2406" t="str">
            <v>PPP</v>
          </cell>
          <cell r="I2406" t="str">
            <v>DL</v>
          </cell>
          <cell r="J2406" t="str">
            <v>N/A</v>
          </cell>
          <cell r="K2406" t="str">
            <v>Peak</v>
          </cell>
          <cell r="O2406" t="str">
            <v>N/A</v>
          </cell>
          <cell r="T2406">
            <v>0</v>
          </cell>
        </row>
        <row r="2407">
          <cell r="F2407" t="str">
            <v>B-19</v>
          </cell>
          <cell r="G2407" t="str">
            <v>PPP</v>
          </cell>
          <cell r="I2407" t="str">
            <v>Energy</v>
          </cell>
          <cell r="J2407" t="str">
            <v>Summer</v>
          </cell>
          <cell r="K2407" t="str">
            <v>Off Peak</v>
          </cell>
          <cell r="O2407" t="str">
            <v>N/A</v>
          </cell>
          <cell r="T2407">
            <v>58925112.066903993</v>
          </cell>
        </row>
        <row r="2408">
          <cell r="F2408" t="str">
            <v>B-19</v>
          </cell>
          <cell r="G2408" t="str">
            <v>PPP</v>
          </cell>
          <cell r="I2408" t="str">
            <v>Energy</v>
          </cell>
          <cell r="J2408" t="str">
            <v>Summer</v>
          </cell>
          <cell r="K2408" t="str">
            <v>Off Peak</v>
          </cell>
          <cell r="O2408" t="str">
            <v>N/A</v>
          </cell>
          <cell r="T2408">
            <v>143383530.03368902</v>
          </cell>
        </row>
        <row r="2409">
          <cell r="F2409" t="str">
            <v>B-19</v>
          </cell>
          <cell r="G2409" t="str">
            <v>PPP</v>
          </cell>
          <cell r="I2409" t="str">
            <v>Energy</v>
          </cell>
          <cell r="J2409" t="str">
            <v>Summer</v>
          </cell>
          <cell r="K2409" t="str">
            <v>Off Peak</v>
          </cell>
          <cell r="O2409" t="str">
            <v>N/A</v>
          </cell>
          <cell r="T2409">
            <v>1205539.4655480001</v>
          </cell>
        </row>
        <row r="2410">
          <cell r="F2410" t="str">
            <v>B-19</v>
          </cell>
          <cell r="G2410" t="str">
            <v>PPP</v>
          </cell>
          <cell r="I2410" t="str">
            <v>Energy</v>
          </cell>
          <cell r="J2410" t="str">
            <v>Summer</v>
          </cell>
          <cell r="K2410" t="str">
            <v>Part Peak</v>
          </cell>
          <cell r="O2410" t="str">
            <v>N/A</v>
          </cell>
          <cell r="T2410">
            <v>14524134.542145999</v>
          </cell>
        </row>
        <row r="2411">
          <cell r="F2411" t="str">
            <v>B-19</v>
          </cell>
          <cell r="G2411" t="str">
            <v>PPP</v>
          </cell>
          <cell r="I2411" t="str">
            <v>Energy</v>
          </cell>
          <cell r="J2411" t="str">
            <v>Summer</v>
          </cell>
          <cell r="K2411" t="str">
            <v>Part Peak</v>
          </cell>
          <cell r="O2411" t="str">
            <v>N/A</v>
          </cell>
          <cell r="T2411">
            <v>25742372.254190996</v>
          </cell>
        </row>
        <row r="2412">
          <cell r="F2412" t="str">
            <v>B-19</v>
          </cell>
          <cell r="G2412" t="str">
            <v>PPP</v>
          </cell>
          <cell r="I2412" t="str">
            <v>Energy</v>
          </cell>
          <cell r="J2412" t="str">
            <v>Summer</v>
          </cell>
          <cell r="K2412" t="str">
            <v>Part Peak</v>
          </cell>
          <cell r="O2412" t="str">
            <v>N/A</v>
          </cell>
          <cell r="T2412">
            <v>297999.51916199998</v>
          </cell>
        </row>
        <row r="2413">
          <cell r="F2413" t="str">
            <v>B-19</v>
          </cell>
          <cell r="G2413" t="str">
            <v>PPP</v>
          </cell>
          <cell r="I2413" t="str">
            <v>Energy</v>
          </cell>
          <cell r="J2413" t="str">
            <v>Summer</v>
          </cell>
          <cell r="K2413" t="str">
            <v>Peak</v>
          </cell>
          <cell r="O2413" t="str">
            <v>N/A</v>
          </cell>
          <cell r="T2413">
            <v>21359634.931065999</v>
          </cell>
        </row>
        <row r="2414">
          <cell r="F2414" t="str">
            <v>B-19</v>
          </cell>
          <cell r="G2414" t="str">
            <v>PPP</v>
          </cell>
          <cell r="I2414" t="str">
            <v>Energy</v>
          </cell>
          <cell r="J2414" t="str">
            <v>Summer</v>
          </cell>
          <cell r="K2414" t="str">
            <v>Peak</v>
          </cell>
          <cell r="O2414" t="str">
            <v>N/A</v>
          </cell>
          <cell r="T2414">
            <v>56392668.927670002</v>
          </cell>
        </row>
        <row r="2415">
          <cell r="F2415" t="str">
            <v>B-19</v>
          </cell>
          <cell r="G2415" t="str">
            <v>PPP</v>
          </cell>
          <cell r="I2415" t="str">
            <v>Energy</v>
          </cell>
          <cell r="J2415" t="str">
            <v>Summer</v>
          </cell>
          <cell r="K2415" t="str">
            <v>Peak</v>
          </cell>
          <cell r="O2415" t="str">
            <v>N/A</v>
          </cell>
          <cell r="T2415">
            <v>361379.35972000001</v>
          </cell>
        </row>
        <row r="2416">
          <cell r="F2416" t="str">
            <v>B-19</v>
          </cell>
          <cell r="G2416" t="str">
            <v>PPP</v>
          </cell>
          <cell r="I2416" t="str">
            <v>Energy</v>
          </cell>
          <cell r="J2416" t="str">
            <v>Winter</v>
          </cell>
          <cell r="K2416" t="str">
            <v>Off Peak</v>
          </cell>
          <cell r="O2416" t="str">
            <v>N/A</v>
          </cell>
          <cell r="T2416">
            <v>137093950.40653899</v>
          </cell>
        </row>
        <row r="2417">
          <cell r="F2417" t="str">
            <v>B-19</v>
          </cell>
          <cell r="G2417" t="str">
            <v>PPP</v>
          </cell>
          <cell r="I2417" t="str">
            <v>Energy</v>
          </cell>
          <cell r="J2417" t="str">
            <v>Winter</v>
          </cell>
          <cell r="K2417" t="str">
            <v>Off Peak</v>
          </cell>
          <cell r="O2417" t="str">
            <v>N/A</v>
          </cell>
          <cell r="T2417">
            <v>315624682.13320398</v>
          </cell>
        </row>
        <row r="2418">
          <cell r="F2418" t="str">
            <v>B-19</v>
          </cell>
          <cell r="G2418" t="str">
            <v>PPP</v>
          </cell>
          <cell r="I2418" t="str">
            <v>Energy</v>
          </cell>
          <cell r="J2418" t="str">
            <v>Winter</v>
          </cell>
          <cell r="K2418" t="str">
            <v>Off Peak</v>
          </cell>
          <cell r="O2418" t="str">
            <v>N/A</v>
          </cell>
          <cell r="T2418">
            <v>2933024.5660850001</v>
          </cell>
        </row>
        <row r="2419">
          <cell r="F2419" t="str">
            <v>B-19</v>
          </cell>
          <cell r="G2419" t="str">
            <v>PPP</v>
          </cell>
          <cell r="I2419" t="str">
            <v>Energy</v>
          </cell>
          <cell r="J2419" t="str">
            <v>Winter</v>
          </cell>
          <cell r="K2419" t="str">
            <v>Part Peak</v>
          </cell>
          <cell r="O2419" t="str">
            <v>N/A</v>
          </cell>
          <cell r="T2419">
            <v>44735440.047339</v>
          </cell>
        </row>
        <row r="2420">
          <cell r="F2420" t="str">
            <v>B-19</v>
          </cell>
          <cell r="G2420" t="str">
            <v>PPP</v>
          </cell>
          <cell r="I2420" t="str">
            <v>Energy</v>
          </cell>
          <cell r="J2420" t="str">
            <v>Winter</v>
          </cell>
          <cell r="K2420" t="str">
            <v>Part Peak</v>
          </cell>
          <cell r="O2420" t="str">
            <v>N/A</v>
          </cell>
          <cell r="T2420">
            <v>123414142.36082399</v>
          </cell>
        </row>
        <row r="2421">
          <cell r="F2421" t="str">
            <v>B-19</v>
          </cell>
          <cell r="G2421" t="str">
            <v>PPP</v>
          </cell>
          <cell r="I2421" t="str">
            <v>Energy</v>
          </cell>
          <cell r="J2421" t="str">
            <v>Winter</v>
          </cell>
          <cell r="K2421" t="str">
            <v>Part Peak</v>
          </cell>
          <cell r="O2421" t="str">
            <v>N/A</v>
          </cell>
          <cell r="T2421">
            <v>747278.93178900005</v>
          </cell>
        </row>
        <row r="2422">
          <cell r="F2422" t="str">
            <v>B-19</v>
          </cell>
          <cell r="G2422" t="str">
            <v>PPP</v>
          </cell>
          <cell r="I2422" t="str">
            <v>Energy</v>
          </cell>
          <cell r="J2422" t="str">
            <v>Winter</v>
          </cell>
          <cell r="K2422" t="str">
            <v>Super Off</v>
          </cell>
          <cell r="O2422" t="str">
            <v>N/A</v>
          </cell>
          <cell r="T2422">
            <v>10128702.140552001</v>
          </cell>
        </row>
        <row r="2423">
          <cell r="F2423" t="str">
            <v>B-19</v>
          </cell>
          <cell r="G2423" t="str">
            <v>PPP</v>
          </cell>
          <cell r="I2423" t="str">
            <v>Energy</v>
          </cell>
          <cell r="J2423" t="str">
            <v>Winter</v>
          </cell>
          <cell r="K2423" t="str">
            <v>Super Off</v>
          </cell>
          <cell r="O2423" t="str">
            <v>N/A</v>
          </cell>
          <cell r="T2423">
            <v>62279938.691081002</v>
          </cell>
        </row>
        <row r="2424">
          <cell r="F2424" t="str">
            <v>B-19</v>
          </cell>
          <cell r="G2424" t="str">
            <v>PPP</v>
          </cell>
          <cell r="I2424" t="str">
            <v>Energy</v>
          </cell>
          <cell r="J2424" t="str">
            <v>Winter</v>
          </cell>
          <cell r="K2424" t="str">
            <v>Super Off</v>
          </cell>
          <cell r="O2424" t="str">
            <v>N/A</v>
          </cell>
          <cell r="T2424">
            <v>228620.093226</v>
          </cell>
        </row>
        <row r="2425">
          <cell r="F2425" t="str">
            <v>B-19</v>
          </cell>
          <cell r="G2425" t="str">
            <v>PPP</v>
          </cell>
          <cell r="I2425" t="str">
            <v>Energy</v>
          </cell>
          <cell r="J2425" t="str">
            <v>Summer</v>
          </cell>
          <cell r="K2425" t="str">
            <v>Off Peak</v>
          </cell>
          <cell r="O2425" t="str">
            <v>N/A</v>
          </cell>
          <cell r="T2425">
            <v>28419200.488141</v>
          </cell>
        </row>
        <row r="2426">
          <cell r="F2426" t="str">
            <v>B-19</v>
          </cell>
          <cell r="G2426" t="str">
            <v>PPP</v>
          </cell>
          <cell r="I2426" t="str">
            <v>Energy</v>
          </cell>
          <cell r="J2426" t="str">
            <v>Summer</v>
          </cell>
          <cell r="K2426" t="str">
            <v>Off Peak</v>
          </cell>
          <cell r="O2426" t="str">
            <v>N/A</v>
          </cell>
          <cell r="T2426">
            <v>414986035.73017597</v>
          </cell>
        </row>
        <row r="2427">
          <cell r="F2427" t="str">
            <v>B-19</v>
          </cell>
          <cell r="G2427" t="str">
            <v>PPP</v>
          </cell>
          <cell r="I2427" t="str">
            <v>Energy</v>
          </cell>
          <cell r="J2427" t="str">
            <v>Summer</v>
          </cell>
          <cell r="K2427" t="str">
            <v>Off Peak</v>
          </cell>
          <cell r="O2427" t="str">
            <v>N/A</v>
          </cell>
          <cell r="T2427">
            <v>913600.51141299994</v>
          </cell>
        </row>
        <row r="2428">
          <cell r="F2428" t="str">
            <v>B-19</v>
          </cell>
          <cell r="G2428" t="str">
            <v>PPP</v>
          </cell>
          <cell r="I2428" t="str">
            <v>Energy</v>
          </cell>
          <cell r="J2428" t="str">
            <v>Summer</v>
          </cell>
          <cell r="K2428" t="str">
            <v>Part Peak</v>
          </cell>
          <cell r="O2428" t="str">
            <v>N/A</v>
          </cell>
          <cell r="T2428">
            <v>7313010.8019909998</v>
          </cell>
        </row>
        <row r="2429">
          <cell r="F2429" t="str">
            <v>B-19</v>
          </cell>
          <cell r="G2429" t="str">
            <v>PPP</v>
          </cell>
          <cell r="I2429" t="str">
            <v>Energy</v>
          </cell>
          <cell r="J2429" t="str">
            <v>Summer</v>
          </cell>
          <cell r="K2429" t="str">
            <v>Part Peak</v>
          </cell>
          <cell r="O2429" t="str">
            <v>N/A</v>
          </cell>
          <cell r="T2429">
            <v>116234915.171882</v>
          </cell>
        </row>
        <row r="2430">
          <cell r="F2430" t="str">
            <v>B-19</v>
          </cell>
          <cell r="G2430" t="str">
            <v>PPP</v>
          </cell>
          <cell r="I2430" t="str">
            <v>Energy</v>
          </cell>
          <cell r="J2430" t="str">
            <v>Summer</v>
          </cell>
          <cell r="K2430" t="str">
            <v>Part Peak</v>
          </cell>
          <cell r="O2430" t="str">
            <v>N/A</v>
          </cell>
          <cell r="T2430">
            <v>243995.29588200001</v>
          </cell>
        </row>
        <row r="2431">
          <cell r="F2431" t="str">
            <v>B-19</v>
          </cell>
          <cell r="G2431" t="str">
            <v>PPP</v>
          </cell>
          <cell r="I2431" t="str">
            <v>Energy</v>
          </cell>
          <cell r="J2431" t="str">
            <v>Summer</v>
          </cell>
          <cell r="K2431" t="str">
            <v>Peak</v>
          </cell>
          <cell r="O2431" t="str">
            <v>N/A</v>
          </cell>
          <cell r="T2431">
            <v>10140942.338238001</v>
          </cell>
        </row>
        <row r="2432">
          <cell r="F2432" t="str">
            <v>B-19</v>
          </cell>
          <cell r="G2432" t="str">
            <v>PPP</v>
          </cell>
          <cell r="I2432" t="str">
            <v>Energy</v>
          </cell>
          <cell r="J2432" t="str">
            <v>Summer</v>
          </cell>
          <cell r="K2432" t="str">
            <v>Peak</v>
          </cell>
          <cell r="O2432" t="str">
            <v>N/A</v>
          </cell>
          <cell r="T2432">
            <v>166469822.093238</v>
          </cell>
        </row>
        <row r="2433">
          <cell r="F2433" t="str">
            <v>B-19</v>
          </cell>
          <cell r="G2433" t="str">
            <v>PPP</v>
          </cell>
          <cell r="I2433" t="str">
            <v>Energy</v>
          </cell>
          <cell r="J2433" t="str">
            <v>Summer</v>
          </cell>
          <cell r="K2433" t="str">
            <v>Peak</v>
          </cell>
          <cell r="O2433" t="str">
            <v>N/A</v>
          </cell>
          <cell r="T2433">
            <v>306241.506551</v>
          </cell>
        </row>
        <row r="2434">
          <cell r="F2434" t="str">
            <v>B-19</v>
          </cell>
          <cell r="G2434" t="str">
            <v>PPP</v>
          </cell>
          <cell r="I2434" t="str">
            <v>Energy</v>
          </cell>
          <cell r="J2434" t="str">
            <v>Winter</v>
          </cell>
          <cell r="K2434" t="str">
            <v>Off Peak</v>
          </cell>
          <cell r="O2434" t="str">
            <v>N/A</v>
          </cell>
          <cell r="T2434">
            <v>65579497.518883996</v>
          </cell>
        </row>
        <row r="2435">
          <cell r="F2435" t="str">
            <v>B-19</v>
          </cell>
          <cell r="G2435" t="str">
            <v>PPP</v>
          </cell>
          <cell r="I2435" t="str">
            <v>Energy</v>
          </cell>
          <cell r="J2435" t="str">
            <v>Winter</v>
          </cell>
          <cell r="K2435" t="str">
            <v>Off Peak</v>
          </cell>
          <cell r="O2435" t="str">
            <v>N/A</v>
          </cell>
          <cell r="T2435">
            <v>865525633.25376105</v>
          </cell>
        </row>
        <row r="2436">
          <cell r="F2436" t="str">
            <v>B-19</v>
          </cell>
          <cell r="G2436" t="str">
            <v>PPP</v>
          </cell>
          <cell r="I2436" t="str">
            <v>Energy</v>
          </cell>
          <cell r="J2436" t="str">
            <v>Winter</v>
          </cell>
          <cell r="K2436" t="str">
            <v>Off Peak</v>
          </cell>
          <cell r="O2436" t="str">
            <v>N/A</v>
          </cell>
          <cell r="T2436">
            <v>2382754.354121</v>
          </cell>
        </row>
        <row r="2437">
          <cell r="F2437" t="str">
            <v>B-19</v>
          </cell>
          <cell r="G2437" t="str">
            <v>PPP</v>
          </cell>
          <cell r="I2437" t="str">
            <v>Energy</v>
          </cell>
          <cell r="J2437" t="str">
            <v>Winter</v>
          </cell>
          <cell r="K2437" t="str">
            <v>Part Peak</v>
          </cell>
          <cell r="O2437" t="str">
            <v>N/A</v>
          </cell>
          <cell r="T2437">
            <v>19887533.197944999</v>
          </cell>
        </row>
        <row r="2438">
          <cell r="F2438" t="str">
            <v>B-19</v>
          </cell>
          <cell r="G2438" t="str">
            <v>PPP</v>
          </cell>
          <cell r="I2438" t="str">
            <v>Energy</v>
          </cell>
          <cell r="J2438" t="str">
            <v>Winter</v>
          </cell>
          <cell r="K2438" t="str">
            <v>Part Peak</v>
          </cell>
          <cell r="O2438" t="str">
            <v>N/A</v>
          </cell>
          <cell r="T2438">
            <v>279208937.13447201</v>
          </cell>
        </row>
        <row r="2439">
          <cell r="F2439" t="str">
            <v>B-19</v>
          </cell>
          <cell r="G2439" t="str">
            <v>PPP</v>
          </cell>
          <cell r="I2439" t="str">
            <v>Energy</v>
          </cell>
          <cell r="J2439" t="str">
            <v>Winter</v>
          </cell>
          <cell r="K2439" t="str">
            <v>Part Peak</v>
          </cell>
          <cell r="O2439" t="str">
            <v>N/A</v>
          </cell>
          <cell r="T2439">
            <v>646573.38876600005</v>
          </cell>
        </row>
        <row r="2440">
          <cell r="F2440" t="str">
            <v>B-19</v>
          </cell>
          <cell r="G2440" t="str">
            <v>PPP</v>
          </cell>
          <cell r="I2440" t="str">
            <v>Energy</v>
          </cell>
          <cell r="J2440" t="str">
            <v>Winter</v>
          </cell>
          <cell r="K2440" t="str">
            <v>Super Off</v>
          </cell>
          <cell r="O2440" t="str">
            <v>N/A</v>
          </cell>
          <cell r="T2440">
            <v>5747422.7395390002</v>
          </cell>
        </row>
        <row r="2441">
          <cell r="F2441" t="str">
            <v>B-19</v>
          </cell>
          <cell r="G2441" t="str">
            <v>PPP</v>
          </cell>
          <cell r="I2441" t="str">
            <v>Energy</v>
          </cell>
          <cell r="J2441" t="str">
            <v>Winter</v>
          </cell>
          <cell r="K2441" t="str">
            <v>Super Off</v>
          </cell>
          <cell r="O2441" t="str">
            <v>N/A</v>
          </cell>
          <cell r="T2441">
            <v>80749832.12771</v>
          </cell>
        </row>
        <row r="2442">
          <cell r="F2442" t="str">
            <v>B-19</v>
          </cell>
          <cell r="G2442" t="str">
            <v>PPP</v>
          </cell>
          <cell r="I2442" t="str">
            <v>Energy</v>
          </cell>
          <cell r="J2442" t="str">
            <v>Winter</v>
          </cell>
          <cell r="K2442" t="str">
            <v>Super Off</v>
          </cell>
          <cell r="O2442" t="str">
            <v>N/A</v>
          </cell>
          <cell r="T2442">
            <v>207939.767345</v>
          </cell>
        </row>
        <row r="2443">
          <cell r="F2443" t="str">
            <v>B-19</v>
          </cell>
          <cell r="G2443" t="str">
            <v>PPP</v>
          </cell>
          <cell r="I2443" t="str">
            <v>Energy</v>
          </cell>
          <cell r="J2443" t="str">
            <v>Summer</v>
          </cell>
          <cell r="K2443" t="str">
            <v>Off Peak</v>
          </cell>
          <cell r="O2443" t="str">
            <v>N/A</v>
          </cell>
          <cell r="T2443">
            <v>58925112.066903993</v>
          </cell>
        </row>
        <row r="2444">
          <cell r="F2444" t="str">
            <v>B-19</v>
          </cell>
          <cell r="G2444" t="str">
            <v>PPP</v>
          </cell>
          <cell r="I2444" t="str">
            <v>Energy</v>
          </cell>
          <cell r="J2444" t="str">
            <v>Summer</v>
          </cell>
          <cell r="K2444" t="str">
            <v>Off Peak</v>
          </cell>
          <cell r="O2444" t="str">
            <v>N/A</v>
          </cell>
          <cell r="T2444">
            <v>143383530.03368902</v>
          </cell>
        </row>
        <row r="2445">
          <cell r="F2445" t="str">
            <v>B-19</v>
          </cell>
          <cell r="G2445" t="str">
            <v>PPP</v>
          </cell>
          <cell r="I2445" t="str">
            <v>Energy</v>
          </cell>
          <cell r="J2445" t="str">
            <v>Summer</v>
          </cell>
          <cell r="K2445" t="str">
            <v>Off Peak</v>
          </cell>
          <cell r="O2445" t="str">
            <v>N/A</v>
          </cell>
          <cell r="T2445">
            <v>1205539.4655480001</v>
          </cell>
        </row>
        <row r="2446">
          <cell r="F2446" t="str">
            <v>B-19</v>
          </cell>
          <cell r="G2446" t="str">
            <v>PPP</v>
          </cell>
          <cell r="I2446" t="str">
            <v>Energy</v>
          </cell>
          <cell r="J2446" t="str">
            <v>Summer</v>
          </cell>
          <cell r="K2446" t="str">
            <v>Part Peak</v>
          </cell>
          <cell r="O2446" t="str">
            <v>N/A</v>
          </cell>
          <cell r="T2446">
            <v>14524134.542145999</v>
          </cell>
        </row>
        <row r="2447">
          <cell r="F2447" t="str">
            <v>B-19</v>
          </cell>
          <cell r="G2447" t="str">
            <v>PPP</v>
          </cell>
          <cell r="I2447" t="str">
            <v>Energy</v>
          </cell>
          <cell r="J2447" t="str">
            <v>Summer</v>
          </cell>
          <cell r="K2447" t="str">
            <v>Part Peak</v>
          </cell>
          <cell r="O2447" t="str">
            <v>N/A</v>
          </cell>
          <cell r="T2447">
            <v>25742372.254190996</v>
          </cell>
        </row>
        <row r="2448">
          <cell r="F2448" t="str">
            <v>B-19</v>
          </cell>
          <cell r="G2448" t="str">
            <v>PPP</v>
          </cell>
          <cell r="I2448" t="str">
            <v>Energy</v>
          </cell>
          <cell r="J2448" t="str">
            <v>Summer</v>
          </cell>
          <cell r="K2448" t="str">
            <v>Part Peak</v>
          </cell>
          <cell r="O2448" t="str">
            <v>N/A</v>
          </cell>
          <cell r="T2448">
            <v>297999.51916199998</v>
          </cell>
        </row>
        <row r="2449">
          <cell r="F2449" t="str">
            <v>B-19</v>
          </cell>
          <cell r="G2449" t="str">
            <v>PPP</v>
          </cell>
          <cell r="I2449" t="str">
            <v>Energy</v>
          </cell>
          <cell r="J2449" t="str">
            <v>Summer</v>
          </cell>
          <cell r="K2449" t="str">
            <v>Peak</v>
          </cell>
          <cell r="O2449" t="str">
            <v>N/A</v>
          </cell>
          <cell r="T2449">
            <v>21359634.931065999</v>
          </cell>
        </row>
        <row r="2450">
          <cell r="F2450" t="str">
            <v>B-19</v>
          </cell>
          <cell r="G2450" t="str">
            <v>PPP</v>
          </cell>
          <cell r="I2450" t="str">
            <v>Energy</v>
          </cell>
          <cell r="J2450" t="str">
            <v>Summer</v>
          </cell>
          <cell r="K2450" t="str">
            <v>Peak</v>
          </cell>
          <cell r="O2450" t="str">
            <v>N/A</v>
          </cell>
          <cell r="T2450">
            <v>56392668.927670002</v>
          </cell>
        </row>
        <row r="2451">
          <cell r="F2451" t="str">
            <v>B-19</v>
          </cell>
          <cell r="G2451" t="str">
            <v>PPP</v>
          </cell>
          <cell r="I2451" t="str">
            <v>Energy</v>
          </cell>
          <cell r="J2451" t="str">
            <v>Summer</v>
          </cell>
          <cell r="K2451" t="str">
            <v>Peak</v>
          </cell>
          <cell r="O2451" t="str">
            <v>N/A</v>
          </cell>
          <cell r="T2451">
            <v>361379.35972000001</v>
          </cell>
        </row>
        <row r="2452">
          <cell r="F2452" t="str">
            <v>B-19</v>
          </cell>
          <cell r="G2452" t="str">
            <v>PPP</v>
          </cell>
          <cell r="I2452" t="str">
            <v>Energy</v>
          </cell>
          <cell r="J2452" t="str">
            <v>Winter</v>
          </cell>
          <cell r="K2452" t="str">
            <v>Off Peak</v>
          </cell>
          <cell r="O2452" t="str">
            <v>N/A</v>
          </cell>
          <cell r="T2452">
            <v>137093950.40653899</v>
          </cell>
        </row>
        <row r="2453">
          <cell r="F2453" t="str">
            <v>B-19</v>
          </cell>
          <cell r="G2453" t="str">
            <v>PPP</v>
          </cell>
          <cell r="I2453" t="str">
            <v>Energy</v>
          </cell>
          <cell r="J2453" t="str">
            <v>Winter</v>
          </cell>
          <cell r="K2453" t="str">
            <v>Off Peak</v>
          </cell>
          <cell r="O2453" t="str">
            <v>N/A</v>
          </cell>
          <cell r="T2453">
            <v>315624682.13320398</v>
          </cell>
        </row>
        <row r="2454">
          <cell r="F2454" t="str">
            <v>B-19</v>
          </cell>
          <cell r="G2454" t="str">
            <v>PPP</v>
          </cell>
          <cell r="I2454" t="str">
            <v>Energy</v>
          </cell>
          <cell r="J2454" t="str">
            <v>Winter</v>
          </cell>
          <cell r="K2454" t="str">
            <v>Off Peak</v>
          </cell>
          <cell r="O2454" t="str">
            <v>N/A</v>
          </cell>
          <cell r="T2454">
            <v>2933024.5660850001</v>
          </cell>
        </row>
        <row r="2455">
          <cell r="F2455" t="str">
            <v>B-19</v>
          </cell>
          <cell r="G2455" t="str">
            <v>PPP</v>
          </cell>
          <cell r="I2455" t="str">
            <v>Energy</v>
          </cell>
          <cell r="J2455" t="str">
            <v>Winter</v>
          </cell>
          <cell r="K2455" t="str">
            <v>Part Peak</v>
          </cell>
          <cell r="O2455" t="str">
            <v>N/A</v>
          </cell>
          <cell r="T2455">
            <v>44735440.047339</v>
          </cell>
        </row>
        <row r="2456">
          <cell r="F2456" t="str">
            <v>B-19</v>
          </cell>
          <cell r="G2456" t="str">
            <v>PPP</v>
          </cell>
          <cell r="I2456" t="str">
            <v>Energy</v>
          </cell>
          <cell r="J2456" t="str">
            <v>Winter</v>
          </cell>
          <cell r="K2456" t="str">
            <v>Part Peak</v>
          </cell>
          <cell r="O2456" t="str">
            <v>N/A</v>
          </cell>
          <cell r="T2456">
            <v>123414142.36082399</v>
          </cell>
        </row>
        <row r="2457">
          <cell r="F2457" t="str">
            <v>B-19</v>
          </cell>
          <cell r="G2457" t="str">
            <v>PPP</v>
          </cell>
          <cell r="I2457" t="str">
            <v>Energy</v>
          </cell>
          <cell r="J2457" t="str">
            <v>Winter</v>
          </cell>
          <cell r="K2457" t="str">
            <v>Part Peak</v>
          </cell>
          <cell r="O2457" t="str">
            <v>N/A</v>
          </cell>
          <cell r="T2457">
            <v>747278.93178900005</v>
          </cell>
        </row>
        <row r="2458">
          <cell r="F2458" t="str">
            <v>B-19</v>
          </cell>
          <cell r="G2458" t="str">
            <v>PPP</v>
          </cell>
          <cell r="I2458" t="str">
            <v>Energy</v>
          </cell>
          <cell r="J2458" t="str">
            <v>Winter</v>
          </cell>
          <cell r="K2458" t="str">
            <v>Super Off</v>
          </cell>
          <cell r="O2458" t="str">
            <v>N/A</v>
          </cell>
          <cell r="T2458">
            <v>10128702.140552001</v>
          </cell>
        </row>
        <row r="2459">
          <cell r="F2459" t="str">
            <v>B-19</v>
          </cell>
          <cell r="G2459" t="str">
            <v>PPP</v>
          </cell>
          <cell r="I2459" t="str">
            <v>Energy</v>
          </cell>
          <cell r="J2459" t="str">
            <v>Winter</v>
          </cell>
          <cell r="K2459" t="str">
            <v>Super Off</v>
          </cell>
          <cell r="O2459" t="str">
            <v>N/A</v>
          </cell>
          <cell r="T2459">
            <v>62279938.691081002</v>
          </cell>
        </row>
        <row r="2460">
          <cell r="F2460" t="str">
            <v>B-19</v>
          </cell>
          <cell r="G2460" t="str">
            <v>PPP</v>
          </cell>
          <cell r="I2460" t="str">
            <v>Energy</v>
          </cell>
          <cell r="J2460" t="str">
            <v>Winter</v>
          </cell>
          <cell r="K2460" t="str">
            <v>Super Off</v>
          </cell>
          <cell r="O2460" t="str">
            <v>N/A</v>
          </cell>
          <cell r="T2460">
            <v>228620.093226</v>
          </cell>
        </row>
        <row r="2461">
          <cell r="F2461" t="str">
            <v>B-19</v>
          </cell>
          <cell r="G2461" t="str">
            <v>PPP</v>
          </cell>
          <cell r="I2461" t="str">
            <v>Energy</v>
          </cell>
          <cell r="J2461" t="str">
            <v>Summer</v>
          </cell>
          <cell r="K2461" t="str">
            <v>Off Peak</v>
          </cell>
          <cell r="O2461" t="str">
            <v>N/A</v>
          </cell>
          <cell r="T2461">
            <v>28419200.488141</v>
          </cell>
        </row>
        <row r="2462">
          <cell r="F2462" t="str">
            <v>B-19</v>
          </cell>
          <cell r="G2462" t="str">
            <v>PPP</v>
          </cell>
          <cell r="I2462" t="str">
            <v>Energy</v>
          </cell>
          <cell r="J2462" t="str">
            <v>Summer</v>
          </cell>
          <cell r="K2462" t="str">
            <v>Off Peak</v>
          </cell>
          <cell r="O2462" t="str">
            <v>N/A</v>
          </cell>
          <cell r="T2462">
            <v>414986035.73017597</v>
          </cell>
        </row>
        <row r="2463">
          <cell r="F2463" t="str">
            <v>B-19</v>
          </cell>
          <cell r="G2463" t="str">
            <v>PPP</v>
          </cell>
          <cell r="I2463" t="str">
            <v>Energy</v>
          </cell>
          <cell r="J2463" t="str">
            <v>Summer</v>
          </cell>
          <cell r="K2463" t="str">
            <v>Off Peak</v>
          </cell>
          <cell r="O2463" t="str">
            <v>N/A</v>
          </cell>
          <cell r="T2463">
            <v>913600.51141299994</v>
          </cell>
        </row>
        <row r="2464">
          <cell r="F2464" t="str">
            <v>B-19</v>
          </cell>
          <cell r="G2464" t="str">
            <v>PPP</v>
          </cell>
          <cell r="I2464" t="str">
            <v>Energy</v>
          </cell>
          <cell r="J2464" t="str">
            <v>Summer</v>
          </cell>
          <cell r="K2464" t="str">
            <v>Part Peak</v>
          </cell>
          <cell r="O2464" t="str">
            <v>N/A</v>
          </cell>
          <cell r="T2464">
            <v>7313010.8019909998</v>
          </cell>
        </row>
        <row r="2465">
          <cell r="F2465" t="str">
            <v>B-19</v>
          </cell>
          <cell r="G2465" t="str">
            <v>PPP</v>
          </cell>
          <cell r="I2465" t="str">
            <v>Energy</v>
          </cell>
          <cell r="J2465" t="str">
            <v>Summer</v>
          </cell>
          <cell r="K2465" t="str">
            <v>Part Peak</v>
          </cell>
          <cell r="O2465" t="str">
            <v>N/A</v>
          </cell>
          <cell r="T2465">
            <v>116234915.171882</v>
          </cell>
        </row>
        <row r="2466">
          <cell r="F2466" t="str">
            <v>B-19</v>
          </cell>
          <cell r="G2466" t="str">
            <v>PPP</v>
          </cell>
          <cell r="I2466" t="str">
            <v>Energy</v>
          </cell>
          <cell r="J2466" t="str">
            <v>Summer</v>
          </cell>
          <cell r="K2466" t="str">
            <v>Part Peak</v>
          </cell>
          <cell r="O2466" t="str">
            <v>N/A</v>
          </cell>
          <cell r="T2466">
            <v>243995.29588200001</v>
          </cell>
        </row>
        <row r="2467">
          <cell r="F2467" t="str">
            <v>B-19</v>
          </cell>
          <cell r="G2467" t="str">
            <v>PPP</v>
          </cell>
          <cell r="I2467" t="str">
            <v>Energy</v>
          </cell>
          <cell r="J2467" t="str">
            <v>Summer</v>
          </cell>
          <cell r="K2467" t="str">
            <v>Peak</v>
          </cell>
          <cell r="O2467" t="str">
            <v>N/A</v>
          </cell>
          <cell r="T2467">
            <v>10140942.338238001</v>
          </cell>
        </row>
        <row r="2468">
          <cell r="F2468" t="str">
            <v>B-19</v>
          </cell>
          <cell r="G2468" t="str">
            <v>PPP</v>
          </cell>
          <cell r="I2468" t="str">
            <v>Energy</v>
          </cell>
          <cell r="J2468" t="str">
            <v>Summer</v>
          </cell>
          <cell r="K2468" t="str">
            <v>Peak</v>
          </cell>
          <cell r="O2468" t="str">
            <v>N/A</v>
          </cell>
          <cell r="T2468">
            <v>166469822.093238</v>
          </cell>
        </row>
        <row r="2469">
          <cell r="F2469" t="str">
            <v>B-19</v>
          </cell>
          <cell r="G2469" t="str">
            <v>PPP</v>
          </cell>
          <cell r="I2469" t="str">
            <v>Energy</v>
          </cell>
          <cell r="J2469" t="str">
            <v>Summer</v>
          </cell>
          <cell r="K2469" t="str">
            <v>Peak</v>
          </cell>
          <cell r="O2469" t="str">
            <v>N/A</v>
          </cell>
          <cell r="T2469">
            <v>306241.506551</v>
          </cell>
        </row>
        <row r="2470">
          <cell r="F2470" t="str">
            <v>B-19</v>
          </cell>
          <cell r="G2470" t="str">
            <v>PPP</v>
          </cell>
          <cell r="I2470" t="str">
            <v>Energy</v>
          </cell>
          <cell r="J2470" t="str">
            <v>Winter</v>
          </cell>
          <cell r="K2470" t="str">
            <v>Off Peak</v>
          </cell>
          <cell r="O2470" t="str">
            <v>N/A</v>
          </cell>
          <cell r="T2470">
            <v>65579497.518883996</v>
          </cell>
        </row>
        <row r="2471">
          <cell r="F2471" t="str">
            <v>B-19</v>
          </cell>
          <cell r="G2471" t="str">
            <v>PPP</v>
          </cell>
          <cell r="I2471" t="str">
            <v>Energy</v>
          </cell>
          <cell r="J2471" t="str">
            <v>Winter</v>
          </cell>
          <cell r="K2471" t="str">
            <v>Off Peak</v>
          </cell>
          <cell r="O2471" t="str">
            <v>N/A</v>
          </cell>
          <cell r="T2471">
            <v>865525633.25376105</v>
          </cell>
        </row>
        <row r="2472">
          <cell r="F2472" t="str">
            <v>B-19</v>
          </cell>
          <cell r="G2472" t="str">
            <v>PPP</v>
          </cell>
          <cell r="I2472" t="str">
            <v>Energy</v>
          </cell>
          <cell r="J2472" t="str">
            <v>Winter</v>
          </cell>
          <cell r="K2472" t="str">
            <v>Off Peak</v>
          </cell>
          <cell r="O2472" t="str">
            <v>N/A</v>
          </cell>
          <cell r="T2472">
            <v>2382754.354121</v>
          </cell>
        </row>
        <row r="2473">
          <cell r="F2473" t="str">
            <v>B-19</v>
          </cell>
          <cell r="G2473" t="str">
            <v>PPP</v>
          </cell>
          <cell r="I2473" t="str">
            <v>Energy</v>
          </cell>
          <cell r="J2473" t="str">
            <v>Winter</v>
          </cell>
          <cell r="K2473" t="str">
            <v>Part Peak</v>
          </cell>
          <cell r="O2473" t="str">
            <v>N/A</v>
          </cell>
          <cell r="T2473">
            <v>19887533.197944999</v>
          </cell>
        </row>
        <row r="2474">
          <cell r="F2474" t="str">
            <v>B-19</v>
          </cell>
          <cell r="G2474" t="str">
            <v>PPP</v>
          </cell>
          <cell r="I2474" t="str">
            <v>Energy</v>
          </cell>
          <cell r="J2474" t="str">
            <v>Winter</v>
          </cell>
          <cell r="K2474" t="str">
            <v>Part Peak</v>
          </cell>
          <cell r="O2474" t="str">
            <v>N/A</v>
          </cell>
          <cell r="T2474">
            <v>279208937.13447201</v>
          </cell>
        </row>
        <row r="2475">
          <cell r="F2475" t="str">
            <v>B-19</v>
          </cell>
          <cell r="G2475" t="str">
            <v>PPP</v>
          </cell>
          <cell r="I2475" t="str">
            <v>Energy</v>
          </cell>
          <cell r="J2475" t="str">
            <v>Winter</v>
          </cell>
          <cell r="K2475" t="str">
            <v>Part Peak</v>
          </cell>
          <cell r="O2475" t="str">
            <v>N/A</v>
          </cell>
          <cell r="T2475">
            <v>646573.38876600005</v>
          </cell>
        </row>
        <row r="2476">
          <cell r="F2476" t="str">
            <v>B-19</v>
          </cell>
          <cell r="G2476" t="str">
            <v>PPP</v>
          </cell>
          <cell r="I2476" t="str">
            <v>Energy</v>
          </cell>
          <cell r="J2476" t="str">
            <v>Winter</v>
          </cell>
          <cell r="K2476" t="str">
            <v>Super Off</v>
          </cell>
          <cell r="O2476" t="str">
            <v>N/A</v>
          </cell>
          <cell r="T2476">
            <v>5747422.7395390002</v>
          </cell>
        </row>
        <row r="2477">
          <cell r="F2477" t="str">
            <v>B-19</v>
          </cell>
          <cell r="G2477" t="str">
            <v>PPP</v>
          </cell>
          <cell r="I2477" t="str">
            <v>Energy</v>
          </cell>
          <cell r="J2477" t="str">
            <v>Winter</v>
          </cell>
          <cell r="K2477" t="str">
            <v>Super Off</v>
          </cell>
          <cell r="O2477" t="str">
            <v>N/A</v>
          </cell>
          <cell r="T2477">
            <v>80749832.12771</v>
          </cell>
        </row>
        <row r="2478">
          <cell r="F2478" t="str">
            <v>B-19</v>
          </cell>
          <cell r="G2478" t="str">
            <v>PPP</v>
          </cell>
          <cell r="I2478" t="str">
            <v>Energy</v>
          </cell>
          <cell r="J2478" t="str">
            <v>Winter</v>
          </cell>
          <cell r="K2478" t="str">
            <v>Super Off</v>
          </cell>
          <cell r="O2478" t="str">
            <v>N/A</v>
          </cell>
          <cell r="T2478">
            <v>207939.767345</v>
          </cell>
        </row>
        <row r="2479">
          <cell r="F2479" t="str">
            <v>B-19</v>
          </cell>
          <cell r="G2479" t="str">
            <v>RS</v>
          </cell>
          <cell r="I2479" t="str">
            <v>Demand</v>
          </cell>
          <cell r="J2479" t="str">
            <v>Summer</v>
          </cell>
          <cell r="K2479" t="str">
            <v>Peak</v>
          </cell>
          <cell r="O2479" t="str">
            <v>N/A</v>
          </cell>
          <cell r="T2479">
            <v>1074015.1844370002</v>
          </cell>
        </row>
        <row r="2480">
          <cell r="F2480" t="str">
            <v>B-19</v>
          </cell>
          <cell r="G2480" t="str">
            <v>RS</v>
          </cell>
          <cell r="I2480" t="str">
            <v>Demand</v>
          </cell>
          <cell r="J2480" t="str">
            <v>Summer</v>
          </cell>
          <cell r="K2480" t="str">
            <v>Part Peak</v>
          </cell>
          <cell r="O2480" t="str">
            <v>N/A</v>
          </cell>
          <cell r="T2480">
            <v>495883.83645599999</v>
          </cell>
        </row>
        <row r="2481">
          <cell r="F2481" t="str">
            <v>B-19</v>
          </cell>
          <cell r="G2481" t="str">
            <v>RS</v>
          </cell>
          <cell r="I2481" t="str">
            <v>Demand</v>
          </cell>
          <cell r="J2481" t="str">
            <v>Summer</v>
          </cell>
          <cell r="K2481" t="str">
            <v>Maximum kW</v>
          </cell>
          <cell r="O2481" t="str">
            <v>N/A</v>
          </cell>
          <cell r="T2481">
            <v>1079261.8889639999</v>
          </cell>
        </row>
        <row r="2482">
          <cell r="F2482" t="str">
            <v>B-19</v>
          </cell>
          <cell r="G2482" t="str">
            <v>RS</v>
          </cell>
          <cell r="I2482" t="str">
            <v>Demand</v>
          </cell>
          <cell r="J2482" t="str">
            <v>Winter</v>
          </cell>
          <cell r="K2482" t="str">
            <v>Part Peak</v>
          </cell>
          <cell r="O2482" t="str">
            <v>N/A</v>
          </cell>
          <cell r="T2482">
            <v>2064120.002965</v>
          </cell>
        </row>
        <row r="2483">
          <cell r="F2483" t="str">
            <v>B-19</v>
          </cell>
          <cell r="G2483" t="str">
            <v>RS</v>
          </cell>
          <cell r="I2483" t="str">
            <v>Demand</v>
          </cell>
          <cell r="J2483" t="str">
            <v>Winter</v>
          </cell>
          <cell r="K2483" t="str">
            <v>Maximum kW</v>
          </cell>
          <cell r="O2483" t="str">
            <v>N/A</v>
          </cell>
          <cell r="T2483">
            <v>2067120.363203</v>
          </cell>
        </row>
        <row r="2484">
          <cell r="F2484" t="str">
            <v>B-19</v>
          </cell>
          <cell r="G2484" t="str">
            <v>RS</v>
          </cell>
          <cell r="I2484" t="str">
            <v>Demand</v>
          </cell>
          <cell r="J2484" t="str">
            <v>Summer</v>
          </cell>
          <cell r="K2484" t="str">
            <v>Peak</v>
          </cell>
          <cell r="O2484" t="str">
            <v>N/A</v>
          </cell>
          <cell r="T2484">
            <v>291977.16127000004</v>
          </cell>
        </row>
        <row r="2485">
          <cell r="F2485" t="str">
            <v>B-19</v>
          </cell>
          <cell r="G2485" t="str">
            <v>RS</v>
          </cell>
          <cell r="I2485" t="str">
            <v>Demand</v>
          </cell>
          <cell r="J2485" t="str">
            <v>Summer</v>
          </cell>
          <cell r="K2485" t="str">
            <v>Part Peak</v>
          </cell>
          <cell r="O2485" t="str">
            <v>N/A</v>
          </cell>
          <cell r="T2485">
            <v>240071.74303799999</v>
          </cell>
        </row>
        <row r="2486">
          <cell r="F2486" t="str">
            <v>B-19</v>
          </cell>
          <cell r="G2486" t="str">
            <v>RS</v>
          </cell>
          <cell r="I2486" t="str">
            <v>Demand</v>
          </cell>
          <cell r="J2486" t="str">
            <v>Summer</v>
          </cell>
          <cell r="K2486" t="str">
            <v>Maximum kW</v>
          </cell>
          <cell r="O2486" t="str">
            <v>N/A</v>
          </cell>
          <cell r="T2486">
            <v>284978.04094700003</v>
          </cell>
        </row>
        <row r="2487">
          <cell r="F2487" t="str">
            <v>B-19</v>
          </cell>
          <cell r="G2487" t="str">
            <v>RS</v>
          </cell>
          <cell r="I2487" t="str">
            <v>Demand</v>
          </cell>
          <cell r="J2487" t="str">
            <v>Winter</v>
          </cell>
          <cell r="K2487" t="str">
            <v>Part Peak</v>
          </cell>
          <cell r="O2487" t="str">
            <v>N/A</v>
          </cell>
          <cell r="T2487">
            <v>578056.49803499994</v>
          </cell>
        </row>
        <row r="2488">
          <cell r="F2488" t="str">
            <v>B-19</v>
          </cell>
          <cell r="G2488" t="str">
            <v>RS</v>
          </cell>
          <cell r="I2488" t="str">
            <v>Demand</v>
          </cell>
          <cell r="J2488" t="str">
            <v>Winter</v>
          </cell>
          <cell r="K2488" t="str">
            <v>Maximum kW</v>
          </cell>
          <cell r="O2488" t="str">
            <v>N/A</v>
          </cell>
          <cell r="T2488">
            <v>571889.60002799996</v>
          </cell>
        </row>
        <row r="2489">
          <cell r="F2489" t="str">
            <v>B-19</v>
          </cell>
          <cell r="G2489" t="str">
            <v>RS</v>
          </cell>
          <cell r="I2489" t="str">
            <v>Demand</v>
          </cell>
          <cell r="J2489" t="str">
            <v>Summer</v>
          </cell>
          <cell r="K2489" t="str">
            <v>Peak</v>
          </cell>
          <cell r="O2489" t="str">
            <v>N/A</v>
          </cell>
          <cell r="T2489">
            <v>4835.3264849999996</v>
          </cell>
        </row>
        <row r="2490">
          <cell r="F2490" t="str">
            <v>B-19</v>
          </cell>
          <cell r="G2490" t="str">
            <v>RS</v>
          </cell>
          <cell r="I2490" t="str">
            <v>Demand</v>
          </cell>
          <cell r="J2490" t="str">
            <v>Summer</v>
          </cell>
          <cell r="K2490" t="str">
            <v>Part Peak</v>
          </cell>
          <cell r="O2490" t="str">
            <v>N/A</v>
          </cell>
          <cell r="T2490">
            <v>4590.9322899999997</v>
          </cell>
        </row>
        <row r="2491">
          <cell r="F2491" t="str">
            <v>B-19</v>
          </cell>
          <cell r="G2491" t="str">
            <v>RS</v>
          </cell>
          <cell r="I2491" t="str">
            <v>Demand</v>
          </cell>
          <cell r="J2491" t="str">
            <v>Summer</v>
          </cell>
          <cell r="K2491" t="str">
            <v>Maximum kW</v>
          </cell>
          <cell r="O2491" t="str">
            <v>N/A</v>
          </cell>
          <cell r="T2491">
            <v>5032.2063150000004</v>
          </cell>
        </row>
        <row r="2492">
          <cell r="F2492" t="str">
            <v>B-19</v>
          </cell>
          <cell r="G2492" t="str">
            <v>RS</v>
          </cell>
          <cell r="I2492" t="str">
            <v>Demand</v>
          </cell>
          <cell r="J2492" t="str">
            <v>Winter</v>
          </cell>
          <cell r="K2492" t="str">
            <v>Part Peak</v>
          </cell>
          <cell r="O2492" t="str">
            <v>N/A</v>
          </cell>
          <cell r="T2492">
            <v>9172.9515169999995</v>
          </cell>
        </row>
        <row r="2493">
          <cell r="F2493" t="str">
            <v>B-19</v>
          </cell>
          <cell r="G2493" t="str">
            <v>RS</v>
          </cell>
          <cell r="I2493" t="str">
            <v>Demand</v>
          </cell>
          <cell r="J2493" t="str">
            <v>Winter</v>
          </cell>
          <cell r="K2493" t="str">
            <v>Maximum kW</v>
          </cell>
          <cell r="O2493" t="str">
            <v>N/A</v>
          </cell>
          <cell r="T2493">
            <v>11490.48466</v>
          </cell>
        </row>
        <row r="2494">
          <cell r="F2494" t="str">
            <v>B-19</v>
          </cell>
          <cell r="G2494" t="str">
            <v>RS</v>
          </cell>
          <cell r="I2494" t="str">
            <v>Demand</v>
          </cell>
          <cell r="J2494" t="str">
            <v>Summer</v>
          </cell>
          <cell r="K2494" t="str">
            <v>Peak</v>
          </cell>
          <cell r="O2494" t="str">
            <v>N/A</v>
          </cell>
          <cell r="T2494">
            <v>1917331.3996529998</v>
          </cell>
        </row>
        <row r="2495">
          <cell r="F2495" t="str">
            <v>B-19</v>
          </cell>
          <cell r="G2495" t="str">
            <v>RS</v>
          </cell>
          <cell r="I2495" t="str">
            <v>Demand</v>
          </cell>
          <cell r="J2495" t="str">
            <v>Summer</v>
          </cell>
          <cell r="K2495" t="str">
            <v>Part Peak</v>
          </cell>
          <cell r="O2495" t="str">
            <v>N/A</v>
          </cell>
          <cell r="T2495">
            <v>1616712.6454179999</v>
          </cell>
        </row>
        <row r="2496">
          <cell r="F2496" t="str">
            <v>B-19</v>
          </cell>
          <cell r="G2496" t="str">
            <v>RS</v>
          </cell>
          <cell r="I2496" t="str">
            <v>Demand</v>
          </cell>
          <cell r="J2496" t="str">
            <v>Summer</v>
          </cell>
          <cell r="K2496" t="str">
            <v>Maximum kW</v>
          </cell>
          <cell r="O2496" t="str">
            <v>N/A</v>
          </cell>
          <cell r="T2496">
            <v>1725653.4245589999</v>
          </cell>
        </row>
        <row r="2497">
          <cell r="F2497" t="str">
            <v>B-19</v>
          </cell>
          <cell r="G2497" t="str">
            <v>RS</v>
          </cell>
          <cell r="I2497" t="str">
            <v>Demand</v>
          </cell>
          <cell r="J2497" t="str">
            <v>Winter</v>
          </cell>
          <cell r="K2497" t="str">
            <v>Part Peak</v>
          </cell>
          <cell r="O2497" t="str">
            <v>N/A</v>
          </cell>
          <cell r="T2497">
            <v>3581199.8694949998</v>
          </cell>
        </row>
        <row r="2498">
          <cell r="F2498" t="str">
            <v>B-19</v>
          </cell>
          <cell r="G2498" t="str">
            <v>RS</v>
          </cell>
          <cell r="I2498" t="str">
            <v>Demand</v>
          </cell>
          <cell r="J2498" t="str">
            <v>Winter</v>
          </cell>
          <cell r="K2498" t="str">
            <v>Maximum kW</v>
          </cell>
          <cell r="O2498" t="str">
            <v>N/A</v>
          </cell>
          <cell r="T2498">
            <v>3287598.7731650001</v>
          </cell>
        </row>
        <row r="2499">
          <cell r="F2499" t="str">
            <v>B-19</v>
          </cell>
          <cell r="G2499" t="str">
            <v>RS</v>
          </cell>
          <cell r="I2499" t="str">
            <v>Demand</v>
          </cell>
          <cell r="J2499" t="str">
            <v>Summer</v>
          </cell>
          <cell r="K2499" t="str">
            <v>Peak</v>
          </cell>
          <cell r="O2499" t="str">
            <v>N/A</v>
          </cell>
          <cell r="T2499">
            <v>138876.91940800002</v>
          </cell>
        </row>
        <row r="2500">
          <cell r="F2500" t="str">
            <v>B-19</v>
          </cell>
          <cell r="G2500" t="str">
            <v>RS</v>
          </cell>
          <cell r="I2500" t="str">
            <v>Demand</v>
          </cell>
          <cell r="J2500" t="str">
            <v>Summer</v>
          </cell>
          <cell r="K2500" t="str">
            <v>Part Peak</v>
          </cell>
          <cell r="O2500" t="str">
            <v>N/A</v>
          </cell>
          <cell r="T2500">
            <v>122510.63697399999</v>
          </cell>
        </row>
        <row r="2501">
          <cell r="F2501" t="str">
            <v>B-19</v>
          </cell>
          <cell r="G2501" t="str">
            <v>RS</v>
          </cell>
          <cell r="I2501" t="str">
            <v>Demand</v>
          </cell>
          <cell r="J2501" t="str">
            <v>Summer</v>
          </cell>
          <cell r="K2501" t="str">
            <v>Maximum kW</v>
          </cell>
          <cell r="O2501" t="str">
            <v>N/A</v>
          </cell>
          <cell r="T2501">
            <v>134980.539896</v>
          </cell>
        </row>
        <row r="2502">
          <cell r="F2502" t="str">
            <v>B-19</v>
          </cell>
          <cell r="G2502" t="str">
            <v>RS</v>
          </cell>
          <cell r="I2502" t="str">
            <v>Demand</v>
          </cell>
          <cell r="J2502" t="str">
            <v>Winter</v>
          </cell>
          <cell r="K2502" t="str">
            <v>Part Peak</v>
          </cell>
          <cell r="O2502" t="str">
            <v>N/A</v>
          </cell>
          <cell r="T2502">
            <v>273179.03612</v>
          </cell>
        </row>
        <row r="2503">
          <cell r="F2503" t="str">
            <v>B-19</v>
          </cell>
          <cell r="G2503" t="str">
            <v>RS</v>
          </cell>
          <cell r="I2503" t="str">
            <v>Demand</v>
          </cell>
          <cell r="J2503" t="str">
            <v>Winter</v>
          </cell>
          <cell r="K2503" t="str">
            <v>Maximum kW</v>
          </cell>
          <cell r="O2503" t="str">
            <v>N/A</v>
          </cell>
          <cell r="T2503">
            <v>259796.750218</v>
          </cell>
        </row>
        <row r="2504">
          <cell r="F2504" t="str">
            <v>B-19</v>
          </cell>
          <cell r="G2504" t="str">
            <v>RS</v>
          </cell>
          <cell r="I2504" t="str">
            <v>Demand</v>
          </cell>
          <cell r="J2504" t="str">
            <v>Summer</v>
          </cell>
          <cell r="K2504" t="str">
            <v>Peak</v>
          </cell>
          <cell r="O2504" t="str">
            <v>N/A</v>
          </cell>
          <cell r="T2504">
            <v>4873.8933230000002</v>
          </cell>
        </row>
        <row r="2505">
          <cell r="F2505" t="str">
            <v>B-19</v>
          </cell>
          <cell r="G2505" t="str">
            <v>RS</v>
          </cell>
          <cell r="I2505" t="str">
            <v>Demand</v>
          </cell>
          <cell r="J2505" t="str">
            <v>Summer</v>
          </cell>
          <cell r="K2505" t="str">
            <v>Part Peak</v>
          </cell>
          <cell r="O2505" t="str">
            <v>N/A</v>
          </cell>
          <cell r="T2505">
            <v>4449.4718000000003</v>
          </cell>
        </row>
        <row r="2506">
          <cell r="F2506" t="str">
            <v>B-19</v>
          </cell>
          <cell r="G2506" t="str">
            <v>RS</v>
          </cell>
          <cell r="I2506" t="str">
            <v>Demand</v>
          </cell>
          <cell r="J2506" t="str">
            <v>Summer</v>
          </cell>
          <cell r="K2506" t="str">
            <v>Maximum kW</v>
          </cell>
          <cell r="O2506" t="str">
            <v>N/A</v>
          </cell>
          <cell r="T2506">
            <v>5082.9096069999996</v>
          </cell>
        </row>
        <row r="2507">
          <cell r="F2507" t="str">
            <v>B-19</v>
          </cell>
          <cell r="G2507" t="str">
            <v>RS</v>
          </cell>
          <cell r="I2507" t="str">
            <v>Demand</v>
          </cell>
          <cell r="J2507" t="str">
            <v>Winter</v>
          </cell>
          <cell r="K2507" t="str">
            <v>Part Peak</v>
          </cell>
          <cell r="O2507" t="str">
            <v>N/A</v>
          </cell>
          <cell r="T2507">
            <v>12986.553318</v>
          </cell>
        </row>
        <row r="2508">
          <cell r="F2508" t="str">
            <v>B-19</v>
          </cell>
          <cell r="G2508" t="str">
            <v>RS</v>
          </cell>
          <cell r="I2508" t="str">
            <v>Demand</v>
          </cell>
          <cell r="J2508" t="str">
            <v>Winter</v>
          </cell>
          <cell r="K2508" t="str">
            <v>Maximum kW</v>
          </cell>
          <cell r="O2508" t="str">
            <v>N/A</v>
          </cell>
          <cell r="T2508">
            <v>12339.102827999999</v>
          </cell>
        </row>
        <row r="2509">
          <cell r="F2509" t="str">
            <v>B-19</v>
          </cell>
          <cell r="G2509" t="str">
            <v>RS</v>
          </cell>
          <cell r="I2509" t="str">
            <v>Energy</v>
          </cell>
          <cell r="J2509" t="str">
            <v>Summer</v>
          </cell>
          <cell r="K2509" t="str">
            <v>Peak</v>
          </cell>
          <cell r="O2509" t="str">
            <v>N/A</v>
          </cell>
          <cell r="T2509">
            <v>56392668.927670002</v>
          </cell>
        </row>
        <row r="2510">
          <cell r="F2510" t="str">
            <v>B-19</v>
          </cell>
          <cell r="G2510" t="str">
            <v>RS</v>
          </cell>
          <cell r="I2510" t="str">
            <v>Energy</v>
          </cell>
          <cell r="J2510" t="str">
            <v>Summer</v>
          </cell>
          <cell r="K2510" t="str">
            <v>Part Peak</v>
          </cell>
          <cell r="O2510" t="str">
            <v>N/A</v>
          </cell>
          <cell r="T2510">
            <v>25742372.254190996</v>
          </cell>
        </row>
        <row r="2511">
          <cell r="F2511" t="str">
            <v>B-19</v>
          </cell>
          <cell r="G2511" t="str">
            <v>RS</v>
          </cell>
          <cell r="I2511" t="str">
            <v>Energy</v>
          </cell>
          <cell r="J2511" t="str">
            <v>Summer</v>
          </cell>
          <cell r="K2511" t="str">
            <v>Off Peak</v>
          </cell>
          <cell r="O2511" t="str">
            <v>N/A</v>
          </cell>
          <cell r="T2511">
            <v>143383530.03368902</v>
          </cell>
        </row>
        <row r="2512">
          <cell r="F2512" t="str">
            <v>B-19</v>
          </cell>
          <cell r="G2512" t="str">
            <v>RS</v>
          </cell>
          <cell r="I2512" t="str">
            <v>Energy</v>
          </cell>
          <cell r="J2512" t="str">
            <v>Winter</v>
          </cell>
          <cell r="K2512" t="str">
            <v>Part Peak</v>
          </cell>
          <cell r="O2512" t="str">
            <v>N/A</v>
          </cell>
          <cell r="T2512">
            <v>123414142.36082399</v>
          </cell>
        </row>
        <row r="2513">
          <cell r="F2513" t="str">
            <v>B-19</v>
          </cell>
          <cell r="G2513" t="str">
            <v>RS</v>
          </cell>
          <cell r="I2513" t="str">
            <v>Energy</v>
          </cell>
          <cell r="J2513" t="str">
            <v>Winter</v>
          </cell>
          <cell r="K2513" t="str">
            <v>Off Peak</v>
          </cell>
          <cell r="O2513" t="str">
            <v>N/A</v>
          </cell>
          <cell r="T2513">
            <v>315624682.13320398</v>
          </cell>
        </row>
        <row r="2514">
          <cell r="F2514" t="str">
            <v>B-19</v>
          </cell>
          <cell r="G2514" t="str">
            <v>RS</v>
          </cell>
          <cell r="I2514" t="str">
            <v>Energy</v>
          </cell>
          <cell r="J2514" t="str">
            <v>Winter</v>
          </cell>
          <cell r="K2514" t="str">
            <v>Super Off</v>
          </cell>
          <cell r="O2514" t="str">
            <v>N/A</v>
          </cell>
          <cell r="T2514">
            <v>62279938.691081002</v>
          </cell>
        </row>
        <row r="2515">
          <cell r="F2515" t="str">
            <v>B-19</v>
          </cell>
          <cell r="G2515" t="str">
            <v>RS</v>
          </cell>
          <cell r="I2515" t="str">
            <v>Energy</v>
          </cell>
          <cell r="J2515" t="str">
            <v>Summer</v>
          </cell>
          <cell r="K2515" t="str">
            <v>Peak</v>
          </cell>
          <cell r="O2515" t="str">
            <v>N/A</v>
          </cell>
          <cell r="T2515">
            <v>21359634.931065999</v>
          </cell>
        </row>
        <row r="2516">
          <cell r="F2516" t="str">
            <v>B-19</v>
          </cell>
          <cell r="G2516" t="str">
            <v>RS</v>
          </cell>
          <cell r="I2516" t="str">
            <v>Energy</v>
          </cell>
          <cell r="J2516" t="str">
            <v>Summer</v>
          </cell>
          <cell r="K2516" t="str">
            <v>Part Peak</v>
          </cell>
          <cell r="O2516" t="str">
            <v>N/A</v>
          </cell>
          <cell r="T2516">
            <v>14524134.542145999</v>
          </cell>
        </row>
        <row r="2517">
          <cell r="F2517" t="str">
            <v>B-19</v>
          </cell>
          <cell r="G2517" t="str">
            <v>RS</v>
          </cell>
          <cell r="I2517" t="str">
            <v>Energy</v>
          </cell>
          <cell r="J2517" t="str">
            <v>Summer</v>
          </cell>
          <cell r="K2517" t="str">
            <v>Off Peak</v>
          </cell>
          <cell r="O2517" t="str">
            <v>N/A</v>
          </cell>
          <cell r="T2517">
            <v>58925112.066903993</v>
          </cell>
        </row>
        <row r="2518">
          <cell r="F2518" t="str">
            <v>B-19</v>
          </cell>
          <cell r="G2518" t="str">
            <v>RS</v>
          </cell>
          <cell r="I2518" t="str">
            <v>Energy</v>
          </cell>
          <cell r="J2518" t="str">
            <v>Winter</v>
          </cell>
          <cell r="K2518" t="str">
            <v>Part Peak</v>
          </cell>
          <cell r="O2518" t="str">
            <v>N/A</v>
          </cell>
          <cell r="T2518">
            <v>44735440.047339</v>
          </cell>
        </row>
        <row r="2519">
          <cell r="F2519" t="str">
            <v>B-19</v>
          </cell>
          <cell r="G2519" t="str">
            <v>RS</v>
          </cell>
          <cell r="I2519" t="str">
            <v>Energy</v>
          </cell>
          <cell r="J2519" t="str">
            <v>Winter</v>
          </cell>
          <cell r="K2519" t="str">
            <v>Off Peak</v>
          </cell>
          <cell r="O2519" t="str">
            <v>N/A</v>
          </cell>
          <cell r="T2519">
            <v>137093950.40653899</v>
          </cell>
        </row>
        <row r="2520">
          <cell r="F2520" t="str">
            <v>B-19</v>
          </cell>
          <cell r="G2520" t="str">
            <v>RS</v>
          </cell>
          <cell r="I2520" t="str">
            <v>Energy</v>
          </cell>
          <cell r="J2520" t="str">
            <v>Winter</v>
          </cell>
          <cell r="K2520" t="str">
            <v>Super Off</v>
          </cell>
          <cell r="O2520" t="str">
            <v>N/A</v>
          </cell>
          <cell r="T2520">
            <v>10128702.140552001</v>
          </cell>
        </row>
        <row r="2521">
          <cell r="F2521" t="str">
            <v>B-19</v>
          </cell>
          <cell r="G2521" t="str">
            <v>RS</v>
          </cell>
          <cell r="I2521" t="str">
            <v>Energy</v>
          </cell>
          <cell r="J2521" t="str">
            <v>Summer</v>
          </cell>
          <cell r="K2521" t="str">
            <v>Peak</v>
          </cell>
          <cell r="O2521" t="str">
            <v>N/A</v>
          </cell>
          <cell r="T2521">
            <v>361379.35972000001</v>
          </cell>
        </row>
        <row r="2522">
          <cell r="F2522" t="str">
            <v>B-19</v>
          </cell>
          <cell r="G2522" t="str">
            <v>RS</v>
          </cell>
          <cell r="I2522" t="str">
            <v>Energy</v>
          </cell>
          <cell r="J2522" t="str">
            <v>Summer</v>
          </cell>
          <cell r="K2522" t="str">
            <v>Part Peak</v>
          </cell>
          <cell r="O2522" t="str">
            <v>N/A</v>
          </cell>
          <cell r="T2522">
            <v>297999.51916199998</v>
          </cell>
        </row>
        <row r="2523">
          <cell r="F2523" t="str">
            <v>B-19</v>
          </cell>
          <cell r="G2523" t="str">
            <v>RS</v>
          </cell>
          <cell r="I2523" t="str">
            <v>Energy</v>
          </cell>
          <cell r="J2523" t="str">
            <v>Summer</v>
          </cell>
          <cell r="K2523" t="str">
            <v>Off Peak</v>
          </cell>
          <cell r="O2523" t="str">
            <v>N/A</v>
          </cell>
          <cell r="T2523">
            <v>1205539.4655480001</v>
          </cell>
        </row>
        <row r="2524">
          <cell r="F2524" t="str">
            <v>B-19</v>
          </cell>
          <cell r="G2524" t="str">
            <v>RS</v>
          </cell>
          <cell r="I2524" t="str">
            <v>Energy</v>
          </cell>
          <cell r="J2524" t="str">
            <v>Winter</v>
          </cell>
          <cell r="K2524" t="str">
            <v>Part Peak</v>
          </cell>
          <cell r="O2524" t="str">
            <v>N/A</v>
          </cell>
          <cell r="T2524">
            <v>747278.93178900005</v>
          </cell>
        </row>
        <row r="2525">
          <cell r="F2525" t="str">
            <v>B-19</v>
          </cell>
          <cell r="G2525" t="str">
            <v>RS</v>
          </cell>
          <cell r="I2525" t="str">
            <v>Energy</v>
          </cell>
          <cell r="J2525" t="str">
            <v>Winter</v>
          </cell>
          <cell r="K2525" t="str">
            <v>Off Peak</v>
          </cell>
          <cell r="O2525" t="str">
            <v>N/A</v>
          </cell>
          <cell r="T2525">
            <v>2933024.5660850001</v>
          </cell>
        </row>
        <row r="2526">
          <cell r="F2526" t="str">
            <v>B-19</v>
          </cell>
          <cell r="G2526" t="str">
            <v>RS</v>
          </cell>
          <cell r="I2526" t="str">
            <v>Energy</v>
          </cell>
          <cell r="J2526" t="str">
            <v>Winter</v>
          </cell>
          <cell r="K2526" t="str">
            <v>Super Off</v>
          </cell>
          <cell r="O2526" t="str">
            <v>N/A</v>
          </cell>
          <cell r="T2526">
            <v>228620.093226</v>
          </cell>
        </row>
        <row r="2527">
          <cell r="F2527" t="str">
            <v>B-19</v>
          </cell>
          <cell r="G2527" t="str">
            <v>RS</v>
          </cell>
          <cell r="I2527" t="str">
            <v>Energy</v>
          </cell>
          <cell r="J2527" t="str">
            <v>Summer</v>
          </cell>
          <cell r="K2527" t="str">
            <v>Peak</v>
          </cell>
          <cell r="O2527" t="str">
            <v>N/A</v>
          </cell>
          <cell r="T2527">
            <v>166469822.093238</v>
          </cell>
        </row>
        <row r="2528">
          <cell r="F2528" t="str">
            <v>B-19</v>
          </cell>
          <cell r="G2528" t="str">
            <v>RS</v>
          </cell>
          <cell r="I2528" t="str">
            <v>Energy</v>
          </cell>
          <cell r="J2528" t="str">
            <v>Summer</v>
          </cell>
          <cell r="K2528" t="str">
            <v>Part Peak</v>
          </cell>
          <cell r="O2528" t="str">
            <v>N/A</v>
          </cell>
          <cell r="T2528">
            <v>116234915.171882</v>
          </cell>
        </row>
        <row r="2529">
          <cell r="F2529" t="str">
            <v>B-19</v>
          </cell>
          <cell r="G2529" t="str">
            <v>RS</v>
          </cell>
          <cell r="I2529" t="str">
            <v>Energy</v>
          </cell>
          <cell r="J2529" t="str">
            <v>Summer</v>
          </cell>
          <cell r="K2529" t="str">
            <v>Off Peak</v>
          </cell>
          <cell r="O2529" t="str">
            <v>N/A</v>
          </cell>
          <cell r="T2529">
            <v>414986035.73017597</v>
          </cell>
        </row>
        <row r="2530">
          <cell r="F2530" t="str">
            <v>B-19</v>
          </cell>
          <cell r="G2530" t="str">
            <v>RS</v>
          </cell>
          <cell r="I2530" t="str">
            <v>Energy</v>
          </cell>
          <cell r="J2530" t="str">
            <v>Winter</v>
          </cell>
          <cell r="K2530" t="str">
            <v>Part Peak</v>
          </cell>
          <cell r="O2530" t="str">
            <v>N/A</v>
          </cell>
          <cell r="T2530">
            <v>279208937.13447201</v>
          </cell>
        </row>
        <row r="2531">
          <cell r="F2531" t="str">
            <v>B-19</v>
          </cell>
          <cell r="G2531" t="str">
            <v>RS</v>
          </cell>
          <cell r="I2531" t="str">
            <v>Energy</v>
          </cell>
          <cell r="J2531" t="str">
            <v>Winter</v>
          </cell>
          <cell r="K2531" t="str">
            <v>Off Peak</v>
          </cell>
          <cell r="O2531" t="str">
            <v>N/A</v>
          </cell>
          <cell r="T2531">
            <v>865525633.25376105</v>
          </cell>
        </row>
        <row r="2532">
          <cell r="F2532" t="str">
            <v>B-19</v>
          </cell>
          <cell r="G2532" t="str">
            <v>RS</v>
          </cell>
          <cell r="I2532" t="str">
            <v>Energy</v>
          </cell>
          <cell r="J2532" t="str">
            <v>Winter</v>
          </cell>
          <cell r="K2532" t="str">
            <v>Super Off</v>
          </cell>
          <cell r="O2532" t="str">
            <v>N/A</v>
          </cell>
          <cell r="T2532">
            <v>80749832.12771</v>
          </cell>
        </row>
        <row r="2533">
          <cell r="F2533" t="str">
            <v>B-19</v>
          </cell>
          <cell r="G2533" t="str">
            <v>RS</v>
          </cell>
          <cell r="I2533" t="str">
            <v>Energy</v>
          </cell>
          <cell r="J2533" t="str">
            <v>Summer</v>
          </cell>
          <cell r="K2533" t="str">
            <v>Peak</v>
          </cell>
          <cell r="O2533" t="str">
            <v>N/A</v>
          </cell>
          <cell r="T2533">
            <v>10140942.338238001</v>
          </cell>
        </row>
        <row r="2534">
          <cell r="F2534" t="str">
            <v>B-19</v>
          </cell>
          <cell r="G2534" t="str">
            <v>RS</v>
          </cell>
          <cell r="I2534" t="str">
            <v>Energy</v>
          </cell>
          <cell r="J2534" t="str">
            <v>Summer</v>
          </cell>
          <cell r="K2534" t="str">
            <v>Part Peak</v>
          </cell>
          <cell r="O2534" t="str">
            <v>N/A</v>
          </cell>
          <cell r="T2534">
            <v>7313010.8019909998</v>
          </cell>
        </row>
        <row r="2535">
          <cell r="F2535" t="str">
            <v>B-19</v>
          </cell>
          <cell r="G2535" t="str">
            <v>RS</v>
          </cell>
          <cell r="I2535" t="str">
            <v>Energy</v>
          </cell>
          <cell r="J2535" t="str">
            <v>Summer</v>
          </cell>
          <cell r="K2535" t="str">
            <v>Off Peak</v>
          </cell>
          <cell r="O2535" t="str">
            <v>N/A</v>
          </cell>
          <cell r="T2535">
            <v>28419200.488141</v>
          </cell>
        </row>
        <row r="2536">
          <cell r="F2536" t="str">
            <v>B-19</v>
          </cell>
          <cell r="G2536" t="str">
            <v>RS</v>
          </cell>
          <cell r="I2536" t="str">
            <v>Energy</v>
          </cell>
          <cell r="J2536" t="str">
            <v>Winter</v>
          </cell>
          <cell r="K2536" t="str">
            <v>Part Peak</v>
          </cell>
          <cell r="O2536" t="str">
            <v>N/A</v>
          </cell>
          <cell r="T2536">
            <v>19887533.197944999</v>
          </cell>
        </row>
        <row r="2537">
          <cell r="F2537" t="str">
            <v>B-19</v>
          </cell>
          <cell r="G2537" t="str">
            <v>RS</v>
          </cell>
          <cell r="I2537" t="str">
            <v>Energy</v>
          </cell>
          <cell r="J2537" t="str">
            <v>Winter</v>
          </cell>
          <cell r="K2537" t="str">
            <v>Off Peak</v>
          </cell>
          <cell r="O2537" t="str">
            <v>N/A</v>
          </cell>
          <cell r="T2537">
            <v>65579497.518883996</v>
          </cell>
        </row>
        <row r="2538">
          <cell r="F2538" t="str">
            <v>B-19</v>
          </cell>
          <cell r="G2538" t="str">
            <v>RS</v>
          </cell>
          <cell r="I2538" t="str">
            <v>Energy</v>
          </cell>
          <cell r="J2538" t="str">
            <v>Winter</v>
          </cell>
          <cell r="K2538" t="str">
            <v>Super Off</v>
          </cell>
          <cell r="O2538" t="str">
            <v>N/A</v>
          </cell>
          <cell r="T2538">
            <v>5747422.7395390002</v>
          </cell>
        </row>
        <row r="2539">
          <cell r="F2539" t="str">
            <v>B-19</v>
          </cell>
          <cell r="G2539" t="str">
            <v>RS</v>
          </cell>
          <cell r="I2539" t="str">
            <v>Energy</v>
          </cell>
          <cell r="J2539" t="str">
            <v>Summer</v>
          </cell>
          <cell r="K2539" t="str">
            <v>Peak</v>
          </cell>
          <cell r="O2539" t="str">
            <v>N/A</v>
          </cell>
          <cell r="T2539">
            <v>306241.506551</v>
          </cell>
        </row>
        <row r="2540">
          <cell r="F2540" t="str">
            <v>B-19</v>
          </cell>
          <cell r="G2540" t="str">
            <v>RS</v>
          </cell>
          <cell r="I2540" t="str">
            <v>Energy</v>
          </cell>
          <cell r="J2540" t="str">
            <v>Summer</v>
          </cell>
          <cell r="K2540" t="str">
            <v>Part Peak</v>
          </cell>
          <cell r="O2540" t="str">
            <v>N/A</v>
          </cell>
          <cell r="T2540">
            <v>243995.29588200001</v>
          </cell>
        </row>
        <row r="2541">
          <cell r="F2541" t="str">
            <v>B-19</v>
          </cell>
          <cell r="G2541" t="str">
            <v>RS</v>
          </cell>
          <cell r="I2541" t="str">
            <v>Energy</v>
          </cell>
          <cell r="J2541" t="str">
            <v>Summer</v>
          </cell>
          <cell r="K2541" t="str">
            <v>Off Peak</v>
          </cell>
          <cell r="O2541" t="str">
            <v>N/A</v>
          </cell>
          <cell r="T2541">
            <v>913600.51141299994</v>
          </cell>
        </row>
        <row r="2542">
          <cell r="F2542" t="str">
            <v>B-19</v>
          </cell>
          <cell r="G2542" t="str">
            <v>RS</v>
          </cell>
          <cell r="I2542" t="str">
            <v>Energy</v>
          </cell>
          <cell r="J2542" t="str">
            <v>Winter</v>
          </cell>
          <cell r="K2542" t="str">
            <v>Part Peak</v>
          </cell>
          <cell r="O2542" t="str">
            <v>N/A</v>
          </cell>
          <cell r="T2542">
            <v>646573.38876600005</v>
          </cell>
        </row>
        <row r="2543">
          <cell r="F2543" t="str">
            <v>B-19</v>
          </cell>
          <cell r="G2543" t="str">
            <v>RS</v>
          </cell>
          <cell r="I2543" t="str">
            <v>Energy</v>
          </cell>
          <cell r="J2543" t="str">
            <v>Winter</v>
          </cell>
          <cell r="K2543" t="str">
            <v>Off Peak</v>
          </cell>
          <cell r="O2543" t="str">
            <v>N/A</v>
          </cell>
          <cell r="T2543">
            <v>2382754.354121</v>
          </cell>
        </row>
        <row r="2544">
          <cell r="F2544" t="str">
            <v>B-19</v>
          </cell>
          <cell r="G2544" t="str">
            <v>RS</v>
          </cell>
          <cell r="I2544" t="str">
            <v>Energy</v>
          </cell>
          <cell r="J2544" t="str">
            <v>Winter</v>
          </cell>
          <cell r="K2544" t="str">
            <v>Super Off</v>
          </cell>
          <cell r="O2544" t="str">
            <v>N/A</v>
          </cell>
          <cell r="T2544">
            <v>207939.767345</v>
          </cell>
        </row>
        <row r="2545">
          <cell r="F2545" t="str">
            <v>B-19</v>
          </cell>
          <cell r="G2545" t="str">
            <v>RS</v>
          </cell>
          <cell r="I2545" t="str">
            <v>Other Standby Revenue</v>
          </cell>
          <cell r="J2545" t="str">
            <v>N/A</v>
          </cell>
          <cell r="K2545" t="str">
            <v>N/A</v>
          </cell>
          <cell r="O2545" t="str">
            <v>N/A</v>
          </cell>
          <cell r="T2545">
            <v>15334.316135000001</v>
          </cell>
        </row>
        <row r="2546">
          <cell r="F2546" t="str">
            <v>B-19</v>
          </cell>
          <cell r="G2546" t="str">
            <v>RS</v>
          </cell>
          <cell r="I2546" t="str">
            <v>Other Standby Revenue</v>
          </cell>
          <cell r="J2546" t="str">
            <v>N/A</v>
          </cell>
          <cell r="K2546" t="str">
            <v>N/A</v>
          </cell>
          <cell r="O2546" t="str">
            <v>N/A</v>
          </cell>
          <cell r="T2546">
            <v>25593.640777000001</v>
          </cell>
        </row>
        <row r="2547">
          <cell r="F2547" t="str">
            <v>B-19</v>
          </cell>
          <cell r="G2547" t="str">
            <v>RS</v>
          </cell>
          <cell r="I2547" t="str">
            <v>Other Standby Revenue</v>
          </cell>
          <cell r="J2547" t="str">
            <v>N/A</v>
          </cell>
          <cell r="K2547" t="str">
            <v>N/A</v>
          </cell>
          <cell r="O2547" t="str">
            <v>N/A</v>
          </cell>
          <cell r="T2547">
            <v>3794.7625819999994</v>
          </cell>
        </row>
        <row r="2548">
          <cell r="F2548" t="str">
            <v>B-19</v>
          </cell>
          <cell r="G2548" t="str">
            <v>RS</v>
          </cell>
          <cell r="I2548" t="str">
            <v>Other Standby Revenue</v>
          </cell>
          <cell r="J2548" t="str">
            <v>N/A</v>
          </cell>
          <cell r="K2548" t="str">
            <v>N/A</v>
          </cell>
          <cell r="O2548" t="str">
            <v>N/A</v>
          </cell>
          <cell r="T2548">
            <v>1138.6988710000001</v>
          </cell>
        </row>
        <row r="2549">
          <cell r="F2549" t="str">
            <v>B-19</v>
          </cell>
          <cell r="G2549" t="str">
            <v>RS</v>
          </cell>
          <cell r="I2549" t="str">
            <v>Other Standby Revenue</v>
          </cell>
          <cell r="J2549" t="str">
            <v>N/A</v>
          </cell>
          <cell r="K2549" t="str">
            <v>N/A</v>
          </cell>
          <cell r="O2549" t="str">
            <v>N/A</v>
          </cell>
          <cell r="T2549">
            <v>0</v>
          </cell>
        </row>
        <row r="2550">
          <cell r="F2550" t="str">
            <v>B-19</v>
          </cell>
          <cell r="G2550" t="str">
            <v>RS</v>
          </cell>
          <cell r="I2550" t="str">
            <v>Other Standby Revenue</v>
          </cell>
          <cell r="J2550" t="str">
            <v>N/A</v>
          </cell>
          <cell r="K2550" t="str">
            <v>N/A</v>
          </cell>
          <cell r="O2550" t="str">
            <v>N/A</v>
          </cell>
          <cell r="T2550">
            <v>4542.7849180000003</v>
          </cell>
        </row>
        <row r="2551">
          <cell r="F2551" t="str">
            <v>B-19</v>
          </cell>
          <cell r="G2551" t="str">
            <v>TRA</v>
          </cell>
          <cell r="I2551" t="str">
            <v>Energy</v>
          </cell>
          <cell r="J2551" t="str">
            <v>Summer</v>
          </cell>
          <cell r="K2551" t="str">
            <v>Off Peak</v>
          </cell>
          <cell r="O2551" t="str">
            <v>N/A</v>
          </cell>
          <cell r="T2551">
            <v>58925112.066903993</v>
          </cell>
        </row>
        <row r="2552">
          <cell r="F2552" t="str">
            <v>B-19</v>
          </cell>
          <cell r="G2552" t="str">
            <v>TRA</v>
          </cell>
          <cell r="I2552" t="str">
            <v>Energy</v>
          </cell>
          <cell r="J2552" t="str">
            <v>Summer</v>
          </cell>
          <cell r="K2552" t="str">
            <v>Off Peak</v>
          </cell>
          <cell r="O2552" t="str">
            <v>N/A</v>
          </cell>
          <cell r="T2552">
            <v>143383530.03368902</v>
          </cell>
        </row>
        <row r="2553">
          <cell r="F2553" t="str">
            <v>B-19</v>
          </cell>
          <cell r="G2553" t="str">
            <v>TRA</v>
          </cell>
          <cell r="I2553" t="str">
            <v>Energy</v>
          </cell>
          <cell r="J2553" t="str">
            <v>Summer</v>
          </cell>
          <cell r="K2553" t="str">
            <v>Off Peak</v>
          </cell>
          <cell r="O2553" t="str">
            <v>N/A</v>
          </cell>
          <cell r="T2553">
            <v>1205539.4655480001</v>
          </cell>
        </row>
        <row r="2554">
          <cell r="F2554" t="str">
            <v>B-19</v>
          </cell>
          <cell r="G2554" t="str">
            <v>TRA</v>
          </cell>
          <cell r="I2554" t="str">
            <v>Energy</v>
          </cell>
          <cell r="J2554" t="str">
            <v>Summer</v>
          </cell>
          <cell r="K2554" t="str">
            <v>Part Peak</v>
          </cell>
          <cell r="O2554" t="str">
            <v>N/A</v>
          </cell>
          <cell r="T2554">
            <v>14524134.542145999</v>
          </cell>
        </row>
        <row r="2555">
          <cell r="F2555" t="str">
            <v>B-19</v>
          </cell>
          <cell r="G2555" t="str">
            <v>TRA</v>
          </cell>
          <cell r="I2555" t="str">
            <v>Energy</v>
          </cell>
          <cell r="J2555" t="str">
            <v>Summer</v>
          </cell>
          <cell r="K2555" t="str">
            <v>Part Peak</v>
          </cell>
          <cell r="O2555" t="str">
            <v>N/A</v>
          </cell>
          <cell r="T2555">
            <v>25742372.254190996</v>
          </cell>
        </row>
        <row r="2556">
          <cell r="F2556" t="str">
            <v>B-19</v>
          </cell>
          <cell r="G2556" t="str">
            <v>TRA</v>
          </cell>
          <cell r="I2556" t="str">
            <v>Energy</v>
          </cell>
          <cell r="J2556" t="str">
            <v>Summer</v>
          </cell>
          <cell r="K2556" t="str">
            <v>Part Peak</v>
          </cell>
          <cell r="O2556" t="str">
            <v>N/A</v>
          </cell>
          <cell r="T2556">
            <v>297999.51916199998</v>
          </cell>
        </row>
        <row r="2557">
          <cell r="F2557" t="str">
            <v>B-19</v>
          </cell>
          <cell r="G2557" t="str">
            <v>TRA</v>
          </cell>
          <cell r="I2557" t="str">
            <v>Energy</v>
          </cell>
          <cell r="J2557" t="str">
            <v>Summer</v>
          </cell>
          <cell r="K2557" t="str">
            <v>Peak</v>
          </cell>
          <cell r="O2557" t="str">
            <v>N/A</v>
          </cell>
          <cell r="T2557">
            <v>21359634.931065999</v>
          </cell>
        </row>
        <row r="2558">
          <cell r="F2558" t="str">
            <v>B-19</v>
          </cell>
          <cell r="G2558" t="str">
            <v>TRA</v>
          </cell>
          <cell r="I2558" t="str">
            <v>Energy</v>
          </cell>
          <cell r="J2558" t="str">
            <v>Summer</v>
          </cell>
          <cell r="K2558" t="str">
            <v>Peak</v>
          </cell>
          <cell r="O2558" t="str">
            <v>N/A</v>
          </cell>
          <cell r="T2558">
            <v>56392668.927670002</v>
          </cell>
        </row>
        <row r="2559">
          <cell r="F2559" t="str">
            <v>B-19</v>
          </cell>
          <cell r="G2559" t="str">
            <v>TRA</v>
          </cell>
          <cell r="I2559" t="str">
            <v>Energy</v>
          </cell>
          <cell r="J2559" t="str">
            <v>Summer</v>
          </cell>
          <cell r="K2559" t="str">
            <v>Peak</v>
          </cell>
          <cell r="O2559" t="str">
            <v>N/A</v>
          </cell>
          <cell r="T2559">
            <v>361379.35972000001</v>
          </cell>
        </row>
        <row r="2560">
          <cell r="F2560" t="str">
            <v>B-19</v>
          </cell>
          <cell r="G2560" t="str">
            <v>TRA</v>
          </cell>
          <cell r="I2560" t="str">
            <v>Energy</v>
          </cell>
          <cell r="J2560" t="str">
            <v>Winter</v>
          </cell>
          <cell r="K2560" t="str">
            <v>Off Peak</v>
          </cell>
          <cell r="O2560" t="str">
            <v>N/A</v>
          </cell>
          <cell r="T2560">
            <v>137093950.40653899</v>
          </cell>
        </row>
        <row r="2561">
          <cell r="F2561" t="str">
            <v>B-19</v>
          </cell>
          <cell r="G2561" t="str">
            <v>TRA</v>
          </cell>
          <cell r="I2561" t="str">
            <v>Energy</v>
          </cell>
          <cell r="J2561" t="str">
            <v>Winter</v>
          </cell>
          <cell r="K2561" t="str">
            <v>Off Peak</v>
          </cell>
          <cell r="O2561" t="str">
            <v>N/A</v>
          </cell>
          <cell r="T2561">
            <v>315624682.13320398</v>
          </cell>
        </row>
        <row r="2562">
          <cell r="F2562" t="str">
            <v>B-19</v>
          </cell>
          <cell r="G2562" t="str">
            <v>TRA</v>
          </cell>
          <cell r="I2562" t="str">
            <v>Energy</v>
          </cell>
          <cell r="J2562" t="str">
            <v>Winter</v>
          </cell>
          <cell r="K2562" t="str">
            <v>Off Peak</v>
          </cell>
          <cell r="O2562" t="str">
            <v>N/A</v>
          </cell>
          <cell r="T2562">
            <v>2933024.5660850001</v>
          </cell>
        </row>
        <row r="2563">
          <cell r="F2563" t="str">
            <v>B-19</v>
          </cell>
          <cell r="G2563" t="str">
            <v>TRA</v>
          </cell>
          <cell r="I2563" t="str">
            <v>Energy</v>
          </cell>
          <cell r="J2563" t="str">
            <v>Winter</v>
          </cell>
          <cell r="K2563" t="str">
            <v>Part Peak</v>
          </cell>
          <cell r="O2563" t="str">
            <v>N/A</v>
          </cell>
          <cell r="T2563">
            <v>44735440.047339</v>
          </cell>
        </row>
        <row r="2564">
          <cell r="F2564" t="str">
            <v>B-19</v>
          </cell>
          <cell r="G2564" t="str">
            <v>TRA</v>
          </cell>
          <cell r="I2564" t="str">
            <v>Energy</v>
          </cell>
          <cell r="J2564" t="str">
            <v>Winter</v>
          </cell>
          <cell r="K2564" t="str">
            <v>Part Peak</v>
          </cell>
          <cell r="O2564" t="str">
            <v>N/A</v>
          </cell>
          <cell r="T2564">
            <v>123414142.36082399</v>
          </cell>
        </row>
        <row r="2565">
          <cell r="F2565" t="str">
            <v>B-19</v>
          </cell>
          <cell r="G2565" t="str">
            <v>TRA</v>
          </cell>
          <cell r="I2565" t="str">
            <v>Energy</v>
          </cell>
          <cell r="J2565" t="str">
            <v>Winter</v>
          </cell>
          <cell r="K2565" t="str">
            <v>Part Peak</v>
          </cell>
          <cell r="O2565" t="str">
            <v>N/A</v>
          </cell>
          <cell r="T2565">
            <v>747278.93178900005</v>
          </cell>
        </row>
        <row r="2566">
          <cell r="F2566" t="str">
            <v>B-19</v>
          </cell>
          <cell r="G2566" t="str">
            <v>TRA</v>
          </cell>
          <cell r="I2566" t="str">
            <v>Energy</v>
          </cell>
          <cell r="J2566" t="str">
            <v>Winter</v>
          </cell>
          <cell r="K2566" t="str">
            <v>Super Off</v>
          </cell>
          <cell r="O2566" t="str">
            <v>N/A</v>
          </cell>
          <cell r="T2566">
            <v>10128702.140552001</v>
          </cell>
        </row>
        <row r="2567">
          <cell r="F2567" t="str">
            <v>B-19</v>
          </cell>
          <cell r="G2567" t="str">
            <v>TRA</v>
          </cell>
          <cell r="I2567" t="str">
            <v>Energy</v>
          </cell>
          <cell r="J2567" t="str">
            <v>Winter</v>
          </cell>
          <cell r="K2567" t="str">
            <v>Super Off</v>
          </cell>
          <cell r="O2567" t="str">
            <v>N/A</v>
          </cell>
          <cell r="T2567">
            <v>62279938.691081002</v>
          </cell>
        </row>
        <row r="2568">
          <cell r="F2568" t="str">
            <v>B-19</v>
          </cell>
          <cell r="G2568" t="str">
            <v>TRA</v>
          </cell>
          <cell r="I2568" t="str">
            <v>Energy</v>
          </cell>
          <cell r="J2568" t="str">
            <v>Winter</v>
          </cell>
          <cell r="K2568" t="str">
            <v>Super Off</v>
          </cell>
          <cell r="O2568" t="str">
            <v>N/A</v>
          </cell>
          <cell r="T2568">
            <v>228620.093226</v>
          </cell>
        </row>
        <row r="2569">
          <cell r="F2569" t="str">
            <v>B-19</v>
          </cell>
          <cell r="G2569" t="str">
            <v>TRA</v>
          </cell>
          <cell r="I2569" t="str">
            <v>Energy</v>
          </cell>
          <cell r="J2569" t="str">
            <v>Summer</v>
          </cell>
          <cell r="K2569" t="str">
            <v>Off Peak</v>
          </cell>
          <cell r="O2569" t="str">
            <v>N/A</v>
          </cell>
          <cell r="T2569">
            <v>28419200.488141</v>
          </cell>
        </row>
        <row r="2570">
          <cell r="F2570" t="str">
            <v>B-19</v>
          </cell>
          <cell r="G2570" t="str">
            <v>TRA</v>
          </cell>
          <cell r="I2570" t="str">
            <v>Energy</v>
          </cell>
          <cell r="J2570" t="str">
            <v>Summer</v>
          </cell>
          <cell r="K2570" t="str">
            <v>Off Peak</v>
          </cell>
          <cell r="O2570" t="str">
            <v>N/A</v>
          </cell>
          <cell r="T2570">
            <v>414986035.73017597</v>
          </cell>
        </row>
        <row r="2571">
          <cell r="F2571" t="str">
            <v>B-19</v>
          </cell>
          <cell r="G2571" t="str">
            <v>TRA</v>
          </cell>
          <cell r="I2571" t="str">
            <v>Energy</v>
          </cell>
          <cell r="J2571" t="str">
            <v>Summer</v>
          </cell>
          <cell r="K2571" t="str">
            <v>Off Peak</v>
          </cell>
          <cell r="O2571" t="str">
            <v>N/A</v>
          </cell>
          <cell r="T2571">
            <v>913600.51141299994</v>
          </cell>
        </row>
        <row r="2572">
          <cell r="F2572" t="str">
            <v>B-19</v>
          </cell>
          <cell r="G2572" t="str">
            <v>TRA</v>
          </cell>
          <cell r="I2572" t="str">
            <v>Energy</v>
          </cell>
          <cell r="J2572" t="str">
            <v>Summer</v>
          </cell>
          <cell r="K2572" t="str">
            <v>Part Peak</v>
          </cell>
          <cell r="O2572" t="str">
            <v>N/A</v>
          </cell>
          <cell r="T2572">
            <v>7313010.8019909998</v>
          </cell>
        </row>
        <row r="2573">
          <cell r="F2573" t="str">
            <v>B-19</v>
          </cell>
          <cell r="G2573" t="str">
            <v>TRA</v>
          </cell>
          <cell r="I2573" t="str">
            <v>Energy</v>
          </cell>
          <cell r="J2573" t="str">
            <v>Summer</v>
          </cell>
          <cell r="K2573" t="str">
            <v>Part Peak</v>
          </cell>
          <cell r="O2573" t="str">
            <v>N/A</v>
          </cell>
          <cell r="T2573">
            <v>116234915.171882</v>
          </cell>
        </row>
        <row r="2574">
          <cell r="F2574" t="str">
            <v>B-19</v>
          </cell>
          <cell r="G2574" t="str">
            <v>TRA</v>
          </cell>
          <cell r="I2574" t="str">
            <v>Energy</v>
          </cell>
          <cell r="J2574" t="str">
            <v>Summer</v>
          </cell>
          <cell r="K2574" t="str">
            <v>Part Peak</v>
          </cell>
          <cell r="O2574" t="str">
            <v>N/A</v>
          </cell>
          <cell r="T2574">
            <v>243995.29588200001</v>
          </cell>
        </row>
        <row r="2575">
          <cell r="F2575" t="str">
            <v>B-19</v>
          </cell>
          <cell r="G2575" t="str">
            <v>TRA</v>
          </cell>
          <cell r="I2575" t="str">
            <v>Energy</v>
          </cell>
          <cell r="J2575" t="str">
            <v>Summer</v>
          </cell>
          <cell r="K2575" t="str">
            <v>Peak</v>
          </cell>
          <cell r="O2575" t="str">
            <v>N/A</v>
          </cell>
          <cell r="T2575">
            <v>10140942.338238001</v>
          </cell>
        </row>
        <row r="2576">
          <cell r="F2576" t="str">
            <v>B-19</v>
          </cell>
          <cell r="G2576" t="str">
            <v>TRA</v>
          </cell>
          <cell r="I2576" t="str">
            <v>Energy</v>
          </cell>
          <cell r="J2576" t="str">
            <v>Summer</v>
          </cell>
          <cell r="K2576" t="str">
            <v>Peak</v>
          </cell>
          <cell r="O2576" t="str">
            <v>N/A</v>
          </cell>
          <cell r="T2576">
            <v>166469822.093238</v>
          </cell>
        </row>
        <row r="2577">
          <cell r="F2577" t="str">
            <v>B-19</v>
          </cell>
          <cell r="G2577" t="str">
            <v>TRA</v>
          </cell>
          <cell r="I2577" t="str">
            <v>Energy</v>
          </cell>
          <cell r="J2577" t="str">
            <v>Summer</v>
          </cell>
          <cell r="K2577" t="str">
            <v>Peak</v>
          </cell>
          <cell r="O2577" t="str">
            <v>N/A</v>
          </cell>
          <cell r="T2577">
            <v>306241.506551</v>
          </cell>
        </row>
        <row r="2578">
          <cell r="F2578" t="str">
            <v>B-19</v>
          </cell>
          <cell r="G2578" t="str">
            <v>TRA</v>
          </cell>
          <cell r="I2578" t="str">
            <v>Energy</v>
          </cell>
          <cell r="J2578" t="str">
            <v>Winter</v>
          </cell>
          <cell r="K2578" t="str">
            <v>Off Peak</v>
          </cell>
          <cell r="O2578" t="str">
            <v>N/A</v>
          </cell>
          <cell r="T2578">
            <v>65579497.518883996</v>
          </cell>
        </row>
        <row r="2579">
          <cell r="F2579" t="str">
            <v>B-19</v>
          </cell>
          <cell r="G2579" t="str">
            <v>TRA</v>
          </cell>
          <cell r="I2579" t="str">
            <v>Energy</v>
          </cell>
          <cell r="J2579" t="str">
            <v>Winter</v>
          </cell>
          <cell r="K2579" t="str">
            <v>Off Peak</v>
          </cell>
          <cell r="O2579" t="str">
            <v>N/A</v>
          </cell>
          <cell r="T2579">
            <v>865525633.25376105</v>
          </cell>
        </row>
        <row r="2580">
          <cell r="F2580" t="str">
            <v>B-19</v>
          </cell>
          <cell r="G2580" t="str">
            <v>TRA</v>
          </cell>
          <cell r="I2580" t="str">
            <v>Energy</v>
          </cell>
          <cell r="J2580" t="str">
            <v>Winter</v>
          </cell>
          <cell r="K2580" t="str">
            <v>Off Peak</v>
          </cell>
          <cell r="O2580" t="str">
            <v>N/A</v>
          </cell>
          <cell r="T2580">
            <v>2382754.354121</v>
          </cell>
        </row>
        <row r="2581">
          <cell r="F2581" t="str">
            <v>B-19</v>
          </cell>
          <cell r="G2581" t="str">
            <v>TRA</v>
          </cell>
          <cell r="I2581" t="str">
            <v>Energy</v>
          </cell>
          <cell r="J2581" t="str">
            <v>Winter</v>
          </cell>
          <cell r="K2581" t="str">
            <v>Part Peak</v>
          </cell>
          <cell r="O2581" t="str">
            <v>N/A</v>
          </cell>
          <cell r="T2581">
            <v>19887533.197944999</v>
          </cell>
        </row>
        <row r="2582">
          <cell r="F2582" t="str">
            <v>B-19</v>
          </cell>
          <cell r="G2582" t="str">
            <v>TRA</v>
          </cell>
          <cell r="I2582" t="str">
            <v>Energy</v>
          </cell>
          <cell r="J2582" t="str">
            <v>Winter</v>
          </cell>
          <cell r="K2582" t="str">
            <v>Part Peak</v>
          </cell>
          <cell r="O2582" t="str">
            <v>N/A</v>
          </cell>
          <cell r="T2582">
            <v>279208937.13447201</v>
          </cell>
        </row>
        <row r="2583">
          <cell r="F2583" t="str">
            <v>B-19</v>
          </cell>
          <cell r="G2583" t="str">
            <v>TRA</v>
          </cell>
          <cell r="I2583" t="str">
            <v>Energy</v>
          </cell>
          <cell r="J2583" t="str">
            <v>Winter</v>
          </cell>
          <cell r="K2583" t="str">
            <v>Part Peak</v>
          </cell>
          <cell r="O2583" t="str">
            <v>N/A</v>
          </cell>
          <cell r="T2583">
            <v>646573.38876600005</v>
          </cell>
        </row>
        <row r="2584">
          <cell r="F2584" t="str">
            <v>B-19</v>
          </cell>
          <cell r="G2584" t="str">
            <v>TRA</v>
          </cell>
          <cell r="I2584" t="str">
            <v>Energy</v>
          </cell>
          <cell r="J2584" t="str">
            <v>Winter</v>
          </cell>
          <cell r="K2584" t="str">
            <v>Super Off</v>
          </cell>
          <cell r="O2584" t="str">
            <v>N/A</v>
          </cell>
          <cell r="T2584">
            <v>5747422.7395390002</v>
          </cell>
        </row>
        <row r="2585">
          <cell r="F2585" t="str">
            <v>B-19</v>
          </cell>
          <cell r="G2585" t="str">
            <v>TRA</v>
          </cell>
          <cell r="I2585" t="str">
            <v>Energy</v>
          </cell>
          <cell r="J2585" t="str">
            <v>Winter</v>
          </cell>
          <cell r="K2585" t="str">
            <v>Super Off</v>
          </cell>
          <cell r="O2585" t="str">
            <v>N/A</v>
          </cell>
          <cell r="T2585">
            <v>80749832.12771</v>
          </cell>
        </row>
        <row r="2586">
          <cell r="F2586" t="str">
            <v>B-19</v>
          </cell>
          <cell r="G2586" t="str">
            <v>TRA</v>
          </cell>
          <cell r="I2586" t="str">
            <v>Energy</v>
          </cell>
          <cell r="J2586" t="str">
            <v>Winter</v>
          </cell>
          <cell r="K2586" t="str">
            <v>Super Off</v>
          </cell>
          <cell r="O2586" t="str">
            <v>N/A</v>
          </cell>
          <cell r="T2586">
            <v>207939.767345</v>
          </cell>
        </row>
        <row r="2587">
          <cell r="F2587" t="str">
            <v>B-19</v>
          </cell>
          <cell r="G2587" t="str">
            <v>TRA</v>
          </cell>
          <cell r="I2587" t="str">
            <v>Energy</v>
          </cell>
          <cell r="J2587" t="str">
            <v>Summer</v>
          </cell>
          <cell r="K2587" t="str">
            <v>Off Peak</v>
          </cell>
          <cell r="O2587" t="str">
            <v>N/A</v>
          </cell>
          <cell r="T2587">
            <v>58925112.066903993</v>
          </cell>
        </row>
        <row r="2588">
          <cell r="F2588" t="str">
            <v>B-19</v>
          </cell>
          <cell r="G2588" t="str">
            <v>TRA</v>
          </cell>
          <cell r="I2588" t="str">
            <v>Energy</v>
          </cell>
          <cell r="J2588" t="str">
            <v>Summer</v>
          </cell>
          <cell r="K2588" t="str">
            <v>Off Peak</v>
          </cell>
          <cell r="O2588" t="str">
            <v>N/A</v>
          </cell>
          <cell r="T2588">
            <v>143383530.03368902</v>
          </cell>
        </row>
        <row r="2589">
          <cell r="F2589" t="str">
            <v>B-19</v>
          </cell>
          <cell r="G2589" t="str">
            <v>TRA</v>
          </cell>
          <cell r="I2589" t="str">
            <v>Energy</v>
          </cell>
          <cell r="J2589" t="str">
            <v>Summer</v>
          </cell>
          <cell r="K2589" t="str">
            <v>Off Peak</v>
          </cell>
          <cell r="O2589" t="str">
            <v>N/A</v>
          </cell>
          <cell r="T2589">
            <v>1205539.4655480001</v>
          </cell>
        </row>
        <row r="2590">
          <cell r="F2590" t="str">
            <v>B-19</v>
          </cell>
          <cell r="G2590" t="str">
            <v>TRA</v>
          </cell>
          <cell r="I2590" t="str">
            <v>Energy</v>
          </cell>
          <cell r="J2590" t="str">
            <v>Summer</v>
          </cell>
          <cell r="K2590" t="str">
            <v>Part Peak</v>
          </cell>
          <cell r="O2590" t="str">
            <v>N/A</v>
          </cell>
          <cell r="T2590">
            <v>14524134.542145999</v>
          </cell>
        </row>
        <row r="2591">
          <cell r="F2591" t="str">
            <v>B-19</v>
          </cell>
          <cell r="G2591" t="str">
            <v>TRA</v>
          </cell>
          <cell r="I2591" t="str">
            <v>Energy</v>
          </cell>
          <cell r="J2591" t="str">
            <v>Summer</v>
          </cell>
          <cell r="K2591" t="str">
            <v>Part Peak</v>
          </cell>
          <cell r="O2591" t="str">
            <v>N/A</v>
          </cell>
          <cell r="T2591">
            <v>25742372.254190996</v>
          </cell>
        </row>
        <row r="2592">
          <cell r="F2592" t="str">
            <v>B-19</v>
          </cell>
          <cell r="G2592" t="str">
            <v>TRA</v>
          </cell>
          <cell r="I2592" t="str">
            <v>Energy</v>
          </cell>
          <cell r="J2592" t="str">
            <v>Summer</v>
          </cell>
          <cell r="K2592" t="str">
            <v>Part Peak</v>
          </cell>
          <cell r="O2592" t="str">
            <v>N/A</v>
          </cell>
          <cell r="T2592">
            <v>297999.51916199998</v>
          </cell>
        </row>
        <row r="2593">
          <cell r="F2593" t="str">
            <v>B-19</v>
          </cell>
          <cell r="G2593" t="str">
            <v>TRA</v>
          </cell>
          <cell r="I2593" t="str">
            <v>Energy</v>
          </cell>
          <cell r="J2593" t="str">
            <v>Summer</v>
          </cell>
          <cell r="K2593" t="str">
            <v>Peak</v>
          </cell>
          <cell r="O2593" t="str">
            <v>N/A</v>
          </cell>
          <cell r="T2593">
            <v>21359634.931065999</v>
          </cell>
        </row>
        <row r="2594">
          <cell r="F2594" t="str">
            <v>B-19</v>
          </cell>
          <cell r="G2594" t="str">
            <v>TRA</v>
          </cell>
          <cell r="I2594" t="str">
            <v>Energy</v>
          </cell>
          <cell r="J2594" t="str">
            <v>Summer</v>
          </cell>
          <cell r="K2594" t="str">
            <v>Peak</v>
          </cell>
          <cell r="O2594" t="str">
            <v>N/A</v>
          </cell>
          <cell r="T2594">
            <v>56392668.927670002</v>
          </cell>
        </row>
        <row r="2595">
          <cell r="F2595" t="str">
            <v>B-19</v>
          </cell>
          <cell r="G2595" t="str">
            <v>TRA</v>
          </cell>
          <cell r="I2595" t="str">
            <v>Energy</v>
          </cell>
          <cell r="J2595" t="str">
            <v>Summer</v>
          </cell>
          <cell r="K2595" t="str">
            <v>Peak</v>
          </cell>
          <cell r="O2595" t="str">
            <v>N/A</v>
          </cell>
          <cell r="T2595">
            <v>361379.35972000001</v>
          </cell>
        </row>
        <row r="2596">
          <cell r="F2596" t="str">
            <v>B-19</v>
          </cell>
          <cell r="G2596" t="str">
            <v>TRA</v>
          </cell>
          <cell r="I2596" t="str">
            <v>Energy</v>
          </cell>
          <cell r="J2596" t="str">
            <v>Winter</v>
          </cell>
          <cell r="K2596" t="str">
            <v>Off Peak</v>
          </cell>
          <cell r="O2596" t="str">
            <v>N/A</v>
          </cell>
          <cell r="T2596">
            <v>137093950.40653899</v>
          </cell>
        </row>
        <row r="2597">
          <cell r="F2597" t="str">
            <v>B-19</v>
          </cell>
          <cell r="G2597" t="str">
            <v>TRA</v>
          </cell>
          <cell r="I2597" t="str">
            <v>Energy</v>
          </cell>
          <cell r="J2597" t="str">
            <v>Winter</v>
          </cell>
          <cell r="K2597" t="str">
            <v>Off Peak</v>
          </cell>
          <cell r="O2597" t="str">
            <v>N/A</v>
          </cell>
          <cell r="T2597">
            <v>315624682.13320398</v>
          </cell>
        </row>
        <row r="2598">
          <cell r="F2598" t="str">
            <v>B-19</v>
          </cell>
          <cell r="G2598" t="str">
            <v>TRA</v>
          </cell>
          <cell r="I2598" t="str">
            <v>Energy</v>
          </cell>
          <cell r="J2598" t="str">
            <v>Winter</v>
          </cell>
          <cell r="K2598" t="str">
            <v>Off Peak</v>
          </cell>
          <cell r="O2598" t="str">
            <v>N/A</v>
          </cell>
          <cell r="T2598">
            <v>2933024.5660850001</v>
          </cell>
        </row>
        <row r="2599">
          <cell r="F2599" t="str">
            <v>B-19</v>
          </cell>
          <cell r="G2599" t="str">
            <v>TRA</v>
          </cell>
          <cell r="I2599" t="str">
            <v>Energy</v>
          </cell>
          <cell r="J2599" t="str">
            <v>Winter</v>
          </cell>
          <cell r="K2599" t="str">
            <v>Part Peak</v>
          </cell>
          <cell r="O2599" t="str">
            <v>N/A</v>
          </cell>
          <cell r="T2599">
            <v>44735440.047339</v>
          </cell>
        </row>
        <row r="2600">
          <cell r="F2600" t="str">
            <v>B-19</v>
          </cell>
          <cell r="G2600" t="str">
            <v>TRA</v>
          </cell>
          <cell r="I2600" t="str">
            <v>Energy</v>
          </cell>
          <cell r="J2600" t="str">
            <v>Winter</v>
          </cell>
          <cell r="K2600" t="str">
            <v>Part Peak</v>
          </cell>
          <cell r="O2600" t="str">
            <v>N/A</v>
          </cell>
          <cell r="T2600">
            <v>123414142.36082399</v>
          </cell>
        </row>
        <row r="2601">
          <cell r="F2601" t="str">
            <v>B-19</v>
          </cell>
          <cell r="G2601" t="str">
            <v>TRA</v>
          </cell>
          <cell r="I2601" t="str">
            <v>Energy</v>
          </cell>
          <cell r="J2601" t="str">
            <v>Winter</v>
          </cell>
          <cell r="K2601" t="str">
            <v>Part Peak</v>
          </cell>
          <cell r="O2601" t="str">
            <v>N/A</v>
          </cell>
          <cell r="T2601">
            <v>747278.93178900005</v>
          </cell>
        </row>
        <row r="2602">
          <cell r="F2602" t="str">
            <v>B-19</v>
          </cell>
          <cell r="G2602" t="str">
            <v>TRA</v>
          </cell>
          <cell r="I2602" t="str">
            <v>Energy</v>
          </cell>
          <cell r="J2602" t="str">
            <v>Winter</v>
          </cell>
          <cell r="K2602" t="str">
            <v>Super Off</v>
          </cell>
          <cell r="O2602" t="str">
            <v>N/A</v>
          </cell>
          <cell r="T2602">
            <v>10128702.140552001</v>
          </cell>
        </row>
        <row r="2603">
          <cell r="F2603" t="str">
            <v>B-19</v>
          </cell>
          <cell r="G2603" t="str">
            <v>TRA</v>
          </cell>
          <cell r="I2603" t="str">
            <v>Energy</v>
          </cell>
          <cell r="J2603" t="str">
            <v>Winter</v>
          </cell>
          <cell r="K2603" t="str">
            <v>Super Off</v>
          </cell>
          <cell r="O2603" t="str">
            <v>N/A</v>
          </cell>
          <cell r="T2603">
            <v>62279938.691081002</v>
          </cell>
        </row>
        <row r="2604">
          <cell r="F2604" t="str">
            <v>B-19</v>
          </cell>
          <cell r="G2604" t="str">
            <v>TRA</v>
          </cell>
          <cell r="I2604" t="str">
            <v>Energy</v>
          </cell>
          <cell r="J2604" t="str">
            <v>Winter</v>
          </cell>
          <cell r="K2604" t="str">
            <v>Super Off</v>
          </cell>
          <cell r="O2604" t="str">
            <v>N/A</v>
          </cell>
          <cell r="T2604">
            <v>228620.093226</v>
          </cell>
        </row>
        <row r="2605">
          <cell r="F2605" t="str">
            <v>B-19</v>
          </cell>
          <cell r="G2605" t="str">
            <v>TRA</v>
          </cell>
          <cell r="I2605" t="str">
            <v>Energy</v>
          </cell>
          <cell r="J2605" t="str">
            <v>Summer</v>
          </cell>
          <cell r="K2605" t="str">
            <v>Off Peak</v>
          </cell>
          <cell r="O2605" t="str">
            <v>N/A</v>
          </cell>
          <cell r="T2605">
            <v>28419200.488141</v>
          </cell>
        </row>
        <row r="2606">
          <cell r="F2606" t="str">
            <v>B-19</v>
          </cell>
          <cell r="G2606" t="str">
            <v>TRA</v>
          </cell>
          <cell r="I2606" t="str">
            <v>Energy</v>
          </cell>
          <cell r="J2606" t="str">
            <v>Summer</v>
          </cell>
          <cell r="K2606" t="str">
            <v>Off Peak</v>
          </cell>
          <cell r="O2606" t="str">
            <v>N/A</v>
          </cell>
          <cell r="T2606">
            <v>414986035.73017597</v>
          </cell>
        </row>
        <row r="2607">
          <cell r="F2607" t="str">
            <v>B-19</v>
          </cell>
          <cell r="G2607" t="str">
            <v>TRA</v>
          </cell>
          <cell r="I2607" t="str">
            <v>Energy</v>
          </cell>
          <cell r="J2607" t="str">
            <v>Summer</v>
          </cell>
          <cell r="K2607" t="str">
            <v>Off Peak</v>
          </cell>
          <cell r="O2607" t="str">
            <v>N/A</v>
          </cell>
          <cell r="T2607">
            <v>913600.51141299994</v>
          </cell>
        </row>
        <row r="2608">
          <cell r="F2608" t="str">
            <v>B-19</v>
          </cell>
          <cell r="G2608" t="str">
            <v>TRA</v>
          </cell>
          <cell r="I2608" t="str">
            <v>Energy</v>
          </cell>
          <cell r="J2608" t="str">
            <v>Summer</v>
          </cell>
          <cell r="K2608" t="str">
            <v>Part Peak</v>
          </cell>
          <cell r="O2608" t="str">
            <v>N/A</v>
          </cell>
          <cell r="T2608">
            <v>7313010.8019909998</v>
          </cell>
        </row>
        <row r="2609">
          <cell r="F2609" t="str">
            <v>B-19</v>
          </cell>
          <cell r="G2609" t="str">
            <v>TRA</v>
          </cell>
          <cell r="I2609" t="str">
            <v>Energy</v>
          </cell>
          <cell r="J2609" t="str">
            <v>Summer</v>
          </cell>
          <cell r="K2609" t="str">
            <v>Part Peak</v>
          </cell>
          <cell r="O2609" t="str">
            <v>N/A</v>
          </cell>
          <cell r="T2609">
            <v>116234915.171882</v>
          </cell>
        </row>
        <row r="2610">
          <cell r="F2610" t="str">
            <v>B-19</v>
          </cell>
          <cell r="G2610" t="str">
            <v>TRA</v>
          </cell>
          <cell r="I2610" t="str">
            <v>Energy</v>
          </cell>
          <cell r="J2610" t="str">
            <v>Summer</v>
          </cell>
          <cell r="K2610" t="str">
            <v>Part Peak</v>
          </cell>
          <cell r="O2610" t="str">
            <v>N/A</v>
          </cell>
          <cell r="T2610">
            <v>243995.29588200001</v>
          </cell>
        </row>
        <row r="2611">
          <cell r="F2611" t="str">
            <v>B-19</v>
          </cell>
          <cell r="G2611" t="str">
            <v>TRA</v>
          </cell>
          <cell r="I2611" t="str">
            <v>Energy</v>
          </cell>
          <cell r="J2611" t="str">
            <v>Summer</v>
          </cell>
          <cell r="K2611" t="str">
            <v>Peak</v>
          </cell>
          <cell r="O2611" t="str">
            <v>N/A</v>
          </cell>
          <cell r="T2611">
            <v>10140942.338238001</v>
          </cell>
        </row>
        <row r="2612">
          <cell r="F2612" t="str">
            <v>B-19</v>
          </cell>
          <cell r="G2612" t="str">
            <v>TRA</v>
          </cell>
          <cell r="I2612" t="str">
            <v>Energy</v>
          </cell>
          <cell r="J2612" t="str">
            <v>Summer</v>
          </cell>
          <cell r="K2612" t="str">
            <v>Peak</v>
          </cell>
          <cell r="O2612" t="str">
            <v>N/A</v>
          </cell>
          <cell r="T2612">
            <v>166469822.093238</v>
          </cell>
        </row>
        <row r="2613">
          <cell r="F2613" t="str">
            <v>B-19</v>
          </cell>
          <cell r="G2613" t="str">
            <v>TRA</v>
          </cell>
          <cell r="I2613" t="str">
            <v>Energy</v>
          </cell>
          <cell r="J2613" t="str">
            <v>Summer</v>
          </cell>
          <cell r="K2613" t="str">
            <v>Peak</v>
          </cell>
          <cell r="O2613" t="str">
            <v>N/A</v>
          </cell>
          <cell r="T2613">
            <v>306241.506551</v>
          </cell>
        </row>
        <row r="2614">
          <cell r="F2614" t="str">
            <v>B-19</v>
          </cell>
          <cell r="G2614" t="str">
            <v>TRA</v>
          </cell>
          <cell r="I2614" t="str">
            <v>Energy</v>
          </cell>
          <cell r="J2614" t="str">
            <v>Winter</v>
          </cell>
          <cell r="K2614" t="str">
            <v>Off Peak</v>
          </cell>
          <cell r="O2614" t="str">
            <v>N/A</v>
          </cell>
          <cell r="T2614">
            <v>65579497.518883996</v>
          </cell>
        </row>
        <row r="2615">
          <cell r="F2615" t="str">
            <v>B-19</v>
          </cell>
          <cell r="G2615" t="str">
            <v>TRA</v>
          </cell>
          <cell r="I2615" t="str">
            <v>Energy</v>
          </cell>
          <cell r="J2615" t="str">
            <v>Winter</v>
          </cell>
          <cell r="K2615" t="str">
            <v>Off Peak</v>
          </cell>
          <cell r="O2615" t="str">
            <v>N/A</v>
          </cell>
          <cell r="T2615">
            <v>865525633.25376105</v>
          </cell>
        </row>
        <row r="2616">
          <cell r="F2616" t="str">
            <v>B-19</v>
          </cell>
          <cell r="G2616" t="str">
            <v>TRA</v>
          </cell>
          <cell r="I2616" t="str">
            <v>Energy</v>
          </cell>
          <cell r="J2616" t="str">
            <v>Winter</v>
          </cell>
          <cell r="K2616" t="str">
            <v>Off Peak</v>
          </cell>
          <cell r="O2616" t="str">
            <v>N/A</v>
          </cell>
          <cell r="T2616">
            <v>2382754.354121</v>
          </cell>
        </row>
        <row r="2617">
          <cell r="F2617" t="str">
            <v>B-19</v>
          </cell>
          <cell r="G2617" t="str">
            <v>TRA</v>
          </cell>
          <cell r="I2617" t="str">
            <v>Energy</v>
          </cell>
          <cell r="J2617" t="str">
            <v>Winter</v>
          </cell>
          <cell r="K2617" t="str">
            <v>Part Peak</v>
          </cell>
          <cell r="O2617" t="str">
            <v>N/A</v>
          </cell>
          <cell r="T2617">
            <v>19887533.197944999</v>
          </cell>
        </row>
        <row r="2618">
          <cell r="F2618" t="str">
            <v>B-19</v>
          </cell>
          <cell r="G2618" t="str">
            <v>TRA</v>
          </cell>
          <cell r="I2618" t="str">
            <v>Energy</v>
          </cell>
          <cell r="J2618" t="str">
            <v>Winter</v>
          </cell>
          <cell r="K2618" t="str">
            <v>Part Peak</v>
          </cell>
          <cell r="O2618" t="str">
            <v>N/A</v>
          </cell>
          <cell r="T2618">
            <v>279208937.13447201</v>
          </cell>
        </row>
        <row r="2619">
          <cell r="F2619" t="str">
            <v>B-19</v>
          </cell>
          <cell r="G2619" t="str">
            <v>TRA</v>
          </cell>
          <cell r="I2619" t="str">
            <v>Energy</v>
          </cell>
          <cell r="J2619" t="str">
            <v>Winter</v>
          </cell>
          <cell r="K2619" t="str">
            <v>Part Peak</v>
          </cell>
          <cell r="O2619" t="str">
            <v>N/A</v>
          </cell>
          <cell r="T2619">
            <v>646573.38876600005</v>
          </cell>
        </row>
        <row r="2620">
          <cell r="F2620" t="str">
            <v>B-19</v>
          </cell>
          <cell r="G2620" t="str">
            <v>TRA</v>
          </cell>
          <cell r="I2620" t="str">
            <v>Energy</v>
          </cell>
          <cell r="J2620" t="str">
            <v>Winter</v>
          </cell>
          <cell r="K2620" t="str">
            <v>Super Off</v>
          </cell>
          <cell r="O2620" t="str">
            <v>N/A</v>
          </cell>
          <cell r="T2620">
            <v>5747422.7395390002</v>
          </cell>
        </row>
        <row r="2621">
          <cell r="F2621" t="str">
            <v>B-19</v>
          </cell>
          <cell r="G2621" t="str">
            <v>TRA</v>
          </cell>
          <cell r="I2621" t="str">
            <v>Energy</v>
          </cell>
          <cell r="J2621" t="str">
            <v>Winter</v>
          </cell>
          <cell r="K2621" t="str">
            <v>Super Off</v>
          </cell>
          <cell r="O2621" t="str">
            <v>N/A</v>
          </cell>
          <cell r="T2621">
            <v>80749832.12771</v>
          </cell>
        </row>
        <row r="2622">
          <cell r="F2622" t="str">
            <v>B-19</v>
          </cell>
          <cell r="G2622" t="str">
            <v>TRA</v>
          </cell>
          <cell r="I2622" t="str">
            <v>Energy</v>
          </cell>
          <cell r="J2622" t="str">
            <v>Winter</v>
          </cell>
          <cell r="K2622" t="str">
            <v>Super Off</v>
          </cell>
          <cell r="O2622" t="str">
            <v>N/A</v>
          </cell>
          <cell r="T2622">
            <v>207939.767345</v>
          </cell>
        </row>
        <row r="2623">
          <cell r="F2623" t="str">
            <v>B-19</v>
          </cell>
          <cell r="G2623" t="str">
            <v>TRA</v>
          </cell>
          <cell r="I2623" t="str">
            <v>Energy</v>
          </cell>
          <cell r="J2623" t="str">
            <v>Summer</v>
          </cell>
          <cell r="K2623" t="str">
            <v>Off Peak</v>
          </cell>
          <cell r="O2623" t="str">
            <v>N/A</v>
          </cell>
          <cell r="T2623">
            <v>58925112.066903993</v>
          </cell>
        </row>
        <row r="2624">
          <cell r="F2624" t="str">
            <v>B-19</v>
          </cell>
          <cell r="G2624" t="str">
            <v>TRA</v>
          </cell>
          <cell r="I2624" t="str">
            <v>Energy</v>
          </cell>
          <cell r="J2624" t="str">
            <v>Summer</v>
          </cell>
          <cell r="K2624" t="str">
            <v>Off Peak</v>
          </cell>
          <cell r="O2624" t="str">
            <v>N/A</v>
          </cell>
          <cell r="T2624">
            <v>143383530.03368902</v>
          </cell>
        </row>
        <row r="2625">
          <cell r="F2625" t="str">
            <v>B-19</v>
          </cell>
          <cell r="G2625" t="str">
            <v>TRA</v>
          </cell>
          <cell r="I2625" t="str">
            <v>Energy</v>
          </cell>
          <cell r="J2625" t="str">
            <v>Summer</v>
          </cell>
          <cell r="K2625" t="str">
            <v>Off Peak</v>
          </cell>
          <cell r="O2625" t="str">
            <v>N/A</v>
          </cell>
          <cell r="T2625">
            <v>1205539.4655480001</v>
          </cell>
        </row>
        <row r="2626">
          <cell r="F2626" t="str">
            <v>B-19</v>
          </cell>
          <cell r="G2626" t="str">
            <v>TRA</v>
          </cell>
          <cell r="I2626" t="str">
            <v>Energy</v>
          </cell>
          <cell r="J2626" t="str">
            <v>Summer</v>
          </cell>
          <cell r="K2626" t="str">
            <v>Part Peak</v>
          </cell>
          <cell r="O2626" t="str">
            <v>N/A</v>
          </cell>
          <cell r="T2626">
            <v>14524134.542145999</v>
          </cell>
        </row>
        <row r="2627">
          <cell r="F2627" t="str">
            <v>B-19</v>
          </cell>
          <cell r="G2627" t="str">
            <v>TRA</v>
          </cell>
          <cell r="I2627" t="str">
            <v>Energy</v>
          </cell>
          <cell r="J2627" t="str">
            <v>Summer</v>
          </cell>
          <cell r="K2627" t="str">
            <v>Part Peak</v>
          </cell>
          <cell r="O2627" t="str">
            <v>N/A</v>
          </cell>
          <cell r="T2627">
            <v>25742372.254190996</v>
          </cell>
        </row>
        <row r="2628">
          <cell r="F2628" t="str">
            <v>B-19</v>
          </cell>
          <cell r="G2628" t="str">
            <v>TRA</v>
          </cell>
          <cell r="I2628" t="str">
            <v>Energy</v>
          </cell>
          <cell r="J2628" t="str">
            <v>Summer</v>
          </cell>
          <cell r="K2628" t="str">
            <v>Part Peak</v>
          </cell>
          <cell r="O2628" t="str">
            <v>N/A</v>
          </cell>
          <cell r="T2628">
            <v>297999.51916199998</v>
          </cell>
        </row>
        <row r="2629">
          <cell r="F2629" t="str">
            <v>B-19</v>
          </cell>
          <cell r="G2629" t="str">
            <v>TRA</v>
          </cell>
          <cell r="I2629" t="str">
            <v>Energy</v>
          </cell>
          <cell r="J2629" t="str">
            <v>Summer</v>
          </cell>
          <cell r="K2629" t="str">
            <v>Peak</v>
          </cell>
          <cell r="O2629" t="str">
            <v>N/A</v>
          </cell>
          <cell r="T2629">
            <v>21359634.931065999</v>
          </cell>
        </row>
        <row r="2630">
          <cell r="F2630" t="str">
            <v>B-19</v>
          </cell>
          <cell r="G2630" t="str">
            <v>TRA</v>
          </cell>
          <cell r="I2630" t="str">
            <v>Energy</v>
          </cell>
          <cell r="J2630" t="str">
            <v>Summer</v>
          </cell>
          <cell r="K2630" t="str">
            <v>Peak</v>
          </cell>
          <cell r="O2630" t="str">
            <v>N/A</v>
          </cell>
          <cell r="T2630">
            <v>56392668.927670002</v>
          </cell>
        </row>
        <row r="2631">
          <cell r="F2631" t="str">
            <v>B-19</v>
          </cell>
          <cell r="G2631" t="str">
            <v>TRA</v>
          </cell>
          <cell r="I2631" t="str">
            <v>Energy</v>
          </cell>
          <cell r="J2631" t="str">
            <v>Summer</v>
          </cell>
          <cell r="K2631" t="str">
            <v>Peak</v>
          </cell>
          <cell r="O2631" t="str">
            <v>N/A</v>
          </cell>
          <cell r="T2631">
            <v>361379.35972000001</v>
          </cell>
        </row>
        <row r="2632">
          <cell r="F2632" t="str">
            <v>B-19</v>
          </cell>
          <cell r="G2632" t="str">
            <v>TRA</v>
          </cell>
          <cell r="I2632" t="str">
            <v>Energy</v>
          </cell>
          <cell r="J2632" t="str">
            <v>Winter</v>
          </cell>
          <cell r="K2632" t="str">
            <v>Off Peak</v>
          </cell>
          <cell r="O2632" t="str">
            <v>N/A</v>
          </cell>
          <cell r="T2632">
            <v>137093950.40653899</v>
          </cell>
        </row>
        <row r="2633">
          <cell r="F2633" t="str">
            <v>B-19</v>
          </cell>
          <cell r="G2633" t="str">
            <v>TRA</v>
          </cell>
          <cell r="I2633" t="str">
            <v>Energy</v>
          </cell>
          <cell r="J2633" t="str">
            <v>Winter</v>
          </cell>
          <cell r="K2633" t="str">
            <v>Off Peak</v>
          </cell>
          <cell r="O2633" t="str">
            <v>N/A</v>
          </cell>
          <cell r="T2633">
            <v>315624682.13320398</v>
          </cell>
        </row>
        <row r="2634">
          <cell r="F2634" t="str">
            <v>B-19</v>
          </cell>
          <cell r="G2634" t="str">
            <v>TRA</v>
          </cell>
          <cell r="I2634" t="str">
            <v>Energy</v>
          </cell>
          <cell r="J2634" t="str">
            <v>Winter</v>
          </cell>
          <cell r="K2634" t="str">
            <v>Off Peak</v>
          </cell>
          <cell r="O2634" t="str">
            <v>N/A</v>
          </cell>
          <cell r="T2634">
            <v>2933024.5660850001</v>
          </cell>
        </row>
        <row r="2635">
          <cell r="F2635" t="str">
            <v>B-19</v>
          </cell>
          <cell r="G2635" t="str">
            <v>TRA</v>
          </cell>
          <cell r="I2635" t="str">
            <v>Energy</v>
          </cell>
          <cell r="J2635" t="str">
            <v>Winter</v>
          </cell>
          <cell r="K2635" t="str">
            <v>Part Peak</v>
          </cell>
          <cell r="O2635" t="str">
            <v>N/A</v>
          </cell>
          <cell r="T2635">
            <v>44735440.047339</v>
          </cell>
        </row>
        <row r="2636">
          <cell r="F2636" t="str">
            <v>B-19</v>
          </cell>
          <cell r="G2636" t="str">
            <v>TRA</v>
          </cell>
          <cell r="I2636" t="str">
            <v>Energy</v>
          </cell>
          <cell r="J2636" t="str">
            <v>Winter</v>
          </cell>
          <cell r="K2636" t="str">
            <v>Part Peak</v>
          </cell>
          <cell r="O2636" t="str">
            <v>N/A</v>
          </cell>
          <cell r="T2636">
            <v>123414142.36082399</v>
          </cell>
        </row>
        <row r="2637">
          <cell r="F2637" t="str">
            <v>B-19</v>
          </cell>
          <cell r="G2637" t="str">
            <v>TRA</v>
          </cell>
          <cell r="I2637" t="str">
            <v>Energy</v>
          </cell>
          <cell r="J2637" t="str">
            <v>Winter</v>
          </cell>
          <cell r="K2637" t="str">
            <v>Part Peak</v>
          </cell>
          <cell r="O2637" t="str">
            <v>N/A</v>
          </cell>
          <cell r="T2637">
            <v>747278.93178900005</v>
          </cell>
        </row>
        <row r="2638">
          <cell r="F2638" t="str">
            <v>B-19</v>
          </cell>
          <cell r="G2638" t="str">
            <v>TRA</v>
          </cell>
          <cell r="I2638" t="str">
            <v>Energy</v>
          </cell>
          <cell r="J2638" t="str">
            <v>Winter</v>
          </cell>
          <cell r="K2638" t="str">
            <v>Super Off</v>
          </cell>
          <cell r="O2638" t="str">
            <v>N/A</v>
          </cell>
          <cell r="T2638">
            <v>10128702.140552001</v>
          </cell>
        </row>
        <row r="2639">
          <cell r="F2639" t="str">
            <v>B-19</v>
          </cell>
          <cell r="G2639" t="str">
            <v>TRA</v>
          </cell>
          <cell r="I2639" t="str">
            <v>Energy</v>
          </cell>
          <cell r="J2639" t="str">
            <v>Winter</v>
          </cell>
          <cell r="K2639" t="str">
            <v>Super Off</v>
          </cell>
          <cell r="O2639" t="str">
            <v>N/A</v>
          </cell>
          <cell r="T2639">
            <v>62279938.691081002</v>
          </cell>
        </row>
        <row r="2640">
          <cell r="F2640" t="str">
            <v>B-19</v>
          </cell>
          <cell r="G2640" t="str">
            <v>TRA</v>
          </cell>
          <cell r="I2640" t="str">
            <v>Energy</v>
          </cell>
          <cell r="J2640" t="str">
            <v>Winter</v>
          </cell>
          <cell r="K2640" t="str">
            <v>Super Off</v>
          </cell>
          <cell r="O2640" t="str">
            <v>N/A</v>
          </cell>
          <cell r="T2640">
            <v>228620.093226</v>
          </cell>
        </row>
        <row r="2641">
          <cell r="F2641" t="str">
            <v>B-19</v>
          </cell>
          <cell r="G2641" t="str">
            <v>TRA</v>
          </cell>
          <cell r="I2641" t="str">
            <v>Energy</v>
          </cell>
          <cell r="J2641" t="str">
            <v>Summer</v>
          </cell>
          <cell r="K2641" t="str">
            <v>Off Peak</v>
          </cell>
          <cell r="O2641" t="str">
            <v>N/A</v>
          </cell>
          <cell r="T2641">
            <v>28419200.488141</v>
          </cell>
        </row>
        <row r="2642">
          <cell r="F2642" t="str">
            <v>B-19</v>
          </cell>
          <cell r="G2642" t="str">
            <v>TRA</v>
          </cell>
          <cell r="I2642" t="str">
            <v>Energy</v>
          </cell>
          <cell r="J2642" t="str">
            <v>Summer</v>
          </cell>
          <cell r="K2642" t="str">
            <v>Off Peak</v>
          </cell>
          <cell r="O2642" t="str">
            <v>N/A</v>
          </cell>
          <cell r="T2642">
            <v>414986035.73017597</v>
          </cell>
        </row>
        <row r="2643">
          <cell r="F2643" t="str">
            <v>B-19</v>
          </cell>
          <cell r="G2643" t="str">
            <v>TRA</v>
          </cell>
          <cell r="I2643" t="str">
            <v>Energy</v>
          </cell>
          <cell r="J2643" t="str">
            <v>Summer</v>
          </cell>
          <cell r="K2643" t="str">
            <v>Off Peak</v>
          </cell>
          <cell r="O2643" t="str">
            <v>N/A</v>
          </cell>
          <cell r="T2643">
            <v>913600.51141299994</v>
          </cell>
        </row>
        <row r="2644">
          <cell r="F2644" t="str">
            <v>B-19</v>
          </cell>
          <cell r="G2644" t="str">
            <v>TRA</v>
          </cell>
          <cell r="I2644" t="str">
            <v>Energy</v>
          </cell>
          <cell r="J2644" t="str">
            <v>Summer</v>
          </cell>
          <cell r="K2644" t="str">
            <v>Part Peak</v>
          </cell>
          <cell r="O2644" t="str">
            <v>N/A</v>
          </cell>
          <cell r="T2644">
            <v>7313010.8019909998</v>
          </cell>
        </row>
        <row r="2645">
          <cell r="F2645" t="str">
            <v>B-19</v>
          </cell>
          <cell r="G2645" t="str">
            <v>TRA</v>
          </cell>
          <cell r="I2645" t="str">
            <v>Energy</v>
          </cell>
          <cell r="J2645" t="str">
            <v>Summer</v>
          </cell>
          <cell r="K2645" t="str">
            <v>Part Peak</v>
          </cell>
          <cell r="O2645" t="str">
            <v>N/A</v>
          </cell>
          <cell r="T2645">
            <v>116234915.171882</v>
          </cell>
        </row>
        <row r="2646">
          <cell r="F2646" t="str">
            <v>B-19</v>
          </cell>
          <cell r="G2646" t="str">
            <v>TRA</v>
          </cell>
          <cell r="I2646" t="str">
            <v>Energy</v>
          </cell>
          <cell r="J2646" t="str">
            <v>Summer</v>
          </cell>
          <cell r="K2646" t="str">
            <v>Part Peak</v>
          </cell>
          <cell r="O2646" t="str">
            <v>N/A</v>
          </cell>
          <cell r="T2646">
            <v>243995.29588200001</v>
          </cell>
        </row>
        <row r="2647">
          <cell r="F2647" t="str">
            <v>B-19</v>
          </cell>
          <cell r="G2647" t="str">
            <v>TRA</v>
          </cell>
          <cell r="I2647" t="str">
            <v>Energy</v>
          </cell>
          <cell r="J2647" t="str">
            <v>Summer</v>
          </cell>
          <cell r="K2647" t="str">
            <v>Peak</v>
          </cell>
          <cell r="O2647" t="str">
            <v>N/A</v>
          </cell>
          <cell r="T2647">
            <v>10140942.338238001</v>
          </cell>
        </row>
        <row r="2648">
          <cell r="F2648" t="str">
            <v>B-19</v>
          </cell>
          <cell r="G2648" t="str">
            <v>TRA</v>
          </cell>
          <cell r="I2648" t="str">
            <v>Energy</v>
          </cell>
          <cell r="J2648" t="str">
            <v>Summer</v>
          </cell>
          <cell r="K2648" t="str">
            <v>Peak</v>
          </cell>
          <cell r="O2648" t="str">
            <v>N/A</v>
          </cell>
          <cell r="T2648">
            <v>166469822.093238</v>
          </cell>
        </row>
        <row r="2649">
          <cell r="F2649" t="str">
            <v>B-19</v>
          </cell>
          <cell r="G2649" t="str">
            <v>TRA</v>
          </cell>
          <cell r="I2649" t="str">
            <v>Energy</v>
          </cell>
          <cell r="J2649" t="str">
            <v>Summer</v>
          </cell>
          <cell r="K2649" t="str">
            <v>Peak</v>
          </cell>
          <cell r="O2649" t="str">
            <v>N/A</v>
          </cell>
          <cell r="T2649">
            <v>306241.506551</v>
          </cell>
        </row>
        <row r="2650">
          <cell r="F2650" t="str">
            <v>B-19</v>
          </cell>
          <cell r="G2650" t="str">
            <v>TRA</v>
          </cell>
          <cell r="I2650" t="str">
            <v>Energy</v>
          </cell>
          <cell r="J2650" t="str">
            <v>Winter</v>
          </cell>
          <cell r="K2650" t="str">
            <v>Off Peak</v>
          </cell>
          <cell r="O2650" t="str">
            <v>N/A</v>
          </cell>
          <cell r="T2650">
            <v>65579497.518883996</v>
          </cell>
        </row>
        <row r="2651">
          <cell r="F2651" t="str">
            <v>B-19</v>
          </cell>
          <cell r="G2651" t="str">
            <v>TRA</v>
          </cell>
          <cell r="I2651" t="str">
            <v>Energy</v>
          </cell>
          <cell r="J2651" t="str">
            <v>Winter</v>
          </cell>
          <cell r="K2651" t="str">
            <v>Off Peak</v>
          </cell>
          <cell r="O2651" t="str">
            <v>N/A</v>
          </cell>
          <cell r="T2651">
            <v>865525633.25376105</v>
          </cell>
        </row>
        <row r="2652">
          <cell r="F2652" t="str">
            <v>B-19</v>
          </cell>
          <cell r="G2652" t="str">
            <v>TRA</v>
          </cell>
          <cell r="I2652" t="str">
            <v>Energy</v>
          </cell>
          <cell r="J2652" t="str">
            <v>Winter</v>
          </cell>
          <cell r="K2652" t="str">
            <v>Off Peak</v>
          </cell>
          <cell r="O2652" t="str">
            <v>N/A</v>
          </cell>
          <cell r="T2652">
            <v>2382754.354121</v>
          </cell>
        </row>
        <row r="2653">
          <cell r="F2653" t="str">
            <v>B-19</v>
          </cell>
          <cell r="G2653" t="str">
            <v>TRA</v>
          </cell>
          <cell r="I2653" t="str">
            <v>Energy</v>
          </cell>
          <cell r="J2653" t="str">
            <v>Winter</v>
          </cell>
          <cell r="K2653" t="str">
            <v>Part Peak</v>
          </cell>
          <cell r="O2653" t="str">
            <v>N/A</v>
          </cell>
          <cell r="T2653">
            <v>19887533.197944999</v>
          </cell>
        </row>
        <row r="2654">
          <cell r="F2654" t="str">
            <v>B-19</v>
          </cell>
          <cell r="G2654" t="str">
            <v>TRA</v>
          </cell>
          <cell r="I2654" t="str">
            <v>Energy</v>
          </cell>
          <cell r="J2654" t="str">
            <v>Winter</v>
          </cell>
          <cell r="K2654" t="str">
            <v>Part Peak</v>
          </cell>
          <cell r="O2654" t="str">
            <v>N/A</v>
          </cell>
          <cell r="T2654">
            <v>279208937.13447201</v>
          </cell>
        </row>
        <row r="2655">
          <cell r="F2655" t="str">
            <v>B-19</v>
          </cell>
          <cell r="G2655" t="str">
            <v>TRA</v>
          </cell>
          <cell r="I2655" t="str">
            <v>Energy</v>
          </cell>
          <cell r="J2655" t="str">
            <v>Winter</v>
          </cell>
          <cell r="K2655" t="str">
            <v>Part Peak</v>
          </cell>
          <cell r="O2655" t="str">
            <v>N/A</v>
          </cell>
          <cell r="T2655">
            <v>646573.38876600005</v>
          </cell>
        </row>
        <row r="2656">
          <cell r="F2656" t="str">
            <v>B-19</v>
          </cell>
          <cell r="G2656" t="str">
            <v>TRA</v>
          </cell>
          <cell r="I2656" t="str">
            <v>Energy</v>
          </cell>
          <cell r="J2656" t="str">
            <v>Winter</v>
          </cell>
          <cell r="K2656" t="str">
            <v>Super Off</v>
          </cell>
          <cell r="O2656" t="str">
            <v>N/A</v>
          </cell>
          <cell r="T2656">
            <v>5747422.7395390002</v>
          </cell>
        </row>
        <row r="2657">
          <cell r="F2657" t="str">
            <v>B-19</v>
          </cell>
          <cell r="G2657" t="str">
            <v>TRA</v>
          </cell>
          <cell r="I2657" t="str">
            <v>Energy</v>
          </cell>
          <cell r="J2657" t="str">
            <v>Winter</v>
          </cell>
          <cell r="K2657" t="str">
            <v>Super Off</v>
          </cell>
          <cell r="O2657" t="str">
            <v>N/A</v>
          </cell>
          <cell r="T2657">
            <v>80749832.12771</v>
          </cell>
        </row>
        <row r="2658">
          <cell r="F2658" t="str">
            <v>B-19</v>
          </cell>
          <cell r="G2658" t="str">
            <v>TRA</v>
          </cell>
          <cell r="I2658" t="str">
            <v>Energy</v>
          </cell>
          <cell r="J2658" t="str">
            <v>Winter</v>
          </cell>
          <cell r="K2658" t="str">
            <v>Super Off</v>
          </cell>
          <cell r="O2658" t="str">
            <v>N/A</v>
          </cell>
          <cell r="T2658">
            <v>207939.767345</v>
          </cell>
        </row>
        <row r="2659">
          <cell r="F2659" t="str">
            <v>B-19</v>
          </cell>
          <cell r="G2659" t="str">
            <v>Trans</v>
          </cell>
          <cell r="I2659" t="str">
            <v>Demand</v>
          </cell>
          <cell r="J2659" t="str">
            <v>Summer</v>
          </cell>
          <cell r="K2659" t="str">
            <v>Maximum kW</v>
          </cell>
          <cell r="O2659" t="str">
            <v>N/A</v>
          </cell>
          <cell r="T2659">
            <v>284978.04094700003</v>
          </cell>
        </row>
        <row r="2660">
          <cell r="F2660" t="str">
            <v>B-19</v>
          </cell>
          <cell r="G2660" t="str">
            <v>Trans</v>
          </cell>
          <cell r="I2660" t="str">
            <v>Demand</v>
          </cell>
          <cell r="J2660" t="str">
            <v>Summer</v>
          </cell>
          <cell r="K2660" t="str">
            <v>Maximum kW</v>
          </cell>
          <cell r="O2660" t="str">
            <v>N/A</v>
          </cell>
          <cell r="T2660">
            <v>1079261.8889639999</v>
          </cell>
        </row>
        <row r="2661">
          <cell r="F2661" t="str">
            <v>B-19</v>
          </cell>
          <cell r="G2661" t="str">
            <v>Trans</v>
          </cell>
          <cell r="I2661" t="str">
            <v>Demand</v>
          </cell>
          <cell r="J2661" t="str">
            <v>Summer</v>
          </cell>
          <cell r="K2661" t="str">
            <v>Maximum kW</v>
          </cell>
          <cell r="O2661" t="str">
            <v>N/A</v>
          </cell>
          <cell r="T2661">
            <v>5032.2063150000004</v>
          </cell>
        </row>
        <row r="2662">
          <cell r="F2662" t="str">
            <v>B-19</v>
          </cell>
          <cell r="G2662" t="str">
            <v>Trans</v>
          </cell>
          <cell r="I2662" t="str">
            <v>Demand</v>
          </cell>
          <cell r="J2662" t="str">
            <v>Summer</v>
          </cell>
          <cell r="K2662" t="str">
            <v>Part Peak</v>
          </cell>
          <cell r="O2662" t="str">
            <v>N/A</v>
          </cell>
          <cell r="T2662">
            <v>240071.74303799999</v>
          </cell>
        </row>
        <row r="2663">
          <cell r="F2663" t="str">
            <v>B-19</v>
          </cell>
          <cell r="G2663" t="str">
            <v>Trans</v>
          </cell>
          <cell r="I2663" t="str">
            <v>Demand</v>
          </cell>
          <cell r="J2663" t="str">
            <v>Summer</v>
          </cell>
          <cell r="K2663" t="str">
            <v>Part Peak</v>
          </cell>
          <cell r="O2663" t="str">
            <v>N/A</v>
          </cell>
          <cell r="T2663">
            <v>495883.83645599999</v>
          </cell>
        </row>
        <row r="2664">
          <cell r="F2664" t="str">
            <v>B-19</v>
          </cell>
          <cell r="G2664" t="str">
            <v>Trans</v>
          </cell>
          <cell r="I2664" t="str">
            <v>Demand</v>
          </cell>
          <cell r="J2664" t="str">
            <v>Summer</v>
          </cell>
          <cell r="K2664" t="str">
            <v>Part Peak</v>
          </cell>
          <cell r="O2664" t="str">
            <v>N/A</v>
          </cell>
          <cell r="T2664">
            <v>4590.9322899999997</v>
          </cell>
        </row>
        <row r="2665">
          <cell r="F2665" t="str">
            <v>B-19</v>
          </cell>
          <cell r="G2665" t="str">
            <v>Trans</v>
          </cell>
          <cell r="I2665" t="str">
            <v>Demand</v>
          </cell>
          <cell r="J2665" t="str">
            <v>Summer</v>
          </cell>
          <cell r="K2665" t="str">
            <v>Peak</v>
          </cell>
          <cell r="O2665" t="str">
            <v>N/A</v>
          </cell>
          <cell r="T2665">
            <v>291977.16127000004</v>
          </cell>
        </row>
        <row r="2666">
          <cell r="F2666" t="str">
            <v>B-19</v>
          </cell>
          <cell r="G2666" t="str">
            <v>Trans</v>
          </cell>
          <cell r="I2666" t="str">
            <v>Demand</v>
          </cell>
          <cell r="J2666" t="str">
            <v>Summer</v>
          </cell>
          <cell r="K2666" t="str">
            <v>Peak</v>
          </cell>
          <cell r="O2666" t="str">
            <v>N/A</v>
          </cell>
          <cell r="T2666">
            <v>1074015.1844370002</v>
          </cell>
        </row>
        <row r="2667">
          <cell r="F2667" t="str">
            <v>B-19</v>
          </cell>
          <cell r="G2667" t="str">
            <v>Trans</v>
          </cell>
          <cell r="I2667" t="str">
            <v>Demand</v>
          </cell>
          <cell r="J2667" t="str">
            <v>Summer</v>
          </cell>
          <cell r="K2667" t="str">
            <v>Peak</v>
          </cell>
          <cell r="O2667" t="str">
            <v>N/A</v>
          </cell>
          <cell r="T2667">
            <v>4835.3264849999996</v>
          </cell>
        </row>
        <row r="2668">
          <cell r="F2668" t="str">
            <v>B-19</v>
          </cell>
          <cell r="G2668" t="str">
            <v>Trans</v>
          </cell>
          <cell r="I2668" t="str">
            <v>Demand</v>
          </cell>
          <cell r="J2668" t="str">
            <v>Winter</v>
          </cell>
          <cell r="K2668" t="str">
            <v>Maximum kW</v>
          </cell>
          <cell r="O2668" t="str">
            <v>N/A</v>
          </cell>
          <cell r="T2668">
            <v>571889.60002799996</v>
          </cell>
        </row>
        <row r="2669">
          <cell r="F2669" t="str">
            <v>B-19</v>
          </cell>
          <cell r="G2669" t="str">
            <v>Trans</v>
          </cell>
          <cell r="I2669" t="str">
            <v>Demand</v>
          </cell>
          <cell r="J2669" t="str">
            <v>Winter</v>
          </cell>
          <cell r="K2669" t="str">
            <v>Maximum kW</v>
          </cell>
          <cell r="O2669" t="str">
            <v>N/A</v>
          </cell>
          <cell r="T2669">
            <v>2067120.363203</v>
          </cell>
        </row>
        <row r="2670">
          <cell r="F2670" t="str">
            <v>B-19</v>
          </cell>
          <cell r="G2670" t="str">
            <v>Trans</v>
          </cell>
          <cell r="I2670" t="str">
            <v>Demand</v>
          </cell>
          <cell r="J2670" t="str">
            <v>Winter</v>
          </cell>
          <cell r="K2670" t="str">
            <v>Maximum kW</v>
          </cell>
          <cell r="O2670" t="str">
            <v>N/A</v>
          </cell>
          <cell r="T2670">
            <v>11490.48466</v>
          </cell>
        </row>
        <row r="2671">
          <cell r="F2671" t="str">
            <v>B-19</v>
          </cell>
          <cell r="G2671" t="str">
            <v>Trans</v>
          </cell>
          <cell r="I2671" t="str">
            <v>Demand</v>
          </cell>
          <cell r="J2671" t="str">
            <v>Winter</v>
          </cell>
          <cell r="K2671" t="str">
            <v>Part Peak</v>
          </cell>
          <cell r="O2671" t="str">
            <v>N/A</v>
          </cell>
          <cell r="T2671">
            <v>578056.49803499994</v>
          </cell>
        </row>
        <row r="2672">
          <cell r="F2672" t="str">
            <v>B-19</v>
          </cell>
          <cell r="G2672" t="str">
            <v>Trans</v>
          </cell>
          <cell r="I2672" t="str">
            <v>Demand</v>
          </cell>
          <cell r="J2672" t="str">
            <v>Winter</v>
          </cell>
          <cell r="K2672" t="str">
            <v>Part Peak</v>
          </cell>
          <cell r="O2672" t="str">
            <v>N/A</v>
          </cell>
          <cell r="T2672">
            <v>2064120.002965</v>
          </cell>
        </row>
        <row r="2673">
          <cell r="F2673" t="str">
            <v>B-19</v>
          </cell>
          <cell r="G2673" t="str">
            <v>Trans</v>
          </cell>
          <cell r="I2673" t="str">
            <v>Demand</v>
          </cell>
          <cell r="J2673" t="str">
            <v>Winter</v>
          </cell>
          <cell r="K2673" t="str">
            <v>Part Peak</v>
          </cell>
          <cell r="O2673" t="str">
            <v>N/A</v>
          </cell>
          <cell r="T2673">
            <v>9172.9515169999995</v>
          </cell>
        </row>
        <row r="2674">
          <cell r="F2674" t="str">
            <v>B-19</v>
          </cell>
          <cell r="G2674" t="str">
            <v>Trans</v>
          </cell>
          <cell r="I2674" t="str">
            <v>Demand</v>
          </cell>
          <cell r="J2674" t="str">
            <v>Summer</v>
          </cell>
          <cell r="K2674" t="str">
            <v>Maximum kW</v>
          </cell>
          <cell r="O2674" t="str">
            <v>N/A</v>
          </cell>
          <cell r="T2674">
            <v>134980.539896</v>
          </cell>
        </row>
        <row r="2675">
          <cell r="F2675" t="str">
            <v>B-19</v>
          </cell>
          <cell r="G2675" t="str">
            <v>Trans</v>
          </cell>
          <cell r="I2675" t="str">
            <v>Demand</v>
          </cell>
          <cell r="J2675" t="str">
            <v>Summer</v>
          </cell>
          <cell r="K2675" t="str">
            <v>Maximum kW</v>
          </cell>
          <cell r="O2675" t="str">
            <v>N/A</v>
          </cell>
          <cell r="T2675">
            <v>1725653.4245589999</v>
          </cell>
        </row>
        <row r="2676">
          <cell r="F2676" t="str">
            <v>B-19</v>
          </cell>
          <cell r="G2676" t="str">
            <v>Trans</v>
          </cell>
          <cell r="I2676" t="str">
            <v>Demand</v>
          </cell>
          <cell r="J2676" t="str">
            <v>Summer</v>
          </cell>
          <cell r="K2676" t="str">
            <v>Maximum kW</v>
          </cell>
          <cell r="O2676" t="str">
            <v>N/A</v>
          </cell>
          <cell r="T2676">
            <v>5082.9096069999996</v>
          </cell>
        </row>
        <row r="2677">
          <cell r="F2677" t="str">
            <v>B-19</v>
          </cell>
          <cell r="G2677" t="str">
            <v>Trans</v>
          </cell>
          <cell r="I2677" t="str">
            <v>Demand</v>
          </cell>
          <cell r="J2677" t="str">
            <v>Summer</v>
          </cell>
          <cell r="K2677" t="str">
            <v>Part Peak</v>
          </cell>
          <cell r="O2677" t="str">
            <v>N/A</v>
          </cell>
          <cell r="T2677">
            <v>122510.63697399999</v>
          </cell>
        </row>
        <row r="2678">
          <cell r="F2678" t="str">
            <v>B-19</v>
          </cell>
          <cell r="G2678" t="str">
            <v>Trans</v>
          </cell>
          <cell r="I2678" t="str">
            <v>Demand</v>
          </cell>
          <cell r="J2678" t="str">
            <v>Summer</v>
          </cell>
          <cell r="K2678" t="str">
            <v>Part Peak</v>
          </cell>
          <cell r="O2678" t="str">
            <v>N/A</v>
          </cell>
          <cell r="T2678">
            <v>1616712.6454179999</v>
          </cell>
        </row>
        <row r="2679">
          <cell r="F2679" t="str">
            <v>B-19</v>
          </cell>
          <cell r="G2679" t="str">
            <v>Trans</v>
          </cell>
          <cell r="I2679" t="str">
            <v>Demand</v>
          </cell>
          <cell r="J2679" t="str">
            <v>Summer</v>
          </cell>
          <cell r="K2679" t="str">
            <v>Part Peak</v>
          </cell>
          <cell r="O2679" t="str">
            <v>N/A</v>
          </cell>
          <cell r="T2679">
            <v>4449.4718000000003</v>
          </cell>
        </row>
        <row r="2680">
          <cell r="F2680" t="str">
            <v>B-19</v>
          </cell>
          <cell r="G2680" t="str">
            <v>Trans</v>
          </cell>
          <cell r="I2680" t="str">
            <v>Demand</v>
          </cell>
          <cell r="J2680" t="str">
            <v>Summer</v>
          </cell>
          <cell r="K2680" t="str">
            <v>Peak</v>
          </cell>
          <cell r="O2680" t="str">
            <v>N/A</v>
          </cell>
          <cell r="T2680">
            <v>138876.91940800002</v>
          </cell>
        </row>
        <row r="2681">
          <cell r="F2681" t="str">
            <v>B-19</v>
          </cell>
          <cell r="G2681" t="str">
            <v>Trans</v>
          </cell>
          <cell r="I2681" t="str">
            <v>Demand</v>
          </cell>
          <cell r="J2681" t="str">
            <v>Summer</v>
          </cell>
          <cell r="K2681" t="str">
            <v>Peak</v>
          </cell>
          <cell r="O2681" t="str">
            <v>N/A</v>
          </cell>
          <cell r="T2681">
            <v>1917331.3996529998</v>
          </cell>
        </row>
        <row r="2682">
          <cell r="F2682" t="str">
            <v>B-19</v>
          </cell>
          <cell r="G2682" t="str">
            <v>Trans</v>
          </cell>
          <cell r="I2682" t="str">
            <v>Demand</v>
          </cell>
          <cell r="J2682" t="str">
            <v>Summer</v>
          </cell>
          <cell r="K2682" t="str">
            <v>Peak</v>
          </cell>
          <cell r="O2682" t="str">
            <v>N/A</v>
          </cell>
          <cell r="T2682">
            <v>4873.8933230000002</v>
          </cell>
        </row>
        <row r="2683">
          <cell r="F2683" t="str">
            <v>B-19</v>
          </cell>
          <cell r="G2683" t="str">
            <v>Trans</v>
          </cell>
          <cell r="I2683" t="str">
            <v>Demand</v>
          </cell>
          <cell r="J2683" t="str">
            <v>Winter</v>
          </cell>
          <cell r="K2683" t="str">
            <v>Maximum kW</v>
          </cell>
          <cell r="O2683" t="str">
            <v>N/A</v>
          </cell>
          <cell r="T2683">
            <v>259796.750218</v>
          </cell>
        </row>
        <row r="2684">
          <cell r="F2684" t="str">
            <v>B-19</v>
          </cell>
          <cell r="G2684" t="str">
            <v>Trans</v>
          </cell>
          <cell r="I2684" t="str">
            <v>Demand</v>
          </cell>
          <cell r="J2684" t="str">
            <v>Winter</v>
          </cell>
          <cell r="K2684" t="str">
            <v>Maximum kW</v>
          </cell>
          <cell r="O2684" t="str">
            <v>N/A</v>
          </cell>
          <cell r="T2684">
            <v>3287598.7731650001</v>
          </cell>
        </row>
        <row r="2685">
          <cell r="F2685" t="str">
            <v>B-19</v>
          </cell>
          <cell r="G2685" t="str">
            <v>Trans</v>
          </cell>
          <cell r="I2685" t="str">
            <v>Demand</v>
          </cell>
          <cell r="J2685" t="str">
            <v>Winter</v>
          </cell>
          <cell r="K2685" t="str">
            <v>Maximum kW</v>
          </cell>
          <cell r="O2685" t="str">
            <v>N/A</v>
          </cell>
          <cell r="T2685">
            <v>12339.102827999999</v>
          </cell>
        </row>
        <row r="2686">
          <cell r="F2686" t="str">
            <v>B-19</v>
          </cell>
          <cell r="G2686" t="str">
            <v>Trans</v>
          </cell>
          <cell r="I2686" t="str">
            <v>Demand</v>
          </cell>
          <cell r="J2686" t="str">
            <v>Winter</v>
          </cell>
          <cell r="K2686" t="str">
            <v>Part Peak</v>
          </cell>
          <cell r="O2686" t="str">
            <v>N/A</v>
          </cell>
          <cell r="T2686">
            <v>273179.03612</v>
          </cell>
        </row>
        <row r="2687">
          <cell r="F2687" t="str">
            <v>B-19</v>
          </cell>
          <cell r="G2687" t="str">
            <v>Trans</v>
          </cell>
          <cell r="I2687" t="str">
            <v>Demand</v>
          </cell>
          <cell r="J2687" t="str">
            <v>Winter</v>
          </cell>
          <cell r="K2687" t="str">
            <v>Part Peak</v>
          </cell>
          <cell r="O2687" t="str">
            <v>N/A</v>
          </cell>
          <cell r="T2687">
            <v>3581199.8694949998</v>
          </cell>
        </row>
        <row r="2688">
          <cell r="F2688" t="str">
            <v>B-19</v>
          </cell>
          <cell r="G2688" t="str">
            <v>Trans</v>
          </cell>
          <cell r="I2688" t="str">
            <v>Demand</v>
          </cell>
          <cell r="J2688" t="str">
            <v>Winter</v>
          </cell>
          <cell r="K2688" t="str">
            <v>Part Peak</v>
          </cell>
          <cell r="O2688" t="str">
            <v>N/A</v>
          </cell>
          <cell r="T2688">
            <v>12986.553318</v>
          </cell>
        </row>
        <row r="2689">
          <cell r="F2689" t="str">
            <v>B-19</v>
          </cell>
          <cell r="G2689" t="str">
            <v>Trans</v>
          </cell>
          <cell r="I2689" t="str">
            <v>Energy</v>
          </cell>
          <cell r="J2689" t="str">
            <v>Summer</v>
          </cell>
          <cell r="K2689" t="str">
            <v>Off Peak</v>
          </cell>
          <cell r="O2689" t="str">
            <v>N/A</v>
          </cell>
          <cell r="T2689">
            <v>58925112.066903993</v>
          </cell>
        </row>
        <row r="2690">
          <cell r="F2690" t="str">
            <v>B-19</v>
          </cell>
          <cell r="G2690" t="str">
            <v>Trans</v>
          </cell>
          <cell r="I2690" t="str">
            <v>Energy</v>
          </cell>
          <cell r="J2690" t="str">
            <v>Summer</v>
          </cell>
          <cell r="K2690" t="str">
            <v>Off Peak</v>
          </cell>
          <cell r="O2690" t="str">
            <v>N/A</v>
          </cell>
          <cell r="T2690">
            <v>143383530.03368902</v>
          </cell>
        </row>
        <row r="2691">
          <cell r="F2691" t="str">
            <v>B-19</v>
          </cell>
          <cell r="G2691" t="str">
            <v>Trans</v>
          </cell>
          <cell r="I2691" t="str">
            <v>Energy</v>
          </cell>
          <cell r="J2691" t="str">
            <v>Summer</v>
          </cell>
          <cell r="K2691" t="str">
            <v>Off Peak</v>
          </cell>
          <cell r="O2691" t="str">
            <v>N/A</v>
          </cell>
          <cell r="T2691">
            <v>1205539.4655480001</v>
          </cell>
        </row>
        <row r="2692">
          <cell r="F2692" t="str">
            <v>B-19</v>
          </cell>
          <cell r="G2692" t="str">
            <v>Trans</v>
          </cell>
          <cell r="I2692" t="str">
            <v>Energy</v>
          </cell>
          <cell r="J2692" t="str">
            <v>Summer</v>
          </cell>
          <cell r="K2692" t="str">
            <v>Part Peak</v>
          </cell>
          <cell r="O2692" t="str">
            <v>N/A</v>
          </cell>
          <cell r="T2692">
            <v>14524134.542145999</v>
          </cell>
        </row>
        <row r="2693">
          <cell r="F2693" t="str">
            <v>B-19</v>
          </cell>
          <cell r="G2693" t="str">
            <v>Trans</v>
          </cell>
          <cell r="I2693" t="str">
            <v>Energy</v>
          </cell>
          <cell r="J2693" t="str">
            <v>Summer</v>
          </cell>
          <cell r="K2693" t="str">
            <v>Part Peak</v>
          </cell>
          <cell r="O2693" t="str">
            <v>N/A</v>
          </cell>
          <cell r="T2693">
            <v>25742372.254190996</v>
          </cell>
        </row>
        <row r="2694">
          <cell r="F2694" t="str">
            <v>B-19</v>
          </cell>
          <cell r="G2694" t="str">
            <v>Trans</v>
          </cell>
          <cell r="I2694" t="str">
            <v>Energy</v>
          </cell>
          <cell r="J2694" t="str">
            <v>Summer</v>
          </cell>
          <cell r="K2694" t="str">
            <v>Part Peak</v>
          </cell>
          <cell r="O2694" t="str">
            <v>N/A</v>
          </cell>
          <cell r="T2694">
            <v>297999.51916199998</v>
          </cell>
        </row>
        <row r="2695">
          <cell r="F2695" t="str">
            <v>B-19</v>
          </cell>
          <cell r="G2695" t="str">
            <v>Trans</v>
          </cell>
          <cell r="I2695" t="str">
            <v>Energy</v>
          </cell>
          <cell r="J2695" t="str">
            <v>Summer</v>
          </cell>
          <cell r="K2695" t="str">
            <v>Peak</v>
          </cell>
          <cell r="O2695" t="str">
            <v>N/A</v>
          </cell>
          <cell r="T2695">
            <v>21359634.931065999</v>
          </cell>
        </row>
        <row r="2696">
          <cell r="F2696" t="str">
            <v>B-19</v>
          </cell>
          <cell r="G2696" t="str">
            <v>Trans</v>
          </cell>
          <cell r="I2696" t="str">
            <v>Energy</v>
          </cell>
          <cell r="J2696" t="str">
            <v>Summer</v>
          </cell>
          <cell r="K2696" t="str">
            <v>Peak</v>
          </cell>
          <cell r="O2696" t="str">
            <v>N/A</v>
          </cell>
          <cell r="T2696">
            <v>56392668.927670002</v>
          </cell>
        </row>
        <row r="2697">
          <cell r="F2697" t="str">
            <v>B-19</v>
          </cell>
          <cell r="G2697" t="str">
            <v>Trans</v>
          </cell>
          <cell r="I2697" t="str">
            <v>Energy</v>
          </cell>
          <cell r="J2697" t="str">
            <v>Summer</v>
          </cell>
          <cell r="K2697" t="str">
            <v>Peak</v>
          </cell>
          <cell r="O2697" t="str">
            <v>N/A</v>
          </cell>
          <cell r="T2697">
            <v>361379.35972000001</v>
          </cell>
        </row>
        <row r="2698">
          <cell r="F2698" t="str">
            <v>B-19</v>
          </cell>
          <cell r="G2698" t="str">
            <v>Trans</v>
          </cell>
          <cell r="I2698" t="str">
            <v>Energy</v>
          </cell>
          <cell r="J2698" t="str">
            <v>Winter</v>
          </cell>
          <cell r="K2698" t="str">
            <v>Off Peak</v>
          </cell>
          <cell r="O2698" t="str">
            <v>N/A</v>
          </cell>
          <cell r="T2698">
            <v>137093950.40653899</v>
          </cell>
        </row>
        <row r="2699">
          <cell r="F2699" t="str">
            <v>B-19</v>
          </cell>
          <cell r="G2699" t="str">
            <v>Trans</v>
          </cell>
          <cell r="I2699" t="str">
            <v>Energy</v>
          </cell>
          <cell r="J2699" t="str">
            <v>Winter</v>
          </cell>
          <cell r="K2699" t="str">
            <v>Off Peak</v>
          </cell>
          <cell r="O2699" t="str">
            <v>N/A</v>
          </cell>
          <cell r="T2699">
            <v>315624682.13320398</v>
          </cell>
        </row>
        <row r="2700">
          <cell r="F2700" t="str">
            <v>B-19</v>
          </cell>
          <cell r="G2700" t="str">
            <v>Trans</v>
          </cell>
          <cell r="I2700" t="str">
            <v>Energy</v>
          </cell>
          <cell r="J2700" t="str">
            <v>Winter</v>
          </cell>
          <cell r="K2700" t="str">
            <v>Off Peak</v>
          </cell>
          <cell r="O2700" t="str">
            <v>N/A</v>
          </cell>
          <cell r="T2700">
            <v>2933024.5660850001</v>
          </cell>
        </row>
        <row r="2701">
          <cell r="F2701" t="str">
            <v>B-19</v>
          </cell>
          <cell r="G2701" t="str">
            <v>Trans</v>
          </cell>
          <cell r="I2701" t="str">
            <v>Energy</v>
          </cell>
          <cell r="J2701" t="str">
            <v>Winter</v>
          </cell>
          <cell r="K2701" t="str">
            <v>Part Peak</v>
          </cell>
          <cell r="O2701" t="str">
            <v>N/A</v>
          </cell>
          <cell r="T2701">
            <v>44735440.047339</v>
          </cell>
        </row>
        <row r="2702">
          <cell r="F2702" t="str">
            <v>B-19</v>
          </cell>
          <cell r="G2702" t="str">
            <v>Trans</v>
          </cell>
          <cell r="I2702" t="str">
            <v>Energy</v>
          </cell>
          <cell r="J2702" t="str">
            <v>Winter</v>
          </cell>
          <cell r="K2702" t="str">
            <v>Part Peak</v>
          </cell>
          <cell r="O2702" t="str">
            <v>N/A</v>
          </cell>
          <cell r="T2702">
            <v>123414142.36082399</v>
          </cell>
        </row>
        <row r="2703">
          <cell r="F2703" t="str">
            <v>B-19</v>
          </cell>
          <cell r="G2703" t="str">
            <v>Trans</v>
          </cell>
          <cell r="I2703" t="str">
            <v>Energy</v>
          </cell>
          <cell r="J2703" t="str">
            <v>Winter</v>
          </cell>
          <cell r="K2703" t="str">
            <v>Part Peak</v>
          </cell>
          <cell r="O2703" t="str">
            <v>N/A</v>
          </cell>
          <cell r="T2703">
            <v>747278.93178900005</v>
          </cell>
        </row>
        <row r="2704">
          <cell r="F2704" t="str">
            <v>B-19</v>
          </cell>
          <cell r="G2704" t="str">
            <v>Trans</v>
          </cell>
          <cell r="I2704" t="str">
            <v>Energy</v>
          </cell>
          <cell r="J2704" t="str">
            <v>Winter</v>
          </cell>
          <cell r="K2704" t="str">
            <v>Super Off</v>
          </cell>
          <cell r="O2704" t="str">
            <v>N/A</v>
          </cell>
          <cell r="T2704">
            <v>10128702.140552001</v>
          </cell>
        </row>
        <row r="2705">
          <cell r="F2705" t="str">
            <v>B-19</v>
          </cell>
          <cell r="G2705" t="str">
            <v>Trans</v>
          </cell>
          <cell r="I2705" t="str">
            <v>Energy</v>
          </cell>
          <cell r="J2705" t="str">
            <v>Winter</v>
          </cell>
          <cell r="K2705" t="str">
            <v>Super Off</v>
          </cell>
          <cell r="O2705" t="str">
            <v>N/A</v>
          </cell>
          <cell r="T2705">
            <v>62279938.691081002</v>
          </cell>
        </row>
        <row r="2706">
          <cell r="F2706" t="str">
            <v>B-19</v>
          </cell>
          <cell r="G2706" t="str">
            <v>Trans</v>
          </cell>
          <cell r="I2706" t="str">
            <v>Energy</v>
          </cell>
          <cell r="J2706" t="str">
            <v>Winter</v>
          </cell>
          <cell r="K2706" t="str">
            <v>Super Off</v>
          </cell>
          <cell r="O2706" t="str">
            <v>N/A</v>
          </cell>
          <cell r="T2706">
            <v>228620.093226</v>
          </cell>
        </row>
        <row r="2707">
          <cell r="F2707" t="str">
            <v>B-19</v>
          </cell>
          <cell r="G2707" t="str">
            <v>Trans</v>
          </cell>
          <cell r="I2707" t="str">
            <v>Energy</v>
          </cell>
          <cell r="J2707" t="str">
            <v>Summer</v>
          </cell>
          <cell r="K2707" t="str">
            <v>Off Peak</v>
          </cell>
          <cell r="O2707" t="str">
            <v>N/A</v>
          </cell>
          <cell r="T2707">
            <v>28419200.488141</v>
          </cell>
        </row>
        <row r="2708">
          <cell r="F2708" t="str">
            <v>B-19</v>
          </cell>
          <cell r="G2708" t="str">
            <v>Trans</v>
          </cell>
          <cell r="I2708" t="str">
            <v>Energy</v>
          </cell>
          <cell r="J2708" t="str">
            <v>Summer</v>
          </cell>
          <cell r="K2708" t="str">
            <v>Off Peak</v>
          </cell>
          <cell r="O2708" t="str">
            <v>N/A</v>
          </cell>
          <cell r="T2708">
            <v>414986035.73017597</v>
          </cell>
        </row>
        <row r="2709">
          <cell r="F2709" t="str">
            <v>B-19</v>
          </cell>
          <cell r="G2709" t="str">
            <v>Trans</v>
          </cell>
          <cell r="I2709" t="str">
            <v>Energy</v>
          </cell>
          <cell r="J2709" t="str">
            <v>Summer</v>
          </cell>
          <cell r="K2709" t="str">
            <v>Off Peak</v>
          </cell>
          <cell r="O2709" t="str">
            <v>N/A</v>
          </cell>
          <cell r="T2709">
            <v>913600.51141299994</v>
          </cell>
        </row>
        <row r="2710">
          <cell r="F2710" t="str">
            <v>B-19</v>
          </cell>
          <cell r="G2710" t="str">
            <v>Trans</v>
          </cell>
          <cell r="I2710" t="str">
            <v>Energy</v>
          </cell>
          <cell r="J2710" t="str">
            <v>Summer</v>
          </cell>
          <cell r="K2710" t="str">
            <v>Part Peak</v>
          </cell>
          <cell r="O2710" t="str">
            <v>N/A</v>
          </cell>
          <cell r="T2710">
            <v>7313010.8019909998</v>
          </cell>
        </row>
        <row r="2711">
          <cell r="F2711" t="str">
            <v>B-19</v>
          </cell>
          <cell r="G2711" t="str">
            <v>Trans</v>
          </cell>
          <cell r="I2711" t="str">
            <v>Energy</v>
          </cell>
          <cell r="J2711" t="str">
            <v>Summer</v>
          </cell>
          <cell r="K2711" t="str">
            <v>Part Peak</v>
          </cell>
          <cell r="O2711" t="str">
            <v>N/A</v>
          </cell>
          <cell r="T2711">
            <v>116234915.171882</v>
          </cell>
        </row>
        <row r="2712">
          <cell r="F2712" t="str">
            <v>B-19</v>
          </cell>
          <cell r="G2712" t="str">
            <v>Trans</v>
          </cell>
          <cell r="I2712" t="str">
            <v>Energy</v>
          </cell>
          <cell r="J2712" t="str">
            <v>Summer</v>
          </cell>
          <cell r="K2712" t="str">
            <v>Part Peak</v>
          </cell>
          <cell r="O2712" t="str">
            <v>N/A</v>
          </cell>
          <cell r="T2712">
            <v>243995.29588200001</v>
          </cell>
        </row>
        <row r="2713">
          <cell r="F2713" t="str">
            <v>B-19</v>
          </cell>
          <cell r="G2713" t="str">
            <v>Trans</v>
          </cell>
          <cell r="I2713" t="str">
            <v>Energy</v>
          </cell>
          <cell r="J2713" t="str">
            <v>Summer</v>
          </cell>
          <cell r="K2713" t="str">
            <v>Peak</v>
          </cell>
          <cell r="O2713" t="str">
            <v>N/A</v>
          </cell>
          <cell r="T2713">
            <v>10140942.338238001</v>
          </cell>
        </row>
        <row r="2714">
          <cell r="F2714" t="str">
            <v>B-19</v>
          </cell>
          <cell r="G2714" t="str">
            <v>Trans</v>
          </cell>
          <cell r="I2714" t="str">
            <v>Energy</v>
          </cell>
          <cell r="J2714" t="str">
            <v>Summer</v>
          </cell>
          <cell r="K2714" t="str">
            <v>Peak</v>
          </cell>
          <cell r="O2714" t="str">
            <v>N/A</v>
          </cell>
          <cell r="T2714">
            <v>166469822.093238</v>
          </cell>
        </row>
        <row r="2715">
          <cell r="F2715" t="str">
            <v>B-19</v>
          </cell>
          <cell r="G2715" t="str">
            <v>Trans</v>
          </cell>
          <cell r="I2715" t="str">
            <v>Energy</v>
          </cell>
          <cell r="J2715" t="str">
            <v>Summer</v>
          </cell>
          <cell r="K2715" t="str">
            <v>Peak</v>
          </cell>
          <cell r="O2715" t="str">
            <v>N/A</v>
          </cell>
          <cell r="T2715">
            <v>306241.506551</v>
          </cell>
        </row>
        <row r="2716">
          <cell r="F2716" t="str">
            <v>B-19</v>
          </cell>
          <cell r="G2716" t="str">
            <v>Trans</v>
          </cell>
          <cell r="I2716" t="str">
            <v>Energy</v>
          </cell>
          <cell r="J2716" t="str">
            <v>Winter</v>
          </cell>
          <cell r="K2716" t="str">
            <v>Off Peak</v>
          </cell>
          <cell r="O2716" t="str">
            <v>N/A</v>
          </cell>
          <cell r="T2716">
            <v>65579497.518883996</v>
          </cell>
        </row>
        <row r="2717">
          <cell r="F2717" t="str">
            <v>B-19</v>
          </cell>
          <cell r="G2717" t="str">
            <v>Trans</v>
          </cell>
          <cell r="I2717" t="str">
            <v>Energy</v>
          </cell>
          <cell r="J2717" t="str">
            <v>Winter</v>
          </cell>
          <cell r="K2717" t="str">
            <v>Off Peak</v>
          </cell>
          <cell r="O2717" t="str">
            <v>N/A</v>
          </cell>
          <cell r="T2717">
            <v>865525633.25376105</v>
          </cell>
        </row>
        <row r="2718">
          <cell r="F2718" t="str">
            <v>B-19</v>
          </cell>
          <cell r="G2718" t="str">
            <v>Trans</v>
          </cell>
          <cell r="I2718" t="str">
            <v>Energy</v>
          </cell>
          <cell r="J2718" t="str">
            <v>Winter</v>
          </cell>
          <cell r="K2718" t="str">
            <v>Off Peak</v>
          </cell>
          <cell r="O2718" t="str">
            <v>N/A</v>
          </cell>
          <cell r="T2718">
            <v>2382754.354121</v>
          </cell>
        </row>
        <row r="2719">
          <cell r="F2719" t="str">
            <v>B-19</v>
          </cell>
          <cell r="G2719" t="str">
            <v>Trans</v>
          </cell>
          <cell r="I2719" t="str">
            <v>Energy</v>
          </cell>
          <cell r="J2719" t="str">
            <v>Winter</v>
          </cell>
          <cell r="K2719" t="str">
            <v>Part Peak</v>
          </cell>
          <cell r="O2719" t="str">
            <v>N/A</v>
          </cell>
          <cell r="T2719">
            <v>19887533.197944999</v>
          </cell>
        </row>
        <row r="2720">
          <cell r="F2720" t="str">
            <v>B-19</v>
          </cell>
          <cell r="G2720" t="str">
            <v>Trans</v>
          </cell>
          <cell r="I2720" t="str">
            <v>Energy</v>
          </cell>
          <cell r="J2720" t="str">
            <v>Winter</v>
          </cell>
          <cell r="K2720" t="str">
            <v>Part Peak</v>
          </cell>
          <cell r="O2720" t="str">
            <v>N/A</v>
          </cell>
          <cell r="T2720">
            <v>279208937.13447201</v>
          </cell>
        </row>
        <row r="2721">
          <cell r="F2721" t="str">
            <v>B-19</v>
          </cell>
          <cell r="G2721" t="str">
            <v>Trans</v>
          </cell>
          <cell r="I2721" t="str">
            <v>Energy</v>
          </cell>
          <cell r="J2721" t="str">
            <v>Winter</v>
          </cell>
          <cell r="K2721" t="str">
            <v>Part Peak</v>
          </cell>
          <cell r="O2721" t="str">
            <v>N/A</v>
          </cell>
          <cell r="T2721">
            <v>646573.38876600005</v>
          </cell>
        </row>
        <row r="2722">
          <cell r="F2722" t="str">
            <v>B-19</v>
          </cell>
          <cell r="G2722" t="str">
            <v>Trans</v>
          </cell>
          <cell r="I2722" t="str">
            <v>Energy</v>
          </cell>
          <cell r="J2722" t="str">
            <v>Winter</v>
          </cell>
          <cell r="K2722" t="str">
            <v>Super Off</v>
          </cell>
          <cell r="O2722" t="str">
            <v>N/A</v>
          </cell>
          <cell r="T2722">
            <v>5747422.7395390002</v>
          </cell>
        </row>
        <row r="2723">
          <cell r="F2723" t="str">
            <v>B-19</v>
          </cell>
          <cell r="G2723" t="str">
            <v>Trans</v>
          </cell>
          <cell r="I2723" t="str">
            <v>Energy</v>
          </cell>
          <cell r="J2723" t="str">
            <v>Winter</v>
          </cell>
          <cell r="K2723" t="str">
            <v>Super Off</v>
          </cell>
          <cell r="O2723" t="str">
            <v>N/A</v>
          </cell>
          <cell r="T2723">
            <v>80749832.12771</v>
          </cell>
        </row>
        <row r="2724">
          <cell r="F2724" t="str">
            <v>B-19</v>
          </cell>
          <cell r="G2724" t="str">
            <v>Trans</v>
          </cell>
          <cell r="I2724" t="str">
            <v>Energy</v>
          </cell>
          <cell r="J2724" t="str">
            <v>Winter</v>
          </cell>
          <cell r="K2724" t="str">
            <v>Super Off</v>
          </cell>
          <cell r="O2724" t="str">
            <v>N/A</v>
          </cell>
          <cell r="T2724">
            <v>207939.767345</v>
          </cell>
        </row>
        <row r="2725">
          <cell r="F2725" t="str">
            <v>B-19</v>
          </cell>
          <cell r="G2725" t="str">
            <v>Trans</v>
          </cell>
          <cell r="I2725" t="str">
            <v>Other Standby Revenue</v>
          </cell>
          <cell r="J2725" t="str">
            <v>N/A</v>
          </cell>
          <cell r="K2725" t="str">
            <v>N/A</v>
          </cell>
          <cell r="O2725" t="str">
            <v>N/A</v>
          </cell>
          <cell r="T2725">
            <v>25593.640777000001</v>
          </cell>
        </row>
        <row r="2726">
          <cell r="F2726" t="str">
            <v>B-19</v>
          </cell>
          <cell r="G2726" t="str">
            <v>Trans</v>
          </cell>
          <cell r="I2726" t="str">
            <v>Other Standby Revenue</v>
          </cell>
          <cell r="J2726" t="str">
            <v>N/A</v>
          </cell>
          <cell r="K2726" t="str">
            <v>N/A</v>
          </cell>
          <cell r="O2726" t="str">
            <v>N/A</v>
          </cell>
          <cell r="T2726">
            <v>15334.316135000001</v>
          </cell>
        </row>
        <row r="2727">
          <cell r="F2727" t="str">
            <v>B-19</v>
          </cell>
          <cell r="G2727" t="str">
            <v>Trans</v>
          </cell>
          <cell r="I2727" t="str">
            <v>Other Standby Revenue</v>
          </cell>
          <cell r="J2727" t="str">
            <v>N/A</v>
          </cell>
          <cell r="K2727" t="str">
            <v>N/A</v>
          </cell>
          <cell r="O2727" t="str">
            <v>N/A</v>
          </cell>
          <cell r="T2727">
            <v>1138.6988710000001</v>
          </cell>
        </row>
        <row r="2728">
          <cell r="F2728" t="str">
            <v>B-19</v>
          </cell>
          <cell r="G2728" t="str">
            <v>Trans</v>
          </cell>
          <cell r="I2728" t="str">
            <v>Other Standby Revenue</v>
          </cell>
          <cell r="J2728" t="str">
            <v>N/A</v>
          </cell>
          <cell r="K2728" t="str">
            <v>N/A</v>
          </cell>
          <cell r="O2728" t="str">
            <v>N/A</v>
          </cell>
          <cell r="T2728">
            <v>3794.7625819999994</v>
          </cell>
        </row>
        <row r="2729">
          <cell r="F2729" t="str">
            <v>B-19</v>
          </cell>
          <cell r="G2729" t="str">
            <v>Trans</v>
          </cell>
          <cell r="I2729" t="str">
            <v>Other Standby Revenue</v>
          </cell>
          <cell r="J2729" t="str">
            <v>N/A</v>
          </cell>
          <cell r="K2729" t="str">
            <v>N/A</v>
          </cell>
          <cell r="O2729" t="str">
            <v>N/A</v>
          </cell>
          <cell r="T2729">
            <v>0</v>
          </cell>
        </row>
        <row r="2730">
          <cell r="F2730" t="str">
            <v>B-19</v>
          </cell>
          <cell r="G2730" t="str">
            <v>Trans</v>
          </cell>
          <cell r="I2730" t="str">
            <v>Other Standby Revenue</v>
          </cell>
          <cell r="J2730" t="str">
            <v>N/A</v>
          </cell>
          <cell r="K2730" t="str">
            <v>N/A</v>
          </cell>
          <cell r="O2730" t="str">
            <v>N/A</v>
          </cell>
          <cell r="T2730">
            <v>4542.7849180000003</v>
          </cell>
        </row>
        <row r="2731">
          <cell r="F2731" t="str">
            <v>B-19</v>
          </cell>
          <cell r="G2731" t="str">
            <v>Distribution</v>
          </cell>
          <cell r="I2731" t="str">
            <v>Demand</v>
          </cell>
          <cell r="J2731" t="str">
            <v>Summer</v>
          </cell>
          <cell r="K2731" t="str">
            <v>Part Peak</v>
          </cell>
          <cell r="O2731" t="str">
            <v>N/A</v>
          </cell>
          <cell r="T2731">
            <v>122510.63697399999</v>
          </cell>
        </row>
        <row r="2732">
          <cell r="F2732" t="str">
            <v>B-19</v>
          </cell>
          <cell r="G2732" t="str">
            <v>Distribution</v>
          </cell>
          <cell r="I2732" t="str">
            <v>Demand</v>
          </cell>
          <cell r="J2732" t="str">
            <v>Summer</v>
          </cell>
          <cell r="K2732" t="str">
            <v>Peak</v>
          </cell>
          <cell r="O2732" t="str">
            <v>N/A</v>
          </cell>
          <cell r="T2732">
            <v>138876.91940800002</v>
          </cell>
        </row>
        <row r="2733">
          <cell r="F2733" t="str">
            <v>B-19</v>
          </cell>
          <cell r="G2733" t="str">
            <v>Distribution</v>
          </cell>
          <cell r="I2733" t="str">
            <v>Demand</v>
          </cell>
          <cell r="J2733" t="str">
            <v>Winter</v>
          </cell>
          <cell r="K2733" t="str">
            <v>Maximum kW</v>
          </cell>
          <cell r="O2733" t="str">
            <v>N/A</v>
          </cell>
          <cell r="T2733">
            <v>259796.750218</v>
          </cell>
        </row>
        <row r="2734">
          <cell r="F2734" t="str">
            <v>B-19</v>
          </cell>
          <cell r="G2734" t="str">
            <v>Distribution</v>
          </cell>
          <cell r="I2734" t="str">
            <v>Demand</v>
          </cell>
          <cell r="J2734" t="str">
            <v>Winter</v>
          </cell>
          <cell r="K2734" t="str">
            <v>Part Peak</v>
          </cell>
          <cell r="O2734" t="str">
            <v>N/A</v>
          </cell>
          <cell r="T2734">
            <v>273179.03612</v>
          </cell>
        </row>
        <row r="2735">
          <cell r="F2735" t="str">
            <v>B-19</v>
          </cell>
          <cell r="G2735" t="str">
            <v>Distribution</v>
          </cell>
          <cell r="I2735" t="str">
            <v>Energy</v>
          </cell>
          <cell r="J2735" t="str">
            <v>Summer</v>
          </cell>
          <cell r="K2735" t="str">
            <v>Off Peak</v>
          </cell>
          <cell r="O2735" t="str">
            <v>N/A</v>
          </cell>
          <cell r="T2735">
            <v>58925112.066903993</v>
          </cell>
        </row>
        <row r="2736">
          <cell r="F2736" t="str">
            <v>B-19</v>
          </cell>
          <cell r="G2736" t="str">
            <v>Distribution</v>
          </cell>
          <cell r="I2736" t="str">
            <v>Energy</v>
          </cell>
          <cell r="J2736" t="str">
            <v>Summer</v>
          </cell>
          <cell r="K2736" t="str">
            <v>Part Peak</v>
          </cell>
          <cell r="O2736" t="str">
            <v>N/A</v>
          </cell>
          <cell r="T2736">
            <v>14524134.542145999</v>
          </cell>
        </row>
        <row r="2737">
          <cell r="F2737" t="str">
            <v>B-19</v>
          </cell>
          <cell r="G2737" t="str">
            <v>Distribution</v>
          </cell>
          <cell r="I2737" t="str">
            <v>Energy</v>
          </cell>
          <cell r="J2737" t="str">
            <v>Summer</v>
          </cell>
          <cell r="K2737" t="str">
            <v>Peak</v>
          </cell>
          <cell r="O2737" t="str">
            <v>N/A</v>
          </cell>
          <cell r="T2737">
            <v>21359634.931065999</v>
          </cell>
        </row>
        <row r="2738">
          <cell r="F2738" t="str">
            <v>B-19</v>
          </cell>
          <cell r="G2738" t="str">
            <v>Distribution</v>
          </cell>
          <cell r="I2738" t="str">
            <v>Energy</v>
          </cell>
          <cell r="J2738" t="str">
            <v>Winter</v>
          </cell>
          <cell r="K2738" t="str">
            <v>Off Peak</v>
          </cell>
          <cell r="O2738" t="str">
            <v>N/A</v>
          </cell>
          <cell r="T2738">
            <v>137093950.40653899</v>
          </cell>
        </row>
        <row r="2739">
          <cell r="F2739" t="str">
            <v>B-19</v>
          </cell>
          <cell r="G2739" t="str">
            <v>Distribution</v>
          </cell>
          <cell r="I2739" t="str">
            <v>Energy</v>
          </cell>
          <cell r="J2739" t="str">
            <v>Winter</v>
          </cell>
          <cell r="K2739" t="str">
            <v>Part Peak</v>
          </cell>
          <cell r="O2739" t="str">
            <v>N/A</v>
          </cell>
          <cell r="T2739">
            <v>44735440.047339</v>
          </cell>
        </row>
        <row r="2740">
          <cell r="F2740" t="str">
            <v>B-19</v>
          </cell>
          <cell r="G2740" t="str">
            <v>Distribution</v>
          </cell>
          <cell r="I2740" t="str">
            <v>Energy</v>
          </cell>
          <cell r="J2740" t="str">
            <v>Winter</v>
          </cell>
          <cell r="K2740" t="str">
            <v>Super Off</v>
          </cell>
          <cell r="O2740" t="str">
            <v>N/A</v>
          </cell>
          <cell r="T2740">
            <v>10128702.140552001</v>
          </cell>
        </row>
        <row r="2741">
          <cell r="F2741" t="str">
            <v>B-19</v>
          </cell>
          <cell r="G2741" t="str">
            <v>Distribution</v>
          </cell>
          <cell r="I2741" t="str">
            <v>Energy</v>
          </cell>
          <cell r="J2741" t="str">
            <v>Summer</v>
          </cell>
          <cell r="K2741" t="str">
            <v>Off Peak</v>
          </cell>
          <cell r="O2741" t="str">
            <v>N/A</v>
          </cell>
          <cell r="T2741">
            <v>28419200.488141</v>
          </cell>
        </row>
        <row r="2742">
          <cell r="F2742" t="str">
            <v>B-19</v>
          </cell>
          <cell r="G2742" t="str">
            <v>Distribution</v>
          </cell>
          <cell r="I2742" t="str">
            <v>Energy</v>
          </cell>
          <cell r="J2742" t="str">
            <v>Summer</v>
          </cell>
          <cell r="K2742" t="str">
            <v>Part Peak</v>
          </cell>
          <cell r="O2742" t="str">
            <v>N/A</v>
          </cell>
          <cell r="T2742">
            <v>7313010.8019909998</v>
          </cell>
        </row>
        <row r="2743">
          <cell r="F2743" t="str">
            <v>B-19</v>
          </cell>
          <cell r="G2743" t="str">
            <v>Distribution</v>
          </cell>
          <cell r="I2743" t="str">
            <v>Energy</v>
          </cell>
          <cell r="J2743" t="str">
            <v>Summer</v>
          </cell>
          <cell r="K2743" t="str">
            <v>Peak</v>
          </cell>
          <cell r="O2743" t="str">
            <v>N/A</v>
          </cell>
          <cell r="T2743">
            <v>10140942.338238001</v>
          </cell>
        </row>
        <row r="2744">
          <cell r="F2744" t="str">
            <v>B-19</v>
          </cell>
          <cell r="G2744" t="str">
            <v>Distribution</v>
          </cell>
          <cell r="I2744" t="str">
            <v>Energy</v>
          </cell>
          <cell r="J2744" t="str">
            <v>Winter</v>
          </cell>
          <cell r="K2744" t="str">
            <v>Off Peak</v>
          </cell>
          <cell r="O2744" t="str">
            <v>N/A</v>
          </cell>
          <cell r="T2744">
            <v>65579497.518883996</v>
          </cell>
        </row>
        <row r="2745">
          <cell r="F2745" t="str">
            <v>B-19</v>
          </cell>
          <cell r="G2745" t="str">
            <v>Distribution</v>
          </cell>
          <cell r="I2745" t="str">
            <v>Energy</v>
          </cell>
          <cell r="J2745" t="str">
            <v>Winter</v>
          </cell>
          <cell r="K2745" t="str">
            <v>Part Peak</v>
          </cell>
          <cell r="O2745" t="str">
            <v>N/A</v>
          </cell>
          <cell r="T2745">
            <v>19887533.197944999</v>
          </cell>
        </row>
        <row r="2746">
          <cell r="F2746" t="str">
            <v>B-19</v>
          </cell>
          <cell r="G2746" t="str">
            <v>Distribution</v>
          </cell>
          <cell r="I2746" t="str">
            <v>Energy</v>
          </cell>
          <cell r="J2746" t="str">
            <v>Winter</v>
          </cell>
          <cell r="K2746" t="str">
            <v>Super Off</v>
          </cell>
          <cell r="O2746" t="str">
            <v>N/A</v>
          </cell>
          <cell r="T2746">
            <v>5747422.7395390002</v>
          </cell>
        </row>
        <row r="2747">
          <cell r="F2747" t="str">
            <v>B-19</v>
          </cell>
          <cell r="G2747" t="str">
            <v>Generation</v>
          </cell>
          <cell r="I2747" t="str">
            <v>Energy</v>
          </cell>
          <cell r="J2747" t="str">
            <v>Summer</v>
          </cell>
          <cell r="K2747" t="str">
            <v>Off Peak</v>
          </cell>
          <cell r="O2747" t="str">
            <v>N/A</v>
          </cell>
          <cell r="T2747">
            <v>58925112.066903993</v>
          </cell>
        </row>
        <row r="2748">
          <cell r="F2748" t="str">
            <v>B-19</v>
          </cell>
          <cell r="G2748" t="str">
            <v>Generation</v>
          </cell>
          <cell r="I2748" t="str">
            <v>Energy</v>
          </cell>
          <cell r="J2748" t="str">
            <v>Summer</v>
          </cell>
          <cell r="K2748" t="str">
            <v>Part Peak</v>
          </cell>
          <cell r="O2748" t="str">
            <v>N/A</v>
          </cell>
          <cell r="T2748">
            <v>14524134.542145999</v>
          </cell>
        </row>
        <row r="2749">
          <cell r="F2749" t="str">
            <v>B-19</v>
          </cell>
          <cell r="G2749" t="str">
            <v>Generation</v>
          </cell>
          <cell r="I2749" t="str">
            <v>Energy</v>
          </cell>
          <cell r="J2749" t="str">
            <v>Summer</v>
          </cell>
          <cell r="K2749" t="str">
            <v>Peak</v>
          </cell>
          <cell r="O2749" t="str">
            <v>N/A</v>
          </cell>
          <cell r="T2749">
            <v>21359634.931065999</v>
          </cell>
        </row>
        <row r="2750">
          <cell r="F2750" t="str">
            <v>B-19</v>
          </cell>
          <cell r="G2750" t="str">
            <v>Generation</v>
          </cell>
          <cell r="I2750" t="str">
            <v>Energy</v>
          </cell>
          <cell r="J2750" t="str">
            <v>Winter</v>
          </cell>
          <cell r="K2750" t="str">
            <v>Off Peak</v>
          </cell>
          <cell r="O2750" t="str">
            <v>N/A</v>
          </cell>
          <cell r="T2750">
            <v>137093950.40653899</v>
          </cell>
        </row>
        <row r="2751">
          <cell r="F2751" t="str">
            <v>B-19</v>
          </cell>
          <cell r="G2751" t="str">
            <v>Generation</v>
          </cell>
          <cell r="I2751" t="str">
            <v>Energy</v>
          </cell>
          <cell r="J2751" t="str">
            <v>Winter</v>
          </cell>
          <cell r="K2751" t="str">
            <v>Part Peak</v>
          </cell>
          <cell r="O2751" t="str">
            <v>N/A</v>
          </cell>
          <cell r="T2751">
            <v>44735440.047339</v>
          </cell>
        </row>
        <row r="2752">
          <cell r="F2752" t="str">
            <v>B-19</v>
          </cell>
          <cell r="G2752" t="str">
            <v>Generation</v>
          </cell>
          <cell r="I2752" t="str">
            <v>Energy</v>
          </cell>
          <cell r="J2752" t="str">
            <v>Winter</v>
          </cell>
          <cell r="K2752" t="str">
            <v>Super Off</v>
          </cell>
          <cell r="O2752" t="str">
            <v>N/A</v>
          </cell>
          <cell r="T2752">
            <v>10128702.140552001</v>
          </cell>
        </row>
        <row r="2753">
          <cell r="F2753" t="str">
            <v>B-19</v>
          </cell>
          <cell r="G2753" t="str">
            <v>Generation</v>
          </cell>
          <cell r="I2753" t="str">
            <v>Energy</v>
          </cell>
          <cell r="J2753" t="str">
            <v>Summer</v>
          </cell>
          <cell r="K2753" t="str">
            <v>Off Peak</v>
          </cell>
          <cell r="O2753" t="str">
            <v>N/A</v>
          </cell>
          <cell r="T2753">
            <v>28419200.488141</v>
          </cell>
        </row>
        <row r="2754">
          <cell r="F2754" t="str">
            <v>B-19</v>
          </cell>
          <cell r="G2754" t="str">
            <v>Generation</v>
          </cell>
          <cell r="I2754" t="str">
            <v>Energy</v>
          </cell>
          <cell r="J2754" t="str">
            <v>Summer</v>
          </cell>
          <cell r="K2754" t="str">
            <v>Part Peak</v>
          </cell>
          <cell r="O2754" t="str">
            <v>N/A</v>
          </cell>
          <cell r="T2754">
            <v>7313010.8019909998</v>
          </cell>
        </row>
        <row r="2755">
          <cell r="F2755" t="str">
            <v>B-19</v>
          </cell>
          <cell r="G2755" t="str">
            <v>Generation</v>
          </cell>
          <cell r="I2755" t="str">
            <v>Energy</v>
          </cell>
          <cell r="J2755" t="str">
            <v>Summer</v>
          </cell>
          <cell r="K2755" t="str">
            <v>Peak</v>
          </cell>
          <cell r="O2755" t="str">
            <v>N/A</v>
          </cell>
          <cell r="T2755">
            <v>10140942.338238001</v>
          </cell>
        </row>
        <row r="2756">
          <cell r="F2756" t="str">
            <v>B-19</v>
          </cell>
          <cell r="G2756" t="str">
            <v>Generation</v>
          </cell>
          <cell r="I2756" t="str">
            <v>Energy</v>
          </cell>
          <cell r="J2756" t="str">
            <v>Winter</v>
          </cell>
          <cell r="K2756" t="str">
            <v>Off Peak</v>
          </cell>
          <cell r="O2756" t="str">
            <v>N/A</v>
          </cell>
          <cell r="T2756">
            <v>65579497.518883996</v>
          </cell>
        </row>
        <row r="2757">
          <cell r="F2757" t="str">
            <v>B-19</v>
          </cell>
          <cell r="G2757" t="str">
            <v>Generation</v>
          </cell>
          <cell r="I2757" t="str">
            <v>Energy</v>
          </cell>
          <cell r="J2757" t="str">
            <v>Winter</v>
          </cell>
          <cell r="K2757" t="str">
            <v>Part Peak</v>
          </cell>
          <cell r="O2757" t="str">
            <v>N/A</v>
          </cell>
          <cell r="T2757">
            <v>19887533.197944999</v>
          </cell>
        </row>
        <row r="2758">
          <cell r="F2758" t="str">
            <v>B-19</v>
          </cell>
          <cell r="G2758" t="str">
            <v>Generation</v>
          </cell>
          <cell r="I2758" t="str">
            <v>Energy</v>
          </cell>
          <cell r="J2758" t="str">
            <v>Winter</v>
          </cell>
          <cell r="K2758" t="str">
            <v>Super Off</v>
          </cell>
          <cell r="O2758" t="str">
            <v>N/A</v>
          </cell>
          <cell r="T2758">
            <v>5747422.7395390002</v>
          </cell>
        </row>
        <row r="2759">
          <cell r="F2759" t="str">
            <v>B-19</v>
          </cell>
          <cell r="G2759" t="str">
            <v>RB</v>
          </cell>
          <cell r="I2759" t="str">
            <v>DL</v>
          </cell>
          <cell r="J2759" t="str">
            <v>N/A</v>
          </cell>
          <cell r="K2759" t="str">
            <v>N/A</v>
          </cell>
          <cell r="O2759" t="str">
            <v>N/A</v>
          </cell>
          <cell r="T2759">
            <v>0</v>
          </cell>
        </row>
        <row r="2760">
          <cell r="F2760" t="str">
            <v>B-19</v>
          </cell>
          <cell r="G2760" t="str">
            <v>RB</v>
          </cell>
          <cell r="I2760" t="str">
            <v>DL</v>
          </cell>
          <cell r="J2760" t="str">
            <v>N/A</v>
          </cell>
          <cell r="K2760" t="str">
            <v>N/A</v>
          </cell>
          <cell r="O2760" t="str">
            <v>N/A</v>
          </cell>
          <cell r="T2760">
            <v>0</v>
          </cell>
        </row>
        <row r="2761">
          <cell r="F2761" t="str">
            <v>B-19</v>
          </cell>
          <cell r="G2761" t="str">
            <v>RB</v>
          </cell>
          <cell r="I2761" t="str">
            <v>DL</v>
          </cell>
          <cell r="J2761" t="str">
            <v>N/A</v>
          </cell>
          <cell r="K2761" t="str">
            <v>N/A</v>
          </cell>
          <cell r="O2761" t="str">
            <v>N/A</v>
          </cell>
          <cell r="T2761">
            <v>0</v>
          </cell>
        </row>
        <row r="2762">
          <cell r="F2762" t="str">
            <v>B-19</v>
          </cell>
          <cell r="G2762" t="str">
            <v>RB</v>
          </cell>
          <cell r="I2762" t="str">
            <v>DL</v>
          </cell>
          <cell r="J2762" t="str">
            <v>N/A</v>
          </cell>
          <cell r="K2762" t="str">
            <v>N/A</v>
          </cell>
          <cell r="O2762" t="str">
            <v>N/A</v>
          </cell>
          <cell r="T2762">
            <v>0</v>
          </cell>
        </row>
        <row r="2763">
          <cell r="F2763" t="str">
            <v>B-19</v>
          </cell>
          <cell r="G2763" t="str">
            <v>RB</v>
          </cell>
          <cell r="I2763" t="str">
            <v>DL</v>
          </cell>
          <cell r="J2763" t="str">
            <v>N/A</v>
          </cell>
          <cell r="K2763" t="str">
            <v>N/A</v>
          </cell>
          <cell r="O2763" t="str">
            <v>N/A</v>
          </cell>
          <cell r="T2763">
            <v>0</v>
          </cell>
        </row>
        <row r="2764">
          <cell r="F2764" t="str">
            <v>B-19</v>
          </cell>
          <cell r="G2764" t="str">
            <v>RB</v>
          </cell>
          <cell r="I2764" t="str">
            <v>DL</v>
          </cell>
          <cell r="J2764" t="str">
            <v>N/A</v>
          </cell>
          <cell r="K2764" t="str">
            <v>N/A</v>
          </cell>
          <cell r="O2764" t="str">
            <v>N/A</v>
          </cell>
          <cell r="T2764">
            <v>0</v>
          </cell>
        </row>
        <row r="2765">
          <cell r="F2765" t="str">
            <v>B-19</v>
          </cell>
          <cell r="G2765" t="str">
            <v>RB</v>
          </cell>
          <cell r="I2765" t="str">
            <v>Energy</v>
          </cell>
          <cell r="J2765" t="str">
            <v>Summer</v>
          </cell>
          <cell r="K2765" t="str">
            <v>Off Peak</v>
          </cell>
          <cell r="O2765" t="str">
            <v>N/A</v>
          </cell>
          <cell r="T2765">
            <v>58925112.066903993</v>
          </cell>
        </row>
        <row r="2766">
          <cell r="F2766" t="str">
            <v>B-19</v>
          </cell>
          <cell r="G2766" t="str">
            <v>RB</v>
          </cell>
          <cell r="I2766" t="str">
            <v>Energy</v>
          </cell>
          <cell r="J2766" t="str">
            <v>Summer</v>
          </cell>
          <cell r="K2766" t="str">
            <v>Off Peak</v>
          </cell>
          <cell r="O2766" t="str">
            <v>N/A</v>
          </cell>
          <cell r="T2766">
            <v>143383530.03368902</v>
          </cell>
        </row>
        <row r="2767">
          <cell r="F2767" t="str">
            <v>B-19</v>
          </cell>
          <cell r="G2767" t="str">
            <v>RB</v>
          </cell>
          <cell r="I2767" t="str">
            <v>Energy</v>
          </cell>
          <cell r="J2767" t="str">
            <v>Summer</v>
          </cell>
          <cell r="K2767" t="str">
            <v>Off Peak</v>
          </cell>
          <cell r="O2767" t="str">
            <v>N/A</v>
          </cell>
          <cell r="T2767">
            <v>1205539.4655480001</v>
          </cell>
        </row>
        <row r="2768">
          <cell r="F2768" t="str">
            <v>B-19</v>
          </cell>
          <cell r="G2768" t="str">
            <v>RB</v>
          </cell>
          <cell r="I2768" t="str">
            <v>Energy</v>
          </cell>
          <cell r="J2768" t="str">
            <v>Summer</v>
          </cell>
          <cell r="K2768" t="str">
            <v>Part Peak</v>
          </cell>
          <cell r="O2768" t="str">
            <v>N/A</v>
          </cell>
          <cell r="T2768">
            <v>14524134.542145999</v>
          </cell>
        </row>
        <row r="2769">
          <cell r="F2769" t="str">
            <v>B-19</v>
          </cell>
          <cell r="G2769" t="str">
            <v>RB</v>
          </cell>
          <cell r="I2769" t="str">
            <v>Energy</v>
          </cell>
          <cell r="J2769" t="str">
            <v>Summer</v>
          </cell>
          <cell r="K2769" t="str">
            <v>Part Peak</v>
          </cell>
          <cell r="O2769" t="str">
            <v>N/A</v>
          </cell>
          <cell r="T2769">
            <v>25742372.254190996</v>
          </cell>
        </row>
        <row r="2770">
          <cell r="F2770" t="str">
            <v>B-19</v>
          </cell>
          <cell r="G2770" t="str">
            <v>RB</v>
          </cell>
          <cell r="I2770" t="str">
            <v>Energy</v>
          </cell>
          <cell r="J2770" t="str">
            <v>Summer</v>
          </cell>
          <cell r="K2770" t="str">
            <v>Part Peak</v>
          </cell>
          <cell r="O2770" t="str">
            <v>N/A</v>
          </cell>
          <cell r="T2770">
            <v>297999.51916199998</v>
          </cell>
        </row>
        <row r="2771">
          <cell r="F2771" t="str">
            <v>B-19</v>
          </cell>
          <cell r="G2771" t="str">
            <v>RB</v>
          </cell>
          <cell r="I2771" t="str">
            <v>Energy</v>
          </cell>
          <cell r="J2771" t="str">
            <v>Summer</v>
          </cell>
          <cell r="K2771" t="str">
            <v>Peak</v>
          </cell>
          <cell r="O2771" t="str">
            <v>N/A</v>
          </cell>
          <cell r="T2771">
            <v>21359634.931065999</v>
          </cell>
        </row>
        <row r="2772">
          <cell r="F2772" t="str">
            <v>B-19</v>
          </cell>
          <cell r="G2772" t="str">
            <v>RB</v>
          </cell>
          <cell r="I2772" t="str">
            <v>Energy</v>
          </cell>
          <cell r="J2772" t="str">
            <v>Summer</v>
          </cell>
          <cell r="K2772" t="str">
            <v>Peak</v>
          </cell>
          <cell r="O2772" t="str">
            <v>N/A</v>
          </cell>
          <cell r="T2772">
            <v>56392668.927670002</v>
          </cell>
        </row>
        <row r="2773">
          <cell r="F2773" t="str">
            <v>B-19</v>
          </cell>
          <cell r="G2773" t="str">
            <v>RB</v>
          </cell>
          <cell r="I2773" t="str">
            <v>Energy</v>
          </cell>
          <cell r="J2773" t="str">
            <v>Summer</v>
          </cell>
          <cell r="K2773" t="str">
            <v>Peak</v>
          </cell>
          <cell r="O2773" t="str">
            <v>N/A</v>
          </cell>
          <cell r="T2773">
            <v>361379.35972000001</v>
          </cell>
        </row>
        <row r="2774">
          <cell r="F2774" t="str">
            <v>B-19</v>
          </cell>
          <cell r="G2774" t="str">
            <v>RB</v>
          </cell>
          <cell r="I2774" t="str">
            <v>Energy</v>
          </cell>
          <cell r="J2774" t="str">
            <v>Winter</v>
          </cell>
          <cell r="K2774" t="str">
            <v>Off Peak</v>
          </cell>
          <cell r="O2774" t="str">
            <v>N/A</v>
          </cell>
          <cell r="T2774">
            <v>137093950.40653899</v>
          </cell>
        </row>
        <row r="2775">
          <cell r="F2775" t="str">
            <v>B-19</v>
          </cell>
          <cell r="G2775" t="str">
            <v>RB</v>
          </cell>
          <cell r="I2775" t="str">
            <v>Energy</v>
          </cell>
          <cell r="J2775" t="str">
            <v>Winter</v>
          </cell>
          <cell r="K2775" t="str">
            <v>Off Peak</v>
          </cell>
          <cell r="O2775" t="str">
            <v>N/A</v>
          </cell>
          <cell r="T2775">
            <v>315624682.13320398</v>
          </cell>
        </row>
        <row r="2776">
          <cell r="F2776" t="str">
            <v>B-19</v>
          </cell>
          <cell r="G2776" t="str">
            <v>RB</v>
          </cell>
          <cell r="I2776" t="str">
            <v>Energy</v>
          </cell>
          <cell r="J2776" t="str">
            <v>Winter</v>
          </cell>
          <cell r="K2776" t="str">
            <v>Off Peak</v>
          </cell>
          <cell r="O2776" t="str">
            <v>N/A</v>
          </cell>
          <cell r="T2776">
            <v>2933024.5660850001</v>
          </cell>
        </row>
        <row r="2777">
          <cell r="F2777" t="str">
            <v>B-19</v>
          </cell>
          <cell r="G2777" t="str">
            <v>RB</v>
          </cell>
          <cell r="I2777" t="str">
            <v>Energy</v>
          </cell>
          <cell r="J2777" t="str">
            <v>Winter</v>
          </cell>
          <cell r="K2777" t="str">
            <v>Part Peak</v>
          </cell>
          <cell r="O2777" t="str">
            <v>N/A</v>
          </cell>
          <cell r="T2777">
            <v>44735440.047339</v>
          </cell>
        </row>
        <row r="2778">
          <cell r="F2778" t="str">
            <v>B-19</v>
          </cell>
          <cell r="G2778" t="str">
            <v>RB</v>
          </cell>
          <cell r="I2778" t="str">
            <v>Energy</v>
          </cell>
          <cell r="J2778" t="str">
            <v>Winter</v>
          </cell>
          <cell r="K2778" t="str">
            <v>Part Peak</v>
          </cell>
          <cell r="O2778" t="str">
            <v>N/A</v>
          </cell>
          <cell r="T2778">
            <v>123414142.36082399</v>
          </cell>
        </row>
        <row r="2779">
          <cell r="F2779" t="str">
            <v>B-19</v>
          </cell>
          <cell r="G2779" t="str">
            <v>RB</v>
          </cell>
          <cell r="I2779" t="str">
            <v>Energy</v>
          </cell>
          <cell r="J2779" t="str">
            <v>Winter</v>
          </cell>
          <cell r="K2779" t="str">
            <v>Part Peak</v>
          </cell>
          <cell r="O2779" t="str">
            <v>N/A</v>
          </cell>
          <cell r="T2779">
            <v>747278.93178900005</v>
          </cell>
        </row>
        <row r="2780">
          <cell r="F2780" t="str">
            <v>B-19</v>
          </cell>
          <cell r="G2780" t="str">
            <v>RB</v>
          </cell>
          <cell r="I2780" t="str">
            <v>Energy</v>
          </cell>
          <cell r="J2780" t="str">
            <v>Winter</v>
          </cell>
          <cell r="K2780" t="str">
            <v>Super Off</v>
          </cell>
          <cell r="O2780" t="str">
            <v>N/A</v>
          </cell>
          <cell r="T2780">
            <v>10128702.140552001</v>
          </cell>
        </row>
        <row r="2781">
          <cell r="F2781" t="str">
            <v>B-19</v>
          </cell>
          <cell r="G2781" t="str">
            <v>RB</v>
          </cell>
          <cell r="I2781" t="str">
            <v>Energy</v>
          </cell>
          <cell r="J2781" t="str">
            <v>Winter</v>
          </cell>
          <cell r="K2781" t="str">
            <v>Super Off</v>
          </cell>
          <cell r="O2781" t="str">
            <v>N/A</v>
          </cell>
          <cell r="T2781">
            <v>62279938.691081002</v>
          </cell>
        </row>
        <row r="2782">
          <cell r="F2782" t="str">
            <v>B-19</v>
          </cell>
          <cell r="G2782" t="str">
            <v>RB</v>
          </cell>
          <cell r="I2782" t="str">
            <v>Energy</v>
          </cell>
          <cell r="J2782" t="str">
            <v>Winter</v>
          </cell>
          <cell r="K2782" t="str">
            <v>Super Off</v>
          </cell>
          <cell r="O2782" t="str">
            <v>N/A</v>
          </cell>
          <cell r="T2782">
            <v>228620.093226</v>
          </cell>
        </row>
        <row r="2783">
          <cell r="F2783" t="str">
            <v>B-19</v>
          </cell>
          <cell r="G2783" t="str">
            <v>RB</v>
          </cell>
          <cell r="I2783" t="str">
            <v>Energy</v>
          </cell>
          <cell r="J2783" t="str">
            <v>Summer</v>
          </cell>
          <cell r="K2783" t="str">
            <v>Off Peak</v>
          </cell>
          <cell r="O2783" t="str">
            <v>N/A</v>
          </cell>
          <cell r="T2783">
            <v>28419200.488141</v>
          </cell>
        </row>
        <row r="2784">
          <cell r="F2784" t="str">
            <v>B-19</v>
          </cell>
          <cell r="G2784" t="str">
            <v>RB</v>
          </cell>
          <cell r="I2784" t="str">
            <v>Energy</v>
          </cell>
          <cell r="J2784" t="str">
            <v>Summer</v>
          </cell>
          <cell r="K2784" t="str">
            <v>Off Peak</v>
          </cell>
          <cell r="O2784" t="str">
            <v>N/A</v>
          </cell>
          <cell r="T2784">
            <v>414986035.73017597</v>
          </cell>
        </row>
        <row r="2785">
          <cell r="F2785" t="str">
            <v>B-19</v>
          </cell>
          <cell r="G2785" t="str">
            <v>RB</v>
          </cell>
          <cell r="I2785" t="str">
            <v>Energy</v>
          </cell>
          <cell r="J2785" t="str">
            <v>Summer</v>
          </cell>
          <cell r="K2785" t="str">
            <v>Off Peak</v>
          </cell>
          <cell r="O2785" t="str">
            <v>N/A</v>
          </cell>
          <cell r="T2785">
            <v>913600.51141299994</v>
          </cell>
        </row>
        <row r="2786">
          <cell r="F2786" t="str">
            <v>B-19</v>
          </cell>
          <cell r="G2786" t="str">
            <v>RB</v>
          </cell>
          <cell r="I2786" t="str">
            <v>Energy</v>
          </cell>
          <cell r="J2786" t="str">
            <v>Summer</v>
          </cell>
          <cell r="K2786" t="str">
            <v>Part Peak</v>
          </cell>
          <cell r="O2786" t="str">
            <v>N/A</v>
          </cell>
          <cell r="T2786">
            <v>7313010.8019909998</v>
          </cell>
        </row>
        <row r="2787">
          <cell r="F2787" t="str">
            <v>B-19</v>
          </cell>
          <cell r="G2787" t="str">
            <v>RB</v>
          </cell>
          <cell r="I2787" t="str">
            <v>Energy</v>
          </cell>
          <cell r="J2787" t="str">
            <v>Summer</v>
          </cell>
          <cell r="K2787" t="str">
            <v>Part Peak</v>
          </cell>
          <cell r="O2787" t="str">
            <v>N/A</v>
          </cell>
          <cell r="T2787">
            <v>116234915.171882</v>
          </cell>
        </row>
        <row r="2788">
          <cell r="F2788" t="str">
            <v>B-19</v>
          </cell>
          <cell r="G2788" t="str">
            <v>RB</v>
          </cell>
          <cell r="I2788" t="str">
            <v>Energy</v>
          </cell>
          <cell r="J2788" t="str">
            <v>Summer</v>
          </cell>
          <cell r="K2788" t="str">
            <v>Part Peak</v>
          </cell>
          <cell r="O2788" t="str">
            <v>N/A</v>
          </cell>
          <cell r="T2788">
            <v>243995.29588200001</v>
          </cell>
        </row>
        <row r="2789">
          <cell r="F2789" t="str">
            <v>B-19</v>
          </cell>
          <cell r="G2789" t="str">
            <v>RB</v>
          </cell>
          <cell r="I2789" t="str">
            <v>Energy</v>
          </cell>
          <cell r="J2789" t="str">
            <v>Summer</v>
          </cell>
          <cell r="K2789" t="str">
            <v>Peak</v>
          </cell>
          <cell r="O2789" t="str">
            <v>N/A</v>
          </cell>
          <cell r="T2789">
            <v>10140942.338238001</v>
          </cell>
        </row>
        <row r="2790">
          <cell r="F2790" t="str">
            <v>B-19</v>
          </cell>
          <cell r="G2790" t="str">
            <v>RB</v>
          </cell>
          <cell r="I2790" t="str">
            <v>Energy</v>
          </cell>
          <cell r="J2790" t="str">
            <v>Summer</v>
          </cell>
          <cell r="K2790" t="str">
            <v>Peak</v>
          </cell>
          <cell r="O2790" t="str">
            <v>N/A</v>
          </cell>
          <cell r="T2790">
            <v>166469822.093238</v>
          </cell>
        </row>
        <row r="2791">
          <cell r="F2791" t="str">
            <v>B-19</v>
          </cell>
          <cell r="G2791" t="str">
            <v>RB</v>
          </cell>
          <cell r="I2791" t="str">
            <v>Energy</v>
          </cell>
          <cell r="J2791" t="str">
            <v>Summer</v>
          </cell>
          <cell r="K2791" t="str">
            <v>Peak</v>
          </cell>
          <cell r="O2791" t="str">
            <v>N/A</v>
          </cell>
          <cell r="T2791">
            <v>306241.506551</v>
          </cell>
        </row>
        <row r="2792">
          <cell r="F2792" t="str">
            <v>B-19</v>
          </cell>
          <cell r="G2792" t="str">
            <v>RB</v>
          </cell>
          <cell r="I2792" t="str">
            <v>Energy</v>
          </cell>
          <cell r="J2792" t="str">
            <v>Winter</v>
          </cell>
          <cell r="K2792" t="str">
            <v>Off Peak</v>
          </cell>
          <cell r="O2792" t="str">
            <v>N/A</v>
          </cell>
          <cell r="T2792">
            <v>65579497.518883996</v>
          </cell>
        </row>
        <row r="2793">
          <cell r="F2793" t="str">
            <v>B-19</v>
          </cell>
          <cell r="G2793" t="str">
            <v>RB</v>
          </cell>
          <cell r="I2793" t="str">
            <v>Energy</v>
          </cell>
          <cell r="J2793" t="str">
            <v>Winter</v>
          </cell>
          <cell r="K2793" t="str">
            <v>Off Peak</v>
          </cell>
          <cell r="O2793" t="str">
            <v>N/A</v>
          </cell>
          <cell r="T2793">
            <v>865525633.25376105</v>
          </cell>
        </row>
        <row r="2794">
          <cell r="F2794" t="str">
            <v>B-19</v>
          </cell>
          <cell r="G2794" t="str">
            <v>RB</v>
          </cell>
          <cell r="I2794" t="str">
            <v>Energy</v>
          </cell>
          <cell r="J2794" t="str">
            <v>Winter</v>
          </cell>
          <cell r="K2794" t="str">
            <v>Off Peak</v>
          </cell>
          <cell r="O2794" t="str">
            <v>N/A</v>
          </cell>
          <cell r="T2794">
            <v>2382754.354121</v>
          </cell>
        </row>
        <row r="2795">
          <cell r="F2795" t="str">
            <v>B-19</v>
          </cell>
          <cell r="G2795" t="str">
            <v>RB</v>
          </cell>
          <cell r="I2795" t="str">
            <v>Energy</v>
          </cell>
          <cell r="J2795" t="str">
            <v>Winter</v>
          </cell>
          <cell r="K2795" t="str">
            <v>Part Peak</v>
          </cell>
          <cell r="O2795" t="str">
            <v>N/A</v>
          </cell>
          <cell r="T2795">
            <v>19887533.197944999</v>
          </cell>
        </row>
        <row r="2796">
          <cell r="F2796" t="str">
            <v>B-19</v>
          </cell>
          <cell r="G2796" t="str">
            <v>RB</v>
          </cell>
          <cell r="I2796" t="str">
            <v>Energy</v>
          </cell>
          <cell r="J2796" t="str">
            <v>Winter</v>
          </cell>
          <cell r="K2796" t="str">
            <v>Part Peak</v>
          </cell>
          <cell r="O2796" t="str">
            <v>N/A</v>
          </cell>
          <cell r="T2796">
            <v>279208937.13447201</v>
          </cell>
        </row>
        <row r="2797">
          <cell r="F2797" t="str">
            <v>B-19</v>
          </cell>
          <cell r="G2797" t="str">
            <v>RB</v>
          </cell>
          <cell r="I2797" t="str">
            <v>Energy</v>
          </cell>
          <cell r="J2797" t="str">
            <v>Winter</v>
          </cell>
          <cell r="K2797" t="str">
            <v>Part Peak</v>
          </cell>
          <cell r="O2797" t="str">
            <v>N/A</v>
          </cell>
          <cell r="T2797">
            <v>646573.38876600005</v>
          </cell>
        </row>
        <row r="2798">
          <cell r="F2798" t="str">
            <v>B-19</v>
          </cell>
          <cell r="G2798" t="str">
            <v>RB</v>
          </cell>
          <cell r="I2798" t="str">
            <v>Energy</v>
          </cell>
          <cell r="J2798" t="str">
            <v>Winter</v>
          </cell>
          <cell r="K2798" t="str">
            <v>Super Off</v>
          </cell>
          <cell r="O2798" t="str">
            <v>N/A</v>
          </cell>
          <cell r="T2798">
            <v>5747422.7395390002</v>
          </cell>
        </row>
        <row r="2799">
          <cell r="F2799" t="str">
            <v>B-19</v>
          </cell>
          <cell r="G2799" t="str">
            <v>RB</v>
          </cell>
          <cell r="I2799" t="str">
            <v>Energy</v>
          </cell>
          <cell r="J2799" t="str">
            <v>Winter</v>
          </cell>
          <cell r="K2799" t="str">
            <v>Super Off</v>
          </cell>
          <cell r="O2799" t="str">
            <v>N/A</v>
          </cell>
          <cell r="T2799">
            <v>80749832.12771</v>
          </cell>
        </row>
        <row r="2800">
          <cell r="F2800" t="str">
            <v>B-19</v>
          </cell>
          <cell r="G2800" t="str">
            <v>RB</v>
          </cell>
          <cell r="I2800" t="str">
            <v>Energy</v>
          </cell>
          <cell r="J2800" t="str">
            <v>Winter</v>
          </cell>
          <cell r="K2800" t="str">
            <v>Super Off</v>
          </cell>
          <cell r="O2800" t="str">
            <v>N/A</v>
          </cell>
          <cell r="T2800">
            <v>207939.767345</v>
          </cell>
        </row>
        <row r="2801">
          <cell r="F2801" t="str">
            <v>B-19</v>
          </cell>
          <cell r="G2801" t="str">
            <v>RBC</v>
          </cell>
          <cell r="I2801" t="str">
            <v>DL</v>
          </cell>
          <cell r="J2801" t="str">
            <v>N/A</v>
          </cell>
          <cell r="K2801" t="str">
            <v>N/A</v>
          </cell>
          <cell r="O2801" t="str">
            <v>N/A</v>
          </cell>
          <cell r="T2801">
            <v>0</v>
          </cell>
        </row>
        <row r="2802">
          <cell r="F2802" t="str">
            <v>B-19</v>
          </cell>
          <cell r="G2802" t="str">
            <v>RBC</v>
          </cell>
          <cell r="I2802" t="str">
            <v>DL</v>
          </cell>
          <cell r="J2802" t="str">
            <v>N/A</v>
          </cell>
          <cell r="K2802" t="str">
            <v>N/A</v>
          </cell>
          <cell r="O2802" t="str">
            <v>N/A</v>
          </cell>
          <cell r="T2802">
            <v>0</v>
          </cell>
        </row>
        <row r="2803">
          <cell r="F2803" t="str">
            <v>B-19</v>
          </cell>
          <cell r="G2803" t="str">
            <v>RBC</v>
          </cell>
          <cell r="I2803" t="str">
            <v>DL</v>
          </cell>
          <cell r="J2803" t="str">
            <v>N/A</v>
          </cell>
          <cell r="K2803" t="str">
            <v>N/A</v>
          </cell>
          <cell r="O2803" t="str">
            <v>N/A</v>
          </cell>
          <cell r="T2803">
            <v>0</v>
          </cell>
        </row>
        <row r="2804">
          <cell r="F2804" t="str">
            <v>B-19</v>
          </cell>
          <cell r="G2804" t="str">
            <v>RBC</v>
          </cell>
          <cell r="I2804" t="str">
            <v>DL</v>
          </cell>
          <cell r="J2804" t="str">
            <v>N/A</v>
          </cell>
          <cell r="K2804" t="str">
            <v>N/A</v>
          </cell>
          <cell r="O2804" t="str">
            <v>N/A</v>
          </cell>
          <cell r="T2804">
            <v>0</v>
          </cell>
        </row>
        <row r="2805">
          <cell r="F2805" t="str">
            <v>B-19</v>
          </cell>
          <cell r="G2805" t="str">
            <v>RBC</v>
          </cell>
          <cell r="I2805" t="str">
            <v>DL</v>
          </cell>
          <cell r="J2805" t="str">
            <v>N/A</v>
          </cell>
          <cell r="K2805" t="str">
            <v>N/A</v>
          </cell>
          <cell r="O2805" t="str">
            <v>N/A</v>
          </cell>
          <cell r="T2805">
            <v>0</v>
          </cell>
        </row>
        <row r="2806">
          <cell r="F2806" t="str">
            <v>B-19</v>
          </cell>
          <cell r="G2806" t="str">
            <v>RBC</v>
          </cell>
          <cell r="I2806" t="str">
            <v>DL</v>
          </cell>
          <cell r="J2806" t="str">
            <v>N/A</v>
          </cell>
          <cell r="K2806" t="str">
            <v>N/A</v>
          </cell>
          <cell r="O2806" t="str">
            <v>N/A</v>
          </cell>
          <cell r="T2806">
            <v>0</v>
          </cell>
        </row>
        <row r="2807">
          <cell r="F2807" t="str">
            <v>B-19</v>
          </cell>
          <cell r="G2807" t="str">
            <v>RBC</v>
          </cell>
          <cell r="I2807" t="str">
            <v>Energy</v>
          </cell>
          <cell r="J2807" t="str">
            <v>Summer</v>
          </cell>
          <cell r="K2807" t="str">
            <v>Off Peak</v>
          </cell>
          <cell r="O2807" t="str">
            <v>N/A</v>
          </cell>
          <cell r="T2807">
            <v>58925112.066903993</v>
          </cell>
        </row>
        <row r="2808">
          <cell r="F2808" t="str">
            <v>B-19</v>
          </cell>
          <cell r="G2808" t="str">
            <v>RBC</v>
          </cell>
          <cell r="I2808" t="str">
            <v>Energy</v>
          </cell>
          <cell r="J2808" t="str">
            <v>Summer</v>
          </cell>
          <cell r="K2808" t="str">
            <v>Off Peak</v>
          </cell>
          <cell r="O2808" t="str">
            <v>N/A</v>
          </cell>
          <cell r="T2808">
            <v>143383530.03368902</v>
          </cell>
        </row>
        <row r="2809">
          <cell r="F2809" t="str">
            <v>B-19</v>
          </cell>
          <cell r="G2809" t="str">
            <v>RBC</v>
          </cell>
          <cell r="I2809" t="str">
            <v>Energy</v>
          </cell>
          <cell r="J2809" t="str">
            <v>Summer</v>
          </cell>
          <cell r="K2809" t="str">
            <v>Off Peak</v>
          </cell>
          <cell r="O2809" t="str">
            <v>N/A</v>
          </cell>
          <cell r="T2809">
            <v>1205539.4655480001</v>
          </cell>
        </row>
        <row r="2810">
          <cell r="F2810" t="str">
            <v>B-19</v>
          </cell>
          <cell r="G2810" t="str">
            <v>RBC</v>
          </cell>
          <cell r="I2810" t="str">
            <v>Energy</v>
          </cell>
          <cell r="J2810" t="str">
            <v>Summer</v>
          </cell>
          <cell r="K2810" t="str">
            <v>Part Peak</v>
          </cell>
          <cell r="O2810" t="str">
            <v>N/A</v>
          </cell>
          <cell r="T2810">
            <v>14524134.542145999</v>
          </cell>
        </row>
        <row r="2811">
          <cell r="F2811" t="str">
            <v>B-19</v>
          </cell>
          <cell r="G2811" t="str">
            <v>RBC</v>
          </cell>
          <cell r="I2811" t="str">
            <v>Energy</v>
          </cell>
          <cell r="J2811" t="str">
            <v>Summer</v>
          </cell>
          <cell r="K2811" t="str">
            <v>Part Peak</v>
          </cell>
          <cell r="O2811" t="str">
            <v>N/A</v>
          </cell>
          <cell r="T2811">
            <v>25742372.254190996</v>
          </cell>
        </row>
        <row r="2812">
          <cell r="F2812" t="str">
            <v>B-19</v>
          </cell>
          <cell r="G2812" t="str">
            <v>RBC</v>
          </cell>
          <cell r="I2812" t="str">
            <v>Energy</v>
          </cell>
          <cell r="J2812" t="str">
            <v>Summer</v>
          </cell>
          <cell r="K2812" t="str">
            <v>Part Peak</v>
          </cell>
          <cell r="O2812" t="str">
            <v>N/A</v>
          </cell>
          <cell r="T2812">
            <v>297999.51916199998</v>
          </cell>
        </row>
        <row r="2813">
          <cell r="F2813" t="str">
            <v>B-19</v>
          </cell>
          <cell r="G2813" t="str">
            <v>RBC</v>
          </cell>
          <cell r="I2813" t="str">
            <v>Energy</v>
          </cell>
          <cell r="J2813" t="str">
            <v>Summer</v>
          </cell>
          <cell r="K2813" t="str">
            <v>Peak</v>
          </cell>
          <cell r="O2813" t="str">
            <v>N/A</v>
          </cell>
          <cell r="T2813">
            <v>21359634.931065999</v>
          </cell>
        </row>
        <row r="2814">
          <cell r="F2814" t="str">
            <v>B-19</v>
          </cell>
          <cell r="G2814" t="str">
            <v>RBC</v>
          </cell>
          <cell r="I2814" t="str">
            <v>Energy</v>
          </cell>
          <cell r="J2814" t="str">
            <v>Summer</v>
          </cell>
          <cell r="K2814" t="str">
            <v>Peak</v>
          </cell>
          <cell r="O2814" t="str">
            <v>N/A</v>
          </cell>
          <cell r="T2814">
            <v>56392668.927670002</v>
          </cell>
        </row>
        <row r="2815">
          <cell r="F2815" t="str">
            <v>B-19</v>
          </cell>
          <cell r="G2815" t="str">
            <v>RBC</v>
          </cell>
          <cell r="I2815" t="str">
            <v>Energy</v>
          </cell>
          <cell r="J2815" t="str">
            <v>Summer</v>
          </cell>
          <cell r="K2815" t="str">
            <v>Peak</v>
          </cell>
          <cell r="O2815" t="str">
            <v>N/A</v>
          </cell>
          <cell r="T2815">
            <v>361379.35972000001</v>
          </cell>
        </row>
        <row r="2816">
          <cell r="F2816" t="str">
            <v>B-19</v>
          </cell>
          <cell r="G2816" t="str">
            <v>RBC</v>
          </cell>
          <cell r="I2816" t="str">
            <v>Energy</v>
          </cell>
          <cell r="J2816" t="str">
            <v>Winter</v>
          </cell>
          <cell r="K2816" t="str">
            <v>Off Peak</v>
          </cell>
          <cell r="O2816" t="str">
            <v>N/A</v>
          </cell>
          <cell r="T2816">
            <v>137093950.40653899</v>
          </cell>
        </row>
        <row r="2817">
          <cell r="F2817" t="str">
            <v>B-19</v>
          </cell>
          <cell r="G2817" t="str">
            <v>RBC</v>
          </cell>
          <cell r="I2817" t="str">
            <v>Energy</v>
          </cell>
          <cell r="J2817" t="str">
            <v>Winter</v>
          </cell>
          <cell r="K2817" t="str">
            <v>Off Peak</v>
          </cell>
          <cell r="O2817" t="str">
            <v>N/A</v>
          </cell>
          <cell r="T2817">
            <v>315624682.13320398</v>
          </cell>
        </row>
        <row r="2818">
          <cell r="F2818" t="str">
            <v>B-19</v>
          </cell>
          <cell r="G2818" t="str">
            <v>RBC</v>
          </cell>
          <cell r="I2818" t="str">
            <v>Energy</v>
          </cell>
          <cell r="J2818" t="str">
            <v>Winter</v>
          </cell>
          <cell r="K2818" t="str">
            <v>Off Peak</v>
          </cell>
          <cell r="O2818" t="str">
            <v>N/A</v>
          </cell>
          <cell r="T2818">
            <v>2933024.5660850001</v>
          </cell>
        </row>
        <row r="2819">
          <cell r="F2819" t="str">
            <v>B-19</v>
          </cell>
          <cell r="G2819" t="str">
            <v>RBC</v>
          </cell>
          <cell r="I2819" t="str">
            <v>Energy</v>
          </cell>
          <cell r="J2819" t="str">
            <v>Winter</v>
          </cell>
          <cell r="K2819" t="str">
            <v>Part Peak</v>
          </cell>
          <cell r="O2819" t="str">
            <v>N/A</v>
          </cell>
          <cell r="T2819">
            <v>44735440.047339</v>
          </cell>
        </row>
        <row r="2820">
          <cell r="F2820" t="str">
            <v>B-19</v>
          </cell>
          <cell r="G2820" t="str">
            <v>RBC</v>
          </cell>
          <cell r="I2820" t="str">
            <v>Energy</v>
          </cell>
          <cell r="J2820" t="str">
            <v>Winter</v>
          </cell>
          <cell r="K2820" t="str">
            <v>Part Peak</v>
          </cell>
          <cell r="O2820" t="str">
            <v>N/A</v>
          </cell>
          <cell r="T2820">
            <v>123414142.36082399</v>
          </cell>
        </row>
        <row r="2821">
          <cell r="F2821" t="str">
            <v>B-19</v>
          </cell>
          <cell r="G2821" t="str">
            <v>RBC</v>
          </cell>
          <cell r="I2821" t="str">
            <v>Energy</v>
          </cell>
          <cell r="J2821" t="str">
            <v>Winter</v>
          </cell>
          <cell r="K2821" t="str">
            <v>Part Peak</v>
          </cell>
          <cell r="O2821" t="str">
            <v>N/A</v>
          </cell>
          <cell r="T2821">
            <v>747278.93178900005</v>
          </cell>
        </row>
        <row r="2822">
          <cell r="F2822" t="str">
            <v>B-19</v>
          </cell>
          <cell r="G2822" t="str">
            <v>RBC</v>
          </cell>
          <cell r="I2822" t="str">
            <v>Energy</v>
          </cell>
          <cell r="J2822" t="str">
            <v>Winter</v>
          </cell>
          <cell r="K2822" t="str">
            <v>Super Off</v>
          </cell>
          <cell r="O2822" t="str">
            <v>N/A</v>
          </cell>
          <cell r="T2822">
            <v>10128702.140552001</v>
          </cell>
        </row>
        <row r="2823">
          <cell r="F2823" t="str">
            <v>B-19</v>
          </cell>
          <cell r="G2823" t="str">
            <v>RBC</v>
          </cell>
          <cell r="I2823" t="str">
            <v>Energy</v>
          </cell>
          <cell r="J2823" t="str">
            <v>Winter</v>
          </cell>
          <cell r="K2823" t="str">
            <v>Super Off</v>
          </cell>
          <cell r="O2823" t="str">
            <v>N/A</v>
          </cell>
          <cell r="T2823">
            <v>62279938.691081002</v>
          </cell>
        </row>
        <row r="2824">
          <cell r="F2824" t="str">
            <v>B-19</v>
          </cell>
          <cell r="G2824" t="str">
            <v>RBC</v>
          </cell>
          <cell r="I2824" t="str">
            <v>Energy</v>
          </cell>
          <cell r="J2824" t="str">
            <v>Winter</v>
          </cell>
          <cell r="K2824" t="str">
            <v>Super Off</v>
          </cell>
          <cell r="O2824" t="str">
            <v>N/A</v>
          </cell>
          <cell r="T2824">
            <v>228620.093226</v>
          </cell>
        </row>
        <row r="2825">
          <cell r="F2825" t="str">
            <v>B-19</v>
          </cell>
          <cell r="G2825" t="str">
            <v>RBC</v>
          </cell>
          <cell r="I2825" t="str">
            <v>Energy</v>
          </cell>
          <cell r="J2825" t="str">
            <v>Summer</v>
          </cell>
          <cell r="K2825" t="str">
            <v>Off Peak</v>
          </cell>
          <cell r="O2825" t="str">
            <v>N/A</v>
          </cell>
          <cell r="T2825">
            <v>28419200.488141</v>
          </cell>
        </row>
        <row r="2826">
          <cell r="F2826" t="str">
            <v>B-19</v>
          </cell>
          <cell r="G2826" t="str">
            <v>RBC</v>
          </cell>
          <cell r="I2826" t="str">
            <v>Energy</v>
          </cell>
          <cell r="J2826" t="str">
            <v>Summer</v>
          </cell>
          <cell r="K2826" t="str">
            <v>Off Peak</v>
          </cell>
          <cell r="O2826" t="str">
            <v>N/A</v>
          </cell>
          <cell r="T2826">
            <v>414986035.73017597</v>
          </cell>
        </row>
        <row r="2827">
          <cell r="F2827" t="str">
            <v>B-19</v>
          </cell>
          <cell r="G2827" t="str">
            <v>RBC</v>
          </cell>
          <cell r="I2827" t="str">
            <v>Energy</v>
          </cell>
          <cell r="J2827" t="str">
            <v>Summer</v>
          </cell>
          <cell r="K2827" t="str">
            <v>Off Peak</v>
          </cell>
          <cell r="O2827" t="str">
            <v>N/A</v>
          </cell>
          <cell r="T2827">
            <v>913600.51141299994</v>
          </cell>
        </row>
        <row r="2828">
          <cell r="F2828" t="str">
            <v>B-19</v>
          </cell>
          <cell r="G2828" t="str">
            <v>RBC</v>
          </cell>
          <cell r="I2828" t="str">
            <v>Energy</v>
          </cell>
          <cell r="J2828" t="str">
            <v>Summer</v>
          </cell>
          <cell r="K2828" t="str">
            <v>Part Peak</v>
          </cell>
          <cell r="O2828" t="str">
            <v>N/A</v>
          </cell>
          <cell r="T2828">
            <v>7313010.8019909998</v>
          </cell>
        </row>
        <row r="2829">
          <cell r="F2829" t="str">
            <v>B-19</v>
          </cell>
          <cell r="G2829" t="str">
            <v>RBC</v>
          </cell>
          <cell r="I2829" t="str">
            <v>Energy</v>
          </cell>
          <cell r="J2829" t="str">
            <v>Summer</v>
          </cell>
          <cell r="K2829" t="str">
            <v>Part Peak</v>
          </cell>
          <cell r="O2829" t="str">
            <v>N/A</v>
          </cell>
          <cell r="T2829">
            <v>116234915.171882</v>
          </cell>
        </row>
        <row r="2830">
          <cell r="F2830" t="str">
            <v>B-19</v>
          </cell>
          <cell r="G2830" t="str">
            <v>RBC</v>
          </cell>
          <cell r="I2830" t="str">
            <v>Energy</v>
          </cell>
          <cell r="J2830" t="str">
            <v>Summer</v>
          </cell>
          <cell r="K2830" t="str">
            <v>Part Peak</v>
          </cell>
          <cell r="O2830" t="str">
            <v>N/A</v>
          </cell>
          <cell r="T2830">
            <v>243995.29588200001</v>
          </cell>
        </row>
        <row r="2831">
          <cell r="F2831" t="str">
            <v>B-19</v>
          </cell>
          <cell r="G2831" t="str">
            <v>RBC</v>
          </cell>
          <cell r="I2831" t="str">
            <v>Energy</v>
          </cell>
          <cell r="J2831" t="str">
            <v>Summer</v>
          </cell>
          <cell r="K2831" t="str">
            <v>Peak</v>
          </cell>
          <cell r="O2831" t="str">
            <v>N/A</v>
          </cell>
          <cell r="T2831">
            <v>10140942.338238001</v>
          </cell>
        </row>
        <row r="2832">
          <cell r="F2832" t="str">
            <v>B-19</v>
          </cell>
          <cell r="G2832" t="str">
            <v>RBC</v>
          </cell>
          <cell r="I2832" t="str">
            <v>Energy</v>
          </cell>
          <cell r="J2832" t="str">
            <v>Summer</v>
          </cell>
          <cell r="K2832" t="str">
            <v>Peak</v>
          </cell>
          <cell r="O2832" t="str">
            <v>N/A</v>
          </cell>
          <cell r="T2832">
            <v>166469822.093238</v>
          </cell>
        </row>
        <row r="2833">
          <cell r="F2833" t="str">
            <v>B-19</v>
          </cell>
          <cell r="G2833" t="str">
            <v>RBC</v>
          </cell>
          <cell r="I2833" t="str">
            <v>Energy</v>
          </cell>
          <cell r="J2833" t="str">
            <v>Summer</v>
          </cell>
          <cell r="K2833" t="str">
            <v>Peak</v>
          </cell>
          <cell r="O2833" t="str">
            <v>N/A</v>
          </cell>
          <cell r="T2833">
            <v>306241.506551</v>
          </cell>
        </row>
        <row r="2834">
          <cell r="F2834" t="str">
            <v>B-19</v>
          </cell>
          <cell r="G2834" t="str">
            <v>RBC</v>
          </cell>
          <cell r="I2834" t="str">
            <v>Energy</v>
          </cell>
          <cell r="J2834" t="str">
            <v>Winter</v>
          </cell>
          <cell r="K2834" t="str">
            <v>Off Peak</v>
          </cell>
          <cell r="O2834" t="str">
            <v>N/A</v>
          </cell>
          <cell r="T2834">
            <v>65579497.518883996</v>
          </cell>
        </row>
        <row r="2835">
          <cell r="F2835" t="str">
            <v>B-19</v>
          </cell>
          <cell r="G2835" t="str">
            <v>RBC</v>
          </cell>
          <cell r="I2835" t="str">
            <v>Energy</v>
          </cell>
          <cell r="J2835" t="str">
            <v>Winter</v>
          </cell>
          <cell r="K2835" t="str">
            <v>Off Peak</v>
          </cell>
          <cell r="O2835" t="str">
            <v>N/A</v>
          </cell>
          <cell r="T2835">
            <v>865525633.25376105</v>
          </cell>
        </row>
        <row r="2836">
          <cell r="F2836" t="str">
            <v>B-19</v>
          </cell>
          <cell r="G2836" t="str">
            <v>RBC</v>
          </cell>
          <cell r="I2836" t="str">
            <v>Energy</v>
          </cell>
          <cell r="J2836" t="str">
            <v>Winter</v>
          </cell>
          <cell r="K2836" t="str">
            <v>Off Peak</v>
          </cell>
          <cell r="O2836" t="str">
            <v>N/A</v>
          </cell>
          <cell r="T2836">
            <v>2382754.354121</v>
          </cell>
        </row>
        <row r="2837">
          <cell r="F2837" t="str">
            <v>B-19</v>
          </cell>
          <cell r="G2837" t="str">
            <v>RBC</v>
          </cell>
          <cell r="I2837" t="str">
            <v>Energy</v>
          </cell>
          <cell r="J2837" t="str">
            <v>Winter</v>
          </cell>
          <cell r="K2837" t="str">
            <v>Part Peak</v>
          </cell>
          <cell r="O2837" t="str">
            <v>N/A</v>
          </cell>
          <cell r="T2837">
            <v>19887533.197944999</v>
          </cell>
        </row>
        <row r="2838">
          <cell r="F2838" t="str">
            <v>B-19</v>
          </cell>
          <cell r="G2838" t="str">
            <v>RBC</v>
          </cell>
          <cell r="I2838" t="str">
            <v>Energy</v>
          </cell>
          <cell r="J2838" t="str">
            <v>Winter</v>
          </cell>
          <cell r="K2838" t="str">
            <v>Part Peak</v>
          </cell>
          <cell r="O2838" t="str">
            <v>N/A</v>
          </cell>
          <cell r="T2838">
            <v>279208937.13447201</v>
          </cell>
        </row>
        <row r="2839">
          <cell r="F2839" t="str">
            <v>B-19</v>
          </cell>
          <cell r="G2839" t="str">
            <v>RBC</v>
          </cell>
          <cell r="I2839" t="str">
            <v>Energy</v>
          </cell>
          <cell r="J2839" t="str">
            <v>Winter</v>
          </cell>
          <cell r="K2839" t="str">
            <v>Part Peak</v>
          </cell>
          <cell r="O2839" t="str">
            <v>N/A</v>
          </cell>
          <cell r="T2839">
            <v>646573.38876600005</v>
          </cell>
        </row>
        <row r="2840">
          <cell r="F2840" t="str">
            <v>B-19</v>
          </cell>
          <cell r="G2840" t="str">
            <v>RBC</v>
          </cell>
          <cell r="I2840" t="str">
            <v>Energy</v>
          </cell>
          <cell r="J2840" t="str">
            <v>Winter</v>
          </cell>
          <cell r="K2840" t="str">
            <v>Super Off</v>
          </cell>
          <cell r="O2840" t="str">
            <v>N/A</v>
          </cell>
          <cell r="T2840">
            <v>5747422.7395390002</v>
          </cell>
        </row>
        <row r="2841">
          <cell r="F2841" t="str">
            <v>B-19</v>
          </cell>
          <cell r="G2841" t="str">
            <v>RBC</v>
          </cell>
          <cell r="I2841" t="str">
            <v>Energy</v>
          </cell>
          <cell r="J2841" t="str">
            <v>Winter</v>
          </cell>
          <cell r="K2841" t="str">
            <v>Super Off</v>
          </cell>
          <cell r="O2841" t="str">
            <v>N/A</v>
          </cell>
          <cell r="T2841">
            <v>80749832.12771</v>
          </cell>
        </row>
        <row r="2842">
          <cell r="F2842" t="str">
            <v>B-19</v>
          </cell>
          <cell r="G2842" t="str">
            <v>RBC</v>
          </cell>
          <cell r="I2842" t="str">
            <v>Energy</v>
          </cell>
          <cell r="J2842" t="str">
            <v>Winter</v>
          </cell>
          <cell r="K2842" t="str">
            <v>Super Off</v>
          </cell>
          <cell r="O2842" t="str">
            <v>N/A</v>
          </cell>
          <cell r="T2842">
            <v>207939.767345</v>
          </cell>
        </row>
        <row r="2843">
          <cell r="F2843" t="str">
            <v>B-19</v>
          </cell>
          <cell r="G2843" t="str">
            <v>WH</v>
          </cell>
          <cell r="I2843" t="str">
            <v>DL</v>
          </cell>
          <cell r="J2843" t="str">
            <v>N/A</v>
          </cell>
          <cell r="K2843" t="str">
            <v>N/A</v>
          </cell>
          <cell r="O2843" t="str">
            <v>N/A</v>
          </cell>
          <cell r="T2843">
            <v>0</v>
          </cell>
        </row>
        <row r="2844">
          <cell r="F2844" t="str">
            <v>B-19</v>
          </cell>
          <cell r="G2844" t="str">
            <v>WH</v>
          </cell>
          <cell r="I2844" t="str">
            <v>DL</v>
          </cell>
          <cell r="J2844" t="str">
            <v>N/A</v>
          </cell>
          <cell r="K2844" t="str">
            <v>N/A</v>
          </cell>
          <cell r="O2844" t="str">
            <v>N/A</v>
          </cell>
          <cell r="T2844">
            <v>0</v>
          </cell>
        </row>
        <row r="2845">
          <cell r="F2845" t="str">
            <v>B-19</v>
          </cell>
          <cell r="G2845" t="str">
            <v>WH</v>
          </cell>
          <cell r="I2845" t="str">
            <v>DL</v>
          </cell>
          <cell r="J2845" t="str">
            <v>N/A</v>
          </cell>
          <cell r="K2845" t="str">
            <v>N/A</v>
          </cell>
          <cell r="O2845" t="str">
            <v>N/A</v>
          </cell>
          <cell r="T2845">
            <v>0</v>
          </cell>
        </row>
        <row r="2846">
          <cell r="F2846" t="str">
            <v>B-19</v>
          </cell>
          <cell r="G2846" t="str">
            <v>WH</v>
          </cell>
          <cell r="I2846" t="str">
            <v>DL</v>
          </cell>
          <cell r="J2846" t="str">
            <v>N/A</v>
          </cell>
          <cell r="K2846" t="str">
            <v>N/A</v>
          </cell>
          <cell r="O2846" t="str">
            <v>N/A</v>
          </cell>
          <cell r="T2846">
            <v>0</v>
          </cell>
        </row>
        <row r="2847">
          <cell r="F2847" t="str">
            <v>B-19</v>
          </cell>
          <cell r="G2847" t="str">
            <v>WH</v>
          </cell>
          <cell r="I2847" t="str">
            <v>DL</v>
          </cell>
          <cell r="J2847" t="str">
            <v>N/A</v>
          </cell>
          <cell r="K2847" t="str">
            <v>N/A</v>
          </cell>
          <cell r="O2847" t="str">
            <v>N/A</v>
          </cell>
          <cell r="T2847">
            <v>0</v>
          </cell>
        </row>
        <row r="2848">
          <cell r="F2848" t="str">
            <v>B-19</v>
          </cell>
          <cell r="G2848" t="str">
            <v>WH</v>
          </cell>
          <cell r="I2848" t="str">
            <v>DL</v>
          </cell>
          <cell r="J2848" t="str">
            <v>N/A</v>
          </cell>
          <cell r="K2848" t="str">
            <v>N/A</v>
          </cell>
          <cell r="O2848" t="str">
            <v>N/A</v>
          </cell>
          <cell r="T2848">
            <v>0</v>
          </cell>
        </row>
        <row r="2849">
          <cell r="F2849" t="str">
            <v>B-19</v>
          </cell>
          <cell r="G2849" t="str">
            <v>WH</v>
          </cell>
          <cell r="I2849" t="str">
            <v>Energy</v>
          </cell>
          <cell r="J2849" t="str">
            <v>Summer</v>
          </cell>
          <cell r="K2849" t="str">
            <v>Off Peak</v>
          </cell>
          <cell r="O2849" t="str">
            <v>N/A</v>
          </cell>
          <cell r="T2849">
            <v>58925112.066903993</v>
          </cell>
        </row>
        <row r="2850">
          <cell r="F2850" t="str">
            <v>B-19</v>
          </cell>
          <cell r="G2850" t="str">
            <v>WH</v>
          </cell>
          <cell r="I2850" t="str">
            <v>Energy</v>
          </cell>
          <cell r="J2850" t="str">
            <v>Summer</v>
          </cell>
          <cell r="K2850" t="str">
            <v>Off Peak</v>
          </cell>
          <cell r="O2850" t="str">
            <v>N/A</v>
          </cell>
          <cell r="T2850">
            <v>143383530.03368902</v>
          </cell>
        </row>
        <row r="2851">
          <cell r="F2851" t="str">
            <v>B-19</v>
          </cell>
          <cell r="G2851" t="str">
            <v>WH</v>
          </cell>
          <cell r="I2851" t="str">
            <v>Energy</v>
          </cell>
          <cell r="J2851" t="str">
            <v>Summer</v>
          </cell>
          <cell r="K2851" t="str">
            <v>Off Peak</v>
          </cell>
          <cell r="O2851" t="str">
            <v>N/A</v>
          </cell>
          <cell r="T2851">
            <v>1205539.4655480001</v>
          </cell>
        </row>
        <row r="2852">
          <cell r="F2852" t="str">
            <v>B-19</v>
          </cell>
          <cell r="G2852" t="str">
            <v>WH</v>
          </cell>
          <cell r="I2852" t="str">
            <v>Energy</v>
          </cell>
          <cell r="J2852" t="str">
            <v>Summer</v>
          </cell>
          <cell r="K2852" t="str">
            <v>Part Peak</v>
          </cell>
          <cell r="O2852" t="str">
            <v>N/A</v>
          </cell>
          <cell r="T2852">
            <v>14524134.542145999</v>
          </cell>
        </row>
        <row r="2853">
          <cell r="F2853" t="str">
            <v>B-19</v>
          </cell>
          <cell r="G2853" t="str">
            <v>WH</v>
          </cell>
          <cell r="I2853" t="str">
            <v>Energy</v>
          </cell>
          <cell r="J2853" t="str">
            <v>Summer</v>
          </cell>
          <cell r="K2853" t="str">
            <v>Part Peak</v>
          </cell>
          <cell r="O2853" t="str">
            <v>N/A</v>
          </cell>
          <cell r="T2853">
            <v>25742372.254190996</v>
          </cell>
        </row>
        <row r="2854">
          <cell r="F2854" t="str">
            <v>B-19</v>
          </cell>
          <cell r="G2854" t="str">
            <v>WH</v>
          </cell>
          <cell r="I2854" t="str">
            <v>Energy</v>
          </cell>
          <cell r="J2854" t="str">
            <v>Summer</v>
          </cell>
          <cell r="K2854" t="str">
            <v>Part Peak</v>
          </cell>
          <cell r="O2854" t="str">
            <v>N/A</v>
          </cell>
          <cell r="T2854">
            <v>297999.51916199998</v>
          </cell>
        </row>
        <row r="2855">
          <cell r="F2855" t="str">
            <v>B-19</v>
          </cell>
          <cell r="G2855" t="str">
            <v>WH</v>
          </cell>
          <cell r="I2855" t="str">
            <v>Energy</v>
          </cell>
          <cell r="J2855" t="str">
            <v>Summer</v>
          </cell>
          <cell r="K2855" t="str">
            <v>Peak</v>
          </cell>
          <cell r="O2855" t="str">
            <v>N/A</v>
          </cell>
          <cell r="T2855">
            <v>21359634.931065999</v>
          </cell>
        </row>
        <row r="2856">
          <cell r="F2856" t="str">
            <v>B-19</v>
          </cell>
          <cell r="G2856" t="str">
            <v>WH</v>
          </cell>
          <cell r="I2856" t="str">
            <v>Energy</v>
          </cell>
          <cell r="J2856" t="str">
            <v>Summer</v>
          </cell>
          <cell r="K2856" t="str">
            <v>Peak</v>
          </cell>
          <cell r="O2856" t="str">
            <v>N/A</v>
          </cell>
          <cell r="T2856">
            <v>56392668.927670002</v>
          </cell>
        </row>
        <row r="2857">
          <cell r="F2857" t="str">
            <v>B-19</v>
          </cell>
          <cell r="G2857" t="str">
            <v>WH</v>
          </cell>
          <cell r="I2857" t="str">
            <v>Energy</v>
          </cell>
          <cell r="J2857" t="str">
            <v>Summer</v>
          </cell>
          <cell r="K2857" t="str">
            <v>Peak</v>
          </cell>
          <cell r="O2857" t="str">
            <v>N/A</v>
          </cell>
          <cell r="T2857">
            <v>361379.35972000001</v>
          </cell>
        </row>
        <row r="2858">
          <cell r="F2858" t="str">
            <v>B-19</v>
          </cell>
          <cell r="G2858" t="str">
            <v>WH</v>
          </cell>
          <cell r="I2858" t="str">
            <v>Energy</v>
          </cell>
          <cell r="J2858" t="str">
            <v>Winter</v>
          </cell>
          <cell r="K2858" t="str">
            <v>Off Peak</v>
          </cell>
          <cell r="O2858" t="str">
            <v>N/A</v>
          </cell>
          <cell r="T2858">
            <v>137093950.40653899</v>
          </cell>
        </row>
        <row r="2859">
          <cell r="F2859" t="str">
            <v>B-19</v>
          </cell>
          <cell r="G2859" t="str">
            <v>WH</v>
          </cell>
          <cell r="I2859" t="str">
            <v>Energy</v>
          </cell>
          <cell r="J2859" t="str">
            <v>Winter</v>
          </cell>
          <cell r="K2859" t="str">
            <v>Off Peak</v>
          </cell>
          <cell r="O2859" t="str">
            <v>N/A</v>
          </cell>
          <cell r="T2859">
            <v>315624682.13320398</v>
          </cell>
        </row>
        <row r="2860">
          <cell r="F2860" t="str">
            <v>B-19</v>
          </cell>
          <cell r="G2860" t="str">
            <v>WH</v>
          </cell>
          <cell r="I2860" t="str">
            <v>Energy</v>
          </cell>
          <cell r="J2860" t="str">
            <v>Winter</v>
          </cell>
          <cell r="K2860" t="str">
            <v>Off Peak</v>
          </cell>
          <cell r="O2860" t="str">
            <v>N/A</v>
          </cell>
          <cell r="T2860">
            <v>2933024.5660850001</v>
          </cell>
        </row>
        <row r="2861">
          <cell r="F2861" t="str">
            <v>B-19</v>
          </cell>
          <cell r="G2861" t="str">
            <v>WH</v>
          </cell>
          <cell r="I2861" t="str">
            <v>Energy</v>
          </cell>
          <cell r="J2861" t="str">
            <v>Winter</v>
          </cell>
          <cell r="K2861" t="str">
            <v>Part Peak</v>
          </cell>
          <cell r="O2861" t="str">
            <v>N/A</v>
          </cell>
          <cell r="T2861">
            <v>44735440.047339</v>
          </cell>
        </row>
        <row r="2862">
          <cell r="F2862" t="str">
            <v>B-19</v>
          </cell>
          <cell r="G2862" t="str">
            <v>WH</v>
          </cell>
          <cell r="I2862" t="str">
            <v>Energy</v>
          </cell>
          <cell r="J2862" t="str">
            <v>Winter</v>
          </cell>
          <cell r="K2862" t="str">
            <v>Part Peak</v>
          </cell>
          <cell r="O2862" t="str">
            <v>N/A</v>
          </cell>
          <cell r="T2862">
            <v>123414142.36082399</v>
          </cell>
        </row>
        <row r="2863">
          <cell r="F2863" t="str">
            <v>B-19</v>
          </cell>
          <cell r="G2863" t="str">
            <v>WH</v>
          </cell>
          <cell r="I2863" t="str">
            <v>Energy</v>
          </cell>
          <cell r="J2863" t="str">
            <v>Winter</v>
          </cell>
          <cell r="K2863" t="str">
            <v>Part Peak</v>
          </cell>
          <cell r="O2863" t="str">
            <v>N/A</v>
          </cell>
          <cell r="T2863">
            <v>747278.93178900005</v>
          </cell>
        </row>
        <row r="2864">
          <cell r="F2864" t="str">
            <v>B-19</v>
          </cell>
          <cell r="G2864" t="str">
            <v>WH</v>
          </cell>
          <cell r="I2864" t="str">
            <v>Energy</v>
          </cell>
          <cell r="J2864" t="str">
            <v>Winter</v>
          </cell>
          <cell r="K2864" t="str">
            <v>Super Off</v>
          </cell>
          <cell r="O2864" t="str">
            <v>N/A</v>
          </cell>
          <cell r="T2864">
            <v>10128702.140552001</v>
          </cell>
        </row>
        <row r="2865">
          <cell r="F2865" t="str">
            <v>B-19</v>
          </cell>
          <cell r="G2865" t="str">
            <v>WH</v>
          </cell>
          <cell r="I2865" t="str">
            <v>Energy</v>
          </cell>
          <cell r="J2865" t="str">
            <v>Winter</v>
          </cell>
          <cell r="K2865" t="str">
            <v>Super Off</v>
          </cell>
          <cell r="O2865" t="str">
            <v>N/A</v>
          </cell>
          <cell r="T2865">
            <v>62279938.691081002</v>
          </cell>
        </row>
        <row r="2866">
          <cell r="F2866" t="str">
            <v>B-19</v>
          </cell>
          <cell r="G2866" t="str">
            <v>WH</v>
          </cell>
          <cell r="I2866" t="str">
            <v>Energy</v>
          </cell>
          <cell r="J2866" t="str">
            <v>Winter</v>
          </cell>
          <cell r="K2866" t="str">
            <v>Super Off</v>
          </cell>
          <cell r="O2866" t="str">
            <v>N/A</v>
          </cell>
          <cell r="T2866">
            <v>228620.093226</v>
          </cell>
        </row>
        <row r="2867">
          <cell r="F2867" t="str">
            <v>B-19</v>
          </cell>
          <cell r="G2867" t="str">
            <v>WH</v>
          </cell>
          <cell r="I2867" t="str">
            <v>Energy</v>
          </cell>
          <cell r="J2867" t="str">
            <v>Summer</v>
          </cell>
          <cell r="K2867" t="str">
            <v>Off Peak</v>
          </cell>
          <cell r="O2867" t="str">
            <v>N/A</v>
          </cell>
          <cell r="T2867">
            <v>28419200.488141</v>
          </cell>
        </row>
        <row r="2868">
          <cell r="F2868" t="str">
            <v>B-19</v>
          </cell>
          <cell r="G2868" t="str">
            <v>WH</v>
          </cell>
          <cell r="I2868" t="str">
            <v>Energy</v>
          </cell>
          <cell r="J2868" t="str">
            <v>Summer</v>
          </cell>
          <cell r="K2868" t="str">
            <v>Off Peak</v>
          </cell>
          <cell r="O2868" t="str">
            <v>N/A</v>
          </cell>
          <cell r="T2868">
            <v>414986035.73017597</v>
          </cell>
        </row>
        <row r="2869">
          <cell r="F2869" t="str">
            <v>B-19</v>
          </cell>
          <cell r="G2869" t="str">
            <v>WH</v>
          </cell>
          <cell r="I2869" t="str">
            <v>Energy</v>
          </cell>
          <cell r="J2869" t="str">
            <v>Summer</v>
          </cell>
          <cell r="K2869" t="str">
            <v>Off Peak</v>
          </cell>
          <cell r="O2869" t="str">
            <v>N/A</v>
          </cell>
          <cell r="T2869">
            <v>913600.51141299994</v>
          </cell>
        </row>
        <row r="2870">
          <cell r="F2870" t="str">
            <v>B-19</v>
          </cell>
          <cell r="G2870" t="str">
            <v>WH</v>
          </cell>
          <cell r="I2870" t="str">
            <v>Energy</v>
          </cell>
          <cell r="J2870" t="str">
            <v>Summer</v>
          </cell>
          <cell r="K2870" t="str">
            <v>Part Peak</v>
          </cell>
          <cell r="O2870" t="str">
            <v>N/A</v>
          </cell>
          <cell r="T2870">
            <v>7313010.8019909998</v>
          </cell>
        </row>
        <row r="2871">
          <cell r="F2871" t="str">
            <v>B-19</v>
          </cell>
          <cell r="G2871" t="str">
            <v>WH</v>
          </cell>
          <cell r="I2871" t="str">
            <v>Energy</v>
          </cell>
          <cell r="J2871" t="str">
            <v>Summer</v>
          </cell>
          <cell r="K2871" t="str">
            <v>Part Peak</v>
          </cell>
          <cell r="O2871" t="str">
            <v>N/A</v>
          </cell>
          <cell r="T2871">
            <v>116234915.171882</v>
          </cell>
        </row>
        <row r="2872">
          <cell r="F2872" t="str">
            <v>B-19</v>
          </cell>
          <cell r="G2872" t="str">
            <v>WH</v>
          </cell>
          <cell r="I2872" t="str">
            <v>Energy</v>
          </cell>
          <cell r="J2872" t="str">
            <v>Summer</v>
          </cell>
          <cell r="K2872" t="str">
            <v>Part Peak</v>
          </cell>
          <cell r="O2872" t="str">
            <v>N/A</v>
          </cell>
          <cell r="T2872">
            <v>243995.29588200001</v>
          </cell>
        </row>
        <row r="2873">
          <cell r="F2873" t="str">
            <v>B-19</v>
          </cell>
          <cell r="G2873" t="str">
            <v>WH</v>
          </cell>
          <cell r="I2873" t="str">
            <v>Energy</v>
          </cell>
          <cell r="J2873" t="str">
            <v>Summer</v>
          </cell>
          <cell r="K2873" t="str">
            <v>Peak</v>
          </cell>
          <cell r="O2873" t="str">
            <v>N/A</v>
          </cell>
          <cell r="T2873">
            <v>10140942.338238001</v>
          </cell>
        </row>
        <row r="2874">
          <cell r="F2874" t="str">
            <v>B-19</v>
          </cell>
          <cell r="G2874" t="str">
            <v>WH</v>
          </cell>
          <cell r="I2874" t="str">
            <v>Energy</v>
          </cell>
          <cell r="J2874" t="str">
            <v>Summer</v>
          </cell>
          <cell r="K2874" t="str">
            <v>Peak</v>
          </cell>
          <cell r="O2874" t="str">
            <v>N/A</v>
          </cell>
          <cell r="T2874">
            <v>166469822.093238</v>
          </cell>
        </row>
        <row r="2875">
          <cell r="F2875" t="str">
            <v>B-19</v>
          </cell>
          <cell r="G2875" t="str">
            <v>WH</v>
          </cell>
          <cell r="I2875" t="str">
            <v>Energy</v>
          </cell>
          <cell r="J2875" t="str">
            <v>Summer</v>
          </cell>
          <cell r="K2875" t="str">
            <v>Peak</v>
          </cell>
          <cell r="O2875" t="str">
            <v>N/A</v>
          </cell>
          <cell r="T2875">
            <v>306241.506551</v>
          </cell>
        </row>
        <row r="2876">
          <cell r="F2876" t="str">
            <v>B-19</v>
          </cell>
          <cell r="G2876" t="str">
            <v>WH</v>
          </cell>
          <cell r="I2876" t="str">
            <v>Energy</v>
          </cell>
          <cell r="J2876" t="str">
            <v>Winter</v>
          </cell>
          <cell r="K2876" t="str">
            <v>Off Peak</v>
          </cell>
          <cell r="O2876" t="str">
            <v>N/A</v>
          </cell>
          <cell r="T2876">
            <v>65579497.518883996</v>
          </cell>
        </row>
        <row r="2877">
          <cell r="F2877" t="str">
            <v>B-19</v>
          </cell>
          <cell r="G2877" t="str">
            <v>WH</v>
          </cell>
          <cell r="I2877" t="str">
            <v>Energy</v>
          </cell>
          <cell r="J2877" t="str">
            <v>Winter</v>
          </cell>
          <cell r="K2877" t="str">
            <v>Off Peak</v>
          </cell>
          <cell r="O2877" t="str">
            <v>N/A</v>
          </cell>
          <cell r="T2877">
            <v>865525633.25376105</v>
          </cell>
        </row>
        <row r="2878">
          <cell r="F2878" t="str">
            <v>B-19</v>
          </cell>
          <cell r="G2878" t="str">
            <v>WH</v>
          </cell>
          <cell r="I2878" t="str">
            <v>Energy</v>
          </cell>
          <cell r="J2878" t="str">
            <v>Winter</v>
          </cell>
          <cell r="K2878" t="str">
            <v>Off Peak</v>
          </cell>
          <cell r="O2878" t="str">
            <v>N/A</v>
          </cell>
          <cell r="T2878">
            <v>2382754.354121</v>
          </cell>
        </row>
        <row r="2879">
          <cell r="F2879" t="str">
            <v>B-19</v>
          </cell>
          <cell r="G2879" t="str">
            <v>WH</v>
          </cell>
          <cell r="I2879" t="str">
            <v>Energy</v>
          </cell>
          <cell r="J2879" t="str">
            <v>Winter</v>
          </cell>
          <cell r="K2879" t="str">
            <v>Part Peak</v>
          </cell>
          <cell r="O2879" t="str">
            <v>N/A</v>
          </cell>
          <cell r="T2879">
            <v>19887533.197944999</v>
          </cell>
        </row>
        <row r="2880">
          <cell r="F2880" t="str">
            <v>B-19</v>
          </cell>
          <cell r="G2880" t="str">
            <v>WH</v>
          </cell>
          <cell r="I2880" t="str">
            <v>Energy</v>
          </cell>
          <cell r="J2880" t="str">
            <v>Winter</v>
          </cell>
          <cell r="K2880" t="str">
            <v>Part Peak</v>
          </cell>
          <cell r="O2880" t="str">
            <v>N/A</v>
          </cell>
          <cell r="T2880">
            <v>279208937.13447201</v>
          </cell>
        </row>
        <row r="2881">
          <cell r="F2881" t="str">
            <v>B-19</v>
          </cell>
          <cell r="G2881" t="str">
            <v>WH</v>
          </cell>
          <cell r="I2881" t="str">
            <v>Energy</v>
          </cell>
          <cell r="J2881" t="str">
            <v>Winter</v>
          </cell>
          <cell r="K2881" t="str">
            <v>Part Peak</v>
          </cell>
          <cell r="O2881" t="str">
            <v>N/A</v>
          </cell>
          <cell r="T2881">
            <v>646573.38876600005</v>
          </cell>
        </row>
        <row r="2882">
          <cell r="F2882" t="str">
            <v>B-19</v>
          </cell>
          <cell r="G2882" t="str">
            <v>WH</v>
          </cell>
          <cell r="I2882" t="str">
            <v>Energy</v>
          </cell>
          <cell r="J2882" t="str">
            <v>Winter</v>
          </cell>
          <cell r="K2882" t="str">
            <v>Super Off</v>
          </cell>
          <cell r="O2882" t="str">
            <v>N/A</v>
          </cell>
          <cell r="T2882">
            <v>5747422.7395390002</v>
          </cell>
        </row>
        <row r="2883">
          <cell r="F2883" t="str">
            <v>B-19</v>
          </cell>
          <cell r="G2883" t="str">
            <v>WH</v>
          </cell>
          <cell r="I2883" t="str">
            <v>Energy</v>
          </cell>
          <cell r="J2883" t="str">
            <v>Winter</v>
          </cell>
          <cell r="K2883" t="str">
            <v>Super Off</v>
          </cell>
          <cell r="O2883" t="str">
            <v>N/A</v>
          </cell>
          <cell r="T2883">
            <v>80749832.12771</v>
          </cell>
        </row>
        <row r="2884">
          <cell r="F2884" t="str">
            <v>B-19</v>
          </cell>
          <cell r="G2884" t="str">
            <v>WH</v>
          </cell>
          <cell r="I2884" t="str">
            <v>Energy</v>
          </cell>
          <cell r="J2884" t="str">
            <v>Winter</v>
          </cell>
          <cell r="K2884" t="str">
            <v>Super Off</v>
          </cell>
          <cell r="O2884" t="str">
            <v>N/A</v>
          </cell>
          <cell r="T2884">
            <v>207939.767345</v>
          </cell>
        </row>
        <row r="2885">
          <cell r="F2885" t="str">
            <v>B-19</v>
          </cell>
          <cell r="G2885" t="str">
            <v>AB32 Credit</v>
          </cell>
          <cell r="I2885" t="str">
            <v>Energy</v>
          </cell>
          <cell r="J2885" t="str">
            <v>Summer</v>
          </cell>
          <cell r="K2885" t="str">
            <v>Off Peak</v>
          </cell>
          <cell r="O2885" t="str">
            <v>C</v>
          </cell>
          <cell r="T2885">
            <v>7630.7369641404175</v>
          </cell>
        </row>
        <row r="2886">
          <cell r="F2886" t="str">
            <v>B-19</v>
          </cell>
          <cell r="G2886" t="str">
            <v>AB32 Credit</v>
          </cell>
          <cell r="I2886" t="str">
            <v>Energy</v>
          </cell>
          <cell r="J2886" t="str">
            <v>Summer</v>
          </cell>
          <cell r="K2886" t="str">
            <v>Off Peak</v>
          </cell>
          <cell r="O2886" t="str">
            <v>C</v>
          </cell>
          <cell r="T2886">
            <v>130825.62097377957</v>
          </cell>
        </row>
        <row r="2887">
          <cell r="F2887" t="str">
            <v>B-19</v>
          </cell>
          <cell r="G2887" t="str">
            <v>AB32 Credit</v>
          </cell>
          <cell r="I2887" t="str">
            <v>Energy</v>
          </cell>
          <cell r="J2887" t="str">
            <v>Summer</v>
          </cell>
          <cell r="K2887" t="str">
            <v>Part Peak</v>
          </cell>
          <cell r="O2887" t="str">
            <v>C</v>
          </cell>
          <cell r="T2887">
            <v>2478.2869731342867</v>
          </cell>
        </row>
        <row r="2888">
          <cell r="F2888" t="str">
            <v>B-19</v>
          </cell>
          <cell r="G2888" t="str">
            <v>AB32 Credit</v>
          </cell>
          <cell r="I2888" t="str">
            <v>Energy</v>
          </cell>
          <cell r="J2888" t="str">
            <v>Summer</v>
          </cell>
          <cell r="K2888" t="str">
            <v>Part Peak</v>
          </cell>
          <cell r="O2888" t="str">
            <v>C</v>
          </cell>
          <cell r="T2888">
            <v>35560.749391128607</v>
          </cell>
        </row>
        <row r="2889">
          <cell r="F2889" t="str">
            <v>B-19</v>
          </cell>
          <cell r="G2889" t="str">
            <v>AB32 Credit</v>
          </cell>
          <cell r="I2889" t="str">
            <v>Energy</v>
          </cell>
          <cell r="J2889" t="str">
            <v>Summer</v>
          </cell>
          <cell r="K2889" t="str">
            <v>Peak</v>
          </cell>
          <cell r="O2889" t="str">
            <v>C</v>
          </cell>
          <cell r="T2889">
            <v>3665.0186277806206</v>
          </cell>
        </row>
        <row r="2890">
          <cell r="F2890" t="str">
            <v>B-19</v>
          </cell>
          <cell r="G2890" t="str">
            <v>AB32 Credit</v>
          </cell>
          <cell r="I2890" t="str">
            <v>Energy</v>
          </cell>
          <cell r="J2890" t="str">
            <v>Summer</v>
          </cell>
          <cell r="K2890" t="str">
            <v>Peak</v>
          </cell>
          <cell r="O2890" t="str">
            <v>C</v>
          </cell>
          <cell r="T2890">
            <v>52325.41409758167</v>
          </cell>
        </row>
        <row r="2891">
          <cell r="F2891" t="str">
            <v>B-19</v>
          </cell>
          <cell r="G2891" t="str">
            <v>AB32 Credit</v>
          </cell>
          <cell r="I2891" t="str">
            <v>Energy</v>
          </cell>
          <cell r="J2891" t="str">
            <v>Winter</v>
          </cell>
          <cell r="K2891" t="str">
            <v>Off Peak</v>
          </cell>
          <cell r="O2891" t="str">
            <v>C</v>
          </cell>
          <cell r="T2891">
            <v>12658.743176829776</v>
          </cell>
        </row>
        <row r="2892">
          <cell r="F2892" t="str">
            <v>B-19</v>
          </cell>
          <cell r="G2892" t="str">
            <v>AB32 Credit</v>
          </cell>
          <cell r="I2892" t="str">
            <v>Energy</v>
          </cell>
          <cell r="J2892" t="str">
            <v>Winter</v>
          </cell>
          <cell r="K2892" t="str">
            <v>Off Peak</v>
          </cell>
          <cell r="O2892" t="str">
            <v>C</v>
          </cell>
          <cell r="T2892">
            <v>439742.8397265338</v>
          </cell>
        </row>
        <row r="2893">
          <cell r="F2893" t="str">
            <v>B-19</v>
          </cell>
          <cell r="G2893" t="str">
            <v>AB32 Credit</v>
          </cell>
          <cell r="I2893" t="str">
            <v>Energy</v>
          </cell>
          <cell r="J2893" t="str">
            <v>Winter</v>
          </cell>
          <cell r="K2893" t="str">
            <v>Part Peak</v>
          </cell>
          <cell r="O2893" t="str">
            <v>C</v>
          </cell>
          <cell r="T2893">
            <v>4199.1574581236091</v>
          </cell>
        </row>
        <row r="2894">
          <cell r="F2894" t="str">
            <v>B-19</v>
          </cell>
          <cell r="G2894" t="str">
            <v>AB32 Credit</v>
          </cell>
          <cell r="I2894" t="str">
            <v>Energy</v>
          </cell>
          <cell r="J2894" t="str">
            <v>Winter</v>
          </cell>
          <cell r="K2894" t="str">
            <v>Part Peak</v>
          </cell>
          <cell r="O2894" t="str">
            <v>C</v>
          </cell>
          <cell r="T2894">
            <v>150992.0269860987</v>
          </cell>
        </row>
        <row r="2895">
          <cell r="F2895" t="str">
            <v>B-19</v>
          </cell>
          <cell r="G2895" t="str">
            <v>AB32 Credit</v>
          </cell>
          <cell r="I2895" t="str">
            <v>Energy</v>
          </cell>
          <cell r="J2895" t="str">
            <v>Winter</v>
          </cell>
          <cell r="K2895" t="str">
            <v>Super Off</v>
          </cell>
          <cell r="O2895" t="str">
            <v>C</v>
          </cell>
          <cell r="T2895">
            <v>1445.4774309350464</v>
          </cell>
        </row>
        <row r="2896">
          <cell r="F2896" t="str">
            <v>B-19</v>
          </cell>
          <cell r="G2896" t="str">
            <v>AB32 Credit</v>
          </cell>
          <cell r="I2896" t="str">
            <v>Energy</v>
          </cell>
          <cell r="J2896" t="str">
            <v>Winter</v>
          </cell>
          <cell r="K2896" t="str">
            <v>Super Off</v>
          </cell>
          <cell r="O2896" t="str">
            <v>C</v>
          </cell>
          <cell r="T2896">
            <v>26397.134789271066</v>
          </cell>
        </row>
        <row r="2897">
          <cell r="F2897" t="str">
            <v>B-19</v>
          </cell>
          <cell r="G2897" t="str">
            <v>AB32 Credit</v>
          </cell>
          <cell r="I2897" t="str">
            <v>Energy</v>
          </cell>
          <cell r="J2897" t="str">
            <v>Summer</v>
          </cell>
          <cell r="K2897" t="str">
            <v>Off Peak</v>
          </cell>
          <cell r="O2897" t="str">
            <v>C</v>
          </cell>
          <cell r="T2897">
            <v>0</v>
          </cell>
        </row>
        <row r="2898">
          <cell r="F2898" t="str">
            <v>B-19</v>
          </cell>
          <cell r="G2898" t="str">
            <v>AB32 Credit</v>
          </cell>
          <cell r="I2898" t="str">
            <v>Energy</v>
          </cell>
          <cell r="J2898" t="str">
            <v>Summer</v>
          </cell>
          <cell r="K2898" t="str">
            <v>Off Peak</v>
          </cell>
          <cell r="O2898" t="str">
            <v>C</v>
          </cell>
          <cell r="T2898">
            <v>90157.469508708891</v>
          </cell>
        </row>
        <row r="2899">
          <cell r="F2899" t="str">
            <v>B-19</v>
          </cell>
          <cell r="G2899" t="str">
            <v>AB32 Credit</v>
          </cell>
          <cell r="I2899" t="str">
            <v>Energy</v>
          </cell>
          <cell r="J2899" t="str">
            <v>Summer</v>
          </cell>
          <cell r="K2899" t="str">
            <v>Off Peak</v>
          </cell>
          <cell r="O2899" t="str">
            <v>C</v>
          </cell>
          <cell r="T2899">
            <v>0</v>
          </cell>
        </row>
        <row r="2900">
          <cell r="F2900" t="str">
            <v>B-19</v>
          </cell>
          <cell r="G2900" t="str">
            <v>AB32 Credit</v>
          </cell>
          <cell r="I2900" t="str">
            <v>Energy</v>
          </cell>
          <cell r="J2900" t="str">
            <v>Summer</v>
          </cell>
          <cell r="K2900" t="str">
            <v>Part Peak</v>
          </cell>
          <cell r="O2900" t="str">
            <v>C</v>
          </cell>
          <cell r="T2900">
            <v>0</v>
          </cell>
        </row>
        <row r="2901">
          <cell r="F2901" t="str">
            <v>B-19</v>
          </cell>
          <cell r="G2901" t="str">
            <v>AB32 Credit</v>
          </cell>
          <cell r="I2901" t="str">
            <v>Energy</v>
          </cell>
          <cell r="J2901" t="str">
            <v>Summer</v>
          </cell>
          <cell r="K2901" t="str">
            <v>Part Peak</v>
          </cell>
          <cell r="O2901" t="str">
            <v>C</v>
          </cell>
          <cell r="T2901">
            <v>21362.106351864299</v>
          </cell>
        </row>
        <row r="2902">
          <cell r="F2902" t="str">
            <v>B-19</v>
          </cell>
          <cell r="G2902" t="str">
            <v>AB32 Credit</v>
          </cell>
          <cell r="I2902" t="str">
            <v>Energy</v>
          </cell>
          <cell r="J2902" t="str">
            <v>Summer</v>
          </cell>
          <cell r="K2902" t="str">
            <v>Part Peak</v>
          </cell>
          <cell r="O2902" t="str">
            <v>C</v>
          </cell>
          <cell r="T2902">
            <v>0</v>
          </cell>
        </row>
        <row r="2903">
          <cell r="F2903" t="str">
            <v>B-19</v>
          </cell>
          <cell r="G2903" t="str">
            <v>AB32 Credit</v>
          </cell>
          <cell r="I2903" t="str">
            <v>Energy</v>
          </cell>
          <cell r="J2903" t="str">
            <v>Summer</v>
          </cell>
          <cell r="K2903" t="str">
            <v>Peak</v>
          </cell>
          <cell r="O2903" t="str">
            <v>C</v>
          </cell>
          <cell r="T2903">
            <v>0</v>
          </cell>
        </row>
        <row r="2904">
          <cell r="F2904" t="str">
            <v>B-19</v>
          </cell>
          <cell r="G2904" t="str">
            <v>AB32 Credit</v>
          </cell>
          <cell r="I2904" t="str">
            <v>Energy</v>
          </cell>
          <cell r="J2904" t="str">
            <v>Summer</v>
          </cell>
          <cell r="K2904" t="str">
            <v>Peak</v>
          </cell>
          <cell r="O2904" t="str">
            <v>C</v>
          </cell>
          <cell r="T2904">
            <v>31261.802689058728</v>
          </cell>
        </row>
        <row r="2905">
          <cell r="F2905" t="str">
            <v>B-19</v>
          </cell>
          <cell r="G2905" t="str">
            <v>AB32 Credit</v>
          </cell>
          <cell r="I2905" t="str">
            <v>Energy</v>
          </cell>
          <cell r="J2905" t="str">
            <v>Summer</v>
          </cell>
          <cell r="K2905" t="str">
            <v>Peak</v>
          </cell>
          <cell r="O2905" t="str">
            <v>C</v>
          </cell>
          <cell r="T2905">
            <v>0</v>
          </cell>
        </row>
        <row r="2906">
          <cell r="F2906" t="str">
            <v>B-19</v>
          </cell>
          <cell r="G2906" t="str">
            <v>AB32 Credit</v>
          </cell>
          <cell r="I2906" t="str">
            <v>Energy</v>
          </cell>
          <cell r="J2906" t="str">
            <v>Winter</v>
          </cell>
          <cell r="K2906" t="str">
            <v>Off Peak</v>
          </cell>
          <cell r="O2906" t="str">
            <v>C</v>
          </cell>
          <cell r="T2906">
            <v>0</v>
          </cell>
        </row>
        <row r="2907">
          <cell r="F2907" t="str">
            <v>B-19</v>
          </cell>
          <cell r="G2907" t="str">
            <v>AB32 Credit</v>
          </cell>
          <cell r="I2907" t="str">
            <v>Energy</v>
          </cell>
          <cell r="J2907" t="str">
            <v>Winter</v>
          </cell>
          <cell r="K2907" t="str">
            <v>Off Peak</v>
          </cell>
          <cell r="O2907" t="str">
            <v>C</v>
          </cell>
          <cell r="T2907">
            <v>195550.11175997852</v>
          </cell>
        </row>
        <row r="2908">
          <cell r="F2908" t="str">
            <v>B-19</v>
          </cell>
          <cell r="G2908" t="str">
            <v>AB32 Credit</v>
          </cell>
          <cell r="I2908" t="str">
            <v>Energy</v>
          </cell>
          <cell r="J2908" t="str">
            <v>Winter</v>
          </cell>
          <cell r="K2908" t="str">
            <v>Off Peak</v>
          </cell>
          <cell r="O2908" t="str">
            <v>C</v>
          </cell>
          <cell r="T2908">
            <v>0</v>
          </cell>
        </row>
        <row r="2909">
          <cell r="F2909" t="str">
            <v>B-19</v>
          </cell>
          <cell r="G2909" t="str">
            <v>AB32 Credit</v>
          </cell>
          <cell r="I2909" t="str">
            <v>Energy</v>
          </cell>
          <cell r="J2909" t="str">
            <v>Winter</v>
          </cell>
          <cell r="K2909" t="str">
            <v>Part Peak</v>
          </cell>
          <cell r="O2909" t="str">
            <v>C</v>
          </cell>
          <cell r="T2909">
            <v>0</v>
          </cell>
        </row>
        <row r="2910">
          <cell r="F2910" t="str">
            <v>B-19</v>
          </cell>
          <cell r="G2910" t="str">
            <v>AB32 Credit</v>
          </cell>
          <cell r="I2910" t="str">
            <v>Energy</v>
          </cell>
          <cell r="J2910" t="str">
            <v>Winter</v>
          </cell>
          <cell r="K2910" t="str">
            <v>Part Peak</v>
          </cell>
          <cell r="O2910" t="str">
            <v>C</v>
          </cell>
          <cell r="T2910">
            <v>60088.531740019607</v>
          </cell>
        </row>
        <row r="2911">
          <cell r="F2911" t="str">
            <v>B-19</v>
          </cell>
          <cell r="G2911" t="str">
            <v>AB32 Credit</v>
          </cell>
          <cell r="I2911" t="str">
            <v>Energy</v>
          </cell>
          <cell r="J2911" t="str">
            <v>Winter</v>
          </cell>
          <cell r="K2911" t="str">
            <v>Part Peak</v>
          </cell>
          <cell r="O2911" t="str">
            <v>C</v>
          </cell>
          <cell r="T2911">
            <v>0</v>
          </cell>
        </row>
        <row r="2912">
          <cell r="F2912" t="str">
            <v>B-19</v>
          </cell>
          <cell r="G2912" t="str">
            <v>AB32 Credit</v>
          </cell>
          <cell r="I2912" t="str">
            <v>Energy</v>
          </cell>
          <cell r="J2912" t="str">
            <v>Winter</v>
          </cell>
          <cell r="K2912" t="str">
            <v>Super Off</v>
          </cell>
          <cell r="O2912" t="str">
            <v>C</v>
          </cell>
          <cell r="T2912">
            <v>0</v>
          </cell>
        </row>
        <row r="2913">
          <cell r="F2913" t="str">
            <v>B-19</v>
          </cell>
          <cell r="G2913" t="str">
            <v>AB32 Credit</v>
          </cell>
          <cell r="I2913" t="str">
            <v>Energy</v>
          </cell>
          <cell r="J2913" t="str">
            <v>Winter</v>
          </cell>
          <cell r="K2913" t="str">
            <v>Super Off</v>
          </cell>
          <cell r="O2913" t="str">
            <v>C</v>
          </cell>
          <cell r="T2913">
            <v>19244.132774813417</v>
          </cell>
        </row>
        <row r="2914">
          <cell r="F2914" t="str">
            <v>B-19</v>
          </cell>
          <cell r="G2914" t="str">
            <v>AB32 Credit</v>
          </cell>
          <cell r="I2914" t="str">
            <v>Energy</v>
          </cell>
          <cell r="J2914" t="str">
            <v>Winter</v>
          </cell>
          <cell r="K2914" t="str">
            <v>Super Off</v>
          </cell>
          <cell r="O2914" t="str">
            <v>C</v>
          </cell>
          <cell r="T2914">
            <v>0</v>
          </cell>
        </row>
        <row r="2915">
          <cell r="F2915" t="str">
            <v>B-19</v>
          </cell>
          <cell r="G2915" t="str">
            <v>AB32 Credit</v>
          </cell>
          <cell r="I2915" t="str">
            <v>Energy</v>
          </cell>
          <cell r="J2915" t="str">
            <v>Summer</v>
          </cell>
          <cell r="K2915" t="str">
            <v>Off Peak</v>
          </cell>
          <cell r="O2915" t="str">
            <v>C</v>
          </cell>
          <cell r="T2915">
            <v>0</v>
          </cell>
        </row>
        <row r="2916">
          <cell r="F2916" t="str">
            <v>B-19</v>
          </cell>
          <cell r="G2916" t="str">
            <v>AB32 Credit</v>
          </cell>
          <cell r="I2916" t="str">
            <v>Energy</v>
          </cell>
          <cell r="J2916" t="str">
            <v>Summer</v>
          </cell>
          <cell r="K2916" t="str">
            <v>Off Peak</v>
          </cell>
          <cell r="O2916" t="str">
            <v>C</v>
          </cell>
          <cell r="T2916">
            <v>1436969.8782225819</v>
          </cell>
        </row>
        <row r="2917">
          <cell r="F2917" t="str">
            <v>B-19</v>
          </cell>
          <cell r="G2917" t="str">
            <v>AB32 Credit</v>
          </cell>
          <cell r="I2917" t="str">
            <v>Energy</v>
          </cell>
          <cell r="J2917" t="str">
            <v>Summer</v>
          </cell>
          <cell r="K2917" t="str">
            <v>Part Peak</v>
          </cell>
          <cell r="O2917" t="str">
            <v>C</v>
          </cell>
          <cell r="T2917">
            <v>0</v>
          </cell>
        </row>
        <row r="2918">
          <cell r="F2918" t="str">
            <v>B-19</v>
          </cell>
          <cell r="G2918" t="str">
            <v>AB32 Credit</v>
          </cell>
          <cell r="I2918" t="str">
            <v>Energy</v>
          </cell>
          <cell r="J2918" t="str">
            <v>Summer</v>
          </cell>
          <cell r="K2918" t="str">
            <v>Part Peak</v>
          </cell>
          <cell r="O2918" t="str">
            <v>C</v>
          </cell>
          <cell r="T2918">
            <v>390594.17675009836</v>
          </cell>
        </row>
        <row r="2919">
          <cell r="F2919" t="str">
            <v>B-19</v>
          </cell>
          <cell r="G2919" t="str">
            <v>AB32 Credit</v>
          </cell>
          <cell r="I2919" t="str">
            <v>Energy</v>
          </cell>
          <cell r="J2919" t="str">
            <v>Summer</v>
          </cell>
          <cell r="K2919" t="str">
            <v>Peak</v>
          </cell>
          <cell r="O2919" t="str">
            <v>C</v>
          </cell>
          <cell r="T2919">
            <v>0</v>
          </cell>
        </row>
        <row r="2920">
          <cell r="F2920" t="str">
            <v>B-19</v>
          </cell>
          <cell r="G2920" t="str">
            <v>AB32 Credit</v>
          </cell>
          <cell r="I2920" t="str">
            <v>Energy</v>
          </cell>
          <cell r="J2920" t="str">
            <v>Summer</v>
          </cell>
          <cell r="K2920" t="str">
            <v>Peak</v>
          </cell>
          <cell r="O2920" t="str">
            <v>C</v>
          </cell>
          <cell r="T2920">
            <v>574734.85211904999</v>
          </cell>
        </row>
        <row r="2921">
          <cell r="F2921" t="str">
            <v>B-19</v>
          </cell>
          <cell r="G2921" t="str">
            <v>AB32 Credit</v>
          </cell>
          <cell r="I2921" t="str">
            <v>Energy</v>
          </cell>
          <cell r="J2921" t="str">
            <v>Winter</v>
          </cell>
          <cell r="K2921" t="str">
            <v>Off Peak</v>
          </cell>
          <cell r="O2921" t="str">
            <v>C</v>
          </cell>
          <cell r="T2921">
            <v>0</v>
          </cell>
        </row>
        <row r="2922">
          <cell r="F2922" t="str">
            <v>B-19</v>
          </cell>
          <cell r="G2922" t="str">
            <v>AB32 Credit</v>
          </cell>
          <cell r="I2922" t="str">
            <v>Energy</v>
          </cell>
          <cell r="J2922" t="str">
            <v>Winter</v>
          </cell>
          <cell r="K2922" t="str">
            <v>Off Peak</v>
          </cell>
          <cell r="O2922" t="str">
            <v>C</v>
          </cell>
          <cell r="T2922">
            <v>4830072.3524005758</v>
          </cell>
        </row>
        <row r="2923">
          <cell r="F2923" t="str">
            <v>B-19</v>
          </cell>
          <cell r="G2923" t="str">
            <v>AB32 Credit</v>
          </cell>
          <cell r="I2923" t="str">
            <v>Energy</v>
          </cell>
          <cell r="J2923" t="str">
            <v>Winter</v>
          </cell>
          <cell r="K2923" t="str">
            <v>Part Peak</v>
          </cell>
          <cell r="O2923" t="str">
            <v>C</v>
          </cell>
          <cell r="T2923">
            <v>0</v>
          </cell>
        </row>
        <row r="2924">
          <cell r="F2924" t="str">
            <v>B-19</v>
          </cell>
          <cell r="G2924" t="str">
            <v>AB32 Credit</v>
          </cell>
          <cell r="I2924" t="str">
            <v>Energy</v>
          </cell>
          <cell r="J2924" t="str">
            <v>Winter</v>
          </cell>
          <cell r="K2924" t="str">
            <v>Part Peak</v>
          </cell>
          <cell r="O2924" t="str">
            <v>C</v>
          </cell>
          <cell r="T2924">
            <v>1658474.7927493574</v>
          </cell>
        </row>
        <row r="2925">
          <cell r="F2925" t="str">
            <v>B-19</v>
          </cell>
          <cell r="G2925" t="str">
            <v>AB32 Credit</v>
          </cell>
          <cell r="I2925" t="str">
            <v>Energy</v>
          </cell>
          <cell r="J2925" t="str">
            <v>Winter</v>
          </cell>
          <cell r="K2925" t="str">
            <v>Super Off</v>
          </cell>
          <cell r="O2925" t="str">
            <v>C</v>
          </cell>
          <cell r="T2925">
            <v>0</v>
          </cell>
        </row>
        <row r="2926">
          <cell r="F2926" t="str">
            <v>B-19</v>
          </cell>
          <cell r="G2926" t="str">
            <v>AB32 Credit</v>
          </cell>
          <cell r="I2926" t="str">
            <v>Energy</v>
          </cell>
          <cell r="J2926" t="str">
            <v>Winter</v>
          </cell>
          <cell r="K2926" t="str">
            <v>Super Off</v>
          </cell>
          <cell r="O2926" t="str">
            <v>C</v>
          </cell>
          <cell r="T2926">
            <v>289942.34677599074</v>
          </cell>
        </row>
        <row r="2927">
          <cell r="F2927" t="str">
            <v>B-19</v>
          </cell>
          <cell r="G2927" t="str">
            <v>AB32 Credit</v>
          </cell>
          <cell r="I2927" t="str">
            <v>Energy</v>
          </cell>
          <cell r="J2927" t="str">
            <v>Summer</v>
          </cell>
          <cell r="K2927" t="str">
            <v>Off Peak</v>
          </cell>
          <cell r="O2927" t="str">
            <v>C</v>
          </cell>
          <cell r="T2927">
            <v>0</v>
          </cell>
        </row>
        <row r="2928">
          <cell r="F2928" t="str">
            <v>B-19</v>
          </cell>
          <cell r="G2928" t="str">
            <v>AB32 Credit</v>
          </cell>
          <cell r="I2928" t="str">
            <v>Energy</v>
          </cell>
          <cell r="J2928" t="str">
            <v>Summer</v>
          </cell>
          <cell r="K2928" t="str">
            <v>Off Peak</v>
          </cell>
          <cell r="O2928" t="str">
            <v>C</v>
          </cell>
          <cell r="T2928">
            <v>0</v>
          </cell>
        </row>
        <row r="2929">
          <cell r="F2929" t="str">
            <v>B-19</v>
          </cell>
          <cell r="G2929" t="str">
            <v>AB32 Credit</v>
          </cell>
          <cell r="I2929" t="str">
            <v>Energy</v>
          </cell>
          <cell r="J2929" t="str">
            <v>Summer</v>
          </cell>
          <cell r="K2929" t="str">
            <v>Off Peak</v>
          </cell>
          <cell r="O2929" t="str">
            <v>C</v>
          </cell>
          <cell r="T2929">
            <v>0</v>
          </cell>
        </row>
        <row r="2930">
          <cell r="F2930" t="str">
            <v>B-19</v>
          </cell>
          <cell r="G2930" t="str">
            <v>AB32 Credit</v>
          </cell>
          <cell r="I2930" t="str">
            <v>Energy</v>
          </cell>
          <cell r="J2930" t="str">
            <v>Summer</v>
          </cell>
          <cell r="K2930" t="str">
            <v>Part Peak</v>
          </cell>
          <cell r="O2930" t="str">
            <v>C</v>
          </cell>
          <cell r="T2930">
            <v>0</v>
          </cell>
        </row>
        <row r="2931">
          <cell r="F2931" t="str">
            <v>B-19</v>
          </cell>
          <cell r="G2931" t="str">
            <v>AB32 Credit</v>
          </cell>
          <cell r="I2931" t="str">
            <v>Energy</v>
          </cell>
          <cell r="J2931" t="str">
            <v>Summer</v>
          </cell>
          <cell r="K2931" t="str">
            <v>Part Peak</v>
          </cell>
          <cell r="O2931" t="str">
            <v>C</v>
          </cell>
          <cell r="T2931">
            <v>0</v>
          </cell>
        </row>
        <row r="2932">
          <cell r="F2932" t="str">
            <v>B-19</v>
          </cell>
          <cell r="G2932" t="str">
            <v>AB32 Credit</v>
          </cell>
          <cell r="I2932" t="str">
            <v>Energy</v>
          </cell>
          <cell r="J2932" t="str">
            <v>Summer</v>
          </cell>
          <cell r="K2932" t="str">
            <v>Part Peak</v>
          </cell>
          <cell r="O2932" t="str">
            <v>C</v>
          </cell>
          <cell r="T2932">
            <v>0</v>
          </cell>
        </row>
        <row r="2933">
          <cell r="F2933" t="str">
            <v>B-19</v>
          </cell>
          <cell r="G2933" t="str">
            <v>AB32 Credit</v>
          </cell>
          <cell r="I2933" t="str">
            <v>Energy</v>
          </cell>
          <cell r="J2933" t="str">
            <v>Summer</v>
          </cell>
          <cell r="K2933" t="str">
            <v>Peak</v>
          </cell>
          <cell r="O2933" t="str">
            <v>C</v>
          </cell>
          <cell r="T2933">
            <v>0</v>
          </cell>
        </row>
        <row r="2934">
          <cell r="F2934" t="str">
            <v>B-19</v>
          </cell>
          <cell r="G2934" t="str">
            <v>AB32 Credit</v>
          </cell>
          <cell r="I2934" t="str">
            <v>Energy</v>
          </cell>
          <cell r="J2934" t="str">
            <v>Summer</v>
          </cell>
          <cell r="K2934" t="str">
            <v>Peak</v>
          </cell>
          <cell r="O2934" t="str">
            <v>C</v>
          </cell>
          <cell r="T2934">
            <v>0</v>
          </cell>
        </row>
        <row r="2935">
          <cell r="F2935" t="str">
            <v>B-19</v>
          </cell>
          <cell r="G2935" t="str">
            <v>AB32 Credit</v>
          </cell>
          <cell r="I2935" t="str">
            <v>Energy</v>
          </cell>
          <cell r="J2935" t="str">
            <v>Summer</v>
          </cell>
          <cell r="K2935" t="str">
            <v>Peak</v>
          </cell>
          <cell r="O2935" t="str">
            <v>C</v>
          </cell>
          <cell r="T2935">
            <v>0</v>
          </cell>
        </row>
        <row r="2936">
          <cell r="F2936" t="str">
            <v>B-19</v>
          </cell>
          <cell r="G2936" t="str">
            <v>AB32 Credit</v>
          </cell>
          <cell r="I2936" t="str">
            <v>Energy</v>
          </cell>
          <cell r="J2936" t="str">
            <v>Winter</v>
          </cell>
          <cell r="K2936" t="str">
            <v>Off Peak</v>
          </cell>
          <cell r="O2936" t="str">
            <v>C</v>
          </cell>
          <cell r="T2936">
            <v>0</v>
          </cell>
        </row>
        <row r="2937">
          <cell r="F2937" t="str">
            <v>B-19</v>
          </cell>
          <cell r="G2937" t="str">
            <v>AB32 Credit</v>
          </cell>
          <cell r="I2937" t="str">
            <v>Energy</v>
          </cell>
          <cell r="J2937" t="str">
            <v>Winter</v>
          </cell>
          <cell r="K2937" t="str">
            <v>Off Peak</v>
          </cell>
          <cell r="O2937" t="str">
            <v>C</v>
          </cell>
          <cell r="T2937">
            <v>0</v>
          </cell>
        </row>
        <row r="2938">
          <cell r="F2938" t="str">
            <v>B-19</v>
          </cell>
          <cell r="G2938" t="str">
            <v>AB32 Credit</v>
          </cell>
          <cell r="I2938" t="str">
            <v>Energy</v>
          </cell>
          <cell r="J2938" t="str">
            <v>Winter</v>
          </cell>
          <cell r="K2938" t="str">
            <v>Off Peak</v>
          </cell>
          <cell r="O2938" t="str">
            <v>C</v>
          </cell>
          <cell r="T2938">
            <v>0</v>
          </cell>
        </row>
        <row r="2939">
          <cell r="F2939" t="str">
            <v>B-19</v>
          </cell>
          <cell r="G2939" t="str">
            <v>AB32 Credit</v>
          </cell>
          <cell r="I2939" t="str">
            <v>Energy</v>
          </cell>
          <cell r="J2939" t="str">
            <v>Winter</v>
          </cell>
          <cell r="K2939" t="str">
            <v>Part Peak</v>
          </cell>
          <cell r="O2939" t="str">
            <v>C</v>
          </cell>
          <cell r="T2939">
            <v>0</v>
          </cell>
        </row>
        <row r="2940">
          <cell r="F2940" t="str">
            <v>B-19</v>
          </cell>
          <cell r="G2940" t="str">
            <v>AB32 Credit</v>
          </cell>
          <cell r="I2940" t="str">
            <v>Energy</v>
          </cell>
          <cell r="J2940" t="str">
            <v>Winter</v>
          </cell>
          <cell r="K2940" t="str">
            <v>Part Peak</v>
          </cell>
          <cell r="O2940" t="str">
            <v>C</v>
          </cell>
          <cell r="T2940">
            <v>0</v>
          </cell>
        </row>
        <row r="2941">
          <cell r="F2941" t="str">
            <v>B-19</v>
          </cell>
          <cell r="G2941" t="str">
            <v>AB32 Credit</v>
          </cell>
          <cell r="I2941" t="str">
            <v>Energy</v>
          </cell>
          <cell r="J2941" t="str">
            <v>Winter</v>
          </cell>
          <cell r="K2941" t="str">
            <v>Part Peak</v>
          </cell>
          <cell r="O2941" t="str">
            <v>C</v>
          </cell>
          <cell r="T2941">
            <v>0</v>
          </cell>
        </row>
        <row r="2942">
          <cell r="F2942" t="str">
            <v>B-19</v>
          </cell>
          <cell r="G2942" t="str">
            <v>AB32 Credit</v>
          </cell>
          <cell r="I2942" t="str">
            <v>Energy</v>
          </cell>
          <cell r="J2942" t="str">
            <v>Winter</v>
          </cell>
          <cell r="K2942" t="str">
            <v>Super Off</v>
          </cell>
          <cell r="O2942" t="str">
            <v>C</v>
          </cell>
          <cell r="T2942">
            <v>0</v>
          </cell>
        </row>
        <row r="2943">
          <cell r="F2943" t="str">
            <v>B-19</v>
          </cell>
          <cell r="G2943" t="str">
            <v>AB32 Credit</v>
          </cell>
          <cell r="I2943" t="str">
            <v>Energy</v>
          </cell>
          <cell r="J2943" t="str">
            <v>Winter</v>
          </cell>
          <cell r="K2943" t="str">
            <v>Super Off</v>
          </cell>
          <cell r="O2943" t="str">
            <v>C</v>
          </cell>
          <cell r="T2943">
            <v>0</v>
          </cell>
        </row>
        <row r="2944">
          <cell r="F2944" t="str">
            <v>B-19</v>
          </cell>
          <cell r="G2944" t="str">
            <v>AB32 Credit</v>
          </cell>
          <cell r="I2944" t="str">
            <v>Energy</v>
          </cell>
          <cell r="J2944" t="str">
            <v>Winter</v>
          </cell>
          <cell r="K2944" t="str">
            <v>Super Off</v>
          </cell>
          <cell r="O2944" t="str">
            <v>C</v>
          </cell>
          <cell r="T2944">
            <v>0</v>
          </cell>
        </row>
        <row r="2945">
          <cell r="F2945" t="str">
            <v>B-19</v>
          </cell>
          <cell r="G2945" t="str">
            <v>CTC</v>
          </cell>
          <cell r="I2945" t="str">
            <v>DL</v>
          </cell>
          <cell r="J2945" t="str">
            <v>N/A</v>
          </cell>
          <cell r="K2945" t="str">
            <v>N/A</v>
          </cell>
          <cell r="O2945" t="str">
            <v>C</v>
          </cell>
          <cell r="T2945">
            <v>0</v>
          </cell>
        </row>
        <row r="2946">
          <cell r="F2946" t="str">
            <v>B-19</v>
          </cell>
          <cell r="G2946" t="str">
            <v>CTC</v>
          </cell>
          <cell r="I2946" t="str">
            <v>DL</v>
          </cell>
          <cell r="J2946" t="str">
            <v>N/A</v>
          </cell>
          <cell r="K2946" t="str">
            <v>N/A</v>
          </cell>
          <cell r="O2946" t="str">
            <v>C</v>
          </cell>
          <cell r="T2946">
            <v>0</v>
          </cell>
        </row>
        <row r="2947">
          <cell r="F2947" t="str">
            <v>B-19</v>
          </cell>
          <cell r="G2947" t="str">
            <v>CTC</v>
          </cell>
          <cell r="I2947" t="str">
            <v>DL</v>
          </cell>
          <cell r="J2947" t="str">
            <v>N/A</v>
          </cell>
          <cell r="K2947" t="str">
            <v>N/A</v>
          </cell>
          <cell r="O2947" t="str">
            <v>C</v>
          </cell>
          <cell r="T2947">
            <v>0</v>
          </cell>
        </row>
        <row r="2948">
          <cell r="F2948" t="str">
            <v>B-19</v>
          </cell>
          <cell r="G2948" t="str">
            <v>CTC</v>
          </cell>
          <cell r="I2948" t="str">
            <v>DL</v>
          </cell>
          <cell r="J2948" t="str">
            <v>N/A</v>
          </cell>
          <cell r="K2948" t="str">
            <v>N/A</v>
          </cell>
          <cell r="O2948" t="str">
            <v>C</v>
          </cell>
          <cell r="T2948">
            <v>0</v>
          </cell>
        </row>
        <row r="2949">
          <cell r="F2949" t="str">
            <v>B-19</v>
          </cell>
          <cell r="G2949" t="str">
            <v>CTC</v>
          </cell>
          <cell r="I2949" t="str">
            <v>Energy</v>
          </cell>
          <cell r="J2949" t="str">
            <v>Summer</v>
          </cell>
          <cell r="K2949" t="str">
            <v>Off Peak</v>
          </cell>
          <cell r="O2949" t="str">
            <v>C</v>
          </cell>
          <cell r="T2949">
            <v>106346.79036699999</v>
          </cell>
        </row>
        <row r="2950">
          <cell r="F2950" t="str">
            <v>B-19</v>
          </cell>
          <cell r="G2950" t="str">
            <v>CTC</v>
          </cell>
          <cell r="I2950" t="str">
            <v>Energy</v>
          </cell>
          <cell r="J2950" t="str">
            <v>Summer</v>
          </cell>
          <cell r="K2950" t="str">
            <v>Off Peak</v>
          </cell>
          <cell r="O2950" t="str">
            <v>C</v>
          </cell>
          <cell r="T2950">
            <v>1102134.9754909999</v>
          </cell>
        </row>
        <row r="2951">
          <cell r="F2951" t="str">
            <v>B-19</v>
          </cell>
          <cell r="G2951" t="str">
            <v>CTC</v>
          </cell>
          <cell r="I2951" t="str">
            <v>Energy</v>
          </cell>
          <cell r="J2951" t="str">
            <v>Summer</v>
          </cell>
          <cell r="K2951" t="str">
            <v>Part Peak</v>
          </cell>
          <cell r="O2951" t="str">
            <v>C</v>
          </cell>
          <cell r="T2951">
            <v>34538.979188999998</v>
          </cell>
        </row>
        <row r="2952">
          <cell r="F2952" t="str">
            <v>B-19</v>
          </cell>
          <cell r="G2952" t="str">
            <v>CTC</v>
          </cell>
          <cell r="I2952" t="str">
            <v>Energy</v>
          </cell>
          <cell r="J2952" t="str">
            <v>Summer</v>
          </cell>
          <cell r="K2952" t="str">
            <v>Part Peak</v>
          </cell>
          <cell r="O2952" t="str">
            <v>C</v>
          </cell>
          <cell r="T2952">
            <v>298268.03042800003</v>
          </cell>
        </row>
        <row r="2953">
          <cell r="F2953" t="str">
            <v>B-19</v>
          </cell>
          <cell r="G2953" t="str">
            <v>CTC</v>
          </cell>
          <cell r="I2953" t="str">
            <v>Energy</v>
          </cell>
          <cell r="J2953" t="str">
            <v>Summer</v>
          </cell>
          <cell r="K2953" t="str">
            <v>Peak</v>
          </cell>
          <cell r="O2953" t="str">
            <v>C</v>
          </cell>
          <cell r="T2953">
            <v>51078.024250000002</v>
          </cell>
        </row>
        <row r="2954">
          <cell r="F2954" t="str">
            <v>B-19</v>
          </cell>
          <cell r="G2954" t="str">
            <v>CTC</v>
          </cell>
          <cell r="I2954" t="str">
            <v>Energy</v>
          </cell>
          <cell r="J2954" t="str">
            <v>Summer</v>
          </cell>
          <cell r="K2954" t="str">
            <v>Peak</v>
          </cell>
          <cell r="O2954" t="str">
            <v>C</v>
          </cell>
          <cell r="T2954">
            <v>537414.47957799991</v>
          </cell>
        </row>
        <row r="2955">
          <cell r="F2955" t="str">
            <v>B-19</v>
          </cell>
          <cell r="G2955" t="str">
            <v>CTC</v>
          </cell>
          <cell r="I2955" t="str">
            <v>Energy</v>
          </cell>
          <cell r="J2955" t="str">
            <v>Winter</v>
          </cell>
          <cell r="K2955" t="str">
            <v>Off Peak</v>
          </cell>
          <cell r="O2955" t="str">
            <v>C</v>
          </cell>
          <cell r="T2955">
            <v>176420.274118</v>
          </cell>
        </row>
        <row r="2956">
          <cell r="F2956" t="str">
            <v>B-19</v>
          </cell>
          <cell r="G2956" t="str">
            <v>CTC</v>
          </cell>
          <cell r="I2956" t="str">
            <v>Energy</v>
          </cell>
          <cell r="J2956" t="str">
            <v>Winter</v>
          </cell>
          <cell r="K2956" t="str">
            <v>Off Peak</v>
          </cell>
          <cell r="O2956" t="str">
            <v>C</v>
          </cell>
          <cell r="T2956">
            <v>10656142.110909</v>
          </cell>
        </row>
        <row r="2957">
          <cell r="F2957" t="str">
            <v>B-19</v>
          </cell>
          <cell r="G2957" t="str">
            <v>CTC</v>
          </cell>
          <cell r="I2957" t="str">
            <v>Energy</v>
          </cell>
          <cell r="J2957" t="str">
            <v>Winter</v>
          </cell>
          <cell r="K2957" t="str">
            <v>Part Peak</v>
          </cell>
          <cell r="O2957" t="str">
            <v>C</v>
          </cell>
          <cell r="T2957">
            <v>58522.121784000003</v>
          </cell>
        </row>
        <row r="2958">
          <cell r="F2958" t="str">
            <v>B-19</v>
          </cell>
          <cell r="G2958" t="str">
            <v>CTC</v>
          </cell>
          <cell r="I2958" t="str">
            <v>Energy</v>
          </cell>
          <cell r="J2958" t="str">
            <v>Winter</v>
          </cell>
          <cell r="K2958" t="str">
            <v>Part Peak</v>
          </cell>
          <cell r="O2958" t="str">
            <v>C</v>
          </cell>
          <cell r="T2958">
            <v>4050015.5388709996</v>
          </cell>
        </row>
        <row r="2959">
          <cell r="F2959" t="str">
            <v>B-19</v>
          </cell>
          <cell r="G2959" t="str">
            <v>CTC</v>
          </cell>
          <cell r="I2959" t="str">
            <v>Energy</v>
          </cell>
          <cell r="J2959" t="str">
            <v>Winter</v>
          </cell>
          <cell r="K2959" t="str">
            <v>Super Off</v>
          </cell>
          <cell r="O2959" t="str">
            <v>C</v>
          </cell>
          <cell r="T2959">
            <v>20145.090316999998</v>
          </cell>
        </row>
        <row r="2960">
          <cell r="F2960" t="str">
            <v>B-19</v>
          </cell>
          <cell r="G2960" t="str">
            <v>CTC</v>
          </cell>
          <cell r="I2960" t="str">
            <v>Energy</v>
          </cell>
          <cell r="J2960" t="str">
            <v>Winter</v>
          </cell>
          <cell r="K2960" t="str">
            <v>Super Off</v>
          </cell>
          <cell r="O2960" t="str">
            <v>C</v>
          </cell>
          <cell r="T2960">
            <v>276524.17607500002</v>
          </cell>
        </row>
        <row r="2961">
          <cell r="F2961" t="str">
            <v>B-19</v>
          </cell>
          <cell r="G2961" t="str">
            <v>CTC</v>
          </cell>
          <cell r="I2961" t="str">
            <v>Energy</v>
          </cell>
          <cell r="J2961" t="str">
            <v>Summer</v>
          </cell>
          <cell r="K2961" t="str">
            <v>Off Peak</v>
          </cell>
          <cell r="O2961" t="str">
            <v>C</v>
          </cell>
          <cell r="T2961">
            <v>0</v>
          </cell>
        </row>
        <row r="2962">
          <cell r="F2962" t="str">
            <v>B-19</v>
          </cell>
          <cell r="G2962" t="str">
            <v>CTC</v>
          </cell>
          <cell r="I2962" t="str">
            <v>Energy</v>
          </cell>
          <cell r="J2962" t="str">
            <v>Summer</v>
          </cell>
          <cell r="K2962" t="str">
            <v>Off Peak</v>
          </cell>
          <cell r="O2962" t="str">
            <v>C</v>
          </cell>
          <cell r="T2962">
            <v>0</v>
          </cell>
        </row>
        <row r="2963">
          <cell r="F2963" t="str">
            <v>B-19</v>
          </cell>
          <cell r="G2963" t="str">
            <v>CTC</v>
          </cell>
          <cell r="I2963" t="str">
            <v>Energy</v>
          </cell>
          <cell r="J2963" t="str">
            <v>Summer</v>
          </cell>
          <cell r="K2963" t="str">
            <v>Off Peak</v>
          </cell>
          <cell r="O2963" t="str">
            <v>C</v>
          </cell>
          <cell r="T2963">
            <v>0</v>
          </cell>
        </row>
        <row r="2964">
          <cell r="F2964" t="str">
            <v>B-19</v>
          </cell>
          <cell r="G2964" t="str">
            <v>CTC</v>
          </cell>
          <cell r="I2964" t="str">
            <v>Energy</v>
          </cell>
          <cell r="J2964" t="str">
            <v>Summer</v>
          </cell>
          <cell r="K2964" t="str">
            <v>Part Peak</v>
          </cell>
          <cell r="O2964" t="str">
            <v>C</v>
          </cell>
          <cell r="T2964">
            <v>0</v>
          </cell>
        </row>
        <row r="2965">
          <cell r="F2965" t="str">
            <v>B-19</v>
          </cell>
          <cell r="G2965" t="str">
            <v>CTC</v>
          </cell>
          <cell r="I2965" t="str">
            <v>Energy</v>
          </cell>
          <cell r="J2965" t="str">
            <v>Summer</v>
          </cell>
          <cell r="K2965" t="str">
            <v>Part Peak</v>
          </cell>
          <cell r="O2965" t="str">
            <v>C</v>
          </cell>
          <cell r="T2965">
            <v>0</v>
          </cell>
        </row>
        <row r="2966">
          <cell r="F2966" t="str">
            <v>B-19</v>
          </cell>
          <cell r="G2966" t="str">
            <v>CTC</v>
          </cell>
          <cell r="I2966" t="str">
            <v>Energy</v>
          </cell>
          <cell r="J2966" t="str">
            <v>Summer</v>
          </cell>
          <cell r="K2966" t="str">
            <v>Part Peak</v>
          </cell>
          <cell r="O2966" t="str">
            <v>C</v>
          </cell>
          <cell r="T2966">
            <v>0</v>
          </cell>
        </row>
        <row r="2967">
          <cell r="F2967" t="str">
            <v>B-19</v>
          </cell>
          <cell r="G2967" t="str">
            <v>CTC</v>
          </cell>
          <cell r="I2967" t="str">
            <v>Energy</v>
          </cell>
          <cell r="J2967" t="str">
            <v>Summer</v>
          </cell>
          <cell r="K2967" t="str">
            <v>Peak</v>
          </cell>
          <cell r="O2967" t="str">
            <v>C</v>
          </cell>
          <cell r="T2967">
            <v>0</v>
          </cell>
        </row>
        <row r="2968">
          <cell r="F2968" t="str">
            <v>B-19</v>
          </cell>
          <cell r="G2968" t="str">
            <v>CTC</v>
          </cell>
          <cell r="I2968" t="str">
            <v>Energy</v>
          </cell>
          <cell r="J2968" t="str">
            <v>Summer</v>
          </cell>
          <cell r="K2968" t="str">
            <v>Peak</v>
          </cell>
          <cell r="O2968" t="str">
            <v>C</v>
          </cell>
          <cell r="T2968">
            <v>0</v>
          </cell>
        </row>
        <row r="2969">
          <cell r="F2969" t="str">
            <v>B-19</v>
          </cell>
          <cell r="G2969" t="str">
            <v>CTC</v>
          </cell>
          <cell r="I2969" t="str">
            <v>Energy</v>
          </cell>
          <cell r="J2969" t="str">
            <v>Summer</v>
          </cell>
          <cell r="K2969" t="str">
            <v>Peak</v>
          </cell>
          <cell r="O2969" t="str">
            <v>C</v>
          </cell>
          <cell r="T2969">
            <v>0</v>
          </cell>
        </row>
        <row r="2970">
          <cell r="F2970" t="str">
            <v>B-19</v>
          </cell>
          <cell r="G2970" t="str">
            <v>CTC</v>
          </cell>
          <cell r="I2970" t="str">
            <v>Energy</v>
          </cell>
          <cell r="J2970" t="str">
            <v>Winter</v>
          </cell>
          <cell r="K2970" t="str">
            <v>Off Peak</v>
          </cell>
          <cell r="O2970" t="str">
            <v>C</v>
          </cell>
          <cell r="T2970">
            <v>0</v>
          </cell>
        </row>
        <row r="2971">
          <cell r="F2971" t="str">
            <v>B-19</v>
          </cell>
          <cell r="G2971" t="str">
            <v>CTC</v>
          </cell>
          <cell r="I2971" t="str">
            <v>Energy</v>
          </cell>
          <cell r="J2971" t="str">
            <v>Winter</v>
          </cell>
          <cell r="K2971" t="str">
            <v>Off Peak</v>
          </cell>
          <cell r="O2971" t="str">
            <v>C</v>
          </cell>
          <cell r="T2971">
            <v>0</v>
          </cell>
        </row>
        <row r="2972">
          <cell r="F2972" t="str">
            <v>B-19</v>
          </cell>
          <cell r="G2972" t="str">
            <v>CTC</v>
          </cell>
          <cell r="I2972" t="str">
            <v>Energy</v>
          </cell>
          <cell r="J2972" t="str">
            <v>Winter</v>
          </cell>
          <cell r="K2972" t="str">
            <v>Off Peak</v>
          </cell>
          <cell r="O2972" t="str">
            <v>C</v>
          </cell>
          <cell r="T2972">
            <v>0</v>
          </cell>
        </row>
        <row r="2973">
          <cell r="F2973" t="str">
            <v>B-19</v>
          </cell>
          <cell r="G2973" t="str">
            <v>CTC</v>
          </cell>
          <cell r="I2973" t="str">
            <v>Energy</v>
          </cell>
          <cell r="J2973" t="str">
            <v>Winter</v>
          </cell>
          <cell r="K2973" t="str">
            <v>Part Peak</v>
          </cell>
          <cell r="O2973" t="str">
            <v>C</v>
          </cell>
          <cell r="T2973">
            <v>0</v>
          </cell>
        </row>
        <row r="2974">
          <cell r="F2974" t="str">
            <v>B-19</v>
          </cell>
          <cell r="G2974" t="str">
            <v>CTC</v>
          </cell>
          <cell r="I2974" t="str">
            <v>Energy</v>
          </cell>
          <cell r="J2974" t="str">
            <v>Winter</v>
          </cell>
          <cell r="K2974" t="str">
            <v>Part Peak</v>
          </cell>
          <cell r="O2974" t="str">
            <v>C</v>
          </cell>
          <cell r="T2974">
            <v>0</v>
          </cell>
        </row>
        <row r="2975">
          <cell r="F2975" t="str">
            <v>B-19</v>
          </cell>
          <cell r="G2975" t="str">
            <v>CTC</v>
          </cell>
          <cell r="I2975" t="str">
            <v>Energy</v>
          </cell>
          <cell r="J2975" t="str">
            <v>Winter</v>
          </cell>
          <cell r="K2975" t="str">
            <v>Part Peak</v>
          </cell>
          <cell r="O2975" t="str">
            <v>C</v>
          </cell>
          <cell r="T2975">
            <v>0</v>
          </cell>
        </row>
        <row r="2976">
          <cell r="F2976" t="str">
            <v>B-19</v>
          </cell>
          <cell r="G2976" t="str">
            <v>CTC</v>
          </cell>
          <cell r="I2976" t="str">
            <v>Energy</v>
          </cell>
          <cell r="J2976" t="str">
            <v>Winter</v>
          </cell>
          <cell r="K2976" t="str">
            <v>Super Off</v>
          </cell>
          <cell r="O2976" t="str">
            <v>C</v>
          </cell>
          <cell r="T2976">
            <v>0</v>
          </cell>
        </row>
        <row r="2977">
          <cell r="F2977" t="str">
            <v>B-19</v>
          </cell>
          <cell r="G2977" t="str">
            <v>CTC</v>
          </cell>
          <cell r="I2977" t="str">
            <v>Energy</v>
          </cell>
          <cell r="J2977" t="str">
            <v>Winter</v>
          </cell>
          <cell r="K2977" t="str">
            <v>Super Off</v>
          </cell>
          <cell r="O2977" t="str">
            <v>C</v>
          </cell>
          <cell r="T2977">
            <v>0</v>
          </cell>
        </row>
        <row r="2978">
          <cell r="F2978" t="str">
            <v>B-19</v>
          </cell>
          <cell r="G2978" t="str">
            <v>CTC</v>
          </cell>
          <cell r="I2978" t="str">
            <v>Energy</v>
          </cell>
          <cell r="J2978" t="str">
            <v>Winter</v>
          </cell>
          <cell r="K2978" t="str">
            <v>Super Off</v>
          </cell>
          <cell r="O2978" t="str">
            <v>C</v>
          </cell>
          <cell r="T2978">
            <v>0</v>
          </cell>
        </row>
        <row r="2979">
          <cell r="F2979" t="str">
            <v>B-19</v>
          </cell>
          <cell r="G2979" t="str">
            <v>Distribution</v>
          </cell>
          <cell r="I2979" t="str">
            <v>Customer</v>
          </cell>
          <cell r="J2979" t="str">
            <v>Summer</v>
          </cell>
          <cell r="K2979" t="str">
            <v>Smart Meter</v>
          </cell>
          <cell r="O2979" t="str">
            <v>C</v>
          </cell>
          <cell r="T2979">
            <v>0</v>
          </cell>
        </row>
        <row r="2980">
          <cell r="F2980" t="str">
            <v>B-19</v>
          </cell>
          <cell r="G2980" t="str">
            <v>Distribution</v>
          </cell>
          <cell r="I2980" t="str">
            <v>Customer</v>
          </cell>
          <cell r="J2980" t="str">
            <v>Winter</v>
          </cell>
          <cell r="K2980" t="str">
            <v>Smart Meter</v>
          </cell>
          <cell r="O2980" t="str">
            <v>C</v>
          </cell>
          <cell r="T2980">
            <v>0</v>
          </cell>
        </row>
        <row r="2981">
          <cell r="F2981" t="str">
            <v>B-19</v>
          </cell>
          <cell r="G2981" t="str">
            <v>Distribution</v>
          </cell>
          <cell r="I2981" t="str">
            <v>Demand</v>
          </cell>
          <cell r="J2981" t="str">
            <v>Summer</v>
          </cell>
          <cell r="K2981" t="str">
            <v>Maximum kW</v>
          </cell>
          <cell r="O2981" t="str">
            <v>C</v>
          </cell>
          <cell r="T2981">
            <v>0</v>
          </cell>
        </row>
        <row r="2982">
          <cell r="F2982" t="str">
            <v>B-19</v>
          </cell>
          <cell r="G2982" t="str">
            <v>Distribution</v>
          </cell>
          <cell r="I2982" t="str">
            <v>Demand</v>
          </cell>
          <cell r="J2982" t="str">
            <v>Summer</v>
          </cell>
          <cell r="K2982" t="str">
            <v>Part Peak</v>
          </cell>
          <cell r="O2982" t="str">
            <v>C</v>
          </cell>
          <cell r="T2982">
            <v>0</v>
          </cell>
        </row>
        <row r="2983">
          <cell r="F2983" t="str">
            <v>B-19</v>
          </cell>
          <cell r="G2983" t="str">
            <v>Distribution</v>
          </cell>
          <cell r="I2983" t="str">
            <v>Demand</v>
          </cell>
          <cell r="J2983" t="str">
            <v>Summer</v>
          </cell>
          <cell r="K2983" t="str">
            <v>Peak</v>
          </cell>
          <cell r="O2983" t="str">
            <v>C</v>
          </cell>
          <cell r="T2983">
            <v>0</v>
          </cell>
        </row>
        <row r="2984">
          <cell r="F2984" t="str">
            <v>B-19</v>
          </cell>
          <cell r="G2984" t="str">
            <v>Distribution</v>
          </cell>
          <cell r="I2984" t="str">
            <v>Demand</v>
          </cell>
          <cell r="J2984" t="str">
            <v>Winter</v>
          </cell>
          <cell r="K2984" t="str">
            <v>Maximum kW</v>
          </cell>
          <cell r="O2984" t="str">
            <v>C</v>
          </cell>
          <cell r="T2984">
            <v>0</v>
          </cell>
        </row>
        <row r="2985">
          <cell r="F2985" t="str">
            <v>B-19</v>
          </cell>
          <cell r="G2985" t="str">
            <v>Distribution</v>
          </cell>
          <cell r="I2985" t="str">
            <v>Demand</v>
          </cell>
          <cell r="J2985" t="str">
            <v>Winter</v>
          </cell>
          <cell r="K2985" t="str">
            <v>Part Peak</v>
          </cell>
          <cell r="O2985" t="str">
            <v>C</v>
          </cell>
          <cell r="T2985">
            <v>0</v>
          </cell>
        </row>
        <row r="2986">
          <cell r="F2986" t="str">
            <v>B-19</v>
          </cell>
          <cell r="G2986" t="str">
            <v>Distribution</v>
          </cell>
          <cell r="I2986" t="str">
            <v>Energy</v>
          </cell>
          <cell r="J2986" t="str">
            <v>Summer</v>
          </cell>
          <cell r="K2986" t="str">
            <v>Off Peak</v>
          </cell>
          <cell r="O2986" t="str">
            <v>C</v>
          </cell>
          <cell r="T2986">
            <v>0</v>
          </cell>
        </row>
        <row r="2987">
          <cell r="F2987" t="str">
            <v>B-19</v>
          </cell>
          <cell r="G2987" t="str">
            <v>Distribution</v>
          </cell>
          <cell r="I2987" t="str">
            <v>Energy</v>
          </cell>
          <cell r="J2987" t="str">
            <v>Summer</v>
          </cell>
          <cell r="K2987" t="str">
            <v>Part Peak</v>
          </cell>
          <cell r="O2987" t="str">
            <v>C</v>
          </cell>
          <cell r="T2987">
            <v>0</v>
          </cell>
        </row>
        <row r="2988">
          <cell r="F2988" t="str">
            <v>B-19</v>
          </cell>
          <cell r="G2988" t="str">
            <v>Distribution</v>
          </cell>
          <cell r="I2988" t="str">
            <v>Energy</v>
          </cell>
          <cell r="J2988" t="str">
            <v>Summer</v>
          </cell>
          <cell r="K2988" t="str">
            <v>Peak</v>
          </cell>
          <cell r="O2988" t="str">
            <v>C</v>
          </cell>
          <cell r="T2988">
            <v>0</v>
          </cell>
        </row>
        <row r="2989">
          <cell r="F2989" t="str">
            <v>B-19</v>
          </cell>
          <cell r="G2989" t="str">
            <v>Distribution</v>
          </cell>
          <cell r="I2989" t="str">
            <v>Energy</v>
          </cell>
          <cell r="J2989" t="str">
            <v>Winter</v>
          </cell>
          <cell r="K2989" t="str">
            <v>Off Peak</v>
          </cell>
          <cell r="O2989" t="str">
            <v>C</v>
          </cell>
          <cell r="T2989">
            <v>0</v>
          </cell>
        </row>
        <row r="2990">
          <cell r="F2990" t="str">
            <v>B-19</v>
          </cell>
          <cell r="G2990" t="str">
            <v>Distribution</v>
          </cell>
          <cell r="I2990" t="str">
            <v>Energy</v>
          </cell>
          <cell r="J2990" t="str">
            <v>Winter</v>
          </cell>
          <cell r="K2990" t="str">
            <v>Part Peak</v>
          </cell>
          <cell r="O2990" t="str">
            <v>C</v>
          </cell>
          <cell r="T2990">
            <v>0</v>
          </cell>
        </row>
        <row r="2991">
          <cell r="F2991" t="str">
            <v>B-19</v>
          </cell>
          <cell r="G2991" t="str">
            <v>Distribution</v>
          </cell>
          <cell r="I2991" t="str">
            <v>Energy</v>
          </cell>
          <cell r="J2991" t="str">
            <v>Winter</v>
          </cell>
          <cell r="K2991" t="str">
            <v>Super Off</v>
          </cell>
          <cell r="O2991" t="str">
            <v>C</v>
          </cell>
          <cell r="T2991">
            <v>0</v>
          </cell>
        </row>
        <row r="2992">
          <cell r="F2992" t="str">
            <v>B-19</v>
          </cell>
          <cell r="G2992" t="str">
            <v>Distribution</v>
          </cell>
          <cell r="I2992" t="str">
            <v>Customer</v>
          </cell>
          <cell r="J2992" t="str">
            <v>Summer</v>
          </cell>
          <cell r="K2992" t="str">
            <v>Smart Meter</v>
          </cell>
          <cell r="O2992" t="str">
            <v>C</v>
          </cell>
          <cell r="T2992">
            <v>0</v>
          </cell>
        </row>
        <row r="2993">
          <cell r="F2993" t="str">
            <v>B-19</v>
          </cell>
          <cell r="G2993" t="str">
            <v>Distribution</v>
          </cell>
          <cell r="I2993" t="str">
            <v>Customer</v>
          </cell>
          <cell r="J2993" t="str">
            <v>Winter</v>
          </cell>
          <cell r="K2993" t="str">
            <v>Smart Meter</v>
          </cell>
          <cell r="O2993" t="str">
            <v>C</v>
          </cell>
          <cell r="T2993">
            <v>0</v>
          </cell>
        </row>
        <row r="2994">
          <cell r="F2994" t="str">
            <v>B-19</v>
          </cell>
          <cell r="G2994" t="str">
            <v>Distribution</v>
          </cell>
          <cell r="I2994" t="str">
            <v>Customer</v>
          </cell>
          <cell r="J2994" t="str">
            <v>Summer</v>
          </cell>
          <cell r="K2994" t="str">
            <v>Smart Meter V</v>
          </cell>
          <cell r="O2994" t="str">
            <v>C</v>
          </cell>
          <cell r="T2994">
            <v>105.31020699999999</v>
          </cell>
        </row>
        <row r="2995">
          <cell r="F2995" t="str">
            <v>B-19</v>
          </cell>
          <cell r="G2995" t="str">
            <v>Distribution</v>
          </cell>
          <cell r="I2995" t="str">
            <v>Customer</v>
          </cell>
          <cell r="J2995" t="str">
            <v>Winter</v>
          </cell>
          <cell r="K2995" t="str">
            <v>Smart Meter V</v>
          </cell>
          <cell r="O2995" t="str">
            <v>C</v>
          </cell>
          <cell r="T2995">
            <v>211.60458199999999</v>
          </cell>
        </row>
        <row r="2996">
          <cell r="F2996" t="str">
            <v>B-19</v>
          </cell>
          <cell r="G2996" t="str">
            <v>Distribution</v>
          </cell>
          <cell r="I2996" t="str">
            <v>Demand</v>
          </cell>
          <cell r="J2996" t="str">
            <v>Summer</v>
          </cell>
          <cell r="K2996" t="str">
            <v>Maximum kW</v>
          </cell>
          <cell r="O2996" t="str">
            <v>C</v>
          </cell>
          <cell r="T2996">
            <v>8749.4579890000005</v>
          </cell>
        </row>
        <row r="2997">
          <cell r="F2997" t="str">
            <v>B-19</v>
          </cell>
          <cell r="G2997" t="str">
            <v>Distribution</v>
          </cell>
          <cell r="I2997" t="str">
            <v>Demand</v>
          </cell>
          <cell r="J2997" t="str">
            <v>Summer</v>
          </cell>
          <cell r="K2997" t="str">
            <v>Part Peak</v>
          </cell>
          <cell r="O2997" t="str">
            <v>C</v>
          </cell>
          <cell r="T2997">
            <v>7784.1319659999999</v>
          </cell>
        </row>
        <row r="2998">
          <cell r="F2998" t="str">
            <v>B-19</v>
          </cell>
          <cell r="G2998" t="str">
            <v>Distribution</v>
          </cell>
          <cell r="I2998" t="str">
            <v>Demand</v>
          </cell>
          <cell r="J2998" t="str">
            <v>Summer</v>
          </cell>
          <cell r="K2998" t="str">
            <v>Peak</v>
          </cell>
          <cell r="O2998" t="str">
            <v>C</v>
          </cell>
          <cell r="T2998">
            <v>9726.2887879999998</v>
          </cell>
        </row>
        <row r="2999">
          <cell r="F2999" t="str">
            <v>B-19</v>
          </cell>
          <cell r="G2999" t="str">
            <v>Distribution</v>
          </cell>
          <cell r="I2999" t="str">
            <v>Demand</v>
          </cell>
          <cell r="J2999" t="str">
            <v>Winter</v>
          </cell>
          <cell r="K2999" t="str">
            <v>Maximum kW</v>
          </cell>
          <cell r="O2999" t="str">
            <v>C</v>
          </cell>
          <cell r="T2999">
            <v>16138.748847999999</v>
          </cell>
        </row>
        <row r="3000">
          <cell r="F3000" t="str">
            <v>B-19</v>
          </cell>
          <cell r="G3000" t="str">
            <v>Distribution</v>
          </cell>
          <cell r="I3000" t="str">
            <v>Demand</v>
          </cell>
          <cell r="J3000" t="str">
            <v>Winter</v>
          </cell>
          <cell r="K3000" t="str">
            <v>Part Peak</v>
          </cell>
          <cell r="O3000" t="str">
            <v>C</v>
          </cell>
          <cell r="T3000">
            <v>18009.573250000001</v>
          </cell>
        </row>
        <row r="3001">
          <cell r="F3001" t="str">
            <v>B-19</v>
          </cell>
          <cell r="G3001" t="str">
            <v>Distribution</v>
          </cell>
          <cell r="I3001" t="str">
            <v>Demand</v>
          </cell>
          <cell r="J3001" t="str">
            <v>Summer</v>
          </cell>
          <cell r="K3001" t="str">
            <v>Maximum kW</v>
          </cell>
          <cell r="O3001" t="str">
            <v>C</v>
          </cell>
          <cell r="T3001">
            <v>0</v>
          </cell>
        </row>
        <row r="3002">
          <cell r="F3002" t="str">
            <v>B-19</v>
          </cell>
          <cell r="G3002" t="str">
            <v>Distribution</v>
          </cell>
          <cell r="I3002" t="str">
            <v>Demand</v>
          </cell>
          <cell r="J3002" t="str">
            <v>Summer</v>
          </cell>
          <cell r="K3002" t="str">
            <v>Part Peak</v>
          </cell>
          <cell r="O3002" t="str">
            <v>C</v>
          </cell>
          <cell r="T3002">
            <v>0</v>
          </cell>
        </row>
        <row r="3003">
          <cell r="F3003" t="str">
            <v>B-19</v>
          </cell>
          <cell r="G3003" t="str">
            <v>Distribution</v>
          </cell>
          <cell r="I3003" t="str">
            <v>Demand</v>
          </cell>
          <cell r="J3003" t="str">
            <v>Summer</v>
          </cell>
          <cell r="K3003" t="str">
            <v>Peak</v>
          </cell>
          <cell r="O3003" t="str">
            <v>C</v>
          </cell>
          <cell r="T3003">
            <v>0</v>
          </cell>
        </row>
        <row r="3004">
          <cell r="F3004" t="str">
            <v>B-19</v>
          </cell>
          <cell r="G3004" t="str">
            <v>Distribution</v>
          </cell>
          <cell r="I3004" t="str">
            <v>Demand</v>
          </cell>
          <cell r="J3004" t="str">
            <v>Winter</v>
          </cell>
          <cell r="K3004" t="str">
            <v>Maximum kW</v>
          </cell>
          <cell r="O3004" t="str">
            <v>C</v>
          </cell>
          <cell r="T3004">
            <v>0</v>
          </cell>
        </row>
        <row r="3005">
          <cell r="F3005" t="str">
            <v>B-19</v>
          </cell>
          <cell r="G3005" t="str">
            <v>Distribution</v>
          </cell>
          <cell r="I3005" t="str">
            <v>Demand</v>
          </cell>
          <cell r="J3005" t="str">
            <v>Winter</v>
          </cell>
          <cell r="K3005" t="str">
            <v>Part Peak</v>
          </cell>
          <cell r="O3005" t="str">
            <v>C</v>
          </cell>
          <cell r="T3005">
            <v>0</v>
          </cell>
        </row>
        <row r="3006">
          <cell r="F3006" t="str">
            <v>B-19</v>
          </cell>
          <cell r="G3006" t="str">
            <v>Distribution</v>
          </cell>
          <cell r="I3006" t="str">
            <v>Energy</v>
          </cell>
          <cell r="J3006" t="str">
            <v>Summer</v>
          </cell>
          <cell r="K3006" t="str">
            <v>Off Peak</v>
          </cell>
          <cell r="O3006" t="str">
            <v>C</v>
          </cell>
          <cell r="T3006">
            <v>1102134.9754909999</v>
          </cell>
        </row>
        <row r="3007">
          <cell r="F3007" t="str">
            <v>B-19</v>
          </cell>
          <cell r="G3007" t="str">
            <v>Distribution</v>
          </cell>
          <cell r="I3007" t="str">
            <v>Energy</v>
          </cell>
          <cell r="J3007" t="str">
            <v>Summer</v>
          </cell>
          <cell r="K3007" t="str">
            <v>Part Peak</v>
          </cell>
          <cell r="O3007" t="str">
            <v>C</v>
          </cell>
          <cell r="T3007">
            <v>298268.03042800003</v>
          </cell>
        </row>
        <row r="3008">
          <cell r="F3008" t="str">
            <v>B-19</v>
          </cell>
          <cell r="G3008" t="str">
            <v>Distribution</v>
          </cell>
          <cell r="I3008" t="str">
            <v>Energy</v>
          </cell>
          <cell r="J3008" t="str">
            <v>Summer</v>
          </cell>
          <cell r="K3008" t="str">
            <v>Peak</v>
          </cell>
          <cell r="O3008" t="str">
            <v>C</v>
          </cell>
          <cell r="T3008">
            <v>537414.47957799991</v>
          </cell>
        </row>
        <row r="3009">
          <cell r="F3009" t="str">
            <v>B-19</v>
          </cell>
          <cell r="G3009" t="str">
            <v>Distribution</v>
          </cell>
          <cell r="I3009" t="str">
            <v>Energy</v>
          </cell>
          <cell r="J3009" t="str">
            <v>Winter</v>
          </cell>
          <cell r="K3009" t="str">
            <v>Off Peak</v>
          </cell>
          <cell r="O3009" t="str">
            <v>C</v>
          </cell>
          <cell r="T3009">
            <v>10656142.110909</v>
          </cell>
        </row>
        <row r="3010">
          <cell r="F3010" t="str">
            <v>B-19</v>
          </cell>
          <cell r="G3010" t="str">
            <v>Distribution</v>
          </cell>
          <cell r="I3010" t="str">
            <v>Energy</v>
          </cell>
          <cell r="J3010" t="str">
            <v>Winter</v>
          </cell>
          <cell r="K3010" t="str">
            <v>Part Peak</v>
          </cell>
          <cell r="O3010" t="str">
            <v>C</v>
          </cell>
          <cell r="T3010">
            <v>4050015.5388709996</v>
          </cell>
        </row>
        <row r="3011">
          <cell r="F3011" t="str">
            <v>B-19</v>
          </cell>
          <cell r="G3011" t="str">
            <v>Distribution</v>
          </cell>
          <cell r="I3011" t="str">
            <v>E-BIP Discount</v>
          </cell>
          <cell r="J3011" t="str">
            <v>Summer</v>
          </cell>
          <cell r="K3011" t="str">
            <v>Pot. Ld Red.</v>
          </cell>
          <cell r="O3011" t="str">
            <v>C</v>
          </cell>
          <cell r="T3011">
            <v>0</v>
          </cell>
        </row>
        <row r="3012">
          <cell r="F3012" t="str">
            <v>B-19</v>
          </cell>
          <cell r="G3012" t="str">
            <v>Distribution</v>
          </cell>
          <cell r="I3012" t="str">
            <v>E-BIP Discount</v>
          </cell>
          <cell r="J3012" t="str">
            <v>Summer</v>
          </cell>
          <cell r="K3012" t="str">
            <v>UFR</v>
          </cell>
          <cell r="O3012" t="str">
            <v>C</v>
          </cell>
          <cell r="T3012">
            <v>0</v>
          </cell>
        </row>
        <row r="3013">
          <cell r="F3013" t="str">
            <v>B-19</v>
          </cell>
          <cell r="G3013" t="str">
            <v>Distribution</v>
          </cell>
          <cell r="I3013" t="str">
            <v>E-BIP Discount</v>
          </cell>
          <cell r="J3013" t="str">
            <v>Winter</v>
          </cell>
          <cell r="K3013" t="str">
            <v>Pot. Ld Red.</v>
          </cell>
          <cell r="O3013" t="str">
            <v>C</v>
          </cell>
          <cell r="T3013">
            <v>0</v>
          </cell>
        </row>
        <row r="3014">
          <cell r="F3014" t="str">
            <v>B-19</v>
          </cell>
          <cell r="G3014" t="str">
            <v>Distribution</v>
          </cell>
          <cell r="I3014" t="str">
            <v>E-BIP Discount</v>
          </cell>
          <cell r="J3014" t="str">
            <v>Winter</v>
          </cell>
          <cell r="K3014" t="str">
            <v>UFR</v>
          </cell>
          <cell r="O3014" t="str">
            <v>C</v>
          </cell>
          <cell r="T3014">
            <v>0</v>
          </cell>
        </row>
        <row r="3015">
          <cell r="F3015" t="str">
            <v>B-19</v>
          </cell>
          <cell r="G3015" t="str">
            <v>Distribution</v>
          </cell>
          <cell r="I3015" t="str">
            <v>E-BIP Discount</v>
          </cell>
          <cell r="J3015" t="str">
            <v>Summer</v>
          </cell>
          <cell r="K3015" t="str">
            <v>Pot. Ld Red.</v>
          </cell>
          <cell r="O3015" t="str">
            <v>C</v>
          </cell>
          <cell r="T3015">
            <v>0</v>
          </cell>
        </row>
        <row r="3016">
          <cell r="F3016" t="str">
            <v>B-19</v>
          </cell>
          <cell r="G3016" t="str">
            <v>Distribution</v>
          </cell>
          <cell r="I3016" t="str">
            <v>E-BIP Discount</v>
          </cell>
          <cell r="J3016" t="str">
            <v>Summer</v>
          </cell>
          <cell r="K3016" t="str">
            <v>Pot. Ld Red.</v>
          </cell>
          <cell r="O3016" t="str">
            <v>C</v>
          </cell>
          <cell r="T3016">
            <v>0</v>
          </cell>
        </row>
        <row r="3017">
          <cell r="F3017" t="str">
            <v>B-19</v>
          </cell>
          <cell r="G3017" t="str">
            <v>Distribution</v>
          </cell>
          <cell r="I3017" t="str">
            <v>E-BIP Discount</v>
          </cell>
          <cell r="J3017" t="str">
            <v>Summer</v>
          </cell>
          <cell r="K3017" t="str">
            <v>Pot. Ld Red.</v>
          </cell>
          <cell r="O3017" t="str">
            <v>C</v>
          </cell>
          <cell r="T3017">
            <v>0</v>
          </cell>
        </row>
        <row r="3018">
          <cell r="F3018" t="str">
            <v>B-19</v>
          </cell>
          <cell r="G3018" t="str">
            <v>Distribution</v>
          </cell>
          <cell r="I3018" t="str">
            <v>E-BIP Discount</v>
          </cell>
          <cell r="J3018" t="str">
            <v>Summer</v>
          </cell>
          <cell r="K3018" t="str">
            <v>UFR</v>
          </cell>
          <cell r="O3018" t="str">
            <v>C</v>
          </cell>
          <cell r="T3018">
            <v>0</v>
          </cell>
        </row>
        <row r="3019">
          <cell r="F3019" t="str">
            <v>B-19</v>
          </cell>
          <cell r="G3019" t="str">
            <v>Distribution</v>
          </cell>
          <cell r="I3019" t="str">
            <v>E-BIP Discount</v>
          </cell>
          <cell r="J3019" t="str">
            <v>Summer</v>
          </cell>
          <cell r="K3019" t="str">
            <v>UFR</v>
          </cell>
          <cell r="O3019" t="str">
            <v>C</v>
          </cell>
          <cell r="T3019">
            <v>0</v>
          </cell>
        </row>
        <row r="3020">
          <cell r="F3020" t="str">
            <v>B-19</v>
          </cell>
          <cell r="G3020" t="str">
            <v>Distribution</v>
          </cell>
          <cell r="I3020" t="str">
            <v>E-BIP Discount</v>
          </cell>
          <cell r="J3020" t="str">
            <v>Summer</v>
          </cell>
          <cell r="K3020" t="str">
            <v>UFR</v>
          </cell>
          <cell r="O3020" t="str">
            <v>C</v>
          </cell>
          <cell r="T3020">
            <v>0</v>
          </cell>
        </row>
        <row r="3021">
          <cell r="F3021" t="str">
            <v>B-19</v>
          </cell>
          <cell r="G3021" t="str">
            <v>Distribution</v>
          </cell>
          <cell r="I3021" t="str">
            <v>E-BIP Discount</v>
          </cell>
          <cell r="J3021" t="str">
            <v>Winter</v>
          </cell>
          <cell r="K3021" t="str">
            <v>Pot. Ld Red.</v>
          </cell>
          <cell r="O3021" t="str">
            <v>C</v>
          </cell>
          <cell r="T3021">
            <v>0</v>
          </cell>
        </row>
        <row r="3022">
          <cell r="F3022" t="str">
            <v>B-19</v>
          </cell>
          <cell r="G3022" t="str">
            <v>Distribution</v>
          </cell>
          <cell r="I3022" t="str">
            <v>E-BIP Discount</v>
          </cell>
          <cell r="J3022" t="str">
            <v>Winter</v>
          </cell>
          <cell r="K3022" t="str">
            <v>Pot. Ld Red.</v>
          </cell>
          <cell r="O3022" t="str">
            <v>C</v>
          </cell>
          <cell r="T3022">
            <v>0</v>
          </cell>
        </row>
        <row r="3023">
          <cell r="F3023" t="str">
            <v>B-19</v>
          </cell>
          <cell r="G3023" t="str">
            <v>Distribution</v>
          </cell>
          <cell r="I3023" t="str">
            <v>E-BIP Discount</v>
          </cell>
          <cell r="J3023" t="str">
            <v>Winter</v>
          </cell>
          <cell r="K3023" t="str">
            <v>Pot. Ld Red.</v>
          </cell>
          <cell r="O3023" t="str">
            <v>C</v>
          </cell>
          <cell r="T3023">
            <v>0</v>
          </cell>
        </row>
        <row r="3024">
          <cell r="F3024" t="str">
            <v>B-19</v>
          </cell>
          <cell r="G3024" t="str">
            <v>Distribution</v>
          </cell>
          <cell r="I3024" t="str">
            <v>E-BIP Discount</v>
          </cell>
          <cell r="J3024" t="str">
            <v>Winter</v>
          </cell>
          <cell r="K3024" t="str">
            <v>UFR</v>
          </cell>
          <cell r="O3024" t="str">
            <v>C</v>
          </cell>
          <cell r="T3024">
            <v>0</v>
          </cell>
        </row>
        <row r="3025">
          <cell r="F3025" t="str">
            <v>B-19</v>
          </cell>
          <cell r="G3025" t="str">
            <v>Distribution</v>
          </cell>
          <cell r="I3025" t="str">
            <v>E-BIP Discount</v>
          </cell>
          <cell r="J3025" t="str">
            <v>Winter</v>
          </cell>
          <cell r="K3025" t="str">
            <v>UFR</v>
          </cell>
          <cell r="O3025" t="str">
            <v>C</v>
          </cell>
          <cell r="T3025">
            <v>0</v>
          </cell>
        </row>
        <row r="3026">
          <cell r="F3026" t="str">
            <v>B-19</v>
          </cell>
          <cell r="G3026" t="str">
            <v>Distribution</v>
          </cell>
          <cell r="I3026" t="str">
            <v>E-BIP Discount</v>
          </cell>
          <cell r="J3026" t="str">
            <v>Winter</v>
          </cell>
          <cell r="K3026" t="str">
            <v>UFR</v>
          </cell>
          <cell r="O3026" t="str">
            <v>C</v>
          </cell>
          <cell r="T3026">
            <v>0</v>
          </cell>
        </row>
        <row r="3027">
          <cell r="F3027" t="str">
            <v>B-19</v>
          </cell>
          <cell r="G3027" t="str">
            <v>Distribution</v>
          </cell>
          <cell r="I3027" t="str">
            <v>ED Discount</v>
          </cell>
          <cell r="J3027" t="str">
            <v>N/A</v>
          </cell>
          <cell r="K3027" t="str">
            <v>N/A</v>
          </cell>
          <cell r="O3027" t="str">
            <v>C</v>
          </cell>
          <cell r="T3027">
            <v>0</v>
          </cell>
        </row>
        <row r="3028">
          <cell r="F3028" t="str">
            <v>B-19</v>
          </cell>
          <cell r="G3028" t="str">
            <v>Distribution</v>
          </cell>
          <cell r="I3028" t="str">
            <v>ED Discount</v>
          </cell>
          <cell r="J3028" t="str">
            <v>N/A</v>
          </cell>
          <cell r="K3028" t="str">
            <v>N/A</v>
          </cell>
          <cell r="O3028" t="str">
            <v>C</v>
          </cell>
          <cell r="T3028">
            <v>0</v>
          </cell>
        </row>
        <row r="3029">
          <cell r="F3029" t="str">
            <v>B-19</v>
          </cell>
          <cell r="G3029" t="str">
            <v>Distribution</v>
          </cell>
          <cell r="I3029" t="str">
            <v>ED Discount</v>
          </cell>
          <cell r="J3029" t="str">
            <v>N/A</v>
          </cell>
          <cell r="K3029" t="str">
            <v>N/A</v>
          </cell>
          <cell r="O3029" t="str">
            <v>C</v>
          </cell>
          <cell r="T3029">
            <v>0</v>
          </cell>
        </row>
        <row r="3030">
          <cell r="F3030" t="str">
            <v>B-19</v>
          </cell>
          <cell r="G3030" t="str">
            <v>Distribution</v>
          </cell>
          <cell r="I3030" t="str">
            <v>Energy</v>
          </cell>
          <cell r="J3030" t="str">
            <v>Winter</v>
          </cell>
          <cell r="K3030" t="str">
            <v>Super Off</v>
          </cell>
          <cell r="O3030" t="str">
            <v>C</v>
          </cell>
          <cell r="T3030">
            <v>276524.17607500002</v>
          </cell>
        </row>
        <row r="3031">
          <cell r="F3031" t="str">
            <v>B-19</v>
          </cell>
          <cell r="G3031" t="str">
            <v>Distribution</v>
          </cell>
          <cell r="I3031" t="str">
            <v>Energy</v>
          </cell>
          <cell r="J3031" t="str">
            <v>Summer</v>
          </cell>
          <cell r="K3031" t="str">
            <v>Off Peak</v>
          </cell>
          <cell r="O3031" t="str">
            <v>C</v>
          </cell>
          <cell r="T3031">
            <v>1102134.9754909999</v>
          </cell>
        </row>
        <row r="3032">
          <cell r="F3032" t="str">
            <v>B-19</v>
          </cell>
          <cell r="G3032" t="str">
            <v>Distribution</v>
          </cell>
          <cell r="I3032" t="str">
            <v>Energy</v>
          </cell>
          <cell r="J3032" t="str">
            <v>Summer</v>
          </cell>
          <cell r="K3032" t="str">
            <v>Part Peak</v>
          </cell>
          <cell r="O3032" t="str">
            <v>C</v>
          </cell>
          <cell r="T3032">
            <v>298268.03042800003</v>
          </cell>
        </row>
        <row r="3033">
          <cell r="F3033" t="str">
            <v>B-19</v>
          </cell>
          <cell r="G3033" t="str">
            <v>Distribution</v>
          </cell>
          <cell r="I3033" t="str">
            <v>Energy</v>
          </cell>
          <cell r="J3033" t="str">
            <v>Summer</v>
          </cell>
          <cell r="K3033" t="str">
            <v>Peak</v>
          </cell>
          <cell r="O3033" t="str">
            <v>C</v>
          </cell>
          <cell r="T3033">
            <v>537414.47957799991</v>
          </cell>
        </row>
        <row r="3034">
          <cell r="F3034" t="str">
            <v>B-19</v>
          </cell>
          <cell r="G3034" t="str">
            <v>Distribution</v>
          </cell>
          <cell r="I3034" t="str">
            <v>Energy</v>
          </cell>
          <cell r="J3034" t="str">
            <v>Winter</v>
          </cell>
          <cell r="K3034" t="str">
            <v>Off Peak</v>
          </cell>
          <cell r="O3034" t="str">
            <v>C</v>
          </cell>
          <cell r="T3034">
            <v>10656142.110909</v>
          </cell>
        </row>
        <row r="3035">
          <cell r="F3035" t="str">
            <v>B-19</v>
          </cell>
          <cell r="G3035" t="str">
            <v>Distribution</v>
          </cell>
          <cell r="I3035" t="str">
            <v>Energy</v>
          </cell>
          <cell r="J3035" t="str">
            <v>Winter</v>
          </cell>
          <cell r="K3035" t="str">
            <v>Part Peak</v>
          </cell>
          <cell r="O3035" t="str">
            <v>C</v>
          </cell>
          <cell r="T3035">
            <v>4050015.5388709996</v>
          </cell>
        </row>
        <row r="3036">
          <cell r="F3036" t="str">
            <v>B-19</v>
          </cell>
          <cell r="G3036" t="str">
            <v>Distribution</v>
          </cell>
          <cell r="I3036" t="str">
            <v>Energy</v>
          </cell>
          <cell r="J3036" t="str">
            <v>Winter</v>
          </cell>
          <cell r="K3036" t="str">
            <v>Super Off</v>
          </cell>
          <cell r="O3036" t="str">
            <v>C</v>
          </cell>
          <cell r="T3036">
            <v>276524.17607500002</v>
          </cell>
        </row>
        <row r="3037">
          <cell r="F3037" t="str">
            <v>B-19</v>
          </cell>
          <cell r="G3037" t="str">
            <v>PPP</v>
          </cell>
          <cell r="I3037" t="str">
            <v>DL</v>
          </cell>
          <cell r="J3037" t="str">
            <v>N/A</v>
          </cell>
          <cell r="K3037" t="str">
            <v>Peak</v>
          </cell>
          <cell r="O3037" t="str">
            <v>C</v>
          </cell>
          <cell r="T3037">
            <v>0</v>
          </cell>
        </row>
        <row r="3038">
          <cell r="F3038" t="str">
            <v>B-19</v>
          </cell>
          <cell r="G3038" t="str">
            <v>PPP</v>
          </cell>
          <cell r="I3038" t="str">
            <v>DL</v>
          </cell>
          <cell r="J3038" t="str">
            <v>N/A</v>
          </cell>
          <cell r="K3038" t="str">
            <v>Peak</v>
          </cell>
          <cell r="O3038" t="str">
            <v>C</v>
          </cell>
          <cell r="T3038">
            <v>0</v>
          </cell>
        </row>
        <row r="3039">
          <cell r="F3039" t="str">
            <v>B-19</v>
          </cell>
          <cell r="G3039" t="str">
            <v>PPP</v>
          </cell>
          <cell r="I3039" t="str">
            <v>DL</v>
          </cell>
          <cell r="J3039" t="str">
            <v>N/A</v>
          </cell>
          <cell r="K3039" t="str">
            <v>Peak</v>
          </cell>
          <cell r="O3039" t="str">
            <v>C</v>
          </cell>
          <cell r="T3039">
            <v>0</v>
          </cell>
        </row>
        <row r="3040">
          <cell r="F3040" t="str">
            <v>B-19</v>
          </cell>
          <cell r="G3040" t="str">
            <v>PPP</v>
          </cell>
          <cell r="I3040" t="str">
            <v>DL</v>
          </cell>
          <cell r="J3040" t="str">
            <v>N/A</v>
          </cell>
          <cell r="K3040" t="str">
            <v>Peak</v>
          </cell>
          <cell r="O3040" t="str">
            <v>C</v>
          </cell>
          <cell r="T3040">
            <v>0</v>
          </cell>
        </row>
        <row r="3041">
          <cell r="F3041" t="str">
            <v>B-19</v>
          </cell>
          <cell r="G3041" t="str">
            <v>Distribution</v>
          </cell>
          <cell r="I3041" t="str">
            <v>Energy</v>
          </cell>
          <cell r="J3041" t="str">
            <v>Summer</v>
          </cell>
          <cell r="K3041" t="str">
            <v>Off Peak</v>
          </cell>
          <cell r="O3041" t="str">
            <v>C</v>
          </cell>
          <cell r="T3041">
            <v>0</v>
          </cell>
        </row>
        <row r="3042">
          <cell r="F3042" t="str">
            <v>B-19</v>
          </cell>
          <cell r="G3042" t="str">
            <v>Distribution</v>
          </cell>
          <cell r="I3042" t="str">
            <v>Energy</v>
          </cell>
          <cell r="J3042" t="str">
            <v>Summer</v>
          </cell>
          <cell r="K3042" t="str">
            <v>Part Peak</v>
          </cell>
          <cell r="O3042" t="str">
            <v>C</v>
          </cell>
          <cell r="T3042">
            <v>0</v>
          </cell>
        </row>
        <row r="3043">
          <cell r="F3043" t="str">
            <v>B-19</v>
          </cell>
          <cell r="G3043" t="str">
            <v>Distribution</v>
          </cell>
          <cell r="I3043" t="str">
            <v>Energy</v>
          </cell>
          <cell r="J3043" t="str">
            <v>Summer</v>
          </cell>
          <cell r="K3043" t="str">
            <v>Peak</v>
          </cell>
          <cell r="O3043" t="str">
            <v>C</v>
          </cell>
          <cell r="T3043">
            <v>0</v>
          </cell>
        </row>
        <row r="3044">
          <cell r="F3044" t="str">
            <v>B-19</v>
          </cell>
          <cell r="G3044" t="str">
            <v>Distribution</v>
          </cell>
          <cell r="I3044" t="str">
            <v>Energy</v>
          </cell>
          <cell r="J3044" t="str">
            <v>Winter</v>
          </cell>
          <cell r="K3044" t="str">
            <v>Off Peak</v>
          </cell>
          <cell r="O3044" t="str">
            <v>C</v>
          </cell>
          <cell r="T3044">
            <v>0</v>
          </cell>
        </row>
        <row r="3045">
          <cell r="F3045" t="str">
            <v>B-19</v>
          </cell>
          <cell r="G3045" t="str">
            <v>Distribution</v>
          </cell>
          <cell r="I3045" t="str">
            <v>Energy</v>
          </cell>
          <cell r="J3045" t="str">
            <v>Winter</v>
          </cell>
          <cell r="K3045" t="str">
            <v>Part Peak</v>
          </cell>
          <cell r="O3045" t="str">
            <v>C</v>
          </cell>
          <cell r="T3045">
            <v>0</v>
          </cell>
        </row>
        <row r="3046">
          <cell r="F3046" t="str">
            <v>B-19</v>
          </cell>
          <cell r="G3046" t="str">
            <v>Distribution</v>
          </cell>
          <cell r="I3046" t="str">
            <v>Energy</v>
          </cell>
          <cell r="J3046" t="str">
            <v>Winter</v>
          </cell>
          <cell r="K3046" t="str">
            <v>Super Off</v>
          </cell>
          <cell r="O3046" t="str">
            <v>C</v>
          </cell>
          <cell r="T3046">
            <v>0</v>
          </cell>
        </row>
        <row r="3047">
          <cell r="F3047" t="str">
            <v>B-19</v>
          </cell>
          <cell r="G3047" t="str">
            <v>Distribution</v>
          </cell>
          <cell r="I3047" t="str">
            <v>Energy</v>
          </cell>
          <cell r="J3047" t="str">
            <v>Summer</v>
          </cell>
          <cell r="K3047" t="str">
            <v>Off Peak</v>
          </cell>
          <cell r="O3047" t="str">
            <v>C</v>
          </cell>
          <cell r="T3047">
            <v>0</v>
          </cell>
        </row>
        <row r="3048">
          <cell r="F3048" t="str">
            <v>B-19</v>
          </cell>
          <cell r="G3048" t="str">
            <v>Distribution</v>
          </cell>
          <cell r="I3048" t="str">
            <v>Energy</v>
          </cell>
          <cell r="J3048" t="str">
            <v>Summer</v>
          </cell>
          <cell r="K3048" t="str">
            <v>Part Peak</v>
          </cell>
          <cell r="O3048" t="str">
            <v>C</v>
          </cell>
          <cell r="T3048">
            <v>0</v>
          </cell>
        </row>
        <row r="3049">
          <cell r="F3049" t="str">
            <v>B-19</v>
          </cell>
          <cell r="G3049" t="str">
            <v>Distribution</v>
          </cell>
          <cell r="I3049" t="str">
            <v>Energy</v>
          </cell>
          <cell r="J3049" t="str">
            <v>Summer</v>
          </cell>
          <cell r="K3049" t="str">
            <v>Peak</v>
          </cell>
          <cell r="O3049" t="str">
            <v>C</v>
          </cell>
          <cell r="T3049">
            <v>0</v>
          </cell>
        </row>
        <row r="3050">
          <cell r="F3050" t="str">
            <v>B-19</v>
          </cell>
          <cell r="G3050" t="str">
            <v>Distribution</v>
          </cell>
          <cell r="I3050" t="str">
            <v>Energy</v>
          </cell>
          <cell r="J3050" t="str">
            <v>Winter</v>
          </cell>
          <cell r="K3050" t="str">
            <v>Off Peak</v>
          </cell>
          <cell r="O3050" t="str">
            <v>C</v>
          </cell>
          <cell r="T3050">
            <v>0</v>
          </cell>
        </row>
        <row r="3051">
          <cell r="F3051" t="str">
            <v>B-19</v>
          </cell>
          <cell r="G3051" t="str">
            <v>Distribution</v>
          </cell>
          <cell r="I3051" t="str">
            <v>Energy</v>
          </cell>
          <cell r="J3051" t="str">
            <v>Winter</v>
          </cell>
          <cell r="K3051" t="str">
            <v>Part Peak</v>
          </cell>
          <cell r="O3051" t="str">
            <v>C</v>
          </cell>
          <cell r="T3051">
            <v>0</v>
          </cell>
        </row>
        <row r="3052">
          <cell r="F3052" t="str">
            <v>B-19</v>
          </cell>
          <cell r="G3052" t="str">
            <v>Distribution</v>
          </cell>
          <cell r="I3052" t="str">
            <v>Energy</v>
          </cell>
          <cell r="J3052" t="str">
            <v>Winter</v>
          </cell>
          <cell r="K3052" t="str">
            <v>Super Off</v>
          </cell>
          <cell r="O3052" t="str">
            <v>C</v>
          </cell>
          <cell r="T3052">
            <v>0</v>
          </cell>
        </row>
        <row r="3053">
          <cell r="F3053" t="str">
            <v>B-19</v>
          </cell>
          <cell r="G3053" t="str">
            <v>Distribution</v>
          </cell>
          <cell r="I3053" t="str">
            <v>Customer</v>
          </cell>
          <cell r="J3053" t="str">
            <v>Summer</v>
          </cell>
          <cell r="K3053" t="str">
            <v>Smart Meter V</v>
          </cell>
          <cell r="O3053" t="str">
            <v>C</v>
          </cell>
          <cell r="T3053">
            <v>3.1487129999999999</v>
          </cell>
        </row>
        <row r="3054">
          <cell r="F3054" t="str">
            <v>B-19</v>
          </cell>
          <cell r="G3054" t="str">
            <v>Distribution</v>
          </cell>
          <cell r="I3054" t="str">
            <v>Customer</v>
          </cell>
          <cell r="J3054" t="str">
            <v>Winter</v>
          </cell>
          <cell r="K3054" t="str">
            <v>Smart Meter V</v>
          </cell>
          <cell r="O3054" t="str">
            <v>C</v>
          </cell>
          <cell r="T3054">
            <v>6.2490569999999996</v>
          </cell>
        </row>
        <row r="3055">
          <cell r="F3055" t="str">
            <v>B-19</v>
          </cell>
          <cell r="G3055" t="str">
            <v>Distribution</v>
          </cell>
          <cell r="I3055" t="str">
            <v>Customer</v>
          </cell>
          <cell r="J3055" t="str">
            <v>Summer</v>
          </cell>
          <cell r="K3055" t="str">
            <v>Smart Meter</v>
          </cell>
          <cell r="O3055" t="str">
            <v>C</v>
          </cell>
          <cell r="T3055">
            <v>0</v>
          </cell>
        </row>
        <row r="3056">
          <cell r="F3056" t="str">
            <v>B-19</v>
          </cell>
          <cell r="G3056" t="str">
            <v>Distribution</v>
          </cell>
          <cell r="I3056" t="str">
            <v>Customer</v>
          </cell>
          <cell r="J3056" t="str">
            <v>Winter</v>
          </cell>
          <cell r="K3056" t="str">
            <v>Smart Meter</v>
          </cell>
          <cell r="O3056" t="str">
            <v>C</v>
          </cell>
          <cell r="T3056">
            <v>0</v>
          </cell>
        </row>
        <row r="3057">
          <cell r="F3057" t="str">
            <v>B-19</v>
          </cell>
          <cell r="G3057" t="str">
            <v>Distribution</v>
          </cell>
          <cell r="I3057" t="str">
            <v>Demand</v>
          </cell>
          <cell r="J3057" t="str">
            <v>Summer</v>
          </cell>
          <cell r="K3057" t="str">
            <v>Maximum kW</v>
          </cell>
          <cell r="O3057" t="str">
            <v>C</v>
          </cell>
          <cell r="T3057">
            <v>496.11081100000001</v>
          </cell>
        </row>
        <row r="3058">
          <cell r="F3058" t="str">
            <v>B-19</v>
          </cell>
          <cell r="G3058" t="str">
            <v>Distribution</v>
          </cell>
          <cell r="I3058" t="str">
            <v>Demand</v>
          </cell>
          <cell r="J3058" t="str">
            <v>Summer</v>
          </cell>
          <cell r="K3058" t="str">
            <v>Part Peak</v>
          </cell>
          <cell r="O3058" t="str">
            <v>C</v>
          </cell>
          <cell r="T3058">
            <v>476.70681999999999</v>
          </cell>
        </row>
        <row r="3059">
          <cell r="F3059" t="str">
            <v>B-19</v>
          </cell>
          <cell r="G3059" t="str">
            <v>Distribution</v>
          </cell>
          <cell r="I3059" t="str">
            <v>Demand</v>
          </cell>
          <cell r="J3059" t="str">
            <v>Summer</v>
          </cell>
          <cell r="K3059" t="str">
            <v>Peak</v>
          </cell>
          <cell r="O3059" t="str">
            <v>C</v>
          </cell>
          <cell r="T3059">
            <v>574.45896500000003</v>
          </cell>
        </row>
        <row r="3060">
          <cell r="F3060" t="str">
            <v>B-19</v>
          </cell>
          <cell r="G3060" t="str">
            <v>Distribution</v>
          </cell>
          <cell r="I3060" t="str">
            <v>Demand</v>
          </cell>
          <cell r="J3060" t="str">
            <v>Winter</v>
          </cell>
          <cell r="K3060" t="str">
            <v>Maximum kW</v>
          </cell>
          <cell r="O3060" t="str">
            <v>C</v>
          </cell>
          <cell r="T3060">
            <v>656.03160100000002</v>
          </cell>
        </row>
        <row r="3061">
          <cell r="F3061" t="str">
            <v>B-19</v>
          </cell>
          <cell r="G3061" t="str">
            <v>Distribution</v>
          </cell>
          <cell r="I3061" t="str">
            <v>Demand</v>
          </cell>
          <cell r="J3061" t="str">
            <v>Winter</v>
          </cell>
          <cell r="K3061" t="str">
            <v>Part Peak</v>
          </cell>
          <cell r="O3061" t="str">
            <v>C</v>
          </cell>
          <cell r="T3061">
            <v>777.99314300000003</v>
          </cell>
        </row>
        <row r="3062">
          <cell r="F3062" t="str">
            <v>B-19</v>
          </cell>
          <cell r="G3062" t="str">
            <v>Distribution</v>
          </cell>
          <cell r="I3062" t="str">
            <v>Demand</v>
          </cell>
          <cell r="J3062" t="str">
            <v>Summer</v>
          </cell>
          <cell r="K3062" t="str">
            <v>Maximum kW</v>
          </cell>
          <cell r="O3062" t="str">
            <v>C</v>
          </cell>
          <cell r="T3062">
            <v>0</v>
          </cell>
        </row>
        <row r="3063">
          <cell r="F3063" t="str">
            <v>B-19</v>
          </cell>
          <cell r="G3063" t="str">
            <v>Distribution</v>
          </cell>
          <cell r="I3063" t="str">
            <v>Demand</v>
          </cell>
          <cell r="J3063" t="str">
            <v>Summer</v>
          </cell>
          <cell r="K3063" t="str">
            <v>Part Peak</v>
          </cell>
          <cell r="O3063" t="str">
            <v>C</v>
          </cell>
          <cell r="T3063">
            <v>0</v>
          </cell>
        </row>
        <row r="3064">
          <cell r="F3064" t="str">
            <v>B-19</v>
          </cell>
          <cell r="G3064" t="str">
            <v>Distribution</v>
          </cell>
          <cell r="I3064" t="str">
            <v>Demand</v>
          </cell>
          <cell r="J3064" t="str">
            <v>Summer</v>
          </cell>
          <cell r="K3064" t="str">
            <v>Peak</v>
          </cell>
          <cell r="O3064" t="str">
            <v>C</v>
          </cell>
          <cell r="T3064">
            <v>0</v>
          </cell>
        </row>
        <row r="3065">
          <cell r="F3065" t="str">
            <v>B-19</v>
          </cell>
          <cell r="G3065" t="str">
            <v>Distribution</v>
          </cell>
          <cell r="I3065" t="str">
            <v>Demand</v>
          </cell>
          <cell r="J3065" t="str">
            <v>Winter</v>
          </cell>
          <cell r="K3065" t="str">
            <v>Maximum kW</v>
          </cell>
          <cell r="O3065" t="str">
            <v>C</v>
          </cell>
          <cell r="T3065">
            <v>0</v>
          </cell>
        </row>
        <row r="3066">
          <cell r="F3066" t="str">
            <v>B-19</v>
          </cell>
          <cell r="G3066" t="str">
            <v>Distribution</v>
          </cell>
          <cell r="I3066" t="str">
            <v>Demand</v>
          </cell>
          <cell r="J3066" t="str">
            <v>Winter</v>
          </cell>
          <cell r="K3066" t="str">
            <v>Part Peak</v>
          </cell>
          <cell r="O3066" t="str">
            <v>C</v>
          </cell>
          <cell r="T3066">
            <v>0</v>
          </cell>
        </row>
        <row r="3067">
          <cell r="F3067" t="str">
            <v>B-19</v>
          </cell>
          <cell r="G3067" t="str">
            <v>Distribution</v>
          </cell>
          <cell r="I3067" t="str">
            <v>Other Standby Revenue</v>
          </cell>
          <cell r="J3067" t="str">
            <v>N/A</v>
          </cell>
          <cell r="K3067" t="str">
            <v>N/A</v>
          </cell>
          <cell r="O3067" t="str">
            <v>C</v>
          </cell>
          <cell r="T3067">
            <v>0</v>
          </cell>
        </row>
        <row r="3068">
          <cell r="F3068" t="str">
            <v>B-19</v>
          </cell>
          <cell r="G3068" t="str">
            <v>Distribution</v>
          </cell>
          <cell r="I3068" t="str">
            <v>Other Standby Revenue</v>
          </cell>
          <cell r="J3068" t="str">
            <v>N/A</v>
          </cell>
          <cell r="K3068" t="str">
            <v>N/A</v>
          </cell>
          <cell r="O3068" t="str">
            <v>C</v>
          </cell>
          <cell r="T3068">
            <v>0</v>
          </cell>
        </row>
        <row r="3069">
          <cell r="F3069" t="str">
            <v>B-19</v>
          </cell>
          <cell r="G3069" t="str">
            <v>Distribution</v>
          </cell>
          <cell r="I3069" t="str">
            <v>Other Standby Revenue</v>
          </cell>
          <cell r="J3069" t="str">
            <v>N/A</v>
          </cell>
          <cell r="K3069" t="str">
            <v>N/A</v>
          </cell>
          <cell r="O3069" t="str">
            <v>C</v>
          </cell>
          <cell r="T3069">
            <v>0</v>
          </cell>
        </row>
        <row r="3070">
          <cell r="F3070" t="str">
            <v>B-19</v>
          </cell>
          <cell r="G3070" t="str">
            <v>Distribution</v>
          </cell>
          <cell r="I3070" t="str">
            <v>Other Standby Revenue</v>
          </cell>
          <cell r="J3070" t="str">
            <v>N/A</v>
          </cell>
          <cell r="K3070" t="str">
            <v>N/A</v>
          </cell>
          <cell r="O3070" t="str">
            <v>C</v>
          </cell>
          <cell r="T3070">
            <v>1180.5656200000001</v>
          </cell>
        </row>
        <row r="3071">
          <cell r="F3071" t="str">
            <v>B-19</v>
          </cell>
          <cell r="G3071" t="str">
            <v>Distribution</v>
          </cell>
          <cell r="I3071" t="str">
            <v>Power Factor Adjustment</v>
          </cell>
          <cell r="J3071" t="str">
            <v>N/A</v>
          </cell>
          <cell r="K3071" t="str">
            <v>N/A</v>
          </cell>
          <cell r="O3071" t="str">
            <v>C</v>
          </cell>
          <cell r="T3071">
            <v>0</v>
          </cell>
        </row>
        <row r="3072">
          <cell r="F3072" t="str">
            <v>B-19</v>
          </cell>
          <cell r="G3072" t="str">
            <v>Distribution</v>
          </cell>
          <cell r="I3072" t="str">
            <v>Power Factor Adjustment</v>
          </cell>
          <cell r="J3072" t="str">
            <v>N/A</v>
          </cell>
          <cell r="K3072" t="str">
            <v>N/A</v>
          </cell>
          <cell r="O3072" t="str">
            <v>C</v>
          </cell>
          <cell r="T3072">
            <v>0</v>
          </cell>
        </row>
        <row r="3073">
          <cell r="F3073" t="str">
            <v>B-19</v>
          </cell>
          <cell r="G3073" t="str">
            <v>Distribution</v>
          </cell>
          <cell r="I3073" t="str">
            <v>Power Factor Adjustment</v>
          </cell>
          <cell r="J3073" t="str">
            <v>N/A</v>
          </cell>
          <cell r="K3073" t="str">
            <v>N/A</v>
          </cell>
          <cell r="O3073" t="str">
            <v>C</v>
          </cell>
          <cell r="T3073">
            <v>0</v>
          </cell>
        </row>
        <row r="3074">
          <cell r="F3074" t="str">
            <v>B-19</v>
          </cell>
          <cell r="G3074" t="str">
            <v>Distribution</v>
          </cell>
          <cell r="I3074" t="str">
            <v>Rate Limiter Shortfall</v>
          </cell>
          <cell r="J3074" t="str">
            <v>N/A</v>
          </cell>
          <cell r="K3074" t="str">
            <v>N/A</v>
          </cell>
          <cell r="O3074" t="str">
            <v>C</v>
          </cell>
          <cell r="T3074">
            <v>0</v>
          </cell>
        </row>
        <row r="3075">
          <cell r="F3075" t="str">
            <v>B-19</v>
          </cell>
          <cell r="G3075" t="str">
            <v>Distribution</v>
          </cell>
          <cell r="I3075" t="str">
            <v>Rate Limiter Shortfall</v>
          </cell>
          <cell r="J3075" t="str">
            <v>N/A</v>
          </cell>
          <cell r="K3075" t="str">
            <v>N/A</v>
          </cell>
          <cell r="O3075" t="str">
            <v>C</v>
          </cell>
          <cell r="T3075">
            <v>0</v>
          </cell>
        </row>
        <row r="3076">
          <cell r="F3076" t="str">
            <v>B-19</v>
          </cell>
          <cell r="G3076" t="str">
            <v>Distribution</v>
          </cell>
          <cell r="I3076" t="str">
            <v>Rate Limiter Shortfall</v>
          </cell>
          <cell r="J3076" t="str">
            <v>N/A</v>
          </cell>
          <cell r="K3076" t="str">
            <v>N/A</v>
          </cell>
          <cell r="O3076" t="str">
            <v>C</v>
          </cell>
          <cell r="T3076">
            <v>0</v>
          </cell>
        </row>
        <row r="3077">
          <cell r="F3077" t="str">
            <v>B-19</v>
          </cell>
          <cell r="G3077" t="str">
            <v>WFC</v>
          </cell>
          <cell r="I3077" t="str">
            <v>DL</v>
          </cell>
          <cell r="J3077" t="str">
            <v>N/A</v>
          </cell>
          <cell r="K3077" t="str">
            <v>N/A</v>
          </cell>
          <cell r="O3077" t="str">
            <v>C</v>
          </cell>
          <cell r="T3077">
            <v>0</v>
          </cell>
        </row>
        <row r="3078">
          <cell r="F3078" t="str">
            <v>B-19</v>
          </cell>
          <cell r="G3078" t="str">
            <v>WFC</v>
          </cell>
          <cell r="I3078" t="str">
            <v>DL</v>
          </cell>
          <cell r="J3078" t="str">
            <v>N/A</v>
          </cell>
          <cell r="K3078" t="str">
            <v>N/A</v>
          </cell>
          <cell r="O3078" t="str">
            <v>C</v>
          </cell>
          <cell r="T3078">
            <v>0</v>
          </cell>
        </row>
        <row r="3079">
          <cell r="F3079" t="str">
            <v>B-19</v>
          </cell>
          <cell r="G3079" t="str">
            <v>WFC</v>
          </cell>
          <cell r="I3079" t="str">
            <v>DL</v>
          </cell>
          <cell r="J3079" t="str">
            <v>N/A</v>
          </cell>
          <cell r="K3079" t="str">
            <v>N/A</v>
          </cell>
          <cell r="O3079" t="str">
            <v>C</v>
          </cell>
          <cell r="T3079">
            <v>0</v>
          </cell>
        </row>
        <row r="3080">
          <cell r="F3080" t="str">
            <v>B-19</v>
          </cell>
          <cell r="G3080" t="str">
            <v>WFC</v>
          </cell>
          <cell r="I3080" t="str">
            <v>DL</v>
          </cell>
          <cell r="J3080" t="str">
            <v>N/A</v>
          </cell>
          <cell r="K3080" t="str">
            <v>N/A</v>
          </cell>
          <cell r="O3080" t="str">
            <v>C</v>
          </cell>
          <cell r="T3080">
            <v>0</v>
          </cell>
        </row>
        <row r="3081">
          <cell r="F3081" t="str">
            <v>B-19</v>
          </cell>
          <cell r="G3081" t="str">
            <v>WFC</v>
          </cell>
          <cell r="I3081" t="str">
            <v>Energy</v>
          </cell>
          <cell r="J3081" t="str">
            <v>Summer</v>
          </cell>
          <cell r="K3081" t="str">
            <v>Off Peak</v>
          </cell>
          <cell r="O3081" t="str">
            <v>C</v>
          </cell>
          <cell r="T3081">
            <v>106346.79036699999</v>
          </cell>
        </row>
        <row r="3082">
          <cell r="F3082" t="str">
            <v>B-19</v>
          </cell>
          <cell r="G3082" t="str">
            <v>WFC</v>
          </cell>
          <cell r="I3082" t="str">
            <v>Energy</v>
          </cell>
          <cell r="J3082" t="str">
            <v>Summer</v>
          </cell>
          <cell r="K3082" t="str">
            <v>Off Peak</v>
          </cell>
          <cell r="O3082" t="str">
            <v>C</v>
          </cell>
          <cell r="T3082">
            <v>1102134.9754909999</v>
          </cell>
        </row>
        <row r="3083">
          <cell r="F3083" t="str">
            <v>B-19</v>
          </cell>
          <cell r="G3083" t="str">
            <v>WFC</v>
          </cell>
          <cell r="I3083" t="str">
            <v>Energy</v>
          </cell>
          <cell r="J3083" t="str">
            <v>Summer</v>
          </cell>
          <cell r="K3083" t="str">
            <v>Part Peak</v>
          </cell>
          <cell r="O3083" t="str">
            <v>C</v>
          </cell>
          <cell r="T3083">
            <v>34538.979188999998</v>
          </cell>
        </row>
        <row r="3084">
          <cell r="F3084" t="str">
            <v>B-19</v>
          </cell>
          <cell r="G3084" t="str">
            <v>WFC</v>
          </cell>
          <cell r="I3084" t="str">
            <v>Energy</v>
          </cell>
          <cell r="J3084" t="str">
            <v>Summer</v>
          </cell>
          <cell r="K3084" t="str">
            <v>Part Peak</v>
          </cell>
          <cell r="O3084" t="str">
            <v>C</v>
          </cell>
          <cell r="T3084">
            <v>298268.03042800003</v>
          </cell>
        </row>
        <row r="3085">
          <cell r="F3085" t="str">
            <v>B-19</v>
          </cell>
          <cell r="G3085" t="str">
            <v>WFC</v>
          </cell>
          <cell r="I3085" t="str">
            <v>Energy</v>
          </cell>
          <cell r="J3085" t="str">
            <v>Summer</v>
          </cell>
          <cell r="K3085" t="str">
            <v>Peak</v>
          </cell>
          <cell r="O3085" t="str">
            <v>C</v>
          </cell>
          <cell r="T3085">
            <v>51078.024250000002</v>
          </cell>
        </row>
        <row r="3086">
          <cell r="F3086" t="str">
            <v>B-19</v>
          </cell>
          <cell r="G3086" t="str">
            <v>WFC</v>
          </cell>
          <cell r="I3086" t="str">
            <v>Energy</v>
          </cell>
          <cell r="J3086" t="str">
            <v>Summer</v>
          </cell>
          <cell r="K3086" t="str">
            <v>Peak</v>
          </cell>
          <cell r="O3086" t="str">
            <v>C</v>
          </cell>
          <cell r="T3086">
            <v>537414.47957799991</v>
          </cell>
        </row>
        <row r="3087">
          <cell r="F3087" t="str">
            <v>B-19</v>
          </cell>
          <cell r="G3087" t="str">
            <v>WFC</v>
          </cell>
          <cell r="I3087" t="str">
            <v>Energy</v>
          </cell>
          <cell r="J3087" t="str">
            <v>Winter</v>
          </cell>
          <cell r="K3087" t="str">
            <v>Off Peak</v>
          </cell>
          <cell r="O3087" t="str">
            <v>C</v>
          </cell>
          <cell r="T3087">
            <v>176420.274118</v>
          </cell>
        </row>
        <row r="3088">
          <cell r="F3088" t="str">
            <v>B-19</v>
          </cell>
          <cell r="G3088" t="str">
            <v>WFC</v>
          </cell>
          <cell r="I3088" t="str">
            <v>Energy</v>
          </cell>
          <cell r="J3088" t="str">
            <v>Winter</v>
          </cell>
          <cell r="K3088" t="str">
            <v>Off Peak</v>
          </cell>
          <cell r="O3088" t="str">
            <v>C</v>
          </cell>
          <cell r="T3088">
            <v>10656142.110909</v>
          </cell>
        </row>
        <row r="3089">
          <cell r="F3089" t="str">
            <v>B-19</v>
          </cell>
          <cell r="G3089" t="str">
            <v>WFC</v>
          </cell>
          <cell r="I3089" t="str">
            <v>Energy</v>
          </cell>
          <cell r="J3089" t="str">
            <v>Winter</v>
          </cell>
          <cell r="K3089" t="str">
            <v>Part Peak</v>
          </cell>
          <cell r="O3089" t="str">
            <v>C</v>
          </cell>
          <cell r="T3089">
            <v>58522.121784000003</v>
          </cell>
        </row>
        <row r="3090">
          <cell r="F3090" t="str">
            <v>B-19</v>
          </cell>
          <cell r="G3090" t="str">
            <v>WFC</v>
          </cell>
          <cell r="I3090" t="str">
            <v>Energy</v>
          </cell>
          <cell r="J3090" t="str">
            <v>Winter</v>
          </cell>
          <cell r="K3090" t="str">
            <v>Part Peak</v>
          </cell>
          <cell r="O3090" t="str">
            <v>C</v>
          </cell>
          <cell r="T3090">
            <v>4050015.5388709996</v>
          </cell>
        </row>
        <row r="3091">
          <cell r="F3091" t="str">
            <v>B-19</v>
          </cell>
          <cell r="G3091" t="str">
            <v>WFC</v>
          </cell>
          <cell r="I3091" t="str">
            <v>Energy</v>
          </cell>
          <cell r="J3091" t="str">
            <v>Winter</v>
          </cell>
          <cell r="K3091" t="str">
            <v>Super Off</v>
          </cell>
          <cell r="O3091" t="str">
            <v>C</v>
          </cell>
          <cell r="T3091">
            <v>20145.090316999998</v>
          </cell>
        </row>
        <row r="3092">
          <cell r="F3092" t="str">
            <v>B-19</v>
          </cell>
          <cell r="G3092" t="str">
            <v>WFC</v>
          </cell>
          <cell r="I3092" t="str">
            <v>Energy</v>
          </cell>
          <cell r="J3092" t="str">
            <v>Winter</v>
          </cell>
          <cell r="K3092" t="str">
            <v>Super Off</v>
          </cell>
          <cell r="O3092" t="str">
            <v>C</v>
          </cell>
          <cell r="T3092">
            <v>276524.17607500002</v>
          </cell>
        </row>
        <row r="3093">
          <cell r="F3093" t="str">
            <v>B-19</v>
          </cell>
          <cell r="G3093" t="str">
            <v>WFC</v>
          </cell>
          <cell r="I3093" t="str">
            <v>Energy</v>
          </cell>
          <cell r="J3093" t="str">
            <v>Summer</v>
          </cell>
          <cell r="K3093" t="str">
            <v>Off Peak</v>
          </cell>
          <cell r="O3093" t="str">
            <v>C</v>
          </cell>
          <cell r="T3093">
            <v>106346.79036699999</v>
          </cell>
        </row>
        <row r="3094">
          <cell r="F3094" t="str">
            <v>B-19</v>
          </cell>
          <cell r="G3094" t="str">
            <v>WFC</v>
          </cell>
          <cell r="I3094" t="str">
            <v>Energy</v>
          </cell>
          <cell r="J3094" t="str">
            <v>Summer</v>
          </cell>
          <cell r="K3094" t="str">
            <v>Off Peak</v>
          </cell>
          <cell r="O3094" t="str">
            <v>C</v>
          </cell>
          <cell r="T3094">
            <v>1102134.9754909999</v>
          </cell>
        </row>
        <row r="3095">
          <cell r="F3095" t="str">
            <v>B-19</v>
          </cell>
          <cell r="G3095" t="str">
            <v>WFC</v>
          </cell>
          <cell r="I3095" t="str">
            <v>Energy</v>
          </cell>
          <cell r="J3095" t="str">
            <v>Summer</v>
          </cell>
          <cell r="K3095" t="str">
            <v>Part Peak</v>
          </cell>
          <cell r="O3095" t="str">
            <v>C</v>
          </cell>
          <cell r="T3095">
            <v>34538.979188999998</v>
          </cell>
        </row>
        <row r="3096">
          <cell r="F3096" t="str">
            <v>B-19</v>
          </cell>
          <cell r="G3096" t="str">
            <v>WFC</v>
          </cell>
          <cell r="I3096" t="str">
            <v>Energy</v>
          </cell>
          <cell r="J3096" t="str">
            <v>Summer</v>
          </cell>
          <cell r="K3096" t="str">
            <v>Part Peak</v>
          </cell>
          <cell r="O3096" t="str">
            <v>C</v>
          </cell>
          <cell r="T3096">
            <v>298268.03042800003</v>
          </cell>
        </row>
        <row r="3097">
          <cell r="F3097" t="str">
            <v>B-19</v>
          </cell>
          <cell r="G3097" t="str">
            <v>WFC</v>
          </cell>
          <cell r="I3097" t="str">
            <v>Energy</v>
          </cell>
          <cell r="J3097" t="str">
            <v>Summer</v>
          </cell>
          <cell r="K3097" t="str">
            <v>Peak</v>
          </cell>
          <cell r="O3097" t="str">
            <v>C</v>
          </cell>
          <cell r="T3097">
            <v>51078.024250000002</v>
          </cell>
        </row>
        <row r="3098">
          <cell r="F3098" t="str">
            <v>B-19</v>
          </cell>
          <cell r="G3098" t="str">
            <v>WFC</v>
          </cell>
          <cell r="I3098" t="str">
            <v>Energy</v>
          </cell>
          <cell r="J3098" t="str">
            <v>Summer</v>
          </cell>
          <cell r="K3098" t="str">
            <v>Peak</v>
          </cell>
          <cell r="O3098" t="str">
            <v>C</v>
          </cell>
          <cell r="T3098">
            <v>537414.47957799991</v>
          </cell>
        </row>
        <row r="3099">
          <cell r="F3099" t="str">
            <v>B-19</v>
          </cell>
          <cell r="G3099" t="str">
            <v>WFC</v>
          </cell>
          <cell r="I3099" t="str">
            <v>Energy</v>
          </cell>
          <cell r="J3099" t="str">
            <v>Winter</v>
          </cell>
          <cell r="K3099" t="str">
            <v>Off Peak</v>
          </cell>
          <cell r="O3099" t="str">
            <v>C</v>
          </cell>
          <cell r="T3099">
            <v>176420.274118</v>
          </cell>
        </row>
        <row r="3100">
          <cell r="F3100" t="str">
            <v>B-19</v>
          </cell>
          <cell r="G3100" t="str">
            <v>WFC</v>
          </cell>
          <cell r="I3100" t="str">
            <v>Energy</v>
          </cell>
          <cell r="J3100" t="str">
            <v>Winter</v>
          </cell>
          <cell r="K3100" t="str">
            <v>Off Peak</v>
          </cell>
          <cell r="O3100" t="str">
            <v>C</v>
          </cell>
          <cell r="T3100">
            <v>10656142.110909</v>
          </cell>
        </row>
        <row r="3101">
          <cell r="F3101" t="str">
            <v>B-19</v>
          </cell>
          <cell r="G3101" t="str">
            <v>WFC</v>
          </cell>
          <cell r="I3101" t="str">
            <v>Energy</v>
          </cell>
          <cell r="J3101" t="str">
            <v>Winter</v>
          </cell>
          <cell r="K3101" t="str">
            <v>Part Peak</v>
          </cell>
          <cell r="O3101" t="str">
            <v>C</v>
          </cell>
          <cell r="T3101">
            <v>58522.121784000003</v>
          </cell>
        </row>
        <row r="3102">
          <cell r="F3102" t="str">
            <v>B-19</v>
          </cell>
          <cell r="G3102" t="str">
            <v>WFC</v>
          </cell>
          <cell r="I3102" t="str">
            <v>Energy</v>
          </cell>
          <cell r="J3102" t="str">
            <v>Winter</v>
          </cell>
          <cell r="K3102" t="str">
            <v>Part Peak</v>
          </cell>
          <cell r="O3102" t="str">
            <v>C</v>
          </cell>
          <cell r="T3102">
            <v>4050015.5388709996</v>
          </cell>
        </row>
        <row r="3103">
          <cell r="F3103" t="str">
            <v>B-19</v>
          </cell>
          <cell r="G3103" t="str">
            <v>WFC</v>
          </cell>
          <cell r="I3103" t="str">
            <v>Energy</v>
          </cell>
          <cell r="J3103" t="str">
            <v>Winter</v>
          </cell>
          <cell r="K3103" t="str">
            <v>Super Off</v>
          </cell>
          <cell r="O3103" t="str">
            <v>C</v>
          </cell>
          <cell r="T3103">
            <v>20145.090316999998</v>
          </cell>
        </row>
        <row r="3104">
          <cell r="F3104" t="str">
            <v>B-19</v>
          </cell>
          <cell r="G3104" t="str">
            <v>WFC</v>
          </cell>
          <cell r="I3104" t="str">
            <v>Energy</v>
          </cell>
          <cell r="J3104" t="str">
            <v>Winter</v>
          </cell>
          <cell r="K3104" t="str">
            <v>Super Off</v>
          </cell>
          <cell r="O3104" t="str">
            <v>C</v>
          </cell>
          <cell r="T3104">
            <v>276524.17607500002</v>
          </cell>
        </row>
        <row r="3105">
          <cell r="F3105" t="str">
            <v>B-19</v>
          </cell>
          <cell r="G3105" t="str">
            <v>WFC</v>
          </cell>
          <cell r="I3105" t="str">
            <v>Energy</v>
          </cell>
          <cell r="J3105" t="str">
            <v>Summer</v>
          </cell>
          <cell r="K3105" t="str">
            <v>Off Peak</v>
          </cell>
          <cell r="O3105" t="str">
            <v>C</v>
          </cell>
          <cell r="T3105">
            <v>0</v>
          </cell>
        </row>
        <row r="3106">
          <cell r="F3106" t="str">
            <v>B-19</v>
          </cell>
          <cell r="G3106" t="str">
            <v>WFC</v>
          </cell>
          <cell r="I3106" t="str">
            <v>Energy</v>
          </cell>
          <cell r="J3106" t="str">
            <v>Summer</v>
          </cell>
          <cell r="K3106" t="str">
            <v>Off Peak</v>
          </cell>
          <cell r="O3106" t="str">
            <v>C</v>
          </cell>
          <cell r="T3106">
            <v>0</v>
          </cell>
        </row>
        <row r="3107">
          <cell r="F3107" t="str">
            <v>B-19</v>
          </cell>
          <cell r="G3107" t="str">
            <v>WFC</v>
          </cell>
          <cell r="I3107" t="str">
            <v>Energy</v>
          </cell>
          <cell r="J3107" t="str">
            <v>Summer</v>
          </cell>
          <cell r="K3107" t="str">
            <v>Off Peak</v>
          </cell>
          <cell r="O3107" t="str">
            <v>C</v>
          </cell>
          <cell r="T3107">
            <v>0</v>
          </cell>
        </row>
        <row r="3108">
          <cell r="F3108" t="str">
            <v>B-19</v>
          </cell>
          <cell r="G3108" t="str">
            <v>WFC</v>
          </cell>
          <cell r="I3108" t="str">
            <v>Energy</v>
          </cell>
          <cell r="J3108" t="str">
            <v>Summer</v>
          </cell>
          <cell r="K3108" t="str">
            <v>Part Peak</v>
          </cell>
          <cell r="O3108" t="str">
            <v>C</v>
          </cell>
          <cell r="T3108">
            <v>0</v>
          </cell>
        </row>
        <row r="3109">
          <cell r="F3109" t="str">
            <v>B-19</v>
          </cell>
          <cell r="G3109" t="str">
            <v>WFC</v>
          </cell>
          <cell r="I3109" t="str">
            <v>Energy</v>
          </cell>
          <cell r="J3109" t="str">
            <v>Summer</v>
          </cell>
          <cell r="K3109" t="str">
            <v>Part Peak</v>
          </cell>
          <cell r="O3109" t="str">
            <v>C</v>
          </cell>
          <cell r="T3109">
            <v>0</v>
          </cell>
        </row>
        <row r="3110">
          <cell r="F3110" t="str">
            <v>B-19</v>
          </cell>
          <cell r="G3110" t="str">
            <v>WFC</v>
          </cell>
          <cell r="I3110" t="str">
            <v>Energy</v>
          </cell>
          <cell r="J3110" t="str">
            <v>Summer</v>
          </cell>
          <cell r="K3110" t="str">
            <v>Part Peak</v>
          </cell>
          <cell r="O3110" t="str">
            <v>C</v>
          </cell>
          <cell r="T3110">
            <v>0</v>
          </cell>
        </row>
        <row r="3111">
          <cell r="F3111" t="str">
            <v>B-19</v>
          </cell>
          <cell r="G3111" t="str">
            <v>WFC</v>
          </cell>
          <cell r="I3111" t="str">
            <v>Energy</v>
          </cell>
          <cell r="J3111" t="str">
            <v>Summer</v>
          </cell>
          <cell r="K3111" t="str">
            <v>Peak</v>
          </cell>
          <cell r="O3111" t="str">
            <v>C</v>
          </cell>
          <cell r="T3111">
            <v>0</v>
          </cell>
        </row>
        <row r="3112">
          <cell r="F3112" t="str">
            <v>B-19</v>
          </cell>
          <cell r="G3112" t="str">
            <v>WFC</v>
          </cell>
          <cell r="I3112" t="str">
            <v>Energy</v>
          </cell>
          <cell r="J3112" t="str">
            <v>Summer</v>
          </cell>
          <cell r="K3112" t="str">
            <v>Peak</v>
          </cell>
          <cell r="O3112" t="str">
            <v>C</v>
          </cell>
          <cell r="T3112">
            <v>0</v>
          </cell>
        </row>
        <row r="3113">
          <cell r="F3113" t="str">
            <v>B-19</v>
          </cell>
          <cell r="G3113" t="str">
            <v>WFC</v>
          </cell>
          <cell r="I3113" t="str">
            <v>Energy</v>
          </cell>
          <cell r="J3113" t="str">
            <v>Summer</v>
          </cell>
          <cell r="K3113" t="str">
            <v>Peak</v>
          </cell>
          <cell r="O3113" t="str">
            <v>C</v>
          </cell>
          <cell r="T3113">
            <v>0</v>
          </cell>
        </row>
        <row r="3114">
          <cell r="F3114" t="str">
            <v>B-19</v>
          </cell>
          <cell r="G3114" t="str">
            <v>WFC</v>
          </cell>
          <cell r="I3114" t="str">
            <v>Energy</v>
          </cell>
          <cell r="J3114" t="str">
            <v>Winter</v>
          </cell>
          <cell r="K3114" t="str">
            <v>Off Peak</v>
          </cell>
          <cell r="O3114" t="str">
            <v>C</v>
          </cell>
          <cell r="T3114">
            <v>0</v>
          </cell>
        </row>
        <row r="3115">
          <cell r="F3115" t="str">
            <v>B-19</v>
          </cell>
          <cell r="G3115" t="str">
            <v>WFC</v>
          </cell>
          <cell r="I3115" t="str">
            <v>Energy</v>
          </cell>
          <cell r="J3115" t="str">
            <v>Winter</v>
          </cell>
          <cell r="K3115" t="str">
            <v>Off Peak</v>
          </cell>
          <cell r="O3115" t="str">
            <v>C</v>
          </cell>
          <cell r="T3115">
            <v>0</v>
          </cell>
        </row>
        <row r="3116">
          <cell r="F3116" t="str">
            <v>B-19</v>
          </cell>
          <cell r="G3116" t="str">
            <v>WFC</v>
          </cell>
          <cell r="I3116" t="str">
            <v>Energy</v>
          </cell>
          <cell r="J3116" t="str">
            <v>Winter</v>
          </cell>
          <cell r="K3116" t="str">
            <v>Off Peak</v>
          </cell>
          <cell r="O3116" t="str">
            <v>C</v>
          </cell>
          <cell r="T3116">
            <v>0</v>
          </cell>
        </row>
        <row r="3117">
          <cell r="F3117" t="str">
            <v>B-19</v>
          </cell>
          <cell r="G3117" t="str">
            <v>WFC</v>
          </cell>
          <cell r="I3117" t="str">
            <v>Energy</v>
          </cell>
          <cell r="J3117" t="str">
            <v>Winter</v>
          </cell>
          <cell r="K3117" t="str">
            <v>Part Peak</v>
          </cell>
          <cell r="O3117" t="str">
            <v>C</v>
          </cell>
          <cell r="T3117">
            <v>0</v>
          </cell>
        </row>
        <row r="3118">
          <cell r="F3118" t="str">
            <v>B-19</v>
          </cell>
          <cell r="G3118" t="str">
            <v>WFC</v>
          </cell>
          <cell r="I3118" t="str">
            <v>Energy</v>
          </cell>
          <cell r="J3118" t="str">
            <v>Winter</v>
          </cell>
          <cell r="K3118" t="str">
            <v>Part Peak</v>
          </cell>
          <cell r="O3118" t="str">
            <v>C</v>
          </cell>
          <cell r="T3118">
            <v>0</v>
          </cell>
        </row>
        <row r="3119">
          <cell r="F3119" t="str">
            <v>B-19</v>
          </cell>
          <cell r="G3119" t="str">
            <v>WFC</v>
          </cell>
          <cell r="I3119" t="str">
            <v>Energy</v>
          </cell>
          <cell r="J3119" t="str">
            <v>Winter</v>
          </cell>
          <cell r="K3119" t="str">
            <v>Part Peak</v>
          </cell>
          <cell r="O3119" t="str">
            <v>C</v>
          </cell>
          <cell r="T3119">
            <v>0</v>
          </cell>
        </row>
        <row r="3120">
          <cell r="F3120" t="str">
            <v>B-19</v>
          </cell>
          <cell r="G3120" t="str">
            <v>WFC</v>
          </cell>
          <cell r="I3120" t="str">
            <v>Energy</v>
          </cell>
          <cell r="J3120" t="str">
            <v>Winter</v>
          </cell>
          <cell r="K3120" t="str">
            <v>Super Off</v>
          </cell>
          <cell r="O3120" t="str">
            <v>C</v>
          </cell>
          <cell r="T3120">
            <v>0</v>
          </cell>
        </row>
        <row r="3121">
          <cell r="F3121" t="str">
            <v>B-19</v>
          </cell>
          <cell r="G3121" t="str">
            <v>WFC</v>
          </cell>
          <cell r="I3121" t="str">
            <v>Energy</v>
          </cell>
          <cell r="J3121" t="str">
            <v>Winter</v>
          </cell>
          <cell r="K3121" t="str">
            <v>Super Off</v>
          </cell>
          <cell r="O3121" t="str">
            <v>C</v>
          </cell>
          <cell r="T3121">
            <v>0</v>
          </cell>
        </row>
        <row r="3122">
          <cell r="F3122" t="str">
            <v>B-19</v>
          </cell>
          <cell r="G3122" t="str">
            <v>WFC</v>
          </cell>
          <cell r="I3122" t="str">
            <v>Energy</v>
          </cell>
          <cell r="J3122" t="str">
            <v>Winter</v>
          </cell>
          <cell r="K3122" t="str">
            <v>Super Off</v>
          </cell>
          <cell r="O3122" t="str">
            <v>C</v>
          </cell>
          <cell r="T3122">
            <v>0</v>
          </cell>
        </row>
        <row r="3123">
          <cell r="F3123" t="str">
            <v>B-19</v>
          </cell>
          <cell r="G3123" t="str">
            <v>WFC</v>
          </cell>
          <cell r="I3123" t="str">
            <v>Energy</v>
          </cell>
          <cell r="J3123" t="str">
            <v>Summer</v>
          </cell>
          <cell r="K3123" t="str">
            <v>Off Peak</v>
          </cell>
          <cell r="O3123" t="str">
            <v>C</v>
          </cell>
          <cell r="T3123">
            <v>0</v>
          </cell>
        </row>
        <row r="3124">
          <cell r="F3124" t="str">
            <v>B-19</v>
          </cell>
          <cell r="G3124" t="str">
            <v>WFC</v>
          </cell>
          <cell r="I3124" t="str">
            <v>Energy</v>
          </cell>
          <cell r="J3124" t="str">
            <v>Summer</v>
          </cell>
          <cell r="K3124" t="str">
            <v>Part Peak</v>
          </cell>
          <cell r="O3124" t="str">
            <v>C</v>
          </cell>
          <cell r="T3124">
            <v>0</v>
          </cell>
        </row>
        <row r="3125">
          <cell r="F3125" t="str">
            <v>B-19</v>
          </cell>
          <cell r="G3125" t="str">
            <v>WFC</v>
          </cell>
          <cell r="I3125" t="str">
            <v>Energy</v>
          </cell>
          <cell r="J3125" t="str">
            <v>Summer</v>
          </cell>
          <cell r="K3125" t="str">
            <v>Peak</v>
          </cell>
          <cell r="O3125" t="str">
            <v>C</v>
          </cell>
          <cell r="T3125">
            <v>0</v>
          </cell>
        </row>
        <row r="3126">
          <cell r="F3126" t="str">
            <v>B-19</v>
          </cell>
          <cell r="G3126" t="str">
            <v>WFC</v>
          </cell>
          <cell r="I3126" t="str">
            <v>Energy</v>
          </cell>
          <cell r="J3126" t="str">
            <v>Winter</v>
          </cell>
          <cell r="K3126" t="str">
            <v>Off Peak</v>
          </cell>
          <cell r="O3126" t="str">
            <v>C</v>
          </cell>
          <cell r="T3126">
            <v>0</v>
          </cell>
        </row>
        <row r="3127">
          <cell r="F3127" t="str">
            <v>B-19</v>
          </cell>
          <cell r="G3127" t="str">
            <v>WFC</v>
          </cell>
          <cell r="I3127" t="str">
            <v>Energy</v>
          </cell>
          <cell r="J3127" t="str">
            <v>Winter</v>
          </cell>
          <cell r="K3127" t="str">
            <v>Part Peak</v>
          </cell>
          <cell r="O3127" t="str">
            <v>C</v>
          </cell>
          <cell r="T3127">
            <v>0</v>
          </cell>
        </row>
        <row r="3128">
          <cell r="F3128" t="str">
            <v>B-19</v>
          </cell>
          <cell r="G3128" t="str">
            <v>WFC</v>
          </cell>
          <cell r="I3128" t="str">
            <v>Energy</v>
          </cell>
          <cell r="J3128" t="str">
            <v>Winter</v>
          </cell>
          <cell r="K3128" t="str">
            <v>Super Off</v>
          </cell>
          <cell r="O3128" t="str">
            <v>C</v>
          </cell>
          <cell r="T3128">
            <v>0</v>
          </cell>
        </row>
        <row r="3129">
          <cell r="F3129" t="str">
            <v>B-19</v>
          </cell>
          <cell r="G3129" t="str">
            <v>ECRA</v>
          </cell>
          <cell r="I3129" t="str">
            <v>DL</v>
          </cell>
          <cell r="J3129" t="str">
            <v>N/A</v>
          </cell>
          <cell r="K3129" t="str">
            <v>N/A</v>
          </cell>
          <cell r="O3129" t="str">
            <v>C</v>
          </cell>
          <cell r="T3129">
            <v>0</v>
          </cell>
        </row>
        <row r="3130">
          <cell r="F3130" t="str">
            <v>B-19</v>
          </cell>
          <cell r="G3130" t="str">
            <v>ECRA</v>
          </cell>
          <cell r="I3130" t="str">
            <v>DL</v>
          </cell>
          <cell r="J3130" t="str">
            <v>N/A</v>
          </cell>
          <cell r="K3130" t="str">
            <v>N/A</v>
          </cell>
          <cell r="O3130" t="str">
            <v>C</v>
          </cell>
          <cell r="T3130">
            <v>0</v>
          </cell>
        </row>
        <row r="3131">
          <cell r="F3131" t="str">
            <v>B-19</v>
          </cell>
          <cell r="G3131" t="str">
            <v>ECRA</v>
          </cell>
          <cell r="I3131" t="str">
            <v>DL</v>
          </cell>
          <cell r="J3131" t="str">
            <v>N/A</v>
          </cell>
          <cell r="K3131" t="str">
            <v>N/A</v>
          </cell>
          <cell r="O3131" t="str">
            <v>C</v>
          </cell>
          <cell r="T3131">
            <v>0</v>
          </cell>
        </row>
        <row r="3132">
          <cell r="F3132" t="str">
            <v>B-19</v>
          </cell>
          <cell r="G3132" t="str">
            <v>ECRA</v>
          </cell>
          <cell r="I3132" t="str">
            <v>DL</v>
          </cell>
          <cell r="J3132" t="str">
            <v>N/A</v>
          </cell>
          <cell r="K3132" t="str">
            <v>N/A</v>
          </cell>
          <cell r="O3132" t="str">
            <v>C</v>
          </cell>
          <cell r="T3132">
            <v>0</v>
          </cell>
        </row>
        <row r="3133">
          <cell r="F3133" t="str">
            <v>B-19</v>
          </cell>
          <cell r="G3133" t="str">
            <v>ECRA</v>
          </cell>
          <cell r="I3133" t="str">
            <v>Energy</v>
          </cell>
          <cell r="J3133" t="str">
            <v>Summer</v>
          </cell>
          <cell r="K3133" t="str">
            <v>Off Peak</v>
          </cell>
          <cell r="O3133" t="str">
            <v>C</v>
          </cell>
          <cell r="T3133">
            <v>106346.79036699999</v>
          </cell>
        </row>
        <row r="3134">
          <cell r="F3134" t="str">
            <v>B-19</v>
          </cell>
          <cell r="G3134" t="str">
            <v>ECRA</v>
          </cell>
          <cell r="I3134" t="str">
            <v>Energy</v>
          </cell>
          <cell r="J3134" t="str">
            <v>Summer</v>
          </cell>
          <cell r="K3134" t="str">
            <v>Off Peak</v>
          </cell>
          <cell r="O3134" t="str">
            <v>C</v>
          </cell>
          <cell r="T3134">
            <v>1102134.9754909999</v>
          </cell>
        </row>
        <row r="3135">
          <cell r="F3135" t="str">
            <v>B-19</v>
          </cell>
          <cell r="G3135" t="str">
            <v>ECRA</v>
          </cell>
          <cell r="I3135" t="str">
            <v>Energy</v>
          </cell>
          <cell r="J3135" t="str">
            <v>Summer</v>
          </cell>
          <cell r="K3135" t="str">
            <v>Part Peak</v>
          </cell>
          <cell r="O3135" t="str">
            <v>C</v>
          </cell>
          <cell r="T3135">
            <v>34538.979188999998</v>
          </cell>
        </row>
        <row r="3136">
          <cell r="F3136" t="str">
            <v>B-19</v>
          </cell>
          <cell r="G3136" t="str">
            <v>ECRA</v>
          </cell>
          <cell r="I3136" t="str">
            <v>Energy</v>
          </cell>
          <cell r="J3136" t="str">
            <v>Summer</v>
          </cell>
          <cell r="K3136" t="str">
            <v>Part Peak</v>
          </cell>
          <cell r="O3136" t="str">
            <v>C</v>
          </cell>
          <cell r="T3136">
            <v>298268.03042800003</v>
          </cell>
        </row>
        <row r="3137">
          <cell r="F3137" t="str">
            <v>B-19</v>
          </cell>
          <cell r="G3137" t="str">
            <v>ECRA</v>
          </cell>
          <cell r="I3137" t="str">
            <v>Energy</v>
          </cell>
          <cell r="J3137" t="str">
            <v>Summer</v>
          </cell>
          <cell r="K3137" t="str">
            <v>Peak</v>
          </cell>
          <cell r="O3137" t="str">
            <v>C</v>
          </cell>
          <cell r="T3137">
            <v>51078.024250000002</v>
          </cell>
        </row>
        <row r="3138">
          <cell r="F3138" t="str">
            <v>B-19</v>
          </cell>
          <cell r="G3138" t="str">
            <v>ECRA</v>
          </cell>
          <cell r="I3138" t="str">
            <v>Energy</v>
          </cell>
          <cell r="J3138" t="str">
            <v>Summer</v>
          </cell>
          <cell r="K3138" t="str">
            <v>Peak</v>
          </cell>
          <cell r="O3138" t="str">
            <v>C</v>
          </cell>
          <cell r="T3138">
            <v>537414.47957799991</v>
          </cell>
        </row>
        <row r="3139">
          <cell r="F3139" t="str">
            <v>B-19</v>
          </cell>
          <cell r="G3139" t="str">
            <v>ECRA</v>
          </cell>
          <cell r="I3139" t="str">
            <v>Energy</v>
          </cell>
          <cell r="J3139" t="str">
            <v>Winter</v>
          </cell>
          <cell r="K3139" t="str">
            <v>Off Peak</v>
          </cell>
          <cell r="O3139" t="str">
            <v>C</v>
          </cell>
          <cell r="T3139">
            <v>176420.274118</v>
          </cell>
        </row>
        <row r="3140">
          <cell r="F3140" t="str">
            <v>B-19</v>
          </cell>
          <cell r="G3140" t="str">
            <v>ECRA</v>
          </cell>
          <cell r="I3140" t="str">
            <v>Energy</v>
          </cell>
          <cell r="J3140" t="str">
            <v>Winter</v>
          </cell>
          <cell r="K3140" t="str">
            <v>Off Peak</v>
          </cell>
          <cell r="O3140" t="str">
            <v>C</v>
          </cell>
          <cell r="T3140">
            <v>10656142.110909</v>
          </cell>
        </row>
        <row r="3141">
          <cell r="F3141" t="str">
            <v>B-19</v>
          </cell>
          <cell r="G3141" t="str">
            <v>ECRA</v>
          </cell>
          <cell r="I3141" t="str">
            <v>Energy</v>
          </cell>
          <cell r="J3141" t="str">
            <v>Winter</v>
          </cell>
          <cell r="K3141" t="str">
            <v>Part Peak</v>
          </cell>
          <cell r="O3141" t="str">
            <v>C</v>
          </cell>
          <cell r="T3141">
            <v>58522.121784000003</v>
          </cell>
        </row>
        <row r="3142">
          <cell r="F3142" t="str">
            <v>B-19</v>
          </cell>
          <cell r="G3142" t="str">
            <v>ECRA</v>
          </cell>
          <cell r="I3142" t="str">
            <v>Energy</v>
          </cell>
          <cell r="J3142" t="str">
            <v>Winter</v>
          </cell>
          <cell r="K3142" t="str">
            <v>Part Peak</v>
          </cell>
          <cell r="O3142" t="str">
            <v>C</v>
          </cell>
          <cell r="T3142">
            <v>4050015.5388709996</v>
          </cell>
        </row>
        <row r="3143">
          <cell r="F3143" t="str">
            <v>B-19</v>
          </cell>
          <cell r="G3143" t="str">
            <v>ECRA</v>
          </cell>
          <cell r="I3143" t="str">
            <v>Energy</v>
          </cell>
          <cell r="J3143" t="str">
            <v>Winter</v>
          </cell>
          <cell r="K3143" t="str">
            <v>Super Off</v>
          </cell>
          <cell r="O3143" t="str">
            <v>C</v>
          </cell>
          <cell r="T3143">
            <v>20145.090316999998</v>
          </cell>
        </row>
        <row r="3144">
          <cell r="F3144" t="str">
            <v>B-19</v>
          </cell>
          <cell r="G3144" t="str">
            <v>ECRA</v>
          </cell>
          <cell r="I3144" t="str">
            <v>Energy</v>
          </cell>
          <cell r="J3144" t="str">
            <v>Winter</v>
          </cell>
          <cell r="K3144" t="str">
            <v>Super Off</v>
          </cell>
          <cell r="O3144" t="str">
            <v>C</v>
          </cell>
          <cell r="T3144">
            <v>276524.17607500002</v>
          </cell>
        </row>
        <row r="3145">
          <cell r="F3145" t="str">
            <v>B-19</v>
          </cell>
          <cell r="G3145" t="str">
            <v>ECRA</v>
          </cell>
          <cell r="I3145" t="str">
            <v>Energy</v>
          </cell>
          <cell r="J3145" t="str">
            <v>Summer</v>
          </cell>
          <cell r="K3145" t="str">
            <v>Off Peak</v>
          </cell>
          <cell r="O3145" t="str">
            <v>C</v>
          </cell>
          <cell r="T3145">
            <v>0</v>
          </cell>
        </row>
        <row r="3146">
          <cell r="F3146" t="str">
            <v>B-19</v>
          </cell>
          <cell r="G3146" t="str">
            <v>ECRA</v>
          </cell>
          <cell r="I3146" t="str">
            <v>Energy</v>
          </cell>
          <cell r="J3146" t="str">
            <v>Summer</v>
          </cell>
          <cell r="K3146" t="str">
            <v>Off Peak</v>
          </cell>
          <cell r="O3146" t="str">
            <v>C</v>
          </cell>
          <cell r="T3146">
            <v>0</v>
          </cell>
        </row>
        <row r="3147">
          <cell r="F3147" t="str">
            <v>B-19</v>
          </cell>
          <cell r="G3147" t="str">
            <v>ECRA</v>
          </cell>
          <cell r="I3147" t="str">
            <v>Energy</v>
          </cell>
          <cell r="J3147" t="str">
            <v>Summer</v>
          </cell>
          <cell r="K3147" t="str">
            <v>Off Peak</v>
          </cell>
          <cell r="O3147" t="str">
            <v>C</v>
          </cell>
          <cell r="T3147">
            <v>0</v>
          </cell>
        </row>
        <row r="3148">
          <cell r="F3148" t="str">
            <v>B-19</v>
          </cell>
          <cell r="G3148" t="str">
            <v>ECRA</v>
          </cell>
          <cell r="I3148" t="str">
            <v>Energy</v>
          </cell>
          <cell r="J3148" t="str">
            <v>Summer</v>
          </cell>
          <cell r="K3148" t="str">
            <v>Part Peak</v>
          </cell>
          <cell r="O3148" t="str">
            <v>C</v>
          </cell>
          <cell r="T3148">
            <v>0</v>
          </cell>
        </row>
        <row r="3149">
          <cell r="F3149" t="str">
            <v>B-19</v>
          </cell>
          <cell r="G3149" t="str">
            <v>ECRA</v>
          </cell>
          <cell r="I3149" t="str">
            <v>Energy</v>
          </cell>
          <cell r="J3149" t="str">
            <v>Summer</v>
          </cell>
          <cell r="K3149" t="str">
            <v>Part Peak</v>
          </cell>
          <cell r="O3149" t="str">
            <v>C</v>
          </cell>
          <cell r="T3149">
            <v>0</v>
          </cell>
        </row>
        <row r="3150">
          <cell r="F3150" t="str">
            <v>B-19</v>
          </cell>
          <cell r="G3150" t="str">
            <v>ECRA</v>
          </cell>
          <cell r="I3150" t="str">
            <v>Energy</v>
          </cell>
          <cell r="J3150" t="str">
            <v>Summer</v>
          </cell>
          <cell r="K3150" t="str">
            <v>Part Peak</v>
          </cell>
          <cell r="O3150" t="str">
            <v>C</v>
          </cell>
          <cell r="T3150">
            <v>0</v>
          </cell>
        </row>
        <row r="3151">
          <cell r="F3151" t="str">
            <v>B-19</v>
          </cell>
          <cell r="G3151" t="str">
            <v>ECRA</v>
          </cell>
          <cell r="I3151" t="str">
            <v>Energy</v>
          </cell>
          <cell r="J3151" t="str">
            <v>Summer</v>
          </cell>
          <cell r="K3151" t="str">
            <v>Peak</v>
          </cell>
          <cell r="O3151" t="str">
            <v>C</v>
          </cell>
          <cell r="T3151">
            <v>0</v>
          </cell>
        </row>
        <row r="3152">
          <cell r="F3152" t="str">
            <v>B-19</v>
          </cell>
          <cell r="G3152" t="str">
            <v>ECRA</v>
          </cell>
          <cell r="I3152" t="str">
            <v>Energy</v>
          </cell>
          <cell r="J3152" t="str">
            <v>Summer</v>
          </cell>
          <cell r="K3152" t="str">
            <v>Peak</v>
          </cell>
          <cell r="O3152" t="str">
            <v>C</v>
          </cell>
          <cell r="T3152">
            <v>0</v>
          </cell>
        </row>
        <row r="3153">
          <cell r="F3153" t="str">
            <v>B-19</v>
          </cell>
          <cell r="G3153" t="str">
            <v>ECRA</v>
          </cell>
          <cell r="I3153" t="str">
            <v>Energy</v>
          </cell>
          <cell r="J3153" t="str">
            <v>Summer</v>
          </cell>
          <cell r="K3153" t="str">
            <v>Peak</v>
          </cell>
          <cell r="O3153" t="str">
            <v>C</v>
          </cell>
          <cell r="T3153">
            <v>0</v>
          </cell>
        </row>
        <row r="3154">
          <cell r="F3154" t="str">
            <v>B-19</v>
          </cell>
          <cell r="G3154" t="str">
            <v>ECRA</v>
          </cell>
          <cell r="I3154" t="str">
            <v>Energy</v>
          </cell>
          <cell r="J3154" t="str">
            <v>Winter</v>
          </cell>
          <cell r="K3154" t="str">
            <v>Off Peak</v>
          </cell>
          <cell r="O3154" t="str">
            <v>C</v>
          </cell>
          <cell r="T3154">
            <v>0</v>
          </cell>
        </row>
        <row r="3155">
          <cell r="F3155" t="str">
            <v>B-19</v>
          </cell>
          <cell r="G3155" t="str">
            <v>ECRA</v>
          </cell>
          <cell r="I3155" t="str">
            <v>Energy</v>
          </cell>
          <cell r="J3155" t="str">
            <v>Winter</v>
          </cell>
          <cell r="K3155" t="str">
            <v>Off Peak</v>
          </cell>
          <cell r="O3155" t="str">
            <v>C</v>
          </cell>
          <cell r="T3155">
            <v>0</v>
          </cell>
        </row>
        <row r="3156">
          <cell r="F3156" t="str">
            <v>B-19</v>
          </cell>
          <cell r="G3156" t="str">
            <v>ECRA</v>
          </cell>
          <cell r="I3156" t="str">
            <v>Energy</v>
          </cell>
          <cell r="J3156" t="str">
            <v>Winter</v>
          </cell>
          <cell r="K3156" t="str">
            <v>Off Peak</v>
          </cell>
          <cell r="O3156" t="str">
            <v>C</v>
          </cell>
          <cell r="T3156">
            <v>0</v>
          </cell>
        </row>
        <row r="3157">
          <cell r="F3157" t="str">
            <v>B-19</v>
          </cell>
          <cell r="G3157" t="str">
            <v>ECRA</v>
          </cell>
          <cell r="I3157" t="str">
            <v>Energy</v>
          </cell>
          <cell r="J3157" t="str">
            <v>Winter</v>
          </cell>
          <cell r="K3157" t="str">
            <v>Part Peak</v>
          </cell>
          <cell r="O3157" t="str">
            <v>C</v>
          </cell>
          <cell r="T3157">
            <v>0</v>
          </cell>
        </row>
        <row r="3158">
          <cell r="F3158" t="str">
            <v>B-19</v>
          </cell>
          <cell r="G3158" t="str">
            <v>ECRA</v>
          </cell>
          <cell r="I3158" t="str">
            <v>Energy</v>
          </cell>
          <cell r="J3158" t="str">
            <v>Winter</v>
          </cell>
          <cell r="K3158" t="str">
            <v>Part Peak</v>
          </cell>
          <cell r="O3158" t="str">
            <v>C</v>
          </cell>
          <cell r="T3158">
            <v>0</v>
          </cell>
        </row>
        <row r="3159">
          <cell r="F3159" t="str">
            <v>B-19</v>
          </cell>
          <cell r="G3159" t="str">
            <v>ECRA</v>
          </cell>
          <cell r="I3159" t="str">
            <v>Energy</v>
          </cell>
          <cell r="J3159" t="str">
            <v>Winter</v>
          </cell>
          <cell r="K3159" t="str">
            <v>Part Peak</v>
          </cell>
          <cell r="O3159" t="str">
            <v>C</v>
          </cell>
          <cell r="T3159">
            <v>0</v>
          </cell>
        </row>
        <row r="3160">
          <cell r="F3160" t="str">
            <v>B-19</v>
          </cell>
          <cell r="G3160" t="str">
            <v>ECRA</v>
          </cell>
          <cell r="I3160" t="str">
            <v>Energy</v>
          </cell>
          <cell r="J3160" t="str">
            <v>Winter</v>
          </cell>
          <cell r="K3160" t="str">
            <v>Super Off</v>
          </cell>
          <cell r="O3160" t="str">
            <v>C</v>
          </cell>
          <cell r="T3160">
            <v>0</v>
          </cell>
        </row>
        <row r="3161">
          <cell r="F3161" t="str">
            <v>B-19</v>
          </cell>
          <cell r="G3161" t="str">
            <v>ECRA</v>
          </cell>
          <cell r="I3161" t="str">
            <v>Energy</v>
          </cell>
          <cell r="J3161" t="str">
            <v>Winter</v>
          </cell>
          <cell r="K3161" t="str">
            <v>Super Off</v>
          </cell>
          <cell r="O3161" t="str">
            <v>C</v>
          </cell>
          <cell r="T3161">
            <v>0</v>
          </cell>
        </row>
        <row r="3162">
          <cell r="F3162" t="str">
            <v>B-19</v>
          </cell>
          <cell r="G3162" t="str">
            <v>ECRA</v>
          </cell>
          <cell r="I3162" t="str">
            <v>Energy</v>
          </cell>
          <cell r="J3162" t="str">
            <v>Winter</v>
          </cell>
          <cell r="K3162" t="str">
            <v>Super Off</v>
          </cell>
          <cell r="O3162" t="str">
            <v>C</v>
          </cell>
          <cell r="T3162">
            <v>0</v>
          </cell>
        </row>
        <row r="3163">
          <cell r="F3163" t="str">
            <v>B-19</v>
          </cell>
          <cell r="G3163" t="str">
            <v>Generation</v>
          </cell>
          <cell r="I3163" t="str">
            <v>Demand</v>
          </cell>
          <cell r="J3163" t="str">
            <v>Summer</v>
          </cell>
          <cell r="K3163" t="str">
            <v>Maximum kW</v>
          </cell>
          <cell r="O3163" t="str">
            <v>C</v>
          </cell>
          <cell r="T3163">
            <v>0</v>
          </cell>
        </row>
        <row r="3164">
          <cell r="F3164" t="str">
            <v>B-19</v>
          </cell>
          <cell r="G3164" t="str">
            <v>Generation</v>
          </cell>
          <cell r="I3164" t="str">
            <v>Demand</v>
          </cell>
          <cell r="J3164" t="str">
            <v>Summer</v>
          </cell>
          <cell r="K3164" t="str">
            <v>Part Peak</v>
          </cell>
          <cell r="O3164" t="str">
            <v>C</v>
          </cell>
          <cell r="T3164">
            <v>0</v>
          </cell>
        </row>
        <row r="3165">
          <cell r="F3165" t="str">
            <v>B-19</v>
          </cell>
          <cell r="G3165" t="str">
            <v>Generation</v>
          </cell>
          <cell r="I3165" t="str">
            <v>Demand</v>
          </cell>
          <cell r="J3165" t="str">
            <v>Summer</v>
          </cell>
          <cell r="K3165" t="str">
            <v>Peak</v>
          </cell>
          <cell r="O3165" t="str">
            <v>C</v>
          </cell>
          <cell r="T3165">
            <v>0</v>
          </cell>
        </row>
        <row r="3166">
          <cell r="F3166" t="str">
            <v>B-19</v>
          </cell>
          <cell r="G3166" t="str">
            <v>Generation</v>
          </cell>
          <cell r="I3166" t="str">
            <v>Demand</v>
          </cell>
          <cell r="J3166" t="str">
            <v>Winter</v>
          </cell>
          <cell r="K3166" t="str">
            <v>Maximum kW</v>
          </cell>
          <cell r="O3166" t="str">
            <v>C</v>
          </cell>
          <cell r="T3166">
            <v>0</v>
          </cell>
        </row>
        <row r="3167">
          <cell r="F3167" t="str">
            <v>B-19</v>
          </cell>
          <cell r="G3167" t="str">
            <v>Generation</v>
          </cell>
          <cell r="I3167" t="str">
            <v>Demand</v>
          </cell>
          <cell r="J3167" t="str">
            <v>Winter</v>
          </cell>
          <cell r="K3167" t="str">
            <v>Part Peak</v>
          </cell>
          <cell r="O3167" t="str">
            <v>C</v>
          </cell>
          <cell r="T3167">
            <v>0</v>
          </cell>
        </row>
        <row r="3168">
          <cell r="F3168" t="str">
            <v>B-19</v>
          </cell>
          <cell r="G3168" t="str">
            <v>Generation</v>
          </cell>
          <cell r="I3168" t="str">
            <v>Energy</v>
          </cell>
          <cell r="J3168" t="str">
            <v>Summer</v>
          </cell>
          <cell r="K3168" t="str">
            <v>Off Peak</v>
          </cell>
          <cell r="O3168" t="str">
            <v>C</v>
          </cell>
          <cell r="T3168">
            <v>0</v>
          </cell>
        </row>
        <row r="3169">
          <cell r="F3169" t="str">
            <v>B-19</v>
          </cell>
          <cell r="G3169" t="str">
            <v>Generation</v>
          </cell>
          <cell r="I3169" t="str">
            <v>Energy</v>
          </cell>
          <cell r="J3169" t="str">
            <v>Summer</v>
          </cell>
          <cell r="K3169" t="str">
            <v>Part Peak</v>
          </cell>
          <cell r="O3169" t="str">
            <v>C</v>
          </cell>
          <cell r="T3169">
            <v>0</v>
          </cell>
        </row>
        <row r="3170">
          <cell r="F3170" t="str">
            <v>B-19</v>
          </cell>
          <cell r="G3170" t="str">
            <v>Generation</v>
          </cell>
          <cell r="I3170" t="str">
            <v>Energy</v>
          </cell>
          <cell r="J3170" t="str">
            <v>Summer</v>
          </cell>
          <cell r="K3170" t="str">
            <v>Peak</v>
          </cell>
          <cell r="O3170" t="str">
            <v>C</v>
          </cell>
          <cell r="T3170">
            <v>0</v>
          </cell>
        </row>
        <row r="3171">
          <cell r="F3171" t="str">
            <v>B-19</v>
          </cell>
          <cell r="G3171" t="str">
            <v>Generation</v>
          </cell>
          <cell r="I3171" t="str">
            <v>Energy</v>
          </cell>
          <cell r="J3171" t="str">
            <v>Winter</v>
          </cell>
          <cell r="K3171" t="str">
            <v>Off Peak</v>
          </cell>
          <cell r="O3171" t="str">
            <v>C</v>
          </cell>
          <cell r="T3171">
            <v>0</v>
          </cell>
        </row>
        <row r="3172">
          <cell r="F3172" t="str">
            <v>B-19</v>
          </cell>
          <cell r="G3172" t="str">
            <v>Generation</v>
          </cell>
          <cell r="I3172" t="str">
            <v>Energy</v>
          </cell>
          <cell r="J3172" t="str">
            <v>Winter</v>
          </cell>
          <cell r="K3172" t="str">
            <v>Part Peak</v>
          </cell>
          <cell r="O3172" t="str">
            <v>C</v>
          </cell>
          <cell r="T3172">
            <v>0</v>
          </cell>
        </row>
        <row r="3173">
          <cell r="F3173" t="str">
            <v>B-19</v>
          </cell>
          <cell r="G3173" t="str">
            <v>Generation</v>
          </cell>
          <cell r="I3173" t="str">
            <v>Energy</v>
          </cell>
          <cell r="J3173" t="str">
            <v>Winter</v>
          </cell>
          <cell r="K3173" t="str">
            <v>Super Off</v>
          </cell>
          <cell r="O3173" t="str">
            <v>C</v>
          </cell>
          <cell r="T3173">
            <v>0</v>
          </cell>
        </row>
        <row r="3174">
          <cell r="F3174" t="str">
            <v>B-19</v>
          </cell>
          <cell r="G3174" t="str">
            <v>Generation</v>
          </cell>
          <cell r="I3174" t="str">
            <v>Demand</v>
          </cell>
          <cell r="J3174" t="str">
            <v>Summer</v>
          </cell>
          <cell r="K3174" t="str">
            <v>Maximum kW</v>
          </cell>
          <cell r="O3174" t="str">
            <v>C</v>
          </cell>
          <cell r="T3174">
            <v>8749.4579890000005</v>
          </cell>
        </row>
        <row r="3175">
          <cell r="F3175" t="str">
            <v>B-19</v>
          </cell>
          <cell r="G3175" t="str">
            <v>Generation</v>
          </cell>
          <cell r="I3175" t="str">
            <v>Demand</v>
          </cell>
          <cell r="J3175" t="str">
            <v>Summer</v>
          </cell>
          <cell r="K3175" t="str">
            <v>Part Peak</v>
          </cell>
          <cell r="O3175" t="str">
            <v>C</v>
          </cell>
          <cell r="T3175">
            <v>7784.1319659999999</v>
          </cell>
        </row>
        <row r="3176">
          <cell r="F3176" t="str">
            <v>B-19</v>
          </cell>
          <cell r="G3176" t="str">
            <v>Generation</v>
          </cell>
          <cell r="I3176" t="str">
            <v>Demand</v>
          </cell>
          <cell r="J3176" t="str">
            <v>Summer</v>
          </cell>
          <cell r="K3176" t="str">
            <v>Peak</v>
          </cell>
          <cell r="O3176" t="str">
            <v>C</v>
          </cell>
          <cell r="T3176">
            <v>9726.2887879999998</v>
          </cell>
        </row>
        <row r="3177">
          <cell r="F3177" t="str">
            <v>B-19</v>
          </cell>
          <cell r="G3177" t="str">
            <v>Generation</v>
          </cell>
          <cell r="I3177" t="str">
            <v>Demand</v>
          </cell>
          <cell r="J3177" t="str">
            <v>Winter</v>
          </cell>
          <cell r="K3177" t="str">
            <v>Maximum kW</v>
          </cell>
          <cell r="O3177" t="str">
            <v>C</v>
          </cell>
          <cell r="T3177">
            <v>16138.748847999999</v>
          </cell>
        </row>
        <row r="3178">
          <cell r="F3178" t="str">
            <v>B-19</v>
          </cell>
          <cell r="G3178" t="str">
            <v>Generation</v>
          </cell>
          <cell r="I3178" t="str">
            <v>Demand</v>
          </cell>
          <cell r="J3178" t="str">
            <v>Winter</v>
          </cell>
          <cell r="K3178" t="str">
            <v>Part Peak</v>
          </cell>
          <cell r="O3178" t="str">
            <v>C</v>
          </cell>
          <cell r="T3178">
            <v>18009.573250000001</v>
          </cell>
        </row>
        <row r="3179">
          <cell r="F3179" t="str">
            <v>B-19</v>
          </cell>
          <cell r="G3179" t="str">
            <v>Generation</v>
          </cell>
          <cell r="I3179" t="str">
            <v>Demand</v>
          </cell>
          <cell r="J3179" t="str">
            <v>Summer</v>
          </cell>
          <cell r="K3179" t="str">
            <v>Maximum kW</v>
          </cell>
          <cell r="O3179" t="str">
            <v>C</v>
          </cell>
          <cell r="T3179">
            <v>0</v>
          </cell>
        </row>
        <row r="3180">
          <cell r="F3180" t="str">
            <v>B-19</v>
          </cell>
          <cell r="G3180" t="str">
            <v>Generation</v>
          </cell>
          <cell r="I3180" t="str">
            <v>Demand</v>
          </cell>
          <cell r="J3180" t="str">
            <v>Summer</v>
          </cell>
          <cell r="K3180" t="str">
            <v>Part Peak</v>
          </cell>
          <cell r="O3180" t="str">
            <v>C</v>
          </cell>
          <cell r="T3180">
            <v>0</v>
          </cell>
        </row>
        <row r="3181">
          <cell r="F3181" t="str">
            <v>B-19</v>
          </cell>
          <cell r="G3181" t="str">
            <v>Generation</v>
          </cell>
          <cell r="I3181" t="str">
            <v>Demand</v>
          </cell>
          <cell r="J3181" t="str">
            <v>Summer</v>
          </cell>
          <cell r="K3181" t="str">
            <v>Peak</v>
          </cell>
          <cell r="O3181" t="str">
            <v>C</v>
          </cell>
          <cell r="T3181">
            <v>0</v>
          </cell>
        </row>
        <row r="3182">
          <cell r="F3182" t="str">
            <v>B-19</v>
          </cell>
          <cell r="G3182" t="str">
            <v>Generation</v>
          </cell>
          <cell r="I3182" t="str">
            <v>Demand</v>
          </cell>
          <cell r="J3182" t="str">
            <v>Winter</v>
          </cell>
          <cell r="K3182" t="str">
            <v>Maximum kW</v>
          </cell>
          <cell r="O3182" t="str">
            <v>C</v>
          </cell>
          <cell r="T3182">
            <v>0</v>
          </cell>
        </row>
        <row r="3183">
          <cell r="F3183" t="str">
            <v>B-19</v>
          </cell>
          <cell r="G3183" t="str">
            <v>Generation</v>
          </cell>
          <cell r="I3183" t="str">
            <v>Demand</v>
          </cell>
          <cell r="J3183" t="str">
            <v>Winter</v>
          </cell>
          <cell r="K3183" t="str">
            <v>Part Peak</v>
          </cell>
          <cell r="O3183" t="str">
            <v>C</v>
          </cell>
          <cell r="T3183">
            <v>0</v>
          </cell>
        </row>
        <row r="3184">
          <cell r="F3184" t="str">
            <v>B-19</v>
          </cell>
          <cell r="G3184" t="str">
            <v>Generation</v>
          </cell>
          <cell r="I3184" t="str">
            <v>Energy</v>
          </cell>
          <cell r="J3184" t="str">
            <v>Summer</v>
          </cell>
          <cell r="K3184" t="str">
            <v>Off Peak</v>
          </cell>
          <cell r="O3184" t="str">
            <v>C</v>
          </cell>
          <cell r="T3184">
            <v>1102134.9754909999</v>
          </cell>
        </row>
        <row r="3185">
          <cell r="F3185" t="str">
            <v>B-19</v>
          </cell>
          <cell r="G3185" t="str">
            <v>Generation</v>
          </cell>
          <cell r="I3185" t="str">
            <v>Energy</v>
          </cell>
          <cell r="J3185" t="str">
            <v>Summer</v>
          </cell>
          <cell r="K3185" t="str">
            <v>Part Peak</v>
          </cell>
          <cell r="O3185" t="str">
            <v>C</v>
          </cell>
          <cell r="T3185">
            <v>298268.03042800003</v>
          </cell>
        </row>
        <row r="3186">
          <cell r="F3186" t="str">
            <v>B-19</v>
          </cell>
          <cell r="G3186" t="str">
            <v>Generation</v>
          </cell>
          <cell r="I3186" t="str">
            <v>Energy</v>
          </cell>
          <cell r="J3186" t="str">
            <v>Summer</v>
          </cell>
          <cell r="K3186" t="str">
            <v>Peak</v>
          </cell>
          <cell r="O3186" t="str">
            <v>C</v>
          </cell>
          <cell r="T3186">
            <v>537414.47957799991</v>
          </cell>
        </row>
        <row r="3187">
          <cell r="F3187" t="str">
            <v>B-19</v>
          </cell>
          <cell r="G3187" t="str">
            <v>Generation</v>
          </cell>
          <cell r="I3187" t="str">
            <v>Energy</v>
          </cell>
          <cell r="J3187" t="str">
            <v>Winter</v>
          </cell>
          <cell r="K3187" t="str">
            <v>Off Peak</v>
          </cell>
          <cell r="O3187" t="str">
            <v>C</v>
          </cell>
          <cell r="T3187">
            <v>10656142.110909</v>
          </cell>
        </row>
        <row r="3188">
          <cell r="F3188" t="str">
            <v>B-19</v>
          </cell>
          <cell r="G3188" t="str">
            <v>Generation</v>
          </cell>
          <cell r="I3188" t="str">
            <v>Energy</v>
          </cell>
          <cell r="J3188" t="str">
            <v>Winter</v>
          </cell>
          <cell r="K3188" t="str">
            <v>Part Peak</v>
          </cell>
          <cell r="O3188" t="str">
            <v>C</v>
          </cell>
          <cell r="T3188">
            <v>4050015.5388709996</v>
          </cell>
        </row>
        <row r="3189">
          <cell r="F3189" t="str">
            <v>B-19</v>
          </cell>
          <cell r="G3189" t="str">
            <v>Generation</v>
          </cell>
          <cell r="I3189" t="str">
            <v>Energy</v>
          </cell>
          <cell r="J3189" t="str">
            <v>Winter</v>
          </cell>
          <cell r="K3189" t="str">
            <v>Super Off</v>
          </cell>
          <cell r="O3189" t="str">
            <v>C</v>
          </cell>
          <cell r="T3189">
            <v>276524.17607500002</v>
          </cell>
        </row>
        <row r="3190">
          <cell r="F3190" t="str">
            <v>B-19</v>
          </cell>
          <cell r="G3190" t="str">
            <v>Generation</v>
          </cell>
          <cell r="I3190" t="str">
            <v>Energy</v>
          </cell>
          <cell r="J3190" t="str">
            <v>Summer</v>
          </cell>
          <cell r="K3190" t="str">
            <v>Off Peak</v>
          </cell>
          <cell r="O3190" t="str">
            <v>C</v>
          </cell>
          <cell r="T3190">
            <v>0</v>
          </cell>
        </row>
        <row r="3191">
          <cell r="F3191" t="str">
            <v>B-19</v>
          </cell>
          <cell r="G3191" t="str">
            <v>Generation</v>
          </cell>
          <cell r="I3191" t="str">
            <v>Energy</v>
          </cell>
          <cell r="J3191" t="str">
            <v>Summer</v>
          </cell>
          <cell r="K3191" t="str">
            <v>Part Peak</v>
          </cell>
          <cell r="O3191" t="str">
            <v>C</v>
          </cell>
          <cell r="T3191">
            <v>0</v>
          </cell>
        </row>
        <row r="3192">
          <cell r="F3192" t="str">
            <v>B-19</v>
          </cell>
          <cell r="G3192" t="str">
            <v>Generation</v>
          </cell>
          <cell r="I3192" t="str">
            <v>Energy</v>
          </cell>
          <cell r="J3192" t="str">
            <v>Summer</v>
          </cell>
          <cell r="K3192" t="str">
            <v>Peak</v>
          </cell>
          <cell r="O3192" t="str">
            <v>C</v>
          </cell>
          <cell r="T3192">
            <v>0</v>
          </cell>
        </row>
        <row r="3193">
          <cell r="F3193" t="str">
            <v>B-19</v>
          </cell>
          <cell r="G3193" t="str">
            <v>Generation</v>
          </cell>
          <cell r="I3193" t="str">
            <v>Energy</v>
          </cell>
          <cell r="J3193" t="str">
            <v>Winter</v>
          </cell>
          <cell r="K3193" t="str">
            <v>Off Peak</v>
          </cell>
          <cell r="O3193" t="str">
            <v>C</v>
          </cell>
          <cell r="T3193">
            <v>0</v>
          </cell>
        </row>
        <row r="3194">
          <cell r="F3194" t="str">
            <v>B-19</v>
          </cell>
          <cell r="G3194" t="str">
            <v>Generation</v>
          </cell>
          <cell r="I3194" t="str">
            <v>Energy</v>
          </cell>
          <cell r="J3194" t="str">
            <v>Winter</v>
          </cell>
          <cell r="K3194" t="str">
            <v>Part Peak</v>
          </cell>
          <cell r="O3194" t="str">
            <v>C</v>
          </cell>
          <cell r="T3194">
            <v>0</v>
          </cell>
        </row>
        <row r="3195">
          <cell r="F3195" t="str">
            <v>B-19</v>
          </cell>
          <cell r="G3195" t="str">
            <v>Generation</v>
          </cell>
          <cell r="I3195" t="str">
            <v>Energy</v>
          </cell>
          <cell r="J3195" t="str">
            <v>Winter</v>
          </cell>
          <cell r="K3195" t="str">
            <v>Super Off</v>
          </cell>
          <cell r="O3195" t="str">
            <v>C</v>
          </cell>
          <cell r="T3195">
            <v>0</v>
          </cell>
        </row>
        <row r="3196">
          <cell r="F3196" t="str">
            <v>B-19</v>
          </cell>
          <cell r="G3196" t="str">
            <v>Generation</v>
          </cell>
          <cell r="I3196" t="str">
            <v>Demand</v>
          </cell>
          <cell r="J3196" t="str">
            <v>Summer</v>
          </cell>
          <cell r="K3196" t="str">
            <v>Maximum kW</v>
          </cell>
          <cell r="O3196" t="str">
            <v>C</v>
          </cell>
          <cell r="T3196">
            <v>496.11081100000001</v>
          </cell>
        </row>
        <row r="3197">
          <cell r="F3197" t="str">
            <v>B-19</v>
          </cell>
          <cell r="G3197" t="str">
            <v>Generation</v>
          </cell>
          <cell r="I3197" t="str">
            <v>Demand</v>
          </cell>
          <cell r="J3197" t="str">
            <v>Summer</v>
          </cell>
          <cell r="K3197" t="str">
            <v>Part Peak</v>
          </cell>
          <cell r="O3197" t="str">
            <v>C</v>
          </cell>
          <cell r="T3197">
            <v>476.70681999999999</v>
          </cell>
        </row>
        <row r="3198">
          <cell r="F3198" t="str">
            <v>B-19</v>
          </cell>
          <cell r="G3198" t="str">
            <v>Generation</v>
          </cell>
          <cell r="I3198" t="str">
            <v>Demand</v>
          </cell>
          <cell r="J3198" t="str">
            <v>Summer</v>
          </cell>
          <cell r="K3198" t="str">
            <v>Peak</v>
          </cell>
          <cell r="O3198" t="str">
            <v>C</v>
          </cell>
          <cell r="T3198">
            <v>574.45896500000003</v>
          </cell>
        </row>
        <row r="3199">
          <cell r="F3199" t="str">
            <v>B-19</v>
          </cell>
          <cell r="G3199" t="str">
            <v>Generation</v>
          </cell>
          <cell r="I3199" t="str">
            <v>Demand</v>
          </cell>
          <cell r="J3199" t="str">
            <v>Winter</v>
          </cell>
          <cell r="K3199" t="str">
            <v>Maximum kW</v>
          </cell>
          <cell r="O3199" t="str">
            <v>C</v>
          </cell>
          <cell r="T3199">
            <v>656.03160100000002</v>
          </cell>
        </row>
        <row r="3200">
          <cell r="F3200" t="str">
            <v>B-19</v>
          </cell>
          <cell r="G3200" t="str">
            <v>Generation</v>
          </cell>
          <cell r="I3200" t="str">
            <v>Demand</v>
          </cell>
          <cell r="J3200" t="str">
            <v>Winter</v>
          </cell>
          <cell r="K3200" t="str">
            <v>Part Peak</v>
          </cell>
          <cell r="O3200" t="str">
            <v>C</v>
          </cell>
          <cell r="T3200">
            <v>777.99314300000003</v>
          </cell>
        </row>
        <row r="3201">
          <cell r="F3201" t="str">
            <v>B-19</v>
          </cell>
          <cell r="G3201" t="str">
            <v>Generation</v>
          </cell>
          <cell r="I3201" t="str">
            <v>Demand</v>
          </cell>
          <cell r="J3201" t="str">
            <v>Summer</v>
          </cell>
          <cell r="K3201" t="str">
            <v>Maximum kW</v>
          </cell>
          <cell r="O3201" t="str">
            <v>C</v>
          </cell>
          <cell r="T3201">
            <v>0</v>
          </cell>
        </row>
        <row r="3202">
          <cell r="F3202" t="str">
            <v>B-19</v>
          </cell>
          <cell r="G3202" t="str">
            <v>Generation</v>
          </cell>
          <cell r="I3202" t="str">
            <v>Demand</v>
          </cell>
          <cell r="J3202" t="str">
            <v>Summer</v>
          </cell>
          <cell r="K3202" t="str">
            <v>Part Peak</v>
          </cell>
          <cell r="O3202" t="str">
            <v>C</v>
          </cell>
          <cell r="T3202">
            <v>0</v>
          </cell>
        </row>
        <row r="3203">
          <cell r="F3203" t="str">
            <v>B-19</v>
          </cell>
          <cell r="G3203" t="str">
            <v>Generation</v>
          </cell>
          <cell r="I3203" t="str">
            <v>Demand</v>
          </cell>
          <cell r="J3203" t="str">
            <v>Summer</v>
          </cell>
          <cell r="K3203" t="str">
            <v>Peak</v>
          </cell>
          <cell r="O3203" t="str">
            <v>C</v>
          </cell>
          <cell r="T3203">
            <v>0</v>
          </cell>
        </row>
        <row r="3204">
          <cell r="F3204" t="str">
            <v>B-19</v>
          </cell>
          <cell r="G3204" t="str">
            <v>Generation</v>
          </cell>
          <cell r="I3204" t="str">
            <v>Demand</v>
          </cell>
          <cell r="J3204" t="str">
            <v>Winter</v>
          </cell>
          <cell r="K3204" t="str">
            <v>Maximum kW</v>
          </cell>
          <cell r="O3204" t="str">
            <v>C</v>
          </cell>
          <cell r="T3204">
            <v>0</v>
          </cell>
        </row>
        <row r="3205">
          <cell r="F3205" t="str">
            <v>B-19</v>
          </cell>
          <cell r="G3205" t="str">
            <v>Generation</v>
          </cell>
          <cell r="I3205" t="str">
            <v>Demand</v>
          </cell>
          <cell r="J3205" t="str">
            <v>Winter</v>
          </cell>
          <cell r="K3205" t="str">
            <v>Part Peak</v>
          </cell>
          <cell r="O3205" t="str">
            <v>C</v>
          </cell>
          <cell r="T3205">
            <v>0</v>
          </cell>
        </row>
        <row r="3206">
          <cell r="F3206" t="str">
            <v>B-19</v>
          </cell>
          <cell r="G3206" t="str">
            <v>Generation</v>
          </cell>
          <cell r="I3206" t="str">
            <v>Energy</v>
          </cell>
          <cell r="J3206" t="str">
            <v>Summer</v>
          </cell>
          <cell r="K3206" t="str">
            <v>Off Peak</v>
          </cell>
          <cell r="O3206" t="str">
            <v>C</v>
          </cell>
          <cell r="T3206">
            <v>106346.79036699999</v>
          </cell>
        </row>
        <row r="3207">
          <cell r="F3207" t="str">
            <v>B-19</v>
          </cell>
          <cell r="G3207" t="str">
            <v>Generation</v>
          </cell>
          <cell r="I3207" t="str">
            <v>Energy</v>
          </cell>
          <cell r="J3207" t="str">
            <v>Summer</v>
          </cell>
          <cell r="K3207" t="str">
            <v>Part Peak</v>
          </cell>
          <cell r="O3207" t="str">
            <v>C</v>
          </cell>
          <cell r="T3207">
            <v>34538.979188999998</v>
          </cell>
        </row>
        <row r="3208">
          <cell r="F3208" t="str">
            <v>B-19</v>
          </cell>
          <cell r="G3208" t="str">
            <v>Generation</v>
          </cell>
          <cell r="I3208" t="str">
            <v>Other Standby Revenue</v>
          </cell>
          <cell r="J3208" t="str">
            <v>N/A</v>
          </cell>
          <cell r="K3208" t="str">
            <v>N/A</v>
          </cell>
          <cell r="O3208" t="str">
            <v>C</v>
          </cell>
          <cell r="T3208">
            <v>0</v>
          </cell>
        </row>
        <row r="3209">
          <cell r="F3209" t="str">
            <v>B-19</v>
          </cell>
          <cell r="G3209" t="str">
            <v>Generation</v>
          </cell>
          <cell r="I3209" t="str">
            <v>Other Standby Revenue</v>
          </cell>
          <cell r="J3209" t="str">
            <v>N/A</v>
          </cell>
          <cell r="K3209" t="str">
            <v>N/A</v>
          </cell>
          <cell r="O3209" t="str">
            <v>C</v>
          </cell>
          <cell r="T3209">
            <v>0</v>
          </cell>
        </row>
        <row r="3210">
          <cell r="F3210" t="str">
            <v>B-19</v>
          </cell>
          <cell r="G3210" t="str">
            <v>Generation</v>
          </cell>
          <cell r="I3210" t="str">
            <v>Other Standby Revenue</v>
          </cell>
          <cell r="J3210" t="str">
            <v>N/A</v>
          </cell>
          <cell r="K3210" t="str">
            <v>N/A</v>
          </cell>
          <cell r="O3210" t="str">
            <v>C</v>
          </cell>
          <cell r="T3210">
            <v>0</v>
          </cell>
        </row>
        <row r="3211">
          <cell r="F3211" t="str">
            <v>B-19</v>
          </cell>
          <cell r="G3211" t="str">
            <v>Generation</v>
          </cell>
          <cell r="I3211" t="str">
            <v>Other Standby Revenue</v>
          </cell>
          <cell r="J3211" t="str">
            <v>N/A</v>
          </cell>
          <cell r="K3211" t="str">
            <v>N/A</v>
          </cell>
          <cell r="O3211" t="str">
            <v>C</v>
          </cell>
          <cell r="T3211">
            <v>1180.5656200000001</v>
          </cell>
        </row>
        <row r="3212">
          <cell r="F3212" t="str">
            <v>B-19</v>
          </cell>
          <cell r="G3212" t="str">
            <v>ND</v>
          </cell>
          <cell r="I3212" t="str">
            <v>DL</v>
          </cell>
          <cell r="J3212" t="str">
            <v>N/A</v>
          </cell>
          <cell r="K3212" t="str">
            <v>N/A</v>
          </cell>
          <cell r="O3212" t="str">
            <v>C</v>
          </cell>
          <cell r="T3212">
            <v>0</v>
          </cell>
        </row>
        <row r="3213">
          <cell r="F3213" t="str">
            <v>B-19</v>
          </cell>
          <cell r="G3213" t="str">
            <v>ND</v>
          </cell>
          <cell r="I3213" t="str">
            <v>DL</v>
          </cell>
          <cell r="J3213" t="str">
            <v>N/A</v>
          </cell>
          <cell r="K3213" t="str">
            <v>N/A</v>
          </cell>
          <cell r="O3213" t="str">
            <v>C</v>
          </cell>
          <cell r="T3213">
            <v>0</v>
          </cell>
        </row>
        <row r="3214">
          <cell r="F3214" t="str">
            <v>B-19</v>
          </cell>
          <cell r="G3214" t="str">
            <v>ND</v>
          </cell>
          <cell r="I3214" t="str">
            <v>DL</v>
          </cell>
          <cell r="J3214" t="str">
            <v>N/A</v>
          </cell>
          <cell r="K3214" t="str">
            <v>N/A</v>
          </cell>
          <cell r="O3214" t="str">
            <v>C</v>
          </cell>
          <cell r="T3214">
            <v>0</v>
          </cell>
        </row>
        <row r="3215">
          <cell r="F3215" t="str">
            <v>B-19</v>
          </cell>
          <cell r="G3215" t="str">
            <v>ND</v>
          </cell>
          <cell r="I3215" t="str">
            <v>Energy</v>
          </cell>
          <cell r="J3215" t="str">
            <v>Summer</v>
          </cell>
          <cell r="K3215" t="str">
            <v>Off Peak</v>
          </cell>
          <cell r="O3215" t="str">
            <v>C</v>
          </cell>
          <cell r="T3215">
            <v>106346.79036699999</v>
          </cell>
        </row>
        <row r="3216">
          <cell r="F3216" t="str">
            <v>B-19</v>
          </cell>
          <cell r="G3216" t="str">
            <v>ND</v>
          </cell>
          <cell r="I3216" t="str">
            <v>Energy</v>
          </cell>
          <cell r="J3216" t="str">
            <v>Summer</v>
          </cell>
          <cell r="K3216" t="str">
            <v>Off Peak</v>
          </cell>
          <cell r="O3216" t="str">
            <v>C</v>
          </cell>
          <cell r="T3216">
            <v>1102134.9754909999</v>
          </cell>
        </row>
        <row r="3217">
          <cell r="F3217" t="str">
            <v>B-19</v>
          </cell>
          <cell r="G3217" t="str">
            <v>ND</v>
          </cell>
          <cell r="I3217" t="str">
            <v>Energy</v>
          </cell>
          <cell r="J3217" t="str">
            <v>Summer</v>
          </cell>
          <cell r="K3217" t="str">
            <v>Part Peak</v>
          </cell>
          <cell r="O3217" t="str">
            <v>C</v>
          </cell>
          <cell r="T3217">
            <v>34538.979188999998</v>
          </cell>
        </row>
        <row r="3218">
          <cell r="F3218" t="str">
            <v>B-19</v>
          </cell>
          <cell r="G3218" t="str">
            <v>ND</v>
          </cell>
          <cell r="I3218" t="str">
            <v>Energy</v>
          </cell>
          <cell r="J3218" t="str">
            <v>Summer</v>
          </cell>
          <cell r="K3218" t="str">
            <v>Part Peak</v>
          </cell>
          <cell r="O3218" t="str">
            <v>C</v>
          </cell>
          <cell r="T3218">
            <v>298268.03042800003</v>
          </cell>
        </row>
        <row r="3219">
          <cell r="F3219" t="str">
            <v>B-19</v>
          </cell>
          <cell r="G3219" t="str">
            <v>ND</v>
          </cell>
          <cell r="I3219" t="str">
            <v>Energy</v>
          </cell>
          <cell r="J3219" t="str">
            <v>Summer</v>
          </cell>
          <cell r="K3219" t="str">
            <v>Peak</v>
          </cell>
          <cell r="O3219" t="str">
            <v>C</v>
          </cell>
          <cell r="T3219">
            <v>51078.024250000002</v>
          </cell>
        </row>
        <row r="3220">
          <cell r="F3220" t="str">
            <v>B-19</v>
          </cell>
          <cell r="G3220" t="str">
            <v>ND</v>
          </cell>
          <cell r="I3220" t="str">
            <v>Energy</v>
          </cell>
          <cell r="J3220" t="str">
            <v>Summer</v>
          </cell>
          <cell r="K3220" t="str">
            <v>Peak</v>
          </cell>
          <cell r="O3220" t="str">
            <v>C</v>
          </cell>
          <cell r="T3220">
            <v>537414.47957799991</v>
          </cell>
        </row>
        <row r="3221">
          <cell r="F3221" t="str">
            <v>B-19</v>
          </cell>
          <cell r="G3221" t="str">
            <v>ND</v>
          </cell>
          <cell r="I3221" t="str">
            <v>Energy</v>
          </cell>
          <cell r="J3221" t="str">
            <v>Winter</v>
          </cell>
          <cell r="K3221" t="str">
            <v>Off Peak</v>
          </cell>
          <cell r="O3221" t="str">
            <v>C</v>
          </cell>
          <cell r="T3221">
            <v>176420.274118</v>
          </cell>
        </row>
        <row r="3222">
          <cell r="F3222" t="str">
            <v>B-19</v>
          </cell>
          <cell r="G3222" t="str">
            <v>ND</v>
          </cell>
          <cell r="I3222" t="str">
            <v>Energy</v>
          </cell>
          <cell r="J3222" t="str">
            <v>Winter</v>
          </cell>
          <cell r="K3222" t="str">
            <v>Off Peak</v>
          </cell>
          <cell r="O3222" t="str">
            <v>C</v>
          </cell>
          <cell r="T3222">
            <v>10656142.110909</v>
          </cell>
        </row>
        <row r="3223">
          <cell r="F3223" t="str">
            <v>B-19</v>
          </cell>
          <cell r="G3223" t="str">
            <v>ND</v>
          </cell>
          <cell r="I3223" t="str">
            <v>Energy</v>
          </cell>
          <cell r="J3223" t="str">
            <v>Winter</v>
          </cell>
          <cell r="K3223" t="str">
            <v>Part Peak</v>
          </cell>
          <cell r="O3223" t="str">
            <v>C</v>
          </cell>
          <cell r="T3223">
            <v>58522.121784000003</v>
          </cell>
        </row>
        <row r="3224">
          <cell r="F3224" t="str">
            <v>B-19</v>
          </cell>
          <cell r="G3224" t="str">
            <v>ND</v>
          </cell>
          <cell r="I3224" t="str">
            <v>Energy</v>
          </cell>
          <cell r="J3224" t="str">
            <v>Winter</v>
          </cell>
          <cell r="K3224" t="str">
            <v>Part Peak</v>
          </cell>
          <cell r="O3224" t="str">
            <v>C</v>
          </cell>
          <cell r="T3224">
            <v>4050015.5388709996</v>
          </cell>
        </row>
        <row r="3225">
          <cell r="F3225" t="str">
            <v>B-19</v>
          </cell>
          <cell r="G3225" t="str">
            <v>ND</v>
          </cell>
          <cell r="I3225" t="str">
            <v>Energy</v>
          </cell>
          <cell r="J3225" t="str">
            <v>Winter</v>
          </cell>
          <cell r="K3225" t="str">
            <v>Super Off</v>
          </cell>
          <cell r="O3225" t="str">
            <v>C</v>
          </cell>
          <cell r="T3225">
            <v>20145.090316999998</v>
          </cell>
        </row>
        <row r="3226">
          <cell r="F3226" t="str">
            <v>B-19</v>
          </cell>
          <cell r="G3226" t="str">
            <v>ND</v>
          </cell>
          <cell r="I3226" t="str">
            <v>Energy</v>
          </cell>
          <cell r="J3226" t="str">
            <v>Winter</v>
          </cell>
          <cell r="K3226" t="str">
            <v>Super Off</v>
          </cell>
          <cell r="O3226" t="str">
            <v>C</v>
          </cell>
          <cell r="T3226">
            <v>276524.17607500002</v>
          </cell>
        </row>
        <row r="3227">
          <cell r="F3227" t="str">
            <v>B-19</v>
          </cell>
          <cell r="G3227" t="str">
            <v>ND</v>
          </cell>
          <cell r="I3227" t="str">
            <v>Energy</v>
          </cell>
          <cell r="J3227" t="str">
            <v>Summer</v>
          </cell>
          <cell r="K3227" t="str">
            <v>Off Peak</v>
          </cell>
          <cell r="O3227" t="str">
            <v>C</v>
          </cell>
          <cell r="T3227">
            <v>0</v>
          </cell>
        </row>
        <row r="3228">
          <cell r="F3228" t="str">
            <v>B-19</v>
          </cell>
          <cell r="G3228" t="str">
            <v>ND</v>
          </cell>
          <cell r="I3228" t="str">
            <v>Energy</v>
          </cell>
          <cell r="J3228" t="str">
            <v>Summer</v>
          </cell>
          <cell r="K3228" t="str">
            <v>Off Peak</v>
          </cell>
          <cell r="O3228" t="str">
            <v>C</v>
          </cell>
          <cell r="T3228">
            <v>0</v>
          </cell>
        </row>
        <row r="3229">
          <cell r="F3229" t="str">
            <v>B-19</v>
          </cell>
          <cell r="G3229" t="str">
            <v>ND</v>
          </cell>
          <cell r="I3229" t="str">
            <v>Energy</v>
          </cell>
          <cell r="J3229" t="str">
            <v>Summer</v>
          </cell>
          <cell r="K3229" t="str">
            <v>Off Peak</v>
          </cell>
          <cell r="O3229" t="str">
            <v>C</v>
          </cell>
          <cell r="T3229">
            <v>0</v>
          </cell>
        </row>
        <row r="3230">
          <cell r="F3230" t="str">
            <v>B-19</v>
          </cell>
          <cell r="G3230" t="str">
            <v>ND</v>
          </cell>
          <cell r="I3230" t="str">
            <v>Energy</v>
          </cell>
          <cell r="J3230" t="str">
            <v>Summer</v>
          </cell>
          <cell r="K3230" t="str">
            <v>Part Peak</v>
          </cell>
          <cell r="O3230" t="str">
            <v>C</v>
          </cell>
          <cell r="T3230">
            <v>0</v>
          </cell>
        </row>
        <row r="3231">
          <cell r="F3231" t="str">
            <v>B-19</v>
          </cell>
          <cell r="G3231" t="str">
            <v>ND</v>
          </cell>
          <cell r="I3231" t="str">
            <v>Energy</v>
          </cell>
          <cell r="J3231" t="str">
            <v>Summer</v>
          </cell>
          <cell r="K3231" t="str">
            <v>Part Peak</v>
          </cell>
          <cell r="O3231" t="str">
            <v>C</v>
          </cell>
          <cell r="T3231">
            <v>0</v>
          </cell>
        </row>
        <row r="3232">
          <cell r="F3232" t="str">
            <v>B-19</v>
          </cell>
          <cell r="G3232" t="str">
            <v>ND</v>
          </cell>
          <cell r="I3232" t="str">
            <v>Energy</v>
          </cell>
          <cell r="J3232" t="str">
            <v>Summer</v>
          </cell>
          <cell r="K3232" t="str">
            <v>Part Peak</v>
          </cell>
          <cell r="O3232" t="str">
            <v>C</v>
          </cell>
          <cell r="T3232">
            <v>0</v>
          </cell>
        </row>
        <row r="3233">
          <cell r="F3233" t="str">
            <v>B-19</v>
          </cell>
          <cell r="G3233" t="str">
            <v>ND</v>
          </cell>
          <cell r="I3233" t="str">
            <v>Energy</v>
          </cell>
          <cell r="J3233" t="str">
            <v>Summer</v>
          </cell>
          <cell r="K3233" t="str">
            <v>Peak</v>
          </cell>
          <cell r="O3233" t="str">
            <v>C</v>
          </cell>
          <cell r="T3233">
            <v>0</v>
          </cell>
        </row>
        <row r="3234">
          <cell r="F3234" t="str">
            <v>B-19</v>
          </cell>
          <cell r="G3234" t="str">
            <v>ND</v>
          </cell>
          <cell r="I3234" t="str">
            <v>Energy</v>
          </cell>
          <cell r="J3234" t="str">
            <v>Summer</v>
          </cell>
          <cell r="K3234" t="str">
            <v>Peak</v>
          </cell>
          <cell r="O3234" t="str">
            <v>C</v>
          </cell>
          <cell r="T3234">
            <v>0</v>
          </cell>
        </row>
        <row r="3235">
          <cell r="F3235" t="str">
            <v>B-19</v>
          </cell>
          <cell r="G3235" t="str">
            <v>ND</v>
          </cell>
          <cell r="I3235" t="str">
            <v>Energy</v>
          </cell>
          <cell r="J3235" t="str">
            <v>Summer</v>
          </cell>
          <cell r="K3235" t="str">
            <v>Peak</v>
          </cell>
          <cell r="O3235" t="str">
            <v>C</v>
          </cell>
          <cell r="T3235">
            <v>0</v>
          </cell>
        </row>
        <row r="3236">
          <cell r="F3236" t="str">
            <v>B-19</v>
          </cell>
          <cell r="G3236" t="str">
            <v>ND</v>
          </cell>
          <cell r="I3236" t="str">
            <v>Energy</v>
          </cell>
          <cell r="J3236" t="str">
            <v>Winter</v>
          </cell>
          <cell r="K3236" t="str">
            <v>Off Peak</v>
          </cell>
          <cell r="O3236" t="str">
            <v>C</v>
          </cell>
          <cell r="T3236">
            <v>0</v>
          </cell>
        </row>
        <row r="3237">
          <cell r="F3237" t="str">
            <v>B-19</v>
          </cell>
          <cell r="G3237" t="str">
            <v>ND</v>
          </cell>
          <cell r="I3237" t="str">
            <v>Energy</v>
          </cell>
          <cell r="J3237" t="str">
            <v>Winter</v>
          </cell>
          <cell r="K3237" t="str">
            <v>Off Peak</v>
          </cell>
          <cell r="O3237" t="str">
            <v>C</v>
          </cell>
          <cell r="T3237">
            <v>0</v>
          </cell>
        </row>
        <row r="3238">
          <cell r="F3238" t="str">
            <v>B-19</v>
          </cell>
          <cell r="G3238" t="str">
            <v>ND</v>
          </cell>
          <cell r="I3238" t="str">
            <v>Energy</v>
          </cell>
          <cell r="J3238" t="str">
            <v>Winter</v>
          </cell>
          <cell r="K3238" t="str">
            <v>Off Peak</v>
          </cell>
          <cell r="O3238" t="str">
            <v>C</v>
          </cell>
          <cell r="T3238">
            <v>0</v>
          </cell>
        </row>
        <row r="3239">
          <cell r="F3239" t="str">
            <v>B-19</v>
          </cell>
          <cell r="G3239" t="str">
            <v>ND</v>
          </cell>
          <cell r="I3239" t="str">
            <v>Energy</v>
          </cell>
          <cell r="J3239" t="str">
            <v>Winter</v>
          </cell>
          <cell r="K3239" t="str">
            <v>Part Peak</v>
          </cell>
          <cell r="O3239" t="str">
            <v>C</v>
          </cell>
          <cell r="T3239">
            <v>0</v>
          </cell>
        </row>
        <row r="3240">
          <cell r="F3240" t="str">
            <v>B-19</v>
          </cell>
          <cell r="G3240" t="str">
            <v>ND</v>
          </cell>
          <cell r="I3240" t="str">
            <v>Energy</v>
          </cell>
          <cell r="J3240" t="str">
            <v>Winter</v>
          </cell>
          <cell r="K3240" t="str">
            <v>Part Peak</v>
          </cell>
          <cell r="O3240" t="str">
            <v>C</v>
          </cell>
          <cell r="T3240">
            <v>0</v>
          </cell>
        </row>
        <row r="3241">
          <cell r="F3241" t="str">
            <v>B-19</v>
          </cell>
          <cell r="G3241" t="str">
            <v>ND</v>
          </cell>
          <cell r="I3241" t="str">
            <v>Energy</v>
          </cell>
          <cell r="J3241" t="str">
            <v>Winter</v>
          </cell>
          <cell r="K3241" t="str">
            <v>Part Peak</v>
          </cell>
          <cell r="O3241" t="str">
            <v>C</v>
          </cell>
          <cell r="T3241">
            <v>0</v>
          </cell>
        </row>
        <row r="3242">
          <cell r="F3242" t="str">
            <v>B-19</v>
          </cell>
          <cell r="G3242" t="str">
            <v>ND</v>
          </cell>
          <cell r="I3242" t="str">
            <v>Energy</v>
          </cell>
          <cell r="J3242" t="str">
            <v>Winter</v>
          </cell>
          <cell r="K3242" t="str">
            <v>Super Off</v>
          </cell>
          <cell r="O3242" t="str">
            <v>C</v>
          </cell>
          <cell r="T3242">
            <v>0</v>
          </cell>
        </row>
        <row r="3243">
          <cell r="F3243" t="str">
            <v>B-19</v>
          </cell>
          <cell r="G3243" t="str">
            <v>ND</v>
          </cell>
          <cell r="I3243" t="str">
            <v>Energy</v>
          </cell>
          <cell r="J3243" t="str">
            <v>Winter</v>
          </cell>
          <cell r="K3243" t="str">
            <v>Super Off</v>
          </cell>
          <cell r="O3243" t="str">
            <v>C</v>
          </cell>
          <cell r="T3243">
            <v>0</v>
          </cell>
        </row>
        <row r="3244">
          <cell r="F3244" t="str">
            <v>B-19</v>
          </cell>
          <cell r="G3244" t="str">
            <v>ND</v>
          </cell>
          <cell r="I3244" t="str">
            <v>Energy</v>
          </cell>
          <cell r="J3244" t="str">
            <v>Winter</v>
          </cell>
          <cell r="K3244" t="str">
            <v>Super Off</v>
          </cell>
          <cell r="O3244" t="str">
            <v>C</v>
          </cell>
          <cell r="T3244">
            <v>0</v>
          </cell>
        </row>
        <row r="3245">
          <cell r="F3245" t="str">
            <v>B-19</v>
          </cell>
          <cell r="G3245" t="str">
            <v>NSGC</v>
          </cell>
          <cell r="I3245" t="str">
            <v>Energy</v>
          </cell>
          <cell r="J3245" t="str">
            <v>Summer</v>
          </cell>
          <cell r="K3245" t="str">
            <v>Off Peak</v>
          </cell>
          <cell r="O3245" t="str">
            <v>C</v>
          </cell>
          <cell r="T3245">
            <v>106346.79036699999</v>
          </cell>
        </row>
        <row r="3246">
          <cell r="F3246" t="str">
            <v>B-19</v>
          </cell>
          <cell r="G3246" t="str">
            <v>NSGC</v>
          </cell>
          <cell r="I3246" t="str">
            <v>Energy</v>
          </cell>
          <cell r="J3246" t="str">
            <v>Summer</v>
          </cell>
          <cell r="K3246" t="str">
            <v>Off Peak</v>
          </cell>
          <cell r="O3246" t="str">
            <v>C</v>
          </cell>
          <cell r="T3246">
            <v>1102134.9754909999</v>
          </cell>
        </row>
        <row r="3247">
          <cell r="F3247" t="str">
            <v>B-19</v>
          </cell>
          <cell r="G3247" t="str">
            <v>NSGC</v>
          </cell>
          <cell r="I3247" t="str">
            <v>Energy</v>
          </cell>
          <cell r="J3247" t="str">
            <v>Summer</v>
          </cell>
          <cell r="K3247" t="str">
            <v>Part Peak</v>
          </cell>
          <cell r="O3247" t="str">
            <v>C</v>
          </cell>
          <cell r="T3247">
            <v>34538.979188999998</v>
          </cell>
        </row>
        <row r="3248">
          <cell r="F3248" t="str">
            <v>B-19</v>
          </cell>
          <cell r="G3248" t="str">
            <v>NSGC</v>
          </cell>
          <cell r="I3248" t="str">
            <v>Energy</v>
          </cell>
          <cell r="J3248" t="str">
            <v>Summer</v>
          </cell>
          <cell r="K3248" t="str">
            <v>Part Peak</v>
          </cell>
          <cell r="O3248" t="str">
            <v>C</v>
          </cell>
          <cell r="T3248">
            <v>298268.03042800003</v>
          </cell>
        </row>
        <row r="3249">
          <cell r="F3249" t="str">
            <v>B-19</v>
          </cell>
          <cell r="G3249" t="str">
            <v>NSGC</v>
          </cell>
          <cell r="I3249" t="str">
            <v>Energy</v>
          </cell>
          <cell r="J3249" t="str">
            <v>Summer</v>
          </cell>
          <cell r="K3249" t="str">
            <v>Peak</v>
          </cell>
          <cell r="O3249" t="str">
            <v>C</v>
          </cell>
          <cell r="T3249">
            <v>51078.024250000002</v>
          </cell>
        </row>
        <row r="3250">
          <cell r="F3250" t="str">
            <v>B-19</v>
          </cell>
          <cell r="G3250" t="str">
            <v>NSGC</v>
          </cell>
          <cell r="I3250" t="str">
            <v>Energy</v>
          </cell>
          <cell r="J3250" t="str">
            <v>Summer</v>
          </cell>
          <cell r="K3250" t="str">
            <v>Peak</v>
          </cell>
          <cell r="O3250" t="str">
            <v>C</v>
          </cell>
          <cell r="T3250">
            <v>537414.47957799991</v>
          </cell>
        </row>
        <row r="3251">
          <cell r="F3251" t="str">
            <v>B-19</v>
          </cell>
          <cell r="G3251" t="str">
            <v>NSGC</v>
          </cell>
          <cell r="I3251" t="str">
            <v>Energy</v>
          </cell>
          <cell r="J3251" t="str">
            <v>Winter</v>
          </cell>
          <cell r="K3251" t="str">
            <v>Off Peak</v>
          </cell>
          <cell r="O3251" t="str">
            <v>C</v>
          </cell>
          <cell r="T3251">
            <v>176420.274118</v>
          </cell>
        </row>
        <row r="3252">
          <cell r="F3252" t="str">
            <v>B-19</v>
          </cell>
          <cell r="G3252" t="str">
            <v>NSGC</v>
          </cell>
          <cell r="I3252" t="str">
            <v>Energy</v>
          </cell>
          <cell r="J3252" t="str">
            <v>Winter</v>
          </cell>
          <cell r="K3252" t="str">
            <v>Off Peak</v>
          </cell>
          <cell r="O3252" t="str">
            <v>C</v>
          </cell>
          <cell r="T3252">
            <v>10656142.110909</v>
          </cell>
        </row>
        <row r="3253">
          <cell r="F3253" t="str">
            <v>B-19</v>
          </cell>
          <cell r="G3253" t="str">
            <v>NSGC</v>
          </cell>
          <cell r="I3253" t="str">
            <v>Energy</v>
          </cell>
          <cell r="J3253" t="str">
            <v>Winter</v>
          </cell>
          <cell r="K3253" t="str">
            <v>Part Peak</v>
          </cell>
          <cell r="O3253" t="str">
            <v>C</v>
          </cell>
          <cell r="T3253">
            <v>58522.121784000003</v>
          </cell>
        </row>
        <row r="3254">
          <cell r="F3254" t="str">
            <v>B-19</v>
          </cell>
          <cell r="G3254" t="str">
            <v>NSGC</v>
          </cell>
          <cell r="I3254" t="str">
            <v>Energy</v>
          </cell>
          <cell r="J3254" t="str">
            <v>Winter</v>
          </cell>
          <cell r="K3254" t="str">
            <v>Part Peak</v>
          </cell>
          <cell r="O3254" t="str">
            <v>C</v>
          </cell>
          <cell r="T3254">
            <v>4050015.5388709996</v>
          </cell>
        </row>
        <row r="3255">
          <cell r="F3255" t="str">
            <v>B-19</v>
          </cell>
          <cell r="G3255" t="str">
            <v>NSGC</v>
          </cell>
          <cell r="I3255" t="str">
            <v>Energy</v>
          </cell>
          <cell r="J3255" t="str">
            <v>Winter</v>
          </cell>
          <cell r="K3255" t="str">
            <v>Super Off</v>
          </cell>
          <cell r="O3255" t="str">
            <v>C</v>
          </cell>
          <cell r="T3255">
            <v>20145.090316999998</v>
          </cell>
        </row>
        <row r="3256">
          <cell r="F3256" t="str">
            <v>B-19</v>
          </cell>
          <cell r="G3256" t="str">
            <v>NSGC</v>
          </cell>
          <cell r="I3256" t="str">
            <v>Energy</v>
          </cell>
          <cell r="J3256" t="str">
            <v>Winter</v>
          </cell>
          <cell r="K3256" t="str">
            <v>Super Off</v>
          </cell>
          <cell r="O3256" t="str">
            <v>C</v>
          </cell>
          <cell r="T3256">
            <v>276524.17607500002</v>
          </cell>
        </row>
        <row r="3257">
          <cell r="F3257" t="str">
            <v>B-19</v>
          </cell>
          <cell r="G3257" t="str">
            <v>NSGC</v>
          </cell>
          <cell r="I3257" t="str">
            <v>Energy</v>
          </cell>
          <cell r="J3257" t="str">
            <v>Summer</v>
          </cell>
          <cell r="K3257" t="str">
            <v>Off Peak</v>
          </cell>
          <cell r="O3257" t="str">
            <v>C</v>
          </cell>
          <cell r="T3257">
            <v>0</v>
          </cell>
        </row>
        <row r="3258">
          <cell r="F3258" t="str">
            <v>B-19</v>
          </cell>
          <cell r="G3258" t="str">
            <v>NSGC</v>
          </cell>
          <cell r="I3258" t="str">
            <v>Energy</v>
          </cell>
          <cell r="J3258" t="str">
            <v>Summer</v>
          </cell>
          <cell r="K3258" t="str">
            <v>Off Peak</v>
          </cell>
          <cell r="O3258" t="str">
            <v>C</v>
          </cell>
          <cell r="T3258">
            <v>0</v>
          </cell>
        </row>
        <row r="3259">
          <cell r="F3259" t="str">
            <v>B-19</v>
          </cell>
          <cell r="G3259" t="str">
            <v>NSGC</v>
          </cell>
          <cell r="I3259" t="str">
            <v>Energy</v>
          </cell>
          <cell r="J3259" t="str">
            <v>Summer</v>
          </cell>
          <cell r="K3259" t="str">
            <v>Off Peak</v>
          </cell>
          <cell r="O3259" t="str">
            <v>C</v>
          </cell>
          <cell r="T3259">
            <v>0</v>
          </cell>
        </row>
        <row r="3260">
          <cell r="F3260" t="str">
            <v>B-19</v>
          </cell>
          <cell r="G3260" t="str">
            <v>NSGC</v>
          </cell>
          <cell r="I3260" t="str">
            <v>Energy</v>
          </cell>
          <cell r="J3260" t="str">
            <v>Summer</v>
          </cell>
          <cell r="K3260" t="str">
            <v>Part Peak</v>
          </cell>
          <cell r="O3260" t="str">
            <v>C</v>
          </cell>
          <cell r="T3260">
            <v>0</v>
          </cell>
        </row>
        <row r="3261">
          <cell r="F3261" t="str">
            <v>B-19</v>
          </cell>
          <cell r="G3261" t="str">
            <v>NSGC</v>
          </cell>
          <cell r="I3261" t="str">
            <v>Energy</v>
          </cell>
          <cell r="J3261" t="str">
            <v>Summer</v>
          </cell>
          <cell r="K3261" t="str">
            <v>Part Peak</v>
          </cell>
          <cell r="O3261" t="str">
            <v>C</v>
          </cell>
          <cell r="T3261">
            <v>0</v>
          </cell>
        </row>
        <row r="3262">
          <cell r="F3262" t="str">
            <v>B-19</v>
          </cell>
          <cell r="G3262" t="str">
            <v>NSGC</v>
          </cell>
          <cell r="I3262" t="str">
            <v>Energy</v>
          </cell>
          <cell r="J3262" t="str">
            <v>Summer</v>
          </cell>
          <cell r="K3262" t="str">
            <v>Part Peak</v>
          </cell>
          <cell r="O3262" t="str">
            <v>C</v>
          </cell>
          <cell r="T3262">
            <v>0</v>
          </cell>
        </row>
        <row r="3263">
          <cell r="F3263" t="str">
            <v>B-19</v>
          </cell>
          <cell r="G3263" t="str">
            <v>NSGC</v>
          </cell>
          <cell r="I3263" t="str">
            <v>Energy</v>
          </cell>
          <cell r="J3263" t="str">
            <v>Summer</v>
          </cell>
          <cell r="K3263" t="str">
            <v>Peak</v>
          </cell>
          <cell r="O3263" t="str">
            <v>C</v>
          </cell>
          <cell r="T3263">
            <v>0</v>
          </cell>
        </row>
        <row r="3264">
          <cell r="F3264" t="str">
            <v>B-19</v>
          </cell>
          <cell r="G3264" t="str">
            <v>NSGC</v>
          </cell>
          <cell r="I3264" t="str">
            <v>Energy</v>
          </cell>
          <cell r="J3264" t="str">
            <v>Summer</v>
          </cell>
          <cell r="K3264" t="str">
            <v>Peak</v>
          </cell>
          <cell r="O3264" t="str">
            <v>C</v>
          </cell>
          <cell r="T3264">
            <v>0</v>
          </cell>
        </row>
        <row r="3265">
          <cell r="F3265" t="str">
            <v>B-19</v>
          </cell>
          <cell r="G3265" t="str">
            <v>NSGC</v>
          </cell>
          <cell r="I3265" t="str">
            <v>Energy</v>
          </cell>
          <cell r="J3265" t="str">
            <v>Summer</v>
          </cell>
          <cell r="K3265" t="str">
            <v>Peak</v>
          </cell>
          <cell r="O3265" t="str">
            <v>C</v>
          </cell>
          <cell r="T3265">
            <v>0</v>
          </cell>
        </row>
        <row r="3266">
          <cell r="F3266" t="str">
            <v>B-19</v>
          </cell>
          <cell r="G3266" t="str">
            <v>NSGC</v>
          </cell>
          <cell r="I3266" t="str">
            <v>Energy</v>
          </cell>
          <cell r="J3266" t="str">
            <v>Winter</v>
          </cell>
          <cell r="K3266" t="str">
            <v>Off Peak</v>
          </cell>
          <cell r="O3266" t="str">
            <v>C</v>
          </cell>
          <cell r="T3266">
            <v>0</v>
          </cell>
        </row>
        <row r="3267">
          <cell r="F3267" t="str">
            <v>B-19</v>
          </cell>
          <cell r="G3267" t="str">
            <v>NSGC</v>
          </cell>
          <cell r="I3267" t="str">
            <v>Energy</v>
          </cell>
          <cell r="J3267" t="str">
            <v>Winter</v>
          </cell>
          <cell r="K3267" t="str">
            <v>Off Peak</v>
          </cell>
          <cell r="O3267" t="str">
            <v>C</v>
          </cell>
          <cell r="T3267">
            <v>0</v>
          </cell>
        </row>
        <row r="3268">
          <cell r="F3268" t="str">
            <v>B-19</v>
          </cell>
          <cell r="G3268" t="str">
            <v>NSGC</v>
          </cell>
          <cell r="I3268" t="str">
            <v>Energy</v>
          </cell>
          <cell r="J3268" t="str">
            <v>Winter</v>
          </cell>
          <cell r="K3268" t="str">
            <v>Off Peak</v>
          </cell>
          <cell r="O3268" t="str">
            <v>C</v>
          </cell>
          <cell r="T3268">
            <v>0</v>
          </cell>
        </row>
        <row r="3269">
          <cell r="F3269" t="str">
            <v>B-19</v>
          </cell>
          <cell r="G3269" t="str">
            <v>NSGC</v>
          </cell>
          <cell r="I3269" t="str">
            <v>Energy</v>
          </cell>
          <cell r="J3269" t="str">
            <v>Winter</v>
          </cell>
          <cell r="K3269" t="str">
            <v>Part Peak</v>
          </cell>
          <cell r="O3269" t="str">
            <v>C</v>
          </cell>
          <cell r="T3269">
            <v>0</v>
          </cell>
        </row>
        <row r="3270">
          <cell r="F3270" t="str">
            <v>B-19</v>
          </cell>
          <cell r="G3270" t="str">
            <v>NSGC</v>
          </cell>
          <cell r="I3270" t="str">
            <v>Energy</v>
          </cell>
          <cell r="J3270" t="str">
            <v>Winter</v>
          </cell>
          <cell r="K3270" t="str">
            <v>Part Peak</v>
          </cell>
          <cell r="O3270" t="str">
            <v>C</v>
          </cell>
          <cell r="T3270">
            <v>0</v>
          </cell>
        </row>
        <row r="3271">
          <cell r="F3271" t="str">
            <v>B-19</v>
          </cell>
          <cell r="G3271" t="str">
            <v>NSGC</v>
          </cell>
          <cell r="I3271" t="str">
            <v>Energy</v>
          </cell>
          <cell r="J3271" t="str">
            <v>Winter</v>
          </cell>
          <cell r="K3271" t="str">
            <v>Part Peak</v>
          </cell>
          <cell r="O3271" t="str">
            <v>C</v>
          </cell>
          <cell r="T3271">
            <v>0</v>
          </cell>
        </row>
        <row r="3272">
          <cell r="F3272" t="str">
            <v>B-19</v>
          </cell>
          <cell r="G3272" t="str">
            <v>NSGC</v>
          </cell>
          <cell r="I3272" t="str">
            <v>Energy</v>
          </cell>
          <cell r="J3272" t="str">
            <v>Winter</v>
          </cell>
          <cell r="K3272" t="str">
            <v>Super Off</v>
          </cell>
          <cell r="O3272" t="str">
            <v>C</v>
          </cell>
          <cell r="T3272">
            <v>0</v>
          </cell>
        </row>
        <row r="3273">
          <cell r="F3273" t="str">
            <v>B-19</v>
          </cell>
          <cell r="G3273" t="str">
            <v>NSGC</v>
          </cell>
          <cell r="I3273" t="str">
            <v>Energy</v>
          </cell>
          <cell r="J3273" t="str">
            <v>Winter</v>
          </cell>
          <cell r="K3273" t="str">
            <v>Super Off</v>
          </cell>
          <cell r="O3273" t="str">
            <v>C</v>
          </cell>
          <cell r="T3273">
            <v>0</v>
          </cell>
        </row>
        <row r="3274">
          <cell r="F3274" t="str">
            <v>B-19</v>
          </cell>
          <cell r="G3274" t="str">
            <v>NSGC</v>
          </cell>
          <cell r="I3274" t="str">
            <v>Energy</v>
          </cell>
          <cell r="J3274" t="str">
            <v>Winter</v>
          </cell>
          <cell r="K3274" t="str">
            <v>Super Off</v>
          </cell>
          <cell r="O3274" t="str">
            <v>C</v>
          </cell>
          <cell r="T3274">
            <v>0</v>
          </cell>
        </row>
        <row r="3275">
          <cell r="F3275" t="str">
            <v>B-19</v>
          </cell>
          <cell r="G3275" t="str">
            <v>PPP</v>
          </cell>
          <cell r="I3275" t="str">
            <v>DL</v>
          </cell>
          <cell r="J3275" t="str">
            <v>N/A</v>
          </cell>
          <cell r="K3275" t="str">
            <v>Peak</v>
          </cell>
          <cell r="O3275" t="str">
            <v>C</v>
          </cell>
          <cell r="T3275">
            <v>0</v>
          </cell>
        </row>
        <row r="3276">
          <cell r="F3276" t="str">
            <v>B-19</v>
          </cell>
          <cell r="G3276" t="str">
            <v>PPP</v>
          </cell>
          <cell r="I3276" t="str">
            <v>DL</v>
          </cell>
          <cell r="J3276" t="str">
            <v>N/A</v>
          </cell>
          <cell r="K3276" t="str">
            <v>Peak</v>
          </cell>
          <cell r="O3276" t="str">
            <v>C</v>
          </cell>
          <cell r="T3276">
            <v>0</v>
          </cell>
        </row>
        <row r="3277">
          <cell r="F3277" t="str">
            <v>B-19</v>
          </cell>
          <cell r="G3277" t="str">
            <v>PPP</v>
          </cell>
          <cell r="I3277" t="str">
            <v>DL</v>
          </cell>
          <cell r="J3277" t="str">
            <v>N/A</v>
          </cell>
          <cell r="K3277" t="str">
            <v>Peak</v>
          </cell>
          <cell r="O3277" t="str">
            <v>C</v>
          </cell>
          <cell r="T3277">
            <v>0</v>
          </cell>
        </row>
        <row r="3278">
          <cell r="F3278" t="str">
            <v>B-19</v>
          </cell>
          <cell r="G3278" t="str">
            <v>PPP</v>
          </cell>
          <cell r="I3278" t="str">
            <v>DL</v>
          </cell>
          <cell r="J3278" t="str">
            <v>N/A</v>
          </cell>
          <cell r="K3278" t="str">
            <v>Peak</v>
          </cell>
          <cell r="O3278" t="str">
            <v>C</v>
          </cell>
          <cell r="T3278">
            <v>0</v>
          </cell>
        </row>
        <row r="3279">
          <cell r="F3279" t="str">
            <v>B-19</v>
          </cell>
          <cell r="G3279" t="str">
            <v>PPP</v>
          </cell>
          <cell r="I3279" t="str">
            <v>Energy</v>
          </cell>
          <cell r="J3279" t="str">
            <v>Summer</v>
          </cell>
          <cell r="K3279" t="str">
            <v>Off Peak</v>
          </cell>
          <cell r="O3279" t="str">
            <v>C</v>
          </cell>
          <cell r="T3279">
            <v>106346.79036699999</v>
          </cell>
        </row>
        <row r="3280">
          <cell r="F3280" t="str">
            <v>B-19</v>
          </cell>
          <cell r="G3280" t="str">
            <v>PPP</v>
          </cell>
          <cell r="I3280" t="str">
            <v>Energy</v>
          </cell>
          <cell r="J3280" t="str">
            <v>Summer</v>
          </cell>
          <cell r="K3280" t="str">
            <v>Off Peak</v>
          </cell>
          <cell r="O3280" t="str">
            <v>C</v>
          </cell>
          <cell r="T3280">
            <v>1102134.9754909999</v>
          </cell>
        </row>
        <row r="3281">
          <cell r="F3281" t="str">
            <v>B-19</v>
          </cell>
          <cell r="G3281" t="str">
            <v>PPP</v>
          </cell>
          <cell r="I3281" t="str">
            <v>Energy</v>
          </cell>
          <cell r="J3281" t="str">
            <v>Summer</v>
          </cell>
          <cell r="K3281" t="str">
            <v>Part Peak</v>
          </cell>
          <cell r="O3281" t="str">
            <v>C</v>
          </cell>
          <cell r="T3281">
            <v>34538.979188999998</v>
          </cell>
        </row>
        <row r="3282">
          <cell r="F3282" t="str">
            <v>B-19</v>
          </cell>
          <cell r="G3282" t="str">
            <v>PPP</v>
          </cell>
          <cell r="I3282" t="str">
            <v>Energy</v>
          </cell>
          <cell r="J3282" t="str">
            <v>Summer</v>
          </cell>
          <cell r="K3282" t="str">
            <v>Part Peak</v>
          </cell>
          <cell r="O3282" t="str">
            <v>C</v>
          </cell>
          <cell r="T3282">
            <v>298268.03042800003</v>
          </cell>
        </row>
        <row r="3283">
          <cell r="F3283" t="str">
            <v>B-19</v>
          </cell>
          <cell r="G3283" t="str">
            <v>PPP</v>
          </cell>
          <cell r="I3283" t="str">
            <v>Energy</v>
          </cell>
          <cell r="J3283" t="str">
            <v>Summer</v>
          </cell>
          <cell r="K3283" t="str">
            <v>Peak</v>
          </cell>
          <cell r="O3283" t="str">
            <v>C</v>
          </cell>
          <cell r="T3283">
            <v>51078.024250000002</v>
          </cell>
        </row>
        <row r="3284">
          <cell r="F3284" t="str">
            <v>B-19</v>
          </cell>
          <cell r="G3284" t="str">
            <v>PPP</v>
          </cell>
          <cell r="I3284" t="str">
            <v>Energy</v>
          </cell>
          <cell r="J3284" t="str">
            <v>Summer</v>
          </cell>
          <cell r="K3284" t="str">
            <v>Peak</v>
          </cell>
          <cell r="O3284" t="str">
            <v>C</v>
          </cell>
          <cell r="T3284">
            <v>537414.47957799991</v>
          </cell>
        </row>
        <row r="3285">
          <cell r="F3285" t="str">
            <v>B-19</v>
          </cell>
          <cell r="G3285" t="str">
            <v>PPP</v>
          </cell>
          <cell r="I3285" t="str">
            <v>Energy</v>
          </cell>
          <cell r="J3285" t="str">
            <v>Winter</v>
          </cell>
          <cell r="K3285" t="str">
            <v>Off Peak</v>
          </cell>
          <cell r="O3285" t="str">
            <v>C</v>
          </cell>
          <cell r="T3285">
            <v>176420.274118</v>
          </cell>
        </row>
        <row r="3286">
          <cell r="F3286" t="str">
            <v>B-19</v>
          </cell>
          <cell r="G3286" t="str">
            <v>PPP</v>
          </cell>
          <cell r="I3286" t="str">
            <v>Energy</v>
          </cell>
          <cell r="J3286" t="str">
            <v>Winter</v>
          </cell>
          <cell r="K3286" t="str">
            <v>Off Peak</v>
          </cell>
          <cell r="O3286" t="str">
            <v>C</v>
          </cell>
          <cell r="T3286">
            <v>10656142.110909</v>
          </cell>
        </row>
        <row r="3287">
          <cell r="F3287" t="str">
            <v>B-19</v>
          </cell>
          <cell r="G3287" t="str">
            <v>PPP</v>
          </cell>
          <cell r="I3287" t="str">
            <v>Energy</v>
          </cell>
          <cell r="J3287" t="str">
            <v>Winter</v>
          </cell>
          <cell r="K3287" t="str">
            <v>Part Peak</v>
          </cell>
          <cell r="O3287" t="str">
            <v>C</v>
          </cell>
          <cell r="T3287">
            <v>58522.121784000003</v>
          </cell>
        </row>
        <row r="3288">
          <cell r="F3288" t="str">
            <v>B-19</v>
          </cell>
          <cell r="G3288" t="str">
            <v>PPP</v>
          </cell>
          <cell r="I3288" t="str">
            <v>Energy</v>
          </cell>
          <cell r="J3288" t="str">
            <v>Winter</v>
          </cell>
          <cell r="K3288" t="str">
            <v>Part Peak</v>
          </cell>
          <cell r="O3288" t="str">
            <v>C</v>
          </cell>
          <cell r="T3288">
            <v>4050015.5388709996</v>
          </cell>
        </row>
        <row r="3289">
          <cell r="F3289" t="str">
            <v>B-19</v>
          </cell>
          <cell r="G3289" t="str">
            <v>PPP</v>
          </cell>
          <cell r="I3289" t="str">
            <v>Energy</v>
          </cell>
          <cell r="J3289" t="str">
            <v>Winter</v>
          </cell>
          <cell r="K3289" t="str">
            <v>Super Off</v>
          </cell>
          <cell r="O3289" t="str">
            <v>C</v>
          </cell>
          <cell r="T3289">
            <v>20145.090316999998</v>
          </cell>
        </row>
        <row r="3290">
          <cell r="F3290" t="str">
            <v>B-19</v>
          </cell>
          <cell r="G3290" t="str">
            <v>PPP</v>
          </cell>
          <cell r="I3290" t="str">
            <v>Energy</v>
          </cell>
          <cell r="J3290" t="str">
            <v>Winter</v>
          </cell>
          <cell r="K3290" t="str">
            <v>Super Off</v>
          </cell>
          <cell r="O3290" t="str">
            <v>C</v>
          </cell>
          <cell r="T3290">
            <v>276524.17607500002</v>
          </cell>
        </row>
        <row r="3291">
          <cell r="F3291" t="str">
            <v>B-19</v>
          </cell>
          <cell r="G3291" t="str">
            <v>PPP</v>
          </cell>
          <cell r="I3291" t="str">
            <v>Energy</v>
          </cell>
          <cell r="J3291" t="str">
            <v>Summer</v>
          </cell>
          <cell r="K3291" t="str">
            <v>Off Peak</v>
          </cell>
          <cell r="O3291" t="str">
            <v>C</v>
          </cell>
          <cell r="T3291">
            <v>106346.79036699999</v>
          </cell>
        </row>
        <row r="3292">
          <cell r="F3292" t="str">
            <v>B-19</v>
          </cell>
          <cell r="G3292" t="str">
            <v>PPP</v>
          </cell>
          <cell r="I3292" t="str">
            <v>Energy</v>
          </cell>
          <cell r="J3292" t="str">
            <v>Summer</v>
          </cell>
          <cell r="K3292" t="str">
            <v>Off Peak</v>
          </cell>
          <cell r="O3292" t="str">
            <v>C</v>
          </cell>
          <cell r="T3292">
            <v>1102134.9754909999</v>
          </cell>
        </row>
        <row r="3293">
          <cell r="F3293" t="str">
            <v>B-19</v>
          </cell>
          <cell r="G3293" t="str">
            <v>PPP</v>
          </cell>
          <cell r="I3293" t="str">
            <v>Energy</v>
          </cell>
          <cell r="J3293" t="str">
            <v>Summer</v>
          </cell>
          <cell r="K3293" t="str">
            <v>Part Peak</v>
          </cell>
          <cell r="O3293" t="str">
            <v>C</v>
          </cell>
          <cell r="T3293">
            <v>34538.979188999998</v>
          </cell>
        </row>
        <row r="3294">
          <cell r="F3294" t="str">
            <v>B-19</v>
          </cell>
          <cell r="G3294" t="str">
            <v>PPP</v>
          </cell>
          <cell r="I3294" t="str">
            <v>Energy</v>
          </cell>
          <cell r="J3294" t="str">
            <v>Summer</v>
          </cell>
          <cell r="K3294" t="str">
            <v>Part Peak</v>
          </cell>
          <cell r="O3294" t="str">
            <v>C</v>
          </cell>
          <cell r="T3294">
            <v>298268.03042800003</v>
          </cell>
        </row>
        <row r="3295">
          <cell r="F3295" t="str">
            <v>B-19</v>
          </cell>
          <cell r="G3295" t="str">
            <v>PPP</v>
          </cell>
          <cell r="I3295" t="str">
            <v>Energy</v>
          </cell>
          <cell r="J3295" t="str">
            <v>Summer</v>
          </cell>
          <cell r="K3295" t="str">
            <v>Peak</v>
          </cell>
          <cell r="O3295" t="str">
            <v>C</v>
          </cell>
          <cell r="T3295">
            <v>51078.024250000002</v>
          </cell>
        </row>
        <row r="3296">
          <cell r="F3296" t="str">
            <v>B-19</v>
          </cell>
          <cell r="G3296" t="str">
            <v>PPP</v>
          </cell>
          <cell r="I3296" t="str">
            <v>Energy</v>
          </cell>
          <cell r="J3296" t="str">
            <v>Summer</v>
          </cell>
          <cell r="K3296" t="str">
            <v>Peak</v>
          </cell>
          <cell r="O3296" t="str">
            <v>C</v>
          </cell>
          <cell r="T3296">
            <v>537414.47957799991</v>
          </cell>
        </row>
        <row r="3297">
          <cell r="F3297" t="str">
            <v>B-19</v>
          </cell>
          <cell r="G3297" t="str">
            <v>PPP</v>
          </cell>
          <cell r="I3297" t="str">
            <v>Energy</v>
          </cell>
          <cell r="J3297" t="str">
            <v>Winter</v>
          </cell>
          <cell r="K3297" t="str">
            <v>Off Peak</v>
          </cell>
          <cell r="O3297" t="str">
            <v>C</v>
          </cell>
          <cell r="T3297">
            <v>176420.274118</v>
          </cell>
        </row>
        <row r="3298">
          <cell r="F3298" t="str">
            <v>B-19</v>
          </cell>
          <cell r="G3298" t="str">
            <v>PPP</v>
          </cell>
          <cell r="I3298" t="str">
            <v>Energy</v>
          </cell>
          <cell r="J3298" t="str">
            <v>Winter</v>
          </cell>
          <cell r="K3298" t="str">
            <v>Off Peak</v>
          </cell>
          <cell r="O3298" t="str">
            <v>C</v>
          </cell>
          <cell r="T3298">
            <v>10656142.110909</v>
          </cell>
        </row>
        <row r="3299">
          <cell r="F3299" t="str">
            <v>B-19</v>
          </cell>
          <cell r="G3299" t="str">
            <v>PPP</v>
          </cell>
          <cell r="I3299" t="str">
            <v>Energy</v>
          </cell>
          <cell r="J3299" t="str">
            <v>Winter</v>
          </cell>
          <cell r="K3299" t="str">
            <v>Part Peak</v>
          </cell>
          <cell r="O3299" t="str">
            <v>C</v>
          </cell>
          <cell r="T3299">
            <v>58522.121784000003</v>
          </cell>
        </row>
        <row r="3300">
          <cell r="F3300" t="str">
            <v>B-19</v>
          </cell>
          <cell r="G3300" t="str">
            <v>PPP</v>
          </cell>
          <cell r="I3300" t="str">
            <v>Energy</v>
          </cell>
          <cell r="J3300" t="str">
            <v>Winter</v>
          </cell>
          <cell r="K3300" t="str">
            <v>Part Peak</v>
          </cell>
          <cell r="O3300" t="str">
            <v>C</v>
          </cell>
          <cell r="T3300">
            <v>4050015.5388709996</v>
          </cell>
        </row>
        <row r="3301">
          <cell r="F3301" t="str">
            <v>B-19</v>
          </cell>
          <cell r="G3301" t="str">
            <v>PPP</v>
          </cell>
          <cell r="I3301" t="str">
            <v>Energy</v>
          </cell>
          <cell r="J3301" t="str">
            <v>Winter</v>
          </cell>
          <cell r="K3301" t="str">
            <v>Super Off</v>
          </cell>
          <cell r="O3301" t="str">
            <v>C</v>
          </cell>
          <cell r="T3301">
            <v>20145.090316999998</v>
          </cell>
        </row>
        <row r="3302">
          <cell r="F3302" t="str">
            <v>B-19</v>
          </cell>
          <cell r="G3302" t="str">
            <v>PPP</v>
          </cell>
          <cell r="I3302" t="str">
            <v>Energy</v>
          </cell>
          <cell r="J3302" t="str">
            <v>Winter</v>
          </cell>
          <cell r="K3302" t="str">
            <v>Super Off</v>
          </cell>
          <cell r="O3302" t="str">
            <v>C</v>
          </cell>
          <cell r="T3302">
            <v>276524.17607500002</v>
          </cell>
        </row>
        <row r="3303">
          <cell r="F3303" t="str">
            <v>B-19</v>
          </cell>
          <cell r="G3303" t="str">
            <v>PPP</v>
          </cell>
          <cell r="I3303" t="str">
            <v>Energy</v>
          </cell>
          <cell r="J3303" t="str">
            <v>Summer</v>
          </cell>
          <cell r="K3303" t="str">
            <v>Off Peak</v>
          </cell>
          <cell r="O3303" t="str">
            <v>C</v>
          </cell>
          <cell r="T3303">
            <v>0</v>
          </cell>
        </row>
        <row r="3304">
          <cell r="F3304" t="str">
            <v>B-19</v>
          </cell>
          <cell r="G3304" t="str">
            <v>PPP</v>
          </cell>
          <cell r="I3304" t="str">
            <v>Energy</v>
          </cell>
          <cell r="J3304" t="str">
            <v>Summer</v>
          </cell>
          <cell r="K3304" t="str">
            <v>Off Peak</v>
          </cell>
          <cell r="O3304" t="str">
            <v>C</v>
          </cell>
          <cell r="T3304">
            <v>0</v>
          </cell>
        </row>
        <row r="3305">
          <cell r="F3305" t="str">
            <v>B-19</v>
          </cell>
          <cell r="G3305" t="str">
            <v>PPP</v>
          </cell>
          <cell r="I3305" t="str">
            <v>Energy</v>
          </cell>
          <cell r="J3305" t="str">
            <v>Summer</v>
          </cell>
          <cell r="K3305" t="str">
            <v>Off Peak</v>
          </cell>
          <cell r="O3305" t="str">
            <v>C</v>
          </cell>
          <cell r="T3305">
            <v>0</v>
          </cell>
        </row>
        <row r="3306">
          <cell r="F3306" t="str">
            <v>B-19</v>
          </cell>
          <cell r="G3306" t="str">
            <v>PPP</v>
          </cell>
          <cell r="I3306" t="str">
            <v>Energy</v>
          </cell>
          <cell r="J3306" t="str">
            <v>Summer</v>
          </cell>
          <cell r="K3306" t="str">
            <v>Part Peak</v>
          </cell>
          <cell r="O3306" t="str">
            <v>C</v>
          </cell>
          <cell r="T3306">
            <v>0</v>
          </cell>
        </row>
        <row r="3307">
          <cell r="F3307" t="str">
            <v>B-19</v>
          </cell>
          <cell r="G3307" t="str">
            <v>PPP</v>
          </cell>
          <cell r="I3307" t="str">
            <v>Energy</v>
          </cell>
          <cell r="J3307" t="str">
            <v>Summer</v>
          </cell>
          <cell r="K3307" t="str">
            <v>Part Peak</v>
          </cell>
          <cell r="O3307" t="str">
            <v>C</v>
          </cell>
          <cell r="T3307">
            <v>0</v>
          </cell>
        </row>
        <row r="3308">
          <cell r="F3308" t="str">
            <v>B-19</v>
          </cell>
          <cell r="G3308" t="str">
            <v>PPP</v>
          </cell>
          <cell r="I3308" t="str">
            <v>Energy</v>
          </cell>
          <cell r="J3308" t="str">
            <v>Summer</v>
          </cell>
          <cell r="K3308" t="str">
            <v>Part Peak</v>
          </cell>
          <cell r="O3308" t="str">
            <v>C</v>
          </cell>
          <cell r="T3308">
            <v>0</v>
          </cell>
        </row>
        <row r="3309">
          <cell r="F3309" t="str">
            <v>B-19</v>
          </cell>
          <cell r="G3309" t="str">
            <v>PPP</v>
          </cell>
          <cell r="I3309" t="str">
            <v>Energy</v>
          </cell>
          <cell r="J3309" t="str">
            <v>Summer</v>
          </cell>
          <cell r="K3309" t="str">
            <v>Peak</v>
          </cell>
          <cell r="O3309" t="str">
            <v>C</v>
          </cell>
          <cell r="T3309">
            <v>0</v>
          </cell>
        </row>
        <row r="3310">
          <cell r="F3310" t="str">
            <v>B-19</v>
          </cell>
          <cell r="G3310" t="str">
            <v>PPP</v>
          </cell>
          <cell r="I3310" t="str">
            <v>Energy</v>
          </cell>
          <cell r="J3310" t="str">
            <v>Summer</v>
          </cell>
          <cell r="K3310" t="str">
            <v>Peak</v>
          </cell>
          <cell r="O3310" t="str">
            <v>C</v>
          </cell>
          <cell r="T3310">
            <v>0</v>
          </cell>
        </row>
        <row r="3311">
          <cell r="F3311" t="str">
            <v>B-19</v>
          </cell>
          <cell r="G3311" t="str">
            <v>PPP</v>
          </cell>
          <cell r="I3311" t="str">
            <v>Energy</v>
          </cell>
          <cell r="J3311" t="str">
            <v>Summer</v>
          </cell>
          <cell r="K3311" t="str">
            <v>Peak</v>
          </cell>
          <cell r="O3311" t="str">
            <v>C</v>
          </cell>
          <cell r="T3311">
            <v>0</v>
          </cell>
        </row>
        <row r="3312">
          <cell r="F3312" t="str">
            <v>B-19</v>
          </cell>
          <cell r="G3312" t="str">
            <v>PPP</v>
          </cell>
          <cell r="I3312" t="str">
            <v>Energy</v>
          </cell>
          <cell r="J3312" t="str">
            <v>Winter</v>
          </cell>
          <cell r="K3312" t="str">
            <v>Off Peak</v>
          </cell>
          <cell r="O3312" t="str">
            <v>C</v>
          </cell>
          <cell r="T3312">
            <v>0</v>
          </cell>
        </row>
        <row r="3313">
          <cell r="F3313" t="str">
            <v>B-19</v>
          </cell>
          <cell r="G3313" t="str">
            <v>PPP</v>
          </cell>
          <cell r="I3313" t="str">
            <v>Energy</v>
          </cell>
          <cell r="J3313" t="str">
            <v>Winter</v>
          </cell>
          <cell r="K3313" t="str">
            <v>Off Peak</v>
          </cell>
          <cell r="O3313" t="str">
            <v>C</v>
          </cell>
          <cell r="T3313">
            <v>0</v>
          </cell>
        </row>
        <row r="3314">
          <cell r="F3314" t="str">
            <v>B-19</v>
          </cell>
          <cell r="G3314" t="str">
            <v>PPP</v>
          </cell>
          <cell r="I3314" t="str">
            <v>Energy</v>
          </cell>
          <cell r="J3314" t="str">
            <v>Winter</v>
          </cell>
          <cell r="K3314" t="str">
            <v>Off Peak</v>
          </cell>
          <cell r="O3314" t="str">
            <v>C</v>
          </cell>
          <cell r="T3314">
            <v>0</v>
          </cell>
        </row>
        <row r="3315">
          <cell r="F3315" t="str">
            <v>B-19</v>
          </cell>
          <cell r="G3315" t="str">
            <v>PPP</v>
          </cell>
          <cell r="I3315" t="str">
            <v>Energy</v>
          </cell>
          <cell r="J3315" t="str">
            <v>Winter</v>
          </cell>
          <cell r="K3315" t="str">
            <v>Part Peak</v>
          </cell>
          <cell r="O3315" t="str">
            <v>C</v>
          </cell>
          <cell r="T3315">
            <v>0</v>
          </cell>
        </row>
        <row r="3316">
          <cell r="F3316" t="str">
            <v>B-19</v>
          </cell>
          <cell r="G3316" t="str">
            <v>PPP</v>
          </cell>
          <cell r="I3316" t="str">
            <v>Energy</v>
          </cell>
          <cell r="J3316" t="str">
            <v>Winter</v>
          </cell>
          <cell r="K3316" t="str">
            <v>Part Peak</v>
          </cell>
          <cell r="O3316" t="str">
            <v>C</v>
          </cell>
          <cell r="T3316">
            <v>0</v>
          </cell>
        </row>
        <row r="3317">
          <cell r="F3317" t="str">
            <v>B-19</v>
          </cell>
          <cell r="G3317" t="str">
            <v>PPP</v>
          </cell>
          <cell r="I3317" t="str">
            <v>Energy</v>
          </cell>
          <cell r="J3317" t="str">
            <v>Winter</v>
          </cell>
          <cell r="K3317" t="str">
            <v>Part Peak</v>
          </cell>
          <cell r="O3317" t="str">
            <v>C</v>
          </cell>
          <cell r="T3317">
            <v>0</v>
          </cell>
        </row>
        <row r="3318">
          <cell r="F3318" t="str">
            <v>B-19</v>
          </cell>
          <cell r="G3318" t="str">
            <v>PPP</v>
          </cell>
          <cell r="I3318" t="str">
            <v>Energy</v>
          </cell>
          <cell r="J3318" t="str">
            <v>Winter</v>
          </cell>
          <cell r="K3318" t="str">
            <v>Super Off</v>
          </cell>
          <cell r="O3318" t="str">
            <v>C</v>
          </cell>
          <cell r="T3318">
            <v>0</v>
          </cell>
        </row>
        <row r="3319">
          <cell r="F3319" t="str">
            <v>B-19</v>
          </cell>
          <cell r="G3319" t="str">
            <v>PPP</v>
          </cell>
          <cell r="I3319" t="str">
            <v>Energy</v>
          </cell>
          <cell r="J3319" t="str">
            <v>Winter</v>
          </cell>
          <cell r="K3319" t="str">
            <v>Super Off</v>
          </cell>
          <cell r="O3319" t="str">
            <v>C</v>
          </cell>
          <cell r="T3319">
            <v>0</v>
          </cell>
        </row>
        <row r="3320">
          <cell r="F3320" t="str">
            <v>B-19</v>
          </cell>
          <cell r="G3320" t="str">
            <v>PPP</v>
          </cell>
          <cell r="I3320" t="str">
            <v>Energy</v>
          </cell>
          <cell r="J3320" t="str">
            <v>Winter</v>
          </cell>
          <cell r="K3320" t="str">
            <v>Super Off</v>
          </cell>
          <cell r="O3320" t="str">
            <v>C</v>
          </cell>
          <cell r="T3320">
            <v>0</v>
          </cell>
        </row>
        <row r="3321">
          <cell r="F3321" t="str">
            <v>B-19</v>
          </cell>
          <cell r="G3321" t="str">
            <v>PPP</v>
          </cell>
          <cell r="I3321" t="str">
            <v>Energy</v>
          </cell>
          <cell r="J3321" t="str">
            <v>Summer</v>
          </cell>
          <cell r="K3321" t="str">
            <v>Off Peak</v>
          </cell>
          <cell r="O3321" t="str">
            <v>C</v>
          </cell>
          <cell r="T3321">
            <v>106346.79036699999</v>
          </cell>
        </row>
        <row r="3322">
          <cell r="F3322" t="str">
            <v>B-19</v>
          </cell>
          <cell r="G3322" t="str">
            <v>PPP</v>
          </cell>
          <cell r="I3322" t="str">
            <v>Energy</v>
          </cell>
          <cell r="J3322" t="str">
            <v>Summer</v>
          </cell>
          <cell r="K3322" t="str">
            <v>Off Peak</v>
          </cell>
          <cell r="O3322" t="str">
            <v>C</v>
          </cell>
          <cell r="T3322">
            <v>1102134.9754909999</v>
          </cell>
        </row>
        <row r="3323">
          <cell r="F3323" t="str">
            <v>B-19</v>
          </cell>
          <cell r="G3323" t="str">
            <v>PPP</v>
          </cell>
          <cell r="I3323" t="str">
            <v>Energy</v>
          </cell>
          <cell r="J3323" t="str">
            <v>Summer</v>
          </cell>
          <cell r="K3323" t="str">
            <v>Part Peak</v>
          </cell>
          <cell r="O3323" t="str">
            <v>C</v>
          </cell>
          <cell r="T3323">
            <v>34538.979188999998</v>
          </cell>
        </row>
        <row r="3324">
          <cell r="F3324" t="str">
            <v>B-19</v>
          </cell>
          <cell r="G3324" t="str">
            <v>PPP</v>
          </cell>
          <cell r="I3324" t="str">
            <v>Energy</v>
          </cell>
          <cell r="J3324" t="str">
            <v>Summer</v>
          </cell>
          <cell r="K3324" t="str">
            <v>Part Peak</v>
          </cell>
          <cell r="O3324" t="str">
            <v>C</v>
          </cell>
          <cell r="T3324">
            <v>298268.03042800003</v>
          </cell>
        </row>
        <row r="3325">
          <cell r="F3325" t="str">
            <v>B-19</v>
          </cell>
          <cell r="G3325" t="str">
            <v>PPP</v>
          </cell>
          <cell r="I3325" t="str">
            <v>Energy</v>
          </cell>
          <cell r="J3325" t="str">
            <v>Summer</v>
          </cell>
          <cell r="K3325" t="str">
            <v>Peak</v>
          </cell>
          <cell r="O3325" t="str">
            <v>C</v>
          </cell>
          <cell r="T3325">
            <v>51078.024250000002</v>
          </cell>
        </row>
        <row r="3326">
          <cell r="F3326" t="str">
            <v>B-19</v>
          </cell>
          <cell r="G3326" t="str">
            <v>PPP</v>
          </cell>
          <cell r="I3326" t="str">
            <v>Energy</v>
          </cell>
          <cell r="J3326" t="str">
            <v>Summer</v>
          </cell>
          <cell r="K3326" t="str">
            <v>Peak</v>
          </cell>
          <cell r="O3326" t="str">
            <v>C</v>
          </cell>
          <cell r="T3326">
            <v>537414.47957799991</v>
          </cell>
        </row>
        <row r="3327">
          <cell r="F3327" t="str">
            <v>B-19</v>
          </cell>
          <cell r="G3327" t="str">
            <v>PPP</v>
          </cell>
          <cell r="I3327" t="str">
            <v>Energy</v>
          </cell>
          <cell r="J3327" t="str">
            <v>Winter</v>
          </cell>
          <cell r="K3327" t="str">
            <v>Off Peak</v>
          </cell>
          <cell r="O3327" t="str">
            <v>C</v>
          </cell>
          <cell r="T3327">
            <v>176420.274118</v>
          </cell>
        </row>
        <row r="3328">
          <cell r="F3328" t="str">
            <v>B-19</v>
          </cell>
          <cell r="G3328" t="str">
            <v>PPP</v>
          </cell>
          <cell r="I3328" t="str">
            <v>Energy</v>
          </cell>
          <cell r="J3328" t="str">
            <v>Winter</v>
          </cell>
          <cell r="K3328" t="str">
            <v>Off Peak</v>
          </cell>
          <cell r="O3328" t="str">
            <v>C</v>
          </cell>
          <cell r="T3328">
            <v>10656142.110909</v>
          </cell>
        </row>
        <row r="3329">
          <cell r="F3329" t="str">
            <v>B-19</v>
          </cell>
          <cell r="G3329" t="str">
            <v>PPP</v>
          </cell>
          <cell r="I3329" t="str">
            <v>Energy</v>
          </cell>
          <cell r="J3329" t="str">
            <v>Winter</v>
          </cell>
          <cell r="K3329" t="str">
            <v>Part Peak</v>
          </cell>
          <cell r="O3329" t="str">
            <v>C</v>
          </cell>
          <cell r="T3329">
            <v>58522.121784000003</v>
          </cell>
        </row>
        <row r="3330">
          <cell r="F3330" t="str">
            <v>B-19</v>
          </cell>
          <cell r="G3330" t="str">
            <v>PPP</v>
          </cell>
          <cell r="I3330" t="str">
            <v>Energy</v>
          </cell>
          <cell r="J3330" t="str">
            <v>Winter</v>
          </cell>
          <cell r="K3330" t="str">
            <v>Part Peak</v>
          </cell>
          <cell r="O3330" t="str">
            <v>C</v>
          </cell>
          <cell r="T3330">
            <v>4050015.5388709996</v>
          </cell>
        </row>
        <row r="3331">
          <cell r="F3331" t="str">
            <v>B-19</v>
          </cell>
          <cell r="G3331" t="str">
            <v>PPP</v>
          </cell>
          <cell r="I3331" t="str">
            <v>Energy</v>
          </cell>
          <cell r="J3331" t="str">
            <v>Winter</v>
          </cell>
          <cell r="K3331" t="str">
            <v>Super Off</v>
          </cell>
          <cell r="O3331" t="str">
            <v>C</v>
          </cell>
          <cell r="T3331">
            <v>20145.090316999998</v>
          </cell>
        </row>
        <row r="3332">
          <cell r="F3332" t="str">
            <v>B-19</v>
          </cell>
          <cell r="G3332" t="str">
            <v>PPP</v>
          </cell>
          <cell r="I3332" t="str">
            <v>Energy</v>
          </cell>
          <cell r="J3332" t="str">
            <v>Winter</v>
          </cell>
          <cell r="K3332" t="str">
            <v>Super Off</v>
          </cell>
          <cell r="O3332" t="str">
            <v>C</v>
          </cell>
          <cell r="T3332">
            <v>276524.17607500002</v>
          </cell>
        </row>
        <row r="3333">
          <cell r="F3333" t="str">
            <v>B-19</v>
          </cell>
          <cell r="G3333" t="str">
            <v>PPP</v>
          </cell>
          <cell r="I3333" t="str">
            <v>Energy</v>
          </cell>
          <cell r="J3333" t="str">
            <v>Summer</v>
          </cell>
          <cell r="K3333" t="str">
            <v>Off Peak</v>
          </cell>
          <cell r="O3333" t="str">
            <v>C</v>
          </cell>
          <cell r="T3333">
            <v>0</v>
          </cell>
        </row>
        <row r="3334">
          <cell r="F3334" t="str">
            <v>B-19</v>
          </cell>
          <cell r="G3334" t="str">
            <v>PPP</v>
          </cell>
          <cell r="I3334" t="str">
            <v>Energy</v>
          </cell>
          <cell r="J3334" t="str">
            <v>Summer</v>
          </cell>
          <cell r="K3334" t="str">
            <v>Off Peak</v>
          </cell>
          <cell r="O3334" t="str">
            <v>C</v>
          </cell>
          <cell r="T3334">
            <v>0</v>
          </cell>
        </row>
        <row r="3335">
          <cell r="F3335" t="str">
            <v>B-19</v>
          </cell>
          <cell r="G3335" t="str">
            <v>PPP</v>
          </cell>
          <cell r="I3335" t="str">
            <v>Energy</v>
          </cell>
          <cell r="J3335" t="str">
            <v>Summer</v>
          </cell>
          <cell r="K3335" t="str">
            <v>Off Peak</v>
          </cell>
          <cell r="O3335" t="str">
            <v>C</v>
          </cell>
          <cell r="T3335">
            <v>0</v>
          </cell>
        </row>
        <row r="3336">
          <cell r="F3336" t="str">
            <v>B-19</v>
          </cell>
          <cell r="G3336" t="str">
            <v>PPP</v>
          </cell>
          <cell r="I3336" t="str">
            <v>Energy</v>
          </cell>
          <cell r="J3336" t="str">
            <v>Summer</v>
          </cell>
          <cell r="K3336" t="str">
            <v>Part Peak</v>
          </cell>
          <cell r="O3336" t="str">
            <v>C</v>
          </cell>
          <cell r="T3336">
            <v>0</v>
          </cell>
        </row>
        <row r="3337">
          <cell r="F3337" t="str">
            <v>B-19</v>
          </cell>
          <cell r="G3337" t="str">
            <v>PPP</v>
          </cell>
          <cell r="I3337" t="str">
            <v>Energy</v>
          </cell>
          <cell r="J3337" t="str">
            <v>Summer</v>
          </cell>
          <cell r="K3337" t="str">
            <v>Part Peak</v>
          </cell>
          <cell r="O3337" t="str">
            <v>C</v>
          </cell>
          <cell r="T3337">
            <v>0</v>
          </cell>
        </row>
        <row r="3338">
          <cell r="F3338" t="str">
            <v>B-19</v>
          </cell>
          <cell r="G3338" t="str">
            <v>PPP</v>
          </cell>
          <cell r="I3338" t="str">
            <v>Energy</v>
          </cell>
          <cell r="J3338" t="str">
            <v>Summer</v>
          </cell>
          <cell r="K3338" t="str">
            <v>Part Peak</v>
          </cell>
          <cell r="O3338" t="str">
            <v>C</v>
          </cell>
          <cell r="T3338">
            <v>0</v>
          </cell>
        </row>
        <row r="3339">
          <cell r="F3339" t="str">
            <v>B-19</v>
          </cell>
          <cell r="G3339" t="str">
            <v>PPP</v>
          </cell>
          <cell r="I3339" t="str">
            <v>Energy</v>
          </cell>
          <cell r="J3339" t="str">
            <v>Summer</v>
          </cell>
          <cell r="K3339" t="str">
            <v>Peak</v>
          </cell>
          <cell r="O3339" t="str">
            <v>C</v>
          </cell>
          <cell r="T3339">
            <v>0</v>
          </cell>
        </row>
        <row r="3340">
          <cell r="F3340" t="str">
            <v>B-19</v>
          </cell>
          <cell r="G3340" t="str">
            <v>PPP</v>
          </cell>
          <cell r="I3340" t="str">
            <v>Energy</v>
          </cell>
          <cell r="J3340" t="str">
            <v>Summer</v>
          </cell>
          <cell r="K3340" t="str">
            <v>Peak</v>
          </cell>
          <cell r="O3340" t="str">
            <v>C</v>
          </cell>
          <cell r="T3340">
            <v>0</v>
          </cell>
        </row>
        <row r="3341">
          <cell r="F3341" t="str">
            <v>B-19</v>
          </cell>
          <cell r="G3341" t="str">
            <v>PPP</v>
          </cell>
          <cell r="I3341" t="str">
            <v>Energy</v>
          </cell>
          <cell r="J3341" t="str">
            <v>Summer</v>
          </cell>
          <cell r="K3341" t="str">
            <v>Peak</v>
          </cell>
          <cell r="O3341" t="str">
            <v>C</v>
          </cell>
          <cell r="T3341">
            <v>0</v>
          </cell>
        </row>
        <row r="3342">
          <cell r="F3342" t="str">
            <v>B-19</v>
          </cell>
          <cell r="G3342" t="str">
            <v>PPP</v>
          </cell>
          <cell r="I3342" t="str">
            <v>Energy</v>
          </cell>
          <cell r="J3342" t="str">
            <v>Winter</v>
          </cell>
          <cell r="K3342" t="str">
            <v>Off Peak</v>
          </cell>
          <cell r="O3342" t="str">
            <v>C</v>
          </cell>
          <cell r="T3342">
            <v>0</v>
          </cell>
        </row>
        <row r="3343">
          <cell r="F3343" t="str">
            <v>B-19</v>
          </cell>
          <cell r="G3343" t="str">
            <v>PPP</v>
          </cell>
          <cell r="I3343" t="str">
            <v>Energy</v>
          </cell>
          <cell r="J3343" t="str">
            <v>Winter</v>
          </cell>
          <cell r="K3343" t="str">
            <v>Off Peak</v>
          </cell>
          <cell r="O3343" t="str">
            <v>C</v>
          </cell>
          <cell r="T3343">
            <v>0</v>
          </cell>
        </row>
        <row r="3344">
          <cell r="F3344" t="str">
            <v>B-19</v>
          </cell>
          <cell r="G3344" t="str">
            <v>PPP</v>
          </cell>
          <cell r="I3344" t="str">
            <v>Energy</v>
          </cell>
          <cell r="J3344" t="str">
            <v>Winter</v>
          </cell>
          <cell r="K3344" t="str">
            <v>Off Peak</v>
          </cell>
          <cell r="O3344" t="str">
            <v>C</v>
          </cell>
          <cell r="T3344">
            <v>0</v>
          </cell>
        </row>
        <row r="3345">
          <cell r="F3345" t="str">
            <v>B-19</v>
          </cell>
          <cell r="G3345" t="str">
            <v>PPP</v>
          </cell>
          <cell r="I3345" t="str">
            <v>Energy</v>
          </cell>
          <cell r="J3345" t="str">
            <v>Winter</v>
          </cell>
          <cell r="K3345" t="str">
            <v>Part Peak</v>
          </cell>
          <cell r="O3345" t="str">
            <v>C</v>
          </cell>
          <cell r="T3345">
            <v>0</v>
          </cell>
        </row>
        <row r="3346">
          <cell r="F3346" t="str">
            <v>B-19</v>
          </cell>
          <cell r="G3346" t="str">
            <v>PPP</v>
          </cell>
          <cell r="I3346" t="str">
            <v>Energy</v>
          </cell>
          <cell r="J3346" t="str">
            <v>Winter</v>
          </cell>
          <cell r="K3346" t="str">
            <v>Part Peak</v>
          </cell>
          <cell r="O3346" t="str">
            <v>C</v>
          </cell>
          <cell r="T3346">
            <v>0</v>
          </cell>
        </row>
        <row r="3347">
          <cell r="F3347" t="str">
            <v>B-19</v>
          </cell>
          <cell r="G3347" t="str">
            <v>PPP</v>
          </cell>
          <cell r="I3347" t="str">
            <v>Energy</v>
          </cell>
          <cell r="J3347" t="str">
            <v>Winter</v>
          </cell>
          <cell r="K3347" t="str">
            <v>Part Peak</v>
          </cell>
          <cell r="O3347" t="str">
            <v>C</v>
          </cell>
          <cell r="T3347">
            <v>0</v>
          </cell>
        </row>
        <row r="3348">
          <cell r="F3348" t="str">
            <v>B-19</v>
          </cell>
          <cell r="G3348" t="str">
            <v>PPP</v>
          </cell>
          <cell r="I3348" t="str">
            <v>Energy</v>
          </cell>
          <cell r="J3348" t="str">
            <v>Winter</v>
          </cell>
          <cell r="K3348" t="str">
            <v>Super Off</v>
          </cell>
          <cell r="O3348" t="str">
            <v>C</v>
          </cell>
          <cell r="T3348">
            <v>0</v>
          </cell>
        </row>
        <row r="3349">
          <cell r="F3349" t="str">
            <v>B-19</v>
          </cell>
          <cell r="G3349" t="str">
            <v>PPP</v>
          </cell>
          <cell r="I3349" t="str">
            <v>Energy</v>
          </cell>
          <cell r="J3349" t="str">
            <v>Winter</v>
          </cell>
          <cell r="K3349" t="str">
            <v>Super Off</v>
          </cell>
          <cell r="O3349" t="str">
            <v>C</v>
          </cell>
          <cell r="T3349">
            <v>0</v>
          </cell>
        </row>
        <row r="3350">
          <cell r="F3350" t="str">
            <v>B-19</v>
          </cell>
          <cell r="G3350" t="str">
            <v>PPP</v>
          </cell>
          <cell r="I3350" t="str">
            <v>Energy</v>
          </cell>
          <cell r="J3350" t="str">
            <v>Winter</v>
          </cell>
          <cell r="K3350" t="str">
            <v>Super Off</v>
          </cell>
          <cell r="O3350" t="str">
            <v>C</v>
          </cell>
          <cell r="T3350">
            <v>0</v>
          </cell>
        </row>
        <row r="3351">
          <cell r="F3351" t="str">
            <v>B-19</v>
          </cell>
          <cell r="G3351" t="str">
            <v>PPP</v>
          </cell>
          <cell r="I3351" t="str">
            <v>Energy</v>
          </cell>
          <cell r="J3351" t="str">
            <v>Summer</v>
          </cell>
          <cell r="K3351" t="str">
            <v>Off Peak</v>
          </cell>
          <cell r="O3351" t="str">
            <v>C</v>
          </cell>
          <cell r="T3351">
            <v>0</v>
          </cell>
        </row>
        <row r="3352">
          <cell r="F3352" t="str">
            <v>B-19</v>
          </cell>
          <cell r="G3352" t="str">
            <v>PPP</v>
          </cell>
          <cell r="I3352" t="str">
            <v>Energy</v>
          </cell>
          <cell r="J3352" t="str">
            <v>Summer</v>
          </cell>
          <cell r="K3352" t="str">
            <v>Part Peak</v>
          </cell>
          <cell r="O3352" t="str">
            <v>C</v>
          </cell>
          <cell r="T3352">
            <v>0</v>
          </cell>
        </row>
        <row r="3353">
          <cell r="F3353" t="str">
            <v>B-19</v>
          </cell>
          <cell r="G3353" t="str">
            <v>PPP</v>
          </cell>
          <cell r="I3353" t="str">
            <v>Energy</v>
          </cell>
          <cell r="J3353" t="str">
            <v>Summer</v>
          </cell>
          <cell r="K3353" t="str">
            <v>Peak</v>
          </cell>
          <cell r="O3353" t="str">
            <v>C</v>
          </cell>
          <cell r="T3353">
            <v>0</v>
          </cell>
        </row>
        <row r="3354">
          <cell r="F3354" t="str">
            <v>B-19</v>
          </cell>
          <cell r="G3354" t="str">
            <v>PPP</v>
          </cell>
          <cell r="I3354" t="str">
            <v>Energy</v>
          </cell>
          <cell r="J3354" t="str">
            <v>Winter</v>
          </cell>
          <cell r="K3354" t="str">
            <v>Off Peak</v>
          </cell>
          <cell r="O3354" t="str">
            <v>C</v>
          </cell>
          <cell r="T3354">
            <v>0</v>
          </cell>
        </row>
        <row r="3355">
          <cell r="F3355" t="str">
            <v>B-19</v>
          </cell>
          <cell r="G3355" t="str">
            <v>PPP</v>
          </cell>
          <cell r="I3355" t="str">
            <v>Energy</v>
          </cell>
          <cell r="J3355" t="str">
            <v>Winter</v>
          </cell>
          <cell r="K3355" t="str">
            <v>Part Peak</v>
          </cell>
          <cell r="O3355" t="str">
            <v>C</v>
          </cell>
          <cell r="T3355">
            <v>0</v>
          </cell>
        </row>
        <row r="3356">
          <cell r="F3356" t="str">
            <v>B-19</v>
          </cell>
          <cell r="G3356" t="str">
            <v>PPP</v>
          </cell>
          <cell r="I3356" t="str">
            <v>Energy</v>
          </cell>
          <cell r="J3356" t="str">
            <v>Winter</v>
          </cell>
          <cell r="K3356" t="str">
            <v>Super Off</v>
          </cell>
          <cell r="O3356" t="str">
            <v>C</v>
          </cell>
          <cell r="T3356">
            <v>0</v>
          </cell>
        </row>
        <row r="3357">
          <cell r="F3357" t="str">
            <v>B-19</v>
          </cell>
          <cell r="G3357" t="str">
            <v>RS</v>
          </cell>
          <cell r="I3357" t="str">
            <v>Demand</v>
          </cell>
          <cell r="J3357" t="str">
            <v>Summer</v>
          </cell>
          <cell r="K3357" t="str">
            <v>Maximum kW</v>
          </cell>
          <cell r="O3357" t="str">
            <v>C</v>
          </cell>
          <cell r="T3357">
            <v>0</v>
          </cell>
        </row>
        <row r="3358">
          <cell r="F3358" t="str">
            <v>B-19</v>
          </cell>
          <cell r="G3358" t="str">
            <v>RS</v>
          </cell>
          <cell r="I3358" t="str">
            <v>Demand</v>
          </cell>
          <cell r="J3358" t="str">
            <v>Winter</v>
          </cell>
          <cell r="K3358" t="str">
            <v>Maximum kW</v>
          </cell>
          <cell r="O3358" t="str">
            <v>C</v>
          </cell>
          <cell r="T3358">
            <v>0</v>
          </cell>
        </row>
        <row r="3359">
          <cell r="F3359" t="str">
            <v>B-19</v>
          </cell>
          <cell r="G3359" t="str">
            <v>RS</v>
          </cell>
          <cell r="I3359" t="str">
            <v>Demand</v>
          </cell>
          <cell r="J3359" t="str">
            <v>Summer</v>
          </cell>
          <cell r="K3359" t="str">
            <v>Peak</v>
          </cell>
          <cell r="O3359" t="str">
            <v>C</v>
          </cell>
          <cell r="T3359">
            <v>9726.2887879999998</v>
          </cell>
        </row>
        <row r="3360">
          <cell r="F3360" t="str">
            <v>B-19</v>
          </cell>
          <cell r="G3360" t="str">
            <v>RS</v>
          </cell>
          <cell r="I3360" t="str">
            <v>Demand</v>
          </cell>
          <cell r="J3360" t="str">
            <v>Summer</v>
          </cell>
          <cell r="K3360" t="str">
            <v>Part Peak</v>
          </cell>
          <cell r="O3360" t="str">
            <v>C</v>
          </cell>
          <cell r="T3360">
            <v>7784.1319659999999</v>
          </cell>
        </row>
        <row r="3361">
          <cell r="F3361" t="str">
            <v>B-19</v>
          </cell>
          <cell r="G3361" t="str">
            <v>RS</v>
          </cell>
          <cell r="I3361" t="str">
            <v>Demand</v>
          </cell>
          <cell r="J3361" t="str">
            <v>Summer</v>
          </cell>
          <cell r="K3361" t="str">
            <v>Maximum kW</v>
          </cell>
          <cell r="O3361" t="str">
            <v>C</v>
          </cell>
          <cell r="T3361">
            <v>8749.4579890000005</v>
          </cell>
        </row>
        <row r="3362">
          <cell r="F3362" t="str">
            <v>B-19</v>
          </cell>
          <cell r="G3362" t="str">
            <v>RS</v>
          </cell>
          <cell r="I3362" t="str">
            <v>Demand</v>
          </cell>
          <cell r="J3362" t="str">
            <v>Winter</v>
          </cell>
          <cell r="K3362" t="str">
            <v>Part Peak</v>
          </cell>
          <cell r="O3362" t="str">
            <v>C</v>
          </cell>
          <cell r="T3362">
            <v>18009.573250000001</v>
          </cell>
        </row>
        <row r="3363">
          <cell r="F3363" t="str">
            <v>B-19</v>
          </cell>
          <cell r="G3363" t="str">
            <v>RS</v>
          </cell>
          <cell r="I3363" t="str">
            <v>Demand</v>
          </cell>
          <cell r="J3363" t="str">
            <v>Winter</v>
          </cell>
          <cell r="K3363" t="str">
            <v>Maximum kW</v>
          </cell>
          <cell r="O3363" t="str">
            <v>C</v>
          </cell>
          <cell r="T3363">
            <v>16138.748847999999</v>
          </cell>
        </row>
        <row r="3364">
          <cell r="F3364" t="str">
            <v>B-19</v>
          </cell>
          <cell r="G3364" t="str">
            <v>RS</v>
          </cell>
          <cell r="I3364" t="str">
            <v>Demand</v>
          </cell>
          <cell r="J3364" t="str">
            <v>Summer</v>
          </cell>
          <cell r="K3364" t="str">
            <v>Peak</v>
          </cell>
          <cell r="O3364" t="str">
            <v>C</v>
          </cell>
          <cell r="T3364">
            <v>574.45896500000003</v>
          </cell>
        </row>
        <row r="3365">
          <cell r="F3365" t="str">
            <v>B-19</v>
          </cell>
          <cell r="G3365" t="str">
            <v>RS</v>
          </cell>
          <cell r="I3365" t="str">
            <v>Demand</v>
          </cell>
          <cell r="J3365" t="str">
            <v>Summer</v>
          </cell>
          <cell r="K3365" t="str">
            <v>Part Peak</v>
          </cell>
          <cell r="O3365" t="str">
            <v>C</v>
          </cell>
          <cell r="T3365">
            <v>476.70681999999999</v>
          </cell>
        </row>
        <row r="3366">
          <cell r="F3366" t="str">
            <v>B-19</v>
          </cell>
          <cell r="G3366" t="str">
            <v>RS</v>
          </cell>
          <cell r="I3366" t="str">
            <v>Demand</v>
          </cell>
          <cell r="J3366" t="str">
            <v>Summer</v>
          </cell>
          <cell r="K3366" t="str">
            <v>Maximum kW</v>
          </cell>
          <cell r="O3366" t="str">
            <v>C</v>
          </cell>
          <cell r="T3366">
            <v>496.11081100000001</v>
          </cell>
        </row>
        <row r="3367">
          <cell r="F3367" t="str">
            <v>B-19</v>
          </cell>
          <cell r="G3367" t="str">
            <v>RS</v>
          </cell>
          <cell r="I3367" t="str">
            <v>Demand</v>
          </cell>
          <cell r="J3367" t="str">
            <v>Winter</v>
          </cell>
          <cell r="K3367" t="str">
            <v>Part Peak</v>
          </cell>
          <cell r="O3367" t="str">
            <v>C</v>
          </cell>
          <cell r="T3367">
            <v>777.99314300000003</v>
          </cell>
        </row>
        <row r="3368">
          <cell r="F3368" t="str">
            <v>B-19</v>
          </cell>
          <cell r="G3368" t="str">
            <v>RS</v>
          </cell>
          <cell r="I3368" t="str">
            <v>Demand</v>
          </cell>
          <cell r="J3368" t="str">
            <v>Winter</v>
          </cell>
          <cell r="K3368" t="str">
            <v>Maximum kW</v>
          </cell>
          <cell r="O3368" t="str">
            <v>C</v>
          </cell>
          <cell r="T3368">
            <v>656.03160100000002</v>
          </cell>
        </row>
        <row r="3369">
          <cell r="F3369" t="str">
            <v>B-19</v>
          </cell>
          <cell r="G3369" t="str">
            <v>RS</v>
          </cell>
          <cell r="I3369" t="str">
            <v>Demand</v>
          </cell>
          <cell r="J3369" t="str">
            <v>Summer</v>
          </cell>
          <cell r="K3369" t="str">
            <v>Peak</v>
          </cell>
          <cell r="O3369" t="str">
            <v>C</v>
          </cell>
          <cell r="T3369">
            <v>0</v>
          </cell>
        </row>
        <row r="3370">
          <cell r="F3370" t="str">
            <v>B-19</v>
          </cell>
          <cell r="G3370" t="str">
            <v>RS</v>
          </cell>
          <cell r="I3370" t="str">
            <v>Demand</v>
          </cell>
          <cell r="J3370" t="str">
            <v>Summer</v>
          </cell>
          <cell r="K3370" t="str">
            <v>Part Peak</v>
          </cell>
          <cell r="O3370" t="str">
            <v>C</v>
          </cell>
          <cell r="T3370">
            <v>0</v>
          </cell>
        </row>
        <row r="3371">
          <cell r="F3371" t="str">
            <v>B-19</v>
          </cell>
          <cell r="G3371" t="str">
            <v>RS</v>
          </cell>
          <cell r="I3371" t="str">
            <v>Demand</v>
          </cell>
          <cell r="J3371" t="str">
            <v>Winter</v>
          </cell>
          <cell r="K3371" t="str">
            <v>Part Peak</v>
          </cell>
          <cell r="O3371" t="str">
            <v>C</v>
          </cell>
          <cell r="T3371">
            <v>0</v>
          </cell>
        </row>
        <row r="3372">
          <cell r="F3372" t="str">
            <v>B-19</v>
          </cell>
          <cell r="G3372" t="str">
            <v>RS</v>
          </cell>
          <cell r="I3372" t="str">
            <v>Demand</v>
          </cell>
          <cell r="J3372" t="str">
            <v>Summer</v>
          </cell>
          <cell r="K3372" t="str">
            <v>Peak</v>
          </cell>
          <cell r="O3372" t="str">
            <v>C</v>
          </cell>
          <cell r="T3372">
            <v>0</v>
          </cell>
        </row>
        <row r="3373">
          <cell r="F3373" t="str">
            <v>B-19</v>
          </cell>
          <cell r="G3373" t="str">
            <v>RS</v>
          </cell>
          <cell r="I3373" t="str">
            <v>Demand</v>
          </cell>
          <cell r="J3373" t="str">
            <v>Summer</v>
          </cell>
          <cell r="K3373" t="str">
            <v>Part Peak</v>
          </cell>
          <cell r="O3373" t="str">
            <v>C</v>
          </cell>
          <cell r="T3373">
            <v>0</v>
          </cell>
        </row>
        <row r="3374">
          <cell r="F3374" t="str">
            <v>B-19</v>
          </cell>
          <cell r="G3374" t="str">
            <v>RS</v>
          </cell>
          <cell r="I3374" t="str">
            <v>Demand</v>
          </cell>
          <cell r="J3374" t="str">
            <v>Summer</v>
          </cell>
          <cell r="K3374" t="str">
            <v>Maximum kW</v>
          </cell>
          <cell r="O3374" t="str">
            <v>C</v>
          </cell>
          <cell r="T3374">
            <v>0</v>
          </cell>
        </row>
        <row r="3375">
          <cell r="F3375" t="str">
            <v>B-19</v>
          </cell>
          <cell r="G3375" t="str">
            <v>RS</v>
          </cell>
          <cell r="I3375" t="str">
            <v>Demand</v>
          </cell>
          <cell r="J3375" t="str">
            <v>Winter</v>
          </cell>
          <cell r="K3375" t="str">
            <v>Part Peak</v>
          </cell>
          <cell r="O3375" t="str">
            <v>C</v>
          </cell>
          <cell r="T3375">
            <v>0</v>
          </cell>
        </row>
        <row r="3376">
          <cell r="F3376" t="str">
            <v>B-19</v>
          </cell>
          <cell r="G3376" t="str">
            <v>RS</v>
          </cell>
          <cell r="I3376" t="str">
            <v>Demand</v>
          </cell>
          <cell r="J3376" t="str">
            <v>Winter</v>
          </cell>
          <cell r="K3376" t="str">
            <v>Maximum kW</v>
          </cell>
          <cell r="O3376" t="str">
            <v>C</v>
          </cell>
          <cell r="T3376">
            <v>0</v>
          </cell>
        </row>
        <row r="3377">
          <cell r="F3377" t="str">
            <v>B-19</v>
          </cell>
          <cell r="G3377" t="str">
            <v>RS</v>
          </cell>
          <cell r="I3377" t="str">
            <v>Demand</v>
          </cell>
          <cell r="J3377" t="str">
            <v>Summer</v>
          </cell>
          <cell r="K3377" t="str">
            <v>Peak</v>
          </cell>
          <cell r="O3377" t="str">
            <v>C</v>
          </cell>
          <cell r="T3377">
            <v>0</v>
          </cell>
        </row>
        <row r="3378">
          <cell r="F3378" t="str">
            <v>B-19</v>
          </cell>
          <cell r="G3378" t="str">
            <v>RS</v>
          </cell>
          <cell r="I3378" t="str">
            <v>Demand</v>
          </cell>
          <cell r="J3378" t="str">
            <v>Summer</v>
          </cell>
          <cell r="K3378" t="str">
            <v>Part Peak</v>
          </cell>
          <cell r="O3378" t="str">
            <v>C</v>
          </cell>
          <cell r="T3378">
            <v>0</v>
          </cell>
        </row>
        <row r="3379">
          <cell r="F3379" t="str">
            <v>B-19</v>
          </cell>
          <cell r="G3379" t="str">
            <v>RS</v>
          </cell>
          <cell r="I3379" t="str">
            <v>Demand</v>
          </cell>
          <cell r="J3379" t="str">
            <v>Summer</v>
          </cell>
          <cell r="K3379" t="str">
            <v>Maximum kW</v>
          </cell>
          <cell r="O3379" t="str">
            <v>C</v>
          </cell>
          <cell r="T3379">
            <v>0</v>
          </cell>
        </row>
        <row r="3380">
          <cell r="F3380" t="str">
            <v>B-19</v>
          </cell>
          <cell r="G3380" t="str">
            <v>RS</v>
          </cell>
          <cell r="I3380" t="str">
            <v>Demand</v>
          </cell>
          <cell r="J3380" t="str">
            <v>Winter</v>
          </cell>
          <cell r="K3380" t="str">
            <v>Part Peak</v>
          </cell>
          <cell r="O3380" t="str">
            <v>C</v>
          </cell>
          <cell r="T3380">
            <v>0</v>
          </cell>
        </row>
        <row r="3381">
          <cell r="F3381" t="str">
            <v>B-19</v>
          </cell>
          <cell r="G3381" t="str">
            <v>RS</v>
          </cell>
          <cell r="I3381" t="str">
            <v>Demand</v>
          </cell>
          <cell r="J3381" t="str">
            <v>Winter</v>
          </cell>
          <cell r="K3381" t="str">
            <v>Maximum kW</v>
          </cell>
          <cell r="O3381" t="str">
            <v>C</v>
          </cell>
          <cell r="T3381">
            <v>0</v>
          </cell>
        </row>
        <row r="3382">
          <cell r="F3382" t="str">
            <v>B-19</v>
          </cell>
          <cell r="G3382" t="str">
            <v>RS</v>
          </cell>
          <cell r="I3382" t="str">
            <v>Energy</v>
          </cell>
          <cell r="J3382" t="str">
            <v>Summer</v>
          </cell>
          <cell r="K3382" t="str">
            <v>Peak</v>
          </cell>
          <cell r="O3382" t="str">
            <v>C</v>
          </cell>
          <cell r="T3382">
            <v>537414.47957799991</v>
          </cell>
        </row>
        <row r="3383">
          <cell r="F3383" t="str">
            <v>B-19</v>
          </cell>
          <cell r="G3383" t="str">
            <v>RS</v>
          </cell>
          <cell r="I3383" t="str">
            <v>Energy</v>
          </cell>
          <cell r="J3383" t="str">
            <v>Summer</v>
          </cell>
          <cell r="K3383" t="str">
            <v>Part Peak</v>
          </cell>
          <cell r="O3383" t="str">
            <v>C</v>
          </cell>
          <cell r="T3383">
            <v>298268.03042800003</v>
          </cell>
        </row>
        <row r="3384">
          <cell r="F3384" t="str">
            <v>B-19</v>
          </cell>
          <cell r="G3384" t="str">
            <v>RS</v>
          </cell>
          <cell r="I3384" t="str">
            <v>Energy</v>
          </cell>
          <cell r="J3384" t="str">
            <v>Summer</v>
          </cell>
          <cell r="K3384" t="str">
            <v>Off Peak</v>
          </cell>
          <cell r="O3384" t="str">
            <v>C</v>
          </cell>
          <cell r="T3384">
            <v>1102134.9754909999</v>
          </cell>
        </row>
        <row r="3385">
          <cell r="F3385" t="str">
            <v>B-19</v>
          </cell>
          <cell r="G3385" t="str">
            <v>RS</v>
          </cell>
          <cell r="I3385" t="str">
            <v>Energy</v>
          </cell>
          <cell r="J3385" t="str">
            <v>Winter</v>
          </cell>
          <cell r="K3385" t="str">
            <v>Part Peak</v>
          </cell>
          <cell r="O3385" t="str">
            <v>C</v>
          </cell>
          <cell r="T3385">
            <v>4050015.5388709996</v>
          </cell>
        </row>
        <row r="3386">
          <cell r="F3386" t="str">
            <v>B-19</v>
          </cell>
          <cell r="G3386" t="str">
            <v>RS</v>
          </cell>
          <cell r="I3386" t="str">
            <v>Energy</v>
          </cell>
          <cell r="J3386" t="str">
            <v>Winter</v>
          </cell>
          <cell r="K3386" t="str">
            <v>Off Peak</v>
          </cell>
          <cell r="O3386" t="str">
            <v>C</v>
          </cell>
          <cell r="T3386">
            <v>10656142.110909</v>
          </cell>
        </row>
        <row r="3387">
          <cell r="F3387" t="str">
            <v>B-19</v>
          </cell>
          <cell r="G3387" t="str">
            <v>RS</v>
          </cell>
          <cell r="I3387" t="str">
            <v>Energy</v>
          </cell>
          <cell r="J3387" t="str">
            <v>Winter</v>
          </cell>
          <cell r="K3387" t="str">
            <v>Super Off</v>
          </cell>
          <cell r="O3387" t="str">
            <v>C</v>
          </cell>
          <cell r="T3387">
            <v>276524.17607500002</v>
          </cell>
        </row>
        <row r="3388">
          <cell r="F3388" t="str">
            <v>B-19</v>
          </cell>
          <cell r="G3388" t="str">
            <v>RS</v>
          </cell>
          <cell r="I3388" t="str">
            <v>Energy</v>
          </cell>
          <cell r="J3388" t="str">
            <v>Summer</v>
          </cell>
          <cell r="K3388" t="str">
            <v>Peak</v>
          </cell>
          <cell r="O3388" t="str">
            <v>C</v>
          </cell>
          <cell r="T3388">
            <v>51078.024250000002</v>
          </cell>
        </row>
        <row r="3389">
          <cell r="F3389" t="str">
            <v>B-19</v>
          </cell>
          <cell r="G3389" t="str">
            <v>RS</v>
          </cell>
          <cell r="I3389" t="str">
            <v>Energy</v>
          </cell>
          <cell r="J3389" t="str">
            <v>Summer</v>
          </cell>
          <cell r="K3389" t="str">
            <v>Part Peak</v>
          </cell>
          <cell r="O3389" t="str">
            <v>C</v>
          </cell>
          <cell r="T3389">
            <v>34538.979188999998</v>
          </cell>
        </row>
        <row r="3390">
          <cell r="F3390" t="str">
            <v>B-19</v>
          </cell>
          <cell r="G3390" t="str">
            <v>RS</v>
          </cell>
          <cell r="I3390" t="str">
            <v>Energy</v>
          </cell>
          <cell r="J3390" t="str">
            <v>Summer</v>
          </cell>
          <cell r="K3390" t="str">
            <v>Off Peak</v>
          </cell>
          <cell r="O3390" t="str">
            <v>C</v>
          </cell>
          <cell r="T3390">
            <v>106346.79036699999</v>
          </cell>
        </row>
        <row r="3391">
          <cell r="F3391" t="str">
            <v>B-19</v>
          </cell>
          <cell r="G3391" t="str">
            <v>RS</v>
          </cell>
          <cell r="I3391" t="str">
            <v>Energy</v>
          </cell>
          <cell r="J3391" t="str">
            <v>Winter</v>
          </cell>
          <cell r="K3391" t="str">
            <v>Part Peak</v>
          </cell>
          <cell r="O3391" t="str">
            <v>C</v>
          </cell>
          <cell r="T3391">
            <v>58522.121784000003</v>
          </cell>
        </row>
        <row r="3392">
          <cell r="F3392" t="str">
            <v>B-19</v>
          </cell>
          <cell r="G3392" t="str">
            <v>RS</v>
          </cell>
          <cell r="I3392" t="str">
            <v>Energy</v>
          </cell>
          <cell r="J3392" t="str">
            <v>Winter</v>
          </cell>
          <cell r="K3392" t="str">
            <v>Off Peak</v>
          </cell>
          <cell r="O3392" t="str">
            <v>C</v>
          </cell>
          <cell r="T3392">
            <v>176420.274118</v>
          </cell>
        </row>
        <row r="3393">
          <cell r="F3393" t="str">
            <v>B-19</v>
          </cell>
          <cell r="G3393" t="str">
            <v>RS</v>
          </cell>
          <cell r="I3393" t="str">
            <v>Energy</v>
          </cell>
          <cell r="J3393" t="str">
            <v>Winter</v>
          </cell>
          <cell r="K3393" t="str">
            <v>Super Off</v>
          </cell>
          <cell r="O3393" t="str">
            <v>C</v>
          </cell>
          <cell r="T3393">
            <v>20145.090316999998</v>
          </cell>
        </row>
        <row r="3394">
          <cell r="F3394" t="str">
            <v>B-19</v>
          </cell>
          <cell r="G3394" t="str">
            <v>RS</v>
          </cell>
          <cell r="I3394" t="str">
            <v>Energy</v>
          </cell>
          <cell r="J3394" t="str">
            <v>Summer</v>
          </cell>
          <cell r="K3394" t="str">
            <v>Peak</v>
          </cell>
          <cell r="O3394" t="str">
            <v>C</v>
          </cell>
          <cell r="T3394">
            <v>0</v>
          </cell>
        </row>
        <row r="3395">
          <cell r="F3395" t="str">
            <v>B-19</v>
          </cell>
          <cell r="G3395" t="str">
            <v>RS</v>
          </cell>
          <cell r="I3395" t="str">
            <v>Energy</v>
          </cell>
          <cell r="J3395" t="str">
            <v>Summer</v>
          </cell>
          <cell r="K3395" t="str">
            <v>Part Peak</v>
          </cell>
          <cell r="O3395" t="str">
            <v>C</v>
          </cell>
          <cell r="T3395">
            <v>0</v>
          </cell>
        </row>
        <row r="3396">
          <cell r="F3396" t="str">
            <v>B-19</v>
          </cell>
          <cell r="G3396" t="str">
            <v>RS</v>
          </cell>
          <cell r="I3396" t="str">
            <v>Energy</v>
          </cell>
          <cell r="J3396" t="str">
            <v>Summer</v>
          </cell>
          <cell r="K3396" t="str">
            <v>Off Peak</v>
          </cell>
          <cell r="O3396" t="str">
            <v>C</v>
          </cell>
          <cell r="T3396">
            <v>0</v>
          </cell>
        </row>
        <row r="3397">
          <cell r="F3397" t="str">
            <v>B-19</v>
          </cell>
          <cell r="G3397" t="str">
            <v>RS</v>
          </cell>
          <cell r="I3397" t="str">
            <v>Energy</v>
          </cell>
          <cell r="J3397" t="str">
            <v>Winter</v>
          </cell>
          <cell r="K3397" t="str">
            <v>Part Peak</v>
          </cell>
          <cell r="O3397" t="str">
            <v>C</v>
          </cell>
          <cell r="T3397">
            <v>0</v>
          </cell>
        </row>
        <row r="3398">
          <cell r="F3398" t="str">
            <v>B-19</v>
          </cell>
          <cell r="G3398" t="str">
            <v>RS</v>
          </cell>
          <cell r="I3398" t="str">
            <v>Energy</v>
          </cell>
          <cell r="J3398" t="str">
            <v>Winter</v>
          </cell>
          <cell r="K3398" t="str">
            <v>Off Peak</v>
          </cell>
          <cell r="O3398" t="str">
            <v>C</v>
          </cell>
          <cell r="T3398">
            <v>0</v>
          </cell>
        </row>
        <row r="3399">
          <cell r="F3399" t="str">
            <v>B-19</v>
          </cell>
          <cell r="G3399" t="str">
            <v>RS</v>
          </cell>
          <cell r="I3399" t="str">
            <v>Energy</v>
          </cell>
          <cell r="J3399" t="str">
            <v>Winter</v>
          </cell>
          <cell r="K3399" t="str">
            <v>Super Off</v>
          </cell>
          <cell r="O3399" t="str">
            <v>C</v>
          </cell>
          <cell r="T3399">
            <v>0</v>
          </cell>
        </row>
        <row r="3400">
          <cell r="F3400" t="str">
            <v>B-19</v>
          </cell>
          <cell r="G3400" t="str">
            <v>RS</v>
          </cell>
          <cell r="I3400" t="str">
            <v>Energy</v>
          </cell>
          <cell r="J3400" t="str">
            <v>Summer</v>
          </cell>
          <cell r="K3400" t="str">
            <v>Peak</v>
          </cell>
          <cell r="O3400" t="str">
            <v>C</v>
          </cell>
          <cell r="T3400">
            <v>0</v>
          </cell>
        </row>
        <row r="3401">
          <cell r="F3401" t="str">
            <v>B-19</v>
          </cell>
          <cell r="G3401" t="str">
            <v>RS</v>
          </cell>
          <cell r="I3401" t="str">
            <v>Energy</v>
          </cell>
          <cell r="J3401" t="str">
            <v>Summer</v>
          </cell>
          <cell r="K3401" t="str">
            <v>Part Peak</v>
          </cell>
          <cell r="O3401" t="str">
            <v>C</v>
          </cell>
          <cell r="T3401">
            <v>0</v>
          </cell>
        </row>
        <row r="3402">
          <cell r="F3402" t="str">
            <v>B-19</v>
          </cell>
          <cell r="G3402" t="str">
            <v>RS</v>
          </cell>
          <cell r="I3402" t="str">
            <v>Energy</v>
          </cell>
          <cell r="J3402" t="str">
            <v>Summer</v>
          </cell>
          <cell r="K3402" t="str">
            <v>Off Peak</v>
          </cell>
          <cell r="O3402" t="str">
            <v>C</v>
          </cell>
          <cell r="T3402">
            <v>0</v>
          </cell>
        </row>
        <row r="3403">
          <cell r="F3403" t="str">
            <v>B-19</v>
          </cell>
          <cell r="G3403" t="str">
            <v>RS</v>
          </cell>
          <cell r="I3403" t="str">
            <v>Energy</v>
          </cell>
          <cell r="J3403" t="str">
            <v>Winter</v>
          </cell>
          <cell r="K3403" t="str">
            <v>Part Peak</v>
          </cell>
          <cell r="O3403" t="str">
            <v>C</v>
          </cell>
          <cell r="T3403">
            <v>0</v>
          </cell>
        </row>
        <row r="3404">
          <cell r="F3404" t="str">
            <v>B-19</v>
          </cell>
          <cell r="G3404" t="str">
            <v>RS</v>
          </cell>
          <cell r="I3404" t="str">
            <v>Energy</v>
          </cell>
          <cell r="J3404" t="str">
            <v>Winter</v>
          </cell>
          <cell r="K3404" t="str">
            <v>Off Peak</v>
          </cell>
          <cell r="O3404" t="str">
            <v>C</v>
          </cell>
          <cell r="T3404">
            <v>0</v>
          </cell>
        </row>
        <row r="3405">
          <cell r="F3405" t="str">
            <v>B-19</v>
          </cell>
          <cell r="G3405" t="str">
            <v>RS</v>
          </cell>
          <cell r="I3405" t="str">
            <v>Energy</v>
          </cell>
          <cell r="J3405" t="str">
            <v>Winter</v>
          </cell>
          <cell r="K3405" t="str">
            <v>Super Off</v>
          </cell>
          <cell r="O3405" t="str">
            <v>C</v>
          </cell>
          <cell r="T3405">
            <v>0</v>
          </cell>
        </row>
        <row r="3406">
          <cell r="F3406" t="str">
            <v>B-19</v>
          </cell>
          <cell r="G3406" t="str">
            <v>RS</v>
          </cell>
          <cell r="I3406" t="str">
            <v>Energy</v>
          </cell>
          <cell r="J3406" t="str">
            <v>Summer</v>
          </cell>
          <cell r="K3406" t="str">
            <v>Peak</v>
          </cell>
          <cell r="O3406" t="str">
            <v>C</v>
          </cell>
          <cell r="T3406">
            <v>0</v>
          </cell>
        </row>
        <row r="3407">
          <cell r="F3407" t="str">
            <v>B-19</v>
          </cell>
          <cell r="G3407" t="str">
            <v>RS</v>
          </cell>
          <cell r="I3407" t="str">
            <v>Energy</v>
          </cell>
          <cell r="J3407" t="str">
            <v>Summer</v>
          </cell>
          <cell r="K3407" t="str">
            <v>Part Peak</v>
          </cell>
          <cell r="O3407" t="str">
            <v>C</v>
          </cell>
          <cell r="T3407">
            <v>0</v>
          </cell>
        </row>
        <row r="3408">
          <cell r="F3408" t="str">
            <v>B-19</v>
          </cell>
          <cell r="G3408" t="str">
            <v>RS</v>
          </cell>
          <cell r="I3408" t="str">
            <v>Energy</v>
          </cell>
          <cell r="J3408" t="str">
            <v>Summer</v>
          </cell>
          <cell r="K3408" t="str">
            <v>Off Peak</v>
          </cell>
          <cell r="O3408" t="str">
            <v>C</v>
          </cell>
          <cell r="T3408">
            <v>0</v>
          </cell>
        </row>
        <row r="3409">
          <cell r="F3409" t="str">
            <v>B-19</v>
          </cell>
          <cell r="G3409" t="str">
            <v>RS</v>
          </cell>
          <cell r="I3409" t="str">
            <v>Energy</v>
          </cell>
          <cell r="J3409" t="str">
            <v>Winter</v>
          </cell>
          <cell r="K3409" t="str">
            <v>Part Peak</v>
          </cell>
          <cell r="O3409" t="str">
            <v>C</v>
          </cell>
          <cell r="T3409">
            <v>0</v>
          </cell>
        </row>
        <row r="3410">
          <cell r="F3410" t="str">
            <v>B-19</v>
          </cell>
          <cell r="G3410" t="str">
            <v>RS</v>
          </cell>
          <cell r="I3410" t="str">
            <v>Energy</v>
          </cell>
          <cell r="J3410" t="str">
            <v>Winter</v>
          </cell>
          <cell r="K3410" t="str">
            <v>Off Peak</v>
          </cell>
          <cell r="O3410" t="str">
            <v>C</v>
          </cell>
          <cell r="T3410">
            <v>0</v>
          </cell>
        </row>
        <row r="3411">
          <cell r="F3411" t="str">
            <v>B-19</v>
          </cell>
          <cell r="G3411" t="str">
            <v>RS</v>
          </cell>
          <cell r="I3411" t="str">
            <v>Energy</v>
          </cell>
          <cell r="J3411" t="str">
            <v>Winter</v>
          </cell>
          <cell r="K3411" t="str">
            <v>Super Off</v>
          </cell>
          <cell r="O3411" t="str">
            <v>C</v>
          </cell>
          <cell r="T3411">
            <v>0</v>
          </cell>
        </row>
        <row r="3412">
          <cell r="F3412" t="str">
            <v>B-19</v>
          </cell>
          <cell r="G3412" t="str">
            <v>RS</v>
          </cell>
          <cell r="I3412" t="str">
            <v>Other Standby Revenue</v>
          </cell>
          <cell r="J3412" t="str">
            <v>N/A</v>
          </cell>
          <cell r="K3412" t="str">
            <v>N/A</v>
          </cell>
          <cell r="O3412" t="str">
            <v>C</v>
          </cell>
          <cell r="T3412">
            <v>0</v>
          </cell>
        </row>
        <row r="3413">
          <cell r="F3413" t="str">
            <v>B-19</v>
          </cell>
          <cell r="G3413" t="str">
            <v>RS</v>
          </cell>
          <cell r="I3413" t="str">
            <v>Other Standby Revenue</v>
          </cell>
          <cell r="J3413" t="str">
            <v>N/A</v>
          </cell>
          <cell r="K3413" t="str">
            <v>N/A</v>
          </cell>
          <cell r="O3413" t="str">
            <v>C</v>
          </cell>
          <cell r="T3413">
            <v>0</v>
          </cell>
        </row>
        <row r="3414">
          <cell r="F3414" t="str">
            <v>B-19</v>
          </cell>
          <cell r="G3414" t="str">
            <v>RS</v>
          </cell>
          <cell r="I3414" t="str">
            <v>Other Standby Revenue</v>
          </cell>
          <cell r="J3414" t="str">
            <v>N/A</v>
          </cell>
          <cell r="K3414" t="str">
            <v>N/A</v>
          </cell>
          <cell r="O3414" t="str">
            <v>C</v>
          </cell>
          <cell r="T3414">
            <v>0</v>
          </cell>
        </row>
        <row r="3415">
          <cell r="F3415" t="str">
            <v>B-19</v>
          </cell>
          <cell r="G3415" t="str">
            <v>RS</v>
          </cell>
          <cell r="I3415" t="str">
            <v>Other Standby Revenue</v>
          </cell>
          <cell r="J3415" t="str">
            <v>N/A</v>
          </cell>
          <cell r="K3415" t="str">
            <v>N/A</v>
          </cell>
          <cell r="O3415" t="str">
            <v>C</v>
          </cell>
          <cell r="T3415">
            <v>1180.5656200000001</v>
          </cell>
        </row>
        <row r="3416">
          <cell r="F3416" t="str">
            <v>B-19</v>
          </cell>
          <cell r="G3416" t="str">
            <v>TRA</v>
          </cell>
          <cell r="I3416" t="str">
            <v>Energy</v>
          </cell>
          <cell r="J3416" t="str">
            <v>Summer</v>
          </cell>
          <cell r="K3416" t="str">
            <v>Off Peak</v>
          </cell>
          <cell r="O3416" t="str">
            <v>C</v>
          </cell>
          <cell r="T3416">
            <v>106346.79036699999</v>
          </cell>
        </row>
        <row r="3417">
          <cell r="F3417" t="str">
            <v>B-19</v>
          </cell>
          <cell r="G3417" t="str">
            <v>TRA</v>
          </cell>
          <cell r="I3417" t="str">
            <v>Energy</v>
          </cell>
          <cell r="J3417" t="str">
            <v>Summer</v>
          </cell>
          <cell r="K3417" t="str">
            <v>Off Peak</v>
          </cell>
          <cell r="O3417" t="str">
            <v>C</v>
          </cell>
          <cell r="T3417">
            <v>1102134.9754909999</v>
          </cell>
        </row>
        <row r="3418">
          <cell r="F3418" t="str">
            <v>B-19</v>
          </cell>
          <cell r="G3418" t="str">
            <v>TRA</v>
          </cell>
          <cell r="I3418" t="str">
            <v>Energy</v>
          </cell>
          <cell r="J3418" t="str">
            <v>Summer</v>
          </cell>
          <cell r="K3418" t="str">
            <v>Part Peak</v>
          </cell>
          <cell r="O3418" t="str">
            <v>C</v>
          </cell>
          <cell r="T3418">
            <v>34538.979188999998</v>
          </cell>
        </row>
        <row r="3419">
          <cell r="F3419" t="str">
            <v>B-19</v>
          </cell>
          <cell r="G3419" t="str">
            <v>TRA</v>
          </cell>
          <cell r="I3419" t="str">
            <v>Energy</v>
          </cell>
          <cell r="J3419" t="str">
            <v>Summer</v>
          </cell>
          <cell r="K3419" t="str">
            <v>Part Peak</v>
          </cell>
          <cell r="O3419" t="str">
            <v>C</v>
          </cell>
          <cell r="T3419">
            <v>298268.03042800003</v>
          </cell>
        </row>
        <row r="3420">
          <cell r="F3420" t="str">
            <v>B-19</v>
          </cell>
          <cell r="G3420" t="str">
            <v>TRA</v>
          </cell>
          <cell r="I3420" t="str">
            <v>Energy</v>
          </cell>
          <cell r="J3420" t="str">
            <v>Summer</v>
          </cell>
          <cell r="K3420" t="str">
            <v>Peak</v>
          </cell>
          <cell r="O3420" t="str">
            <v>C</v>
          </cell>
          <cell r="T3420">
            <v>51078.024250000002</v>
          </cell>
        </row>
        <row r="3421">
          <cell r="F3421" t="str">
            <v>B-19</v>
          </cell>
          <cell r="G3421" t="str">
            <v>TRA</v>
          </cell>
          <cell r="I3421" t="str">
            <v>Energy</v>
          </cell>
          <cell r="J3421" t="str">
            <v>Summer</v>
          </cell>
          <cell r="K3421" t="str">
            <v>Peak</v>
          </cell>
          <cell r="O3421" t="str">
            <v>C</v>
          </cell>
          <cell r="T3421">
            <v>537414.47957799991</v>
          </cell>
        </row>
        <row r="3422">
          <cell r="F3422" t="str">
            <v>B-19</v>
          </cell>
          <cell r="G3422" t="str">
            <v>TRA</v>
          </cell>
          <cell r="I3422" t="str">
            <v>Energy</v>
          </cell>
          <cell r="J3422" t="str">
            <v>Winter</v>
          </cell>
          <cell r="K3422" t="str">
            <v>Off Peak</v>
          </cell>
          <cell r="O3422" t="str">
            <v>C</v>
          </cell>
          <cell r="T3422">
            <v>176420.274118</v>
          </cell>
        </row>
        <row r="3423">
          <cell r="F3423" t="str">
            <v>B-19</v>
          </cell>
          <cell r="G3423" t="str">
            <v>TRA</v>
          </cell>
          <cell r="I3423" t="str">
            <v>Energy</v>
          </cell>
          <cell r="J3423" t="str">
            <v>Winter</v>
          </cell>
          <cell r="K3423" t="str">
            <v>Off Peak</v>
          </cell>
          <cell r="O3423" t="str">
            <v>C</v>
          </cell>
          <cell r="T3423">
            <v>10656142.110909</v>
          </cell>
        </row>
        <row r="3424">
          <cell r="F3424" t="str">
            <v>B-19</v>
          </cell>
          <cell r="G3424" t="str">
            <v>TRA</v>
          </cell>
          <cell r="I3424" t="str">
            <v>Energy</v>
          </cell>
          <cell r="J3424" t="str">
            <v>Winter</v>
          </cell>
          <cell r="K3424" t="str">
            <v>Part Peak</v>
          </cell>
          <cell r="O3424" t="str">
            <v>C</v>
          </cell>
          <cell r="T3424">
            <v>58522.121784000003</v>
          </cell>
        </row>
        <row r="3425">
          <cell r="F3425" t="str">
            <v>B-19</v>
          </cell>
          <cell r="G3425" t="str">
            <v>TRA</v>
          </cell>
          <cell r="I3425" t="str">
            <v>Energy</v>
          </cell>
          <cell r="J3425" t="str">
            <v>Winter</v>
          </cell>
          <cell r="K3425" t="str">
            <v>Part Peak</v>
          </cell>
          <cell r="O3425" t="str">
            <v>C</v>
          </cell>
          <cell r="T3425">
            <v>4050015.5388709996</v>
          </cell>
        </row>
        <row r="3426">
          <cell r="F3426" t="str">
            <v>B-19</v>
          </cell>
          <cell r="G3426" t="str">
            <v>TRA</v>
          </cell>
          <cell r="I3426" t="str">
            <v>Energy</v>
          </cell>
          <cell r="J3426" t="str">
            <v>Winter</v>
          </cell>
          <cell r="K3426" t="str">
            <v>Super Off</v>
          </cell>
          <cell r="O3426" t="str">
            <v>C</v>
          </cell>
          <cell r="T3426">
            <v>20145.090316999998</v>
          </cell>
        </row>
        <row r="3427">
          <cell r="F3427" t="str">
            <v>B-19</v>
          </cell>
          <cell r="G3427" t="str">
            <v>TRA</v>
          </cell>
          <cell r="I3427" t="str">
            <v>Energy</v>
          </cell>
          <cell r="J3427" t="str">
            <v>Winter</v>
          </cell>
          <cell r="K3427" t="str">
            <v>Super Off</v>
          </cell>
          <cell r="O3427" t="str">
            <v>C</v>
          </cell>
          <cell r="T3427">
            <v>276524.17607500002</v>
          </cell>
        </row>
        <row r="3428">
          <cell r="F3428" t="str">
            <v>B-19</v>
          </cell>
          <cell r="G3428" t="str">
            <v>TRA</v>
          </cell>
          <cell r="I3428" t="str">
            <v>Energy</v>
          </cell>
          <cell r="J3428" t="str">
            <v>Summer</v>
          </cell>
          <cell r="K3428" t="str">
            <v>Off Peak</v>
          </cell>
          <cell r="O3428" t="str">
            <v>C</v>
          </cell>
          <cell r="T3428">
            <v>0</v>
          </cell>
        </row>
        <row r="3429">
          <cell r="F3429" t="str">
            <v>B-19</v>
          </cell>
          <cell r="G3429" t="str">
            <v>TRA</v>
          </cell>
          <cell r="I3429" t="str">
            <v>Energy</v>
          </cell>
          <cell r="J3429" t="str">
            <v>Summer</v>
          </cell>
          <cell r="K3429" t="str">
            <v>Off Peak</v>
          </cell>
          <cell r="O3429" t="str">
            <v>C</v>
          </cell>
          <cell r="T3429">
            <v>0</v>
          </cell>
        </row>
        <row r="3430">
          <cell r="F3430" t="str">
            <v>B-19</v>
          </cell>
          <cell r="G3430" t="str">
            <v>TRA</v>
          </cell>
          <cell r="I3430" t="str">
            <v>Energy</v>
          </cell>
          <cell r="J3430" t="str">
            <v>Summer</v>
          </cell>
          <cell r="K3430" t="str">
            <v>Off Peak</v>
          </cell>
          <cell r="O3430" t="str">
            <v>C</v>
          </cell>
          <cell r="T3430">
            <v>0</v>
          </cell>
        </row>
        <row r="3431">
          <cell r="F3431" t="str">
            <v>B-19</v>
          </cell>
          <cell r="G3431" t="str">
            <v>TRA</v>
          </cell>
          <cell r="I3431" t="str">
            <v>Energy</v>
          </cell>
          <cell r="J3431" t="str">
            <v>Summer</v>
          </cell>
          <cell r="K3431" t="str">
            <v>Part Peak</v>
          </cell>
          <cell r="O3431" t="str">
            <v>C</v>
          </cell>
          <cell r="T3431">
            <v>0</v>
          </cell>
        </row>
        <row r="3432">
          <cell r="F3432" t="str">
            <v>B-19</v>
          </cell>
          <cell r="G3432" t="str">
            <v>TRA</v>
          </cell>
          <cell r="I3432" t="str">
            <v>Energy</v>
          </cell>
          <cell r="J3432" t="str">
            <v>Summer</v>
          </cell>
          <cell r="K3432" t="str">
            <v>Part Peak</v>
          </cell>
          <cell r="O3432" t="str">
            <v>C</v>
          </cell>
          <cell r="T3432">
            <v>0</v>
          </cell>
        </row>
        <row r="3433">
          <cell r="F3433" t="str">
            <v>B-19</v>
          </cell>
          <cell r="G3433" t="str">
            <v>TRA</v>
          </cell>
          <cell r="I3433" t="str">
            <v>Energy</v>
          </cell>
          <cell r="J3433" t="str">
            <v>Summer</v>
          </cell>
          <cell r="K3433" t="str">
            <v>Part Peak</v>
          </cell>
          <cell r="O3433" t="str">
            <v>C</v>
          </cell>
          <cell r="T3433">
            <v>0</v>
          </cell>
        </row>
        <row r="3434">
          <cell r="F3434" t="str">
            <v>B-19</v>
          </cell>
          <cell r="G3434" t="str">
            <v>TRA</v>
          </cell>
          <cell r="I3434" t="str">
            <v>Energy</v>
          </cell>
          <cell r="J3434" t="str">
            <v>Summer</v>
          </cell>
          <cell r="K3434" t="str">
            <v>Peak</v>
          </cell>
          <cell r="O3434" t="str">
            <v>C</v>
          </cell>
          <cell r="T3434">
            <v>0</v>
          </cell>
        </row>
        <row r="3435">
          <cell r="F3435" t="str">
            <v>B-19</v>
          </cell>
          <cell r="G3435" t="str">
            <v>TRA</v>
          </cell>
          <cell r="I3435" t="str">
            <v>Energy</v>
          </cell>
          <cell r="J3435" t="str">
            <v>Summer</v>
          </cell>
          <cell r="K3435" t="str">
            <v>Peak</v>
          </cell>
          <cell r="O3435" t="str">
            <v>C</v>
          </cell>
          <cell r="T3435">
            <v>0</v>
          </cell>
        </row>
        <row r="3436">
          <cell r="F3436" t="str">
            <v>B-19</v>
          </cell>
          <cell r="G3436" t="str">
            <v>TRA</v>
          </cell>
          <cell r="I3436" t="str">
            <v>Energy</v>
          </cell>
          <cell r="J3436" t="str">
            <v>Summer</v>
          </cell>
          <cell r="K3436" t="str">
            <v>Peak</v>
          </cell>
          <cell r="O3436" t="str">
            <v>C</v>
          </cell>
          <cell r="T3436">
            <v>0</v>
          </cell>
        </row>
        <row r="3437">
          <cell r="F3437" t="str">
            <v>B-19</v>
          </cell>
          <cell r="G3437" t="str">
            <v>TRA</v>
          </cell>
          <cell r="I3437" t="str">
            <v>Energy</v>
          </cell>
          <cell r="J3437" t="str">
            <v>Winter</v>
          </cell>
          <cell r="K3437" t="str">
            <v>Off Peak</v>
          </cell>
          <cell r="O3437" t="str">
            <v>C</v>
          </cell>
          <cell r="T3437">
            <v>0</v>
          </cell>
        </row>
        <row r="3438">
          <cell r="F3438" t="str">
            <v>B-19</v>
          </cell>
          <cell r="G3438" t="str">
            <v>TRA</v>
          </cell>
          <cell r="I3438" t="str">
            <v>Energy</v>
          </cell>
          <cell r="J3438" t="str">
            <v>Winter</v>
          </cell>
          <cell r="K3438" t="str">
            <v>Off Peak</v>
          </cell>
          <cell r="O3438" t="str">
            <v>C</v>
          </cell>
          <cell r="T3438">
            <v>0</v>
          </cell>
        </row>
        <row r="3439">
          <cell r="F3439" t="str">
            <v>B-19</v>
          </cell>
          <cell r="G3439" t="str">
            <v>TRA</v>
          </cell>
          <cell r="I3439" t="str">
            <v>Energy</v>
          </cell>
          <cell r="J3439" t="str">
            <v>Winter</v>
          </cell>
          <cell r="K3439" t="str">
            <v>Off Peak</v>
          </cell>
          <cell r="O3439" t="str">
            <v>C</v>
          </cell>
          <cell r="T3439">
            <v>0</v>
          </cell>
        </row>
        <row r="3440">
          <cell r="F3440" t="str">
            <v>B-19</v>
          </cell>
          <cell r="G3440" t="str">
            <v>TRA</v>
          </cell>
          <cell r="I3440" t="str">
            <v>Energy</v>
          </cell>
          <cell r="J3440" t="str">
            <v>Winter</v>
          </cell>
          <cell r="K3440" t="str">
            <v>Part Peak</v>
          </cell>
          <cell r="O3440" t="str">
            <v>C</v>
          </cell>
          <cell r="T3440">
            <v>0</v>
          </cell>
        </row>
        <row r="3441">
          <cell r="F3441" t="str">
            <v>B-19</v>
          </cell>
          <cell r="G3441" t="str">
            <v>TRA</v>
          </cell>
          <cell r="I3441" t="str">
            <v>Energy</v>
          </cell>
          <cell r="J3441" t="str">
            <v>Winter</v>
          </cell>
          <cell r="K3441" t="str">
            <v>Part Peak</v>
          </cell>
          <cell r="O3441" t="str">
            <v>C</v>
          </cell>
          <cell r="T3441">
            <v>0</v>
          </cell>
        </row>
        <row r="3442">
          <cell r="F3442" t="str">
            <v>B-19</v>
          </cell>
          <cell r="G3442" t="str">
            <v>TRA</v>
          </cell>
          <cell r="I3442" t="str">
            <v>Energy</v>
          </cell>
          <cell r="J3442" t="str">
            <v>Winter</v>
          </cell>
          <cell r="K3442" t="str">
            <v>Part Peak</v>
          </cell>
          <cell r="O3442" t="str">
            <v>C</v>
          </cell>
          <cell r="T3442">
            <v>0</v>
          </cell>
        </row>
        <row r="3443">
          <cell r="F3443" t="str">
            <v>B-19</v>
          </cell>
          <cell r="G3443" t="str">
            <v>TRA</v>
          </cell>
          <cell r="I3443" t="str">
            <v>Energy</v>
          </cell>
          <cell r="J3443" t="str">
            <v>Winter</v>
          </cell>
          <cell r="K3443" t="str">
            <v>Super Off</v>
          </cell>
          <cell r="O3443" t="str">
            <v>C</v>
          </cell>
          <cell r="T3443">
            <v>0</v>
          </cell>
        </row>
        <row r="3444">
          <cell r="F3444" t="str">
            <v>B-19</v>
          </cell>
          <cell r="G3444" t="str">
            <v>TRA</v>
          </cell>
          <cell r="I3444" t="str">
            <v>Energy</v>
          </cell>
          <cell r="J3444" t="str">
            <v>Winter</v>
          </cell>
          <cell r="K3444" t="str">
            <v>Super Off</v>
          </cell>
          <cell r="O3444" t="str">
            <v>C</v>
          </cell>
          <cell r="T3444">
            <v>0</v>
          </cell>
        </row>
        <row r="3445">
          <cell r="F3445" t="str">
            <v>B-19</v>
          </cell>
          <cell r="G3445" t="str">
            <v>TRA</v>
          </cell>
          <cell r="I3445" t="str">
            <v>Energy</v>
          </cell>
          <cell r="J3445" t="str">
            <v>Winter</v>
          </cell>
          <cell r="K3445" t="str">
            <v>Super Off</v>
          </cell>
          <cell r="O3445" t="str">
            <v>C</v>
          </cell>
          <cell r="T3445">
            <v>0</v>
          </cell>
        </row>
        <row r="3446">
          <cell r="F3446" t="str">
            <v>B-19</v>
          </cell>
          <cell r="G3446" t="str">
            <v>TRA</v>
          </cell>
          <cell r="I3446" t="str">
            <v>Energy</v>
          </cell>
          <cell r="J3446" t="str">
            <v>Summer</v>
          </cell>
          <cell r="K3446" t="str">
            <v>Off Peak</v>
          </cell>
          <cell r="O3446" t="str">
            <v>C</v>
          </cell>
          <cell r="T3446">
            <v>106346.79036699999</v>
          </cell>
        </row>
        <row r="3447">
          <cell r="F3447" t="str">
            <v>B-19</v>
          </cell>
          <cell r="G3447" t="str">
            <v>TRA</v>
          </cell>
          <cell r="I3447" t="str">
            <v>Energy</v>
          </cell>
          <cell r="J3447" t="str">
            <v>Summer</v>
          </cell>
          <cell r="K3447" t="str">
            <v>Off Peak</v>
          </cell>
          <cell r="O3447" t="str">
            <v>C</v>
          </cell>
          <cell r="T3447">
            <v>1102134.9754909999</v>
          </cell>
        </row>
        <row r="3448">
          <cell r="F3448" t="str">
            <v>B-19</v>
          </cell>
          <cell r="G3448" t="str">
            <v>TRA</v>
          </cell>
          <cell r="I3448" t="str">
            <v>Energy</v>
          </cell>
          <cell r="J3448" t="str">
            <v>Summer</v>
          </cell>
          <cell r="K3448" t="str">
            <v>Part Peak</v>
          </cell>
          <cell r="O3448" t="str">
            <v>C</v>
          </cell>
          <cell r="T3448">
            <v>34538.979188999998</v>
          </cell>
        </row>
        <row r="3449">
          <cell r="F3449" t="str">
            <v>B-19</v>
          </cell>
          <cell r="G3449" t="str">
            <v>TRA</v>
          </cell>
          <cell r="I3449" t="str">
            <v>Energy</v>
          </cell>
          <cell r="J3449" t="str">
            <v>Summer</v>
          </cell>
          <cell r="K3449" t="str">
            <v>Part Peak</v>
          </cell>
          <cell r="O3449" t="str">
            <v>C</v>
          </cell>
          <cell r="T3449">
            <v>298268.03042800003</v>
          </cell>
        </row>
        <row r="3450">
          <cell r="F3450" t="str">
            <v>B-19</v>
          </cell>
          <cell r="G3450" t="str">
            <v>TRA</v>
          </cell>
          <cell r="I3450" t="str">
            <v>Energy</v>
          </cell>
          <cell r="J3450" t="str">
            <v>Summer</v>
          </cell>
          <cell r="K3450" t="str">
            <v>Peak</v>
          </cell>
          <cell r="O3450" t="str">
            <v>C</v>
          </cell>
          <cell r="T3450">
            <v>51078.024250000002</v>
          </cell>
        </row>
        <row r="3451">
          <cell r="F3451" t="str">
            <v>B-19</v>
          </cell>
          <cell r="G3451" t="str">
            <v>TRA</v>
          </cell>
          <cell r="I3451" t="str">
            <v>Energy</v>
          </cell>
          <cell r="J3451" t="str">
            <v>Summer</v>
          </cell>
          <cell r="K3451" t="str">
            <v>Peak</v>
          </cell>
          <cell r="O3451" t="str">
            <v>C</v>
          </cell>
          <cell r="T3451">
            <v>537414.47957799991</v>
          </cell>
        </row>
        <row r="3452">
          <cell r="F3452" t="str">
            <v>B-19</v>
          </cell>
          <cell r="G3452" t="str">
            <v>TRA</v>
          </cell>
          <cell r="I3452" t="str">
            <v>Energy</v>
          </cell>
          <cell r="J3452" t="str">
            <v>Winter</v>
          </cell>
          <cell r="K3452" t="str">
            <v>Off Peak</v>
          </cell>
          <cell r="O3452" t="str">
            <v>C</v>
          </cell>
          <cell r="T3452">
            <v>176420.274118</v>
          </cell>
        </row>
        <row r="3453">
          <cell r="F3453" t="str">
            <v>B-19</v>
          </cell>
          <cell r="G3453" t="str">
            <v>TRA</v>
          </cell>
          <cell r="I3453" t="str">
            <v>Energy</v>
          </cell>
          <cell r="J3453" t="str">
            <v>Winter</v>
          </cell>
          <cell r="K3453" t="str">
            <v>Off Peak</v>
          </cell>
          <cell r="O3453" t="str">
            <v>C</v>
          </cell>
          <cell r="T3453">
            <v>10656142.110909</v>
          </cell>
        </row>
        <row r="3454">
          <cell r="F3454" t="str">
            <v>B-19</v>
          </cell>
          <cell r="G3454" t="str">
            <v>TRA</v>
          </cell>
          <cell r="I3454" t="str">
            <v>Energy</v>
          </cell>
          <cell r="J3454" t="str">
            <v>Winter</v>
          </cell>
          <cell r="K3454" t="str">
            <v>Part Peak</v>
          </cell>
          <cell r="O3454" t="str">
            <v>C</v>
          </cell>
          <cell r="T3454">
            <v>58522.121784000003</v>
          </cell>
        </row>
        <row r="3455">
          <cell r="F3455" t="str">
            <v>B-19</v>
          </cell>
          <cell r="G3455" t="str">
            <v>TRA</v>
          </cell>
          <cell r="I3455" t="str">
            <v>Energy</v>
          </cell>
          <cell r="J3455" t="str">
            <v>Winter</v>
          </cell>
          <cell r="K3455" t="str">
            <v>Part Peak</v>
          </cell>
          <cell r="O3455" t="str">
            <v>C</v>
          </cell>
          <cell r="T3455">
            <v>4050015.5388709996</v>
          </cell>
        </row>
        <row r="3456">
          <cell r="F3456" t="str">
            <v>B-19</v>
          </cell>
          <cell r="G3456" t="str">
            <v>TRA</v>
          </cell>
          <cell r="I3456" t="str">
            <v>Energy</v>
          </cell>
          <cell r="J3456" t="str">
            <v>Winter</v>
          </cell>
          <cell r="K3456" t="str">
            <v>Super Off</v>
          </cell>
          <cell r="O3456" t="str">
            <v>C</v>
          </cell>
          <cell r="T3456">
            <v>20145.090316999998</v>
          </cell>
        </row>
        <row r="3457">
          <cell r="F3457" t="str">
            <v>B-19</v>
          </cell>
          <cell r="G3457" t="str">
            <v>TRA</v>
          </cell>
          <cell r="I3457" t="str">
            <v>Energy</v>
          </cell>
          <cell r="J3457" t="str">
            <v>Winter</v>
          </cell>
          <cell r="K3457" t="str">
            <v>Super Off</v>
          </cell>
          <cell r="O3457" t="str">
            <v>C</v>
          </cell>
          <cell r="T3457">
            <v>276524.17607500002</v>
          </cell>
        </row>
        <row r="3458">
          <cell r="F3458" t="str">
            <v>B-19</v>
          </cell>
          <cell r="G3458" t="str">
            <v>TRA</v>
          </cell>
          <cell r="I3458" t="str">
            <v>Energy</v>
          </cell>
          <cell r="J3458" t="str">
            <v>Summer</v>
          </cell>
          <cell r="K3458" t="str">
            <v>Off Peak</v>
          </cell>
          <cell r="O3458" t="str">
            <v>C</v>
          </cell>
          <cell r="T3458">
            <v>0</v>
          </cell>
        </row>
        <row r="3459">
          <cell r="F3459" t="str">
            <v>B-19</v>
          </cell>
          <cell r="G3459" t="str">
            <v>TRA</v>
          </cell>
          <cell r="I3459" t="str">
            <v>Energy</v>
          </cell>
          <cell r="J3459" t="str">
            <v>Summer</v>
          </cell>
          <cell r="K3459" t="str">
            <v>Off Peak</v>
          </cell>
          <cell r="O3459" t="str">
            <v>C</v>
          </cell>
          <cell r="T3459">
            <v>0</v>
          </cell>
        </row>
        <row r="3460">
          <cell r="F3460" t="str">
            <v>B-19</v>
          </cell>
          <cell r="G3460" t="str">
            <v>TRA</v>
          </cell>
          <cell r="I3460" t="str">
            <v>Energy</v>
          </cell>
          <cell r="J3460" t="str">
            <v>Summer</v>
          </cell>
          <cell r="K3460" t="str">
            <v>Off Peak</v>
          </cell>
          <cell r="O3460" t="str">
            <v>C</v>
          </cell>
          <cell r="T3460">
            <v>0</v>
          </cell>
        </row>
        <row r="3461">
          <cell r="F3461" t="str">
            <v>B-19</v>
          </cell>
          <cell r="G3461" t="str">
            <v>TRA</v>
          </cell>
          <cell r="I3461" t="str">
            <v>Energy</v>
          </cell>
          <cell r="J3461" t="str">
            <v>Summer</v>
          </cell>
          <cell r="K3461" t="str">
            <v>Part Peak</v>
          </cell>
          <cell r="O3461" t="str">
            <v>C</v>
          </cell>
          <cell r="T3461">
            <v>0</v>
          </cell>
        </row>
        <row r="3462">
          <cell r="F3462" t="str">
            <v>B-19</v>
          </cell>
          <cell r="G3462" t="str">
            <v>TRA</v>
          </cell>
          <cell r="I3462" t="str">
            <v>Energy</v>
          </cell>
          <cell r="J3462" t="str">
            <v>Summer</v>
          </cell>
          <cell r="K3462" t="str">
            <v>Part Peak</v>
          </cell>
          <cell r="O3462" t="str">
            <v>C</v>
          </cell>
          <cell r="T3462">
            <v>0</v>
          </cell>
        </row>
        <row r="3463">
          <cell r="F3463" t="str">
            <v>B-19</v>
          </cell>
          <cell r="G3463" t="str">
            <v>TRA</v>
          </cell>
          <cell r="I3463" t="str">
            <v>Energy</v>
          </cell>
          <cell r="J3463" t="str">
            <v>Summer</v>
          </cell>
          <cell r="K3463" t="str">
            <v>Part Peak</v>
          </cell>
          <cell r="O3463" t="str">
            <v>C</v>
          </cell>
          <cell r="T3463">
            <v>0</v>
          </cell>
        </row>
        <row r="3464">
          <cell r="F3464" t="str">
            <v>B-19</v>
          </cell>
          <cell r="G3464" t="str">
            <v>TRA</v>
          </cell>
          <cell r="I3464" t="str">
            <v>Energy</v>
          </cell>
          <cell r="J3464" t="str">
            <v>Summer</v>
          </cell>
          <cell r="K3464" t="str">
            <v>Peak</v>
          </cell>
          <cell r="O3464" t="str">
            <v>C</v>
          </cell>
          <cell r="T3464">
            <v>0</v>
          </cell>
        </row>
        <row r="3465">
          <cell r="F3465" t="str">
            <v>B-19</v>
          </cell>
          <cell r="G3465" t="str">
            <v>TRA</v>
          </cell>
          <cell r="I3465" t="str">
            <v>Energy</v>
          </cell>
          <cell r="J3465" t="str">
            <v>Summer</v>
          </cell>
          <cell r="K3465" t="str">
            <v>Peak</v>
          </cell>
          <cell r="O3465" t="str">
            <v>C</v>
          </cell>
          <cell r="T3465">
            <v>0</v>
          </cell>
        </row>
        <row r="3466">
          <cell r="F3466" t="str">
            <v>B-19</v>
          </cell>
          <cell r="G3466" t="str">
            <v>TRA</v>
          </cell>
          <cell r="I3466" t="str">
            <v>Energy</v>
          </cell>
          <cell r="J3466" t="str">
            <v>Summer</v>
          </cell>
          <cell r="K3466" t="str">
            <v>Peak</v>
          </cell>
          <cell r="O3466" t="str">
            <v>C</v>
          </cell>
          <cell r="T3466">
            <v>0</v>
          </cell>
        </row>
        <row r="3467">
          <cell r="F3467" t="str">
            <v>B-19</v>
          </cell>
          <cell r="G3467" t="str">
            <v>TRA</v>
          </cell>
          <cell r="I3467" t="str">
            <v>Energy</v>
          </cell>
          <cell r="J3467" t="str">
            <v>Winter</v>
          </cell>
          <cell r="K3467" t="str">
            <v>Off Peak</v>
          </cell>
          <cell r="O3467" t="str">
            <v>C</v>
          </cell>
          <cell r="T3467">
            <v>0</v>
          </cell>
        </row>
        <row r="3468">
          <cell r="F3468" t="str">
            <v>B-19</v>
          </cell>
          <cell r="G3468" t="str">
            <v>TRA</v>
          </cell>
          <cell r="I3468" t="str">
            <v>Energy</v>
          </cell>
          <cell r="J3468" t="str">
            <v>Winter</v>
          </cell>
          <cell r="K3468" t="str">
            <v>Off Peak</v>
          </cell>
          <cell r="O3468" t="str">
            <v>C</v>
          </cell>
          <cell r="T3468">
            <v>0</v>
          </cell>
        </row>
        <row r="3469">
          <cell r="F3469" t="str">
            <v>B-19</v>
          </cell>
          <cell r="G3469" t="str">
            <v>TRA</v>
          </cell>
          <cell r="I3469" t="str">
            <v>Energy</v>
          </cell>
          <cell r="J3469" t="str">
            <v>Winter</v>
          </cell>
          <cell r="K3469" t="str">
            <v>Off Peak</v>
          </cell>
          <cell r="O3469" t="str">
            <v>C</v>
          </cell>
          <cell r="T3469">
            <v>0</v>
          </cell>
        </row>
        <row r="3470">
          <cell r="F3470" t="str">
            <v>B-19</v>
          </cell>
          <cell r="G3470" t="str">
            <v>TRA</v>
          </cell>
          <cell r="I3470" t="str">
            <v>Energy</v>
          </cell>
          <cell r="J3470" t="str">
            <v>Winter</v>
          </cell>
          <cell r="K3470" t="str">
            <v>Part Peak</v>
          </cell>
          <cell r="O3470" t="str">
            <v>C</v>
          </cell>
          <cell r="T3470">
            <v>0</v>
          </cell>
        </row>
        <row r="3471">
          <cell r="F3471" t="str">
            <v>B-19</v>
          </cell>
          <cell r="G3471" t="str">
            <v>TRA</v>
          </cell>
          <cell r="I3471" t="str">
            <v>Energy</v>
          </cell>
          <cell r="J3471" t="str">
            <v>Winter</v>
          </cell>
          <cell r="K3471" t="str">
            <v>Part Peak</v>
          </cell>
          <cell r="O3471" t="str">
            <v>C</v>
          </cell>
          <cell r="T3471">
            <v>0</v>
          </cell>
        </row>
        <row r="3472">
          <cell r="F3472" t="str">
            <v>B-19</v>
          </cell>
          <cell r="G3472" t="str">
            <v>TRA</v>
          </cell>
          <cell r="I3472" t="str">
            <v>Energy</v>
          </cell>
          <cell r="J3472" t="str">
            <v>Winter</v>
          </cell>
          <cell r="K3472" t="str">
            <v>Part Peak</v>
          </cell>
          <cell r="O3472" t="str">
            <v>C</v>
          </cell>
          <cell r="T3472">
            <v>0</v>
          </cell>
        </row>
        <row r="3473">
          <cell r="F3473" t="str">
            <v>B-19</v>
          </cell>
          <cell r="G3473" t="str">
            <v>TRA</v>
          </cell>
          <cell r="I3473" t="str">
            <v>Energy</v>
          </cell>
          <cell r="J3473" t="str">
            <v>Winter</v>
          </cell>
          <cell r="K3473" t="str">
            <v>Super Off</v>
          </cell>
          <cell r="O3473" t="str">
            <v>C</v>
          </cell>
          <cell r="T3473">
            <v>0</v>
          </cell>
        </row>
        <row r="3474">
          <cell r="F3474" t="str">
            <v>B-19</v>
          </cell>
          <cell r="G3474" t="str">
            <v>TRA</v>
          </cell>
          <cell r="I3474" t="str">
            <v>Energy</v>
          </cell>
          <cell r="J3474" t="str">
            <v>Winter</v>
          </cell>
          <cell r="K3474" t="str">
            <v>Super Off</v>
          </cell>
          <cell r="O3474" t="str">
            <v>C</v>
          </cell>
          <cell r="T3474">
            <v>0</v>
          </cell>
        </row>
        <row r="3475">
          <cell r="F3475" t="str">
            <v>B-19</v>
          </cell>
          <cell r="G3475" t="str">
            <v>TRA</v>
          </cell>
          <cell r="I3475" t="str">
            <v>Energy</v>
          </cell>
          <cell r="J3475" t="str">
            <v>Winter</v>
          </cell>
          <cell r="K3475" t="str">
            <v>Super Off</v>
          </cell>
          <cell r="O3475" t="str">
            <v>C</v>
          </cell>
          <cell r="T3475">
            <v>0</v>
          </cell>
        </row>
        <row r="3476">
          <cell r="F3476" t="str">
            <v>B-19</v>
          </cell>
          <cell r="G3476" t="str">
            <v>TRA</v>
          </cell>
          <cell r="I3476" t="str">
            <v>Energy</v>
          </cell>
          <cell r="J3476" t="str">
            <v>Summer</v>
          </cell>
          <cell r="K3476" t="str">
            <v>Off Peak</v>
          </cell>
          <cell r="O3476" t="str">
            <v>C</v>
          </cell>
          <cell r="T3476">
            <v>106346.79036699999</v>
          </cell>
        </row>
        <row r="3477">
          <cell r="F3477" t="str">
            <v>B-19</v>
          </cell>
          <cell r="G3477" t="str">
            <v>TRA</v>
          </cell>
          <cell r="I3477" t="str">
            <v>Energy</v>
          </cell>
          <cell r="J3477" t="str">
            <v>Summer</v>
          </cell>
          <cell r="K3477" t="str">
            <v>Off Peak</v>
          </cell>
          <cell r="O3477" t="str">
            <v>C</v>
          </cell>
          <cell r="T3477">
            <v>1102134.9754909999</v>
          </cell>
        </row>
        <row r="3478">
          <cell r="F3478" t="str">
            <v>B-19</v>
          </cell>
          <cell r="G3478" t="str">
            <v>TRA</v>
          </cell>
          <cell r="I3478" t="str">
            <v>Energy</v>
          </cell>
          <cell r="J3478" t="str">
            <v>Summer</v>
          </cell>
          <cell r="K3478" t="str">
            <v>Part Peak</v>
          </cell>
          <cell r="O3478" t="str">
            <v>C</v>
          </cell>
          <cell r="T3478">
            <v>34538.979188999998</v>
          </cell>
        </row>
        <row r="3479">
          <cell r="F3479" t="str">
            <v>B-19</v>
          </cell>
          <cell r="G3479" t="str">
            <v>TRA</v>
          </cell>
          <cell r="I3479" t="str">
            <v>Energy</v>
          </cell>
          <cell r="J3479" t="str">
            <v>Summer</v>
          </cell>
          <cell r="K3479" t="str">
            <v>Part Peak</v>
          </cell>
          <cell r="O3479" t="str">
            <v>C</v>
          </cell>
          <cell r="T3479">
            <v>298268.03042800003</v>
          </cell>
        </row>
        <row r="3480">
          <cell r="F3480" t="str">
            <v>B-19</v>
          </cell>
          <cell r="G3480" t="str">
            <v>TRA</v>
          </cell>
          <cell r="I3480" t="str">
            <v>Energy</v>
          </cell>
          <cell r="J3480" t="str">
            <v>Summer</v>
          </cell>
          <cell r="K3480" t="str">
            <v>Peak</v>
          </cell>
          <cell r="O3480" t="str">
            <v>C</v>
          </cell>
          <cell r="T3480">
            <v>51078.024250000002</v>
          </cell>
        </row>
        <row r="3481">
          <cell r="F3481" t="str">
            <v>B-19</v>
          </cell>
          <cell r="G3481" t="str">
            <v>TRA</v>
          </cell>
          <cell r="I3481" t="str">
            <v>Energy</v>
          </cell>
          <cell r="J3481" t="str">
            <v>Summer</v>
          </cell>
          <cell r="K3481" t="str">
            <v>Peak</v>
          </cell>
          <cell r="O3481" t="str">
            <v>C</v>
          </cell>
          <cell r="T3481">
            <v>537414.47957799991</v>
          </cell>
        </row>
        <row r="3482">
          <cell r="F3482" t="str">
            <v>B-19</v>
          </cell>
          <cell r="G3482" t="str">
            <v>TRA</v>
          </cell>
          <cell r="I3482" t="str">
            <v>Energy</v>
          </cell>
          <cell r="J3482" t="str">
            <v>Winter</v>
          </cell>
          <cell r="K3482" t="str">
            <v>Off Peak</v>
          </cell>
          <cell r="O3482" t="str">
            <v>C</v>
          </cell>
          <cell r="T3482">
            <v>176420.274118</v>
          </cell>
        </row>
        <row r="3483">
          <cell r="F3483" t="str">
            <v>B-19</v>
          </cell>
          <cell r="G3483" t="str">
            <v>TRA</v>
          </cell>
          <cell r="I3483" t="str">
            <v>Energy</v>
          </cell>
          <cell r="J3483" t="str">
            <v>Winter</v>
          </cell>
          <cell r="K3483" t="str">
            <v>Off Peak</v>
          </cell>
          <cell r="O3483" t="str">
            <v>C</v>
          </cell>
          <cell r="T3483">
            <v>10656142.110909</v>
          </cell>
        </row>
        <row r="3484">
          <cell r="F3484" t="str">
            <v>B-19</v>
          </cell>
          <cell r="G3484" t="str">
            <v>TRA</v>
          </cell>
          <cell r="I3484" t="str">
            <v>Energy</v>
          </cell>
          <cell r="J3484" t="str">
            <v>Winter</v>
          </cell>
          <cell r="K3484" t="str">
            <v>Part Peak</v>
          </cell>
          <cell r="O3484" t="str">
            <v>C</v>
          </cell>
          <cell r="T3484">
            <v>58522.121784000003</v>
          </cell>
        </row>
        <row r="3485">
          <cell r="F3485" t="str">
            <v>B-19</v>
          </cell>
          <cell r="G3485" t="str">
            <v>TRA</v>
          </cell>
          <cell r="I3485" t="str">
            <v>Energy</v>
          </cell>
          <cell r="J3485" t="str">
            <v>Winter</v>
          </cell>
          <cell r="K3485" t="str">
            <v>Part Peak</v>
          </cell>
          <cell r="O3485" t="str">
            <v>C</v>
          </cell>
          <cell r="T3485">
            <v>4050015.5388709996</v>
          </cell>
        </row>
        <row r="3486">
          <cell r="F3486" t="str">
            <v>B-19</v>
          </cell>
          <cell r="G3486" t="str">
            <v>TRA</v>
          </cell>
          <cell r="I3486" t="str">
            <v>Energy</v>
          </cell>
          <cell r="J3486" t="str">
            <v>Winter</v>
          </cell>
          <cell r="K3486" t="str">
            <v>Super Off</v>
          </cell>
          <cell r="O3486" t="str">
            <v>C</v>
          </cell>
          <cell r="T3486">
            <v>20145.090316999998</v>
          </cell>
        </row>
        <row r="3487">
          <cell r="F3487" t="str">
            <v>B-19</v>
          </cell>
          <cell r="G3487" t="str">
            <v>TRA</v>
          </cell>
          <cell r="I3487" t="str">
            <v>Energy</v>
          </cell>
          <cell r="J3487" t="str">
            <v>Winter</v>
          </cell>
          <cell r="K3487" t="str">
            <v>Super Off</v>
          </cell>
          <cell r="O3487" t="str">
            <v>C</v>
          </cell>
          <cell r="T3487">
            <v>276524.17607500002</v>
          </cell>
        </row>
        <row r="3488">
          <cell r="F3488" t="str">
            <v>B-19</v>
          </cell>
          <cell r="G3488" t="str">
            <v>TRA</v>
          </cell>
          <cell r="I3488" t="str">
            <v>Energy</v>
          </cell>
          <cell r="J3488" t="str">
            <v>Summer</v>
          </cell>
          <cell r="K3488" t="str">
            <v>Off Peak</v>
          </cell>
          <cell r="O3488" t="str">
            <v>C</v>
          </cell>
          <cell r="T3488">
            <v>0</v>
          </cell>
        </row>
        <row r="3489">
          <cell r="F3489" t="str">
            <v>B-19</v>
          </cell>
          <cell r="G3489" t="str">
            <v>TRA</v>
          </cell>
          <cell r="I3489" t="str">
            <v>Energy</v>
          </cell>
          <cell r="J3489" t="str">
            <v>Summer</v>
          </cell>
          <cell r="K3489" t="str">
            <v>Off Peak</v>
          </cell>
          <cell r="O3489" t="str">
            <v>C</v>
          </cell>
          <cell r="T3489">
            <v>0</v>
          </cell>
        </row>
        <row r="3490">
          <cell r="F3490" t="str">
            <v>B-19</v>
          </cell>
          <cell r="G3490" t="str">
            <v>TRA</v>
          </cell>
          <cell r="I3490" t="str">
            <v>Energy</v>
          </cell>
          <cell r="J3490" t="str">
            <v>Summer</v>
          </cell>
          <cell r="K3490" t="str">
            <v>Off Peak</v>
          </cell>
          <cell r="O3490" t="str">
            <v>C</v>
          </cell>
          <cell r="T3490">
            <v>0</v>
          </cell>
        </row>
        <row r="3491">
          <cell r="F3491" t="str">
            <v>B-19</v>
          </cell>
          <cell r="G3491" t="str">
            <v>TRA</v>
          </cell>
          <cell r="I3491" t="str">
            <v>Energy</v>
          </cell>
          <cell r="J3491" t="str">
            <v>Summer</v>
          </cell>
          <cell r="K3491" t="str">
            <v>Part Peak</v>
          </cell>
          <cell r="O3491" t="str">
            <v>C</v>
          </cell>
          <cell r="T3491">
            <v>0</v>
          </cell>
        </row>
        <row r="3492">
          <cell r="F3492" t="str">
            <v>B-19</v>
          </cell>
          <cell r="G3492" t="str">
            <v>TRA</v>
          </cell>
          <cell r="I3492" t="str">
            <v>Energy</v>
          </cell>
          <cell r="J3492" t="str">
            <v>Summer</v>
          </cell>
          <cell r="K3492" t="str">
            <v>Part Peak</v>
          </cell>
          <cell r="O3492" t="str">
            <v>C</v>
          </cell>
          <cell r="T3492">
            <v>0</v>
          </cell>
        </row>
        <row r="3493">
          <cell r="F3493" t="str">
            <v>B-19</v>
          </cell>
          <cell r="G3493" t="str">
            <v>TRA</v>
          </cell>
          <cell r="I3493" t="str">
            <v>Energy</v>
          </cell>
          <cell r="J3493" t="str">
            <v>Summer</v>
          </cell>
          <cell r="K3493" t="str">
            <v>Part Peak</v>
          </cell>
          <cell r="O3493" t="str">
            <v>C</v>
          </cell>
          <cell r="T3493">
            <v>0</v>
          </cell>
        </row>
        <row r="3494">
          <cell r="F3494" t="str">
            <v>B-19</v>
          </cell>
          <cell r="G3494" t="str">
            <v>TRA</v>
          </cell>
          <cell r="I3494" t="str">
            <v>Energy</v>
          </cell>
          <cell r="J3494" t="str">
            <v>Summer</v>
          </cell>
          <cell r="K3494" t="str">
            <v>Peak</v>
          </cell>
          <cell r="O3494" t="str">
            <v>C</v>
          </cell>
          <cell r="T3494">
            <v>0</v>
          </cell>
        </row>
        <row r="3495">
          <cell r="F3495" t="str">
            <v>B-19</v>
          </cell>
          <cell r="G3495" t="str">
            <v>TRA</v>
          </cell>
          <cell r="I3495" t="str">
            <v>Energy</v>
          </cell>
          <cell r="J3495" t="str">
            <v>Summer</v>
          </cell>
          <cell r="K3495" t="str">
            <v>Peak</v>
          </cell>
          <cell r="O3495" t="str">
            <v>C</v>
          </cell>
          <cell r="T3495">
            <v>0</v>
          </cell>
        </row>
        <row r="3496">
          <cell r="F3496" t="str">
            <v>B-19</v>
          </cell>
          <cell r="G3496" t="str">
            <v>TRA</v>
          </cell>
          <cell r="I3496" t="str">
            <v>Energy</v>
          </cell>
          <cell r="J3496" t="str">
            <v>Summer</v>
          </cell>
          <cell r="K3496" t="str">
            <v>Peak</v>
          </cell>
          <cell r="O3496" t="str">
            <v>C</v>
          </cell>
          <cell r="T3496">
            <v>0</v>
          </cell>
        </row>
        <row r="3497">
          <cell r="F3497" t="str">
            <v>B-19</v>
          </cell>
          <cell r="G3497" t="str">
            <v>TRA</v>
          </cell>
          <cell r="I3497" t="str">
            <v>Energy</v>
          </cell>
          <cell r="J3497" t="str">
            <v>Winter</v>
          </cell>
          <cell r="K3497" t="str">
            <v>Off Peak</v>
          </cell>
          <cell r="O3497" t="str">
            <v>C</v>
          </cell>
          <cell r="T3497">
            <v>0</v>
          </cell>
        </row>
        <row r="3498">
          <cell r="F3498" t="str">
            <v>B-19</v>
          </cell>
          <cell r="G3498" t="str">
            <v>TRA</v>
          </cell>
          <cell r="I3498" t="str">
            <v>Energy</v>
          </cell>
          <cell r="J3498" t="str">
            <v>Winter</v>
          </cell>
          <cell r="K3498" t="str">
            <v>Off Peak</v>
          </cell>
          <cell r="O3498" t="str">
            <v>C</v>
          </cell>
          <cell r="T3498">
            <v>0</v>
          </cell>
        </row>
        <row r="3499">
          <cell r="F3499" t="str">
            <v>B-19</v>
          </cell>
          <cell r="G3499" t="str">
            <v>TRA</v>
          </cell>
          <cell r="I3499" t="str">
            <v>Energy</v>
          </cell>
          <cell r="J3499" t="str">
            <v>Winter</v>
          </cell>
          <cell r="K3499" t="str">
            <v>Off Peak</v>
          </cell>
          <cell r="O3499" t="str">
            <v>C</v>
          </cell>
          <cell r="T3499">
            <v>0</v>
          </cell>
        </row>
        <row r="3500">
          <cell r="F3500" t="str">
            <v>B-19</v>
          </cell>
          <cell r="G3500" t="str">
            <v>TRA</v>
          </cell>
          <cell r="I3500" t="str">
            <v>Energy</v>
          </cell>
          <cell r="J3500" t="str">
            <v>Winter</v>
          </cell>
          <cell r="K3500" t="str">
            <v>Part Peak</v>
          </cell>
          <cell r="O3500" t="str">
            <v>C</v>
          </cell>
          <cell r="T3500">
            <v>0</v>
          </cell>
        </row>
        <row r="3501">
          <cell r="F3501" t="str">
            <v>B-19</v>
          </cell>
          <cell r="G3501" t="str">
            <v>TRA</v>
          </cell>
          <cell r="I3501" t="str">
            <v>Energy</v>
          </cell>
          <cell r="J3501" t="str">
            <v>Winter</v>
          </cell>
          <cell r="K3501" t="str">
            <v>Part Peak</v>
          </cell>
          <cell r="O3501" t="str">
            <v>C</v>
          </cell>
          <cell r="T3501">
            <v>0</v>
          </cell>
        </row>
        <row r="3502">
          <cell r="F3502" t="str">
            <v>B-19</v>
          </cell>
          <cell r="G3502" t="str">
            <v>TRA</v>
          </cell>
          <cell r="I3502" t="str">
            <v>Energy</v>
          </cell>
          <cell r="J3502" t="str">
            <v>Winter</v>
          </cell>
          <cell r="K3502" t="str">
            <v>Part Peak</v>
          </cell>
          <cell r="O3502" t="str">
            <v>C</v>
          </cell>
          <cell r="T3502">
            <v>0</v>
          </cell>
        </row>
        <row r="3503">
          <cell r="F3503" t="str">
            <v>B-19</v>
          </cell>
          <cell r="G3503" t="str">
            <v>TRA</v>
          </cell>
          <cell r="I3503" t="str">
            <v>Energy</v>
          </cell>
          <cell r="J3503" t="str">
            <v>Winter</v>
          </cell>
          <cell r="K3503" t="str">
            <v>Super Off</v>
          </cell>
          <cell r="O3503" t="str">
            <v>C</v>
          </cell>
          <cell r="T3503">
            <v>0</v>
          </cell>
        </row>
        <row r="3504">
          <cell r="F3504" t="str">
            <v>B-19</v>
          </cell>
          <cell r="G3504" t="str">
            <v>TRA</v>
          </cell>
          <cell r="I3504" t="str">
            <v>Energy</v>
          </cell>
          <cell r="J3504" t="str">
            <v>Winter</v>
          </cell>
          <cell r="K3504" t="str">
            <v>Super Off</v>
          </cell>
          <cell r="O3504" t="str">
            <v>C</v>
          </cell>
          <cell r="T3504">
            <v>0</v>
          </cell>
        </row>
        <row r="3505">
          <cell r="F3505" t="str">
            <v>B-19</v>
          </cell>
          <cell r="G3505" t="str">
            <v>TRA</v>
          </cell>
          <cell r="I3505" t="str">
            <v>Energy</v>
          </cell>
          <cell r="J3505" t="str">
            <v>Winter</v>
          </cell>
          <cell r="K3505" t="str">
            <v>Super Off</v>
          </cell>
          <cell r="O3505" t="str">
            <v>C</v>
          </cell>
          <cell r="T3505">
            <v>0</v>
          </cell>
        </row>
        <row r="3506">
          <cell r="F3506" t="str">
            <v>B-19</v>
          </cell>
          <cell r="G3506" t="str">
            <v>Trans</v>
          </cell>
          <cell r="I3506" t="str">
            <v>Demand</v>
          </cell>
          <cell r="J3506" t="str">
            <v>Summer</v>
          </cell>
          <cell r="K3506" t="str">
            <v>Maximum kW</v>
          </cell>
          <cell r="O3506" t="str">
            <v>C</v>
          </cell>
          <cell r="T3506">
            <v>496.11081100000001</v>
          </cell>
        </row>
        <row r="3507">
          <cell r="F3507" t="str">
            <v>B-19</v>
          </cell>
          <cell r="G3507" t="str">
            <v>Trans</v>
          </cell>
          <cell r="I3507" t="str">
            <v>Demand</v>
          </cell>
          <cell r="J3507" t="str">
            <v>Summer</v>
          </cell>
          <cell r="K3507" t="str">
            <v>Maximum kW</v>
          </cell>
          <cell r="O3507" t="str">
            <v>C</v>
          </cell>
          <cell r="T3507">
            <v>8749.4579890000005</v>
          </cell>
        </row>
        <row r="3508">
          <cell r="F3508" t="str">
            <v>B-19</v>
          </cell>
          <cell r="G3508" t="str">
            <v>Trans</v>
          </cell>
          <cell r="I3508" t="str">
            <v>Demand</v>
          </cell>
          <cell r="J3508" t="str">
            <v>Summer</v>
          </cell>
          <cell r="K3508" t="str">
            <v>Part Peak</v>
          </cell>
          <cell r="O3508" t="str">
            <v>C</v>
          </cell>
          <cell r="T3508">
            <v>476.70681999999999</v>
          </cell>
        </row>
        <row r="3509">
          <cell r="F3509" t="str">
            <v>B-19</v>
          </cell>
          <cell r="G3509" t="str">
            <v>Trans</v>
          </cell>
          <cell r="I3509" t="str">
            <v>Demand</v>
          </cell>
          <cell r="J3509" t="str">
            <v>Summer</v>
          </cell>
          <cell r="K3509" t="str">
            <v>Part Peak</v>
          </cell>
          <cell r="O3509" t="str">
            <v>C</v>
          </cell>
          <cell r="T3509">
            <v>7784.1319659999999</v>
          </cell>
        </row>
        <row r="3510">
          <cell r="F3510" t="str">
            <v>B-19</v>
          </cell>
          <cell r="G3510" t="str">
            <v>Trans</v>
          </cell>
          <cell r="I3510" t="str">
            <v>Demand</v>
          </cell>
          <cell r="J3510" t="str">
            <v>Summer</v>
          </cell>
          <cell r="K3510" t="str">
            <v>Peak</v>
          </cell>
          <cell r="O3510" t="str">
            <v>C</v>
          </cell>
          <cell r="T3510">
            <v>574.45896500000003</v>
          </cell>
        </row>
        <row r="3511">
          <cell r="F3511" t="str">
            <v>B-19</v>
          </cell>
          <cell r="G3511" t="str">
            <v>Trans</v>
          </cell>
          <cell r="I3511" t="str">
            <v>Demand</v>
          </cell>
          <cell r="J3511" t="str">
            <v>Summer</v>
          </cell>
          <cell r="K3511" t="str">
            <v>Peak</v>
          </cell>
          <cell r="O3511" t="str">
            <v>C</v>
          </cell>
          <cell r="T3511">
            <v>9726.2887879999998</v>
          </cell>
        </row>
        <row r="3512">
          <cell r="F3512" t="str">
            <v>B-19</v>
          </cell>
          <cell r="G3512" t="str">
            <v>Trans</v>
          </cell>
          <cell r="I3512" t="str">
            <v>Demand</v>
          </cell>
          <cell r="J3512" t="str">
            <v>Winter</v>
          </cell>
          <cell r="K3512" t="str">
            <v>Maximum kW</v>
          </cell>
          <cell r="O3512" t="str">
            <v>C</v>
          </cell>
          <cell r="T3512">
            <v>656.03160100000002</v>
          </cell>
        </row>
        <row r="3513">
          <cell r="F3513" t="str">
            <v>B-19</v>
          </cell>
          <cell r="G3513" t="str">
            <v>Trans</v>
          </cell>
          <cell r="I3513" t="str">
            <v>Demand</v>
          </cell>
          <cell r="J3513" t="str">
            <v>Winter</v>
          </cell>
          <cell r="K3513" t="str">
            <v>Maximum kW</v>
          </cell>
          <cell r="O3513" t="str">
            <v>C</v>
          </cell>
          <cell r="T3513">
            <v>16138.748847999999</v>
          </cell>
        </row>
        <row r="3514">
          <cell r="F3514" t="str">
            <v>B-19</v>
          </cell>
          <cell r="G3514" t="str">
            <v>Trans</v>
          </cell>
          <cell r="I3514" t="str">
            <v>Demand</v>
          </cell>
          <cell r="J3514" t="str">
            <v>Winter</v>
          </cell>
          <cell r="K3514" t="str">
            <v>Part Peak</v>
          </cell>
          <cell r="O3514" t="str">
            <v>C</v>
          </cell>
          <cell r="T3514">
            <v>777.99314300000003</v>
          </cell>
        </row>
        <row r="3515">
          <cell r="F3515" t="str">
            <v>B-19</v>
          </cell>
          <cell r="G3515" t="str">
            <v>Trans</v>
          </cell>
          <cell r="I3515" t="str">
            <v>Demand</v>
          </cell>
          <cell r="J3515" t="str">
            <v>Winter</v>
          </cell>
          <cell r="K3515" t="str">
            <v>Part Peak</v>
          </cell>
          <cell r="O3515" t="str">
            <v>C</v>
          </cell>
          <cell r="T3515">
            <v>18009.573250000001</v>
          </cell>
        </row>
        <row r="3516">
          <cell r="F3516" t="str">
            <v>B-19</v>
          </cell>
          <cell r="G3516" t="str">
            <v>Trans</v>
          </cell>
          <cell r="I3516" t="str">
            <v>Demand</v>
          </cell>
          <cell r="J3516" t="str">
            <v>Summer</v>
          </cell>
          <cell r="K3516" t="str">
            <v>Maximum kW</v>
          </cell>
          <cell r="O3516" t="str">
            <v>C</v>
          </cell>
          <cell r="T3516">
            <v>0</v>
          </cell>
        </row>
        <row r="3517">
          <cell r="F3517" t="str">
            <v>B-19</v>
          </cell>
          <cell r="G3517" t="str">
            <v>Trans</v>
          </cell>
          <cell r="I3517" t="str">
            <v>Demand</v>
          </cell>
          <cell r="J3517" t="str">
            <v>Summer</v>
          </cell>
          <cell r="K3517" t="str">
            <v>Maximum kW</v>
          </cell>
          <cell r="O3517" t="str">
            <v>C</v>
          </cell>
          <cell r="T3517">
            <v>0</v>
          </cell>
        </row>
        <row r="3518">
          <cell r="F3518" t="str">
            <v>B-19</v>
          </cell>
          <cell r="G3518" t="str">
            <v>Trans</v>
          </cell>
          <cell r="I3518" t="str">
            <v>Demand</v>
          </cell>
          <cell r="J3518" t="str">
            <v>Summer</v>
          </cell>
          <cell r="K3518" t="str">
            <v>Maximum kW</v>
          </cell>
          <cell r="O3518" t="str">
            <v>C</v>
          </cell>
          <cell r="T3518">
            <v>0</v>
          </cell>
        </row>
        <row r="3519">
          <cell r="F3519" t="str">
            <v>B-19</v>
          </cell>
          <cell r="G3519" t="str">
            <v>Trans</v>
          </cell>
          <cell r="I3519" t="str">
            <v>Demand</v>
          </cell>
          <cell r="J3519" t="str">
            <v>Summer</v>
          </cell>
          <cell r="K3519" t="str">
            <v>Part Peak</v>
          </cell>
          <cell r="O3519" t="str">
            <v>C</v>
          </cell>
          <cell r="T3519">
            <v>0</v>
          </cell>
        </row>
        <row r="3520">
          <cell r="F3520" t="str">
            <v>B-19</v>
          </cell>
          <cell r="G3520" t="str">
            <v>Trans</v>
          </cell>
          <cell r="I3520" t="str">
            <v>Demand</v>
          </cell>
          <cell r="J3520" t="str">
            <v>Summer</v>
          </cell>
          <cell r="K3520" t="str">
            <v>Part Peak</v>
          </cell>
          <cell r="O3520" t="str">
            <v>C</v>
          </cell>
          <cell r="T3520">
            <v>0</v>
          </cell>
        </row>
        <row r="3521">
          <cell r="F3521" t="str">
            <v>B-19</v>
          </cell>
          <cell r="G3521" t="str">
            <v>Trans</v>
          </cell>
          <cell r="I3521" t="str">
            <v>Demand</v>
          </cell>
          <cell r="J3521" t="str">
            <v>Summer</v>
          </cell>
          <cell r="K3521" t="str">
            <v>Part Peak</v>
          </cell>
          <cell r="O3521" t="str">
            <v>C</v>
          </cell>
          <cell r="T3521">
            <v>0</v>
          </cell>
        </row>
        <row r="3522">
          <cell r="F3522" t="str">
            <v>B-19</v>
          </cell>
          <cell r="G3522" t="str">
            <v>Trans</v>
          </cell>
          <cell r="I3522" t="str">
            <v>Demand</v>
          </cell>
          <cell r="J3522" t="str">
            <v>Summer</v>
          </cell>
          <cell r="K3522" t="str">
            <v>Peak</v>
          </cell>
          <cell r="O3522" t="str">
            <v>C</v>
          </cell>
          <cell r="T3522">
            <v>0</v>
          </cell>
        </row>
        <row r="3523">
          <cell r="F3523" t="str">
            <v>B-19</v>
          </cell>
          <cell r="G3523" t="str">
            <v>Trans</v>
          </cell>
          <cell r="I3523" t="str">
            <v>Demand</v>
          </cell>
          <cell r="J3523" t="str">
            <v>Summer</v>
          </cell>
          <cell r="K3523" t="str">
            <v>Peak</v>
          </cell>
          <cell r="O3523" t="str">
            <v>C</v>
          </cell>
          <cell r="T3523">
            <v>0</v>
          </cell>
        </row>
        <row r="3524">
          <cell r="F3524" t="str">
            <v>B-19</v>
          </cell>
          <cell r="G3524" t="str">
            <v>Trans</v>
          </cell>
          <cell r="I3524" t="str">
            <v>Demand</v>
          </cell>
          <cell r="J3524" t="str">
            <v>Summer</v>
          </cell>
          <cell r="K3524" t="str">
            <v>Peak</v>
          </cell>
          <cell r="O3524" t="str">
            <v>C</v>
          </cell>
          <cell r="T3524">
            <v>0</v>
          </cell>
        </row>
        <row r="3525">
          <cell r="F3525" t="str">
            <v>B-19</v>
          </cell>
          <cell r="G3525" t="str">
            <v>Trans</v>
          </cell>
          <cell r="I3525" t="str">
            <v>Demand</v>
          </cell>
          <cell r="J3525" t="str">
            <v>Winter</v>
          </cell>
          <cell r="K3525" t="str">
            <v>Maximum kW</v>
          </cell>
          <cell r="O3525" t="str">
            <v>C</v>
          </cell>
          <cell r="T3525">
            <v>0</v>
          </cell>
        </row>
        <row r="3526">
          <cell r="F3526" t="str">
            <v>B-19</v>
          </cell>
          <cell r="G3526" t="str">
            <v>Trans</v>
          </cell>
          <cell r="I3526" t="str">
            <v>Demand</v>
          </cell>
          <cell r="J3526" t="str">
            <v>Winter</v>
          </cell>
          <cell r="K3526" t="str">
            <v>Maximum kW</v>
          </cell>
          <cell r="O3526" t="str">
            <v>C</v>
          </cell>
          <cell r="T3526">
            <v>0</v>
          </cell>
        </row>
        <row r="3527">
          <cell r="F3527" t="str">
            <v>B-19</v>
          </cell>
          <cell r="G3527" t="str">
            <v>Trans</v>
          </cell>
          <cell r="I3527" t="str">
            <v>Demand</v>
          </cell>
          <cell r="J3527" t="str">
            <v>Winter</v>
          </cell>
          <cell r="K3527" t="str">
            <v>Maximum kW</v>
          </cell>
          <cell r="O3527" t="str">
            <v>C</v>
          </cell>
          <cell r="T3527">
            <v>0</v>
          </cell>
        </row>
        <row r="3528">
          <cell r="F3528" t="str">
            <v>B-19</v>
          </cell>
          <cell r="G3528" t="str">
            <v>Trans</v>
          </cell>
          <cell r="I3528" t="str">
            <v>Demand</v>
          </cell>
          <cell r="J3528" t="str">
            <v>Winter</v>
          </cell>
          <cell r="K3528" t="str">
            <v>Part Peak</v>
          </cell>
          <cell r="O3528" t="str">
            <v>C</v>
          </cell>
          <cell r="T3528">
            <v>0</v>
          </cell>
        </row>
        <row r="3529">
          <cell r="F3529" t="str">
            <v>B-19</v>
          </cell>
          <cell r="G3529" t="str">
            <v>Trans</v>
          </cell>
          <cell r="I3529" t="str">
            <v>Demand</v>
          </cell>
          <cell r="J3529" t="str">
            <v>Winter</v>
          </cell>
          <cell r="K3529" t="str">
            <v>Part Peak</v>
          </cell>
          <cell r="O3529" t="str">
            <v>C</v>
          </cell>
          <cell r="T3529">
            <v>0</v>
          </cell>
        </row>
        <row r="3530">
          <cell r="F3530" t="str">
            <v>B-19</v>
          </cell>
          <cell r="G3530" t="str">
            <v>Trans</v>
          </cell>
          <cell r="I3530" t="str">
            <v>Demand</v>
          </cell>
          <cell r="J3530" t="str">
            <v>Winter</v>
          </cell>
          <cell r="K3530" t="str">
            <v>Part Peak</v>
          </cell>
          <cell r="O3530" t="str">
            <v>C</v>
          </cell>
          <cell r="T3530">
            <v>0</v>
          </cell>
        </row>
        <row r="3531">
          <cell r="F3531" t="str">
            <v>B-19</v>
          </cell>
          <cell r="G3531" t="str">
            <v>Trans</v>
          </cell>
          <cell r="I3531" t="str">
            <v>Energy</v>
          </cell>
          <cell r="J3531" t="str">
            <v>Summer</v>
          </cell>
          <cell r="K3531" t="str">
            <v>Off Peak</v>
          </cell>
          <cell r="O3531" t="str">
            <v>C</v>
          </cell>
          <cell r="T3531">
            <v>106346.79036699999</v>
          </cell>
        </row>
        <row r="3532">
          <cell r="F3532" t="str">
            <v>B-19</v>
          </cell>
          <cell r="G3532" t="str">
            <v>Trans</v>
          </cell>
          <cell r="I3532" t="str">
            <v>Energy</v>
          </cell>
          <cell r="J3532" t="str">
            <v>Summer</v>
          </cell>
          <cell r="K3532" t="str">
            <v>Off Peak</v>
          </cell>
          <cell r="O3532" t="str">
            <v>C</v>
          </cell>
          <cell r="T3532">
            <v>1102134.9754909999</v>
          </cell>
        </row>
        <row r="3533">
          <cell r="F3533" t="str">
            <v>B-19</v>
          </cell>
          <cell r="G3533" t="str">
            <v>Trans</v>
          </cell>
          <cell r="I3533" t="str">
            <v>Energy</v>
          </cell>
          <cell r="J3533" t="str">
            <v>Summer</v>
          </cell>
          <cell r="K3533" t="str">
            <v>Part Peak</v>
          </cell>
          <cell r="O3533" t="str">
            <v>C</v>
          </cell>
          <cell r="T3533">
            <v>34538.979188999998</v>
          </cell>
        </row>
        <row r="3534">
          <cell r="F3534" t="str">
            <v>B-19</v>
          </cell>
          <cell r="G3534" t="str">
            <v>Trans</v>
          </cell>
          <cell r="I3534" t="str">
            <v>Energy</v>
          </cell>
          <cell r="J3534" t="str">
            <v>Summer</v>
          </cell>
          <cell r="K3534" t="str">
            <v>Part Peak</v>
          </cell>
          <cell r="O3534" t="str">
            <v>C</v>
          </cell>
          <cell r="T3534">
            <v>298268.03042800003</v>
          </cell>
        </row>
        <row r="3535">
          <cell r="F3535" t="str">
            <v>B-19</v>
          </cell>
          <cell r="G3535" t="str">
            <v>Trans</v>
          </cell>
          <cell r="I3535" t="str">
            <v>Energy</v>
          </cell>
          <cell r="J3535" t="str">
            <v>Summer</v>
          </cell>
          <cell r="K3535" t="str">
            <v>Peak</v>
          </cell>
          <cell r="O3535" t="str">
            <v>C</v>
          </cell>
          <cell r="T3535">
            <v>51078.024250000002</v>
          </cell>
        </row>
        <row r="3536">
          <cell r="F3536" t="str">
            <v>B-19</v>
          </cell>
          <cell r="G3536" t="str">
            <v>Trans</v>
          </cell>
          <cell r="I3536" t="str">
            <v>Energy</v>
          </cell>
          <cell r="J3536" t="str">
            <v>Summer</v>
          </cell>
          <cell r="K3536" t="str">
            <v>Peak</v>
          </cell>
          <cell r="O3536" t="str">
            <v>C</v>
          </cell>
          <cell r="T3536">
            <v>537414.47957799991</v>
          </cell>
        </row>
        <row r="3537">
          <cell r="F3537" t="str">
            <v>B-19</v>
          </cell>
          <cell r="G3537" t="str">
            <v>Trans</v>
          </cell>
          <cell r="I3537" t="str">
            <v>Energy</v>
          </cell>
          <cell r="J3537" t="str">
            <v>Winter</v>
          </cell>
          <cell r="K3537" t="str">
            <v>Off Peak</v>
          </cell>
          <cell r="O3537" t="str">
            <v>C</v>
          </cell>
          <cell r="T3537">
            <v>176420.274118</v>
          </cell>
        </row>
        <row r="3538">
          <cell r="F3538" t="str">
            <v>B-19</v>
          </cell>
          <cell r="G3538" t="str">
            <v>Trans</v>
          </cell>
          <cell r="I3538" t="str">
            <v>Energy</v>
          </cell>
          <cell r="J3538" t="str">
            <v>Winter</v>
          </cell>
          <cell r="K3538" t="str">
            <v>Off Peak</v>
          </cell>
          <cell r="O3538" t="str">
            <v>C</v>
          </cell>
          <cell r="T3538">
            <v>10656142.110909</v>
          </cell>
        </row>
        <row r="3539">
          <cell r="F3539" t="str">
            <v>B-19</v>
          </cell>
          <cell r="G3539" t="str">
            <v>Trans</v>
          </cell>
          <cell r="I3539" t="str">
            <v>Energy</v>
          </cell>
          <cell r="J3539" t="str">
            <v>Winter</v>
          </cell>
          <cell r="K3539" t="str">
            <v>Part Peak</v>
          </cell>
          <cell r="O3539" t="str">
            <v>C</v>
          </cell>
          <cell r="T3539">
            <v>58522.121784000003</v>
          </cell>
        </row>
        <row r="3540">
          <cell r="F3540" t="str">
            <v>B-19</v>
          </cell>
          <cell r="G3540" t="str">
            <v>Trans</v>
          </cell>
          <cell r="I3540" t="str">
            <v>Energy</v>
          </cell>
          <cell r="J3540" t="str">
            <v>Winter</v>
          </cell>
          <cell r="K3540" t="str">
            <v>Part Peak</v>
          </cell>
          <cell r="O3540" t="str">
            <v>C</v>
          </cell>
          <cell r="T3540">
            <v>4050015.5388709996</v>
          </cell>
        </row>
        <row r="3541">
          <cell r="F3541" t="str">
            <v>B-19</v>
          </cell>
          <cell r="G3541" t="str">
            <v>Trans</v>
          </cell>
          <cell r="I3541" t="str">
            <v>Energy</v>
          </cell>
          <cell r="J3541" t="str">
            <v>Winter</v>
          </cell>
          <cell r="K3541" t="str">
            <v>Super Off</v>
          </cell>
          <cell r="O3541" t="str">
            <v>C</v>
          </cell>
          <cell r="T3541">
            <v>20145.090316999998</v>
          </cell>
        </row>
        <row r="3542">
          <cell r="F3542" t="str">
            <v>B-19</v>
          </cell>
          <cell r="G3542" t="str">
            <v>Trans</v>
          </cell>
          <cell r="I3542" t="str">
            <v>Energy</v>
          </cell>
          <cell r="J3542" t="str">
            <v>Winter</v>
          </cell>
          <cell r="K3542" t="str">
            <v>Super Off</v>
          </cell>
          <cell r="O3542" t="str">
            <v>C</v>
          </cell>
          <cell r="T3542">
            <v>276524.17607500002</v>
          </cell>
        </row>
        <row r="3543">
          <cell r="F3543" t="str">
            <v>B-19</v>
          </cell>
          <cell r="G3543" t="str">
            <v>Trans</v>
          </cell>
          <cell r="I3543" t="str">
            <v>Energy</v>
          </cell>
          <cell r="J3543" t="str">
            <v>Summer</v>
          </cell>
          <cell r="K3543" t="str">
            <v>Off Peak</v>
          </cell>
          <cell r="O3543" t="str">
            <v>C</v>
          </cell>
          <cell r="T3543">
            <v>0</v>
          </cell>
        </row>
        <row r="3544">
          <cell r="F3544" t="str">
            <v>B-19</v>
          </cell>
          <cell r="G3544" t="str">
            <v>Trans</v>
          </cell>
          <cell r="I3544" t="str">
            <v>Energy</v>
          </cell>
          <cell r="J3544" t="str">
            <v>Summer</v>
          </cell>
          <cell r="K3544" t="str">
            <v>Off Peak</v>
          </cell>
          <cell r="O3544" t="str">
            <v>C</v>
          </cell>
          <cell r="T3544">
            <v>0</v>
          </cell>
        </row>
        <row r="3545">
          <cell r="F3545" t="str">
            <v>B-19</v>
          </cell>
          <cell r="G3545" t="str">
            <v>Trans</v>
          </cell>
          <cell r="I3545" t="str">
            <v>Energy</v>
          </cell>
          <cell r="J3545" t="str">
            <v>Summer</v>
          </cell>
          <cell r="K3545" t="str">
            <v>Off Peak</v>
          </cell>
          <cell r="O3545" t="str">
            <v>C</v>
          </cell>
          <cell r="T3545">
            <v>0</v>
          </cell>
        </row>
        <row r="3546">
          <cell r="F3546" t="str">
            <v>B-19</v>
          </cell>
          <cell r="G3546" t="str">
            <v>Trans</v>
          </cell>
          <cell r="I3546" t="str">
            <v>Energy</v>
          </cell>
          <cell r="J3546" t="str">
            <v>Summer</v>
          </cell>
          <cell r="K3546" t="str">
            <v>Part Peak</v>
          </cell>
          <cell r="O3546" t="str">
            <v>C</v>
          </cell>
          <cell r="T3546">
            <v>0</v>
          </cell>
        </row>
        <row r="3547">
          <cell r="F3547" t="str">
            <v>B-19</v>
          </cell>
          <cell r="G3547" t="str">
            <v>Trans</v>
          </cell>
          <cell r="I3547" t="str">
            <v>Energy</v>
          </cell>
          <cell r="J3547" t="str">
            <v>Summer</v>
          </cell>
          <cell r="K3547" t="str">
            <v>Part Peak</v>
          </cell>
          <cell r="O3547" t="str">
            <v>C</v>
          </cell>
          <cell r="T3547">
            <v>0</v>
          </cell>
        </row>
        <row r="3548">
          <cell r="F3548" t="str">
            <v>B-19</v>
          </cell>
          <cell r="G3548" t="str">
            <v>Trans</v>
          </cell>
          <cell r="I3548" t="str">
            <v>Energy</v>
          </cell>
          <cell r="J3548" t="str">
            <v>Summer</v>
          </cell>
          <cell r="K3548" t="str">
            <v>Part Peak</v>
          </cell>
          <cell r="O3548" t="str">
            <v>C</v>
          </cell>
          <cell r="T3548">
            <v>0</v>
          </cell>
        </row>
        <row r="3549">
          <cell r="F3549" t="str">
            <v>B-19</v>
          </cell>
          <cell r="G3549" t="str">
            <v>Trans</v>
          </cell>
          <cell r="I3549" t="str">
            <v>Energy</v>
          </cell>
          <cell r="J3549" t="str">
            <v>Summer</v>
          </cell>
          <cell r="K3549" t="str">
            <v>Peak</v>
          </cell>
          <cell r="O3549" t="str">
            <v>C</v>
          </cell>
          <cell r="T3549">
            <v>0</v>
          </cell>
        </row>
        <row r="3550">
          <cell r="F3550" t="str">
            <v>B-19</v>
          </cell>
          <cell r="G3550" t="str">
            <v>Trans</v>
          </cell>
          <cell r="I3550" t="str">
            <v>Energy</v>
          </cell>
          <cell r="J3550" t="str">
            <v>Summer</v>
          </cell>
          <cell r="K3550" t="str">
            <v>Peak</v>
          </cell>
          <cell r="O3550" t="str">
            <v>C</v>
          </cell>
          <cell r="T3550">
            <v>0</v>
          </cell>
        </row>
        <row r="3551">
          <cell r="F3551" t="str">
            <v>B-19</v>
          </cell>
          <cell r="G3551" t="str">
            <v>Trans</v>
          </cell>
          <cell r="I3551" t="str">
            <v>Energy</v>
          </cell>
          <cell r="J3551" t="str">
            <v>Summer</v>
          </cell>
          <cell r="K3551" t="str">
            <v>Peak</v>
          </cell>
          <cell r="O3551" t="str">
            <v>C</v>
          </cell>
          <cell r="T3551">
            <v>0</v>
          </cell>
        </row>
        <row r="3552">
          <cell r="F3552" t="str">
            <v>B-19</v>
          </cell>
          <cell r="G3552" t="str">
            <v>Trans</v>
          </cell>
          <cell r="I3552" t="str">
            <v>Energy</v>
          </cell>
          <cell r="J3552" t="str">
            <v>Winter</v>
          </cell>
          <cell r="K3552" t="str">
            <v>Off Peak</v>
          </cell>
          <cell r="O3552" t="str">
            <v>C</v>
          </cell>
          <cell r="T3552">
            <v>0</v>
          </cell>
        </row>
        <row r="3553">
          <cell r="F3553" t="str">
            <v>B-19</v>
          </cell>
          <cell r="G3553" t="str">
            <v>Trans</v>
          </cell>
          <cell r="I3553" t="str">
            <v>Energy</v>
          </cell>
          <cell r="J3553" t="str">
            <v>Winter</v>
          </cell>
          <cell r="K3553" t="str">
            <v>Off Peak</v>
          </cell>
          <cell r="O3553" t="str">
            <v>C</v>
          </cell>
          <cell r="T3553">
            <v>0</v>
          </cell>
        </row>
        <row r="3554">
          <cell r="F3554" t="str">
            <v>B-19</v>
          </cell>
          <cell r="G3554" t="str">
            <v>Trans</v>
          </cell>
          <cell r="I3554" t="str">
            <v>Energy</v>
          </cell>
          <cell r="J3554" t="str">
            <v>Winter</v>
          </cell>
          <cell r="K3554" t="str">
            <v>Off Peak</v>
          </cell>
          <cell r="O3554" t="str">
            <v>C</v>
          </cell>
          <cell r="T3554">
            <v>0</v>
          </cell>
        </row>
        <row r="3555">
          <cell r="F3555" t="str">
            <v>B-19</v>
          </cell>
          <cell r="G3555" t="str">
            <v>Trans</v>
          </cell>
          <cell r="I3555" t="str">
            <v>Energy</v>
          </cell>
          <cell r="J3555" t="str">
            <v>Winter</v>
          </cell>
          <cell r="K3555" t="str">
            <v>Part Peak</v>
          </cell>
          <cell r="O3555" t="str">
            <v>C</v>
          </cell>
          <cell r="T3555">
            <v>0</v>
          </cell>
        </row>
        <row r="3556">
          <cell r="F3556" t="str">
            <v>B-19</v>
          </cell>
          <cell r="G3556" t="str">
            <v>Trans</v>
          </cell>
          <cell r="I3556" t="str">
            <v>Energy</v>
          </cell>
          <cell r="J3556" t="str">
            <v>Winter</v>
          </cell>
          <cell r="K3556" t="str">
            <v>Part Peak</v>
          </cell>
          <cell r="O3556" t="str">
            <v>C</v>
          </cell>
          <cell r="T3556">
            <v>0</v>
          </cell>
        </row>
        <row r="3557">
          <cell r="F3557" t="str">
            <v>B-19</v>
          </cell>
          <cell r="G3557" t="str">
            <v>Trans</v>
          </cell>
          <cell r="I3557" t="str">
            <v>Energy</v>
          </cell>
          <cell r="J3557" t="str">
            <v>Winter</v>
          </cell>
          <cell r="K3557" t="str">
            <v>Part Peak</v>
          </cell>
          <cell r="O3557" t="str">
            <v>C</v>
          </cell>
          <cell r="T3557">
            <v>0</v>
          </cell>
        </row>
        <row r="3558">
          <cell r="F3558" t="str">
            <v>B-19</v>
          </cell>
          <cell r="G3558" t="str">
            <v>Trans</v>
          </cell>
          <cell r="I3558" t="str">
            <v>Energy</v>
          </cell>
          <cell r="J3558" t="str">
            <v>Winter</v>
          </cell>
          <cell r="K3558" t="str">
            <v>Super Off</v>
          </cell>
          <cell r="O3558" t="str">
            <v>C</v>
          </cell>
          <cell r="T3558">
            <v>0</v>
          </cell>
        </row>
        <row r="3559">
          <cell r="F3559" t="str">
            <v>B-19</v>
          </cell>
          <cell r="G3559" t="str">
            <v>Trans</v>
          </cell>
          <cell r="I3559" t="str">
            <v>Energy</v>
          </cell>
          <cell r="J3559" t="str">
            <v>Winter</v>
          </cell>
          <cell r="K3559" t="str">
            <v>Super Off</v>
          </cell>
          <cell r="O3559" t="str">
            <v>C</v>
          </cell>
          <cell r="T3559">
            <v>0</v>
          </cell>
        </row>
        <row r="3560">
          <cell r="F3560" t="str">
            <v>B-19</v>
          </cell>
          <cell r="G3560" t="str">
            <v>Trans</v>
          </cell>
          <cell r="I3560" t="str">
            <v>Energy</v>
          </cell>
          <cell r="J3560" t="str">
            <v>Winter</v>
          </cell>
          <cell r="K3560" t="str">
            <v>Super Off</v>
          </cell>
          <cell r="O3560" t="str">
            <v>C</v>
          </cell>
          <cell r="T3560">
            <v>0</v>
          </cell>
        </row>
        <row r="3561">
          <cell r="F3561" t="str">
            <v>B-19</v>
          </cell>
          <cell r="G3561" t="str">
            <v>Trans</v>
          </cell>
          <cell r="I3561" t="str">
            <v>Other Standby Revenue</v>
          </cell>
          <cell r="J3561" t="str">
            <v>N/A</v>
          </cell>
          <cell r="K3561" t="str">
            <v>N/A</v>
          </cell>
          <cell r="O3561" t="str">
            <v>C</v>
          </cell>
          <cell r="T3561">
            <v>0</v>
          </cell>
        </row>
        <row r="3562">
          <cell r="F3562" t="str">
            <v>B-19</v>
          </cell>
          <cell r="G3562" t="str">
            <v>Trans</v>
          </cell>
          <cell r="I3562" t="str">
            <v>Other Standby Revenue</v>
          </cell>
          <cell r="J3562" t="str">
            <v>N/A</v>
          </cell>
          <cell r="K3562" t="str">
            <v>N/A</v>
          </cell>
          <cell r="O3562" t="str">
            <v>C</v>
          </cell>
          <cell r="T3562">
            <v>0</v>
          </cell>
        </row>
        <row r="3563">
          <cell r="F3563" t="str">
            <v>B-19</v>
          </cell>
          <cell r="G3563" t="str">
            <v>Trans</v>
          </cell>
          <cell r="I3563" t="str">
            <v>Other Standby Revenue</v>
          </cell>
          <cell r="J3563" t="str">
            <v>N/A</v>
          </cell>
          <cell r="K3563" t="str">
            <v>N/A</v>
          </cell>
          <cell r="O3563" t="str">
            <v>C</v>
          </cell>
          <cell r="T3563">
            <v>0</v>
          </cell>
        </row>
        <row r="3564">
          <cell r="F3564" t="str">
            <v>B-19</v>
          </cell>
          <cell r="G3564" t="str">
            <v>Trans</v>
          </cell>
          <cell r="I3564" t="str">
            <v>Other Standby Revenue</v>
          </cell>
          <cell r="J3564" t="str">
            <v>N/A</v>
          </cell>
          <cell r="K3564" t="str">
            <v>N/A</v>
          </cell>
          <cell r="O3564" t="str">
            <v>C</v>
          </cell>
          <cell r="T3564">
            <v>1180.5656200000001</v>
          </cell>
        </row>
        <row r="3565">
          <cell r="F3565" t="str">
            <v>B-19</v>
          </cell>
          <cell r="G3565" t="str">
            <v>Distribution</v>
          </cell>
          <cell r="I3565" t="str">
            <v>Energy</v>
          </cell>
          <cell r="J3565" t="str">
            <v>Summer</v>
          </cell>
          <cell r="K3565" t="str">
            <v>Off Peak</v>
          </cell>
          <cell r="O3565" t="str">
            <v>C</v>
          </cell>
          <cell r="T3565">
            <v>106346.79036699999</v>
          </cell>
        </row>
        <row r="3566">
          <cell r="F3566" t="str">
            <v>B-19</v>
          </cell>
          <cell r="G3566" t="str">
            <v>Distribution</v>
          </cell>
          <cell r="I3566" t="str">
            <v>Energy</v>
          </cell>
          <cell r="J3566" t="str">
            <v>Summer</v>
          </cell>
          <cell r="K3566" t="str">
            <v>Part Peak</v>
          </cell>
          <cell r="O3566" t="str">
            <v>C</v>
          </cell>
          <cell r="T3566">
            <v>34538.979188999998</v>
          </cell>
        </row>
        <row r="3567">
          <cell r="F3567" t="str">
            <v>B-19</v>
          </cell>
          <cell r="G3567" t="str">
            <v>Distribution</v>
          </cell>
          <cell r="I3567" t="str">
            <v>Energy</v>
          </cell>
          <cell r="J3567" t="str">
            <v>Summer</v>
          </cell>
          <cell r="K3567" t="str">
            <v>Peak</v>
          </cell>
          <cell r="O3567" t="str">
            <v>C</v>
          </cell>
          <cell r="T3567">
            <v>51078.024250000002</v>
          </cell>
        </row>
        <row r="3568">
          <cell r="F3568" t="str">
            <v>B-19</v>
          </cell>
          <cell r="G3568" t="str">
            <v>Distribution</v>
          </cell>
          <cell r="I3568" t="str">
            <v>Energy</v>
          </cell>
          <cell r="J3568" t="str">
            <v>Winter</v>
          </cell>
          <cell r="K3568" t="str">
            <v>Off Peak</v>
          </cell>
          <cell r="O3568" t="str">
            <v>C</v>
          </cell>
          <cell r="T3568">
            <v>176420.274118</v>
          </cell>
        </row>
        <row r="3569">
          <cell r="F3569" t="str">
            <v>B-19</v>
          </cell>
          <cell r="G3569" t="str">
            <v>Distribution</v>
          </cell>
          <cell r="I3569" t="str">
            <v>Energy</v>
          </cell>
          <cell r="J3569" t="str">
            <v>Winter</v>
          </cell>
          <cell r="K3569" t="str">
            <v>Part Peak</v>
          </cell>
          <cell r="O3569" t="str">
            <v>C</v>
          </cell>
          <cell r="T3569">
            <v>58522.121784000003</v>
          </cell>
        </row>
        <row r="3570">
          <cell r="F3570" t="str">
            <v>B-19</v>
          </cell>
          <cell r="G3570" t="str">
            <v>Distribution</v>
          </cell>
          <cell r="I3570" t="str">
            <v>Energy</v>
          </cell>
          <cell r="J3570" t="str">
            <v>Winter</v>
          </cell>
          <cell r="K3570" t="str">
            <v>Super Off</v>
          </cell>
          <cell r="O3570" t="str">
            <v>C</v>
          </cell>
          <cell r="T3570">
            <v>20145.090316999998</v>
          </cell>
        </row>
        <row r="3571">
          <cell r="F3571" t="str">
            <v>B-19</v>
          </cell>
          <cell r="G3571" t="str">
            <v>Distribution</v>
          </cell>
          <cell r="I3571" t="str">
            <v>Energy</v>
          </cell>
          <cell r="J3571" t="str">
            <v>Summer</v>
          </cell>
          <cell r="K3571" t="str">
            <v>Off Peak</v>
          </cell>
          <cell r="O3571" t="str">
            <v>C</v>
          </cell>
          <cell r="T3571">
            <v>106346.79036699999</v>
          </cell>
        </row>
        <row r="3572">
          <cell r="F3572" t="str">
            <v>B-19</v>
          </cell>
          <cell r="G3572" t="str">
            <v>Distribution</v>
          </cell>
          <cell r="I3572" t="str">
            <v>Energy</v>
          </cell>
          <cell r="J3572" t="str">
            <v>Summer</v>
          </cell>
          <cell r="K3572" t="str">
            <v>Part Peak</v>
          </cell>
          <cell r="O3572" t="str">
            <v>C</v>
          </cell>
          <cell r="T3572">
            <v>34538.979188999998</v>
          </cell>
        </row>
        <row r="3573">
          <cell r="F3573" t="str">
            <v>B-19</v>
          </cell>
          <cell r="G3573" t="str">
            <v>Distribution</v>
          </cell>
          <cell r="I3573" t="str">
            <v>Energy</v>
          </cell>
          <cell r="J3573" t="str">
            <v>Summer</v>
          </cell>
          <cell r="K3573" t="str">
            <v>Peak</v>
          </cell>
          <cell r="O3573" t="str">
            <v>C</v>
          </cell>
          <cell r="T3573">
            <v>51078.024250000002</v>
          </cell>
        </row>
        <row r="3574">
          <cell r="F3574" t="str">
            <v>B-19</v>
          </cell>
          <cell r="G3574" t="str">
            <v>Distribution</v>
          </cell>
          <cell r="I3574" t="str">
            <v>Energy</v>
          </cell>
          <cell r="J3574" t="str">
            <v>Winter</v>
          </cell>
          <cell r="K3574" t="str">
            <v>Off Peak</v>
          </cell>
          <cell r="O3574" t="str">
            <v>C</v>
          </cell>
          <cell r="T3574">
            <v>176420.274118</v>
          </cell>
        </row>
        <row r="3575">
          <cell r="F3575" t="str">
            <v>B-19</v>
          </cell>
          <cell r="G3575" t="str">
            <v>Distribution</v>
          </cell>
          <cell r="I3575" t="str">
            <v>Energy</v>
          </cell>
          <cell r="J3575" t="str">
            <v>Winter</v>
          </cell>
          <cell r="K3575" t="str">
            <v>Part Peak</v>
          </cell>
          <cell r="O3575" t="str">
            <v>C</v>
          </cell>
          <cell r="T3575">
            <v>58522.121784000003</v>
          </cell>
        </row>
        <row r="3576">
          <cell r="F3576" t="str">
            <v>B-19</v>
          </cell>
          <cell r="G3576" t="str">
            <v>Distribution</v>
          </cell>
          <cell r="I3576" t="str">
            <v>Energy</v>
          </cell>
          <cell r="J3576" t="str">
            <v>Winter</v>
          </cell>
          <cell r="K3576" t="str">
            <v>Super Off</v>
          </cell>
          <cell r="O3576" t="str">
            <v>C</v>
          </cell>
          <cell r="T3576">
            <v>20145.090316999998</v>
          </cell>
        </row>
        <row r="3577">
          <cell r="F3577" t="str">
            <v>B-19</v>
          </cell>
          <cell r="G3577" t="str">
            <v>Distribution</v>
          </cell>
          <cell r="I3577" t="str">
            <v>Energy</v>
          </cell>
          <cell r="J3577" t="str">
            <v>Summer</v>
          </cell>
          <cell r="K3577" t="str">
            <v>Off Peak</v>
          </cell>
          <cell r="O3577" t="str">
            <v>C</v>
          </cell>
          <cell r="T3577">
            <v>0</v>
          </cell>
        </row>
        <row r="3578">
          <cell r="F3578" t="str">
            <v>B-19</v>
          </cell>
          <cell r="G3578" t="str">
            <v>Distribution</v>
          </cell>
          <cell r="I3578" t="str">
            <v>Energy</v>
          </cell>
          <cell r="J3578" t="str">
            <v>Summer</v>
          </cell>
          <cell r="K3578" t="str">
            <v>Part Peak</v>
          </cell>
          <cell r="O3578" t="str">
            <v>C</v>
          </cell>
          <cell r="T3578">
            <v>0</v>
          </cell>
        </row>
        <row r="3579">
          <cell r="F3579" t="str">
            <v>B-19</v>
          </cell>
          <cell r="G3579" t="str">
            <v>Distribution</v>
          </cell>
          <cell r="I3579" t="str">
            <v>Energy</v>
          </cell>
          <cell r="J3579" t="str">
            <v>Summer</v>
          </cell>
          <cell r="K3579" t="str">
            <v>Peak</v>
          </cell>
          <cell r="O3579" t="str">
            <v>C</v>
          </cell>
          <cell r="T3579">
            <v>0</v>
          </cell>
        </row>
        <row r="3580">
          <cell r="F3580" t="str">
            <v>B-19</v>
          </cell>
          <cell r="G3580" t="str">
            <v>Distribution</v>
          </cell>
          <cell r="I3580" t="str">
            <v>Energy</v>
          </cell>
          <cell r="J3580" t="str">
            <v>Winter</v>
          </cell>
          <cell r="K3580" t="str">
            <v>Off Peak</v>
          </cell>
          <cell r="O3580" t="str">
            <v>C</v>
          </cell>
          <cell r="T3580">
            <v>0</v>
          </cell>
        </row>
        <row r="3581">
          <cell r="F3581" t="str">
            <v>B-19</v>
          </cell>
          <cell r="G3581" t="str">
            <v>Distribution</v>
          </cell>
          <cell r="I3581" t="str">
            <v>Energy</v>
          </cell>
          <cell r="J3581" t="str">
            <v>Winter</v>
          </cell>
          <cell r="K3581" t="str">
            <v>Part Peak</v>
          </cell>
          <cell r="O3581" t="str">
            <v>C</v>
          </cell>
          <cell r="T3581">
            <v>0</v>
          </cell>
        </row>
        <row r="3582">
          <cell r="F3582" t="str">
            <v>B-19</v>
          </cell>
          <cell r="G3582" t="str">
            <v>Distribution</v>
          </cell>
          <cell r="I3582" t="str">
            <v>Energy</v>
          </cell>
          <cell r="J3582" t="str">
            <v>Winter</v>
          </cell>
          <cell r="K3582" t="str">
            <v>Super Off</v>
          </cell>
          <cell r="O3582" t="str">
            <v>C</v>
          </cell>
          <cell r="T3582">
            <v>0</v>
          </cell>
        </row>
        <row r="3583">
          <cell r="F3583" t="str">
            <v>B-19</v>
          </cell>
          <cell r="G3583" t="str">
            <v>Generation</v>
          </cell>
          <cell r="I3583" t="str">
            <v>Energy</v>
          </cell>
          <cell r="J3583" t="str">
            <v>Summer</v>
          </cell>
          <cell r="K3583" t="str">
            <v>Peak</v>
          </cell>
          <cell r="O3583" t="str">
            <v>C</v>
          </cell>
          <cell r="T3583">
            <v>51078.024250000002</v>
          </cell>
        </row>
        <row r="3584">
          <cell r="F3584" t="str">
            <v>B-19</v>
          </cell>
          <cell r="G3584" t="str">
            <v>Generation</v>
          </cell>
          <cell r="I3584" t="str">
            <v>Energy</v>
          </cell>
          <cell r="J3584" t="str">
            <v>Winter</v>
          </cell>
          <cell r="K3584" t="str">
            <v>Off Peak</v>
          </cell>
          <cell r="O3584" t="str">
            <v>C</v>
          </cell>
          <cell r="T3584">
            <v>176420.274118</v>
          </cell>
        </row>
        <row r="3585">
          <cell r="F3585" t="str">
            <v>B-19</v>
          </cell>
          <cell r="G3585" t="str">
            <v>Generation</v>
          </cell>
          <cell r="I3585" t="str">
            <v>Energy</v>
          </cell>
          <cell r="J3585" t="str">
            <v>Winter</v>
          </cell>
          <cell r="K3585" t="str">
            <v>Part Peak</v>
          </cell>
          <cell r="O3585" t="str">
            <v>C</v>
          </cell>
          <cell r="T3585">
            <v>58522.121784000003</v>
          </cell>
        </row>
        <row r="3586">
          <cell r="F3586" t="str">
            <v>B-19</v>
          </cell>
          <cell r="G3586" t="str">
            <v>Generation</v>
          </cell>
          <cell r="I3586" t="str">
            <v>Energy</v>
          </cell>
          <cell r="J3586" t="str">
            <v>Winter</v>
          </cell>
          <cell r="K3586" t="str">
            <v>Super Off</v>
          </cell>
          <cell r="O3586" t="str">
            <v>C</v>
          </cell>
          <cell r="T3586">
            <v>20145.090316999998</v>
          </cell>
        </row>
        <row r="3587">
          <cell r="F3587" t="str">
            <v>B-19</v>
          </cell>
          <cell r="G3587" t="str">
            <v>Generation</v>
          </cell>
          <cell r="I3587" t="str">
            <v>Energy</v>
          </cell>
          <cell r="J3587" t="str">
            <v>Summer</v>
          </cell>
          <cell r="K3587" t="str">
            <v>Off Peak</v>
          </cell>
          <cell r="O3587" t="str">
            <v>C</v>
          </cell>
          <cell r="T3587">
            <v>0</v>
          </cell>
        </row>
        <row r="3588">
          <cell r="F3588" t="str">
            <v>B-19</v>
          </cell>
          <cell r="G3588" t="str">
            <v>Generation</v>
          </cell>
          <cell r="I3588" t="str">
            <v>Energy</v>
          </cell>
          <cell r="J3588" t="str">
            <v>Summer</v>
          </cell>
          <cell r="K3588" t="str">
            <v>Part Peak</v>
          </cell>
          <cell r="O3588" t="str">
            <v>C</v>
          </cell>
          <cell r="T3588">
            <v>0</v>
          </cell>
        </row>
        <row r="3589">
          <cell r="F3589" t="str">
            <v>B-19</v>
          </cell>
          <cell r="G3589" t="str">
            <v>Generation</v>
          </cell>
          <cell r="I3589" t="str">
            <v>Energy</v>
          </cell>
          <cell r="J3589" t="str">
            <v>Summer</v>
          </cell>
          <cell r="K3589" t="str">
            <v>Peak</v>
          </cell>
          <cell r="O3589" t="str">
            <v>C</v>
          </cell>
          <cell r="T3589">
            <v>0</v>
          </cell>
        </row>
        <row r="3590">
          <cell r="F3590" t="str">
            <v>B-19</v>
          </cell>
          <cell r="G3590" t="str">
            <v>Generation</v>
          </cell>
          <cell r="I3590" t="str">
            <v>Energy</v>
          </cell>
          <cell r="J3590" t="str">
            <v>Winter</v>
          </cell>
          <cell r="K3590" t="str">
            <v>Off Peak</v>
          </cell>
          <cell r="O3590" t="str">
            <v>C</v>
          </cell>
          <cell r="T3590">
            <v>0</v>
          </cell>
        </row>
        <row r="3591">
          <cell r="F3591" t="str">
            <v>B-19</v>
          </cell>
          <cell r="G3591" t="str">
            <v>Generation</v>
          </cell>
          <cell r="I3591" t="str">
            <v>Energy</v>
          </cell>
          <cell r="J3591" t="str">
            <v>Winter</v>
          </cell>
          <cell r="K3591" t="str">
            <v>Part Peak</v>
          </cell>
          <cell r="O3591" t="str">
            <v>C</v>
          </cell>
          <cell r="T3591">
            <v>0</v>
          </cell>
        </row>
        <row r="3592">
          <cell r="F3592" t="str">
            <v>B-19</v>
          </cell>
          <cell r="G3592" t="str">
            <v>Generation</v>
          </cell>
          <cell r="I3592" t="str">
            <v>Energy</v>
          </cell>
          <cell r="J3592" t="str">
            <v>Winter</v>
          </cell>
          <cell r="K3592" t="str">
            <v>Super Off</v>
          </cell>
          <cell r="O3592" t="str">
            <v>C</v>
          </cell>
          <cell r="T3592">
            <v>0</v>
          </cell>
        </row>
        <row r="3593">
          <cell r="F3593" t="str">
            <v>B-19</v>
          </cell>
          <cell r="G3593" t="str">
            <v>RB</v>
          </cell>
          <cell r="I3593" t="str">
            <v>DL</v>
          </cell>
          <cell r="J3593" t="str">
            <v>N/A</v>
          </cell>
          <cell r="K3593" t="str">
            <v>N/A</v>
          </cell>
          <cell r="O3593" t="str">
            <v>C</v>
          </cell>
          <cell r="T3593">
            <v>0</v>
          </cell>
        </row>
        <row r="3594">
          <cell r="F3594" t="str">
            <v>B-19</v>
          </cell>
          <cell r="G3594" t="str">
            <v>RB</v>
          </cell>
          <cell r="I3594" t="str">
            <v>DL</v>
          </cell>
          <cell r="J3594" t="str">
            <v>N/A</v>
          </cell>
          <cell r="K3594" t="str">
            <v>N/A</v>
          </cell>
          <cell r="O3594" t="str">
            <v>C</v>
          </cell>
          <cell r="T3594">
            <v>0</v>
          </cell>
        </row>
        <row r="3595">
          <cell r="F3595" t="str">
            <v>B-19</v>
          </cell>
          <cell r="G3595" t="str">
            <v>RB</v>
          </cell>
          <cell r="I3595" t="str">
            <v>DL</v>
          </cell>
          <cell r="J3595" t="str">
            <v>N/A</v>
          </cell>
          <cell r="K3595" t="str">
            <v>N/A</v>
          </cell>
          <cell r="O3595" t="str">
            <v>C</v>
          </cell>
          <cell r="T3595">
            <v>0</v>
          </cell>
        </row>
        <row r="3596">
          <cell r="F3596" t="str">
            <v>B-19</v>
          </cell>
          <cell r="G3596" t="str">
            <v>RB</v>
          </cell>
          <cell r="I3596" t="str">
            <v>DL</v>
          </cell>
          <cell r="J3596" t="str">
            <v>N/A</v>
          </cell>
          <cell r="K3596" t="str">
            <v>N/A</v>
          </cell>
          <cell r="O3596" t="str">
            <v>C</v>
          </cell>
          <cell r="T3596">
            <v>0</v>
          </cell>
        </row>
        <row r="3597">
          <cell r="F3597" t="str">
            <v>B-19</v>
          </cell>
          <cell r="G3597" t="str">
            <v>RB</v>
          </cell>
          <cell r="I3597" t="str">
            <v>Energy</v>
          </cell>
          <cell r="J3597" t="str">
            <v>Summer</v>
          </cell>
          <cell r="K3597" t="str">
            <v>Off Peak</v>
          </cell>
          <cell r="O3597" t="str">
            <v>C</v>
          </cell>
          <cell r="T3597">
            <v>106346.79036699999</v>
          </cell>
        </row>
        <row r="3598">
          <cell r="F3598" t="str">
            <v>B-19</v>
          </cell>
          <cell r="G3598" t="str">
            <v>RB</v>
          </cell>
          <cell r="I3598" t="str">
            <v>Energy</v>
          </cell>
          <cell r="J3598" t="str">
            <v>Summer</v>
          </cell>
          <cell r="K3598" t="str">
            <v>Off Peak</v>
          </cell>
          <cell r="O3598" t="str">
            <v>C</v>
          </cell>
          <cell r="T3598">
            <v>1102134.9754909999</v>
          </cell>
        </row>
        <row r="3599">
          <cell r="F3599" t="str">
            <v>B-19</v>
          </cell>
          <cell r="G3599" t="str">
            <v>RB</v>
          </cell>
          <cell r="I3599" t="str">
            <v>Energy</v>
          </cell>
          <cell r="J3599" t="str">
            <v>Summer</v>
          </cell>
          <cell r="K3599" t="str">
            <v>Part Peak</v>
          </cell>
          <cell r="O3599" t="str">
            <v>C</v>
          </cell>
          <cell r="T3599">
            <v>34538.979188999998</v>
          </cell>
        </row>
        <row r="3600">
          <cell r="F3600" t="str">
            <v>B-19</v>
          </cell>
          <cell r="G3600" t="str">
            <v>RB</v>
          </cell>
          <cell r="I3600" t="str">
            <v>Energy</v>
          </cell>
          <cell r="J3600" t="str">
            <v>Summer</v>
          </cell>
          <cell r="K3600" t="str">
            <v>Part Peak</v>
          </cell>
          <cell r="O3600" t="str">
            <v>C</v>
          </cell>
          <cell r="T3600">
            <v>298268.03042800003</v>
          </cell>
        </row>
        <row r="3601">
          <cell r="F3601" t="str">
            <v>B-19</v>
          </cell>
          <cell r="G3601" t="str">
            <v>RB</v>
          </cell>
          <cell r="I3601" t="str">
            <v>Energy</v>
          </cell>
          <cell r="J3601" t="str">
            <v>Summer</v>
          </cell>
          <cell r="K3601" t="str">
            <v>Peak</v>
          </cell>
          <cell r="O3601" t="str">
            <v>C</v>
          </cell>
          <cell r="T3601">
            <v>51078.024250000002</v>
          </cell>
        </row>
        <row r="3602">
          <cell r="F3602" t="str">
            <v>B-19</v>
          </cell>
          <cell r="G3602" t="str">
            <v>RB</v>
          </cell>
          <cell r="I3602" t="str">
            <v>Energy</v>
          </cell>
          <cell r="J3602" t="str">
            <v>Summer</v>
          </cell>
          <cell r="K3602" t="str">
            <v>Peak</v>
          </cell>
          <cell r="O3602" t="str">
            <v>C</v>
          </cell>
          <cell r="T3602">
            <v>537414.47957799991</v>
          </cell>
        </row>
        <row r="3603">
          <cell r="F3603" t="str">
            <v>B-19</v>
          </cell>
          <cell r="G3603" t="str">
            <v>RB</v>
          </cell>
          <cell r="I3603" t="str">
            <v>Energy</v>
          </cell>
          <cell r="J3603" t="str">
            <v>Winter</v>
          </cell>
          <cell r="K3603" t="str">
            <v>Off Peak</v>
          </cell>
          <cell r="O3603" t="str">
            <v>C</v>
          </cell>
          <cell r="T3603">
            <v>176420.274118</v>
          </cell>
        </row>
        <row r="3604">
          <cell r="F3604" t="str">
            <v>B-19</v>
          </cell>
          <cell r="G3604" t="str">
            <v>RB</v>
          </cell>
          <cell r="I3604" t="str">
            <v>Energy</v>
          </cell>
          <cell r="J3604" t="str">
            <v>Winter</v>
          </cell>
          <cell r="K3604" t="str">
            <v>Off Peak</v>
          </cell>
          <cell r="O3604" t="str">
            <v>C</v>
          </cell>
          <cell r="T3604">
            <v>10656142.110909</v>
          </cell>
        </row>
        <row r="3605">
          <cell r="F3605" t="str">
            <v>B-19</v>
          </cell>
          <cell r="G3605" t="str">
            <v>RB</v>
          </cell>
          <cell r="I3605" t="str">
            <v>Energy</v>
          </cell>
          <cell r="J3605" t="str">
            <v>Winter</v>
          </cell>
          <cell r="K3605" t="str">
            <v>Part Peak</v>
          </cell>
          <cell r="O3605" t="str">
            <v>C</v>
          </cell>
          <cell r="T3605">
            <v>58522.121784000003</v>
          </cell>
        </row>
        <row r="3606">
          <cell r="F3606" t="str">
            <v>B-19</v>
          </cell>
          <cell r="G3606" t="str">
            <v>RB</v>
          </cell>
          <cell r="I3606" t="str">
            <v>Energy</v>
          </cell>
          <cell r="J3606" t="str">
            <v>Winter</v>
          </cell>
          <cell r="K3606" t="str">
            <v>Part Peak</v>
          </cell>
          <cell r="O3606" t="str">
            <v>C</v>
          </cell>
          <cell r="T3606">
            <v>4050015.5388709996</v>
          </cell>
        </row>
        <row r="3607">
          <cell r="F3607" t="str">
            <v>B-19</v>
          </cell>
          <cell r="G3607" t="str">
            <v>RB</v>
          </cell>
          <cell r="I3607" t="str">
            <v>Energy</v>
          </cell>
          <cell r="J3607" t="str">
            <v>Winter</v>
          </cell>
          <cell r="K3607" t="str">
            <v>Super Off</v>
          </cell>
          <cell r="O3607" t="str">
            <v>C</v>
          </cell>
          <cell r="T3607">
            <v>20145.090316999998</v>
          </cell>
        </row>
        <row r="3608">
          <cell r="F3608" t="str">
            <v>B-19</v>
          </cell>
          <cell r="G3608" t="str">
            <v>RB</v>
          </cell>
          <cell r="I3608" t="str">
            <v>Energy</v>
          </cell>
          <cell r="J3608" t="str">
            <v>Winter</v>
          </cell>
          <cell r="K3608" t="str">
            <v>Super Off</v>
          </cell>
          <cell r="O3608" t="str">
            <v>C</v>
          </cell>
          <cell r="T3608">
            <v>276524.17607500002</v>
          </cell>
        </row>
        <row r="3609">
          <cell r="F3609" t="str">
            <v>B-19</v>
          </cell>
          <cell r="G3609" t="str">
            <v>RB</v>
          </cell>
          <cell r="I3609" t="str">
            <v>Energy</v>
          </cell>
          <cell r="J3609" t="str">
            <v>Summer</v>
          </cell>
          <cell r="K3609" t="str">
            <v>Off Peak</v>
          </cell>
          <cell r="O3609" t="str">
            <v>C</v>
          </cell>
          <cell r="T3609">
            <v>106346.79036699999</v>
          </cell>
        </row>
        <row r="3610">
          <cell r="F3610" t="str">
            <v>B-19</v>
          </cell>
          <cell r="G3610" t="str">
            <v>RB</v>
          </cell>
          <cell r="I3610" t="str">
            <v>Energy</v>
          </cell>
          <cell r="J3610" t="str">
            <v>Summer</v>
          </cell>
          <cell r="K3610" t="str">
            <v>Off Peak</v>
          </cell>
          <cell r="O3610" t="str">
            <v>C</v>
          </cell>
          <cell r="T3610">
            <v>1102134.9754909999</v>
          </cell>
        </row>
        <row r="3611">
          <cell r="F3611" t="str">
            <v>B-19</v>
          </cell>
          <cell r="G3611" t="str">
            <v>RB</v>
          </cell>
          <cell r="I3611" t="str">
            <v>Energy</v>
          </cell>
          <cell r="J3611" t="str">
            <v>Summer</v>
          </cell>
          <cell r="K3611" t="str">
            <v>Part Peak</v>
          </cell>
          <cell r="O3611" t="str">
            <v>C</v>
          </cell>
          <cell r="T3611">
            <v>34538.979188999998</v>
          </cell>
        </row>
        <row r="3612">
          <cell r="F3612" t="str">
            <v>B-19</v>
          </cell>
          <cell r="G3612" t="str">
            <v>RB</v>
          </cell>
          <cell r="I3612" t="str">
            <v>Energy</v>
          </cell>
          <cell r="J3612" t="str">
            <v>Summer</v>
          </cell>
          <cell r="K3612" t="str">
            <v>Part Peak</v>
          </cell>
          <cell r="O3612" t="str">
            <v>C</v>
          </cell>
          <cell r="T3612">
            <v>298268.03042800003</v>
          </cell>
        </row>
        <row r="3613">
          <cell r="F3613" t="str">
            <v>B-19</v>
          </cell>
          <cell r="G3613" t="str">
            <v>RB</v>
          </cell>
          <cell r="I3613" t="str">
            <v>Energy</v>
          </cell>
          <cell r="J3613" t="str">
            <v>Summer</v>
          </cell>
          <cell r="K3613" t="str">
            <v>Peak</v>
          </cell>
          <cell r="O3613" t="str">
            <v>C</v>
          </cell>
          <cell r="T3613">
            <v>51078.024250000002</v>
          </cell>
        </row>
        <row r="3614">
          <cell r="F3614" t="str">
            <v>B-19</v>
          </cell>
          <cell r="G3614" t="str">
            <v>RB</v>
          </cell>
          <cell r="I3614" t="str">
            <v>Energy</v>
          </cell>
          <cell r="J3614" t="str">
            <v>Summer</v>
          </cell>
          <cell r="K3614" t="str">
            <v>Peak</v>
          </cell>
          <cell r="O3614" t="str">
            <v>C</v>
          </cell>
          <cell r="T3614">
            <v>537414.47957799991</v>
          </cell>
        </row>
        <row r="3615">
          <cell r="F3615" t="str">
            <v>B-19</v>
          </cell>
          <cell r="G3615" t="str">
            <v>RB</v>
          </cell>
          <cell r="I3615" t="str">
            <v>Energy</v>
          </cell>
          <cell r="J3615" t="str">
            <v>Winter</v>
          </cell>
          <cell r="K3615" t="str">
            <v>Off Peak</v>
          </cell>
          <cell r="O3615" t="str">
            <v>C</v>
          </cell>
          <cell r="T3615">
            <v>176420.274118</v>
          </cell>
        </row>
        <row r="3616">
          <cell r="F3616" t="str">
            <v>B-19</v>
          </cell>
          <cell r="G3616" t="str">
            <v>RB</v>
          </cell>
          <cell r="I3616" t="str">
            <v>Energy</v>
          </cell>
          <cell r="J3616" t="str">
            <v>Winter</v>
          </cell>
          <cell r="K3616" t="str">
            <v>Off Peak</v>
          </cell>
          <cell r="O3616" t="str">
            <v>C</v>
          </cell>
          <cell r="T3616">
            <v>10656142.110909</v>
          </cell>
        </row>
        <row r="3617">
          <cell r="F3617" t="str">
            <v>B-19</v>
          </cell>
          <cell r="G3617" t="str">
            <v>RB</v>
          </cell>
          <cell r="I3617" t="str">
            <v>Energy</v>
          </cell>
          <cell r="J3617" t="str">
            <v>Winter</v>
          </cell>
          <cell r="K3617" t="str">
            <v>Part Peak</v>
          </cell>
          <cell r="O3617" t="str">
            <v>C</v>
          </cell>
          <cell r="T3617">
            <v>58522.121784000003</v>
          </cell>
        </row>
        <row r="3618">
          <cell r="F3618" t="str">
            <v>B-19</v>
          </cell>
          <cell r="G3618" t="str">
            <v>RB</v>
          </cell>
          <cell r="I3618" t="str">
            <v>Energy</v>
          </cell>
          <cell r="J3618" t="str">
            <v>Winter</v>
          </cell>
          <cell r="K3618" t="str">
            <v>Part Peak</v>
          </cell>
          <cell r="O3618" t="str">
            <v>C</v>
          </cell>
          <cell r="T3618">
            <v>4050015.5388709996</v>
          </cell>
        </row>
        <row r="3619">
          <cell r="F3619" t="str">
            <v>B-19</v>
          </cell>
          <cell r="G3619" t="str">
            <v>RB</v>
          </cell>
          <cell r="I3619" t="str">
            <v>Energy</v>
          </cell>
          <cell r="J3619" t="str">
            <v>Winter</v>
          </cell>
          <cell r="K3619" t="str">
            <v>Super Off</v>
          </cell>
          <cell r="O3619" t="str">
            <v>C</v>
          </cell>
          <cell r="T3619">
            <v>20145.090316999998</v>
          </cell>
        </row>
        <row r="3620">
          <cell r="F3620" t="str">
            <v>B-19</v>
          </cell>
          <cell r="G3620" t="str">
            <v>RB</v>
          </cell>
          <cell r="I3620" t="str">
            <v>Energy</v>
          </cell>
          <cell r="J3620" t="str">
            <v>Winter</v>
          </cell>
          <cell r="K3620" t="str">
            <v>Super Off</v>
          </cell>
          <cell r="O3620" t="str">
            <v>C</v>
          </cell>
          <cell r="T3620">
            <v>276524.17607500002</v>
          </cell>
        </row>
        <row r="3621">
          <cell r="F3621" t="str">
            <v>B-19</v>
          </cell>
          <cell r="G3621" t="str">
            <v>RB</v>
          </cell>
          <cell r="I3621" t="str">
            <v>Energy</v>
          </cell>
          <cell r="J3621" t="str">
            <v>Summer</v>
          </cell>
          <cell r="K3621" t="str">
            <v>Off Peak</v>
          </cell>
          <cell r="O3621" t="str">
            <v>C</v>
          </cell>
          <cell r="T3621">
            <v>0</v>
          </cell>
        </row>
        <row r="3622">
          <cell r="F3622" t="str">
            <v>B-19</v>
          </cell>
          <cell r="G3622" t="str">
            <v>RB</v>
          </cell>
          <cell r="I3622" t="str">
            <v>Energy</v>
          </cell>
          <cell r="J3622" t="str">
            <v>Summer</v>
          </cell>
          <cell r="K3622" t="str">
            <v>Off Peak</v>
          </cell>
          <cell r="O3622" t="str">
            <v>C</v>
          </cell>
          <cell r="T3622">
            <v>0</v>
          </cell>
        </row>
        <row r="3623">
          <cell r="F3623" t="str">
            <v>B-19</v>
          </cell>
          <cell r="G3623" t="str">
            <v>RB</v>
          </cell>
          <cell r="I3623" t="str">
            <v>Energy</v>
          </cell>
          <cell r="J3623" t="str">
            <v>Summer</v>
          </cell>
          <cell r="K3623" t="str">
            <v>Off Peak</v>
          </cell>
          <cell r="O3623" t="str">
            <v>C</v>
          </cell>
          <cell r="T3623">
            <v>0</v>
          </cell>
        </row>
        <row r="3624">
          <cell r="F3624" t="str">
            <v>B-19</v>
          </cell>
          <cell r="G3624" t="str">
            <v>RB</v>
          </cell>
          <cell r="I3624" t="str">
            <v>Energy</v>
          </cell>
          <cell r="J3624" t="str">
            <v>Summer</v>
          </cell>
          <cell r="K3624" t="str">
            <v>Part Peak</v>
          </cell>
          <cell r="O3624" t="str">
            <v>C</v>
          </cell>
          <cell r="T3624">
            <v>0</v>
          </cell>
        </row>
        <row r="3625">
          <cell r="F3625" t="str">
            <v>B-19</v>
          </cell>
          <cell r="G3625" t="str">
            <v>RB</v>
          </cell>
          <cell r="I3625" t="str">
            <v>Energy</v>
          </cell>
          <cell r="J3625" t="str">
            <v>Summer</v>
          </cell>
          <cell r="K3625" t="str">
            <v>Part Peak</v>
          </cell>
          <cell r="O3625" t="str">
            <v>C</v>
          </cell>
          <cell r="T3625">
            <v>0</v>
          </cell>
        </row>
        <row r="3626">
          <cell r="F3626" t="str">
            <v>B-19</v>
          </cell>
          <cell r="G3626" t="str">
            <v>RB</v>
          </cell>
          <cell r="I3626" t="str">
            <v>Energy</v>
          </cell>
          <cell r="J3626" t="str">
            <v>Summer</v>
          </cell>
          <cell r="K3626" t="str">
            <v>Part Peak</v>
          </cell>
          <cell r="O3626" t="str">
            <v>C</v>
          </cell>
          <cell r="T3626">
            <v>0</v>
          </cell>
        </row>
        <row r="3627">
          <cell r="F3627" t="str">
            <v>B-19</v>
          </cell>
          <cell r="G3627" t="str">
            <v>RB</v>
          </cell>
          <cell r="I3627" t="str">
            <v>Energy</v>
          </cell>
          <cell r="J3627" t="str">
            <v>Summer</v>
          </cell>
          <cell r="K3627" t="str">
            <v>Peak</v>
          </cell>
          <cell r="O3627" t="str">
            <v>C</v>
          </cell>
          <cell r="T3627">
            <v>0</v>
          </cell>
        </row>
        <row r="3628">
          <cell r="F3628" t="str">
            <v>B-19</v>
          </cell>
          <cell r="G3628" t="str">
            <v>RB</v>
          </cell>
          <cell r="I3628" t="str">
            <v>Energy</v>
          </cell>
          <cell r="J3628" t="str">
            <v>Summer</v>
          </cell>
          <cell r="K3628" t="str">
            <v>Peak</v>
          </cell>
          <cell r="O3628" t="str">
            <v>C</v>
          </cell>
          <cell r="T3628">
            <v>0</v>
          </cell>
        </row>
        <row r="3629">
          <cell r="F3629" t="str">
            <v>B-19</v>
          </cell>
          <cell r="G3629" t="str">
            <v>RB</v>
          </cell>
          <cell r="I3629" t="str">
            <v>Energy</v>
          </cell>
          <cell r="J3629" t="str">
            <v>Summer</v>
          </cell>
          <cell r="K3629" t="str">
            <v>Peak</v>
          </cell>
          <cell r="O3629" t="str">
            <v>C</v>
          </cell>
          <cell r="T3629">
            <v>0</v>
          </cell>
        </row>
        <row r="3630">
          <cell r="F3630" t="str">
            <v>B-19</v>
          </cell>
          <cell r="G3630" t="str">
            <v>RB</v>
          </cell>
          <cell r="I3630" t="str">
            <v>Energy</v>
          </cell>
          <cell r="J3630" t="str">
            <v>Winter</v>
          </cell>
          <cell r="K3630" t="str">
            <v>Off Peak</v>
          </cell>
          <cell r="O3630" t="str">
            <v>C</v>
          </cell>
          <cell r="T3630">
            <v>0</v>
          </cell>
        </row>
        <row r="3631">
          <cell r="F3631" t="str">
            <v>B-19</v>
          </cell>
          <cell r="G3631" t="str">
            <v>RB</v>
          </cell>
          <cell r="I3631" t="str">
            <v>Energy</v>
          </cell>
          <cell r="J3631" t="str">
            <v>Winter</v>
          </cell>
          <cell r="K3631" t="str">
            <v>Off Peak</v>
          </cell>
          <cell r="O3631" t="str">
            <v>C</v>
          </cell>
          <cell r="T3631">
            <v>0</v>
          </cell>
        </row>
        <row r="3632">
          <cell r="F3632" t="str">
            <v>B-19</v>
          </cell>
          <cell r="G3632" t="str">
            <v>RB</v>
          </cell>
          <cell r="I3632" t="str">
            <v>Energy</v>
          </cell>
          <cell r="J3632" t="str">
            <v>Winter</v>
          </cell>
          <cell r="K3632" t="str">
            <v>Off Peak</v>
          </cell>
          <cell r="O3632" t="str">
            <v>C</v>
          </cell>
          <cell r="T3632">
            <v>0</v>
          </cell>
        </row>
        <row r="3633">
          <cell r="F3633" t="str">
            <v>B-19</v>
          </cell>
          <cell r="G3633" t="str">
            <v>RB</v>
          </cell>
          <cell r="I3633" t="str">
            <v>Energy</v>
          </cell>
          <cell r="J3633" t="str">
            <v>Winter</v>
          </cell>
          <cell r="K3633" t="str">
            <v>Part Peak</v>
          </cell>
          <cell r="O3633" t="str">
            <v>C</v>
          </cell>
          <cell r="T3633">
            <v>0</v>
          </cell>
        </row>
        <row r="3634">
          <cell r="F3634" t="str">
            <v>B-19</v>
          </cell>
          <cell r="G3634" t="str">
            <v>RB</v>
          </cell>
          <cell r="I3634" t="str">
            <v>Energy</v>
          </cell>
          <cell r="J3634" t="str">
            <v>Winter</v>
          </cell>
          <cell r="K3634" t="str">
            <v>Part Peak</v>
          </cell>
          <cell r="O3634" t="str">
            <v>C</v>
          </cell>
          <cell r="T3634">
            <v>0</v>
          </cell>
        </row>
        <row r="3635">
          <cell r="F3635" t="str">
            <v>B-19</v>
          </cell>
          <cell r="G3635" t="str">
            <v>RB</v>
          </cell>
          <cell r="I3635" t="str">
            <v>Energy</v>
          </cell>
          <cell r="J3635" t="str">
            <v>Winter</v>
          </cell>
          <cell r="K3635" t="str">
            <v>Part Peak</v>
          </cell>
          <cell r="O3635" t="str">
            <v>C</v>
          </cell>
          <cell r="T3635">
            <v>0</v>
          </cell>
        </row>
        <row r="3636">
          <cell r="F3636" t="str">
            <v>B-19</v>
          </cell>
          <cell r="G3636" t="str">
            <v>RB</v>
          </cell>
          <cell r="I3636" t="str">
            <v>Energy</v>
          </cell>
          <cell r="J3636" t="str">
            <v>Winter</v>
          </cell>
          <cell r="K3636" t="str">
            <v>Super Off</v>
          </cell>
          <cell r="O3636" t="str">
            <v>C</v>
          </cell>
          <cell r="T3636">
            <v>0</v>
          </cell>
        </row>
        <row r="3637">
          <cell r="F3637" t="str">
            <v>B-19</v>
          </cell>
          <cell r="G3637" t="str">
            <v>RB</v>
          </cell>
          <cell r="I3637" t="str">
            <v>Energy</v>
          </cell>
          <cell r="J3637" t="str">
            <v>Winter</v>
          </cell>
          <cell r="K3637" t="str">
            <v>Super Off</v>
          </cell>
          <cell r="O3637" t="str">
            <v>C</v>
          </cell>
          <cell r="T3637">
            <v>0</v>
          </cell>
        </row>
        <row r="3638">
          <cell r="F3638" t="str">
            <v>B-19</v>
          </cell>
          <cell r="G3638" t="str">
            <v>RB</v>
          </cell>
          <cell r="I3638" t="str">
            <v>Energy</v>
          </cell>
          <cell r="J3638" t="str">
            <v>Winter</v>
          </cell>
          <cell r="K3638" t="str">
            <v>Super Off</v>
          </cell>
          <cell r="O3638" t="str">
            <v>C</v>
          </cell>
          <cell r="T3638">
            <v>0</v>
          </cell>
        </row>
        <row r="3639">
          <cell r="F3639" t="str">
            <v>B-19</v>
          </cell>
          <cell r="G3639" t="str">
            <v>RB</v>
          </cell>
          <cell r="I3639" t="str">
            <v>Energy</v>
          </cell>
          <cell r="J3639" t="str">
            <v>Summer</v>
          </cell>
          <cell r="K3639" t="str">
            <v>Off Peak</v>
          </cell>
          <cell r="O3639" t="str">
            <v>C</v>
          </cell>
          <cell r="T3639">
            <v>0</v>
          </cell>
        </row>
        <row r="3640">
          <cell r="F3640" t="str">
            <v>B-19</v>
          </cell>
          <cell r="G3640" t="str">
            <v>RB</v>
          </cell>
          <cell r="I3640" t="str">
            <v>Energy</v>
          </cell>
          <cell r="J3640" t="str">
            <v>Summer</v>
          </cell>
          <cell r="K3640" t="str">
            <v>Part Peak</v>
          </cell>
          <cell r="O3640" t="str">
            <v>C</v>
          </cell>
          <cell r="T3640">
            <v>0</v>
          </cell>
        </row>
        <row r="3641">
          <cell r="F3641" t="str">
            <v>B-19</v>
          </cell>
          <cell r="G3641" t="str">
            <v>RB</v>
          </cell>
          <cell r="I3641" t="str">
            <v>Energy</v>
          </cell>
          <cell r="J3641" t="str">
            <v>Summer</v>
          </cell>
          <cell r="K3641" t="str">
            <v>Peak</v>
          </cell>
          <cell r="O3641" t="str">
            <v>C</v>
          </cell>
          <cell r="T3641">
            <v>0</v>
          </cell>
        </row>
        <row r="3642">
          <cell r="F3642" t="str">
            <v>B-19</v>
          </cell>
          <cell r="G3642" t="str">
            <v>RB</v>
          </cell>
          <cell r="I3642" t="str">
            <v>Energy</v>
          </cell>
          <cell r="J3642" t="str">
            <v>Winter</v>
          </cell>
          <cell r="K3642" t="str">
            <v>Off Peak</v>
          </cell>
          <cell r="O3642" t="str">
            <v>C</v>
          </cell>
          <cell r="T3642">
            <v>0</v>
          </cell>
        </row>
        <row r="3643">
          <cell r="F3643" t="str">
            <v>B-19</v>
          </cell>
          <cell r="G3643" t="str">
            <v>RB</v>
          </cell>
          <cell r="I3643" t="str">
            <v>Energy</v>
          </cell>
          <cell r="J3643" t="str">
            <v>Winter</v>
          </cell>
          <cell r="K3643" t="str">
            <v>Part Peak</v>
          </cell>
          <cell r="O3643" t="str">
            <v>C</v>
          </cell>
          <cell r="T3643">
            <v>0</v>
          </cell>
        </row>
        <row r="3644">
          <cell r="F3644" t="str">
            <v>B-19</v>
          </cell>
          <cell r="G3644" t="str">
            <v>RB</v>
          </cell>
          <cell r="I3644" t="str">
            <v>Energy</v>
          </cell>
          <cell r="J3644" t="str">
            <v>Winter</v>
          </cell>
          <cell r="K3644" t="str">
            <v>Super Off</v>
          </cell>
          <cell r="O3644" t="str">
            <v>C</v>
          </cell>
          <cell r="T3644">
            <v>0</v>
          </cell>
        </row>
        <row r="3645">
          <cell r="F3645" t="str">
            <v>B-19</v>
          </cell>
          <cell r="G3645" t="str">
            <v>RBC</v>
          </cell>
          <cell r="I3645" t="str">
            <v>DL</v>
          </cell>
          <cell r="J3645" t="str">
            <v>N/A</v>
          </cell>
          <cell r="K3645" t="str">
            <v>N/A</v>
          </cell>
          <cell r="O3645" t="str">
            <v>C</v>
          </cell>
          <cell r="T3645">
            <v>0</v>
          </cell>
        </row>
        <row r="3646">
          <cell r="F3646" t="str">
            <v>B-19</v>
          </cell>
          <cell r="G3646" t="str">
            <v>RBC</v>
          </cell>
          <cell r="I3646" t="str">
            <v>DL</v>
          </cell>
          <cell r="J3646" t="str">
            <v>N/A</v>
          </cell>
          <cell r="K3646" t="str">
            <v>N/A</v>
          </cell>
          <cell r="O3646" t="str">
            <v>C</v>
          </cell>
          <cell r="T3646">
            <v>0</v>
          </cell>
        </row>
        <row r="3647">
          <cell r="F3647" t="str">
            <v>B-19</v>
          </cell>
          <cell r="G3647" t="str">
            <v>RBC</v>
          </cell>
          <cell r="I3647" t="str">
            <v>DL</v>
          </cell>
          <cell r="J3647" t="str">
            <v>N/A</v>
          </cell>
          <cell r="K3647" t="str">
            <v>N/A</v>
          </cell>
          <cell r="O3647" t="str">
            <v>C</v>
          </cell>
          <cell r="T3647">
            <v>0</v>
          </cell>
        </row>
        <row r="3648">
          <cell r="F3648" t="str">
            <v>B-19</v>
          </cell>
          <cell r="G3648" t="str">
            <v>RBC</v>
          </cell>
          <cell r="I3648" t="str">
            <v>DL</v>
          </cell>
          <cell r="J3648" t="str">
            <v>N/A</v>
          </cell>
          <cell r="K3648" t="str">
            <v>N/A</v>
          </cell>
          <cell r="O3648" t="str">
            <v>C</v>
          </cell>
          <cell r="T3648">
            <v>0</v>
          </cell>
        </row>
        <row r="3649">
          <cell r="F3649" t="str">
            <v>B-19</v>
          </cell>
          <cell r="G3649" t="str">
            <v>RBC</v>
          </cell>
          <cell r="I3649" t="str">
            <v>Energy</v>
          </cell>
          <cell r="J3649" t="str">
            <v>Summer</v>
          </cell>
          <cell r="K3649" t="str">
            <v>Off Peak</v>
          </cell>
          <cell r="O3649" t="str">
            <v>C</v>
          </cell>
          <cell r="T3649">
            <v>106346.79036699999</v>
          </cell>
        </row>
        <row r="3650">
          <cell r="F3650" t="str">
            <v>B-19</v>
          </cell>
          <cell r="G3650" t="str">
            <v>RBC</v>
          </cell>
          <cell r="I3650" t="str">
            <v>Energy</v>
          </cell>
          <cell r="J3650" t="str">
            <v>Summer</v>
          </cell>
          <cell r="K3650" t="str">
            <v>Off Peak</v>
          </cell>
          <cell r="O3650" t="str">
            <v>C</v>
          </cell>
          <cell r="T3650">
            <v>1102134.9754909999</v>
          </cell>
        </row>
        <row r="3651">
          <cell r="F3651" t="str">
            <v>B-19</v>
          </cell>
          <cell r="G3651" t="str">
            <v>RBC</v>
          </cell>
          <cell r="I3651" t="str">
            <v>Energy</v>
          </cell>
          <cell r="J3651" t="str">
            <v>Summer</v>
          </cell>
          <cell r="K3651" t="str">
            <v>Part Peak</v>
          </cell>
          <cell r="O3651" t="str">
            <v>C</v>
          </cell>
          <cell r="T3651">
            <v>34538.979188999998</v>
          </cell>
        </row>
        <row r="3652">
          <cell r="F3652" t="str">
            <v>B-19</v>
          </cell>
          <cell r="G3652" t="str">
            <v>RBC</v>
          </cell>
          <cell r="I3652" t="str">
            <v>Energy</v>
          </cell>
          <cell r="J3652" t="str">
            <v>Summer</v>
          </cell>
          <cell r="K3652" t="str">
            <v>Part Peak</v>
          </cell>
          <cell r="O3652" t="str">
            <v>C</v>
          </cell>
          <cell r="T3652">
            <v>298268.03042800003</v>
          </cell>
        </row>
        <row r="3653">
          <cell r="F3653" t="str">
            <v>B-19</v>
          </cell>
          <cell r="G3653" t="str">
            <v>RBC</v>
          </cell>
          <cell r="I3653" t="str">
            <v>Energy</v>
          </cell>
          <cell r="J3653" t="str">
            <v>Summer</v>
          </cell>
          <cell r="K3653" t="str">
            <v>Peak</v>
          </cell>
          <cell r="O3653" t="str">
            <v>C</v>
          </cell>
          <cell r="T3653">
            <v>51078.024250000002</v>
          </cell>
        </row>
        <row r="3654">
          <cell r="F3654" t="str">
            <v>B-19</v>
          </cell>
          <cell r="G3654" t="str">
            <v>RBC</v>
          </cell>
          <cell r="I3654" t="str">
            <v>Energy</v>
          </cell>
          <cell r="J3654" t="str">
            <v>Summer</v>
          </cell>
          <cell r="K3654" t="str">
            <v>Peak</v>
          </cell>
          <cell r="O3654" t="str">
            <v>C</v>
          </cell>
          <cell r="T3654">
            <v>537414.47957799991</v>
          </cell>
        </row>
        <row r="3655">
          <cell r="F3655" t="str">
            <v>B-19</v>
          </cell>
          <cell r="G3655" t="str">
            <v>RBC</v>
          </cell>
          <cell r="I3655" t="str">
            <v>Energy</v>
          </cell>
          <cell r="J3655" t="str">
            <v>Winter</v>
          </cell>
          <cell r="K3655" t="str">
            <v>Off Peak</v>
          </cell>
          <cell r="O3655" t="str">
            <v>C</v>
          </cell>
          <cell r="T3655">
            <v>176420.274118</v>
          </cell>
        </row>
        <row r="3656">
          <cell r="F3656" t="str">
            <v>B-19</v>
          </cell>
          <cell r="G3656" t="str">
            <v>RBC</v>
          </cell>
          <cell r="I3656" t="str">
            <v>Energy</v>
          </cell>
          <cell r="J3656" t="str">
            <v>Winter</v>
          </cell>
          <cell r="K3656" t="str">
            <v>Off Peak</v>
          </cell>
          <cell r="O3656" t="str">
            <v>C</v>
          </cell>
          <cell r="T3656">
            <v>10656142.110909</v>
          </cell>
        </row>
        <row r="3657">
          <cell r="F3657" t="str">
            <v>B-19</v>
          </cell>
          <cell r="G3657" t="str">
            <v>RBC</v>
          </cell>
          <cell r="I3657" t="str">
            <v>Energy</v>
          </cell>
          <cell r="J3657" t="str">
            <v>Winter</v>
          </cell>
          <cell r="K3657" t="str">
            <v>Part Peak</v>
          </cell>
          <cell r="O3657" t="str">
            <v>C</v>
          </cell>
          <cell r="T3657">
            <v>58522.121784000003</v>
          </cell>
        </row>
        <row r="3658">
          <cell r="F3658" t="str">
            <v>B-19</v>
          </cell>
          <cell r="G3658" t="str">
            <v>RBC</v>
          </cell>
          <cell r="I3658" t="str">
            <v>Energy</v>
          </cell>
          <cell r="J3658" t="str">
            <v>Winter</v>
          </cell>
          <cell r="K3658" t="str">
            <v>Part Peak</v>
          </cell>
          <cell r="O3658" t="str">
            <v>C</v>
          </cell>
          <cell r="T3658">
            <v>4050015.5388709996</v>
          </cell>
        </row>
        <row r="3659">
          <cell r="F3659" t="str">
            <v>B-19</v>
          </cell>
          <cell r="G3659" t="str">
            <v>RBC</v>
          </cell>
          <cell r="I3659" t="str">
            <v>Energy</v>
          </cell>
          <cell r="J3659" t="str">
            <v>Winter</v>
          </cell>
          <cell r="K3659" t="str">
            <v>Super Off</v>
          </cell>
          <cell r="O3659" t="str">
            <v>C</v>
          </cell>
          <cell r="T3659">
            <v>20145.090316999998</v>
          </cell>
        </row>
        <row r="3660">
          <cell r="F3660" t="str">
            <v>B-19</v>
          </cell>
          <cell r="G3660" t="str">
            <v>RBC</v>
          </cell>
          <cell r="I3660" t="str">
            <v>Energy</v>
          </cell>
          <cell r="J3660" t="str">
            <v>Winter</v>
          </cell>
          <cell r="K3660" t="str">
            <v>Super Off</v>
          </cell>
          <cell r="O3660" t="str">
            <v>C</v>
          </cell>
          <cell r="T3660">
            <v>276524.17607500002</v>
          </cell>
        </row>
        <row r="3661">
          <cell r="F3661" t="str">
            <v>B-19</v>
          </cell>
          <cell r="G3661" t="str">
            <v>RBC</v>
          </cell>
          <cell r="I3661" t="str">
            <v>Energy</v>
          </cell>
          <cell r="J3661" t="str">
            <v>Summer</v>
          </cell>
          <cell r="K3661" t="str">
            <v>Off Peak</v>
          </cell>
          <cell r="O3661" t="str">
            <v>C</v>
          </cell>
          <cell r="T3661">
            <v>106346.79036699999</v>
          </cell>
        </row>
        <row r="3662">
          <cell r="F3662" t="str">
            <v>B-19</v>
          </cell>
          <cell r="G3662" t="str">
            <v>RBC</v>
          </cell>
          <cell r="I3662" t="str">
            <v>Energy</v>
          </cell>
          <cell r="J3662" t="str">
            <v>Summer</v>
          </cell>
          <cell r="K3662" t="str">
            <v>Off Peak</v>
          </cell>
          <cell r="O3662" t="str">
            <v>C</v>
          </cell>
          <cell r="T3662">
            <v>1102134.9754909999</v>
          </cell>
        </row>
        <row r="3663">
          <cell r="F3663" t="str">
            <v>B-19</v>
          </cell>
          <cell r="G3663" t="str">
            <v>RBC</v>
          </cell>
          <cell r="I3663" t="str">
            <v>Energy</v>
          </cell>
          <cell r="J3663" t="str">
            <v>Summer</v>
          </cell>
          <cell r="K3663" t="str">
            <v>Part Peak</v>
          </cell>
          <cell r="O3663" t="str">
            <v>C</v>
          </cell>
          <cell r="T3663">
            <v>34538.979188999998</v>
          </cell>
        </row>
        <row r="3664">
          <cell r="F3664" t="str">
            <v>B-19</v>
          </cell>
          <cell r="G3664" t="str">
            <v>RBC</v>
          </cell>
          <cell r="I3664" t="str">
            <v>Energy</v>
          </cell>
          <cell r="J3664" t="str">
            <v>Summer</v>
          </cell>
          <cell r="K3664" t="str">
            <v>Part Peak</v>
          </cell>
          <cell r="O3664" t="str">
            <v>C</v>
          </cell>
          <cell r="T3664">
            <v>298268.03042800003</v>
          </cell>
        </row>
        <row r="3665">
          <cell r="F3665" t="str">
            <v>B-19</v>
          </cell>
          <cell r="G3665" t="str">
            <v>RBC</v>
          </cell>
          <cell r="I3665" t="str">
            <v>Energy</v>
          </cell>
          <cell r="J3665" t="str">
            <v>Summer</v>
          </cell>
          <cell r="K3665" t="str">
            <v>Peak</v>
          </cell>
          <cell r="O3665" t="str">
            <v>C</v>
          </cell>
          <cell r="T3665">
            <v>51078.024250000002</v>
          </cell>
        </row>
        <row r="3666">
          <cell r="F3666" t="str">
            <v>B-19</v>
          </cell>
          <cell r="G3666" t="str">
            <v>RBC</v>
          </cell>
          <cell r="I3666" t="str">
            <v>Energy</v>
          </cell>
          <cell r="J3666" t="str">
            <v>Summer</v>
          </cell>
          <cell r="K3666" t="str">
            <v>Peak</v>
          </cell>
          <cell r="O3666" t="str">
            <v>C</v>
          </cell>
          <cell r="T3666">
            <v>537414.47957799991</v>
          </cell>
        </row>
        <row r="3667">
          <cell r="F3667" t="str">
            <v>B-19</v>
          </cell>
          <cell r="G3667" t="str">
            <v>RBC</v>
          </cell>
          <cell r="I3667" t="str">
            <v>Energy</v>
          </cell>
          <cell r="J3667" t="str">
            <v>Winter</v>
          </cell>
          <cell r="K3667" t="str">
            <v>Off Peak</v>
          </cell>
          <cell r="O3667" t="str">
            <v>C</v>
          </cell>
          <cell r="T3667">
            <v>176420.274118</v>
          </cell>
        </row>
        <row r="3668">
          <cell r="F3668" t="str">
            <v>B-19</v>
          </cell>
          <cell r="G3668" t="str">
            <v>RBC</v>
          </cell>
          <cell r="I3668" t="str">
            <v>Energy</v>
          </cell>
          <cell r="J3668" t="str">
            <v>Winter</v>
          </cell>
          <cell r="K3668" t="str">
            <v>Off Peak</v>
          </cell>
          <cell r="O3668" t="str">
            <v>C</v>
          </cell>
          <cell r="T3668">
            <v>10656142.110909</v>
          </cell>
        </row>
        <row r="3669">
          <cell r="F3669" t="str">
            <v>B-19</v>
          </cell>
          <cell r="G3669" t="str">
            <v>RBC</v>
          </cell>
          <cell r="I3669" t="str">
            <v>Energy</v>
          </cell>
          <cell r="J3669" t="str">
            <v>Winter</v>
          </cell>
          <cell r="K3669" t="str">
            <v>Part Peak</v>
          </cell>
          <cell r="O3669" t="str">
            <v>C</v>
          </cell>
          <cell r="T3669">
            <v>58522.121784000003</v>
          </cell>
        </row>
        <row r="3670">
          <cell r="F3670" t="str">
            <v>B-19</v>
          </cell>
          <cell r="G3670" t="str">
            <v>RBC</v>
          </cell>
          <cell r="I3670" t="str">
            <v>Energy</v>
          </cell>
          <cell r="J3670" t="str">
            <v>Winter</v>
          </cell>
          <cell r="K3670" t="str">
            <v>Part Peak</v>
          </cell>
          <cell r="O3670" t="str">
            <v>C</v>
          </cell>
          <cell r="T3670">
            <v>4050015.5388709996</v>
          </cell>
        </row>
        <row r="3671">
          <cell r="F3671" t="str">
            <v>B-19</v>
          </cell>
          <cell r="G3671" t="str">
            <v>RBC</v>
          </cell>
          <cell r="I3671" t="str">
            <v>Energy</v>
          </cell>
          <cell r="J3671" t="str">
            <v>Winter</v>
          </cell>
          <cell r="K3671" t="str">
            <v>Super Off</v>
          </cell>
          <cell r="O3671" t="str">
            <v>C</v>
          </cell>
          <cell r="T3671">
            <v>20145.090316999998</v>
          </cell>
        </row>
        <row r="3672">
          <cell r="F3672" t="str">
            <v>B-19</v>
          </cell>
          <cell r="G3672" t="str">
            <v>RBC</v>
          </cell>
          <cell r="I3672" t="str">
            <v>Energy</v>
          </cell>
          <cell r="J3672" t="str">
            <v>Winter</v>
          </cell>
          <cell r="K3672" t="str">
            <v>Super Off</v>
          </cell>
          <cell r="O3672" t="str">
            <v>C</v>
          </cell>
          <cell r="T3672">
            <v>276524.17607500002</v>
          </cell>
        </row>
        <row r="3673">
          <cell r="F3673" t="str">
            <v>B-19</v>
          </cell>
          <cell r="G3673" t="str">
            <v>RBC</v>
          </cell>
          <cell r="I3673" t="str">
            <v>Energy</v>
          </cell>
          <cell r="J3673" t="str">
            <v>Summer</v>
          </cell>
          <cell r="K3673" t="str">
            <v>Off Peak</v>
          </cell>
          <cell r="O3673" t="str">
            <v>C</v>
          </cell>
          <cell r="T3673">
            <v>0</v>
          </cell>
        </row>
        <row r="3674">
          <cell r="F3674" t="str">
            <v>B-19</v>
          </cell>
          <cell r="G3674" t="str">
            <v>RBC</v>
          </cell>
          <cell r="I3674" t="str">
            <v>Energy</v>
          </cell>
          <cell r="J3674" t="str">
            <v>Summer</v>
          </cell>
          <cell r="K3674" t="str">
            <v>Off Peak</v>
          </cell>
          <cell r="O3674" t="str">
            <v>C</v>
          </cell>
          <cell r="T3674">
            <v>0</v>
          </cell>
        </row>
        <row r="3675">
          <cell r="F3675" t="str">
            <v>B-19</v>
          </cell>
          <cell r="G3675" t="str">
            <v>RBC</v>
          </cell>
          <cell r="I3675" t="str">
            <v>Energy</v>
          </cell>
          <cell r="J3675" t="str">
            <v>Summer</v>
          </cell>
          <cell r="K3675" t="str">
            <v>Off Peak</v>
          </cell>
          <cell r="O3675" t="str">
            <v>C</v>
          </cell>
          <cell r="T3675">
            <v>0</v>
          </cell>
        </row>
        <row r="3676">
          <cell r="F3676" t="str">
            <v>B-19</v>
          </cell>
          <cell r="G3676" t="str">
            <v>RBC</v>
          </cell>
          <cell r="I3676" t="str">
            <v>Energy</v>
          </cell>
          <cell r="J3676" t="str">
            <v>Summer</v>
          </cell>
          <cell r="K3676" t="str">
            <v>Part Peak</v>
          </cell>
          <cell r="O3676" t="str">
            <v>C</v>
          </cell>
          <cell r="T3676">
            <v>0</v>
          </cell>
        </row>
        <row r="3677">
          <cell r="F3677" t="str">
            <v>B-19</v>
          </cell>
          <cell r="G3677" t="str">
            <v>RBC</v>
          </cell>
          <cell r="I3677" t="str">
            <v>Energy</v>
          </cell>
          <cell r="J3677" t="str">
            <v>Summer</v>
          </cell>
          <cell r="K3677" t="str">
            <v>Part Peak</v>
          </cell>
          <cell r="O3677" t="str">
            <v>C</v>
          </cell>
          <cell r="T3677">
            <v>0</v>
          </cell>
        </row>
        <row r="3678">
          <cell r="F3678" t="str">
            <v>B-19</v>
          </cell>
          <cell r="G3678" t="str">
            <v>RBC</v>
          </cell>
          <cell r="I3678" t="str">
            <v>Energy</v>
          </cell>
          <cell r="J3678" t="str">
            <v>Summer</v>
          </cell>
          <cell r="K3678" t="str">
            <v>Part Peak</v>
          </cell>
          <cell r="O3678" t="str">
            <v>C</v>
          </cell>
          <cell r="T3678">
            <v>0</v>
          </cell>
        </row>
        <row r="3679">
          <cell r="F3679" t="str">
            <v>B-19</v>
          </cell>
          <cell r="G3679" t="str">
            <v>RBC</v>
          </cell>
          <cell r="I3679" t="str">
            <v>Energy</v>
          </cell>
          <cell r="J3679" t="str">
            <v>Summer</v>
          </cell>
          <cell r="K3679" t="str">
            <v>Peak</v>
          </cell>
          <cell r="O3679" t="str">
            <v>C</v>
          </cell>
          <cell r="T3679">
            <v>0</v>
          </cell>
        </row>
        <row r="3680">
          <cell r="F3680" t="str">
            <v>B-19</v>
          </cell>
          <cell r="G3680" t="str">
            <v>RBC</v>
          </cell>
          <cell r="I3680" t="str">
            <v>Energy</v>
          </cell>
          <cell r="J3680" t="str">
            <v>Summer</v>
          </cell>
          <cell r="K3680" t="str">
            <v>Peak</v>
          </cell>
          <cell r="O3680" t="str">
            <v>C</v>
          </cell>
          <cell r="T3680">
            <v>0</v>
          </cell>
        </row>
        <row r="3681">
          <cell r="F3681" t="str">
            <v>B-19</v>
          </cell>
          <cell r="G3681" t="str">
            <v>RBC</v>
          </cell>
          <cell r="I3681" t="str">
            <v>Energy</v>
          </cell>
          <cell r="J3681" t="str">
            <v>Summer</v>
          </cell>
          <cell r="K3681" t="str">
            <v>Peak</v>
          </cell>
          <cell r="O3681" t="str">
            <v>C</v>
          </cell>
          <cell r="T3681">
            <v>0</v>
          </cell>
        </row>
        <row r="3682">
          <cell r="F3682" t="str">
            <v>B-19</v>
          </cell>
          <cell r="G3682" t="str">
            <v>RBC</v>
          </cell>
          <cell r="I3682" t="str">
            <v>Energy</v>
          </cell>
          <cell r="J3682" t="str">
            <v>Winter</v>
          </cell>
          <cell r="K3682" t="str">
            <v>Off Peak</v>
          </cell>
          <cell r="O3682" t="str">
            <v>C</v>
          </cell>
          <cell r="T3682">
            <v>0</v>
          </cell>
        </row>
        <row r="3683">
          <cell r="F3683" t="str">
            <v>B-19</v>
          </cell>
          <cell r="G3683" t="str">
            <v>RBC</v>
          </cell>
          <cell r="I3683" t="str">
            <v>Energy</v>
          </cell>
          <cell r="J3683" t="str">
            <v>Winter</v>
          </cell>
          <cell r="K3683" t="str">
            <v>Off Peak</v>
          </cell>
          <cell r="O3683" t="str">
            <v>C</v>
          </cell>
          <cell r="T3683">
            <v>0</v>
          </cell>
        </row>
        <row r="3684">
          <cell r="F3684" t="str">
            <v>B-19</v>
          </cell>
          <cell r="G3684" t="str">
            <v>RBC</v>
          </cell>
          <cell r="I3684" t="str">
            <v>Energy</v>
          </cell>
          <cell r="J3684" t="str">
            <v>Winter</v>
          </cell>
          <cell r="K3684" t="str">
            <v>Off Peak</v>
          </cell>
          <cell r="O3684" t="str">
            <v>C</v>
          </cell>
          <cell r="T3684">
            <v>0</v>
          </cell>
        </row>
        <row r="3685">
          <cell r="F3685" t="str">
            <v>B-19</v>
          </cell>
          <cell r="G3685" t="str">
            <v>RBC</v>
          </cell>
          <cell r="I3685" t="str">
            <v>Energy</v>
          </cell>
          <cell r="J3685" t="str">
            <v>Winter</v>
          </cell>
          <cell r="K3685" t="str">
            <v>Part Peak</v>
          </cell>
          <cell r="O3685" t="str">
            <v>C</v>
          </cell>
          <cell r="T3685">
            <v>0</v>
          </cell>
        </row>
        <row r="3686">
          <cell r="F3686" t="str">
            <v>B-19</v>
          </cell>
          <cell r="G3686" t="str">
            <v>RBC</v>
          </cell>
          <cell r="I3686" t="str">
            <v>Energy</v>
          </cell>
          <cell r="J3686" t="str">
            <v>Winter</v>
          </cell>
          <cell r="K3686" t="str">
            <v>Part Peak</v>
          </cell>
          <cell r="O3686" t="str">
            <v>C</v>
          </cell>
          <cell r="T3686">
            <v>0</v>
          </cell>
        </row>
        <row r="3687">
          <cell r="F3687" t="str">
            <v>B-19</v>
          </cell>
          <cell r="G3687" t="str">
            <v>RBC</v>
          </cell>
          <cell r="I3687" t="str">
            <v>Energy</v>
          </cell>
          <cell r="J3687" t="str">
            <v>Winter</v>
          </cell>
          <cell r="K3687" t="str">
            <v>Part Peak</v>
          </cell>
          <cell r="O3687" t="str">
            <v>C</v>
          </cell>
          <cell r="T3687">
            <v>0</v>
          </cell>
        </row>
        <row r="3688">
          <cell r="F3688" t="str">
            <v>B-19</v>
          </cell>
          <cell r="G3688" t="str">
            <v>RBC</v>
          </cell>
          <cell r="I3688" t="str">
            <v>Energy</v>
          </cell>
          <cell r="J3688" t="str">
            <v>Winter</v>
          </cell>
          <cell r="K3688" t="str">
            <v>Super Off</v>
          </cell>
          <cell r="O3688" t="str">
            <v>C</v>
          </cell>
          <cell r="T3688">
            <v>0</v>
          </cell>
        </row>
        <row r="3689">
          <cell r="F3689" t="str">
            <v>B-19</v>
          </cell>
          <cell r="G3689" t="str">
            <v>RBC</v>
          </cell>
          <cell r="I3689" t="str">
            <v>Energy</v>
          </cell>
          <cell r="J3689" t="str">
            <v>Winter</v>
          </cell>
          <cell r="K3689" t="str">
            <v>Super Off</v>
          </cell>
          <cell r="O3689" t="str">
            <v>C</v>
          </cell>
          <cell r="T3689">
            <v>0</v>
          </cell>
        </row>
        <row r="3690">
          <cell r="F3690" t="str">
            <v>B-19</v>
          </cell>
          <cell r="G3690" t="str">
            <v>RBC</v>
          </cell>
          <cell r="I3690" t="str">
            <v>Energy</v>
          </cell>
          <cell r="J3690" t="str">
            <v>Winter</v>
          </cell>
          <cell r="K3690" t="str">
            <v>Super Off</v>
          </cell>
          <cell r="O3690" t="str">
            <v>C</v>
          </cell>
          <cell r="T3690">
            <v>0</v>
          </cell>
        </row>
        <row r="3691">
          <cell r="F3691" t="str">
            <v>B-19</v>
          </cell>
          <cell r="G3691" t="str">
            <v>RBC</v>
          </cell>
          <cell r="I3691" t="str">
            <v>Energy</v>
          </cell>
          <cell r="J3691" t="str">
            <v>Summer</v>
          </cell>
          <cell r="K3691" t="str">
            <v>Off Peak</v>
          </cell>
          <cell r="O3691" t="str">
            <v>C</v>
          </cell>
          <cell r="T3691">
            <v>0</v>
          </cell>
        </row>
        <row r="3692">
          <cell r="F3692" t="str">
            <v>B-19</v>
          </cell>
          <cell r="G3692" t="str">
            <v>RBC</v>
          </cell>
          <cell r="I3692" t="str">
            <v>Energy</v>
          </cell>
          <cell r="J3692" t="str">
            <v>Summer</v>
          </cell>
          <cell r="K3692" t="str">
            <v>Part Peak</v>
          </cell>
          <cell r="O3692" t="str">
            <v>C</v>
          </cell>
          <cell r="T3692">
            <v>0</v>
          </cell>
        </row>
        <row r="3693">
          <cell r="F3693" t="str">
            <v>B-19</v>
          </cell>
          <cell r="G3693" t="str">
            <v>RBC</v>
          </cell>
          <cell r="I3693" t="str">
            <v>Energy</v>
          </cell>
          <cell r="J3693" t="str">
            <v>Summer</v>
          </cell>
          <cell r="K3693" t="str">
            <v>Peak</v>
          </cell>
          <cell r="O3693" t="str">
            <v>C</v>
          </cell>
          <cell r="T3693">
            <v>0</v>
          </cell>
        </row>
        <row r="3694">
          <cell r="F3694" t="str">
            <v>B-19</v>
          </cell>
          <cell r="G3694" t="str">
            <v>RBC</v>
          </cell>
          <cell r="I3694" t="str">
            <v>Energy</v>
          </cell>
          <cell r="J3694" t="str">
            <v>Winter</v>
          </cell>
          <cell r="K3694" t="str">
            <v>Off Peak</v>
          </cell>
          <cell r="O3694" t="str">
            <v>C</v>
          </cell>
          <cell r="T3694">
            <v>0</v>
          </cell>
        </row>
        <row r="3695">
          <cell r="F3695" t="str">
            <v>B-19</v>
          </cell>
          <cell r="G3695" t="str">
            <v>RBC</v>
          </cell>
          <cell r="I3695" t="str">
            <v>Energy</v>
          </cell>
          <cell r="J3695" t="str">
            <v>Winter</v>
          </cell>
          <cell r="K3695" t="str">
            <v>Part Peak</v>
          </cell>
          <cell r="O3695" t="str">
            <v>C</v>
          </cell>
          <cell r="T3695">
            <v>0</v>
          </cell>
        </row>
        <row r="3696">
          <cell r="F3696" t="str">
            <v>B-19</v>
          </cell>
          <cell r="G3696" t="str">
            <v>RBC</v>
          </cell>
          <cell r="I3696" t="str">
            <v>Energy</v>
          </cell>
          <cell r="J3696" t="str">
            <v>Winter</v>
          </cell>
          <cell r="K3696" t="str">
            <v>Super Off</v>
          </cell>
          <cell r="O3696" t="str">
            <v>C</v>
          </cell>
          <cell r="T3696">
            <v>0</v>
          </cell>
        </row>
        <row r="3697">
          <cell r="F3697" t="str">
            <v>B-19</v>
          </cell>
          <cell r="G3697" t="str">
            <v>WH</v>
          </cell>
          <cell r="I3697" t="str">
            <v>DL</v>
          </cell>
          <cell r="J3697" t="str">
            <v>N/A</v>
          </cell>
          <cell r="K3697" t="str">
            <v>N/A</v>
          </cell>
          <cell r="O3697" t="str">
            <v>C</v>
          </cell>
          <cell r="T3697">
            <v>0</v>
          </cell>
        </row>
        <row r="3698">
          <cell r="F3698" t="str">
            <v>B-19</v>
          </cell>
          <cell r="G3698" t="str">
            <v>WH</v>
          </cell>
          <cell r="I3698" t="str">
            <v>DL</v>
          </cell>
          <cell r="J3698" t="str">
            <v>N/A</v>
          </cell>
          <cell r="K3698" t="str">
            <v>N/A</v>
          </cell>
          <cell r="O3698" t="str">
            <v>C</v>
          </cell>
          <cell r="T3698">
            <v>0</v>
          </cell>
        </row>
        <row r="3699">
          <cell r="F3699" t="str">
            <v>B-19</v>
          </cell>
          <cell r="G3699" t="str">
            <v>WH</v>
          </cell>
          <cell r="I3699" t="str">
            <v>DL</v>
          </cell>
          <cell r="J3699" t="str">
            <v>N/A</v>
          </cell>
          <cell r="K3699" t="str">
            <v>N/A</v>
          </cell>
          <cell r="O3699" t="str">
            <v>C</v>
          </cell>
          <cell r="T3699">
            <v>0</v>
          </cell>
        </row>
        <row r="3700">
          <cell r="F3700" t="str">
            <v>B-19</v>
          </cell>
          <cell r="G3700" t="str">
            <v>WH</v>
          </cell>
          <cell r="I3700" t="str">
            <v>DL</v>
          </cell>
          <cell r="J3700" t="str">
            <v>N/A</v>
          </cell>
          <cell r="K3700" t="str">
            <v>N/A</v>
          </cell>
          <cell r="O3700" t="str">
            <v>C</v>
          </cell>
          <cell r="T3700">
            <v>0</v>
          </cell>
        </row>
        <row r="3701">
          <cell r="F3701" t="str">
            <v>B-19</v>
          </cell>
          <cell r="G3701" t="str">
            <v>WH</v>
          </cell>
          <cell r="I3701" t="str">
            <v>Energy</v>
          </cell>
          <cell r="J3701" t="str">
            <v>Summer</v>
          </cell>
          <cell r="K3701" t="str">
            <v>Off Peak</v>
          </cell>
          <cell r="O3701" t="str">
            <v>C</v>
          </cell>
          <cell r="T3701">
            <v>106346.79036699999</v>
          </cell>
        </row>
        <row r="3702">
          <cell r="F3702" t="str">
            <v>B-19</v>
          </cell>
          <cell r="G3702" t="str">
            <v>WH</v>
          </cell>
          <cell r="I3702" t="str">
            <v>Energy</v>
          </cell>
          <cell r="J3702" t="str">
            <v>Summer</v>
          </cell>
          <cell r="K3702" t="str">
            <v>Off Peak</v>
          </cell>
          <cell r="O3702" t="str">
            <v>C</v>
          </cell>
          <cell r="T3702">
            <v>1102134.9754909999</v>
          </cell>
        </row>
        <row r="3703">
          <cell r="F3703" t="str">
            <v>B-19</v>
          </cell>
          <cell r="G3703" t="str">
            <v>WH</v>
          </cell>
          <cell r="I3703" t="str">
            <v>Energy</v>
          </cell>
          <cell r="J3703" t="str">
            <v>Summer</v>
          </cell>
          <cell r="K3703" t="str">
            <v>Part Peak</v>
          </cell>
          <cell r="O3703" t="str">
            <v>C</v>
          </cell>
          <cell r="T3703">
            <v>34538.979188999998</v>
          </cell>
        </row>
        <row r="3704">
          <cell r="F3704" t="str">
            <v>B-19</v>
          </cell>
          <cell r="G3704" t="str">
            <v>WH</v>
          </cell>
          <cell r="I3704" t="str">
            <v>Energy</v>
          </cell>
          <cell r="J3704" t="str">
            <v>Summer</v>
          </cell>
          <cell r="K3704" t="str">
            <v>Part Peak</v>
          </cell>
          <cell r="O3704" t="str">
            <v>C</v>
          </cell>
          <cell r="T3704">
            <v>298268.03042800003</v>
          </cell>
        </row>
        <row r="3705">
          <cell r="F3705" t="str">
            <v>B-19</v>
          </cell>
          <cell r="G3705" t="str">
            <v>WH</v>
          </cell>
          <cell r="I3705" t="str">
            <v>Energy</v>
          </cell>
          <cell r="J3705" t="str">
            <v>Summer</v>
          </cell>
          <cell r="K3705" t="str">
            <v>Peak</v>
          </cell>
          <cell r="O3705" t="str">
            <v>C</v>
          </cell>
          <cell r="T3705">
            <v>51078.024250000002</v>
          </cell>
        </row>
        <row r="3706">
          <cell r="F3706" t="str">
            <v>B-19</v>
          </cell>
          <cell r="G3706" t="str">
            <v>WH</v>
          </cell>
          <cell r="I3706" t="str">
            <v>Energy</v>
          </cell>
          <cell r="J3706" t="str">
            <v>Summer</v>
          </cell>
          <cell r="K3706" t="str">
            <v>Peak</v>
          </cell>
          <cell r="O3706" t="str">
            <v>C</v>
          </cell>
          <cell r="T3706">
            <v>537414.47957799991</v>
          </cell>
        </row>
        <row r="3707">
          <cell r="F3707" t="str">
            <v>B-19</v>
          </cell>
          <cell r="G3707" t="str">
            <v>WH</v>
          </cell>
          <cell r="I3707" t="str">
            <v>Energy</v>
          </cell>
          <cell r="J3707" t="str">
            <v>Winter</v>
          </cell>
          <cell r="K3707" t="str">
            <v>Off Peak</v>
          </cell>
          <cell r="O3707" t="str">
            <v>C</v>
          </cell>
          <cell r="T3707">
            <v>176420.274118</v>
          </cell>
        </row>
        <row r="3708">
          <cell r="F3708" t="str">
            <v>B-19</v>
          </cell>
          <cell r="G3708" t="str">
            <v>WH</v>
          </cell>
          <cell r="I3708" t="str">
            <v>Energy</v>
          </cell>
          <cell r="J3708" t="str">
            <v>Winter</v>
          </cell>
          <cell r="K3708" t="str">
            <v>Off Peak</v>
          </cell>
          <cell r="O3708" t="str">
            <v>C</v>
          </cell>
          <cell r="T3708">
            <v>10656142.110909</v>
          </cell>
        </row>
        <row r="3709">
          <cell r="F3709" t="str">
            <v>B-19</v>
          </cell>
          <cell r="G3709" t="str">
            <v>WH</v>
          </cell>
          <cell r="I3709" t="str">
            <v>Energy</v>
          </cell>
          <cell r="J3709" t="str">
            <v>Winter</v>
          </cell>
          <cell r="K3709" t="str">
            <v>Part Peak</v>
          </cell>
          <cell r="O3709" t="str">
            <v>C</v>
          </cell>
          <cell r="T3709">
            <v>58522.121784000003</v>
          </cell>
        </row>
        <row r="3710">
          <cell r="F3710" t="str">
            <v>B-19</v>
          </cell>
          <cell r="G3710" t="str">
            <v>WH</v>
          </cell>
          <cell r="I3710" t="str">
            <v>Energy</v>
          </cell>
          <cell r="J3710" t="str">
            <v>Winter</v>
          </cell>
          <cell r="K3710" t="str">
            <v>Part Peak</v>
          </cell>
          <cell r="O3710" t="str">
            <v>C</v>
          </cell>
          <cell r="T3710">
            <v>4050015.5388709996</v>
          </cell>
        </row>
        <row r="3711">
          <cell r="F3711" t="str">
            <v>B-19</v>
          </cell>
          <cell r="G3711" t="str">
            <v>WH</v>
          </cell>
          <cell r="I3711" t="str">
            <v>Energy</v>
          </cell>
          <cell r="J3711" t="str">
            <v>Winter</v>
          </cell>
          <cell r="K3711" t="str">
            <v>Super Off</v>
          </cell>
          <cell r="O3711" t="str">
            <v>C</v>
          </cell>
          <cell r="T3711">
            <v>20145.090316999998</v>
          </cell>
        </row>
        <row r="3712">
          <cell r="F3712" t="str">
            <v>B-19</v>
          </cell>
          <cell r="G3712" t="str">
            <v>WH</v>
          </cell>
          <cell r="I3712" t="str">
            <v>Energy</v>
          </cell>
          <cell r="J3712" t="str">
            <v>Winter</v>
          </cell>
          <cell r="K3712" t="str">
            <v>Super Off</v>
          </cell>
          <cell r="O3712" t="str">
            <v>C</v>
          </cell>
          <cell r="T3712">
            <v>276524.17607500002</v>
          </cell>
        </row>
        <row r="3713">
          <cell r="F3713" t="str">
            <v>B-19</v>
          </cell>
          <cell r="G3713" t="str">
            <v>WH</v>
          </cell>
          <cell r="I3713" t="str">
            <v>Energy</v>
          </cell>
          <cell r="J3713" t="str">
            <v>Summer</v>
          </cell>
          <cell r="K3713" t="str">
            <v>Off Peak</v>
          </cell>
          <cell r="O3713" t="str">
            <v>C</v>
          </cell>
          <cell r="T3713">
            <v>0</v>
          </cell>
        </row>
        <row r="3714">
          <cell r="F3714" t="str">
            <v>B-19</v>
          </cell>
          <cell r="G3714" t="str">
            <v>WH</v>
          </cell>
          <cell r="I3714" t="str">
            <v>Energy</v>
          </cell>
          <cell r="J3714" t="str">
            <v>Summer</v>
          </cell>
          <cell r="K3714" t="str">
            <v>Off Peak</v>
          </cell>
          <cell r="O3714" t="str">
            <v>C</v>
          </cell>
          <cell r="T3714">
            <v>0</v>
          </cell>
        </row>
        <row r="3715">
          <cell r="F3715" t="str">
            <v>B-19</v>
          </cell>
          <cell r="G3715" t="str">
            <v>WH</v>
          </cell>
          <cell r="I3715" t="str">
            <v>Energy</v>
          </cell>
          <cell r="J3715" t="str">
            <v>Summer</v>
          </cell>
          <cell r="K3715" t="str">
            <v>Off Peak</v>
          </cell>
          <cell r="O3715" t="str">
            <v>C</v>
          </cell>
          <cell r="T3715">
            <v>0</v>
          </cell>
        </row>
        <row r="3716">
          <cell r="F3716" t="str">
            <v>B-19</v>
          </cell>
          <cell r="G3716" t="str">
            <v>WH</v>
          </cell>
          <cell r="I3716" t="str">
            <v>Energy</v>
          </cell>
          <cell r="J3716" t="str">
            <v>Summer</v>
          </cell>
          <cell r="K3716" t="str">
            <v>Part Peak</v>
          </cell>
          <cell r="O3716" t="str">
            <v>C</v>
          </cell>
          <cell r="T3716">
            <v>0</v>
          </cell>
        </row>
        <row r="3717">
          <cell r="F3717" t="str">
            <v>B-19</v>
          </cell>
          <cell r="G3717" t="str">
            <v>WH</v>
          </cell>
          <cell r="I3717" t="str">
            <v>Energy</v>
          </cell>
          <cell r="J3717" t="str">
            <v>Summer</v>
          </cell>
          <cell r="K3717" t="str">
            <v>Part Peak</v>
          </cell>
          <cell r="O3717" t="str">
            <v>C</v>
          </cell>
          <cell r="T3717">
            <v>0</v>
          </cell>
        </row>
        <row r="3718">
          <cell r="F3718" t="str">
            <v>B-19</v>
          </cell>
          <cell r="G3718" t="str">
            <v>WH</v>
          </cell>
          <cell r="I3718" t="str">
            <v>Energy</v>
          </cell>
          <cell r="J3718" t="str">
            <v>Summer</v>
          </cell>
          <cell r="K3718" t="str">
            <v>Part Peak</v>
          </cell>
          <cell r="O3718" t="str">
            <v>C</v>
          </cell>
          <cell r="T3718">
            <v>0</v>
          </cell>
        </row>
        <row r="3719">
          <cell r="F3719" t="str">
            <v>B-19</v>
          </cell>
          <cell r="G3719" t="str">
            <v>WH</v>
          </cell>
          <cell r="I3719" t="str">
            <v>Energy</v>
          </cell>
          <cell r="J3719" t="str">
            <v>Summer</v>
          </cell>
          <cell r="K3719" t="str">
            <v>Peak</v>
          </cell>
          <cell r="O3719" t="str">
            <v>C</v>
          </cell>
          <cell r="T3719">
            <v>0</v>
          </cell>
        </row>
        <row r="3720">
          <cell r="F3720" t="str">
            <v>B-19</v>
          </cell>
          <cell r="G3720" t="str">
            <v>WH</v>
          </cell>
          <cell r="I3720" t="str">
            <v>Energy</v>
          </cell>
          <cell r="J3720" t="str">
            <v>Summer</v>
          </cell>
          <cell r="K3720" t="str">
            <v>Peak</v>
          </cell>
          <cell r="O3720" t="str">
            <v>C</v>
          </cell>
          <cell r="T3720">
            <v>0</v>
          </cell>
        </row>
        <row r="3721">
          <cell r="F3721" t="str">
            <v>B-19</v>
          </cell>
          <cell r="G3721" t="str">
            <v>WH</v>
          </cell>
          <cell r="I3721" t="str">
            <v>Energy</v>
          </cell>
          <cell r="J3721" t="str">
            <v>Summer</v>
          </cell>
          <cell r="K3721" t="str">
            <v>Peak</v>
          </cell>
          <cell r="O3721" t="str">
            <v>C</v>
          </cell>
          <cell r="T3721">
            <v>0</v>
          </cell>
        </row>
        <row r="3722">
          <cell r="F3722" t="str">
            <v>B-19</v>
          </cell>
          <cell r="G3722" t="str">
            <v>WH</v>
          </cell>
          <cell r="I3722" t="str">
            <v>Energy</v>
          </cell>
          <cell r="J3722" t="str">
            <v>Winter</v>
          </cell>
          <cell r="K3722" t="str">
            <v>Off Peak</v>
          </cell>
          <cell r="O3722" t="str">
            <v>C</v>
          </cell>
          <cell r="T3722">
            <v>0</v>
          </cell>
        </row>
        <row r="3723">
          <cell r="F3723" t="str">
            <v>B-19</v>
          </cell>
          <cell r="G3723" t="str">
            <v>WH</v>
          </cell>
          <cell r="I3723" t="str">
            <v>Energy</v>
          </cell>
          <cell r="J3723" t="str">
            <v>Winter</v>
          </cell>
          <cell r="K3723" t="str">
            <v>Off Peak</v>
          </cell>
          <cell r="O3723" t="str">
            <v>C</v>
          </cell>
          <cell r="T3723">
            <v>0</v>
          </cell>
        </row>
        <row r="3724">
          <cell r="F3724" t="str">
            <v>B-19</v>
          </cell>
          <cell r="G3724" t="str">
            <v>WH</v>
          </cell>
          <cell r="I3724" t="str">
            <v>Energy</v>
          </cell>
          <cell r="J3724" t="str">
            <v>Winter</v>
          </cell>
          <cell r="K3724" t="str">
            <v>Off Peak</v>
          </cell>
          <cell r="O3724" t="str">
            <v>C</v>
          </cell>
          <cell r="T3724">
            <v>0</v>
          </cell>
        </row>
        <row r="3725">
          <cell r="F3725" t="str">
            <v>B-19</v>
          </cell>
          <cell r="G3725" t="str">
            <v>WH</v>
          </cell>
          <cell r="I3725" t="str">
            <v>Energy</v>
          </cell>
          <cell r="J3725" t="str">
            <v>Winter</v>
          </cell>
          <cell r="K3725" t="str">
            <v>Part Peak</v>
          </cell>
          <cell r="O3725" t="str">
            <v>C</v>
          </cell>
          <cell r="T3725">
            <v>0</v>
          </cell>
        </row>
        <row r="3726">
          <cell r="F3726" t="str">
            <v>B-19</v>
          </cell>
          <cell r="G3726" t="str">
            <v>WH</v>
          </cell>
          <cell r="I3726" t="str">
            <v>Energy</v>
          </cell>
          <cell r="J3726" t="str">
            <v>Winter</v>
          </cell>
          <cell r="K3726" t="str">
            <v>Part Peak</v>
          </cell>
          <cell r="O3726" t="str">
            <v>C</v>
          </cell>
          <cell r="T3726">
            <v>0</v>
          </cell>
        </row>
        <row r="3727">
          <cell r="F3727" t="str">
            <v>B-19</v>
          </cell>
          <cell r="G3727" t="str">
            <v>WH</v>
          </cell>
          <cell r="I3727" t="str">
            <v>Energy</v>
          </cell>
          <cell r="J3727" t="str">
            <v>Winter</v>
          </cell>
          <cell r="K3727" t="str">
            <v>Part Peak</v>
          </cell>
          <cell r="O3727" t="str">
            <v>C</v>
          </cell>
          <cell r="T3727">
            <v>0</v>
          </cell>
        </row>
        <row r="3728">
          <cell r="F3728" t="str">
            <v>B-19</v>
          </cell>
          <cell r="G3728" t="str">
            <v>WH</v>
          </cell>
          <cell r="I3728" t="str">
            <v>Energy</v>
          </cell>
          <cell r="J3728" t="str">
            <v>Winter</v>
          </cell>
          <cell r="K3728" t="str">
            <v>Super Off</v>
          </cell>
          <cell r="O3728" t="str">
            <v>C</v>
          </cell>
          <cell r="T3728">
            <v>0</v>
          </cell>
        </row>
        <row r="3729">
          <cell r="F3729" t="str">
            <v>B-19</v>
          </cell>
          <cell r="G3729" t="str">
            <v>WH</v>
          </cell>
          <cell r="I3729" t="str">
            <v>Energy</v>
          </cell>
          <cell r="J3729" t="str">
            <v>Winter</v>
          </cell>
          <cell r="K3729" t="str">
            <v>Super Off</v>
          </cell>
          <cell r="O3729" t="str">
            <v>C</v>
          </cell>
          <cell r="T3729">
            <v>0</v>
          </cell>
        </row>
        <row r="3730">
          <cell r="F3730" t="str">
            <v>B-19</v>
          </cell>
          <cell r="G3730" t="str">
            <v>WH</v>
          </cell>
          <cell r="I3730" t="str">
            <v>Energy</v>
          </cell>
          <cell r="J3730" t="str">
            <v>Winter</v>
          </cell>
          <cell r="K3730" t="str">
            <v>Super Off</v>
          </cell>
          <cell r="O3730" t="str">
            <v>C</v>
          </cell>
          <cell r="T3730">
            <v>0</v>
          </cell>
        </row>
        <row r="3731">
          <cell r="F3731" t="str">
            <v>B-19</v>
          </cell>
          <cell r="G3731" t="str">
            <v>WH</v>
          </cell>
          <cell r="I3731" t="str">
            <v>Energy</v>
          </cell>
          <cell r="J3731" t="str">
            <v>Summer</v>
          </cell>
          <cell r="K3731" t="str">
            <v>Off Peak</v>
          </cell>
          <cell r="O3731" t="str">
            <v>C</v>
          </cell>
          <cell r="T3731">
            <v>106346.79036699999</v>
          </cell>
        </row>
        <row r="3732">
          <cell r="F3732" t="str">
            <v>B-19</v>
          </cell>
          <cell r="G3732" t="str">
            <v>WH</v>
          </cell>
          <cell r="I3732" t="str">
            <v>Energy</v>
          </cell>
          <cell r="J3732" t="str">
            <v>Summer</v>
          </cell>
          <cell r="K3732" t="str">
            <v>Off Peak</v>
          </cell>
          <cell r="O3732" t="str">
            <v>C</v>
          </cell>
          <cell r="T3732">
            <v>1102134.9754909999</v>
          </cell>
        </row>
        <row r="3733">
          <cell r="F3733" t="str">
            <v>B-19</v>
          </cell>
          <cell r="G3733" t="str">
            <v>WH</v>
          </cell>
          <cell r="I3733" t="str">
            <v>Energy</v>
          </cell>
          <cell r="J3733" t="str">
            <v>Summer</v>
          </cell>
          <cell r="K3733" t="str">
            <v>Part Peak</v>
          </cell>
          <cell r="O3733" t="str">
            <v>C</v>
          </cell>
          <cell r="T3733">
            <v>34538.979188999998</v>
          </cell>
        </row>
        <row r="3734">
          <cell r="F3734" t="str">
            <v>B-19</v>
          </cell>
          <cell r="G3734" t="str">
            <v>WH</v>
          </cell>
          <cell r="I3734" t="str">
            <v>Energy</v>
          </cell>
          <cell r="J3734" t="str">
            <v>Summer</v>
          </cell>
          <cell r="K3734" t="str">
            <v>Part Peak</v>
          </cell>
          <cell r="O3734" t="str">
            <v>C</v>
          </cell>
          <cell r="T3734">
            <v>298268.03042800003</v>
          </cell>
        </row>
        <row r="3735">
          <cell r="F3735" t="str">
            <v>B-19</v>
          </cell>
          <cell r="G3735" t="str">
            <v>WH</v>
          </cell>
          <cell r="I3735" t="str">
            <v>Energy</v>
          </cell>
          <cell r="J3735" t="str">
            <v>Summer</v>
          </cell>
          <cell r="K3735" t="str">
            <v>Peak</v>
          </cell>
          <cell r="O3735" t="str">
            <v>C</v>
          </cell>
          <cell r="T3735">
            <v>51078.024250000002</v>
          </cell>
        </row>
        <row r="3736">
          <cell r="F3736" t="str">
            <v>B-19</v>
          </cell>
          <cell r="G3736" t="str">
            <v>WH</v>
          </cell>
          <cell r="I3736" t="str">
            <v>Energy</v>
          </cell>
          <cell r="J3736" t="str">
            <v>Summer</v>
          </cell>
          <cell r="K3736" t="str">
            <v>Peak</v>
          </cell>
          <cell r="O3736" t="str">
            <v>C</v>
          </cell>
          <cell r="T3736">
            <v>537414.47957799991</v>
          </cell>
        </row>
        <row r="3737">
          <cell r="F3737" t="str">
            <v>B-19</v>
          </cell>
          <cell r="G3737" t="str">
            <v>WH</v>
          </cell>
          <cell r="I3737" t="str">
            <v>Energy</v>
          </cell>
          <cell r="J3737" t="str">
            <v>Winter</v>
          </cell>
          <cell r="K3737" t="str">
            <v>Off Peak</v>
          </cell>
          <cell r="O3737" t="str">
            <v>C</v>
          </cell>
          <cell r="T3737">
            <v>176420.274118</v>
          </cell>
        </row>
        <row r="3738">
          <cell r="F3738" t="str">
            <v>B-19</v>
          </cell>
          <cell r="G3738" t="str">
            <v>WH</v>
          </cell>
          <cell r="I3738" t="str">
            <v>Energy</v>
          </cell>
          <cell r="J3738" t="str">
            <v>Winter</v>
          </cell>
          <cell r="K3738" t="str">
            <v>Off Peak</v>
          </cell>
          <cell r="O3738" t="str">
            <v>C</v>
          </cell>
          <cell r="T3738">
            <v>10656142.110909</v>
          </cell>
        </row>
        <row r="3739">
          <cell r="F3739" t="str">
            <v>B-19</v>
          </cell>
          <cell r="G3739" t="str">
            <v>WH</v>
          </cell>
          <cell r="I3739" t="str">
            <v>Energy</v>
          </cell>
          <cell r="J3739" t="str">
            <v>Winter</v>
          </cell>
          <cell r="K3739" t="str">
            <v>Part Peak</v>
          </cell>
          <cell r="O3739" t="str">
            <v>C</v>
          </cell>
          <cell r="T3739">
            <v>58522.121784000003</v>
          </cell>
        </row>
        <row r="3740">
          <cell r="F3740" t="str">
            <v>B-19</v>
          </cell>
          <cell r="G3740" t="str">
            <v>WH</v>
          </cell>
          <cell r="I3740" t="str">
            <v>Energy</v>
          </cell>
          <cell r="J3740" t="str">
            <v>Winter</v>
          </cell>
          <cell r="K3740" t="str">
            <v>Part Peak</v>
          </cell>
          <cell r="O3740" t="str">
            <v>C</v>
          </cell>
          <cell r="T3740">
            <v>4050015.5388709996</v>
          </cell>
        </row>
        <row r="3741">
          <cell r="F3741" t="str">
            <v>B-19</v>
          </cell>
          <cell r="G3741" t="str">
            <v>WH</v>
          </cell>
          <cell r="I3741" t="str">
            <v>Energy</v>
          </cell>
          <cell r="J3741" t="str">
            <v>Winter</v>
          </cell>
          <cell r="K3741" t="str">
            <v>Super Off</v>
          </cell>
          <cell r="O3741" t="str">
            <v>C</v>
          </cell>
          <cell r="T3741">
            <v>20145.090316999998</v>
          </cell>
        </row>
        <row r="3742">
          <cell r="F3742" t="str">
            <v>B-19</v>
          </cell>
          <cell r="G3742" t="str">
            <v>WH</v>
          </cell>
          <cell r="I3742" t="str">
            <v>Energy</v>
          </cell>
          <cell r="J3742" t="str">
            <v>Winter</v>
          </cell>
          <cell r="K3742" t="str">
            <v>Super Off</v>
          </cell>
          <cell r="O3742" t="str">
            <v>C</v>
          </cell>
          <cell r="T3742">
            <v>276524.17607500002</v>
          </cell>
        </row>
        <row r="3743">
          <cell r="F3743" t="str">
            <v>B-19</v>
          </cell>
          <cell r="G3743" t="str">
            <v>WH</v>
          </cell>
          <cell r="I3743" t="str">
            <v>Energy</v>
          </cell>
          <cell r="J3743" t="str">
            <v>Summer</v>
          </cell>
          <cell r="K3743" t="str">
            <v>Off Peak</v>
          </cell>
          <cell r="O3743" t="str">
            <v>C</v>
          </cell>
          <cell r="T3743">
            <v>0</v>
          </cell>
        </row>
        <row r="3744">
          <cell r="F3744" t="str">
            <v>B-19</v>
          </cell>
          <cell r="G3744" t="str">
            <v>WH</v>
          </cell>
          <cell r="I3744" t="str">
            <v>Energy</v>
          </cell>
          <cell r="J3744" t="str">
            <v>Summer</v>
          </cell>
          <cell r="K3744" t="str">
            <v>Part Peak</v>
          </cell>
          <cell r="O3744" t="str">
            <v>C</v>
          </cell>
          <cell r="T3744">
            <v>0</v>
          </cell>
        </row>
        <row r="3745">
          <cell r="F3745" t="str">
            <v>B-19</v>
          </cell>
          <cell r="G3745" t="str">
            <v>WH</v>
          </cell>
          <cell r="I3745" t="str">
            <v>Energy</v>
          </cell>
          <cell r="J3745" t="str">
            <v>Summer</v>
          </cell>
          <cell r="K3745" t="str">
            <v>Peak</v>
          </cell>
          <cell r="O3745" t="str">
            <v>C</v>
          </cell>
          <cell r="T3745">
            <v>0</v>
          </cell>
        </row>
        <row r="3746">
          <cell r="F3746" t="str">
            <v>B-19</v>
          </cell>
          <cell r="G3746" t="str">
            <v>WH</v>
          </cell>
          <cell r="I3746" t="str">
            <v>Energy</v>
          </cell>
          <cell r="J3746" t="str">
            <v>Winter</v>
          </cell>
          <cell r="K3746" t="str">
            <v>Off Peak</v>
          </cell>
          <cell r="O3746" t="str">
            <v>C</v>
          </cell>
          <cell r="T3746">
            <v>0</v>
          </cell>
        </row>
        <row r="3747">
          <cell r="F3747" t="str">
            <v>B-19</v>
          </cell>
          <cell r="G3747" t="str">
            <v>WH</v>
          </cell>
          <cell r="I3747" t="str">
            <v>Energy</v>
          </cell>
          <cell r="J3747" t="str">
            <v>Winter</v>
          </cell>
          <cell r="K3747" t="str">
            <v>Part Peak</v>
          </cell>
          <cell r="O3747" t="str">
            <v>C</v>
          </cell>
          <cell r="T3747">
            <v>0</v>
          </cell>
        </row>
        <row r="3748">
          <cell r="F3748" t="str">
            <v>B-19</v>
          </cell>
          <cell r="G3748" t="str">
            <v>WH</v>
          </cell>
          <cell r="I3748" t="str">
            <v>Energy</v>
          </cell>
          <cell r="J3748" t="str">
            <v>Winter</v>
          </cell>
          <cell r="K3748" t="str">
            <v>Super Off</v>
          </cell>
          <cell r="O3748" t="str">
            <v>C</v>
          </cell>
          <cell r="T3748">
            <v>0</v>
          </cell>
        </row>
        <row r="3749">
          <cell r="F3749" t="str">
            <v>B-19</v>
          </cell>
          <cell r="G3749" t="str">
            <v>WH</v>
          </cell>
          <cell r="I3749" t="str">
            <v>DL</v>
          </cell>
          <cell r="J3749" t="str">
            <v>N/A</v>
          </cell>
          <cell r="K3749" t="str">
            <v>N/A</v>
          </cell>
          <cell r="O3749" t="str">
            <v>N/A</v>
          </cell>
          <cell r="T3749">
            <v>0</v>
          </cell>
        </row>
        <row r="3750">
          <cell r="F3750" t="str">
            <v>B-19</v>
          </cell>
          <cell r="G3750" t="str">
            <v>WH</v>
          </cell>
          <cell r="I3750" t="str">
            <v>DL</v>
          </cell>
          <cell r="J3750" t="str">
            <v>N/A</v>
          </cell>
          <cell r="K3750" t="str">
            <v>N/A</v>
          </cell>
          <cell r="O3750" t="str">
            <v>N/A</v>
          </cell>
          <cell r="T3750">
            <v>0</v>
          </cell>
        </row>
        <row r="3751">
          <cell r="F3751" t="str">
            <v>B-19</v>
          </cell>
          <cell r="G3751" t="str">
            <v>WH</v>
          </cell>
          <cell r="I3751" t="str">
            <v>DL</v>
          </cell>
          <cell r="J3751" t="str">
            <v>N/A</v>
          </cell>
          <cell r="K3751" t="str">
            <v>N/A</v>
          </cell>
          <cell r="O3751" t="str">
            <v>N/A</v>
          </cell>
          <cell r="T3751">
            <v>0</v>
          </cell>
        </row>
        <row r="3752">
          <cell r="F3752" t="str">
            <v>B-19</v>
          </cell>
          <cell r="G3752" t="str">
            <v>WH</v>
          </cell>
          <cell r="I3752" t="str">
            <v>DL</v>
          </cell>
          <cell r="J3752" t="str">
            <v>N/A</v>
          </cell>
          <cell r="K3752" t="str">
            <v>N/A</v>
          </cell>
          <cell r="O3752" t="str">
            <v>N/A</v>
          </cell>
          <cell r="T3752">
            <v>0</v>
          </cell>
        </row>
        <row r="3753">
          <cell r="F3753" t="str">
            <v>B-19</v>
          </cell>
          <cell r="G3753" t="str">
            <v>WH</v>
          </cell>
          <cell r="I3753" t="str">
            <v>DL</v>
          </cell>
          <cell r="J3753" t="str">
            <v>N/A</v>
          </cell>
          <cell r="K3753" t="str">
            <v>N/A</v>
          </cell>
          <cell r="O3753" t="str">
            <v>N/A</v>
          </cell>
          <cell r="T3753">
            <v>0</v>
          </cell>
        </row>
        <row r="3754">
          <cell r="F3754" t="str">
            <v>B-19</v>
          </cell>
          <cell r="G3754" t="str">
            <v>WH</v>
          </cell>
          <cell r="I3754" t="str">
            <v>DL</v>
          </cell>
          <cell r="J3754" t="str">
            <v>N/A</v>
          </cell>
          <cell r="K3754" t="str">
            <v>N/A</v>
          </cell>
          <cell r="O3754" t="str">
            <v>N/A</v>
          </cell>
          <cell r="T3754">
            <v>0</v>
          </cell>
        </row>
        <row r="3755">
          <cell r="F3755" t="str">
            <v>B-19</v>
          </cell>
          <cell r="G3755" t="str">
            <v>WH</v>
          </cell>
          <cell r="I3755" t="str">
            <v>Energy</v>
          </cell>
          <cell r="J3755" t="str">
            <v>Summer</v>
          </cell>
          <cell r="K3755" t="str">
            <v>Off Peak</v>
          </cell>
          <cell r="O3755" t="str">
            <v>N/A</v>
          </cell>
          <cell r="T3755">
            <v>58925112.066903993</v>
          </cell>
        </row>
        <row r="3756">
          <cell r="F3756" t="str">
            <v>B-19</v>
          </cell>
          <cell r="G3756" t="str">
            <v>WH</v>
          </cell>
          <cell r="I3756" t="str">
            <v>Energy</v>
          </cell>
          <cell r="J3756" t="str">
            <v>Summer</v>
          </cell>
          <cell r="K3756" t="str">
            <v>Off Peak</v>
          </cell>
          <cell r="O3756" t="str">
            <v>N/A</v>
          </cell>
          <cell r="T3756">
            <v>143383530.03368902</v>
          </cell>
        </row>
        <row r="3757">
          <cell r="F3757" t="str">
            <v>B-19</v>
          </cell>
          <cell r="G3757" t="str">
            <v>WH</v>
          </cell>
          <cell r="I3757" t="str">
            <v>Energy</v>
          </cell>
          <cell r="J3757" t="str">
            <v>Summer</v>
          </cell>
          <cell r="K3757" t="str">
            <v>Off Peak</v>
          </cell>
          <cell r="O3757" t="str">
            <v>N/A</v>
          </cell>
          <cell r="T3757">
            <v>1205539.4655480001</v>
          </cell>
        </row>
        <row r="3758">
          <cell r="F3758" t="str">
            <v>B-19</v>
          </cell>
          <cell r="G3758" t="str">
            <v>WH</v>
          </cell>
          <cell r="I3758" t="str">
            <v>Energy</v>
          </cell>
          <cell r="J3758" t="str">
            <v>Summer</v>
          </cell>
          <cell r="K3758" t="str">
            <v>Part Peak</v>
          </cell>
          <cell r="O3758" t="str">
            <v>N/A</v>
          </cell>
          <cell r="T3758">
            <v>14524134.542145999</v>
          </cell>
        </row>
        <row r="3759">
          <cell r="F3759" t="str">
            <v>B-19</v>
          </cell>
          <cell r="G3759" t="str">
            <v>WH</v>
          </cell>
          <cell r="I3759" t="str">
            <v>Energy</v>
          </cell>
          <cell r="J3759" t="str">
            <v>Summer</v>
          </cell>
          <cell r="K3759" t="str">
            <v>Part Peak</v>
          </cell>
          <cell r="O3759" t="str">
            <v>N/A</v>
          </cell>
          <cell r="T3759">
            <v>25742372.254190996</v>
          </cell>
        </row>
        <row r="3760">
          <cell r="F3760" t="str">
            <v>B-19</v>
          </cell>
          <cell r="G3760" t="str">
            <v>WH</v>
          </cell>
          <cell r="I3760" t="str">
            <v>Energy</v>
          </cell>
          <cell r="J3760" t="str">
            <v>Summer</v>
          </cell>
          <cell r="K3760" t="str">
            <v>Part Peak</v>
          </cell>
          <cell r="O3760" t="str">
            <v>N/A</v>
          </cell>
          <cell r="T3760">
            <v>297999.51916199998</v>
          </cell>
        </row>
        <row r="3761">
          <cell r="F3761" t="str">
            <v>B-19</v>
          </cell>
          <cell r="G3761" t="str">
            <v>WH</v>
          </cell>
          <cell r="I3761" t="str">
            <v>Energy</v>
          </cell>
          <cell r="J3761" t="str">
            <v>Summer</v>
          </cell>
          <cell r="K3761" t="str">
            <v>Peak</v>
          </cell>
          <cell r="O3761" t="str">
            <v>N/A</v>
          </cell>
          <cell r="T3761">
            <v>21359634.931065999</v>
          </cell>
        </row>
        <row r="3762">
          <cell r="F3762" t="str">
            <v>B-19</v>
          </cell>
          <cell r="G3762" t="str">
            <v>WH</v>
          </cell>
          <cell r="I3762" t="str">
            <v>Energy</v>
          </cell>
          <cell r="J3762" t="str">
            <v>Summer</v>
          </cell>
          <cell r="K3762" t="str">
            <v>Peak</v>
          </cell>
          <cell r="O3762" t="str">
            <v>N/A</v>
          </cell>
          <cell r="T3762">
            <v>56392668.927670002</v>
          </cell>
        </row>
        <row r="3763">
          <cell r="F3763" t="str">
            <v>B-19</v>
          </cell>
          <cell r="G3763" t="str">
            <v>WH</v>
          </cell>
          <cell r="I3763" t="str">
            <v>Energy</v>
          </cell>
          <cell r="J3763" t="str">
            <v>Summer</v>
          </cell>
          <cell r="K3763" t="str">
            <v>Peak</v>
          </cell>
          <cell r="O3763" t="str">
            <v>N/A</v>
          </cell>
          <cell r="T3763">
            <v>361379.35972000001</v>
          </cell>
        </row>
        <row r="3764">
          <cell r="F3764" t="str">
            <v>B-19</v>
          </cell>
          <cell r="G3764" t="str">
            <v>WH</v>
          </cell>
          <cell r="I3764" t="str">
            <v>Energy</v>
          </cell>
          <cell r="J3764" t="str">
            <v>Winter</v>
          </cell>
          <cell r="K3764" t="str">
            <v>Off Peak</v>
          </cell>
          <cell r="O3764" t="str">
            <v>N/A</v>
          </cell>
          <cell r="T3764">
            <v>137093950.40653899</v>
          </cell>
        </row>
        <row r="3765">
          <cell r="F3765" t="str">
            <v>B-19</v>
          </cell>
          <cell r="G3765" t="str">
            <v>WH</v>
          </cell>
          <cell r="I3765" t="str">
            <v>Energy</v>
          </cell>
          <cell r="J3765" t="str">
            <v>Winter</v>
          </cell>
          <cell r="K3765" t="str">
            <v>Off Peak</v>
          </cell>
          <cell r="O3765" t="str">
            <v>N/A</v>
          </cell>
          <cell r="T3765">
            <v>315624682.13320398</v>
          </cell>
        </row>
        <row r="3766">
          <cell r="F3766" t="str">
            <v>B-19</v>
          </cell>
          <cell r="G3766" t="str">
            <v>WH</v>
          </cell>
          <cell r="I3766" t="str">
            <v>Energy</v>
          </cell>
          <cell r="J3766" t="str">
            <v>Winter</v>
          </cell>
          <cell r="K3766" t="str">
            <v>Off Peak</v>
          </cell>
          <cell r="O3766" t="str">
            <v>N/A</v>
          </cell>
          <cell r="T3766">
            <v>2933024.5660850001</v>
          </cell>
        </row>
        <row r="3767">
          <cell r="F3767" t="str">
            <v>B-19</v>
          </cell>
          <cell r="G3767" t="str">
            <v>WH</v>
          </cell>
          <cell r="I3767" t="str">
            <v>Energy</v>
          </cell>
          <cell r="J3767" t="str">
            <v>Winter</v>
          </cell>
          <cell r="K3767" t="str">
            <v>Part Peak</v>
          </cell>
          <cell r="O3767" t="str">
            <v>N/A</v>
          </cell>
          <cell r="T3767">
            <v>44735440.047339</v>
          </cell>
        </row>
        <row r="3768">
          <cell r="F3768" t="str">
            <v>B-19</v>
          </cell>
          <cell r="G3768" t="str">
            <v>WH</v>
          </cell>
          <cell r="I3768" t="str">
            <v>Energy</v>
          </cell>
          <cell r="J3768" t="str">
            <v>Winter</v>
          </cell>
          <cell r="K3768" t="str">
            <v>Part Peak</v>
          </cell>
          <cell r="O3768" t="str">
            <v>N/A</v>
          </cell>
          <cell r="T3768">
            <v>123414142.36082399</v>
          </cell>
        </row>
        <row r="3769">
          <cell r="F3769" t="str">
            <v>B-19</v>
          </cell>
          <cell r="G3769" t="str">
            <v>WH</v>
          </cell>
          <cell r="I3769" t="str">
            <v>Energy</v>
          </cell>
          <cell r="J3769" t="str">
            <v>Winter</v>
          </cell>
          <cell r="K3769" t="str">
            <v>Part Peak</v>
          </cell>
          <cell r="O3769" t="str">
            <v>N/A</v>
          </cell>
          <cell r="T3769">
            <v>747278.93178900005</v>
          </cell>
        </row>
        <row r="3770">
          <cell r="F3770" t="str">
            <v>B-19</v>
          </cell>
          <cell r="G3770" t="str">
            <v>WH</v>
          </cell>
          <cell r="I3770" t="str">
            <v>Energy</v>
          </cell>
          <cell r="J3770" t="str">
            <v>Winter</v>
          </cell>
          <cell r="K3770" t="str">
            <v>Super Off</v>
          </cell>
          <cell r="O3770" t="str">
            <v>N/A</v>
          </cell>
          <cell r="T3770">
            <v>10128702.140552001</v>
          </cell>
        </row>
        <row r="3771">
          <cell r="F3771" t="str">
            <v>B-19</v>
          </cell>
          <cell r="G3771" t="str">
            <v>WH</v>
          </cell>
          <cell r="I3771" t="str">
            <v>Energy</v>
          </cell>
          <cell r="J3771" t="str">
            <v>Winter</v>
          </cell>
          <cell r="K3771" t="str">
            <v>Super Off</v>
          </cell>
          <cell r="O3771" t="str">
            <v>N/A</v>
          </cell>
          <cell r="T3771">
            <v>62279938.691081002</v>
          </cell>
        </row>
        <row r="3772">
          <cell r="F3772" t="str">
            <v>B-19</v>
          </cell>
          <cell r="G3772" t="str">
            <v>WH</v>
          </cell>
          <cell r="I3772" t="str">
            <v>Energy</v>
          </cell>
          <cell r="J3772" t="str">
            <v>Winter</v>
          </cell>
          <cell r="K3772" t="str">
            <v>Super Off</v>
          </cell>
          <cell r="O3772" t="str">
            <v>N/A</v>
          </cell>
          <cell r="T3772">
            <v>228620.093226</v>
          </cell>
        </row>
        <row r="3773">
          <cell r="F3773" t="str">
            <v>B-19</v>
          </cell>
          <cell r="G3773" t="str">
            <v>WH</v>
          </cell>
          <cell r="I3773" t="str">
            <v>Energy</v>
          </cell>
          <cell r="J3773" t="str">
            <v>Summer</v>
          </cell>
          <cell r="K3773" t="str">
            <v>Off Peak</v>
          </cell>
          <cell r="O3773" t="str">
            <v>N/A</v>
          </cell>
          <cell r="T3773">
            <v>28419200.488141</v>
          </cell>
        </row>
        <row r="3774">
          <cell r="F3774" t="str">
            <v>B-19</v>
          </cell>
          <cell r="G3774" t="str">
            <v>WH</v>
          </cell>
          <cell r="I3774" t="str">
            <v>Energy</v>
          </cell>
          <cell r="J3774" t="str">
            <v>Summer</v>
          </cell>
          <cell r="K3774" t="str">
            <v>Off Peak</v>
          </cell>
          <cell r="O3774" t="str">
            <v>N/A</v>
          </cell>
          <cell r="T3774">
            <v>414986035.73017597</v>
          </cell>
        </row>
        <row r="3775">
          <cell r="F3775" t="str">
            <v>B-19</v>
          </cell>
          <cell r="G3775" t="str">
            <v>WH</v>
          </cell>
          <cell r="I3775" t="str">
            <v>Energy</v>
          </cell>
          <cell r="J3775" t="str">
            <v>Summer</v>
          </cell>
          <cell r="K3775" t="str">
            <v>Off Peak</v>
          </cell>
          <cell r="O3775" t="str">
            <v>N/A</v>
          </cell>
          <cell r="T3775">
            <v>913600.51141299994</v>
          </cell>
        </row>
        <row r="3776">
          <cell r="F3776" t="str">
            <v>B-19</v>
          </cell>
          <cell r="G3776" t="str">
            <v>WH</v>
          </cell>
          <cell r="I3776" t="str">
            <v>Energy</v>
          </cell>
          <cell r="J3776" t="str">
            <v>Summer</v>
          </cell>
          <cell r="K3776" t="str">
            <v>Part Peak</v>
          </cell>
          <cell r="O3776" t="str">
            <v>N/A</v>
          </cell>
          <cell r="T3776">
            <v>7313010.8019909998</v>
          </cell>
        </row>
        <row r="3777">
          <cell r="F3777" t="str">
            <v>B-19</v>
          </cell>
          <cell r="G3777" t="str">
            <v>WH</v>
          </cell>
          <cell r="I3777" t="str">
            <v>Energy</v>
          </cell>
          <cell r="J3777" t="str">
            <v>Summer</v>
          </cell>
          <cell r="K3777" t="str">
            <v>Part Peak</v>
          </cell>
          <cell r="O3777" t="str">
            <v>N/A</v>
          </cell>
          <cell r="T3777">
            <v>116234915.171882</v>
          </cell>
        </row>
        <row r="3778">
          <cell r="F3778" t="str">
            <v>B-19</v>
          </cell>
          <cell r="G3778" t="str">
            <v>WH</v>
          </cell>
          <cell r="I3778" t="str">
            <v>Energy</v>
          </cell>
          <cell r="J3778" t="str">
            <v>Summer</v>
          </cell>
          <cell r="K3778" t="str">
            <v>Part Peak</v>
          </cell>
          <cell r="O3778" t="str">
            <v>N/A</v>
          </cell>
          <cell r="T3778">
            <v>243995.29588200001</v>
          </cell>
        </row>
        <row r="3779">
          <cell r="F3779" t="str">
            <v>B-19</v>
          </cell>
          <cell r="G3779" t="str">
            <v>WH</v>
          </cell>
          <cell r="I3779" t="str">
            <v>Energy</v>
          </cell>
          <cell r="J3779" t="str">
            <v>Summer</v>
          </cell>
          <cell r="K3779" t="str">
            <v>Peak</v>
          </cell>
          <cell r="O3779" t="str">
            <v>N/A</v>
          </cell>
          <cell r="T3779">
            <v>10140942.338238001</v>
          </cell>
        </row>
        <row r="3780">
          <cell r="F3780" t="str">
            <v>B-19</v>
          </cell>
          <cell r="G3780" t="str">
            <v>WH</v>
          </cell>
          <cell r="I3780" t="str">
            <v>Energy</v>
          </cell>
          <cell r="J3780" t="str">
            <v>Summer</v>
          </cell>
          <cell r="K3780" t="str">
            <v>Peak</v>
          </cell>
          <cell r="O3780" t="str">
            <v>N/A</v>
          </cell>
          <cell r="T3780">
            <v>166469822.093238</v>
          </cell>
        </row>
        <row r="3781">
          <cell r="F3781" t="str">
            <v>B-19</v>
          </cell>
          <cell r="G3781" t="str">
            <v>WH</v>
          </cell>
          <cell r="I3781" t="str">
            <v>Energy</v>
          </cell>
          <cell r="J3781" t="str">
            <v>Summer</v>
          </cell>
          <cell r="K3781" t="str">
            <v>Peak</v>
          </cell>
          <cell r="O3781" t="str">
            <v>N/A</v>
          </cell>
          <cell r="T3781">
            <v>306241.506551</v>
          </cell>
        </row>
        <row r="3782">
          <cell r="F3782" t="str">
            <v>B-19</v>
          </cell>
          <cell r="G3782" t="str">
            <v>WH</v>
          </cell>
          <cell r="I3782" t="str">
            <v>Energy</v>
          </cell>
          <cell r="J3782" t="str">
            <v>Winter</v>
          </cell>
          <cell r="K3782" t="str">
            <v>Off Peak</v>
          </cell>
          <cell r="O3782" t="str">
            <v>N/A</v>
          </cell>
          <cell r="T3782">
            <v>65579497.518883996</v>
          </cell>
        </row>
        <row r="3783">
          <cell r="F3783" t="str">
            <v>B-19</v>
          </cell>
          <cell r="G3783" t="str">
            <v>WH</v>
          </cell>
          <cell r="I3783" t="str">
            <v>Energy</v>
          </cell>
          <cell r="J3783" t="str">
            <v>Winter</v>
          </cell>
          <cell r="K3783" t="str">
            <v>Off Peak</v>
          </cell>
          <cell r="O3783" t="str">
            <v>N/A</v>
          </cell>
          <cell r="T3783">
            <v>865525633.25376105</v>
          </cell>
        </row>
        <row r="3784">
          <cell r="F3784" t="str">
            <v>B-19</v>
          </cell>
          <cell r="G3784" t="str">
            <v>WH</v>
          </cell>
          <cell r="I3784" t="str">
            <v>Energy</v>
          </cell>
          <cell r="J3784" t="str">
            <v>Winter</v>
          </cell>
          <cell r="K3784" t="str">
            <v>Off Peak</v>
          </cell>
          <cell r="O3784" t="str">
            <v>N/A</v>
          </cell>
          <cell r="T3784">
            <v>2382754.354121</v>
          </cell>
        </row>
        <row r="3785">
          <cell r="F3785" t="str">
            <v>B-19</v>
          </cell>
          <cell r="G3785" t="str">
            <v>WH</v>
          </cell>
          <cell r="I3785" t="str">
            <v>Energy</v>
          </cell>
          <cell r="J3785" t="str">
            <v>Winter</v>
          </cell>
          <cell r="K3785" t="str">
            <v>Part Peak</v>
          </cell>
          <cell r="O3785" t="str">
            <v>N/A</v>
          </cell>
          <cell r="T3785">
            <v>19887533.197944999</v>
          </cell>
        </row>
        <row r="3786">
          <cell r="F3786" t="str">
            <v>B-19</v>
          </cell>
          <cell r="G3786" t="str">
            <v>WH</v>
          </cell>
          <cell r="I3786" t="str">
            <v>Energy</v>
          </cell>
          <cell r="J3786" t="str">
            <v>Winter</v>
          </cell>
          <cell r="K3786" t="str">
            <v>Part Peak</v>
          </cell>
          <cell r="O3786" t="str">
            <v>N/A</v>
          </cell>
          <cell r="T3786">
            <v>279208937.13447201</v>
          </cell>
        </row>
        <row r="3787">
          <cell r="F3787" t="str">
            <v>B-19</v>
          </cell>
          <cell r="G3787" t="str">
            <v>WH</v>
          </cell>
          <cell r="I3787" t="str">
            <v>Energy</v>
          </cell>
          <cell r="J3787" t="str">
            <v>Winter</v>
          </cell>
          <cell r="K3787" t="str">
            <v>Part Peak</v>
          </cell>
          <cell r="O3787" t="str">
            <v>N/A</v>
          </cell>
          <cell r="T3787">
            <v>646573.38876600005</v>
          </cell>
        </row>
        <row r="3788">
          <cell r="F3788" t="str">
            <v>B-19</v>
          </cell>
          <cell r="G3788" t="str">
            <v>WH</v>
          </cell>
          <cell r="I3788" t="str">
            <v>Energy</v>
          </cell>
          <cell r="J3788" t="str">
            <v>Winter</v>
          </cell>
          <cell r="K3788" t="str">
            <v>Super Off</v>
          </cell>
          <cell r="O3788" t="str">
            <v>N/A</v>
          </cell>
          <cell r="T3788">
            <v>5747422.7395390002</v>
          </cell>
        </row>
        <row r="3789">
          <cell r="F3789" t="str">
            <v>B-19</v>
          </cell>
          <cell r="G3789" t="str">
            <v>WH</v>
          </cell>
          <cell r="I3789" t="str">
            <v>Energy</v>
          </cell>
          <cell r="J3789" t="str">
            <v>Winter</v>
          </cell>
          <cell r="K3789" t="str">
            <v>Super Off</v>
          </cell>
          <cell r="O3789" t="str">
            <v>N/A</v>
          </cell>
          <cell r="T3789">
            <v>80749832.12771</v>
          </cell>
        </row>
        <row r="3790">
          <cell r="F3790" t="str">
            <v>B-19</v>
          </cell>
          <cell r="G3790" t="str">
            <v>WH</v>
          </cell>
          <cell r="I3790" t="str">
            <v>Energy</v>
          </cell>
          <cell r="J3790" t="str">
            <v>Winter</v>
          </cell>
          <cell r="K3790" t="str">
            <v>Super Off</v>
          </cell>
          <cell r="O3790" t="str">
            <v>N/A</v>
          </cell>
          <cell r="T3790">
            <v>207939.767345</v>
          </cell>
        </row>
        <row r="3791">
          <cell r="F3791" t="str">
            <v>B-19</v>
          </cell>
          <cell r="G3791" t="str">
            <v>WH</v>
          </cell>
          <cell r="I3791" t="str">
            <v>DL</v>
          </cell>
          <cell r="J3791" t="str">
            <v>N/A</v>
          </cell>
          <cell r="K3791" t="str">
            <v>N/A</v>
          </cell>
          <cell r="O3791" t="str">
            <v>C</v>
          </cell>
          <cell r="T3791">
            <v>0</v>
          </cell>
        </row>
        <row r="3792">
          <cell r="F3792" t="str">
            <v>B-19</v>
          </cell>
          <cell r="G3792" t="str">
            <v>WH</v>
          </cell>
          <cell r="I3792" t="str">
            <v>DL</v>
          </cell>
          <cell r="J3792" t="str">
            <v>N/A</v>
          </cell>
          <cell r="K3792" t="str">
            <v>N/A</v>
          </cell>
          <cell r="O3792" t="str">
            <v>C</v>
          </cell>
          <cell r="T3792">
            <v>0</v>
          </cell>
        </row>
        <row r="3793">
          <cell r="F3793" t="str">
            <v>B-19</v>
          </cell>
          <cell r="G3793" t="str">
            <v>WH</v>
          </cell>
          <cell r="I3793" t="str">
            <v>DL</v>
          </cell>
          <cell r="J3793" t="str">
            <v>N/A</v>
          </cell>
          <cell r="K3793" t="str">
            <v>N/A</v>
          </cell>
          <cell r="O3793" t="str">
            <v>C</v>
          </cell>
          <cell r="T3793">
            <v>0</v>
          </cell>
        </row>
        <row r="3794">
          <cell r="F3794" t="str">
            <v>B-19</v>
          </cell>
          <cell r="G3794" t="str">
            <v>WH</v>
          </cell>
          <cell r="I3794" t="str">
            <v>DL</v>
          </cell>
          <cell r="J3794" t="str">
            <v>N/A</v>
          </cell>
          <cell r="K3794" t="str">
            <v>N/A</v>
          </cell>
          <cell r="O3794" t="str">
            <v>C</v>
          </cell>
          <cell r="T3794">
            <v>0</v>
          </cell>
        </row>
        <row r="3795">
          <cell r="F3795" t="str">
            <v>B-19</v>
          </cell>
          <cell r="G3795" t="str">
            <v>WH</v>
          </cell>
          <cell r="I3795" t="str">
            <v>Energy</v>
          </cell>
          <cell r="J3795" t="str">
            <v>Summer</v>
          </cell>
          <cell r="K3795" t="str">
            <v>Off Peak</v>
          </cell>
          <cell r="O3795" t="str">
            <v>C</v>
          </cell>
          <cell r="T3795">
            <v>106346.79036699999</v>
          </cell>
        </row>
        <row r="3796">
          <cell r="F3796" t="str">
            <v>B-19</v>
          </cell>
          <cell r="G3796" t="str">
            <v>WH</v>
          </cell>
          <cell r="I3796" t="str">
            <v>Energy</v>
          </cell>
          <cell r="J3796" t="str">
            <v>Summer</v>
          </cell>
          <cell r="K3796" t="str">
            <v>Off Peak</v>
          </cell>
          <cell r="O3796" t="str">
            <v>C</v>
          </cell>
          <cell r="T3796">
            <v>1102134.9754909999</v>
          </cell>
        </row>
        <row r="3797">
          <cell r="F3797" t="str">
            <v>B-19</v>
          </cell>
          <cell r="G3797" t="str">
            <v>WH</v>
          </cell>
          <cell r="I3797" t="str">
            <v>Energy</v>
          </cell>
          <cell r="J3797" t="str">
            <v>Summer</v>
          </cell>
          <cell r="K3797" t="str">
            <v>Part Peak</v>
          </cell>
          <cell r="O3797" t="str">
            <v>C</v>
          </cell>
          <cell r="T3797">
            <v>34538.979188999998</v>
          </cell>
        </row>
        <row r="3798">
          <cell r="F3798" t="str">
            <v>B-19</v>
          </cell>
          <cell r="G3798" t="str">
            <v>WH</v>
          </cell>
          <cell r="I3798" t="str">
            <v>Energy</v>
          </cell>
          <cell r="J3798" t="str">
            <v>Summer</v>
          </cell>
          <cell r="K3798" t="str">
            <v>Part Peak</v>
          </cell>
          <cell r="O3798" t="str">
            <v>C</v>
          </cell>
          <cell r="T3798">
            <v>298268.03042800003</v>
          </cell>
        </row>
        <row r="3799">
          <cell r="F3799" t="str">
            <v>B-19</v>
          </cell>
          <cell r="G3799" t="str">
            <v>WH</v>
          </cell>
          <cell r="I3799" t="str">
            <v>Energy</v>
          </cell>
          <cell r="J3799" t="str">
            <v>Summer</v>
          </cell>
          <cell r="K3799" t="str">
            <v>Peak</v>
          </cell>
          <cell r="O3799" t="str">
            <v>C</v>
          </cell>
          <cell r="T3799">
            <v>51078.024250000002</v>
          </cell>
        </row>
        <row r="3800">
          <cell r="F3800" t="str">
            <v>B-19</v>
          </cell>
          <cell r="G3800" t="str">
            <v>WH</v>
          </cell>
          <cell r="I3800" t="str">
            <v>Energy</v>
          </cell>
          <cell r="J3800" t="str">
            <v>Summer</v>
          </cell>
          <cell r="K3800" t="str">
            <v>Peak</v>
          </cell>
          <cell r="O3800" t="str">
            <v>C</v>
          </cell>
          <cell r="T3800">
            <v>537414.47957799991</v>
          </cell>
        </row>
        <row r="3801">
          <cell r="F3801" t="str">
            <v>B-19</v>
          </cell>
          <cell r="G3801" t="str">
            <v>WH</v>
          </cell>
          <cell r="I3801" t="str">
            <v>Energy</v>
          </cell>
          <cell r="J3801" t="str">
            <v>Winter</v>
          </cell>
          <cell r="K3801" t="str">
            <v>Off Peak</v>
          </cell>
          <cell r="O3801" t="str">
            <v>C</v>
          </cell>
          <cell r="T3801">
            <v>176420.274118</v>
          </cell>
        </row>
        <row r="3802">
          <cell r="F3802" t="str">
            <v>B-19</v>
          </cell>
          <cell r="G3802" t="str">
            <v>WH</v>
          </cell>
          <cell r="I3802" t="str">
            <v>Energy</v>
          </cell>
          <cell r="J3802" t="str">
            <v>Winter</v>
          </cell>
          <cell r="K3802" t="str">
            <v>Off Peak</v>
          </cell>
          <cell r="O3802" t="str">
            <v>C</v>
          </cell>
          <cell r="T3802">
            <v>10656142.110909</v>
          </cell>
        </row>
        <row r="3803">
          <cell r="F3803" t="str">
            <v>B-19</v>
          </cell>
          <cell r="G3803" t="str">
            <v>WH</v>
          </cell>
          <cell r="I3803" t="str">
            <v>Energy</v>
          </cell>
          <cell r="J3803" t="str">
            <v>Winter</v>
          </cell>
          <cell r="K3803" t="str">
            <v>Part Peak</v>
          </cell>
          <cell r="O3803" t="str">
            <v>C</v>
          </cell>
          <cell r="T3803">
            <v>58522.121784000003</v>
          </cell>
        </row>
        <row r="3804">
          <cell r="F3804" t="str">
            <v>B-19</v>
          </cell>
          <cell r="G3804" t="str">
            <v>WH</v>
          </cell>
          <cell r="I3804" t="str">
            <v>Energy</v>
          </cell>
          <cell r="J3804" t="str">
            <v>Winter</v>
          </cell>
          <cell r="K3804" t="str">
            <v>Part Peak</v>
          </cell>
          <cell r="O3804" t="str">
            <v>C</v>
          </cell>
          <cell r="T3804">
            <v>4050015.5388709996</v>
          </cell>
        </row>
        <row r="3805">
          <cell r="F3805" t="str">
            <v>B-19</v>
          </cell>
          <cell r="G3805" t="str">
            <v>WH</v>
          </cell>
          <cell r="I3805" t="str">
            <v>Energy</v>
          </cell>
          <cell r="J3805" t="str">
            <v>Winter</v>
          </cell>
          <cell r="K3805" t="str">
            <v>Super Off</v>
          </cell>
          <cell r="O3805" t="str">
            <v>C</v>
          </cell>
          <cell r="T3805">
            <v>20145.090316999998</v>
          </cell>
        </row>
        <row r="3806">
          <cell r="F3806" t="str">
            <v>B-19</v>
          </cell>
          <cell r="G3806" t="str">
            <v>WH</v>
          </cell>
          <cell r="I3806" t="str">
            <v>Energy</v>
          </cell>
          <cell r="J3806" t="str">
            <v>Winter</v>
          </cell>
          <cell r="K3806" t="str">
            <v>Super Off</v>
          </cell>
          <cell r="O3806" t="str">
            <v>C</v>
          </cell>
          <cell r="T3806">
            <v>276524.17607500002</v>
          </cell>
        </row>
        <row r="3807">
          <cell r="F3807" t="str">
            <v>B-19</v>
          </cell>
          <cell r="G3807" t="str">
            <v>WH</v>
          </cell>
          <cell r="I3807" t="str">
            <v>Energy</v>
          </cell>
          <cell r="J3807" t="str">
            <v>Summer</v>
          </cell>
          <cell r="K3807" t="str">
            <v>Off Peak</v>
          </cell>
          <cell r="O3807" t="str">
            <v>C</v>
          </cell>
          <cell r="T3807">
            <v>0</v>
          </cell>
        </row>
        <row r="3808">
          <cell r="F3808" t="str">
            <v>B-19</v>
          </cell>
          <cell r="G3808" t="str">
            <v>WH</v>
          </cell>
          <cell r="I3808" t="str">
            <v>Energy</v>
          </cell>
          <cell r="J3808" t="str">
            <v>Summer</v>
          </cell>
          <cell r="K3808" t="str">
            <v>Off Peak</v>
          </cell>
          <cell r="O3808" t="str">
            <v>C</v>
          </cell>
          <cell r="T3808">
            <v>0</v>
          </cell>
        </row>
        <row r="3809">
          <cell r="F3809" t="str">
            <v>B-19</v>
          </cell>
          <cell r="G3809" t="str">
            <v>WH</v>
          </cell>
          <cell r="I3809" t="str">
            <v>Energy</v>
          </cell>
          <cell r="J3809" t="str">
            <v>Summer</v>
          </cell>
          <cell r="K3809" t="str">
            <v>Off Peak</v>
          </cell>
          <cell r="O3809" t="str">
            <v>C</v>
          </cell>
          <cell r="T3809">
            <v>0</v>
          </cell>
        </row>
        <row r="3810">
          <cell r="F3810" t="str">
            <v>B-19</v>
          </cell>
          <cell r="G3810" t="str">
            <v>WH</v>
          </cell>
          <cell r="I3810" t="str">
            <v>Energy</v>
          </cell>
          <cell r="J3810" t="str">
            <v>Summer</v>
          </cell>
          <cell r="K3810" t="str">
            <v>Part Peak</v>
          </cell>
          <cell r="O3810" t="str">
            <v>C</v>
          </cell>
          <cell r="T3810">
            <v>0</v>
          </cell>
        </row>
        <row r="3811">
          <cell r="F3811" t="str">
            <v>B-19</v>
          </cell>
          <cell r="G3811" t="str">
            <v>WH</v>
          </cell>
          <cell r="I3811" t="str">
            <v>Energy</v>
          </cell>
          <cell r="J3811" t="str">
            <v>Summer</v>
          </cell>
          <cell r="K3811" t="str">
            <v>Part Peak</v>
          </cell>
          <cell r="O3811" t="str">
            <v>C</v>
          </cell>
          <cell r="T3811">
            <v>0</v>
          </cell>
        </row>
        <row r="3812">
          <cell r="F3812" t="str">
            <v>B-19</v>
          </cell>
          <cell r="G3812" t="str">
            <v>WH</v>
          </cell>
          <cell r="I3812" t="str">
            <v>Energy</v>
          </cell>
          <cell r="J3812" t="str">
            <v>Summer</v>
          </cell>
          <cell r="K3812" t="str">
            <v>Part Peak</v>
          </cell>
          <cell r="O3812" t="str">
            <v>C</v>
          </cell>
          <cell r="T3812">
            <v>0</v>
          </cell>
        </row>
        <row r="3813">
          <cell r="F3813" t="str">
            <v>B-19</v>
          </cell>
          <cell r="G3813" t="str">
            <v>WH</v>
          </cell>
          <cell r="I3813" t="str">
            <v>Energy</v>
          </cell>
          <cell r="J3813" t="str">
            <v>Summer</v>
          </cell>
          <cell r="K3813" t="str">
            <v>Peak</v>
          </cell>
          <cell r="O3813" t="str">
            <v>C</v>
          </cell>
          <cell r="T3813">
            <v>0</v>
          </cell>
        </row>
        <row r="3814">
          <cell r="F3814" t="str">
            <v>B-19</v>
          </cell>
          <cell r="G3814" t="str">
            <v>WH</v>
          </cell>
          <cell r="I3814" t="str">
            <v>Energy</v>
          </cell>
          <cell r="J3814" t="str">
            <v>Summer</v>
          </cell>
          <cell r="K3814" t="str">
            <v>Peak</v>
          </cell>
          <cell r="O3814" t="str">
            <v>C</v>
          </cell>
          <cell r="T3814">
            <v>0</v>
          </cell>
        </row>
        <row r="3815">
          <cell r="F3815" t="str">
            <v>B-19</v>
          </cell>
          <cell r="G3815" t="str">
            <v>WH</v>
          </cell>
          <cell r="I3815" t="str">
            <v>Energy</v>
          </cell>
          <cell r="J3815" t="str">
            <v>Summer</v>
          </cell>
          <cell r="K3815" t="str">
            <v>Peak</v>
          </cell>
          <cell r="O3815" t="str">
            <v>C</v>
          </cell>
          <cell r="T3815">
            <v>0</v>
          </cell>
        </row>
        <row r="3816">
          <cell r="F3816" t="str">
            <v>B-19</v>
          </cell>
          <cell r="G3816" t="str">
            <v>WH</v>
          </cell>
          <cell r="I3816" t="str">
            <v>Energy</v>
          </cell>
          <cell r="J3816" t="str">
            <v>Winter</v>
          </cell>
          <cell r="K3816" t="str">
            <v>Off Peak</v>
          </cell>
          <cell r="O3816" t="str">
            <v>C</v>
          </cell>
          <cell r="T3816">
            <v>0</v>
          </cell>
        </row>
        <row r="3817">
          <cell r="F3817" t="str">
            <v>B-19</v>
          </cell>
          <cell r="G3817" t="str">
            <v>WH</v>
          </cell>
          <cell r="I3817" t="str">
            <v>Energy</v>
          </cell>
          <cell r="J3817" t="str">
            <v>Winter</v>
          </cell>
          <cell r="K3817" t="str">
            <v>Off Peak</v>
          </cell>
          <cell r="O3817" t="str">
            <v>C</v>
          </cell>
          <cell r="T3817">
            <v>0</v>
          </cell>
        </row>
        <row r="3818">
          <cell r="F3818" t="str">
            <v>B-19</v>
          </cell>
          <cell r="G3818" t="str">
            <v>WH</v>
          </cell>
          <cell r="I3818" t="str">
            <v>Energy</v>
          </cell>
          <cell r="J3818" t="str">
            <v>Winter</v>
          </cell>
          <cell r="K3818" t="str">
            <v>Off Peak</v>
          </cell>
          <cell r="O3818" t="str">
            <v>C</v>
          </cell>
          <cell r="T3818">
            <v>0</v>
          </cell>
        </row>
        <row r="3819">
          <cell r="F3819" t="str">
            <v>B-19</v>
          </cell>
          <cell r="G3819" t="str">
            <v>WH</v>
          </cell>
          <cell r="I3819" t="str">
            <v>Energy</v>
          </cell>
          <cell r="J3819" t="str">
            <v>Winter</v>
          </cell>
          <cell r="K3819" t="str">
            <v>Part Peak</v>
          </cell>
          <cell r="O3819" t="str">
            <v>C</v>
          </cell>
          <cell r="T3819">
            <v>0</v>
          </cell>
        </row>
        <row r="3820">
          <cell r="F3820" t="str">
            <v>B-19</v>
          </cell>
          <cell r="G3820" t="str">
            <v>WH</v>
          </cell>
          <cell r="I3820" t="str">
            <v>Energy</v>
          </cell>
          <cell r="J3820" t="str">
            <v>Winter</v>
          </cell>
          <cell r="K3820" t="str">
            <v>Part Peak</v>
          </cell>
          <cell r="O3820" t="str">
            <v>C</v>
          </cell>
          <cell r="T3820">
            <v>0</v>
          </cell>
        </row>
        <row r="3821">
          <cell r="F3821" t="str">
            <v>B-19</v>
          </cell>
          <cell r="G3821" t="str">
            <v>WH</v>
          </cell>
          <cell r="I3821" t="str">
            <v>Energy</v>
          </cell>
          <cell r="J3821" t="str">
            <v>Winter</v>
          </cell>
          <cell r="K3821" t="str">
            <v>Part Peak</v>
          </cell>
          <cell r="O3821" t="str">
            <v>C</v>
          </cell>
          <cell r="T3821">
            <v>0</v>
          </cell>
        </row>
        <row r="3822">
          <cell r="F3822" t="str">
            <v>B-19</v>
          </cell>
          <cell r="G3822" t="str">
            <v>WH</v>
          </cell>
          <cell r="I3822" t="str">
            <v>Energy</v>
          </cell>
          <cell r="J3822" t="str">
            <v>Winter</v>
          </cell>
          <cell r="K3822" t="str">
            <v>Super Off</v>
          </cell>
          <cell r="O3822" t="str">
            <v>C</v>
          </cell>
          <cell r="T3822">
            <v>0</v>
          </cell>
        </row>
        <row r="3823">
          <cell r="F3823" t="str">
            <v>B-19</v>
          </cell>
          <cell r="G3823" t="str">
            <v>WH</v>
          </cell>
          <cell r="I3823" t="str">
            <v>Energy</v>
          </cell>
          <cell r="J3823" t="str">
            <v>Winter</v>
          </cell>
          <cell r="K3823" t="str">
            <v>Super Off</v>
          </cell>
          <cell r="O3823" t="str">
            <v>C</v>
          </cell>
          <cell r="T3823">
            <v>0</v>
          </cell>
        </row>
        <row r="3824">
          <cell r="F3824" t="str">
            <v>B-19</v>
          </cell>
          <cell r="G3824" t="str">
            <v>WH</v>
          </cell>
          <cell r="I3824" t="str">
            <v>Energy</v>
          </cell>
          <cell r="J3824" t="str">
            <v>Winter</v>
          </cell>
          <cell r="K3824" t="str">
            <v>Super Off</v>
          </cell>
          <cell r="O3824" t="str">
            <v>C</v>
          </cell>
          <cell r="T3824">
            <v>0</v>
          </cell>
        </row>
        <row r="3825">
          <cell r="F3825" t="str">
            <v>B-19</v>
          </cell>
          <cell r="G3825" t="str">
            <v>WH</v>
          </cell>
          <cell r="I3825" t="str">
            <v>DL</v>
          </cell>
          <cell r="J3825" t="str">
            <v>N/A</v>
          </cell>
          <cell r="K3825" t="str">
            <v>N/A</v>
          </cell>
          <cell r="O3825" t="str">
            <v>N/A</v>
          </cell>
          <cell r="T3825">
            <v>0</v>
          </cell>
        </row>
        <row r="3826">
          <cell r="F3826" t="str">
            <v>B-19</v>
          </cell>
          <cell r="G3826" t="str">
            <v>WH</v>
          </cell>
          <cell r="I3826" t="str">
            <v>DL</v>
          </cell>
          <cell r="J3826" t="str">
            <v>N/A</v>
          </cell>
          <cell r="K3826" t="str">
            <v>N/A</v>
          </cell>
          <cell r="O3826" t="str">
            <v>N/A</v>
          </cell>
          <cell r="T3826">
            <v>0</v>
          </cell>
        </row>
        <row r="3827">
          <cell r="F3827" t="str">
            <v>B-19</v>
          </cell>
          <cell r="G3827" t="str">
            <v>WH</v>
          </cell>
          <cell r="I3827" t="str">
            <v>DL</v>
          </cell>
          <cell r="J3827" t="str">
            <v>N/A</v>
          </cell>
          <cell r="K3827" t="str">
            <v>N/A</v>
          </cell>
          <cell r="O3827" t="str">
            <v>N/A</v>
          </cell>
          <cell r="T3827">
            <v>0</v>
          </cell>
        </row>
        <row r="3828">
          <cell r="F3828" t="str">
            <v>B-19</v>
          </cell>
          <cell r="G3828" t="str">
            <v>WH</v>
          </cell>
          <cell r="I3828" t="str">
            <v>DL</v>
          </cell>
          <cell r="J3828" t="str">
            <v>N/A</v>
          </cell>
          <cell r="K3828" t="str">
            <v>N/A</v>
          </cell>
          <cell r="O3828" t="str">
            <v>N/A</v>
          </cell>
          <cell r="T3828">
            <v>0</v>
          </cell>
        </row>
        <row r="3829">
          <cell r="F3829" t="str">
            <v>B-19</v>
          </cell>
          <cell r="G3829" t="str">
            <v>WH</v>
          </cell>
          <cell r="I3829" t="str">
            <v>DL</v>
          </cell>
          <cell r="J3829" t="str">
            <v>N/A</v>
          </cell>
          <cell r="K3829" t="str">
            <v>N/A</v>
          </cell>
          <cell r="O3829" t="str">
            <v>N/A</v>
          </cell>
          <cell r="T3829">
            <v>0</v>
          </cell>
        </row>
        <row r="3830">
          <cell r="F3830" t="str">
            <v>B-19</v>
          </cell>
          <cell r="G3830" t="str">
            <v>WH</v>
          </cell>
          <cell r="I3830" t="str">
            <v>DL</v>
          </cell>
          <cell r="J3830" t="str">
            <v>N/A</v>
          </cell>
          <cell r="K3830" t="str">
            <v>N/A</v>
          </cell>
          <cell r="O3830" t="str">
            <v>N/A</v>
          </cell>
          <cell r="T3830">
            <v>0</v>
          </cell>
        </row>
        <row r="3831">
          <cell r="F3831" t="str">
            <v>B-19</v>
          </cell>
          <cell r="G3831" t="str">
            <v>WH</v>
          </cell>
          <cell r="I3831" t="str">
            <v>Energy</v>
          </cell>
          <cell r="J3831" t="str">
            <v>Summer</v>
          </cell>
          <cell r="K3831" t="str">
            <v>Off Peak</v>
          </cell>
          <cell r="O3831" t="str">
            <v>N/A</v>
          </cell>
          <cell r="T3831">
            <v>58925112.066903993</v>
          </cell>
        </row>
        <row r="3832">
          <cell r="F3832" t="str">
            <v>B-19</v>
          </cell>
          <cell r="G3832" t="str">
            <v>WH</v>
          </cell>
          <cell r="I3832" t="str">
            <v>Energy</v>
          </cell>
          <cell r="J3832" t="str">
            <v>Summer</v>
          </cell>
          <cell r="K3832" t="str">
            <v>Off Peak</v>
          </cell>
          <cell r="O3832" t="str">
            <v>N/A</v>
          </cell>
          <cell r="T3832">
            <v>143383530.03368902</v>
          </cell>
        </row>
        <row r="3833">
          <cell r="F3833" t="str">
            <v>B-19</v>
          </cell>
          <cell r="G3833" t="str">
            <v>WH</v>
          </cell>
          <cell r="I3833" t="str">
            <v>Energy</v>
          </cell>
          <cell r="J3833" t="str">
            <v>Summer</v>
          </cell>
          <cell r="K3833" t="str">
            <v>Off Peak</v>
          </cell>
          <cell r="O3833" t="str">
            <v>N/A</v>
          </cell>
          <cell r="T3833">
            <v>1205539.4655480001</v>
          </cell>
        </row>
        <row r="3834">
          <cell r="F3834" t="str">
            <v>B-19</v>
          </cell>
          <cell r="G3834" t="str">
            <v>WH</v>
          </cell>
          <cell r="I3834" t="str">
            <v>Energy</v>
          </cell>
          <cell r="J3834" t="str">
            <v>Summer</v>
          </cell>
          <cell r="K3834" t="str">
            <v>Part Peak</v>
          </cell>
          <cell r="O3834" t="str">
            <v>N/A</v>
          </cell>
          <cell r="T3834">
            <v>14524134.542145999</v>
          </cell>
        </row>
        <row r="3835">
          <cell r="F3835" t="str">
            <v>B-19</v>
          </cell>
          <cell r="G3835" t="str">
            <v>WH</v>
          </cell>
          <cell r="I3835" t="str">
            <v>Energy</v>
          </cell>
          <cell r="J3835" t="str">
            <v>Summer</v>
          </cell>
          <cell r="K3835" t="str">
            <v>Part Peak</v>
          </cell>
          <cell r="O3835" t="str">
            <v>N/A</v>
          </cell>
          <cell r="T3835">
            <v>25742372.254190996</v>
          </cell>
        </row>
        <row r="3836">
          <cell r="F3836" t="str">
            <v>B-19</v>
          </cell>
          <cell r="G3836" t="str">
            <v>WH</v>
          </cell>
          <cell r="I3836" t="str">
            <v>Energy</v>
          </cell>
          <cell r="J3836" t="str">
            <v>Summer</v>
          </cell>
          <cell r="K3836" t="str">
            <v>Part Peak</v>
          </cell>
          <cell r="O3836" t="str">
            <v>N/A</v>
          </cell>
          <cell r="T3836">
            <v>297999.51916199998</v>
          </cell>
        </row>
        <row r="3837">
          <cell r="F3837" t="str">
            <v>B-19</v>
          </cell>
          <cell r="G3837" t="str">
            <v>WH</v>
          </cell>
          <cell r="I3837" t="str">
            <v>Energy</v>
          </cell>
          <cell r="J3837" t="str">
            <v>Summer</v>
          </cell>
          <cell r="K3837" t="str">
            <v>Peak</v>
          </cell>
          <cell r="O3837" t="str">
            <v>N/A</v>
          </cell>
          <cell r="T3837">
            <v>21359634.931065999</v>
          </cell>
        </row>
        <row r="3838">
          <cell r="F3838" t="str">
            <v>B-19</v>
          </cell>
          <cell r="G3838" t="str">
            <v>WH</v>
          </cell>
          <cell r="I3838" t="str">
            <v>Energy</v>
          </cell>
          <cell r="J3838" t="str">
            <v>Summer</v>
          </cell>
          <cell r="K3838" t="str">
            <v>Peak</v>
          </cell>
          <cell r="O3838" t="str">
            <v>N/A</v>
          </cell>
          <cell r="T3838">
            <v>56392668.927670002</v>
          </cell>
        </row>
        <row r="3839">
          <cell r="F3839" t="str">
            <v>B-19</v>
          </cell>
          <cell r="G3839" t="str">
            <v>WH</v>
          </cell>
          <cell r="I3839" t="str">
            <v>Energy</v>
          </cell>
          <cell r="J3839" t="str">
            <v>Summer</v>
          </cell>
          <cell r="K3839" t="str">
            <v>Peak</v>
          </cell>
          <cell r="O3839" t="str">
            <v>N/A</v>
          </cell>
          <cell r="T3839">
            <v>361379.35972000001</v>
          </cell>
        </row>
        <row r="3840">
          <cell r="F3840" t="str">
            <v>B-19</v>
          </cell>
          <cell r="G3840" t="str">
            <v>WH</v>
          </cell>
          <cell r="I3840" t="str">
            <v>Energy</v>
          </cell>
          <cell r="J3840" t="str">
            <v>Winter</v>
          </cell>
          <cell r="K3840" t="str">
            <v>Off Peak</v>
          </cell>
          <cell r="O3840" t="str">
            <v>N/A</v>
          </cell>
          <cell r="T3840">
            <v>137093950.40653899</v>
          </cell>
        </row>
        <row r="3841">
          <cell r="F3841" t="str">
            <v>B-19</v>
          </cell>
          <cell r="G3841" t="str">
            <v>WH</v>
          </cell>
          <cell r="I3841" t="str">
            <v>Energy</v>
          </cell>
          <cell r="J3841" t="str">
            <v>Winter</v>
          </cell>
          <cell r="K3841" t="str">
            <v>Off Peak</v>
          </cell>
          <cell r="O3841" t="str">
            <v>N/A</v>
          </cell>
          <cell r="T3841">
            <v>315624682.13320398</v>
          </cell>
        </row>
        <row r="3842">
          <cell r="F3842" t="str">
            <v>B-19</v>
          </cell>
          <cell r="G3842" t="str">
            <v>WH</v>
          </cell>
          <cell r="I3842" t="str">
            <v>Energy</v>
          </cell>
          <cell r="J3842" t="str">
            <v>Winter</v>
          </cell>
          <cell r="K3842" t="str">
            <v>Off Peak</v>
          </cell>
          <cell r="O3842" t="str">
            <v>N/A</v>
          </cell>
          <cell r="T3842">
            <v>2933024.5660850001</v>
          </cell>
        </row>
        <row r="3843">
          <cell r="F3843" t="str">
            <v>B-19</v>
          </cell>
          <cell r="G3843" t="str">
            <v>WH</v>
          </cell>
          <cell r="I3843" t="str">
            <v>Energy</v>
          </cell>
          <cell r="J3843" t="str">
            <v>Winter</v>
          </cell>
          <cell r="K3843" t="str">
            <v>Part Peak</v>
          </cell>
          <cell r="O3843" t="str">
            <v>N/A</v>
          </cell>
          <cell r="T3843">
            <v>44735440.047339</v>
          </cell>
        </row>
        <row r="3844">
          <cell r="F3844" t="str">
            <v>B-19</v>
          </cell>
          <cell r="G3844" t="str">
            <v>WH</v>
          </cell>
          <cell r="I3844" t="str">
            <v>Energy</v>
          </cell>
          <cell r="J3844" t="str">
            <v>Winter</v>
          </cell>
          <cell r="K3844" t="str">
            <v>Part Peak</v>
          </cell>
          <cell r="O3844" t="str">
            <v>N/A</v>
          </cell>
          <cell r="T3844">
            <v>123414142.36082399</v>
          </cell>
        </row>
        <row r="3845">
          <cell r="F3845" t="str">
            <v>B-19</v>
          </cell>
          <cell r="G3845" t="str">
            <v>WH</v>
          </cell>
          <cell r="I3845" t="str">
            <v>Energy</v>
          </cell>
          <cell r="J3845" t="str">
            <v>Winter</v>
          </cell>
          <cell r="K3845" t="str">
            <v>Part Peak</v>
          </cell>
          <cell r="O3845" t="str">
            <v>N/A</v>
          </cell>
          <cell r="T3845">
            <v>747278.93178900005</v>
          </cell>
        </row>
        <row r="3846">
          <cell r="F3846" t="str">
            <v>B-19</v>
          </cell>
          <cell r="G3846" t="str">
            <v>WH</v>
          </cell>
          <cell r="I3846" t="str">
            <v>Energy</v>
          </cell>
          <cell r="J3846" t="str">
            <v>Winter</v>
          </cell>
          <cell r="K3846" t="str">
            <v>Super Off</v>
          </cell>
          <cell r="O3846" t="str">
            <v>N/A</v>
          </cell>
          <cell r="T3846">
            <v>10128702.140552001</v>
          </cell>
        </row>
        <row r="3847">
          <cell r="F3847" t="str">
            <v>B-19</v>
          </cell>
          <cell r="G3847" t="str">
            <v>WH</v>
          </cell>
          <cell r="I3847" t="str">
            <v>Energy</v>
          </cell>
          <cell r="J3847" t="str">
            <v>Winter</v>
          </cell>
          <cell r="K3847" t="str">
            <v>Super Off</v>
          </cell>
          <cell r="O3847" t="str">
            <v>N/A</v>
          </cell>
          <cell r="T3847">
            <v>62279938.691081002</v>
          </cell>
        </row>
        <row r="3848">
          <cell r="F3848" t="str">
            <v>B-19</v>
          </cell>
          <cell r="G3848" t="str">
            <v>WH</v>
          </cell>
          <cell r="I3848" t="str">
            <v>Energy</v>
          </cell>
          <cell r="J3848" t="str">
            <v>Winter</v>
          </cell>
          <cell r="K3848" t="str">
            <v>Super Off</v>
          </cell>
          <cell r="O3848" t="str">
            <v>N/A</v>
          </cell>
          <cell r="T3848">
            <v>228620.093226</v>
          </cell>
        </row>
        <row r="3849">
          <cell r="F3849" t="str">
            <v>B-19</v>
          </cell>
          <cell r="G3849" t="str">
            <v>WH</v>
          </cell>
          <cell r="I3849" t="str">
            <v>Energy</v>
          </cell>
          <cell r="J3849" t="str">
            <v>Summer</v>
          </cell>
          <cell r="K3849" t="str">
            <v>Off Peak</v>
          </cell>
          <cell r="O3849" t="str">
            <v>N/A</v>
          </cell>
          <cell r="T3849">
            <v>28419200.488141</v>
          </cell>
        </row>
        <row r="3850">
          <cell r="F3850" t="str">
            <v>B-19</v>
          </cell>
          <cell r="G3850" t="str">
            <v>WH</v>
          </cell>
          <cell r="I3850" t="str">
            <v>Energy</v>
          </cell>
          <cell r="J3850" t="str">
            <v>Summer</v>
          </cell>
          <cell r="K3850" t="str">
            <v>Off Peak</v>
          </cell>
          <cell r="O3850" t="str">
            <v>N/A</v>
          </cell>
          <cell r="T3850">
            <v>414986035.73017597</v>
          </cell>
        </row>
        <row r="3851">
          <cell r="F3851" t="str">
            <v>B-19</v>
          </cell>
          <cell r="G3851" t="str">
            <v>WH</v>
          </cell>
          <cell r="I3851" t="str">
            <v>Energy</v>
          </cell>
          <cell r="J3851" t="str">
            <v>Summer</v>
          </cell>
          <cell r="K3851" t="str">
            <v>Off Peak</v>
          </cell>
          <cell r="O3851" t="str">
            <v>N/A</v>
          </cell>
          <cell r="T3851">
            <v>913600.51141299994</v>
          </cell>
        </row>
        <row r="3852">
          <cell r="F3852" t="str">
            <v>B-19</v>
          </cell>
          <cell r="G3852" t="str">
            <v>WH</v>
          </cell>
          <cell r="I3852" t="str">
            <v>Energy</v>
          </cell>
          <cell r="J3852" t="str">
            <v>Summer</v>
          </cell>
          <cell r="K3852" t="str">
            <v>Part Peak</v>
          </cell>
          <cell r="O3852" t="str">
            <v>N/A</v>
          </cell>
          <cell r="T3852">
            <v>7313010.8019909998</v>
          </cell>
        </row>
        <row r="3853">
          <cell r="F3853" t="str">
            <v>B-19</v>
          </cell>
          <cell r="G3853" t="str">
            <v>WH</v>
          </cell>
          <cell r="I3853" t="str">
            <v>Energy</v>
          </cell>
          <cell r="J3853" t="str">
            <v>Summer</v>
          </cell>
          <cell r="K3853" t="str">
            <v>Part Peak</v>
          </cell>
          <cell r="O3853" t="str">
            <v>N/A</v>
          </cell>
          <cell r="T3853">
            <v>116234915.171882</v>
          </cell>
        </row>
        <row r="3854">
          <cell r="F3854" t="str">
            <v>B-19</v>
          </cell>
          <cell r="G3854" t="str">
            <v>WH</v>
          </cell>
          <cell r="I3854" t="str">
            <v>Energy</v>
          </cell>
          <cell r="J3854" t="str">
            <v>Summer</v>
          </cell>
          <cell r="K3854" t="str">
            <v>Part Peak</v>
          </cell>
          <cell r="O3854" t="str">
            <v>N/A</v>
          </cell>
          <cell r="T3854">
            <v>243995.29588200001</v>
          </cell>
        </row>
        <row r="3855">
          <cell r="F3855" t="str">
            <v>B-19</v>
          </cell>
          <cell r="G3855" t="str">
            <v>WH</v>
          </cell>
          <cell r="I3855" t="str">
            <v>Energy</v>
          </cell>
          <cell r="J3855" t="str">
            <v>Summer</v>
          </cell>
          <cell r="K3855" t="str">
            <v>Peak</v>
          </cell>
          <cell r="O3855" t="str">
            <v>N/A</v>
          </cell>
          <cell r="T3855">
            <v>10140942.338238001</v>
          </cell>
        </row>
        <row r="3856">
          <cell r="F3856" t="str">
            <v>B-19</v>
          </cell>
          <cell r="G3856" t="str">
            <v>WH</v>
          </cell>
          <cell r="I3856" t="str">
            <v>Energy</v>
          </cell>
          <cell r="J3856" t="str">
            <v>Summer</v>
          </cell>
          <cell r="K3856" t="str">
            <v>Peak</v>
          </cell>
          <cell r="O3856" t="str">
            <v>N/A</v>
          </cell>
          <cell r="T3856">
            <v>166469822.093238</v>
          </cell>
        </row>
        <row r="3857">
          <cell r="F3857" t="str">
            <v>B-19</v>
          </cell>
          <cell r="G3857" t="str">
            <v>WH</v>
          </cell>
          <cell r="I3857" t="str">
            <v>Energy</v>
          </cell>
          <cell r="J3857" t="str">
            <v>Summer</v>
          </cell>
          <cell r="K3857" t="str">
            <v>Peak</v>
          </cell>
          <cell r="O3857" t="str">
            <v>N/A</v>
          </cell>
          <cell r="T3857">
            <v>306241.506551</v>
          </cell>
        </row>
        <row r="3858">
          <cell r="F3858" t="str">
            <v>B-19</v>
          </cell>
          <cell r="G3858" t="str">
            <v>WH</v>
          </cell>
          <cell r="I3858" t="str">
            <v>Energy</v>
          </cell>
          <cell r="J3858" t="str">
            <v>Winter</v>
          </cell>
          <cell r="K3858" t="str">
            <v>Off Peak</v>
          </cell>
          <cell r="O3858" t="str">
            <v>N/A</v>
          </cell>
          <cell r="T3858">
            <v>65579497.518883996</v>
          </cell>
        </row>
        <row r="3859">
          <cell r="F3859" t="str">
            <v>B-19</v>
          </cell>
          <cell r="G3859" t="str">
            <v>WH</v>
          </cell>
          <cell r="I3859" t="str">
            <v>Energy</v>
          </cell>
          <cell r="J3859" t="str">
            <v>Winter</v>
          </cell>
          <cell r="K3859" t="str">
            <v>Off Peak</v>
          </cell>
          <cell r="O3859" t="str">
            <v>N/A</v>
          </cell>
          <cell r="T3859">
            <v>865525633.25376105</v>
          </cell>
        </row>
        <row r="3860">
          <cell r="F3860" t="str">
            <v>B-19</v>
          </cell>
          <cell r="G3860" t="str">
            <v>WH</v>
          </cell>
          <cell r="I3860" t="str">
            <v>Energy</v>
          </cell>
          <cell r="J3860" t="str">
            <v>Winter</v>
          </cell>
          <cell r="K3860" t="str">
            <v>Off Peak</v>
          </cell>
          <cell r="O3860" t="str">
            <v>N/A</v>
          </cell>
          <cell r="T3860">
            <v>2382754.354121</v>
          </cell>
        </row>
        <row r="3861">
          <cell r="F3861" t="str">
            <v>B-19</v>
          </cell>
          <cell r="G3861" t="str">
            <v>WH</v>
          </cell>
          <cell r="I3861" t="str">
            <v>Energy</v>
          </cell>
          <cell r="J3861" t="str">
            <v>Winter</v>
          </cell>
          <cell r="K3861" t="str">
            <v>Part Peak</v>
          </cell>
          <cell r="O3861" t="str">
            <v>N/A</v>
          </cell>
          <cell r="T3861">
            <v>19887533.197944999</v>
          </cell>
        </row>
        <row r="3862">
          <cell r="F3862" t="str">
            <v>B-19</v>
          </cell>
          <cell r="G3862" t="str">
            <v>WH</v>
          </cell>
          <cell r="I3862" t="str">
            <v>Energy</v>
          </cell>
          <cell r="J3862" t="str">
            <v>Winter</v>
          </cell>
          <cell r="K3862" t="str">
            <v>Part Peak</v>
          </cell>
          <cell r="O3862" t="str">
            <v>N/A</v>
          </cell>
          <cell r="T3862">
            <v>279208937.13447201</v>
          </cell>
        </row>
        <row r="3863">
          <cell r="F3863" t="str">
            <v>B-19</v>
          </cell>
          <cell r="G3863" t="str">
            <v>WH</v>
          </cell>
          <cell r="I3863" t="str">
            <v>Energy</v>
          </cell>
          <cell r="J3863" t="str">
            <v>Winter</v>
          </cell>
          <cell r="K3863" t="str">
            <v>Part Peak</v>
          </cell>
          <cell r="O3863" t="str">
            <v>N/A</v>
          </cell>
          <cell r="T3863">
            <v>646573.38876600005</v>
          </cell>
        </row>
        <row r="3864">
          <cell r="F3864" t="str">
            <v>B-19</v>
          </cell>
          <cell r="G3864" t="str">
            <v>WH</v>
          </cell>
          <cell r="I3864" t="str">
            <v>Energy</v>
          </cell>
          <cell r="J3864" t="str">
            <v>Winter</v>
          </cell>
          <cell r="K3864" t="str">
            <v>Super Off</v>
          </cell>
          <cell r="O3864" t="str">
            <v>N/A</v>
          </cell>
          <cell r="T3864">
            <v>5747422.7395390002</v>
          </cell>
        </row>
        <row r="3865">
          <cell r="F3865" t="str">
            <v>B-19</v>
          </cell>
          <cell r="G3865" t="str">
            <v>WH</v>
          </cell>
          <cell r="I3865" t="str">
            <v>Energy</v>
          </cell>
          <cell r="J3865" t="str">
            <v>Winter</v>
          </cell>
          <cell r="K3865" t="str">
            <v>Super Off</v>
          </cell>
          <cell r="O3865" t="str">
            <v>N/A</v>
          </cell>
          <cell r="T3865">
            <v>80749832.12771</v>
          </cell>
        </row>
        <row r="3866">
          <cell r="F3866" t="str">
            <v>B-19</v>
          </cell>
          <cell r="G3866" t="str">
            <v>WH</v>
          </cell>
          <cell r="I3866" t="str">
            <v>Energy</v>
          </cell>
          <cell r="J3866" t="str">
            <v>Winter</v>
          </cell>
          <cell r="K3866" t="str">
            <v>Super Off</v>
          </cell>
          <cell r="O3866" t="str">
            <v>N/A</v>
          </cell>
          <cell r="T3866">
            <v>207939.767345</v>
          </cell>
        </row>
        <row r="3867">
          <cell r="F3867" t="str">
            <v>B-19</v>
          </cell>
          <cell r="G3867" t="str">
            <v>WH</v>
          </cell>
          <cell r="I3867" t="str">
            <v>DL</v>
          </cell>
          <cell r="J3867" t="str">
            <v>N/A</v>
          </cell>
          <cell r="K3867" t="str">
            <v>N/A</v>
          </cell>
          <cell r="O3867" t="str">
            <v>C</v>
          </cell>
          <cell r="T3867">
            <v>0</v>
          </cell>
        </row>
        <row r="3868">
          <cell r="F3868" t="str">
            <v>B-19</v>
          </cell>
          <cell r="G3868" t="str">
            <v>WH</v>
          </cell>
          <cell r="I3868" t="str">
            <v>DL</v>
          </cell>
          <cell r="J3868" t="str">
            <v>N/A</v>
          </cell>
          <cell r="K3868" t="str">
            <v>N/A</v>
          </cell>
          <cell r="O3868" t="str">
            <v>C</v>
          </cell>
          <cell r="T3868">
            <v>0</v>
          </cell>
        </row>
        <row r="3869">
          <cell r="F3869" t="str">
            <v>B-19</v>
          </cell>
          <cell r="G3869" t="str">
            <v>WH</v>
          </cell>
          <cell r="I3869" t="str">
            <v>DL</v>
          </cell>
          <cell r="J3869" t="str">
            <v>N/A</v>
          </cell>
          <cell r="K3869" t="str">
            <v>N/A</v>
          </cell>
          <cell r="O3869" t="str">
            <v>C</v>
          </cell>
          <cell r="T3869">
            <v>0</v>
          </cell>
        </row>
        <row r="3870">
          <cell r="F3870" t="str">
            <v>B-19</v>
          </cell>
          <cell r="G3870" t="str">
            <v>WH</v>
          </cell>
          <cell r="I3870" t="str">
            <v>DL</v>
          </cell>
          <cell r="J3870" t="str">
            <v>N/A</v>
          </cell>
          <cell r="K3870" t="str">
            <v>N/A</v>
          </cell>
          <cell r="O3870" t="str">
            <v>C</v>
          </cell>
          <cell r="T3870">
            <v>0</v>
          </cell>
        </row>
        <row r="3871">
          <cell r="F3871" t="str">
            <v>B-19</v>
          </cell>
          <cell r="G3871" t="str">
            <v>WH</v>
          </cell>
          <cell r="I3871" t="str">
            <v>Energy</v>
          </cell>
          <cell r="J3871" t="str">
            <v>Summer</v>
          </cell>
          <cell r="K3871" t="str">
            <v>Off Peak</v>
          </cell>
          <cell r="O3871" t="str">
            <v>C</v>
          </cell>
          <cell r="T3871">
            <v>106346.79036699999</v>
          </cell>
        </row>
        <row r="3872">
          <cell r="F3872" t="str">
            <v>B-19</v>
          </cell>
          <cell r="G3872" t="str">
            <v>WH</v>
          </cell>
          <cell r="I3872" t="str">
            <v>Energy</v>
          </cell>
          <cell r="J3872" t="str">
            <v>Summer</v>
          </cell>
          <cell r="K3872" t="str">
            <v>Off Peak</v>
          </cell>
          <cell r="O3872" t="str">
            <v>C</v>
          </cell>
          <cell r="T3872">
            <v>1102134.9754909999</v>
          </cell>
        </row>
        <row r="3873">
          <cell r="F3873" t="str">
            <v>B-19</v>
          </cell>
          <cell r="G3873" t="str">
            <v>WH</v>
          </cell>
          <cell r="I3873" t="str">
            <v>Energy</v>
          </cell>
          <cell r="J3873" t="str">
            <v>Summer</v>
          </cell>
          <cell r="K3873" t="str">
            <v>Part Peak</v>
          </cell>
          <cell r="O3873" t="str">
            <v>C</v>
          </cell>
          <cell r="T3873">
            <v>34538.979188999998</v>
          </cell>
        </row>
        <row r="3874">
          <cell r="F3874" t="str">
            <v>B-19</v>
          </cell>
          <cell r="G3874" t="str">
            <v>WH</v>
          </cell>
          <cell r="I3874" t="str">
            <v>Energy</v>
          </cell>
          <cell r="J3874" t="str">
            <v>Summer</v>
          </cell>
          <cell r="K3874" t="str">
            <v>Part Peak</v>
          </cell>
          <cell r="O3874" t="str">
            <v>C</v>
          </cell>
          <cell r="T3874">
            <v>298268.03042800003</v>
          </cell>
        </row>
        <row r="3875">
          <cell r="F3875" t="str">
            <v>B-19</v>
          </cell>
          <cell r="G3875" t="str">
            <v>WH</v>
          </cell>
          <cell r="I3875" t="str">
            <v>Energy</v>
          </cell>
          <cell r="J3875" t="str">
            <v>Summer</v>
          </cell>
          <cell r="K3875" t="str">
            <v>Peak</v>
          </cell>
          <cell r="O3875" t="str">
            <v>C</v>
          </cell>
          <cell r="T3875">
            <v>51078.024250000002</v>
          </cell>
        </row>
        <row r="3876">
          <cell r="F3876" t="str">
            <v>B-19</v>
          </cell>
          <cell r="G3876" t="str">
            <v>WH</v>
          </cell>
          <cell r="I3876" t="str">
            <v>Energy</v>
          </cell>
          <cell r="J3876" t="str">
            <v>Summer</v>
          </cell>
          <cell r="K3876" t="str">
            <v>Peak</v>
          </cell>
          <cell r="O3876" t="str">
            <v>C</v>
          </cell>
          <cell r="T3876">
            <v>537414.47957799991</v>
          </cell>
        </row>
        <row r="3877">
          <cell r="F3877" t="str">
            <v>B-19</v>
          </cell>
          <cell r="G3877" t="str">
            <v>WH</v>
          </cell>
          <cell r="I3877" t="str">
            <v>Energy</v>
          </cell>
          <cell r="J3877" t="str">
            <v>Winter</v>
          </cell>
          <cell r="K3877" t="str">
            <v>Off Peak</v>
          </cell>
          <cell r="O3877" t="str">
            <v>C</v>
          </cell>
          <cell r="T3877">
            <v>176420.274118</v>
          </cell>
        </row>
        <row r="3878">
          <cell r="F3878" t="str">
            <v>B-19</v>
          </cell>
          <cell r="G3878" t="str">
            <v>WH</v>
          </cell>
          <cell r="I3878" t="str">
            <v>Energy</v>
          </cell>
          <cell r="J3878" t="str">
            <v>Winter</v>
          </cell>
          <cell r="K3878" t="str">
            <v>Off Peak</v>
          </cell>
          <cell r="O3878" t="str">
            <v>C</v>
          </cell>
          <cell r="T3878">
            <v>10656142.110909</v>
          </cell>
        </row>
        <row r="3879">
          <cell r="F3879" t="str">
            <v>B-19</v>
          </cell>
          <cell r="G3879" t="str">
            <v>WH</v>
          </cell>
          <cell r="I3879" t="str">
            <v>Energy</v>
          </cell>
          <cell r="J3879" t="str">
            <v>Winter</v>
          </cell>
          <cell r="K3879" t="str">
            <v>Part Peak</v>
          </cell>
          <cell r="O3879" t="str">
            <v>C</v>
          </cell>
          <cell r="T3879">
            <v>58522.121784000003</v>
          </cell>
        </row>
        <row r="3880">
          <cell r="F3880" t="str">
            <v>B-19</v>
          </cell>
          <cell r="G3880" t="str">
            <v>WH</v>
          </cell>
          <cell r="I3880" t="str">
            <v>Energy</v>
          </cell>
          <cell r="J3880" t="str">
            <v>Winter</v>
          </cell>
          <cell r="K3880" t="str">
            <v>Part Peak</v>
          </cell>
          <cell r="O3880" t="str">
            <v>C</v>
          </cell>
          <cell r="T3880">
            <v>4050015.5388709996</v>
          </cell>
        </row>
        <row r="3881">
          <cell r="F3881" t="str">
            <v>B-19</v>
          </cell>
          <cell r="G3881" t="str">
            <v>WH</v>
          </cell>
          <cell r="I3881" t="str">
            <v>Energy</v>
          </cell>
          <cell r="J3881" t="str">
            <v>Winter</v>
          </cell>
          <cell r="K3881" t="str">
            <v>Super Off</v>
          </cell>
          <cell r="O3881" t="str">
            <v>C</v>
          </cell>
          <cell r="T3881">
            <v>20145.090316999998</v>
          </cell>
        </row>
        <row r="3882">
          <cell r="F3882" t="str">
            <v>B-19</v>
          </cell>
          <cell r="G3882" t="str">
            <v>WH</v>
          </cell>
          <cell r="I3882" t="str">
            <v>Energy</v>
          </cell>
          <cell r="J3882" t="str">
            <v>Winter</v>
          </cell>
          <cell r="K3882" t="str">
            <v>Super Off</v>
          </cell>
          <cell r="O3882" t="str">
            <v>C</v>
          </cell>
          <cell r="T3882">
            <v>276524.17607500002</v>
          </cell>
        </row>
        <row r="3883">
          <cell r="F3883" t="str">
            <v>B-19</v>
          </cell>
          <cell r="G3883" t="str">
            <v>WH</v>
          </cell>
          <cell r="I3883" t="str">
            <v>Energy</v>
          </cell>
          <cell r="J3883" t="str">
            <v>Summer</v>
          </cell>
          <cell r="K3883" t="str">
            <v>Off Peak</v>
          </cell>
          <cell r="O3883" t="str">
            <v>C</v>
          </cell>
          <cell r="T3883">
            <v>0</v>
          </cell>
        </row>
        <row r="3884">
          <cell r="F3884" t="str">
            <v>B-19</v>
          </cell>
          <cell r="G3884" t="str">
            <v>WH</v>
          </cell>
          <cell r="I3884" t="str">
            <v>Energy</v>
          </cell>
          <cell r="J3884" t="str">
            <v>Summer</v>
          </cell>
          <cell r="K3884" t="str">
            <v>Off Peak</v>
          </cell>
          <cell r="O3884" t="str">
            <v>C</v>
          </cell>
          <cell r="T3884">
            <v>0</v>
          </cell>
        </row>
        <row r="3885">
          <cell r="F3885" t="str">
            <v>B-19</v>
          </cell>
          <cell r="G3885" t="str">
            <v>WH</v>
          </cell>
          <cell r="I3885" t="str">
            <v>Energy</v>
          </cell>
          <cell r="J3885" t="str">
            <v>Summer</v>
          </cell>
          <cell r="K3885" t="str">
            <v>Off Peak</v>
          </cell>
          <cell r="O3885" t="str">
            <v>C</v>
          </cell>
          <cell r="T3885">
            <v>0</v>
          </cell>
        </row>
        <row r="3886">
          <cell r="F3886" t="str">
            <v>B-19</v>
          </cell>
          <cell r="G3886" t="str">
            <v>WH</v>
          </cell>
          <cell r="I3886" t="str">
            <v>Energy</v>
          </cell>
          <cell r="J3886" t="str">
            <v>Summer</v>
          </cell>
          <cell r="K3886" t="str">
            <v>Part Peak</v>
          </cell>
          <cell r="O3886" t="str">
            <v>C</v>
          </cell>
          <cell r="T3886">
            <v>0</v>
          </cell>
        </row>
        <row r="3887">
          <cell r="F3887" t="str">
            <v>B-19</v>
          </cell>
          <cell r="G3887" t="str">
            <v>WH</v>
          </cell>
          <cell r="I3887" t="str">
            <v>Energy</v>
          </cell>
          <cell r="J3887" t="str">
            <v>Summer</v>
          </cell>
          <cell r="K3887" t="str">
            <v>Part Peak</v>
          </cell>
          <cell r="O3887" t="str">
            <v>C</v>
          </cell>
          <cell r="T3887">
            <v>0</v>
          </cell>
        </row>
        <row r="3888">
          <cell r="F3888" t="str">
            <v>B-19</v>
          </cell>
          <cell r="G3888" t="str">
            <v>WH</v>
          </cell>
          <cell r="I3888" t="str">
            <v>Energy</v>
          </cell>
          <cell r="J3888" t="str">
            <v>Summer</v>
          </cell>
          <cell r="K3888" t="str">
            <v>Part Peak</v>
          </cell>
          <cell r="O3888" t="str">
            <v>C</v>
          </cell>
          <cell r="T3888">
            <v>0</v>
          </cell>
        </row>
        <row r="3889">
          <cell r="F3889" t="str">
            <v>B-19</v>
          </cell>
          <cell r="G3889" t="str">
            <v>WH</v>
          </cell>
          <cell r="I3889" t="str">
            <v>Energy</v>
          </cell>
          <cell r="J3889" t="str">
            <v>Summer</v>
          </cell>
          <cell r="K3889" t="str">
            <v>Peak</v>
          </cell>
          <cell r="O3889" t="str">
            <v>C</v>
          </cell>
          <cell r="T3889">
            <v>0</v>
          </cell>
        </row>
        <row r="3890">
          <cell r="F3890" t="str">
            <v>B-19</v>
          </cell>
          <cell r="G3890" t="str">
            <v>WH</v>
          </cell>
          <cell r="I3890" t="str">
            <v>Energy</v>
          </cell>
          <cell r="J3890" t="str">
            <v>Summer</v>
          </cell>
          <cell r="K3890" t="str">
            <v>Peak</v>
          </cell>
          <cell r="O3890" t="str">
            <v>C</v>
          </cell>
          <cell r="T3890">
            <v>0</v>
          </cell>
        </row>
        <row r="3891">
          <cell r="F3891" t="str">
            <v>B-19</v>
          </cell>
          <cell r="G3891" t="str">
            <v>WH</v>
          </cell>
          <cell r="I3891" t="str">
            <v>Energy</v>
          </cell>
          <cell r="J3891" t="str">
            <v>Summer</v>
          </cell>
          <cell r="K3891" t="str">
            <v>Peak</v>
          </cell>
          <cell r="O3891" t="str">
            <v>C</v>
          </cell>
          <cell r="T3891">
            <v>0</v>
          </cell>
        </row>
        <row r="3892">
          <cell r="F3892" t="str">
            <v>B-19</v>
          </cell>
          <cell r="G3892" t="str">
            <v>WH</v>
          </cell>
          <cell r="I3892" t="str">
            <v>Energy</v>
          </cell>
          <cell r="J3892" t="str">
            <v>Winter</v>
          </cell>
          <cell r="K3892" t="str">
            <v>Off Peak</v>
          </cell>
          <cell r="O3892" t="str">
            <v>C</v>
          </cell>
          <cell r="T3892">
            <v>0</v>
          </cell>
        </row>
        <row r="3893">
          <cell r="F3893" t="str">
            <v>B-19</v>
          </cell>
          <cell r="G3893" t="str">
            <v>WH</v>
          </cell>
          <cell r="I3893" t="str">
            <v>Energy</v>
          </cell>
          <cell r="J3893" t="str">
            <v>Winter</v>
          </cell>
          <cell r="K3893" t="str">
            <v>Off Peak</v>
          </cell>
          <cell r="O3893" t="str">
            <v>C</v>
          </cell>
          <cell r="T3893">
            <v>0</v>
          </cell>
        </row>
        <row r="3894">
          <cell r="F3894" t="str">
            <v>B-19</v>
          </cell>
          <cell r="G3894" t="str">
            <v>WH</v>
          </cell>
          <cell r="I3894" t="str">
            <v>Energy</v>
          </cell>
          <cell r="J3894" t="str">
            <v>Winter</v>
          </cell>
          <cell r="K3894" t="str">
            <v>Off Peak</v>
          </cell>
          <cell r="O3894" t="str">
            <v>C</v>
          </cell>
          <cell r="T3894">
            <v>0</v>
          </cell>
        </row>
        <row r="3895">
          <cell r="F3895" t="str">
            <v>B-19</v>
          </cell>
          <cell r="G3895" t="str">
            <v>WH</v>
          </cell>
          <cell r="I3895" t="str">
            <v>Energy</v>
          </cell>
          <cell r="J3895" t="str">
            <v>Winter</v>
          </cell>
          <cell r="K3895" t="str">
            <v>Part Peak</v>
          </cell>
          <cell r="O3895" t="str">
            <v>C</v>
          </cell>
          <cell r="T3895">
            <v>0</v>
          </cell>
        </row>
        <row r="3896">
          <cell r="F3896" t="str">
            <v>B-19</v>
          </cell>
          <cell r="G3896" t="str">
            <v>WH</v>
          </cell>
          <cell r="I3896" t="str">
            <v>Energy</v>
          </cell>
          <cell r="J3896" t="str">
            <v>Winter</v>
          </cell>
          <cell r="K3896" t="str">
            <v>Part Peak</v>
          </cell>
          <cell r="O3896" t="str">
            <v>C</v>
          </cell>
          <cell r="T3896">
            <v>0</v>
          </cell>
        </row>
        <row r="3897">
          <cell r="F3897" t="str">
            <v>B-19</v>
          </cell>
          <cell r="G3897" t="str">
            <v>WH</v>
          </cell>
          <cell r="I3897" t="str">
            <v>Energy</v>
          </cell>
          <cell r="J3897" t="str">
            <v>Winter</v>
          </cell>
          <cell r="K3897" t="str">
            <v>Part Peak</v>
          </cell>
          <cell r="O3897" t="str">
            <v>C</v>
          </cell>
          <cell r="T3897">
            <v>0</v>
          </cell>
        </row>
        <row r="3898">
          <cell r="F3898" t="str">
            <v>B-19</v>
          </cell>
          <cell r="G3898" t="str">
            <v>WH</v>
          </cell>
          <cell r="I3898" t="str">
            <v>Energy</v>
          </cell>
          <cell r="J3898" t="str">
            <v>Winter</v>
          </cell>
          <cell r="K3898" t="str">
            <v>Super Off</v>
          </cell>
          <cell r="O3898" t="str">
            <v>C</v>
          </cell>
          <cell r="T3898">
            <v>0</v>
          </cell>
        </row>
        <row r="3899">
          <cell r="F3899" t="str">
            <v>B-19</v>
          </cell>
          <cell r="G3899" t="str">
            <v>WH</v>
          </cell>
          <cell r="I3899" t="str">
            <v>Energy</v>
          </cell>
          <cell r="J3899" t="str">
            <v>Winter</v>
          </cell>
          <cell r="K3899" t="str">
            <v>Super Off</v>
          </cell>
          <cell r="O3899" t="str">
            <v>C</v>
          </cell>
          <cell r="T3899">
            <v>0</v>
          </cell>
        </row>
        <row r="3900">
          <cell r="F3900" t="str">
            <v>B-19</v>
          </cell>
          <cell r="G3900" t="str">
            <v>WH</v>
          </cell>
          <cell r="I3900" t="str">
            <v>Energy</v>
          </cell>
          <cell r="J3900" t="str">
            <v>Winter</v>
          </cell>
          <cell r="K3900" t="str">
            <v>Super Off</v>
          </cell>
          <cell r="O3900" t="str">
            <v>C</v>
          </cell>
          <cell r="T3900">
            <v>0</v>
          </cell>
        </row>
        <row r="3901">
          <cell r="F3901" t="str">
            <v>B-19</v>
          </cell>
          <cell r="G3901" t="str">
            <v>PCIA</v>
          </cell>
          <cell r="I3901" t="str">
            <v>Vin 22</v>
          </cell>
          <cell r="J3901" t="str">
            <v>N/A</v>
          </cell>
          <cell r="K3901" t="str">
            <v>N/A</v>
          </cell>
          <cell r="O3901" t="str">
            <v>N/A</v>
          </cell>
          <cell r="T3901">
            <v>0</v>
          </cell>
        </row>
        <row r="3902">
          <cell r="F3902" t="str">
            <v>B-19</v>
          </cell>
          <cell r="G3902" t="str">
            <v>PCIA</v>
          </cell>
          <cell r="I3902" t="str">
            <v>Vin 22</v>
          </cell>
          <cell r="J3902" t="str">
            <v>N/A</v>
          </cell>
          <cell r="K3902" t="str">
            <v>N/A</v>
          </cell>
          <cell r="O3902" t="str">
            <v>N/A</v>
          </cell>
          <cell r="T3902">
            <v>0</v>
          </cell>
        </row>
        <row r="3903">
          <cell r="F3903" t="str">
            <v>B-19</v>
          </cell>
          <cell r="G3903" t="str">
            <v>PCIA</v>
          </cell>
          <cell r="I3903" t="str">
            <v>Vin 22</v>
          </cell>
          <cell r="J3903" t="str">
            <v>N/A</v>
          </cell>
          <cell r="K3903" t="str">
            <v>N/A</v>
          </cell>
          <cell r="O3903" t="str">
            <v>N/A</v>
          </cell>
          <cell r="T3903">
            <v>0</v>
          </cell>
        </row>
        <row r="3904">
          <cell r="F3904" t="str">
            <v>B-19</v>
          </cell>
          <cell r="G3904" t="str">
            <v>PCIA</v>
          </cell>
          <cell r="I3904" t="str">
            <v>Vin 22</v>
          </cell>
          <cell r="J3904" t="str">
            <v>N/A</v>
          </cell>
          <cell r="K3904" t="str">
            <v>N/A</v>
          </cell>
          <cell r="O3904" t="str">
            <v>N/A</v>
          </cell>
          <cell r="T3904">
            <v>0</v>
          </cell>
        </row>
        <row r="3905">
          <cell r="F3905" t="str">
            <v>B-19</v>
          </cell>
          <cell r="G3905" t="str">
            <v>PCIA</v>
          </cell>
          <cell r="I3905" t="str">
            <v>Vin 22</v>
          </cell>
          <cell r="J3905" t="str">
            <v>N/A</v>
          </cell>
          <cell r="K3905" t="str">
            <v>N/A</v>
          </cell>
          <cell r="O3905" t="str">
            <v>N/A</v>
          </cell>
          <cell r="T3905">
            <v>0</v>
          </cell>
        </row>
        <row r="3906">
          <cell r="F3906" t="str">
            <v>B-19</v>
          </cell>
          <cell r="G3906" t="str">
            <v>PCIA</v>
          </cell>
          <cell r="I3906" t="str">
            <v>Vin 22</v>
          </cell>
          <cell r="J3906" t="str">
            <v>N/A</v>
          </cell>
          <cell r="K3906" t="str">
            <v>N/A</v>
          </cell>
          <cell r="O3906" t="str">
            <v>N/A</v>
          </cell>
          <cell r="T3906">
            <v>0</v>
          </cell>
        </row>
        <row r="3907">
          <cell r="F3907" t="str">
            <v>B-19</v>
          </cell>
          <cell r="G3907" t="str">
            <v>PCIA</v>
          </cell>
          <cell r="I3907" t="str">
            <v>Vin 23</v>
          </cell>
          <cell r="J3907" t="str">
            <v>N/A</v>
          </cell>
          <cell r="K3907" t="str">
            <v>N/A</v>
          </cell>
          <cell r="O3907" t="str">
            <v>N/A</v>
          </cell>
          <cell r="T3907">
            <v>0</v>
          </cell>
        </row>
        <row r="3908">
          <cell r="F3908" t="str">
            <v>B-19</v>
          </cell>
          <cell r="G3908" t="str">
            <v>PCIA</v>
          </cell>
          <cell r="I3908" t="str">
            <v>Vin 23</v>
          </cell>
          <cell r="J3908" t="str">
            <v>N/A</v>
          </cell>
          <cell r="K3908" t="str">
            <v>N/A</v>
          </cell>
          <cell r="O3908" t="str">
            <v>N/A</v>
          </cell>
          <cell r="T3908">
            <v>0</v>
          </cell>
        </row>
        <row r="3909">
          <cell r="F3909" t="str">
            <v>B-19</v>
          </cell>
          <cell r="G3909" t="str">
            <v>PCIA</v>
          </cell>
          <cell r="I3909" t="str">
            <v>Vin 23</v>
          </cell>
          <cell r="J3909" t="str">
            <v>N/A</v>
          </cell>
          <cell r="K3909" t="str">
            <v>N/A</v>
          </cell>
          <cell r="O3909" t="str">
            <v>N/A</v>
          </cell>
          <cell r="T3909">
            <v>0</v>
          </cell>
        </row>
        <row r="3910">
          <cell r="F3910" t="str">
            <v>B-19</v>
          </cell>
          <cell r="G3910" t="str">
            <v>PCIA</v>
          </cell>
          <cell r="I3910" t="str">
            <v>Vin 23</v>
          </cell>
          <cell r="J3910" t="str">
            <v>N/A</v>
          </cell>
          <cell r="K3910" t="str">
            <v>N/A</v>
          </cell>
          <cell r="O3910" t="str">
            <v>N/A</v>
          </cell>
          <cell r="T3910">
            <v>0</v>
          </cell>
        </row>
        <row r="3911">
          <cell r="F3911" t="str">
            <v>B-19</v>
          </cell>
          <cell r="G3911" t="str">
            <v>PCIA</v>
          </cell>
          <cell r="I3911" t="str">
            <v>Vin 23</v>
          </cell>
          <cell r="J3911" t="str">
            <v>N/A</v>
          </cell>
          <cell r="K3911" t="str">
            <v>N/A</v>
          </cell>
          <cell r="O3911" t="str">
            <v>N/A</v>
          </cell>
          <cell r="T3911">
            <v>0</v>
          </cell>
        </row>
        <row r="3912">
          <cell r="F3912" t="str">
            <v>B-19</v>
          </cell>
          <cell r="G3912" t="str">
            <v>PCIA</v>
          </cell>
          <cell r="I3912" t="str">
            <v>Vin 23</v>
          </cell>
          <cell r="J3912" t="str">
            <v>N/A</v>
          </cell>
          <cell r="K3912" t="str">
            <v>N/A</v>
          </cell>
          <cell r="O3912" t="str">
            <v>N/A</v>
          </cell>
          <cell r="T3912">
            <v>0</v>
          </cell>
        </row>
        <row r="3913">
          <cell r="F3913" t="str">
            <v>B-10</v>
          </cell>
          <cell r="G3913" t="str">
            <v>PCIA</v>
          </cell>
          <cell r="I3913" t="str">
            <v>Vin 25</v>
          </cell>
          <cell r="J3913" t="str">
            <v>N/A</v>
          </cell>
          <cell r="K3913" t="str">
            <v>N/A</v>
          </cell>
          <cell r="O3913" t="str">
            <v>N/A</v>
          </cell>
          <cell r="T3913">
            <v>0</v>
          </cell>
        </row>
        <row r="3914">
          <cell r="F3914" t="str">
            <v>B-10</v>
          </cell>
          <cell r="G3914" t="str">
            <v>PCIA</v>
          </cell>
          <cell r="I3914" t="str">
            <v>Vin 25</v>
          </cell>
          <cell r="J3914" t="str">
            <v>N/A</v>
          </cell>
          <cell r="K3914" t="str">
            <v>N/A</v>
          </cell>
          <cell r="O3914" t="str">
            <v>N/A</v>
          </cell>
          <cell r="T3914">
            <v>0</v>
          </cell>
        </row>
        <row r="3915">
          <cell r="F3915" t="str">
            <v>B-10</v>
          </cell>
          <cell r="G3915" t="str">
            <v>PCIA</v>
          </cell>
          <cell r="I3915" t="str">
            <v>Vin 25</v>
          </cell>
          <cell r="J3915" t="str">
            <v>N/A</v>
          </cell>
          <cell r="K3915" t="str">
            <v>N/A</v>
          </cell>
          <cell r="O3915" t="str">
            <v>N/A</v>
          </cell>
          <cell r="T3915">
            <v>0</v>
          </cell>
        </row>
        <row r="3916">
          <cell r="F3916" t="str">
            <v>B-19</v>
          </cell>
          <cell r="G3916" t="str">
            <v>PCIA</v>
          </cell>
          <cell r="I3916" t="str">
            <v>Vin 24</v>
          </cell>
          <cell r="J3916" t="str">
            <v>N/A</v>
          </cell>
          <cell r="K3916" t="str">
            <v>N/A</v>
          </cell>
          <cell r="O3916" t="str">
            <v>N/A</v>
          </cell>
          <cell r="T3916">
            <v>0</v>
          </cell>
        </row>
        <row r="3917">
          <cell r="F3917" t="str">
            <v>B-19</v>
          </cell>
          <cell r="G3917" t="str">
            <v>PCIA</v>
          </cell>
          <cell r="I3917" t="str">
            <v>Vin 24</v>
          </cell>
          <cell r="J3917" t="str">
            <v>N/A</v>
          </cell>
          <cell r="K3917" t="str">
            <v>N/A</v>
          </cell>
          <cell r="O3917" t="str">
            <v>N/A</v>
          </cell>
          <cell r="T3917">
            <v>0</v>
          </cell>
        </row>
        <row r="3918">
          <cell r="F3918" t="str">
            <v>B-19</v>
          </cell>
          <cell r="G3918" t="str">
            <v>PCIA</v>
          </cell>
          <cell r="I3918" t="str">
            <v>Vin 24</v>
          </cell>
          <cell r="J3918" t="str">
            <v>N/A</v>
          </cell>
          <cell r="K3918" t="str">
            <v>N/A</v>
          </cell>
          <cell r="O3918" t="str">
            <v>N/A</v>
          </cell>
          <cell r="T3918">
            <v>0</v>
          </cell>
        </row>
        <row r="3919">
          <cell r="F3919" t="str">
            <v>B-19</v>
          </cell>
          <cell r="G3919" t="str">
            <v>PCIA</v>
          </cell>
          <cell r="I3919" t="str">
            <v>Vin 24</v>
          </cell>
          <cell r="J3919" t="str">
            <v>N/A</v>
          </cell>
          <cell r="K3919" t="str">
            <v>N/A</v>
          </cell>
          <cell r="O3919" t="str">
            <v>N/A</v>
          </cell>
          <cell r="T3919">
            <v>0</v>
          </cell>
        </row>
        <row r="3920">
          <cell r="F3920" t="str">
            <v>B-19</v>
          </cell>
          <cell r="G3920" t="str">
            <v>PCIA</v>
          </cell>
          <cell r="I3920" t="str">
            <v>Vin 24</v>
          </cell>
          <cell r="J3920" t="str">
            <v>N/A</v>
          </cell>
          <cell r="K3920" t="str">
            <v>N/A</v>
          </cell>
          <cell r="O3920" t="str">
            <v>N/A</v>
          </cell>
          <cell r="T3920">
            <v>0</v>
          </cell>
        </row>
        <row r="3921">
          <cell r="F3921" t="str">
            <v>B-19</v>
          </cell>
          <cell r="G3921" t="str">
            <v>PCIA</v>
          </cell>
          <cell r="I3921" t="str">
            <v>Vin 24</v>
          </cell>
          <cell r="J3921" t="str">
            <v>N/A</v>
          </cell>
          <cell r="K3921" t="str">
            <v>N/A</v>
          </cell>
          <cell r="O3921" t="str">
            <v>N/A</v>
          </cell>
          <cell r="T3921">
            <v>0</v>
          </cell>
        </row>
        <row r="3922">
          <cell r="F3922" t="str">
            <v>B-20</v>
          </cell>
          <cell r="G3922" t="str">
            <v>Distribution</v>
          </cell>
          <cell r="I3922" t="str">
            <v>Customer</v>
          </cell>
          <cell r="J3922" t="str">
            <v>Summer</v>
          </cell>
          <cell r="K3922" t="str">
            <v>N/A</v>
          </cell>
          <cell r="O3922" t="str">
            <v>N/A</v>
          </cell>
          <cell r="T3922">
            <v>195.90717000000001</v>
          </cell>
        </row>
        <row r="3923">
          <cell r="F3923" t="str">
            <v>B-20</v>
          </cell>
          <cell r="G3923" t="str">
            <v>Distribution</v>
          </cell>
          <cell r="I3923" t="str">
            <v>Customer</v>
          </cell>
          <cell r="J3923" t="str">
            <v>Winter</v>
          </cell>
          <cell r="K3923" t="str">
            <v>N/A</v>
          </cell>
          <cell r="O3923" t="str">
            <v>N/A</v>
          </cell>
          <cell r="T3923">
            <v>385.11093700000004</v>
          </cell>
        </row>
        <row r="3924">
          <cell r="F3924" t="str">
            <v>B-20</v>
          </cell>
          <cell r="G3924" t="str">
            <v>Distribution</v>
          </cell>
          <cell r="I3924" t="str">
            <v>Demand</v>
          </cell>
          <cell r="J3924" t="str">
            <v>Summer</v>
          </cell>
          <cell r="K3924" t="str">
            <v>Maximum kW</v>
          </cell>
          <cell r="O3924" t="str">
            <v>N/A</v>
          </cell>
          <cell r="T3924">
            <v>1461593.9014030001</v>
          </cell>
        </row>
        <row r="3925">
          <cell r="F3925" t="str">
            <v>B-20</v>
          </cell>
          <cell r="G3925" t="str">
            <v>Distribution</v>
          </cell>
          <cell r="I3925" t="str">
            <v>Demand</v>
          </cell>
          <cell r="J3925" t="str">
            <v>Summer</v>
          </cell>
          <cell r="K3925" t="str">
            <v>Part Peak</v>
          </cell>
          <cell r="O3925" t="str">
            <v>N/A</v>
          </cell>
          <cell r="T3925">
            <v>1376901.119775</v>
          </cell>
        </row>
        <row r="3926">
          <cell r="F3926" t="str">
            <v>B-20</v>
          </cell>
          <cell r="G3926" t="str">
            <v>Distribution</v>
          </cell>
          <cell r="I3926" t="str">
            <v>Demand</v>
          </cell>
          <cell r="J3926" t="str">
            <v>Summer</v>
          </cell>
          <cell r="K3926" t="str">
            <v>Peak</v>
          </cell>
          <cell r="O3926" t="str">
            <v>N/A</v>
          </cell>
          <cell r="T3926">
            <v>1457966.6457750001</v>
          </cell>
        </row>
        <row r="3927">
          <cell r="F3927" t="str">
            <v>B-20</v>
          </cell>
          <cell r="G3927" t="str">
            <v>Distribution</v>
          </cell>
          <cell r="I3927" t="str">
            <v>Demand</v>
          </cell>
          <cell r="J3927" t="str">
            <v>Winter</v>
          </cell>
          <cell r="K3927" t="str">
            <v>Maximum kW</v>
          </cell>
          <cell r="O3927" t="str">
            <v>N/A</v>
          </cell>
          <cell r="T3927">
            <v>2453872.35745</v>
          </cell>
        </row>
        <row r="3928">
          <cell r="F3928" t="str">
            <v>B-20</v>
          </cell>
          <cell r="G3928" t="str">
            <v>Distribution</v>
          </cell>
          <cell r="I3928" t="str">
            <v>Demand</v>
          </cell>
          <cell r="J3928" t="str">
            <v>Winter</v>
          </cell>
          <cell r="K3928" t="str">
            <v>Part Peak</v>
          </cell>
          <cell r="O3928" t="str">
            <v>N/A</v>
          </cell>
          <cell r="T3928">
            <v>2390541.1344440002</v>
          </cell>
        </row>
        <row r="3929">
          <cell r="F3929" t="str">
            <v>B-20</v>
          </cell>
          <cell r="G3929" t="str">
            <v>Distribution</v>
          </cell>
          <cell r="I3929" t="str">
            <v>Energy</v>
          </cell>
          <cell r="J3929" t="str">
            <v>Summer</v>
          </cell>
          <cell r="K3929" t="str">
            <v>Off Peak</v>
          </cell>
          <cell r="O3929" t="str">
            <v>N/A</v>
          </cell>
          <cell r="T3929">
            <v>425202700.400913</v>
          </cell>
        </row>
        <row r="3930">
          <cell r="F3930" t="str">
            <v>B-20</v>
          </cell>
          <cell r="G3930" t="str">
            <v>Distribution</v>
          </cell>
          <cell r="I3930" t="str">
            <v>Energy</v>
          </cell>
          <cell r="J3930" t="str">
            <v>Summer</v>
          </cell>
          <cell r="K3930" t="str">
            <v>Part Peak</v>
          </cell>
          <cell r="O3930" t="str">
            <v>N/A</v>
          </cell>
          <cell r="T3930">
            <v>110632883.699058</v>
          </cell>
        </row>
        <row r="3931">
          <cell r="F3931" t="str">
            <v>B-20</v>
          </cell>
          <cell r="G3931" t="str">
            <v>Distribution</v>
          </cell>
          <cell r="I3931" t="str">
            <v>Energy</v>
          </cell>
          <cell r="J3931" t="str">
            <v>Summer</v>
          </cell>
          <cell r="K3931" t="str">
            <v>Peak</v>
          </cell>
          <cell r="O3931" t="str">
            <v>N/A</v>
          </cell>
          <cell r="T3931">
            <v>140202848.81195599</v>
          </cell>
        </row>
        <row r="3932">
          <cell r="F3932" t="str">
            <v>B-20</v>
          </cell>
          <cell r="G3932" t="str">
            <v>Distribution</v>
          </cell>
          <cell r="I3932" t="str">
            <v>Energy</v>
          </cell>
          <cell r="J3932" t="str">
            <v>Winter</v>
          </cell>
          <cell r="K3932" t="str">
            <v>Off Peak</v>
          </cell>
          <cell r="O3932" t="str">
            <v>N/A</v>
          </cell>
          <cell r="T3932">
            <v>768238608.42062497</v>
          </cell>
        </row>
        <row r="3933">
          <cell r="F3933" t="str">
            <v>B-20</v>
          </cell>
          <cell r="G3933" t="str">
            <v>Distribution</v>
          </cell>
          <cell r="I3933" t="str">
            <v>Energy</v>
          </cell>
          <cell r="J3933" t="str">
            <v>Winter</v>
          </cell>
          <cell r="K3933" t="str">
            <v>Part Peak</v>
          </cell>
          <cell r="O3933" t="str">
            <v>N/A</v>
          </cell>
          <cell r="T3933">
            <v>226409509.28762501</v>
          </cell>
        </row>
        <row r="3934">
          <cell r="F3934" t="str">
            <v>B-20</v>
          </cell>
          <cell r="G3934" t="str">
            <v>Distribution</v>
          </cell>
          <cell r="I3934" t="str">
            <v>Energy</v>
          </cell>
          <cell r="J3934" t="str">
            <v>Winter</v>
          </cell>
          <cell r="K3934" t="str">
            <v>Super Off</v>
          </cell>
          <cell r="O3934" t="str">
            <v>N/A</v>
          </cell>
          <cell r="T3934">
            <v>84871877.551928014</v>
          </cell>
        </row>
        <row r="3935">
          <cell r="F3935" t="str">
            <v>B-20</v>
          </cell>
          <cell r="G3935" t="str">
            <v>Distribution</v>
          </cell>
          <cell r="I3935" t="str">
            <v>Customer</v>
          </cell>
          <cell r="J3935" t="str">
            <v>Summer</v>
          </cell>
          <cell r="K3935" t="str">
            <v>N/A</v>
          </cell>
          <cell r="O3935" t="str">
            <v>N/A</v>
          </cell>
          <cell r="T3935">
            <v>187.04528300000001</v>
          </cell>
        </row>
        <row r="3936">
          <cell r="F3936" t="str">
            <v>B-20</v>
          </cell>
          <cell r="G3936" t="str">
            <v>Distribution</v>
          </cell>
          <cell r="I3936" t="str">
            <v>Customer</v>
          </cell>
          <cell r="J3936" t="str">
            <v>Winter</v>
          </cell>
          <cell r="K3936" t="str">
            <v>N/A</v>
          </cell>
          <cell r="O3936" t="str">
            <v>N/A</v>
          </cell>
          <cell r="T3936">
            <v>372.50927200000001</v>
          </cell>
        </row>
        <row r="3937">
          <cell r="F3937" t="str">
            <v>B-20</v>
          </cell>
          <cell r="G3937" t="str">
            <v>Distribution</v>
          </cell>
          <cell r="I3937" t="str">
            <v>Demand</v>
          </cell>
          <cell r="J3937" t="str">
            <v>Summer</v>
          </cell>
          <cell r="K3937" t="str">
            <v>Maximum kW</v>
          </cell>
          <cell r="O3937" t="str">
            <v>N/A</v>
          </cell>
          <cell r="T3937">
            <v>248327.71651500001</v>
          </cell>
        </row>
        <row r="3938">
          <cell r="F3938" t="str">
            <v>B-20</v>
          </cell>
          <cell r="G3938" t="str">
            <v>Distribution</v>
          </cell>
          <cell r="I3938" t="str">
            <v>Demand</v>
          </cell>
          <cell r="J3938" t="str">
            <v>Summer</v>
          </cell>
          <cell r="K3938" t="str">
            <v>Part Peak</v>
          </cell>
          <cell r="O3938" t="str">
            <v>N/A</v>
          </cell>
          <cell r="T3938">
            <v>231750.41877700001</v>
          </cell>
        </row>
        <row r="3939">
          <cell r="F3939" t="str">
            <v>B-20</v>
          </cell>
          <cell r="G3939" t="str">
            <v>Distribution</v>
          </cell>
          <cell r="I3939" t="str">
            <v>Demand</v>
          </cell>
          <cell r="J3939" t="str">
            <v>Summer</v>
          </cell>
          <cell r="K3939" t="str">
            <v>Peak</v>
          </cell>
          <cell r="O3939" t="str">
            <v>N/A</v>
          </cell>
          <cell r="T3939">
            <v>246143.375218</v>
          </cell>
        </row>
        <row r="3940">
          <cell r="F3940" t="str">
            <v>B-20</v>
          </cell>
          <cell r="G3940" t="str">
            <v>Distribution</v>
          </cell>
          <cell r="I3940" t="str">
            <v>Demand</v>
          </cell>
          <cell r="J3940" t="str">
            <v>Winter</v>
          </cell>
          <cell r="K3940" t="str">
            <v>Maximum kW</v>
          </cell>
          <cell r="O3940" t="str">
            <v>N/A</v>
          </cell>
          <cell r="T3940">
            <v>490743.50725099997</v>
          </cell>
        </row>
        <row r="3941">
          <cell r="F3941" t="str">
            <v>B-20</v>
          </cell>
          <cell r="G3941" t="str">
            <v>Distribution</v>
          </cell>
          <cell r="I3941" t="str">
            <v>Demand</v>
          </cell>
          <cell r="J3941" t="str">
            <v>Winter</v>
          </cell>
          <cell r="K3941" t="str">
            <v>Part Peak</v>
          </cell>
          <cell r="O3941" t="str">
            <v>N/A</v>
          </cell>
          <cell r="T3941">
            <v>480395.84451600001</v>
          </cell>
        </row>
        <row r="3942">
          <cell r="F3942" t="str">
            <v>B-20</v>
          </cell>
          <cell r="G3942" t="str">
            <v>Distribution</v>
          </cell>
          <cell r="I3942" t="str">
            <v>Energy</v>
          </cell>
          <cell r="J3942" t="str">
            <v>Summer</v>
          </cell>
          <cell r="K3942" t="str">
            <v>Off Peak</v>
          </cell>
          <cell r="O3942" t="str">
            <v>N/A</v>
          </cell>
          <cell r="T3942">
            <v>61813512.408894002</v>
          </cell>
        </row>
        <row r="3943">
          <cell r="F3943" t="str">
            <v>B-20</v>
          </cell>
          <cell r="G3943" t="str">
            <v>Distribution</v>
          </cell>
          <cell r="I3943" t="str">
            <v>Energy</v>
          </cell>
          <cell r="J3943" t="str">
            <v>Summer</v>
          </cell>
          <cell r="K3943" t="str">
            <v>Part Peak</v>
          </cell>
          <cell r="O3943" t="str">
            <v>N/A</v>
          </cell>
          <cell r="T3943">
            <v>15473309.150085</v>
          </cell>
        </row>
        <row r="3944">
          <cell r="F3944" t="str">
            <v>B-20</v>
          </cell>
          <cell r="G3944" t="str">
            <v>Distribution</v>
          </cell>
          <cell r="I3944" t="str">
            <v>Energy</v>
          </cell>
          <cell r="J3944" t="str">
            <v>Summer</v>
          </cell>
          <cell r="K3944" t="str">
            <v>Peak</v>
          </cell>
          <cell r="O3944" t="str">
            <v>N/A</v>
          </cell>
          <cell r="T3944">
            <v>19971281.271438003</v>
          </cell>
        </row>
        <row r="3945">
          <cell r="F3945" t="str">
            <v>B-20</v>
          </cell>
          <cell r="G3945" t="str">
            <v>Distribution</v>
          </cell>
          <cell r="I3945" t="str">
            <v>Energy</v>
          </cell>
          <cell r="J3945" t="str">
            <v>Winter</v>
          </cell>
          <cell r="K3945" t="str">
            <v>Off Peak</v>
          </cell>
          <cell r="O3945" t="str">
            <v>N/A</v>
          </cell>
          <cell r="T3945">
            <v>131362336.58151001</v>
          </cell>
        </row>
        <row r="3946">
          <cell r="F3946" t="str">
            <v>B-20</v>
          </cell>
          <cell r="G3946" t="str">
            <v>Distribution</v>
          </cell>
          <cell r="I3946" t="str">
            <v>Energy</v>
          </cell>
          <cell r="J3946" t="str">
            <v>Winter</v>
          </cell>
          <cell r="K3946" t="str">
            <v>Part Peak</v>
          </cell>
          <cell r="O3946" t="str">
            <v>N/A</v>
          </cell>
          <cell r="T3946">
            <v>36346487.770593002</v>
          </cell>
        </row>
        <row r="3947">
          <cell r="F3947" t="str">
            <v>B-20</v>
          </cell>
          <cell r="G3947" t="str">
            <v>Distribution</v>
          </cell>
          <cell r="I3947" t="str">
            <v>Energy</v>
          </cell>
          <cell r="J3947" t="str">
            <v>Winter</v>
          </cell>
          <cell r="K3947" t="str">
            <v>Super Off</v>
          </cell>
          <cell r="O3947" t="str">
            <v>N/A</v>
          </cell>
          <cell r="T3947">
            <v>13662328.837203</v>
          </cell>
        </row>
        <row r="3948">
          <cell r="F3948" t="str">
            <v>B-20</v>
          </cell>
          <cell r="G3948" t="str">
            <v>Generation</v>
          </cell>
          <cell r="I3948" t="str">
            <v>Demand</v>
          </cell>
          <cell r="J3948" t="str">
            <v>Summer</v>
          </cell>
          <cell r="K3948" t="str">
            <v>Maximum kW</v>
          </cell>
          <cell r="O3948" t="str">
            <v>N/A</v>
          </cell>
          <cell r="T3948">
            <v>1461593.9014030001</v>
          </cell>
        </row>
        <row r="3949">
          <cell r="F3949" t="str">
            <v>B-20</v>
          </cell>
          <cell r="G3949" t="str">
            <v>Generation</v>
          </cell>
          <cell r="I3949" t="str">
            <v>Demand</v>
          </cell>
          <cell r="J3949" t="str">
            <v>Summer</v>
          </cell>
          <cell r="K3949" t="str">
            <v>Part Peak</v>
          </cell>
          <cell r="O3949" t="str">
            <v>N/A</v>
          </cell>
          <cell r="T3949">
            <v>1376901.119775</v>
          </cell>
        </row>
        <row r="3950">
          <cell r="F3950" t="str">
            <v>B-20</v>
          </cell>
          <cell r="G3950" t="str">
            <v>Generation</v>
          </cell>
          <cell r="I3950" t="str">
            <v>Demand</v>
          </cell>
          <cell r="J3950" t="str">
            <v>Summer</v>
          </cell>
          <cell r="K3950" t="str">
            <v>Peak</v>
          </cell>
          <cell r="O3950" t="str">
            <v>N/A</v>
          </cell>
          <cell r="T3950">
            <v>1457966.6457750001</v>
          </cell>
        </row>
        <row r="3951">
          <cell r="F3951" t="str">
            <v>B-20</v>
          </cell>
          <cell r="G3951" t="str">
            <v>Generation</v>
          </cell>
          <cell r="I3951" t="str">
            <v>Demand</v>
          </cell>
          <cell r="J3951" t="str">
            <v>Winter</v>
          </cell>
          <cell r="K3951" t="str">
            <v>Maximum kW</v>
          </cell>
          <cell r="O3951" t="str">
            <v>N/A</v>
          </cell>
          <cell r="T3951">
            <v>2453872.35745</v>
          </cell>
        </row>
        <row r="3952">
          <cell r="F3952" t="str">
            <v>B-20</v>
          </cell>
          <cell r="G3952" t="str">
            <v>Generation</v>
          </cell>
          <cell r="I3952" t="str">
            <v>Demand</v>
          </cell>
          <cell r="J3952" t="str">
            <v>Winter</v>
          </cell>
          <cell r="K3952" t="str">
            <v>Part Peak</v>
          </cell>
          <cell r="O3952" t="str">
            <v>N/A</v>
          </cell>
          <cell r="T3952">
            <v>2390541.1344440002</v>
          </cell>
        </row>
        <row r="3953">
          <cell r="F3953" t="str">
            <v>B-20</v>
          </cell>
          <cell r="G3953" t="str">
            <v>Generation</v>
          </cell>
          <cell r="I3953" t="str">
            <v>Energy</v>
          </cell>
          <cell r="J3953" t="str">
            <v>Summer</v>
          </cell>
          <cell r="K3953" t="str">
            <v>Off Peak</v>
          </cell>
          <cell r="O3953" t="str">
            <v>N/A</v>
          </cell>
          <cell r="T3953">
            <v>425202700.400913</v>
          </cell>
        </row>
        <row r="3954">
          <cell r="F3954" t="str">
            <v>B-20</v>
          </cell>
          <cell r="G3954" t="str">
            <v>Generation</v>
          </cell>
          <cell r="I3954" t="str">
            <v>Energy</v>
          </cell>
          <cell r="J3954" t="str">
            <v>Summer</v>
          </cell>
          <cell r="K3954" t="str">
            <v>Part Peak</v>
          </cell>
          <cell r="O3954" t="str">
            <v>N/A</v>
          </cell>
          <cell r="T3954">
            <v>110632883.699058</v>
          </cell>
        </row>
        <row r="3955">
          <cell r="F3955" t="str">
            <v>B-20</v>
          </cell>
          <cell r="G3955" t="str">
            <v>Generation</v>
          </cell>
          <cell r="I3955" t="str">
            <v>Energy</v>
          </cell>
          <cell r="J3955" t="str">
            <v>Summer</v>
          </cell>
          <cell r="K3955" t="str">
            <v>Peak</v>
          </cell>
          <cell r="O3955" t="str">
            <v>N/A</v>
          </cell>
          <cell r="T3955">
            <v>140202848.81195599</v>
          </cell>
        </row>
        <row r="3956">
          <cell r="F3956" t="str">
            <v>B-20</v>
          </cell>
          <cell r="G3956" t="str">
            <v>Generation</v>
          </cell>
          <cell r="I3956" t="str">
            <v>Energy</v>
          </cell>
          <cell r="J3956" t="str">
            <v>Winter</v>
          </cell>
          <cell r="K3956" t="str">
            <v>Off Peak</v>
          </cell>
          <cell r="O3956" t="str">
            <v>N/A</v>
          </cell>
          <cell r="T3956">
            <v>768238608.42062497</v>
          </cell>
        </row>
        <row r="3957">
          <cell r="F3957" t="str">
            <v>B-20</v>
          </cell>
          <cell r="G3957" t="str">
            <v>Generation</v>
          </cell>
          <cell r="I3957" t="str">
            <v>Energy</v>
          </cell>
          <cell r="J3957" t="str">
            <v>Winter</v>
          </cell>
          <cell r="K3957" t="str">
            <v>Part Peak</v>
          </cell>
          <cell r="O3957" t="str">
            <v>N/A</v>
          </cell>
          <cell r="T3957">
            <v>226409509.28762501</v>
          </cell>
        </row>
        <row r="3958">
          <cell r="F3958" t="str">
            <v>B-20</v>
          </cell>
          <cell r="G3958" t="str">
            <v>Generation</v>
          </cell>
          <cell r="I3958" t="str">
            <v>Energy</v>
          </cell>
          <cell r="J3958" t="str">
            <v>Winter</v>
          </cell>
          <cell r="K3958" t="str">
            <v>Super Off</v>
          </cell>
          <cell r="O3958" t="str">
            <v>N/A</v>
          </cell>
          <cell r="T3958">
            <v>84871877.551928014</v>
          </cell>
        </row>
        <row r="3959">
          <cell r="F3959" t="str">
            <v>B-20</v>
          </cell>
          <cell r="G3959" t="str">
            <v>Generation</v>
          </cell>
          <cell r="I3959" t="str">
            <v>Demand</v>
          </cell>
          <cell r="J3959" t="str">
            <v>Summer</v>
          </cell>
          <cell r="K3959" t="str">
            <v>Maximum kW</v>
          </cell>
          <cell r="O3959" t="str">
            <v>N/A</v>
          </cell>
          <cell r="T3959">
            <v>248327.71651500001</v>
          </cell>
        </row>
        <row r="3960">
          <cell r="F3960" t="str">
            <v>B-20</v>
          </cell>
          <cell r="G3960" t="str">
            <v>Generation</v>
          </cell>
          <cell r="I3960" t="str">
            <v>Demand</v>
          </cell>
          <cell r="J3960" t="str">
            <v>Summer</v>
          </cell>
          <cell r="K3960" t="str">
            <v>Part Peak</v>
          </cell>
          <cell r="O3960" t="str">
            <v>N/A</v>
          </cell>
          <cell r="T3960">
            <v>231750.41877700001</v>
          </cell>
        </row>
        <row r="3961">
          <cell r="F3961" t="str">
            <v>B-20</v>
          </cell>
          <cell r="G3961" t="str">
            <v>Generation</v>
          </cell>
          <cell r="I3961" t="str">
            <v>Demand</v>
          </cell>
          <cell r="J3961" t="str">
            <v>Summer</v>
          </cell>
          <cell r="K3961" t="str">
            <v>Peak</v>
          </cell>
          <cell r="O3961" t="str">
            <v>N/A</v>
          </cell>
          <cell r="T3961">
            <v>246143.375218</v>
          </cell>
        </row>
        <row r="3962">
          <cell r="F3962" t="str">
            <v>B-20</v>
          </cell>
          <cell r="G3962" t="str">
            <v>Generation</v>
          </cell>
          <cell r="I3962" t="str">
            <v>Demand</v>
          </cell>
          <cell r="J3962" t="str">
            <v>Winter</v>
          </cell>
          <cell r="K3962" t="str">
            <v>Maximum kW</v>
          </cell>
          <cell r="O3962" t="str">
            <v>N/A</v>
          </cell>
          <cell r="T3962">
            <v>490743.50725099997</v>
          </cell>
        </row>
        <row r="3963">
          <cell r="F3963" t="str">
            <v>B-20</v>
          </cell>
          <cell r="G3963" t="str">
            <v>Generation</v>
          </cell>
          <cell r="I3963" t="str">
            <v>Demand</v>
          </cell>
          <cell r="J3963" t="str">
            <v>Winter</v>
          </cell>
          <cell r="K3963" t="str">
            <v>Part Peak</v>
          </cell>
          <cell r="O3963" t="str">
            <v>N/A</v>
          </cell>
          <cell r="T3963">
            <v>480395.84451600001</v>
          </cell>
        </row>
        <row r="3964">
          <cell r="F3964" t="str">
            <v>B-20</v>
          </cell>
          <cell r="G3964" t="str">
            <v>Generation</v>
          </cell>
          <cell r="I3964" t="str">
            <v>Energy</v>
          </cell>
          <cell r="J3964" t="str">
            <v>Summer</v>
          </cell>
          <cell r="K3964" t="str">
            <v>Off Peak</v>
          </cell>
          <cell r="O3964" t="str">
            <v>N/A</v>
          </cell>
          <cell r="T3964">
            <v>61813512.408894002</v>
          </cell>
        </row>
        <row r="3965">
          <cell r="F3965" t="str">
            <v>B-20</v>
          </cell>
          <cell r="G3965" t="str">
            <v>Generation</v>
          </cell>
          <cell r="I3965" t="str">
            <v>Energy</v>
          </cell>
          <cell r="J3965" t="str">
            <v>Summer</v>
          </cell>
          <cell r="K3965" t="str">
            <v>Part Peak</v>
          </cell>
          <cell r="O3965" t="str">
            <v>N/A</v>
          </cell>
          <cell r="T3965">
            <v>15473309.150085</v>
          </cell>
        </row>
        <row r="3966">
          <cell r="F3966" t="str">
            <v>B-20</v>
          </cell>
          <cell r="G3966" t="str">
            <v>Generation</v>
          </cell>
          <cell r="I3966" t="str">
            <v>Energy</v>
          </cell>
          <cell r="J3966" t="str">
            <v>Summer</v>
          </cell>
          <cell r="K3966" t="str">
            <v>Peak</v>
          </cell>
          <cell r="O3966" t="str">
            <v>N/A</v>
          </cell>
          <cell r="T3966">
            <v>19971281.271438003</v>
          </cell>
        </row>
        <row r="3967">
          <cell r="F3967" t="str">
            <v>B-20</v>
          </cell>
          <cell r="G3967" t="str">
            <v>Generation</v>
          </cell>
          <cell r="I3967" t="str">
            <v>Energy</v>
          </cell>
          <cell r="J3967" t="str">
            <v>Winter</v>
          </cell>
          <cell r="K3967" t="str">
            <v>Off Peak</v>
          </cell>
          <cell r="O3967" t="str">
            <v>N/A</v>
          </cell>
          <cell r="T3967">
            <v>131362336.58151001</v>
          </cell>
        </row>
        <row r="3968">
          <cell r="F3968" t="str">
            <v>B-20</v>
          </cell>
          <cell r="G3968" t="str">
            <v>Generation</v>
          </cell>
          <cell r="I3968" t="str">
            <v>Energy</v>
          </cell>
          <cell r="J3968" t="str">
            <v>Winter</v>
          </cell>
          <cell r="K3968" t="str">
            <v>Part Peak</v>
          </cell>
          <cell r="O3968" t="str">
            <v>N/A</v>
          </cell>
          <cell r="T3968">
            <v>36346487.770593002</v>
          </cell>
        </row>
        <row r="3969">
          <cell r="F3969" t="str">
            <v>B-20</v>
          </cell>
          <cell r="G3969" t="str">
            <v>Generation</v>
          </cell>
          <cell r="I3969" t="str">
            <v>Energy</v>
          </cell>
          <cell r="J3969" t="str">
            <v>Winter</v>
          </cell>
          <cell r="K3969" t="str">
            <v>Super Off</v>
          </cell>
          <cell r="O3969" t="str">
            <v>N/A</v>
          </cell>
          <cell r="T3969">
            <v>13662328.837203</v>
          </cell>
        </row>
        <row r="3970">
          <cell r="F3970" t="str">
            <v>B-20</v>
          </cell>
          <cell r="G3970" t="str">
            <v>AB32 Credit</v>
          </cell>
          <cell r="I3970" t="str">
            <v>Energy</v>
          </cell>
          <cell r="J3970" t="str">
            <v>Summer</v>
          </cell>
          <cell r="K3970" t="str">
            <v>Off Peak</v>
          </cell>
          <cell r="O3970" t="str">
            <v>N/A</v>
          </cell>
          <cell r="T3970">
            <v>95304937.202967942</v>
          </cell>
        </row>
        <row r="3971">
          <cell r="F3971" t="str">
            <v>B-20</v>
          </cell>
          <cell r="G3971" t="str">
            <v>AB32 Credit</v>
          </cell>
          <cell r="I3971" t="str">
            <v>Energy</v>
          </cell>
          <cell r="J3971" t="str">
            <v>Summer</v>
          </cell>
          <cell r="K3971" t="str">
            <v>Off Peak</v>
          </cell>
          <cell r="O3971" t="str">
            <v>N/A</v>
          </cell>
          <cell r="T3971">
            <v>18003602.685762294</v>
          </cell>
        </row>
        <row r="3972">
          <cell r="F3972" t="str">
            <v>B-20</v>
          </cell>
          <cell r="G3972" t="str">
            <v>AB32 Credit</v>
          </cell>
          <cell r="I3972" t="str">
            <v>Energy</v>
          </cell>
          <cell r="J3972" t="str">
            <v>Summer</v>
          </cell>
          <cell r="K3972" t="str">
            <v>Off Peak</v>
          </cell>
          <cell r="O3972" t="str">
            <v>N/A</v>
          </cell>
          <cell r="T3972">
            <v>175424914.20655495</v>
          </cell>
        </row>
        <row r="3973">
          <cell r="F3973" t="str">
            <v>B-20</v>
          </cell>
          <cell r="G3973" t="str">
            <v>AB32 Credit</v>
          </cell>
          <cell r="I3973" t="str">
            <v>Energy</v>
          </cell>
          <cell r="J3973" t="str">
            <v>Summer</v>
          </cell>
          <cell r="K3973" t="str">
            <v>Part Peak</v>
          </cell>
          <cell r="O3973" t="str">
            <v>N/A</v>
          </cell>
          <cell r="T3973">
            <v>25055412.35212817</v>
          </cell>
        </row>
        <row r="3974">
          <cell r="F3974" t="str">
            <v>B-20</v>
          </cell>
          <cell r="G3974" t="str">
            <v>AB32 Credit</v>
          </cell>
          <cell r="I3974" t="str">
            <v>Energy</v>
          </cell>
          <cell r="J3974" t="str">
            <v>Summer</v>
          </cell>
          <cell r="K3974" t="str">
            <v>Part Peak</v>
          </cell>
          <cell r="O3974" t="str">
            <v>N/A</v>
          </cell>
          <cell r="T3974">
            <v>4659906.4460874423</v>
          </cell>
        </row>
        <row r="3975">
          <cell r="F3975" t="str">
            <v>B-20</v>
          </cell>
          <cell r="G3975" t="str">
            <v>AB32 Credit</v>
          </cell>
          <cell r="I3975" t="str">
            <v>Energy</v>
          </cell>
          <cell r="J3975" t="str">
            <v>Summer</v>
          </cell>
          <cell r="K3975" t="str">
            <v>Part Peak</v>
          </cell>
          <cell r="O3975" t="str">
            <v>N/A</v>
          </cell>
          <cell r="T3975">
            <v>46558503.170925632</v>
          </cell>
        </row>
        <row r="3976">
          <cell r="F3976" t="str">
            <v>B-20</v>
          </cell>
          <cell r="G3976" t="str">
            <v>AB32 Credit</v>
          </cell>
          <cell r="I3976" t="str">
            <v>Energy</v>
          </cell>
          <cell r="J3976" t="str">
            <v>Summer</v>
          </cell>
          <cell r="K3976" t="str">
            <v>Peak</v>
          </cell>
          <cell r="O3976" t="str">
            <v>N/A</v>
          </cell>
          <cell r="T3976">
            <v>32549261.603282914</v>
          </cell>
        </row>
        <row r="3977">
          <cell r="F3977" t="str">
            <v>B-20</v>
          </cell>
          <cell r="G3977" t="str">
            <v>AB32 Credit</v>
          </cell>
          <cell r="I3977" t="str">
            <v>Energy</v>
          </cell>
          <cell r="J3977" t="str">
            <v>Summer</v>
          </cell>
          <cell r="K3977" t="str">
            <v>Peak</v>
          </cell>
          <cell r="O3977" t="str">
            <v>N/A</v>
          </cell>
          <cell r="T3977">
            <v>6011968.3065225743</v>
          </cell>
        </row>
        <row r="3978">
          <cell r="F3978" t="str">
            <v>B-20</v>
          </cell>
          <cell r="G3978" t="str">
            <v>AB32 Credit</v>
          </cell>
          <cell r="I3978" t="str">
            <v>Energy</v>
          </cell>
          <cell r="J3978" t="str">
            <v>Summer</v>
          </cell>
          <cell r="K3978" t="str">
            <v>Peak</v>
          </cell>
          <cell r="O3978" t="str">
            <v>N/A</v>
          </cell>
          <cell r="T3978">
            <v>58783991.036270067</v>
          </cell>
        </row>
        <row r="3979">
          <cell r="F3979" t="str">
            <v>B-20</v>
          </cell>
          <cell r="G3979" t="str">
            <v>AB32 Credit</v>
          </cell>
          <cell r="I3979" t="str">
            <v>Energy</v>
          </cell>
          <cell r="J3979" t="str">
            <v>Winter</v>
          </cell>
          <cell r="K3979" t="str">
            <v>Off Peak</v>
          </cell>
          <cell r="O3979" t="str">
            <v>N/A</v>
          </cell>
          <cell r="T3979">
            <v>197701183.74028993</v>
          </cell>
        </row>
        <row r="3980">
          <cell r="F3980" t="str">
            <v>B-20</v>
          </cell>
          <cell r="G3980" t="str">
            <v>AB32 Credit</v>
          </cell>
          <cell r="I3980" t="str">
            <v>Energy</v>
          </cell>
          <cell r="J3980" t="str">
            <v>Winter</v>
          </cell>
          <cell r="K3980" t="str">
            <v>Off Peak</v>
          </cell>
          <cell r="O3980" t="str">
            <v>N/A</v>
          </cell>
          <cell r="T3980">
            <v>38695396.308948055</v>
          </cell>
        </row>
        <row r="3981">
          <cell r="F3981" t="str">
            <v>B-20</v>
          </cell>
          <cell r="G3981" t="str">
            <v>AB32 Credit</v>
          </cell>
          <cell r="I3981" t="str">
            <v>Energy</v>
          </cell>
          <cell r="J3981" t="str">
            <v>Winter</v>
          </cell>
          <cell r="K3981" t="str">
            <v>Off Peak</v>
          </cell>
          <cell r="O3981" t="str">
            <v>N/A</v>
          </cell>
          <cell r="T3981">
            <v>358465754.24774265</v>
          </cell>
        </row>
        <row r="3982">
          <cell r="F3982" t="str">
            <v>B-20</v>
          </cell>
          <cell r="G3982" t="str">
            <v>AB32 Credit</v>
          </cell>
          <cell r="I3982" t="str">
            <v>Energy</v>
          </cell>
          <cell r="J3982" t="str">
            <v>Winter</v>
          </cell>
          <cell r="K3982" t="str">
            <v>Part Peak</v>
          </cell>
          <cell r="O3982" t="str">
            <v>N/A</v>
          </cell>
          <cell r="T3982">
            <v>59045898.764945388</v>
          </cell>
        </row>
        <row r="3983">
          <cell r="F3983" t="str">
            <v>B-20</v>
          </cell>
          <cell r="G3983" t="str">
            <v>AB32 Credit</v>
          </cell>
          <cell r="I3983" t="str">
            <v>Energy</v>
          </cell>
          <cell r="J3983" t="str">
            <v>Winter</v>
          </cell>
          <cell r="K3983" t="str">
            <v>Part Peak</v>
          </cell>
          <cell r="O3983" t="str">
            <v>N/A</v>
          </cell>
          <cell r="T3983">
            <v>11158754.6129389</v>
          </cell>
        </row>
        <row r="3984">
          <cell r="F3984" t="str">
            <v>B-20</v>
          </cell>
          <cell r="G3984" t="str">
            <v>AB32 Credit</v>
          </cell>
          <cell r="I3984" t="str">
            <v>Energy</v>
          </cell>
          <cell r="J3984" t="str">
            <v>Winter</v>
          </cell>
          <cell r="K3984" t="str">
            <v>Part Peak</v>
          </cell>
          <cell r="O3984" t="str">
            <v>N/A</v>
          </cell>
          <cell r="T3984">
            <v>105728363.66185009</v>
          </cell>
        </row>
        <row r="3985">
          <cell r="F3985" t="str">
            <v>B-20</v>
          </cell>
          <cell r="G3985" t="str">
            <v>AB32 Credit</v>
          </cell>
          <cell r="I3985" t="str">
            <v>Energy</v>
          </cell>
          <cell r="J3985" t="str">
            <v>Winter</v>
          </cell>
          <cell r="K3985" t="str">
            <v>Super Off</v>
          </cell>
          <cell r="O3985" t="str">
            <v>N/A</v>
          </cell>
          <cell r="T3985">
            <v>20683339.341484979</v>
          </cell>
        </row>
        <row r="3986">
          <cell r="F3986" t="str">
            <v>B-20</v>
          </cell>
          <cell r="G3986" t="str">
            <v>AB32 Credit</v>
          </cell>
          <cell r="I3986" t="str">
            <v>Energy</v>
          </cell>
          <cell r="J3986" t="str">
            <v>Winter</v>
          </cell>
          <cell r="K3986" t="str">
            <v>Super Off</v>
          </cell>
          <cell r="O3986" t="str">
            <v>N/A</v>
          </cell>
          <cell r="T3986">
            <v>4194061.3155576009</v>
          </cell>
        </row>
        <row r="3987">
          <cell r="F3987" t="str">
            <v>B-20</v>
          </cell>
          <cell r="G3987" t="str">
            <v>AB32 Credit</v>
          </cell>
          <cell r="I3987" t="str">
            <v>Energy</v>
          </cell>
          <cell r="J3987" t="str">
            <v>Winter</v>
          </cell>
          <cell r="K3987" t="str">
            <v>Super Off</v>
          </cell>
          <cell r="O3987" t="str">
            <v>N/A</v>
          </cell>
          <cell r="T3987">
            <v>37382503.247382343</v>
          </cell>
        </row>
        <row r="3988">
          <cell r="F3988" t="str">
            <v>B-20</v>
          </cell>
          <cell r="G3988" t="str">
            <v>AB32 Credit</v>
          </cell>
          <cell r="I3988" t="str">
            <v>Energy</v>
          </cell>
          <cell r="J3988" t="str">
            <v>Summer</v>
          </cell>
          <cell r="K3988" t="str">
            <v>Off Peak</v>
          </cell>
          <cell r="O3988" t="str">
            <v>N/A</v>
          </cell>
          <cell r="T3988">
            <v>0</v>
          </cell>
        </row>
        <row r="3989">
          <cell r="F3989" t="str">
            <v>B-20</v>
          </cell>
          <cell r="G3989" t="str">
            <v>AB32 Credit</v>
          </cell>
          <cell r="I3989" t="str">
            <v>Energy</v>
          </cell>
          <cell r="J3989" t="str">
            <v>Summer</v>
          </cell>
          <cell r="K3989" t="str">
            <v>Off Peak</v>
          </cell>
          <cell r="O3989" t="str">
            <v>N/A</v>
          </cell>
          <cell r="T3989">
            <v>0</v>
          </cell>
        </row>
        <row r="3990">
          <cell r="F3990" t="str">
            <v>B-20</v>
          </cell>
          <cell r="G3990" t="str">
            <v>AB32 Credit</v>
          </cell>
          <cell r="I3990" t="str">
            <v>Energy</v>
          </cell>
          <cell r="J3990" t="str">
            <v>Summer</v>
          </cell>
          <cell r="K3990" t="str">
            <v>Off Peak</v>
          </cell>
          <cell r="O3990" t="str">
            <v>N/A</v>
          </cell>
          <cell r="T3990">
            <v>0</v>
          </cell>
        </row>
        <row r="3991">
          <cell r="F3991" t="str">
            <v>B-20</v>
          </cell>
          <cell r="G3991" t="str">
            <v>AB32 Credit</v>
          </cell>
          <cell r="I3991" t="str">
            <v>Energy</v>
          </cell>
          <cell r="J3991" t="str">
            <v>Summer</v>
          </cell>
          <cell r="K3991" t="str">
            <v>Part Peak</v>
          </cell>
          <cell r="O3991" t="str">
            <v>N/A</v>
          </cell>
          <cell r="T3991">
            <v>0</v>
          </cell>
        </row>
        <row r="3992">
          <cell r="F3992" t="str">
            <v>B-20</v>
          </cell>
          <cell r="G3992" t="str">
            <v>AB32 Credit</v>
          </cell>
          <cell r="I3992" t="str">
            <v>Energy</v>
          </cell>
          <cell r="J3992" t="str">
            <v>Summer</v>
          </cell>
          <cell r="K3992" t="str">
            <v>Part Peak</v>
          </cell>
          <cell r="O3992" t="str">
            <v>N/A</v>
          </cell>
          <cell r="T3992">
            <v>0</v>
          </cell>
        </row>
        <row r="3993">
          <cell r="F3993" t="str">
            <v>B-20</v>
          </cell>
          <cell r="G3993" t="str">
            <v>AB32 Credit</v>
          </cell>
          <cell r="I3993" t="str">
            <v>Energy</v>
          </cell>
          <cell r="J3993" t="str">
            <v>Summer</v>
          </cell>
          <cell r="K3993" t="str">
            <v>Part Peak</v>
          </cell>
          <cell r="O3993" t="str">
            <v>N/A</v>
          </cell>
          <cell r="T3993">
            <v>0</v>
          </cell>
        </row>
        <row r="3994">
          <cell r="F3994" t="str">
            <v>B-20</v>
          </cell>
          <cell r="G3994" t="str">
            <v>AB32 Credit</v>
          </cell>
          <cell r="I3994" t="str">
            <v>Energy</v>
          </cell>
          <cell r="J3994" t="str">
            <v>Summer</v>
          </cell>
          <cell r="K3994" t="str">
            <v>Peak</v>
          </cell>
          <cell r="O3994" t="str">
            <v>N/A</v>
          </cell>
          <cell r="T3994">
            <v>0</v>
          </cell>
        </row>
        <row r="3995">
          <cell r="F3995" t="str">
            <v>B-20</v>
          </cell>
          <cell r="G3995" t="str">
            <v>AB32 Credit</v>
          </cell>
          <cell r="I3995" t="str">
            <v>Energy</v>
          </cell>
          <cell r="J3995" t="str">
            <v>Summer</v>
          </cell>
          <cell r="K3995" t="str">
            <v>Peak</v>
          </cell>
          <cell r="O3995" t="str">
            <v>N/A</v>
          </cell>
          <cell r="T3995">
            <v>0</v>
          </cell>
        </row>
        <row r="3996">
          <cell r="F3996" t="str">
            <v>B-20</v>
          </cell>
          <cell r="G3996" t="str">
            <v>AB32 Credit</v>
          </cell>
          <cell r="I3996" t="str">
            <v>Energy</v>
          </cell>
          <cell r="J3996" t="str">
            <v>Summer</v>
          </cell>
          <cell r="K3996" t="str">
            <v>Peak</v>
          </cell>
          <cell r="O3996" t="str">
            <v>N/A</v>
          </cell>
          <cell r="T3996">
            <v>0</v>
          </cell>
        </row>
        <row r="3997">
          <cell r="F3997" t="str">
            <v>B-20</v>
          </cell>
          <cell r="G3997" t="str">
            <v>AB32 Credit</v>
          </cell>
          <cell r="I3997" t="str">
            <v>Energy</v>
          </cell>
          <cell r="J3997" t="str">
            <v>Winter</v>
          </cell>
          <cell r="K3997" t="str">
            <v>Off Peak</v>
          </cell>
          <cell r="O3997" t="str">
            <v>N/A</v>
          </cell>
          <cell r="T3997">
            <v>0</v>
          </cell>
        </row>
        <row r="3998">
          <cell r="F3998" t="str">
            <v>B-20</v>
          </cell>
          <cell r="G3998" t="str">
            <v>AB32 Credit</v>
          </cell>
          <cell r="I3998" t="str">
            <v>Energy</v>
          </cell>
          <cell r="J3998" t="str">
            <v>Winter</v>
          </cell>
          <cell r="K3998" t="str">
            <v>Off Peak</v>
          </cell>
          <cell r="O3998" t="str">
            <v>N/A</v>
          </cell>
          <cell r="T3998">
            <v>0</v>
          </cell>
        </row>
        <row r="3999">
          <cell r="F3999" t="str">
            <v>B-20</v>
          </cell>
          <cell r="G3999" t="str">
            <v>AB32 Credit</v>
          </cell>
          <cell r="I3999" t="str">
            <v>Energy</v>
          </cell>
          <cell r="J3999" t="str">
            <v>Winter</v>
          </cell>
          <cell r="K3999" t="str">
            <v>Off Peak</v>
          </cell>
          <cell r="O3999" t="str">
            <v>N/A</v>
          </cell>
          <cell r="T3999">
            <v>0</v>
          </cell>
        </row>
        <row r="4000">
          <cell r="F4000" t="str">
            <v>B-20</v>
          </cell>
          <cell r="G4000" t="str">
            <v>AB32 Credit</v>
          </cell>
          <cell r="I4000" t="str">
            <v>Energy</v>
          </cell>
          <cell r="J4000" t="str">
            <v>Winter</v>
          </cell>
          <cell r="K4000" t="str">
            <v>Part Peak</v>
          </cell>
          <cell r="O4000" t="str">
            <v>N/A</v>
          </cell>
          <cell r="T4000">
            <v>0</v>
          </cell>
        </row>
        <row r="4001">
          <cell r="F4001" t="str">
            <v>B-20</v>
          </cell>
          <cell r="G4001" t="str">
            <v>AB32 Credit</v>
          </cell>
          <cell r="I4001" t="str">
            <v>Energy</v>
          </cell>
          <cell r="J4001" t="str">
            <v>Winter</v>
          </cell>
          <cell r="K4001" t="str">
            <v>Part Peak</v>
          </cell>
          <cell r="O4001" t="str">
            <v>N/A</v>
          </cell>
          <cell r="T4001">
            <v>0</v>
          </cell>
        </row>
        <row r="4002">
          <cell r="F4002" t="str">
            <v>B-20</v>
          </cell>
          <cell r="G4002" t="str">
            <v>AB32 Credit</v>
          </cell>
          <cell r="I4002" t="str">
            <v>Energy</v>
          </cell>
          <cell r="J4002" t="str">
            <v>Winter</v>
          </cell>
          <cell r="K4002" t="str">
            <v>Part Peak</v>
          </cell>
          <cell r="O4002" t="str">
            <v>N/A</v>
          </cell>
          <cell r="T4002">
            <v>0</v>
          </cell>
        </row>
        <row r="4003">
          <cell r="F4003" t="str">
            <v>B-20</v>
          </cell>
          <cell r="G4003" t="str">
            <v>AB32 Credit</v>
          </cell>
          <cell r="I4003" t="str">
            <v>Energy</v>
          </cell>
          <cell r="J4003" t="str">
            <v>Winter</v>
          </cell>
          <cell r="K4003" t="str">
            <v>Super Off</v>
          </cell>
          <cell r="O4003" t="str">
            <v>N/A</v>
          </cell>
          <cell r="T4003">
            <v>0</v>
          </cell>
        </row>
        <row r="4004">
          <cell r="F4004" t="str">
            <v>B-20</v>
          </cell>
          <cell r="G4004" t="str">
            <v>AB32 Credit</v>
          </cell>
          <cell r="I4004" t="str">
            <v>Energy</v>
          </cell>
          <cell r="J4004" t="str">
            <v>Winter</v>
          </cell>
          <cell r="K4004" t="str">
            <v>Super Off</v>
          </cell>
          <cell r="O4004" t="str">
            <v>N/A</v>
          </cell>
          <cell r="T4004">
            <v>0</v>
          </cell>
        </row>
        <row r="4005">
          <cell r="F4005" t="str">
            <v>B-20</v>
          </cell>
          <cell r="G4005" t="str">
            <v>AB32 Credit</v>
          </cell>
          <cell r="I4005" t="str">
            <v>Energy</v>
          </cell>
          <cell r="J4005" t="str">
            <v>Winter</v>
          </cell>
          <cell r="K4005" t="str">
            <v>Super Off</v>
          </cell>
          <cell r="O4005" t="str">
            <v>N/A</v>
          </cell>
          <cell r="T4005">
            <v>0</v>
          </cell>
        </row>
        <row r="4006">
          <cell r="F4006" t="str">
            <v>B-20</v>
          </cell>
          <cell r="G4006" t="str">
            <v>CTC</v>
          </cell>
          <cell r="I4006" t="str">
            <v>DL</v>
          </cell>
          <cell r="J4006" t="str">
            <v>N/A</v>
          </cell>
          <cell r="K4006" t="str">
            <v>N/A</v>
          </cell>
          <cell r="O4006" t="str">
            <v>N/A</v>
          </cell>
          <cell r="T4006">
            <v>0</v>
          </cell>
        </row>
        <row r="4007">
          <cell r="F4007" t="str">
            <v>B-20</v>
          </cell>
          <cell r="G4007" t="str">
            <v>CTC</v>
          </cell>
          <cell r="I4007" t="str">
            <v>DL</v>
          </cell>
          <cell r="J4007" t="str">
            <v>N/A</v>
          </cell>
          <cell r="K4007" t="str">
            <v>N/A</v>
          </cell>
          <cell r="O4007" t="str">
            <v>N/A</v>
          </cell>
          <cell r="T4007">
            <v>0</v>
          </cell>
        </row>
        <row r="4008">
          <cell r="F4008" t="str">
            <v>B-20</v>
          </cell>
          <cell r="G4008" t="str">
            <v>CTC</v>
          </cell>
          <cell r="I4008" t="str">
            <v>DL</v>
          </cell>
          <cell r="J4008" t="str">
            <v>N/A</v>
          </cell>
          <cell r="K4008" t="str">
            <v>N/A</v>
          </cell>
          <cell r="O4008" t="str">
            <v>N/A</v>
          </cell>
          <cell r="T4008">
            <v>0</v>
          </cell>
        </row>
        <row r="4009">
          <cell r="F4009" t="str">
            <v>B-20</v>
          </cell>
          <cell r="G4009" t="str">
            <v>CTC</v>
          </cell>
          <cell r="I4009" t="str">
            <v>Energy</v>
          </cell>
          <cell r="J4009" t="str">
            <v>Summer</v>
          </cell>
          <cell r="K4009" t="str">
            <v>Off Peak</v>
          </cell>
          <cell r="O4009" t="str">
            <v>N/A</v>
          </cell>
          <cell r="T4009">
            <v>358222535.69158798</v>
          </cell>
        </row>
        <row r="4010">
          <cell r="F4010" t="str">
            <v>B-20</v>
          </cell>
          <cell r="G4010" t="str">
            <v>CTC</v>
          </cell>
          <cell r="I4010" t="str">
            <v>Energy</v>
          </cell>
          <cell r="J4010" t="str">
            <v>Summer</v>
          </cell>
          <cell r="K4010" t="str">
            <v>Off Peak</v>
          </cell>
          <cell r="O4010" t="str">
            <v>N/A</v>
          </cell>
          <cell r="T4010">
            <v>61813512.408894002</v>
          </cell>
        </row>
        <row r="4011">
          <cell r="F4011" t="str">
            <v>B-20</v>
          </cell>
          <cell r="G4011" t="str">
            <v>CTC</v>
          </cell>
          <cell r="I4011" t="str">
            <v>Energy</v>
          </cell>
          <cell r="J4011" t="str">
            <v>Summer</v>
          </cell>
          <cell r="K4011" t="str">
            <v>Off Peak</v>
          </cell>
          <cell r="O4011" t="str">
            <v>N/A</v>
          </cell>
          <cell r="T4011">
            <v>425202700.400913</v>
          </cell>
        </row>
        <row r="4012">
          <cell r="F4012" t="str">
            <v>B-20</v>
          </cell>
          <cell r="G4012" t="str">
            <v>CTC</v>
          </cell>
          <cell r="I4012" t="str">
            <v>Energy</v>
          </cell>
          <cell r="J4012" t="str">
            <v>Summer</v>
          </cell>
          <cell r="K4012" t="str">
            <v>Part Peak</v>
          </cell>
          <cell r="O4012" t="str">
            <v>N/A</v>
          </cell>
          <cell r="T4012">
            <v>92904394.193458006</v>
          </cell>
        </row>
        <row r="4013">
          <cell r="F4013" t="str">
            <v>B-20</v>
          </cell>
          <cell r="G4013" t="str">
            <v>CTC</v>
          </cell>
          <cell r="I4013" t="str">
            <v>Energy</v>
          </cell>
          <cell r="J4013" t="str">
            <v>Summer</v>
          </cell>
          <cell r="K4013" t="str">
            <v>Part Peak</v>
          </cell>
          <cell r="O4013" t="str">
            <v>N/A</v>
          </cell>
          <cell r="T4013">
            <v>15473309.150085</v>
          </cell>
        </row>
        <row r="4014">
          <cell r="F4014" t="str">
            <v>B-20</v>
          </cell>
          <cell r="G4014" t="str">
            <v>CTC</v>
          </cell>
          <cell r="I4014" t="str">
            <v>Energy</v>
          </cell>
          <cell r="J4014" t="str">
            <v>Summer</v>
          </cell>
          <cell r="K4014" t="str">
            <v>Part Peak</v>
          </cell>
          <cell r="O4014" t="str">
            <v>N/A</v>
          </cell>
          <cell r="T4014">
            <v>110632883.699058</v>
          </cell>
        </row>
        <row r="4015">
          <cell r="F4015" t="str">
            <v>B-20</v>
          </cell>
          <cell r="G4015" t="str">
            <v>CTC</v>
          </cell>
          <cell r="I4015" t="str">
            <v>Energy</v>
          </cell>
          <cell r="J4015" t="str">
            <v>Summer</v>
          </cell>
          <cell r="K4015" t="str">
            <v>Peak</v>
          </cell>
          <cell r="O4015" t="str">
            <v>N/A</v>
          </cell>
          <cell r="T4015">
            <v>121418091.312995</v>
          </cell>
        </row>
        <row r="4016">
          <cell r="F4016" t="str">
            <v>B-20</v>
          </cell>
          <cell r="G4016" t="str">
            <v>CTC</v>
          </cell>
          <cell r="I4016" t="str">
            <v>Energy</v>
          </cell>
          <cell r="J4016" t="str">
            <v>Summer</v>
          </cell>
          <cell r="K4016" t="str">
            <v>Peak</v>
          </cell>
          <cell r="O4016" t="str">
            <v>N/A</v>
          </cell>
          <cell r="T4016">
            <v>19971281.271438003</v>
          </cell>
        </row>
        <row r="4017">
          <cell r="F4017" t="str">
            <v>B-20</v>
          </cell>
          <cell r="G4017" t="str">
            <v>CTC</v>
          </cell>
          <cell r="I4017" t="str">
            <v>Energy</v>
          </cell>
          <cell r="J4017" t="str">
            <v>Summer</v>
          </cell>
          <cell r="K4017" t="str">
            <v>Peak</v>
          </cell>
          <cell r="O4017" t="str">
            <v>N/A</v>
          </cell>
          <cell r="T4017">
            <v>140202848.81195599</v>
          </cell>
        </row>
        <row r="4018">
          <cell r="F4018" t="str">
            <v>B-20</v>
          </cell>
          <cell r="G4018" t="str">
            <v>CTC</v>
          </cell>
          <cell r="I4018" t="str">
            <v>Energy</v>
          </cell>
          <cell r="J4018" t="str">
            <v>Winter</v>
          </cell>
          <cell r="K4018" t="str">
            <v>Off Peak</v>
          </cell>
          <cell r="O4018" t="str">
            <v>N/A</v>
          </cell>
          <cell r="T4018">
            <v>721995748.60715806</v>
          </cell>
        </row>
        <row r="4019">
          <cell r="F4019" t="str">
            <v>B-20</v>
          </cell>
          <cell r="G4019" t="str">
            <v>CTC</v>
          </cell>
          <cell r="I4019" t="str">
            <v>Energy</v>
          </cell>
          <cell r="J4019" t="str">
            <v>Winter</v>
          </cell>
          <cell r="K4019" t="str">
            <v>Off Peak</v>
          </cell>
          <cell r="O4019" t="str">
            <v>N/A</v>
          </cell>
          <cell r="T4019">
            <v>131362336.58151001</v>
          </cell>
        </row>
        <row r="4020">
          <cell r="F4020" t="str">
            <v>B-20</v>
          </cell>
          <cell r="G4020" t="str">
            <v>CTC</v>
          </cell>
          <cell r="I4020" t="str">
            <v>Energy</v>
          </cell>
          <cell r="J4020" t="str">
            <v>Winter</v>
          </cell>
          <cell r="K4020" t="str">
            <v>Off Peak</v>
          </cell>
          <cell r="O4020" t="str">
            <v>N/A</v>
          </cell>
          <cell r="T4020">
            <v>768238608.42062497</v>
          </cell>
        </row>
        <row r="4021">
          <cell r="F4021" t="str">
            <v>B-20</v>
          </cell>
          <cell r="G4021" t="str">
            <v>CTC</v>
          </cell>
          <cell r="I4021" t="str">
            <v>Energy</v>
          </cell>
          <cell r="J4021" t="str">
            <v>Winter</v>
          </cell>
          <cell r="K4021" t="str">
            <v>Part Peak</v>
          </cell>
          <cell r="O4021" t="str">
            <v>N/A</v>
          </cell>
          <cell r="T4021">
            <v>214644287.38266301</v>
          </cell>
        </row>
        <row r="4022">
          <cell r="F4022" t="str">
            <v>B-20</v>
          </cell>
          <cell r="G4022" t="str">
            <v>CTC</v>
          </cell>
          <cell r="I4022" t="str">
            <v>Energy</v>
          </cell>
          <cell r="J4022" t="str">
            <v>Winter</v>
          </cell>
          <cell r="K4022" t="str">
            <v>Part Peak</v>
          </cell>
          <cell r="O4022" t="str">
            <v>N/A</v>
          </cell>
          <cell r="T4022">
            <v>36346487.770593002</v>
          </cell>
        </row>
        <row r="4023">
          <cell r="F4023" t="str">
            <v>B-20</v>
          </cell>
          <cell r="G4023" t="str">
            <v>CTC</v>
          </cell>
          <cell r="I4023" t="str">
            <v>Energy</v>
          </cell>
          <cell r="J4023" t="str">
            <v>Winter</v>
          </cell>
          <cell r="K4023" t="str">
            <v>Part Peak</v>
          </cell>
          <cell r="O4023" t="str">
            <v>N/A</v>
          </cell>
          <cell r="T4023">
            <v>226409509.28762501</v>
          </cell>
        </row>
        <row r="4024">
          <cell r="F4024" t="str">
            <v>B-20</v>
          </cell>
          <cell r="G4024" t="str">
            <v>CTC</v>
          </cell>
          <cell r="I4024" t="str">
            <v>Energy</v>
          </cell>
          <cell r="J4024" t="str">
            <v>Winter</v>
          </cell>
          <cell r="K4024" t="str">
            <v>Super Off</v>
          </cell>
          <cell r="O4024" t="str">
            <v>N/A</v>
          </cell>
          <cell r="T4024">
            <v>71583375.111194</v>
          </cell>
        </row>
        <row r="4025">
          <cell r="F4025" t="str">
            <v>B-20</v>
          </cell>
          <cell r="G4025" t="str">
            <v>CTC</v>
          </cell>
          <cell r="I4025" t="str">
            <v>Energy</v>
          </cell>
          <cell r="J4025" t="str">
            <v>Winter</v>
          </cell>
          <cell r="K4025" t="str">
            <v>Super Off</v>
          </cell>
          <cell r="O4025" t="str">
            <v>N/A</v>
          </cell>
          <cell r="T4025">
            <v>13662328.837203</v>
          </cell>
        </row>
        <row r="4026">
          <cell r="F4026" t="str">
            <v>B-20</v>
          </cell>
          <cell r="G4026" t="str">
            <v>CTC</v>
          </cell>
          <cell r="I4026" t="str">
            <v>Energy</v>
          </cell>
          <cell r="J4026" t="str">
            <v>Winter</v>
          </cell>
          <cell r="K4026" t="str">
            <v>Super Off</v>
          </cell>
          <cell r="O4026" t="str">
            <v>N/A</v>
          </cell>
          <cell r="T4026">
            <v>84871877.551928014</v>
          </cell>
        </row>
        <row r="4027">
          <cell r="F4027" t="str">
            <v>B-20</v>
          </cell>
          <cell r="G4027" t="str">
            <v>Distribution</v>
          </cell>
          <cell r="I4027" t="str">
            <v>E-BIP Discount</v>
          </cell>
          <cell r="J4027" t="str">
            <v>Summer</v>
          </cell>
          <cell r="K4027" t="str">
            <v>Pot. Ld Red.</v>
          </cell>
          <cell r="O4027" t="str">
            <v>N/A</v>
          </cell>
          <cell r="T4027">
            <v>21384.160489999998</v>
          </cell>
        </row>
        <row r="4028">
          <cell r="F4028" t="str">
            <v>B-20</v>
          </cell>
          <cell r="G4028" t="str">
            <v>Distribution</v>
          </cell>
          <cell r="I4028" t="str">
            <v>E-BIP Discount</v>
          </cell>
          <cell r="J4028" t="str">
            <v>Summer</v>
          </cell>
          <cell r="K4028" t="str">
            <v>Pot. Ld Red.</v>
          </cell>
          <cell r="O4028" t="str">
            <v>N/A</v>
          </cell>
          <cell r="T4028">
            <v>4844.3088369999996</v>
          </cell>
        </row>
        <row r="4029">
          <cell r="F4029" t="str">
            <v>B-20</v>
          </cell>
          <cell r="G4029" t="str">
            <v>Distribution</v>
          </cell>
          <cell r="I4029" t="str">
            <v>E-BIP Discount</v>
          </cell>
          <cell r="J4029" t="str">
            <v>Summer</v>
          </cell>
          <cell r="K4029" t="str">
            <v>Pot. Ld Red.</v>
          </cell>
          <cell r="O4029" t="str">
            <v>N/A</v>
          </cell>
          <cell r="T4029">
            <v>137942.52968899999</v>
          </cell>
        </row>
        <row r="4030">
          <cell r="F4030" t="str">
            <v>B-20</v>
          </cell>
          <cell r="G4030" t="str">
            <v>Distribution</v>
          </cell>
          <cell r="I4030" t="str">
            <v>E-BIP Discount</v>
          </cell>
          <cell r="J4030" t="str">
            <v>Summer</v>
          </cell>
          <cell r="K4030" t="str">
            <v>UFR</v>
          </cell>
          <cell r="O4030" t="str">
            <v>N/A</v>
          </cell>
          <cell r="T4030">
            <v>5742.9397790000003</v>
          </cell>
        </row>
        <row r="4031">
          <cell r="F4031" t="str">
            <v>B-20</v>
          </cell>
          <cell r="G4031" t="str">
            <v>Distribution</v>
          </cell>
          <cell r="I4031" t="str">
            <v>E-BIP Discount</v>
          </cell>
          <cell r="J4031" t="str">
            <v>Summer</v>
          </cell>
          <cell r="K4031" t="str">
            <v>UFR</v>
          </cell>
          <cell r="O4031" t="str">
            <v>N/A</v>
          </cell>
          <cell r="T4031">
            <v>0</v>
          </cell>
        </row>
        <row r="4032">
          <cell r="F4032" t="str">
            <v>B-20</v>
          </cell>
          <cell r="G4032" t="str">
            <v>Distribution</v>
          </cell>
          <cell r="I4032" t="str">
            <v>E-BIP Discount</v>
          </cell>
          <cell r="J4032" t="str">
            <v>Summer</v>
          </cell>
          <cell r="K4032" t="str">
            <v>UFR</v>
          </cell>
          <cell r="O4032" t="str">
            <v>N/A</v>
          </cell>
          <cell r="T4032">
            <v>70746.133795000002</v>
          </cell>
        </row>
        <row r="4033">
          <cell r="F4033" t="str">
            <v>B-20</v>
          </cell>
          <cell r="G4033" t="str">
            <v>Distribution</v>
          </cell>
          <cell r="I4033" t="str">
            <v>E-BIP Discount</v>
          </cell>
          <cell r="J4033" t="str">
            <v>Winter</v>
          </cell>
          <cell r="K4033" t="str">
            <v>Pot. Ld Red.</v>
          </cell>
          <cell r="O4033" t="str">
            <v>N/A</v>
          </cell>
          <cell r="T4033">
            <v>35766.727282</v>
          </cell>
        </row>
        <row r="4034">
          <cell r="F4034" t="str">
            <v>B-20</v>
          </cell>
          <cell r="G4034" t="str">
            <v>Distribution</v>
          </cell>
          <cell r="I4034" t="str">
            <v>E-BIP Discount</v>
          </cell>
          <cell r="J4034" t="str">
            <v>Winter</v>
          </cell>
          <cell r="K4034" t="str">
            <v>Pot. Ld Red.</v>
          </cell>
          <cell r="O4034" t="str">
            <v>N/A</v>
          </cell>
          <cell r="T4034">
            <v>14670.221201</v>
          </cell>
        </row>
        <row r="4035">
          <cell r="F4035" t="str">
            <v>B-20</v>
          </cell>
          <cell r="G4035" t="str">
            <v>Distribution</v>
          </cell>
          <cell r="I4035" t="str">
            <v>E-BIP Discount</v>
          </cell>
          <cell r="J4035" t="str">
            <v>Winter</v>
          </cell>
          <cell r="K4035" t="str">
            <v>Pot. Ld Red.</v>
          </cell>
          <cell r="O4035" t="str">
            <v>N/A</v>
          </cell>
          <cell r="T4035">
            <v>295112.31541600003</v>
          </cell>
        </row>
        <row r="4036">
          <cell r="F4036" t="str">
            <v>B-20</v>
          </cell>
          <cell r="G4036" t="str">
            <v>Distribution</v>
          </cell>
          <cell r="I4036" t="str">
            <v>E-BIP Discount</v>
          </cell>
          <cell r="J4036" t="str">
            <v>Winter</v>
          </cell>
          <cell r="K4036" t="str">
            <v>UFR</v>
          </cell>
          <cell r="O4036" t="str">
            <v>N/A</v>
          </cell>
          <cell r="T4036">
            <v>10722.90243</v>
          </cell>
        </row>
        <row r="4037">
          <cell r="F4037" t="str">
            <v>B-20</v>
          </cell>
          <cell r="G4037" t="str">
            <v>Distribution</v>
          </cell>
          <cell r="I4037" t="str">
            <v>E-BIP Discount</v>
          </cell>
          <cell r="J4037" t="str">
            <v>Winter</v>
          </cell>
          <cell r="K4037" t="str">
            <v>UFR</v>
          </cell>
          <cell r="O4037" t="str">
            <v>N/A</v>
          </cell>
          <cell r="T4037">
            <v>0</v>
          </cell>
        </row>
        <row r="4038">
          <cell r="F4038" t="str">
            <v>B-20</v>
          </cell>
          <cell r="G4038" t="str">
            <v>Distribution</v>
          </cell>
          <cell r="I4038" t="str">
            <v>E-BIP Discount</v>
          </cell>
          <cell r="J4038" t="str">
            <v>Winter</v>
          </cell>
          <cell r="K4038" t="str">
            <v>UFR</v>
          </cell>
          <cell r="O4038" t="str">
            <v>N/A</v>
          </cell>
          <cell r="T4038">
            <v>159554.99499800001</v>
          </cell>
        </row>
        <row r="4039">
          <cell r="F4039" t="str">
            <v>B-20</v>
          </cell>
          <cell r="G4039" t="str">
            <v>Distribution</v>
          </cell>
          <cell r="I4039" t="str">
            <v>ED Discount</v>
          </cell>
          <cell r="J4039" t="str">
            <v>N/A</v>
          </cell>
          <cell r="K4039" t="str">
            <v>N/A</v>
          </cell>
          <cell r="O4039" t="str">
            <v>N/A</v>
          </cell>
          <cell r="T4039">
            <v>0</v>
          </cell>
        </row>
        <row r="4040">
          <cell r="F4040" t="str">
            <v>B-20</v>
          </cell>
          <cell r="G4040" t="str">
            <v>Distribution</v>
          </cell>
          <cell r="I4040" t="str">
            <v>ED Discount</v>
          </cell>
          <cell r="J4040" t="str">
            <v>N/A</v>
          </cell>
          <cell r="K4040" t="str">
            <v>N/A</v>
          </cell>
          <cell r="O4040" t="str">
            <v>N/A</v>
          </cell>
          <cell r="T4040">
            <v>0</v>
          </cell>
        </row>
        <row r="4041">
          <cell r="F4041" t="str">
            <v>B-20</v>
          </cell>
          <cell r="G4041" t="str">
            <v>Distribution</v>
          </cell>
          <cell r="I4041" t="str">
            <v>ED Discount</v>
          </cell>
          <cell r="J4041" t="str">
            <v>N/A</v>
          </cell>
          <cell r="K4041" t="str">
            <v>N/A</v>
          </cell>
          <cell r="O4041" t="str">
            <v>N/A</v>
          </cell>
          <cell r="T4041">
            <v>0</v>
          </cell>
        </row>
        <row r="4042">
          <cell r="F4042" t="str">
            <v>B-20</v>
          </cell>
          <cell r="G4042" t="str">
            <v>PPP</v>
          </cell>
          <cell r="I4042" t="str">
            <v>DL</v>
          </cell>
          <cell r="J4042" t="str">
            <v>N/A</v>
          </cell>
          <cell r="K4042" t="str">
            <v>Peak</v>
          </cell>
          <cell r="O4042" t="str">
            <v>N/A</v>
          </cell>
          <cell r="T4042">
            <v>0</v>
          </cell>
        </row>
        <row r="4043">
          <cell r="F4043" t="str">
            <v>B-20</v>
          </cell>
          <cell r="G4043" t="str">
            <v>PPP</v>
          </cell>
          <cell r="I4043" t="str">
            <v>DL</v>
          </cell>
          <cell r="J4043" t="str">
            <v>N/A</v>
          </cell>
          <cell r="K4043" t="str">
            <v>Peak</v>
          </cell>
          <cell r="O4043" t="str">
            <v>N/A</v>
          </cell>
          <cell r="T4043">
            <v>0</v>
          </cell>
        </row>
        <row r="4044">
          <cell r="F4044" t="str">
            <v>B-20</v>
          </cell>
          <cell r="G4044" t="str">
            <v>PPP</v>
          </cell>
          <cell r="I4044" t="str">
            <v>DL</v>
          </cell>
          <cell r="J4044" t="str">
            <v>N/A</v>
          </cell>
          <cell r="K4044" t="str">
            <v>Peak</v>
          </cell>
          <cell r="O4044" t="str">
            <v>N/A</v>
          </cell>
          <cell r="T4044">
            <v>0</v>
          </cell>
        </row>
        <row r="4045">
          <cell r="F4045" t="str">
            <v>B-20</v>
          </cell>
          <cell r="G4045" t="str">
            <v>Distribution</v>
          </cell>
          <cell r="I4045" t="str">
            <v>Customer</v>
          </cell>
          <cell r="J4045" t="str">
            <v>Summer</v>
          </cell>
          <cell r="K4045" t="str">
            <v>N/A</v>
          </cell>
          <cell r="O4045" t="str">
            <v>N/A</v>
          </cell>
          <cell r="T4045">
            <v>534.80795699999999</v>
          </cell>
        </row>
        <row r="4046">
          <cell r="F4046" t="str">
            <v>B-20</v>
          </cell>
          <cell r="G4046" t="str">
            <v>Distribution</v>
          </cell>
          <cell r="I4046" t="str">
            <v>Customer</v>
          </cell>
          <cell r="J4046" t="str">
            <v>Winter</v>
          </cell>
          <cell r="K4046" t="str">
            <v>N/A</v>
          </cell>
          <cell r="O4046" t="str">
            <v>N/A</v>
          </cell>
          <cell r="T4046">
            <v>1055.148547</v>
          </cell>
        </row>
        <row r="4047">
          <cell r="F4047" t="str">
            <v>B-20</v>
          </cell>
          <cell r="G4047" t="str">
            <v>Distribution</v>
          </cell>
          <cell r="I4047" t="str">
            <v>Demand</v>
          </cell>
          <cell r="J4047" t="str">
            <v>Summer</v>
          </cell>
          <cell r="K4047" t="str">
            <v>Maximum kW</v>
          </cell>
          <cell r="O4047" t="str">
            <v>N/A</v>
          </cell>
          <cell r="T4047">
            <v>1295273.3869449999</v>
          </cell>
        </row>
        <row r="4048">
          <cell r="F4048" t="str">
            <v>B-20</v>
          </cell>
          <cell r="G4048" t="str">
            <v>Distribution</v>
          </cell>
          <cell r="I4048" t="str">
            <v>Demand</v>
          </cell>
          <cell r="J4048" t="str">
            <v>Summer</v>
          </cell>
          <cell r="K4048" t="str">
            <v>Part Peak</v>
          </cell>
          <cell r="O4048" t="str">
            <v>N/A</v>
          </cell>
          <cell r="T4048">
            <v>1184852.122555</v>
          </cell>
        </row>
        <row r="4049">
          <cell r="F4049" t="str">
            <v>B-20</v>
          </cell>
          <cell r="G4049" t="str">
            <v>Distribution</v>
          </cell>
          <cell r="I4049" t="str">
            <v>Demand</v>
          </cell>
          <cell r="J4049" t="str">
            <v>Summer</v>
          </cell>
          <cell r="K4049" t="str">
            <v>Peak</v>
          </cell>
          <cell r="O4049" t="str">
            <v>N/A</v>
          </cell>
          <cell r="T4049">
            <v>1295356.129305</v>
          </cell>
        </row>
        <row r="4050">
          <cell r="F4050" t="str">
            <v>B-20</v>
          </cell>
          <cell r="G4050" t="str">
            <v>Distribution</v>
          </cell>
          <cell r="I4050" t="str">
            <v>Demand</v>
          </cell>
          <cell r="J4050" t="str">
            <v>Winter</v>
          </cell>
          <cell r="K4050" t="str">
            <v>Maximum kW</v>
          </cell>
          <cell r="O4050" t="str">
            <v>N/A</v>
          </cell>
          <cell r="T4050">
            <v>2300330.8955490002</v>
          </cell>
        </row>
        <row r="4051">
          <cell r="F4051" t="str">
            <v>B-20</v>
          </cell>
          <cell r="G4051" t="str">
            <v>Distribution</v>
          </cell>
          <cell r="I4051" t="str">
            <v>Demand</v>
          </cell>
          <cell r="J4051" t="str">
            <v>Winter</v>
          </cell>
          <cell r="K4051" t="str">
            <v>Part Peak</v>
          </cell>
          <cell r="O4051" t="str">
            <v>N/A</v>
          </cell>
          <cell r="T4051">
            <v>2286531.1766690002</v>
          </cell>
        </row>
        <row r="4052">
          <cell r="F4052" t="str">
            <v>B-20</v>
          </cell>
          <cell r="G4052" t="str">
            <v>Distribution</v>
          </cell>
          <cell r="I4052" t="str">
            <v>Energy</v>
          </cell>
          <cell r="J4052" t="str">
            <v>Summer</v>
          </cell>
          <cell r="K4052" t="str">
            <v>Off Peak</v>
          </cell>
          <cell r="O4052" t="str">
            <v>N/A</v>
          </cell>
          <cell r="T4052">
            <v>358222535.69158798</v>
          </cell>
        </row>
        <row r="4053">
          <cell r="F4053" t="str">
            <v>B-20</v>
          </cell>
          <cell r="G4053" t="str">
            <v>Distribution</v>
          </cell>
          <cell r="I4053" t="str">
            <v>Energy</v>
          </cell>
          <cell r="J4053" t="str">
            <v>Summer</v>
          </cell>
          <cell r="K4053" t="str">
            <v>Part Peak</v>
          </cell>
          <cell r="O4053" t="str">
            <v>N/A</v>
          </cell>
          <cell r="T4053">
            <v>92904394.193458006</v>
          </cell>
        </row>
        <row r="4054">
          <cell r="F4054" t="str">
            <v>B-20</v>
          </cell>
          <cell r="G4054" t="str">
            <v>Distribution</v>
          </cell>
          <cell r="I4054" t="str">
            <v>Energy</v>
          </cell>
          <cell r="J4054" t="str">
            <v>Summer</v>
          </cell>
          <cell r="K4054" t="str">
            <v>Peak</v>
          </cell>
          <cell r="O4054" t="str">
            <v>N/A</v>
          </cell>
          <cell r="T4054">
            <v>121418091.312995</v>
          </cell>
        </row>
        <row r="4055">
          <cell r="F4055" t="str">
            <v>B-20</v>
          </cell>
          <cell r="G4055" t="str">
            <v>Distribution</v>
          </cell>
          <cell r="I4055" t="str">
            <v>Energy</v>
          </cell>
          <cell r="J4055" t="str">
            <v>Winter</v>
          </cell>
          <cell r="K4055" t="str">
            <v>Off Peak</v>
          </cell>
          <cell r="O4055" t="str">
            <v>N/A</v>
          </cell>
          <cell r="T4055">
            <v>721995748.60715806</v>
          </cell>
        </row>
        <row r="4056">
          <cell r="F4056" t="str">
            <v>B-20</v>
          </cell>
          <cell r="G4056" t="str">
            <v>Distribution</v>
          </cell>
          <cell r="I4056" t="str">
            <v>Energy</v>
          </cell>
          <cell r="J4056" t="str">
            <v>Winter</v>
          </cell>
          <cell r="K4056" t="str">
            <v>Part Peak</v>
          </cell>
          <cell r="O4056" t="str">
            <v>N/A</v>
          </cell>
          <cell r="T4056">
            <v>214644287.38266301</v>
          </cell>
        </row>
        <row r="4057">
          <cell r="F4057" t="str">
            <v>B-20</v>
          </cell>
          <cell r="G4057" t="str">
            <v>Distribution</v>
          </cell>
          <cell r="I4057" t="str">
            <v>Energy</v>
          </cell>
          <cell r="J4057" t="str">
            <v>Winter</v>
          </cell>
          <cell r="K4057" t="str">
            <v>Super Off</v>
          </cell>
          <cell r="O4057" t="str">
            <v>N/A</v>
          </cell>
          <cell r="T4057">
            <v>71583375.111194</v>
          </cell>
        </row>
        <row r="4058">
          <cell r="F4058" t="str">
            <v>B-20</v>
          </cell>
          <cell r="G4058" t="str">
            <v>Distribution</v>
          </cell>
          <cell r="I4058" t="str">
            <v>Other Standby Revenue</v>
          </cell>
          <cell r="J4058" t="str">
            <v>N/A</v>
          </cell>
          <cell r="K4058" t="str">
            <v>N/A</v>
          </cell>
          <cell r="O4058" t="str">
            <v>N/A</v>
          </cell>
          <cell r="T4058">
            <v>434263.99387000001</v>
          </cell>
        </row>
        <row r="4059">
          <cell r="F4059" t="str">
            <v>B-20</v>
          </cell>
          <cell r="G4059" t="str">
            <v>Distribution</v>
          </cell>
          <cell r="I4059" t="str">
            <v>Other Standby Revenue</v>
          </cell>
          <cell r="J4059" t="str">
            <v>N/A</v>
          </cell>
          <cell r="K4059" t="str">
            <v>N/A</v>
          </cell>
          <cell r="O4059" t="str">
            <v>N/A</v>
          </cell>
          <cell r="T4059">
            <v>0</v>
          </cell>
        </row>
        <row r="4060">
          <cell r="F4060" t="str">
            <v>B-20</v>
          </cell>
          <cell r="G4060" t="str">
            <v>Distribution</v>
          </cell>
          <cell r="I4060" t="str">
            <v>Other Standby Revenue</v>
          </cell>
          <cell r="J4060" t="str">
            <v>N/A</v>
          </cell>
          <cell r="K4060" t="str">
            <v>N/A</v>
          </cell>
          <cell r="O4060" t="str">
            <v>N/A</v>
          </cell>
          <cell r="T4060">
            <v>1845297.7305119999</v>
          </cell>
        </row>
        <row r="4061">
          <cell r="F4061" t="str">
            <v>B-20</v>
          </cell>
          <cell r="G4061" t="str">
            <v>Distribution</v>
          </cell>
          <cell r="I4061" t="str">
            <v>Power Factor Adjustment</v>
          </cell>
          <cell r="J4061" t="str">
            <v>N/A</v>
          </cell>
          <cell r="K4061" t="str">
            <v>N/A</v>
          </cell>
          <cell r="O4061" t="str">
            <v>N/A</v>
          </cell>
          <cell r="T4061">
            <v>-3327077589.8569651</v>
          </cell>
        </row>
        <row r="4062">
          <cell r="F4062" t="str">
            <v>B-20</v>
          </cell>
          <cell r="G4062" t="str">
            <v>Distribution</v>
          </cell>
          <cell r="I4062" t="str">
            <v>Power Factor Adjustment</v>
          </cell>
          <cell r="J4062" t="str">
            <v>N/A</v>
          </cell>
          <cell r="K4062" t="str">
            <v>N/A</v>
          </cell>
          <cell r="O4062" t="str">
            <v>N/A</v>
          </cell>
          <cell r="T4062">
            <v>-1115341082.153949</v>
          </cell>
        </row>
        <row r="4063">
          <cell r="F4063" t="str">
            <v>B-20</v>
          </cell>
          <cell r="G4063" t="str">
            <v>Distribution</v>
          </cell>
          <cell r="I4063" t="str">
            <v>Power Factor Adjustment</v>
          </cell>
          <cell r="J4063" t="str">
            <v>N/A</v>
          </cell>
          <cell r="K4063" t="str">
            <v>N/A</v>
          </cell>
          <cell r="O4063" t="str">
            <v>N/A</v>
          </cell>
          <cell r="T4063">
            <v>1254971071.3174949</v>
          </cell>
        </row>
        <row r="4064">
          <cell r="F4064" t="str">
            <v>B-20</v>
          </cell>
          <cell r="G4064" t="str">
            <v>Distribution</v>
          </cell>
          <cell r="I4064" t="str">
            <v>Rate Limiter Shortfall</v>
          </cell>
          <cell r="J4064" t="str">
            <v>N/A</v>
          </cell>
          <cell r="K4064" t="str">
            <v>N/A</v>
          </cell>
          <cell r="O4064" t="str">
            <v>N/A</v>
          </cell>
          <cell r="T4064">
            <v>0</v>
          </cell>
        </row>
        <row r="4065">
          <cell r="F4065" t="str">
            <v>B-20</v>
          </cell>
          <cell r="G4065" t="str">
            <v>Distribution</v>
          </cell>
          <cell r="I4065" t="str">
            <v>Rate Limiter Shortfall</v>
          </cell>
          <cell r="J4065" t="str">
            <v>N/A</v>
          </cell>
          <cell r="K4065" t="str">
            <v>N/A</v>
          </cell>
          <cell r="O4065" t="str">
            <v>N/A</v>
          </cell>
          <cell r="T4065">
            <v>0</v>
          </cell>
        </row>
        <row r="4066">
          <cell r="F4066" t="str">
            <v>B-20</v>
          </cell>
          <cell r="G4066" t="str">
            <v>Distribution</v>
          </cell>
          <cell r="I4066" t="str">
            <v>Rate Limiter Shortfall</v>
          </cell>
          <cell r="J4066" t="str">
            <v>N/A</v>
          </cell>
          <cell r="K4066" t="str">
            <v>N/A</v>
          </cell>
          <cell r="O4066" t="str">
            <v>N/A</v>
          </cell>
          <cell r="T4066">
            <v>0</v>
          </cell>
        </row>
        <row r="4067">
          <cell r="F4067" t="str">
            <v>B-20</v>
          </cell>
          <cell r="G4067" t="str">
            <v>WFC</v>
          </cell>
          <cell r="I4067" t="str">
            <v>DL</v>
          </cell>
          <cell r="J4067" t="str">
            <v>N/A</v>
          </cell>
          <cell r="K4067" t="str">
            <v>N/A</v>
          </cell>
          <cell r="O4067" t="str">
            <v>N/A</v>
          </cell>
          <cell r="T4067">
            <v>0</v>
          </cell>
        </row>
        <row r="4068">
          <cell r="F4068" t="str">
            <v>B-20</v>
          </cell>
          <cell r="G4068" t="str">
            <v>WFC</v>
          </cell>
          <cell r="I4068" t="str">
            <v>DL</v>
          </cell>
          <cell r="J4068" t="str">
            <v>N/A</v>
          </cell>
          <cell r="K4068" t="str">
            <v>N/A</v>
          </cell>
          <cell r="O4068" t="str">
            <v>N/A</v>
          </cell>
          <cell r="T4068">
            <v>0</v>
          </cell>
        </row>
        <row r="4069">
          <cell r="F4069" t="str">
            <v>B-20</v>
          </cell>
          <cell r="G4069" t="str">
            <v>WFC</v>
          </cell>
          <cell r="I4069" t="str">
            <v>DL</v>
          </cell>
          <cell r="J4069" t="str">
            <v>N/A</v>
          </cell>
          <cell r="K4069" t="str">
            <v>N/A</v>
          </cell>
          <cell r="O4069" t="str">
            <v>N/A</v>
          </cell>
          <cell r="T4069">
            <v>0</v>
          </cell>
        </row>
        <row r="4070">
          <cell r="F4070" t="str">
            <v>B-20</v>
          </cell>
          <cell r="G4070" t="str">
            <v>WFC</v>
          </cell>
          <cell r="I4070" t="str">
            <v>Energy</v>
          </cell>
          <cell r="J4070" t="str">
            <v>Summer</v>
          </cell>
          <cell r="K4070" t="str">
            <v>Off Peak</v>
          </cell>
          <cell r="O4070" t="str">
            <v>N/A</v>
          </cell>
          <cell r="T4070">
            <v>358222535.69158798</v>
          </cell>
        </row>
        <row r="4071">
          <cell r="F4071" t="str">
            <v>B-20</v>
          </cell>
          <cell r="G4071" t="str">
            <v>WFC</v>
          </cell>
          <cell r="I4071" t="str">
            <v>Energy</v>
          </cell>
          <cell r="J4071" t="str">
            <v>Summer</v>
          </cell>
          <cell r="K4071" t="str">
            <v>Off Peak</v>
          </cell>
          <cell r="O4071" t="str">
            <v>N/A</v>
          </cell>
          <cell r="T4071">
            <v>61813512.408894002</v>
          </cell>
        </row>
        <row r="4072">
          <cell r="F4072" t="str">
            <v>B-20</v>
          </cell>
          <cell r="G4072" t="str">
            <v>WFC</v>
          </cell>
          <cell r="I4072" t="str">
            <v>Energy</v>
          </cell>
          <cell r="J4072" t="str">
            <v>Summer</v>
          </cell>
          <cell r="K4072" t="str">
            <v>Off Peak</v>
          </cell>
          <cell r="O4072" t="str">
            <v>N/A</v>
          </cell>
          <cell r="T4072">
            <v>425202700.400913</v>
          </cell>
        </row>
        <row r="4073">
          <cell r="F4073" t="str">
            <v>B-20</v>
          </cell>
          <cell r="G4073" t="str">
            <v>WFC</v>
          </cell>
          <cell r="I4073" t="str">
            <v>Energy</v>
          </cell>
          <cell r="J4073" t="str">
            <v>Summer</v>
          </cell>
          <cell r="K4073" t="str">
            <v>Part Peak</v>
          </cell>
          <cell r="O4073" t="str">
            <v>N/A</v>
          </cell>
          <cell r="T4073">
            <v>92904394.193458006</v>
          </cell>
        </row>
        <row r="4074">
          <cell r="F4074" t="str">
            <v>B-20</v>
          </cell>
          <cell r="G4074" t="str">
            <v>WFC</v>
          </cell>
          <cell r="I4074" t="str">
            <v>Energy</v>
          </cell>
          <cell r="J4074" t="str">
            <v>Summer</v>
          </cell>
          <cell r="K4074" t="str">
            <v>Part Peak</v>
          </cell>
          <cell r="O4074" t="str">
            <v>N/A</v>
          </cell>
          <cell r="T4074">
            <v>15473309.150085</v>
          </cell>
        </row>
        <row r="4075">
          <cell r="F4075" t="str">
            <v>B-20</v>
          </cell>
          <cell r="G4075" t="str">
            <v>WFC</v>
          </cell>
          <cell r="I4075" t="str">
            <v>Energy</v>
          </cell>
          <cell r="J4075" t="str">
            <v>Summer</v>
          </cell>
          <cell r="K4075" t="str">
            <v>Part Peak</v>
          </cell>
          <cell r="O4075" t="str">
            <v>N/A</v>
          </cell>
          <cell r="T4075">
            <v>110632883.699058</v>
          </cell>
        </row>
        <row r="4076">
          <cell r="F4076" t="str">
            <v>B-20</v>
          </cell>
          <cell r="G4076" t="str">
            <v>WFC</v>
          </cell>
          <cell r="I4076" t="str">
            <v>Energy</v>
          </cell>
          <cell r="J4076" t="str">
            <v>Summer</v>
          </cell>
          <cell r="K4076" t="str">
            <v>Peak</v>
          </cell>
          <cell r="O4076" t="str">
            <v>N/A</v>
          </cell>
          <cell r="T4076">
            <v>121418091.312995</v>
          </cell>
        </row>
        <row r="4077">
          <cell r="F4077" t="str">
            <v>B-20</v>
          </cell>
          <cell r="G4077" t="str">
            <v>WFC</v>
          </cell>
          <cell r="I4077" t="str">
            <v>Energy</v>
          </cell>
          <cell r="J4077" t="str">
            <v>Summer</v>
          </cell>
          <cell r="K4077" t="str">
            <v>Peak</v>
          </cell>
          <cell r="O4077" t="str">
            <v>N/A</v>
          </cell>
          <cell r="T4077">
            <v>19971281.271438003</v>
          </cell>
        </row>
        <row r="4078">
          <cell r="F4078" t="str">
            <v>B-20</v>
          </cell>
          <cell r="G4078" t="str">
            <v>WFC</v>
          </cell>
          <cell r="I4078" t="str">
            <v>Energy</v>
          </cell>
          <cell r="J4078" t="str">
            <v>Summer</v>
          </cell>
          <cell r="K4078" t="str">
            <v>Peak</v>
          </cell>
          <cell r="O4078" t="str">
            <v>N/A</v>
          </cell>
          <cell r="T4078">
            <v>140202848.81195599</v>
          </cell>
        </row>
        <row r="4079">
          <cell r="F4079" t="str">
            <v>B-20</v>
          </cell>
          <cell r="G4079" t="str">
            <v>WFC</v>
          </cell>
          <cell r="I4079" t="str">
            <v>Energy</v>
          </cell>
          <cell r="J4079" t="str">
            <v>Winter</v>
          </cell>
          <cell r="K4079" t="str">
            <v>Off Peak</v>
          </cell>
          <cell r="O4079" t="str">
            <v>N/A</v>
          </cell>
          <cell r="T4079">
            <v>721995748.60715806</v>
          </cell>
        </row>
        <row r="4080">
          <cell r="F4080" t="str">
            <v>B-20</v>
          </cell>
          <cell r="G4080" t="str">
            <v>WFC</v>
          </cell>
          <cell r="I4080" t="str">
            <v>Energy</v>
          </cell>
          <cell r="J4080" t="str">
            <v>Winter</v>
          </cell>
          <cell r="K4080" t="str">
            <v>Off Peak</v>
          </cell>
          <cell r="O4080" t="str">
            <v>N/A</v>
          </cell>
          <cell r="T4080">
            <v>131362336.58151001</v>
          </cell>
        </row>
        <row r="4081">
          <cell r="F4081" t="str">
            <v>B-20</v>
          </cell>
          <cell r="G4081" t="str">
            <v>WFC</v>
          </cell>
          <cell r="I4081" t="str">
            <v>Energy</v>
          </cell>
          <cell r="J4081" t="str">
            <v>Winter</v>
          </cell>
          <cell r="K4081" t="str">
            <v>Off Peak</v>
          </cell>
          <cell r="O4081" t="str">
            <v>N/A</v>
          </cell>
          <cell r="T4081">
            <v>768238608.42062497</v>
          </cell>
        </row>
        <row r="4082">
          <cell r="F4082" t="str">
            <v>B-20</v>
          </cell>
          <cell r="G4082" t="str">
            <v>WFC</v>
          </cell>
          <cell r="I4082" t="str">
            <v>Energy</v>
          </cell>
          <cell r="J4082" t="str">
            <v>Winter</v>
          </cell>
          <cell r="K4082" t="str">
            <v>Part Peak</v>
          </cell>
          <cell r="O4082" t="str">
            <v>N/A</v>
          </cell>
          <cell r="T4082">
            <v>214644287.38266301</v>
          </cell>
        </row>
        <row r="4083">
          <cell r="F4083" t="str">
            <v>B-20</v>
          </cell>
          <cell r="G4083" t="str">
            <v>WFC</v>
          </cell>
          <cell r="I4083" t="str">
            <v>Energy</v>
          </cell>
          <cell r="J4083" t="str">
            <v>Winter</v>
          </cell>
          <cell r="K4083" t="str">
            <v>Part Peak</v>
          </cell>
          <cell r="O4083" t="str">
            <v>N/A</v>
          </cell>
          <cell r="T4083">
            <v>36346487.770593002</v>
          </cell>
        </row>
        <row r="4084">
          <cell r="F4084" t="str">
            <v>B-20</v>
          </cell>
          <cell r="G4084" t="str">
            <v>WFC</v>
          </cell>
          <cell r="I4084" t="str">
            <v>Energy</v>
          </cell>
          <cell r="J4084" t="str">
            <v>Winter</v>
          </cell>
          <cell r="K4084" t="str">
            <v>Part Peak</v>
          </cell>
          <cell r="O4084" t="str">
            <v>N/A</v>
          </cell>
          <cell r="T4084">
            <v>226409509.28762501</v>
          </cell>
        </row>
        <row r="4085">
          <cell r="F4085" t="str">
            <v>B-20</v>
          </cell>
          <cell r="G4085" t="str">
            <v>WFC</v>
          </cell>
          <cell r="I4085" t="str">
            <v>Energy</v>
          </cell>
          <cell r="J4085" t="str">
            <v>Winter</v>
          </cell>
          <cell r="K4085" t="str">
            <v>Super Off</v>
          </cell>
          <cell r="O4085" t="str">
            <v>N/A</v>
          </cell>
          <cell r="T4085">
            <v>71583375.111194</v>
          </cell>
        </row>
        <row r="4086">
          <cell r="F4086" t="str">
            <v>B-20</v>
          </cell>
          <cell r="G4086" t="str">
            <v>WFC</v>
          </cell>
          <cell r="I4086" t="str">
            <v>Energy</v>
          </cell>
          <cell r="J4086" t="str">
            <v>Winter</v>
          </cell>
          <cell r="K4086" t="str">
            <v>Super Off</v>
          </cell>
          <cell r="O4086" t="str">
            <v>N/A</v>
          </cell>
          <cell r="T4086">
            <v>13662328.837203</v>
          </cell>
        </row>
        <row r="4087">
          <cell r="F4087" t="str">
            <v>B-20</v>
          </cell>
          <cell r="G4087" t="str">
            <v>WFC</v>
          </cell>
          <cell r="I4087" t="str">
            <v>Energy</v>
          </cell>
          <cell r="J4087" t="str">
            <v>Winter</v>
          </cell>
          <cell r="K4087" t="str">
            <v>Super Off</v>
          </cell>
          <cell r="O4087" t="str">
            <v>N/A</v>
          </cell>
          <cell r="T4087">
            <v>84871877.551928014</v>
          </cell>
        </row>
        <row r="4088">
          <cell r="F4088" t="str">
            <v>B-20</v>
          </cell>
          <cell r="G4088" t="str">
            <v>ECRA</v>
          </cell>
          <cell r="I4088" t="str">
            <v>DL</v>
          </cell>
          <cell r="J4088" t="str">
            <v>N/A</v>
          </cell>
          <cell r="K4088" t="str">
            <v>N/A</v>
          </cell>
          <cell r="O4088" t="str">
            <v>N/A</v>
          </cell>
          <cell r="T4088">
            <v>0</v>
          </cell>
        </row>
        <row r="4089">
          <cell r="F4089" t="str">
            <v>B-20</v>
          </cell>
          <cell r="G4089" t="str">
            <v>ECRA</v>
          </cell>
          <cell r="I4089" t="str">
            <v>DL</v>
          </cell>
          <cell r="J4089" t="str">
            <v>N/A</v>
          </cell>
          <cell r="K4089" t="str">
            <v>N/A</v>
          </cell>
          <cell r="O4089" t="str">
            <v>N/A</v>
          </cell>
          <cell r="T4089">
            <v>0</v>
          </cell>
        </row>
        <row r="4090">
          <cell r="F4090" t="str">
            <v>B-20</v>
          </cell>
          <cell r="G4090" t="str">
            <v>ECRA</v>
          </cell>
          <cell r="I4090" t="str">
            <v>DL</v>
          </cell>
          <cell r="J4090" t="str">
            <v>N/A</v>
          </cell>
          <cell r="K4090" t="str">
            <v>N/A</v>
          </cell>
          <cell r="O4090" t="str">
            <v>N/A</v>
          </cell>
          <cell r="T4090">
            <v>0</v>
          </cell>
        </row>
        <row r="4091">
          <cell r="F4091" t="str">
            <v>B-20</v>
          </cell>
          <cell r="G4091" t="str">
            <v>ECRA</v>
          </cell>
          <cell r="I4091" t="str">
            <v>Energy</v>
          </cell>
          <cell r="J4091" t="str">
            <v>Summer</v>
          </cell>
          <cell r="K4091" t="str">
            <v>Off Peak</v>
          </cell>
          <cell r="O4091" t="str">
            <v>N/A</v>
          </cell>
          <cell r="T4091">
            <v>358222535.69158798</v>
          </cell>
        </row>
        <row r="4092">
          <cell r="F4092" t="str">
            <v>B-20</v>
          </cell>
          <cell r="G4092" t="str">
            <v>ECRA</v>
          </cell>
          <cell r="I4092" t="str">
            <v>Energy</v>
          </cell>
          <cell r="J4092" t="str">
            <v>Summer</v>
          </cell>
          <cell r="K4092" t="str">
            <v>Off Peak</v>
          </cell>
          <cell r="O4092" t="str">
            <v>N/A</v>
          </cell>
          <cell r="T4092">
            <v>61813512.408894002</v>
          </cell>
        </row>
        <row r="4093">
          <cell r="F4093" t="str">
            <v>B-20</v>
          </cell>
          <cell r="G4093" t="str">
            <v>ECRA</v>
          </cell>
          <cell r="I4093" t="str">
            <v>Energy</v>
          </cell>
          <cell r="J4093" t="str">
            <v>Summer</v>
          </cell>
          <cell r="K4093" t="str">
            <v>Off Peak</v>
          </cell>
          <cell r="O4093" t="str">
            <v>N/A</v>
          </cell>
          <cell r="T4093">
            <v>425202700.400913</v>
          </cell>
        </row>
        <row r="4094">
          <cell r="F4094" t="str">
            <v>B-20</v>
          </cell>
          <cell r="G4094" t="str">
            <v>ECRA</v>
          </cell>
          <cell r="I4094" t="str">
            <v>Energy</v>
          </cell>
          <cell r="J4094" t="str">
            <v>Summer</v>
          </cell>
          <cell r="K4094" t="str">
            <v>Part Peak</v>
          </cell>
          <cell r="O4094" t="str">
            <v>N/A</v>
          </cell>
          <cell r="T4094">
            <v>92904394.193458006</v>
          </cell>
        </row>
        <row r="4095">
          <cell r="F4095" t="str">
            <v>B-20</v>
          </cell>
          <cell r="G4095" t="str">
            <v>ECRA</v>
          </cell>
          <cell r="I4095" t="str">
            <v>Energy</v>
          </cell>
          <cell r="J4095" t="str">
            <v>Summer</v>
          </cell>
          <cell r="K4095" t="str">
            <v>Part Peak</v>
          </cell>
          <cell r="O4095" t="str">
            <v>N/A</v>
          </cell>
          <cell r="T4095">
            <v>15473309.150085</v>
          </cell>
        </row>
        <row r="4096">
          <cell r="F4096" t="str">
            <v>B-20</v>
          </cell>
          <cell r="G4096" t="str">
            <v>ECRA</v>
          </cell>
          <cell r="I4096" t="str">
            <v>Energy</v>
          </cell>
          <cell r="J4096" t="str">
            <v>Summer</v>
          </cell>
          <cell r="K4096" t="str">
            <v>Part Peak</v>
          </cell>
          <cell r="O4096" t="str">
            <v>N/A</v>
          </cell>
          <cell r="T4096">
            <v>110632883.699058</v>
          </cell>
        </row>
        <row r="4097">
          <cell r="F4097" t="str">
            <v>B-20</v>
          </cell>
          <cell r="G4097" t="str">
            <v>ECRA</v>
          </cell>
          <cell r="I4097" t="str">
            <v>Energy</v>
          </cell>
          <cell r="J4097" t="str">
            <v>Summer</v>
          </cell>
          <cell r="K4097" t="str">
            <v>Peak</v>
          </cell>
          <cell r="O4097" t="str">
            <v>N/A</v>
          </cell>
          <cell r="T4097">
            <v>121418091.312995</v>
          </cell>
        </row>
        <row r="4098">
          <cell r="F4098" t="str">
            <v>B-20</v>
          </cell>
          <cell r="G4098" t="str">
            <v>ECRA</v>
          </cell>
          <cell r="I4098" t="str">
            <v>Energy</v>
          </cell>
          <cell r="J4098" t="str">
            <v>Summer</v>
          </cell>
          <cell r="K4098" t="str">
            <v>Peak</v>
          </cell>
          <cell r="O4098" t="str">
            <v>N/A</v>
          </cell>
          <cell r="T4098">
            <v>19971281.271438003</v>
          </cell>
        </row>
        <row r="4099">
          <cell r="F4099" t="str">
            <v>B-20</v>
          </cell>
          <cell r="G4099" t="str">
            <v>ECRA</v>
          </cell>
          <cell r="I4099" t="str">
            <v>Energy</v>
          </cell>
          <cell r="J4099" t="str">
            <v>Summer</v>
          </cell>
          <cell r="K4099" t="str">
            <v>Peak</v>
          </cell>
          <cell r="O4099" t="str">
            <v>N/A</v>
          </cell>
          <cell r="T4099">
            <v>140202848.81195599</v>
          </cell>
        </row>
        <row r="4100">
          <cell r="F4100" t="str">
            <v>B-20</v>
          </cell>
          <cell r="G4100" t="str">
            <v>ECRA</v>
          </cell>
          <cell r="I4100" t="str">
            <v>Energy</v>
          </cell>
          <cell r="J4100" t="str">
            <v>Winter</v>
          </cell>
          <cell r="K4100" t="str">
            <v>Off Peak</v>
          </cell>
          <cell r="O4100" t="str">
            <v>N/A</v>
          </cell>
          <cell r="T4100">
            <v>721995748.60715806</v>
          </cell>
        </row>
        <row r="4101">
          <cell r="F4101" t="str">
            <v>B-20</v>
          </cell>
          <cell r="G4101" t="str">
            <v>ECRA</v>
          </cell>
          <cell r="I4101" t="str">
            <v>Energy</v>
          </cell>
          <cell r="J4101" t="str">
            <v>Winter</v>
          </cell>
          <cell r="K4101" t="str">
            <v>Off Peak</v>
          </cell>
          <cell r="O4101" t="str">
            <v>N/A</v>
          </cell>
          <cell r="T4101">
            <v>131362336.58151001</v>
          </cell>
        </row>
        <row r="4102">
          <cell r="F4102" t="str">
            <v>B-20</v>
          </cell>
          <cell r="G4102" t="str">
            <v>ECRA</v>
          </cell>
          <cell r="I4102" t="str">
            <v>Energy</v>
          </cell>
          <cell r="J4102" t="str">
            <v>Winter</v>
          </cell>
          <cell r="K4102" t="str">
            <v>Off Peak</v>
          </cell>
          <cell r="O4102" t="str">
            <v>N/A</v>
          </cell>
          <cell r="T4102">
            <v>768238608.42062497</v>
          </cell>
        </row>
        <row r="4103">
          <cell r="F4103" t="str">
            <v>B-20</v>
          </cell>
          <cell r="G4103" t="str">
            <v>ECRA</v>
          </cell>
          <cell r="I4103" t="str">
            <v>Energy</v>
          </cell>
          <cell r="J4103" t="str">
            <v>Winter</v>
          </cell>
          <cell r="K4103" t="str">
            <v>Part Peak</v>
          </cell>
          <cell r="O4103" t="str">
            <v>N/A</v>
          </cell>
          <cell r="T4103">
            <v>214644287.38266301</v>
          </cell>
        </row>
        <row r="4104">
          <cell r="F4104" t="str">
            <v>B-20</v>
          </cell>
          <cell r="G4104" t="str">
            <v>ECRA</v>
          </cell>
          <cell r="I4104" t="str">
            <v>Energy</v>
          </cell>
          <cell r="J4104" t="str">
            <v>Winter</v>
          </cell>
          <cell r="K4104" t="str">
            <v>Part Peak</v>
          </cell>
          <cell r="O4104" t="str">
            <v>N/A</v>
          </cell>
          <cell r="T4104">
            <v>36346487.770593002</v>
          </cell>
        </row>
        <row r="4105">
          <cell r="F4105" t="str">
            <v>B-20</v>
          </cell>
          <cell r="G4105" t="str">
            <v>ECRA</v>
          </cell>
          <cell r="I4105" t="str">
            <v>Energy</v>
          </cell>
          <cell r="J4105" t="str">
            <v>Winter</v>
          </cell>
          <cell r="K4105" t="str">
            <v>Part Peak</v>
          </cell>
          <cell r="O4105" t="str">
            <v>N/A</v>
          </cell>
          <cell r="T4105">
            <v>226409509.28762501</v>
          </cell>
        </row>
        <row r="4106">
          <cell r="F4106" t="str">
            <v>B-20</v>
          </cell>
          <cell r="G4106" t="str">
            <v>ECRA</v>
          </cell>
          <cell r="I4106" t="str">
            <v>Energy</v>
          </cell>
          <cell r="J4106" t="str">
            <v>Winter</v>
          </cell>
          <cell r="K4106" t="str">
            <v>Super Off</v>
          </cell>
          <cell r="O4106" t="str">
            <v>N/A</v>
          </cell>
          <cell r="T4106">
            <v>71583375.111194</v>
          </cell>
        </row>
        <row r="4107">
          <cell r="F4107" t="str">
            <v>B-20</v>
          </cell>
          <cell r="G4107" t="str">
            <v>ECRA</v>
          </cell>
          <cell r="I4107" t="str">
            <v>Energy</v>
          </cell>
          <cell r="J4107" t="str">
            <v>Winter</v>
          </cell>
          <cell r="K4107" t="str">
            <v>Super Off</v>
          </cell>
          <cell r="O4107" t="str">
            <v>N/A</v>
          </cell>
          <cell r="T4107">
            <v>13662328.837203</v>
          </cell>
        </row>
        <row r="4108">
          <cell r="F4108" t="str">
            <v>B-20</v>
          </cell>
          <cell r="G4108" t="str">
            <v>ECRA</v>
          </cell>
          <cell r="I4108" t="str">
            <v>Energy</v>
          </cell>
          <cell r="J4108" t="str">
            <v>Winter</v>
          </cell>
          <cell r="K4108" t="str">
            <v>Super Off</v>
          </cell>
          <cell r="O4108" t="str">
            <v>N/A</v>
          </cell>
          <cell r="T4108">
            <v>84871877.551928014</v>
          </cell>
        </row>
        <row r="4109">
          <cell r="F4109" t="str">
            <v>B-20</v>
          </cell>
          <cell r="G4109" t="str">
            <v>Generation</v>
          </cell>
          <cell r="I4109" t="str">
            <v>Demand</v>
          </cell>
          <cell r="J4109" t="str">
            <v>Summer</v>
          </cell>
          <cell r="K4109" t="str">
            <v>Maximum kW</v>
          </cell>
          <cell r="O4109" t="str">
            <v>N/A</v>
          </cell>
          <cell r="T4109">
            <v>1295273.3869449999</v>
          </cell>
        </row>
        <row r="4110">
          <cell r="F4110" t="str">
            <v>B-20</v>
          </cell>
          <cell r="G4110" t="str">
            <v>Generation</v>
          </cell>
          <cell r="I4110" t="str">
            <v>Demand</v>
          </cell>
          <cell r="J4110" t="str">
            <v>Summer</v>
          </cell>
          <cell r="K4110" t="str">
            <v>Part Peak</v>
          </cell>
          <cell r="O4110" t="str">
            <v>N/A</v>
          </cell>
          <cell r="T4110">
            <v>1184852.122555</v>
          </cell>
        </row>
        <row r="4111">
          <cell r="F4111" t="str">
            <v>B-20</v>
          </cell>
          <cell r="G4111" t="str">
            <v>Generation</v>
          </cell>
          <cell r="I4111" t="str">
            <v>Demand</v>
          </cell>
          <cell r="J4111" t="str">
            <v>Summer</v>
          </cell>
          <cell r="K4111" t="str">
            <v>Peak</v>
          </cell>
          <cell r="O4111" t="str">
            <v>N/A</v>
          </cell>
          <cell r="T4111">
            <v>1295356.129305</v>
          </cell>
        </row>
        <row r="4112">
          <cell r="F4112" t="str">
            <v>B-20</v>
          </cell>
          <cell r="G4112" t="str">
            <v>Generation</v>
          </cell>
          <cell r="I4112" t="str">
            <v>Demand</v>
          </cell>
          <cell r="J4112" t="str">
            <v>Winter</v>
          </cell>
          <cell r="K4112" t="str">
            <v>Maximum kW</v>
          </cell>
          <cell r="O4112" t="str">
            <v>N/A</v>
          </cell>
          <cell r="T4112">
            <v>2300330.8955490002</v>
          </cell>
        </row>
        <row r="4113">
          <cell r="F4113" t="str">
            <v>B-20</v>
          </cell>
          <cell r="G4113" t="str">
            <v>Generation</v>
          </cell>
          <cell r="I4113" t="str">
            <v>Demand</v>
          </cell>
          <cell r="J4113" t="str">
            <v>Winter</v>
          </cell>
          <cell r="K4113" t="str">
            <v>Part Peak</v>
          </cell>
          <cell r="O4113" t="str">
            <v>N/A</v>
          </cell>
          <cell r="T4113">
            <v>2286531.1766690002</v>
          </cell>
        </row>
        <row r="4114">
          <cell r="F4114" t="str">
            <v>B-20</v>
          </cell>
          <cell r="G4114" t="str">
            <v>Generation</v>
          </cell>
          <cell r="I4114" t="str">
            <v>Energy</v>
          </cell>
          <cell r="J4114" t="str">
            <v>Summer</v>
          </cell>
          <cell r="K4114" t="str">
            <v>Off Peak</v>
          </cell>
          <cell r="O4114" t="str">
            <v>N/A</v>
          </cell>
          <cell r="T4114">
            <v>358222535.69158798</v>
          </cell>
        </row>
        <row r="4115">
          <cell r="F4115" t="str">
            <v>B-20</v>
          </cell>
          <cell r="G4115" t="str">
            <v>Generation</v>
          </cell>
          <cell r="I4115" t="str">
            <v>Energy</v>
          </cell>
          <cell r="J4115" t="str">
            <v>Summer</v>
          </cell>
          <cell r="K4115" t="str">
            <v>Part Peak</v>
          </cell>
          <cell r="O4115" t="str">
            <v>N/A</v>
          </cell>
          <cell r="T4115">
            <v>92904394.193458006</v>
          </cell>
        </row>
        <row r="4116">
          <cell r="F4116" t="str">
            <v>B-20</v>
          </cell>
          <cell r="G4116" t="str">
            <v>Generation</v>
          </cell>
          <cell r="I4116" t="str">
            <v>Energy</v>
          </cell>
          <cell r="J4116" t="str">
            <v>Summer</v>
          </cell>
          <cell r="K4116" t="str">
            <v>Peak</v>
          </cell>
          <cell r="O4116" t="str">
            <v>N/A</v>
          </cell>
          <cell r="T4116">
            <v>121418091.312995</v>
          </cell>
        </row>
        <row r="4117">
          <cell r="F4117" t="str">
            <v>B-20</v>
          </cell>
          <cell r="G4117" t="str">
            <v>Generation</v>
          </cell>
          <cell r="I4117" t="str">
            <v>Energy</v>
          </cell>
          <cell r="J4117" t="str">
            <v>Winter</v>
          </cell>
          <cell r="K4117" t="str">
            <v>Off Peak</v>
          </cell>
          <cell r="O4117" t="str">
            <v>N/A</v>
          </cell>
          <cell r="T4117">
            <v>721995748.60715806</v>
          </cell>
        </row>
        <row r="4118">
          <cell r="F4118" t="str">
            <v>B-20</v>
          </cell>
          <cell r="G4118" t="str">
            <v>Generation</v>
          </cell>
          <cell r="I4118" t="str">
            <v>Energy</v>
          </cell>
          <cell r="J4118" t="str">
            <v>Winter</v>
          </cell>
          <cell r="K4118" t="str">
            <v>Part Peak</v>
          </cell>
          <cell r="O4118" t="str">
            <v>N/A</v>
          </cell>
          <cell r="T4118">
            <v>214644287.38266301</v>
          </cell>
        </row>
        <row r="4119">
          <cell r="F4119" t="str">
            <v>B-20</v>
          </cell>
          <cell r="G4119" t="str">
            <v>Generation</v>
          </cell>
          <cell r="I4119" t="str">
            <v>Energy</v>
          </cell>
          <cell r="J4119" t="str">
            <v>Winter</v>
          </cell>
          <cell r="K4119" t="str">
            <v>Super Off</v>
          </cell>
          <cell r="O4119" t="str">
            <v>N/A</v>
          </cell>
          <cell r="T4119">
            <v>71583375.111194</v>
          </cell>
        </row>
        <row r="4120">
          <cell r="F4120" t="str">
            <v>B-20</v>
          </cell>
          <cell r="G4120" t="str">
            <v>Generation</v>
          </cell>
          <cell r="I4120" t="str">
            <v>Other Standby Revenue</v>
          </cell>
          <cell r="J4120" t="str">
            <v>N/A</v>
          </cell>
          <cell r="K4120" t="str">
            <v>N/A</v>
          </cell>
          <cell r="O4120" t="str">
            <v>N/A</v>
          </cell>
          <cell r="T4120">
            <v>434263.99387000001</v>
          </cell>
        </row>
        <row r="4121">
          <cell r="F4121" t="str">
            <v>B-20</v>
          </cell>
          <cell r="G4121" t="str">
            <v>Generation</v>
          </cell>
          <cell r="I4121" t="str">
            <v>Other Standby Revenue</v>
          </cell>
          <cell r="J4121" t="str">
            <v>N/A</v>
          </cell>
          <cell r="K4121" t="str">
            <v>N/A</v>
          </cell>
          <cell r="O4121" t="str">
            <v>N/A</v>
          </cell>
          <cell r="T4121">
            <v>0</v>
          </cell>
        </row>
        <row r="4122">
          <cell r="F4122" t="str">
            <v>B-20</v>
          </cell>
          <cell r="G4122" t="str">
            <v>Generation</v>
          </cell>
          <cell r="I4122" t="str">
            <v>Other Standby Revenue</v>
          </cell>
          <cell r="J4122" t="str">
            <v>N/A</v>
          </cell>
          <cell r="K4122" t="str">
            <v>N/A</v>
          </cell>
          <cell r="O4122" t="str">
            <v>N/A</v>
          </cell>
          <cell r="T4122">
            <v>1845297.7305119999</v>
          </cell>
        </row>
        <row r="4123">
          <cell r="F4123" t="str">
            <v>B-20</v>
          </cell>
          <cell r="G4123" t="str">
            <v>ND</v>
          </cell>
          <cell r="I4123" t="str">
            <v>DL</v>
          </cell>
          <cell r="J4123" t="str">
            <v>N/A</v>
          </cell>
          <cell r="K4123" t="str">
            <v>N/A</v>
          </cell>
          <cell r="O4123" t="str">
            <v>N/A</v>
          </cell>
          <cell r="T4123">
            <v>0</v>
          </cell>
        </row>
        <row r="4124">
          <cell r="F4124" t="str">
            <v>B-20</v>
          </cell>
          <cell r="G4124" t="str">
            <v>ND</v>
          </cell>
          <cell r="I4124" t="str">
            <v>DL</v>
          </cell>
          <cell r="J4124" t="str">
            <v>N/A</v>
          </cell>
          <cell r="K4124" t="str">
            <v>N/A</v>
          </cell>
          <cell r="O4124" t="str">
            <v>N/A</v>
          </cell>
          <cell r="T4124">
            <v>0</v>
          </cell>
        </row>
        <row r="4125">
          <cell r="F4125" t="str">
            <v>B-20</v>
          </cell>
          <cell r="G4125" t="str">
            <v>ND</v>
          </cell>
          <cell r="I4125" t="str">
            <v>DL</v>
          </cell>
          <cell r="J4125" t="str">
            <v>N/A</v>
          </cell>
          <cell r="K4125" t="str">
            <v>N/A</v>
          </cell>
          <cell r="O4125" t="str">
            <v>N/A</v>
          </cell>
          <cell r="T4125">
            <v>0</v>
          </cell>
        </row>
        <row r="4126">
          <cell r="F4126" t="str">
            <v>B-20</v>
          </cell>
          <cell r="G4126" t="str">
            <v>ND</v>
          </cell>
          <cell r="I4126" t="str">
            <v>Energy</v>
          </cell>
          <cell r="J4126" t="str">
            <v>Summer</v>
          </cell>
          <cell r="K4126" t="str">
            <v>Off Peak</v>
          </cell>
          <cell r="O4126" t="str">
            <v>N/A</v>
          </cell>
          <cell r="T4126">
            <v>358222535.69158798</v>
          </cell>
        </row>
        <row r="4127">
          <cell r="F4127" t="str">
            <v>B-20</v>
          </cell>
          <cell r="G4127" t="str">
            <v>ND</v>
          </cell>
          <cell r="I4127" t="str">
            <v>Energy</v>
          </cell>
          <cell r="J4127" t="str">
            <v>Summer</v>
          </cell>
          <cell r="K4127" t="str">
            <v>Off Peak</v>
          </cell>
          <cell r="O4127" t="str">
            <v>N/A</v>
          </cell>
          <cell r="T4127">
            <v>61813512.408894002</v>
          </cell>
        </row>
        <row r="4128">
          <cell r="F4128" t="str">
            <v>B-20</v>
          </cell>
          <cell r="G4128" t="str">
            <v>ND</v>
          </cell>
          <cell r="I4128" t="str">
            <v>Energy</v>
          </cell>
          <cell r="J4128" t="str">
            <v>Summer</v>
          </cell>
          <cell r="K4128" t="str">
            <v>Off Peak</v>
          </cell>
          <cell r="O4128" t="str">
            <v>N/A</v>
          </cell>
          <cell r="T4128">
            <v>425202700.400913</v>
          </cell>
        </row>
        <row r="4129">
          <cell r="F4129" t="str">
            <v>B-20</v>
          </cell>
          <cell r="G4129" t="str">
            <v>ND</v>
          </cell>
          <cell r="I4129" t="str">
            <v>Energy</v>
          </cell>
          <cell r="J4129" t="str">
            <v>Summer</v>
          </cell>
          <cell r="K4129" t="str">
            <v>Part Peak</v>
          </cell>
          <cell r="O4129" t="str">
            <v>N/A</v>
          </cell>
          <cell r="T4129">
            <v>92904394.193458006</v>
          </cell>
        </row>
        <row r="4130">
          <cell r="F4130" t="str">
            <v>B-20</v>
          </cell>
          <cell r="G4130" t="str">
            <v>ND</v>
          </cell>
          <cell r="I4130" t="str">
            <v>Energy</v>
          </cell>
          <cell r="J4130" t="str">
            <v>Summer</v>
          </cell>
          <cell r="K4130" t="str">
            <v>Part Peak</v>
          </cell>
          <cell r="O4130" t="str">
            <v>N/A</v>
          </cell>
          <cell r="T4130">
            <v>15473309.150085</v>
          </cell>
        </row>
        <row r="4131">
          <cell r="F4131" t="str">
            <v>B-20</v>
          </cell>
          <cell r="G4131" t="str">
            <v>ND</v>
          </cell>
          <cell r="I4131" t="str">
            <v>Energy</v>
          </cell>
          <cell r="J4131" t="str">
            <v>Summer</v>
          </cell>
          <cell r="K4131" t="str">
            <v>Part Peak</v>
          </cell>
          <cell r="O4131" t="str">
            <v>N/A</v>
          </cell>
          <cell r="T4131">
            <v>110632883.699058</v>
          </cell>
        </row>
        <row r="4132">
          <cell r="F4132" t="str">
            <v>B-20</v>
          </cell>
          <cell r="G4132" t="str">
            <v>ND</v>
          </cell>
          <cell r="I4132" t="str">
            <v>Energy</v>
          </cell>
          <cell r="J4132" t="str">
            <v>Summer</v>
          </cell>
          <cell r="K4132" t="str">
            <v>Peak</v>
          </cell>
          <cell r="O4132" t="str">
            <v>N/A</v>
          </cell>
          <cell r="T4132">
            <v>121418091.312995</v>
          </cell>
        </row>
        <row r="4133">
          <cell r="F4133" t="str">
            <v>B-20</v>
          </cell>
          <cell r="G4133" t="str">
            <v>ND</v>
          </cell>
          <cell r="I4133" t="str">
            <v>Energy</v>
          </cell>
          <cell r="J4133" t="str">
            <v>Summer</v>
          </cell>
          <cell r="K4133" t="str">
            <v>Peak</v>
          </cell>
          <cell r="O4133" t="str">
            <v>N/A</v>
          </cell>
          <cell r="T4133">
            <v>19971281.271438003</v>
          </cell>
        </row>
        <row r="4134">
          <cell r="F4134" t="str">
            <v>B-20</v>
          </cell>
          <cell r="G4134" t="str">
            <v>ND</v>
          </cell>
          <cell r="I4134" t="str">
            <v>Energy</v>
          </cell>
          <cell r="J4134" t="str">
            <v>Summer</v>
          </cell>
          <cell r="K4134" t="str">
            <v>Peak</v>
          </cell>
          <cell r="O4134" t="str">
            <v>N/A</v>
          </cell>
          <cell r="T4134">
            <v>140202848.81195599</v>
          </cell>
        </row>
        <row r="4135">
          <cell r="F4135" t="str">
            <v>B-20</v>
          </cell>
          <cell r="G4135" t="str">
            <v>ND</v>
          </cell>
          <cell r="I4135" t="str">
            <v>Energy</v>
          </cell>
          <cell r="J4135" t="str">
            <v>Winter</v>
          </cell>
          <cell r="K4135" t="str">
            <v>Off Peak</v>
          </cell>
          <cell r="O4135" t="str">
            <v>N/A</v>
          </cell>
          <cell r="T4135">
            <v>721995748.60715806</v>
          </cell>
        </row>
        <row r="4136">
          <cell r="F4136" t="str">
            <v>B-20</v>
          </cell>
          <cell r="G4136" t="str">
            <v>ND</v>
          </cell>
          <cell r="I4136" t="str">
            <v>Energy</v>
          </cell>
          <cell r="J4136" t="str">
            <v>Winter</v>
          </cell>
          <cell r="K4136" t="str">
            <v>Off Peak</v>
          </cell>
          <cell r="O4136" t="str">
            <v>N/A</v>
          </cell>
          <cell r="T4136">
            <v>131362336.58151001</v>
          </cell>
        </row>
        <row r="4137">
          <cell r="F4137" t="str">
            <v>B-20</v>
          </cell>
          <cell r="G4137" t="str">
            <v>ND</v>
          </cell>
          <cell r="I4137" t="str">
            <v>Energy</v>
          </cell>
          <cell r="J4137" t="str">
            <v>Winter</v>
          </cell>
          <cell r="K4137" t="str">
            <v>Off Peak</v>
          </cell>
          <cell r="O4137" t="str">
            <v>N/A</v>
          </cell>
          <cell r="T4137">
            <v>768238608.42062497</v>
          </cell>
        </row>
        <row r="4138">
          <cell r="F4138" t="str">
            <v>B-20</v>
          </cell>
          <cell r="G4138" t="str">
            <v>ND</v>
          </cell>
          <cell r="I4138" t="str">
            <v>Energy</v>
          </cell>
          <cell r="J4138" t="str">
            <v>Winter</v>
          </cell>
          <cell r="K4138" t="str">
            <v>Part Peak</v>
          </cell>
          <cell r="O4138" t="str">
            <v>N/A</v>
          </cell>
          <cell r="T4138">
            <v>214644287.38266301</v>
          </cell>
        </row>
        <row r="4139">
          <cell r="F4139" t="str">
            <v>B-20</v>
          </cell>
          <cell r="G4139" t="str">
            <v>ND</v>
          </cell>
          <cell r="I4139" t="str">
            <v>Energy</v>
          </cell>
          <cell r="J4139" t="str">
            <v>Winter</v>
          </cell>
          <cell r="K4139" t="str">
            <v>Part Peak</v>
          </cell>
          <cell r="O4139" t="str">
            <v>N/A</v>
          </cell>
          <cell r="T4139">
            <v>36346487.770593002</v>
          </cell>
        </row>
        <row r="4140">
          <cell r="F4140" t="str">
            <v>B-20</v>
          </cell>
          <cell r="G4140" t="str">
            <v>ND</v>
          </cell>
          <cell r="I4140" t="str">
            <v>Energy</v>
          </cell>
          <cell r="J4140" t="str">
            <v>Winter</v>
          </cell>
          <cell r="K4140" t="str">
            <v>Part Peak</v>
          </cell>
          <cell r="O4140" t="str">
            <v>N/A</v>
          </cell>
          <cell r="T4140">
            <v>226409509.28762501</v>
          </cell>
        </row>
        <row r="4141">
          <cell r="F4141" t="str">
            <v>B-20</v>
          </cell>
          <cell r="G4141" t="str">
            <v>ND</v>
          </cell>
          <cell r="I4141" t="str">
            <v>Energy</v>
          </cell>
          <cell r="J4141" t="str">
            <v>Winter</v>
          </cell>
          <cell r="K4141" t="str">
            <v>Super Off</v>
          </cell>
          <cell r="O4141" t="str">
            <v>N/A</v>
          </cell>
          <cell r="T4141">
            <v>71583375.111194</v>
          </cell>
        </row>
        <row r="4142">
          <cell r="F4142" t="str">
            <v>B-20</v>
          </cell>
          <cell r="G4142" t="str">
            <v>ND</v>
          </cell>
          <cell r="I4142" t="str">
            <v>Energy</v>
          </cell>
          <cell r="J4142" t="str">
            <v>Winter</v>
          </cell>
          <cell r="K4142" t="str">
            <v>Super Off</v>
          </cell>
          <cell r="O4142" t="str">
            <v>N/A</v>
          </cell>
          <cell r="T4142">
            <v>13662328.837203</v>
          </cell>
        </row>
        <row r="4143">
          <cell r="F4143" t="str">
            <v>B-20</v>
          </cell>
          <cell r="G4143" t="str">
            <v>ND</v>
          </cell>
          <cell r="I4143" t="str">
            <v>Energy</v>
          </cell>
          <cell r="J4143" t="str">
            <v>Winter</v>
          </cell>
          <cell r="K4143" t="str">
            <v>Super Off</v>
          </cell>
          <cell r="O4143" t="str">
            <v>N/A</v>
          </cell>
          <cell r="T4143">
            <v>84871877.551928014</v>
          </cell>
        </row>
        <row r="4144">
          <cell r="F4144" t="str">
            <v>B-20</v>
          </cell>
          <cell r="G4144" t="str">
            <v>NSGC</v>
          </cell>
          <cell r="I4144" t="str">
            <v>Energy</v>
          </cell>
          <cell r="J4144" t="str">
            <v>Summer</v>
          </cell>
          <cell r="K4144" t="str">
            <v>Off Peak</v>
          </cell>
          <cell r="O4144" t="str">
            <v>N/A</v>
          </cell>
          <cell r="T4144">
            <v>358222535.69158798</v>
          </cell>
        </row>
        <row r="4145">
          <cell r="F4145" t="str">
            <v>B-20</v>
          </cell>
          <cell r="G4145" t="str">
            <v>NSGC</v>
          </cell>
          <cell r="I4145" t="str">
            <v>Energy</v>
          </cell>
          <cell r="J4145" t="str">
            <v>Summer</v>
          </cell>
          <cell r="K4145" t="str">
            <v>Off Peak</v>
          </cell>
          <cell r="O4145" t="str">
            <v>N/A</v>
          </cell>
          <cell r="T4145">
            <v>61813512.408894002</v>
          </cell>
        </row>
        <row r="4146">
          <cell r="F4146" t="str">
            <v>B-20</v>
          </cell>
          <cell r="G4146" t="str">
            <v>NSGC</v>
          </cell>
          <cell r="I4146" t="str">
            <v>Energy</v>
          </cell>
          <cell r="J4146" t="str">
            <v>Summer</v>
          </cell>
          <cell r="K4146" t="str">
            <v>Off Peak</v>
          </cell>
          <cell r="O4146" t="str">
            <v>N/A</v>
          </cell>
          <cell r="T4146">
            <v>425202700.400913</v>
          </cell>
        </row>
        <row r="4147">
          <cell r="F4147" t="str">
            <v>B-20</v>
          </cell>
          <cell r="G4147" t="str">
            <v>NSGC</v>
          </cell>
          <cell r="I4147" t="str">
            <v>Energy</v>
          </cell>
          <cell r="J4147" t="str">
            <v>Summer</v>
          </cell>
          <cell r="K4147" t="str">
            <v>Part Peak</v>
          </cell>
          <cell r="O4147" t="str">
            <v>N/A</v>
          </cell>
          <cell r="T4147">
            <v>92904394.193458006</v>
          </cell>
        </row>
        <row r="4148">
          <cell r="F4148" t="str">
            <v>B-20</v>
          </cell>
          <cell r="G4148" t="str">
            <v>NSGC</v>
          </cell>
          <cell r="I4148" t="str">
            <v>Energy</v>
          </cell>
          <cell r="J4148" t="str">
            <v>Summer</v>
          </cell>
          <cell r="K4148" t="str">
            <v>Part Peak</v>
          </cell>
          <cell r="O4148" t="str">
            <v>N/A</v>
          </cell>
          <cell r="T4148">
            <v>15473309.150085</v>
          </cell>
        </row>
        <row r="4149">
          <cell r="F4149" t="str">
            <v>B-20</v>
          </cell>
          <cell r="G4149" t="str">
            <v>NSGC</v>
          </cell>
          <cell r="I4149" t="str">
            <v>Energy</v>
          </cell>
          <cell r="J4149" t="str">
            <v>Summer</v>
          </cell>
          <cell r="K4149" t="str">
            <v>Part Peak</v>
          </cell>
          <cell r="O4149" t="str">
            <v>N/A</v>
          </cell>
          <cell r="T4149">
            <v>110632883.699058</v>
          </cell>
        </row>
        <row r="4150">
          <cell r="F4150" t="str">
            <v>B-20</v>
          </cell>
          <cell r="G4150" t="str">
            <v>NSGC</v>
          </cell>
          <cell r="I4150" t="str">
            <v>Energy</v>
          </cell>
          <cell r="J4150" t="str">
            <v>Summer</v>
          </cell>
          <cell r="K4150" t="str">
            <v>Peak</v>
          </cell>
          <cell r="O4150" t="str">
            <v>N/A</v>
          </cell>
          <cell r="T4150">
            <v>121418091.312995</v>
          </cell>
        </row>
        <row r="4151">
          <cell r="F4151" t="str">
            <v>B-20</v>
          </cell>
          <cell r="G4151" t="str">
            <v>NSGC</v>
          </cell>
          <cell r="I4151" t="str">
            <v>Energy</v>
          </cell>
          <cell r="J4151" t="str">
            <v>Summer</v>
          </cell>
          <cell r="K4151" t="str">
            <v>Peak</v>
          </cell>
          <cell r="O4151" t="str">
            <v>N/A</v>
          </cell>
          <cell r="T4151">
            <v>19971281.271438003</v>
          </cell>
        </row>
        <row r="4152">
          <cell r="F4152" t="str">
            <v>B-20</v>
          </cell>
          <cell r="G4152" t="str">
            <v>NSGC</v>
          </cell>
          <cell r="I4152" t="str">
            <v>Energy</v>
          </cell>
          <cell r="J4152" t="str">
            <v>Summer</v>
          </cell>
          <cell r="K4152" t="str">
            <v>Peak</v>
          </cell>
          <cell r="O4152" t="str">
            <v>N/A</v>
          </cell>
          <cell r="T4152">
            <v>140202848.81195599</v>
          </cell>
        </row>
        <row r="4153">
          <cell r="F4153" t="str">
            <v>B-20</v>
          </cell>
          <cell r="G4153" t="str">
            <v>NSGC</v>
          </cell>
          <cell r="I4153" t="str">
            <v>Energy</v>
          </cell>
          <cell r="J4153" t="str">
            <v>Winter</v>
          </cell>
          <cell r="K4153" t="str">
            <v>Off Peak</v>
          </cell>
          <cell r="O4153" t="str">
            <v>N/A</v>
          </cell>
          <cell r="T4153">
            <v>721995748.60715806</v>
          </cell>
        </row>
        <row r="4154">
          <cell r="F4154" t="str">
            <v>B-20</v>
          </cell>
          <cell r="G4154" t="str">
            <v>NSGC</v>
          </cell>
          <cell r="I4154" t="str">
            <v>Energy</v>
          </cell>
          <cell r="J4154" t="str">
            <v>Winter</v>
          </cell>
          <cell r="K4154" t="str">
            <v>Off Peak</v>
          </cell>
          <cell r="O4154" t="str">
            <v>N/A</v>
          </cell>
          <cell r="T4154">
            <v>131362336.58151001</v>
          </cell>
        </row>
        <row r="4155">
          <cell r="F4155" t="str">
            <v>B-20</v>
          </cell>
          <cell r="G4155" t="str">
            <v>NSGC</v>
          </cell>
          <cell r="I4155" t="str">
            <v>Energy</v>
          </cell>
          <cell r="J4155" t="str">
            <v>Winter</v>
          </cell>
          <cell r="K4155" t="str">
            <v>Off Peak</v>
          </cell>
          <cell r="O4155" t="str">
            <v>N/A</v>
          </cell>
          <cell r="T4155">
            <v>768238608.42062497</v>
          </cell>
        </row>
        <row r="4156">
          <cell r="F4156" t="str">
            <v>B-20</v>
          </cell>
          <cell r="G4156" t="str">
            <v>NSGC</v>
          </cell>
          <cell r="I4156" t="str">
            <v>Energy</v>
          </cell>
          <cell r="J4156" t="str">
            <v>Winter</v>
          </cell>
          <cell r="K4156" t="str">
            <v>Part Peak</v>
          </cell>
          <cell r="O4156" t="str">
            <v>N/A</v>
          </cell>
          <cell r="T4156">
            <v>214644287.38266301</v>
          </cell>
        </row>
        <row r="4157">
          <cell r="F4157" t="str">
            <v>B-20</v>
          </cell>
          <cell r="G4157" t="str">
            <v>NSGC</v>
          </cell>
          <cell r="I4157" t="str">
            <v>Energy</v>
          </cell>
          <cell r="J4157" t="str">
            <v>Winter</v>
          </cell>
          <cell r="K4157" t="str">
            <v>Part Peak</v>
          </cell>
          <cell r="O4157" t="str">
            <v>N/A</v>
          </cell>
          <cell r="T4157">
            <v>36346487.770593002</v>
          </cell>
        </row>
        <row r="4158">
          <cell r="F4158" t="str">
            <v>B-20</v>
          </cell>
          <cell r="G4158" t="str">
            <v>NSGC</v>
          </cell>
          <cell r="I4158" t="str">
            <v>Energy</v>
          </cell>
          <cell r="J4158" t="str">
            <v>Winter</v>
          </cell>
          <cell r="K4158" t="str">
            <v>Part Peak</v>
          </cell>
          <cell r="O4158" t="str">
            <v>N/A</v>
          </cell>
          <cell r="T4158">
            <v>226409509.28762501</v>
          </cell>
        </row>
        <row r="4159">
          <cell r="F4159" t="str">
            <v>B-20</v>
          </cell>
          <cell r="G4159" t="str">
            <v>NSGC</v>
          </cell>
          <cell r="I4159" t="str">
            <v>Energy</v>
          </cell>
          <cell r="J4159" t="str">
            <v>Winter</v>
          </cell>
          <cell r="K4159" t="str">
            <v>Super Off</v>
          </cell>
          <cell r="O4159" t="str">
            <v>N/A</v>
          </cell>
          <cell r="T4159">
            <v>71583375.111194</v>
          </cell>
        </row>
        <row r="4160">
          <cell r="F4160" t="str">
            <v>B-20</v>
          </cell>
          <cell r="G4160" t="str">
            <v>NSGC</v>
          </cell>
          <cell r="I4160" t="str">
            <v>Energy</v>
          </cell>
          <cell r="J4160" t="str">
            <v>Winter</v>
          </cell>
          <cell r="K4160" t="str">
            <v>Super Off</v>
          </cell>
          <cell r="O4160" t="str">
            <v>N/A</v>
          </cell>
          <cell r="T4160">
            <v>13662328.837203</v>
          </cell>
        </row>
        <row r="4161">
          <cell r="F4161" t="str">
            <v>B-20</v>
          </cell>
          <cell r="G4161" t="str">
            <v>NSGC</v>
          </cell>
          <cell r="I4161" t="str">
            <v>Energy</v>
          </cell>
          <cell r="J4161" t="str">
            <v>Winter</v>
          </cell>
          <cell r="K4161" t="str">
            <v>Super Off</v>
          </cell>
          <cell r="O4161" t="str">
            <v>N/A</v>
          </cell>
          <cell r="T4161">
            <v>84871877.551928014</v>
          </cell>
        </row>
        <row r="4162">
          <cell r="F4162" t="str">
            <v>B-20</v>
          </cell>
          <cell r="G4162" t="str">
            <v>PCIA</v>
          </cell>
          <cell r="I4162" t="str">
            <v>Pre-09</v>
          </cell>
          <cell r="J4162" t="str">
            <v>N/A</v>
          </cell>
          <cell r="K4162" t="str">
            <v>N/A</v>
          </cell>
          <cell r="O4162" t="str">
            <v>N/A</v>
          </cell>
          <cell r="T4162">
            <v>0</v>
          </cell>
        </row>
        <row r="4163">
          <cell r="F4163" t="str">
            <v>B-20</v>
          </cell>
          <cell r="G4163" t="str">
            <v>PCIA</v>
          </cell>
          <cell r="I4163" t="str">
            <v>Pre-09</v>
          </cell>
          <cell r="J4163" t="str">
            <v>N/A</v>
          </cell>
          <cell r="K4163" t="str">
            <v>N/A</v>
          </cell>
          <cell r="O4163" t="str">
            <v>N/A</v>
          </cell>
          <cell r="T4163">
            <v>0</v>
          </cell>
        </row>
        <row r="4164">
          <cell r="F4164" t="str">
            <v>B-20</v>
          </cell>
          <cell r="G4164" t="str">
            <v>PCIA</v>
          </cell>
          <cell r="I4164" t="str">
            <v>Pre-09</v>
          </cell>
          <cell r="J4164" t="str">
            <v>N/A</v>
          </cell>
          <cell r="K4164" t="str">
            <v>N/A</v>
          </cell>
          <cell r="O4164" t="str">
            <v>N/A</v>
          </cell>
          <cell r="T4164">
            <v>0</v>
          </cell>
        </row>
        <row r="4165">
          <cell r="F4165" t="str">
            <v>B-20</v>
          </cell>
          <cell r="G4165" t="str">
            <v>PCIA</v>
          </cell>
          <cell r="I4165" t="str">
            <v>Vin 09</v>
          </cell>
          <cell r="J4165" t="str">
            <v>N/A</v>
          </cell>
          <cell r="K4165" t="str">
            <v>N/A</v>
          </cell>
          <cell r="O4165" t="str">
            <v>N/A</v>
          </cell>
          <cell r="T4165">
            <v>0</v>
          </cell>
        </row>
        <row r="4166">
          <cell r="F4166" t="str">
            <v>B-20</v>
          </cell>
          <cell r="G4166" t="str">
            <v>PCIA</v>
          </cell>
          <cell r="I4166" t="str">
            <v>Vin 09</v>
          </cell>
          <cell r="J4166" t="str">
            <v>N/A</v>
          </cell>
          <cell r="K4166" t="str">
            <v>N/A</v>
          </cell>
          <cell r="O4166" t="str">
            <v>N/A</v>
          </cell>
          <cell r="T4166">
            <v>0</v>
          </cell>
        </row>
        <row r="4167">
          <cell r="F4167" t="str">
            <v>B-20</v>
          </cell>
          <cell r="G4167" t="str">
            <v>PCIA</v>
          </cell>
          <cell r="I4167" t="str">
            <v>Vin 09</v>
          </cell>
          <cell r="J4167" t="str">
            <v>N/A</v>
          </cell>
          <cell r="K4167" t="str">
            <v>N/A</v>
          </cell>
          <cell r="O4167" t="str">
            <v>N/A</v>
          </cell>
          <cell r="T4167">
            <v>0</v>
          </cell>
        </row>
        <row r="4168">
          <cell r="F4168" t="str">
            <v>B-20</v>
          </cell>
          <cell r="G4168" t="str">
            <v>PCIA</v>
          </cell>
          <cell r="I4168" t="str">
            <v>Vin 10</v>
          </cell>
          <cell r="J4168" t="str">
            <v>N/A</v>
          </cell>
          <cell r="K4168" t="str">
            <v>N/A</v>
          </cell>
          <cell r="O4168" t="str">
            <v>N/A</v>
          </cell>
          <cell r="T4168">
            <v>0</v>
          </cell>
        </row>
        <row r="4169">
          <cell r="F4169" t="str">
            <v>B-20</v>
          </cell>
          <cell r="G4169" t="str">
            <v>PCIA</v>
          </cell>
          <cell r="I4169" t="str">
            <v>Vin 10</v>
          </cell>
          <cell r="J4169" t="str">
            <v>N/A</v>
          </cell>
          <cell r="K4169" t="str">
            <v>N/A</v>
          </cell>
          <cell r="O4169" t="str">
            <v>N/A</v>
          </cell>
          <cell r="T4169">
            <v>0</v>
          </cell>
        </row>
        <row r="4170">
          <cell r="F4170" t="str">
            <v>B-20</v>
          </cell>
          <cell r="G4170" t="str">
            <v>PCIA</v>
          </cell>
          <cell r="I4170" t="str">
            <v>Vin 10</v>
          </cell>
          <cell r="J4170" t="str">
            <v>N/A</v>
          </cell>
          <cell r="K4170" t="str">
            <v>N/A</v>
          </cell>
          <cell r="O4170" t="str">
            <v>N/A</v>
          </cell>
          <cell r="T4170">
            <v>0</v>
          </cell>
        </row>
        <row r="4171">
          <cell r="F4171" t="str">
            <v>B-20</v>
          </cell>
          <cell r="G4171" t="str">
            <v>PCIA</v>
          </cell>
          <cell r="I4171" t="str">
            <v>Vin 11</v>
          </cell>
          <cell r="J4171" t="str">
            <v>N/A</v>
          </cell>
          <cell r="K4171" t="str">
            <v>N/A</v>
          </cell>
          <cell r="O4171" t="str">
            <v>N/A</v>
          </cell>
          <cell r="T4171">
            <v>0</v>
          </cell>
        </row>
        <row r="4172">
          <cell r="F4172" t="str">
            <v>B-20</v>
          </cell>
          <cell r="G4172" t="str">
            <v>PCIA</v>
          </cell>
          <cell r="I4172" t="str">
            <v>Vin 11</v>
          </cell>
          <cell r="J4172" t="str">
            <v>N/A</v>
          </cell>
          <cell r="K4172" t="str">
            <v>N/A</v>
          </cell>
          <cell r="O4172" t="str">
            <v>N/A</v>
          </cell>
          <cell r="T4172">
            <v>0</v>
          </cell>
        </row>
        <row r="4173">
          <cell r="F4173" t="str">
            <v>B-20</v>
          </cell>
          <cell r="G4173" t="str">
            <v>PCIA</v>
          </cell>
          <cell r="I4173" t="str">
            <v>Vin 11</v>
          </cell>
          <cell r="J4173" t="str">
            <v>N/A</v>
          </cell>
          <cell r="K4173" t="str">
            <v>N/A</v>
          </cell>
          <cell r="O4173" t="str">
            <v>N/A</v>
          </cell>
          <cell r="T4173">
            <v>0</v>
          </cell>
        </row>
        <row r="4174">
          <cell r="F4174" t="str">
            <v>B-20</v>
          </cell>
          <cell r="G4174" t="str">
            <v>PCIA</v>
          </cell>
          <cell r="I4174" t="str">
            <v>Vin 12</v>
          </cell>
          <cell r="J4174" t="str">
            <v>N/A</v>
          </cell>
          <cell r="K4174" t="str">
            <v>N/A</v>
          </cell>
          <cell r="O4174" t="str">
            <v>N/A</v>
          </cell>
          <cell r="T4174">
            <v>0</v>
          </cell>
        </row>
        <row r="4175">
          <cell r="F4175" t="str">
            <v>B-20</v>
          </cell>
          <cell r="G4175" t="str">
            <v>PCIA</v>
          </cell>
          <cell r="I4175" t="str">
            <v>Vin 12</v>
          </cell>
          <cell r="J4175" t="str">
            <v>N/A</v>
          </cell>
          <cell r="K4175" t="str">
            <v>N/A</v>
          </cell>
          <cell r="O4175" t="str">
            <v>N/A</v>
          </cell>
          <cell r="T4175">
            <v>0</v>
          </cell>
        </row>
        <row r="4176">
          <cell r="F4176" t="str">
            <v>B-20</v>
          </cell>
          <cell r="G4176" t="str">
            <v>PCIA</v>
          </cell>
          <cell r="I4176" t="str">
            <v>Vin 12</v>
          </cell>
          <cell r="J4176" t="str">
            <v>N/A</v>
          </cell>
          <cell r="K4176" t="str">
            <v>N/A</v>
          </cell>
          <cell r="O4176" t="str">
            <v>N/A</v>
          </cell>
          <cell r="T4176">
            <v>0</v>
          </cell>
        </row>
        <row r="4177">
          <cell r="F4177" t="str">
            <v>B-20</v>
          </cell>
          <cell r="G4177" t="str">
            <v>PCIA</v>
          </cell>
          <cell r="I4177" t="str">
            <v>Vin 13</v>
          </cell>
          <cell r="J4177" t="str">
            <v>N/A</v>
          </cell>
          <cell r="K4177" t="str">
            <v>N/A</v>
          </cell>
          <cell r="O4177" t="str">
            <v>N/A</v>
          </cell>
          <cell r="T4177">
            <v>0</v>
          </cell>
        </row>
        <row r="4178">
          <cell r="F4178" t="str">
            <v>B-20</v>
          </cell>
          <cell r="G4178" t="str">
            <v>PCIA</v>
          </cell>
          <cell r="I4178" t="str">
            <v>Vin 13</v>
          </cell>
          <cell r="J4178" t="str">
            <v>N/A</v>
          </cell>
          <cell r="K4178" t="str">
            <v>N/A</v>
          </cell>
          <cell r="O4178" t="str">
            <v>N/A</v>
          </cell>
          <cell r="T4178">
            <v>0</v>
          </cell>
        </row>
        <row r="4179">
          <cell r="F4179" t="str">
            <v>B-20</v>
          </cell>
          <cell r="G4179" t="str">
            <v>PCIA</v>
          </cell>
          <cell r="I4179" t="str">
            <v>Vin 13</v>
          </cell>
          <cell r="J4179" t="str">
            <v>N/A</v>
          </cell>
          <cell r="K4179" t="str">
            <v>N/A</v>
          </cell>
          <cell r="O4179" t="str">
            <v>N/A</v>
          </cell>
          <cell r="T4179">
            <v>0</v>
          </cell>
        </row>
        <row r="4180">
          <cell r="F4180" t="str">
            <v>B-20</v>
          </cell>
          <cell r="G4180" t="str">
            <v>PCIA</v>
          </cell>
          <cell r="I4180" t="str">
            <v>Vin 14</v>
          </cell>
          <cell r="J4180" t="str">
            <v>N/A</v>
          </cell>
          <cell r="K4180" t="str">
            <v>N/A</v>
          </cell>
          <cell r="O4180" t="str">
            <v>N/A</v>
          </cell>
          <cell r="T4180">
            <v>0</v>
          </cell>
        </row>
        <row r="4181">
          <cell r="F4181" t="str">
            <v>B-20</v>
          </cell>
          <cell r="G4181" t="str">
            <v>PCIA</v>
          </cell>
          <cell r="I4181" t="str">
            <v>Vin 14</v>
          </cell>
          <cell r="J4181" t="str">
            <v>N/A</v>
          </cell>
          <cell r="K4181" t="str">
            <v>N/A</v>
          </cell>
          <cell r="O4181" t="str">
            <v>N/A</v>
          </cell>
          <cell r="T4181">
            <v>0</v>
          </cell>
        </row>
        <row r="4182">
          <cell r="F4182" t="str">
            <v>B-20</v>
          </cell>
          <cell r="G4182" t="str">
            <v>PCIA</v>
          </cell>
          <cell r="I4182" t="str">
            <v>Vin 14</v>
          </cell>
          <cell r="J4182" t="str">
            <v>N/A</v>
          </cell>
          <cell r="K4182" t="str">
            <v>N/A</v>
          </cell>
          <cell r="O4182" t="str">
            <v>N/A</v>
          </cell>
          <cell r="T4182">
            <v>0</v>
          </cell>
        </row>
        <row r="4183">
          <cell r="F4183" t="str">
            <v>B-20</v>
          </cell>
          <cell r="G4183" t="str">
            <v>PCIA</v>
          </cell>
          <cell r="I4183" t="str">
            <v>Vin 15</v>
          </cell>
          <cell r="J4183" t="str">
            <v>N/A</v>
          </cell>
          <cell r="K4183" t="str">
            <v>N/A</v>
          </cell>
          <cell r="O4183" t="str">
            <v>N/A</v>
          </cell>
          <cell r="T4183">
            <v>0</v>
          </cell>
        </row>
        <row r="4184">
          <cell r="F4184" t="str">
            <v>B-20</v>
          </cell>
          <cell r="G4184" t="str">
            <v>PCIA</v>
          </cell>
          <cell r="I4184" t="str">
            <v>Vin 15</v>
          </cell>
          <cell r="J4184" t="str">
            <v>N/A</v>
          </cell>
          <cell r="K4184" t="str">
            <v>N/A</v>
          </cell>
          <cell r="O4184" t="str">
            <v>N/A</v>
          </cell>
          <cell r="T4184">
            <v>0</v>
          </cell>
        </row>
        <row r="4185">
          <cell r="F4185" t="str">
            <v>B-20</v>
          </cell>
          <cell r="G4185" t="str">
            <v>PCIA</v>
          </cell>
          <cell r="I4185" t="str">
            <v>Vin 15</v>
          </cell>
          <cell r="J4185" t="str">
            <v>N/A</v>
          </cell>
          <cell r="K4185" t="str">
            <v>N/A</v>
          </cell>
          <cell r="O4185" t="str">
            <v>N/A</v>
          </cell>
          <cell r="T4185">
            <v>0</v>
          </cell>
        </row>
        <row r="4186">
          <cell r="F4186" t="str">
            <v>B-20</v>
          </cell>
          <cell r="G4186" t="str">
            <v>PCIA</v>
          </cell>
          <cell r="I4186" t="str">
            <v>Vin 16</v>
          </cell>
          <cell r="J4186" t="str">
            <v>N/A</v>
          </cell>
          <cell r="K4186" t="str">
            <v>N/A</v>
          </cell>
          <cell r="O4186" t="str">
            <v>N/A</v>
          </cell>
          <cell r="T4186">
            <v>0</v>
          </cell>
        </row>
        <row r="4187">
          <cell r="F4187" t="str">
            <v>B-20</v>
          </cell>
          <cell r="G4187" t="str">
            <v>PCIA</v>
          </cell>
          <cell r="I4187" t="str">
            <v>Vin 16</v>
          </cell>
          <cell r="J4187" t="str">
            <v>N/A</v>
          </cell>
          <cell r="K4187" t="str">
            <v>N/A</v>
          </cell>
          <cell r="O4187" t="str">
            <v>N/A</v>
          </cell>
          <cell r="T4187">
            <v>0</v>
          </cell>
        </row>
        <row r="4188">
          <cell r="F4188" t="str">
            <v>B-20</v>
          </cell>
          <cell r="G4188" t="str">
            <v>PCIA</v>
          </cell>
          <cell r="I4188" t="str">
            <v>Vin 16</v>
          </cell>
          <cell r="J4188" t="str">
            <v>N/A</v>
          </cell>
          <cell r="K4188" t="str">
            <v>N/A</v>
          </cell>
          <cell r="O4188" t="str">
            <v>N/A</v>
          </cell>
          <cell r="T4188">
            <v>0</v>
          </cell>
        </row>
        <row r="4189">
          <cell r="F4189" t="str">
            <v>B-20</v>
          </cell>
          <cell r="G4189" t="str">
            <v>PCIA</v>
          </cell>
          <cell r="I4189" t="str">
            <v>Vin 17</v>
          </cell>
          <cell r="J4189" t="str">
            <v>N/A</v>
          </cell>
          <cell r="K4189" t="str">
            <v>N/A</v>
          </cell>
          <cell r="O4189" t="str">
            <v>N/A</v>
          </cell>
          <cell r="T4189">
            <v>0</v>
          </cell>
        </row>
        <row r="4190">
          <cell r="F4190" t="str">
            <v>B-20</v>
          </cell>
          <cell r="G4190" t="str">
            <v>PCIA</v>
          </cell>
          <cell r="I4190" t="str">
            <v>Vin 17</v>
          </cell>
          <cell r="J4190" t="str">
            <v>N/A</v>
          </cell>
          <cell r="K4190" t="str">
            <v>N/A</v>
          </cell>
          <cell r="O4190" t="str">
            <v>N/A</v>
          </cell>
          <cell r="T4190">
            <v>0</v>
          </cell>
        </row>
        <row r="4191">
          <cell r="F4191" t="str">
            <v>B-20</v>
          </cell>
          <cell r="G4191" t="str">
            <v>PCIA</v>
          </cell>
          <cell r="I4191" t="str">
            <v>Vin 17</v>
          </cell>
          <cell r="J4191" t="str">
            <v>N/A</v>
          </cell>
          <cell r="K4191" t="str">
            <v>N/A</v>
          </cell>
          <cell r="O4191" t="str">
            <v>N/A</v>
          </cell>
          <cell r="T4191">
            <v>0</v>
          </cell>
        </row>
        <row r="4192">
          <cell r="F4192" t="str">
            <v>B-20</v>
          </cell>
          <cell r="G4192" t="str">
            <v>PCIA</v>
          </cell>
          <cell r="I4192" t="str">
            <v>Vin 18</v>
          </cell>
          <cell r="J4192" t="str">
            <v>N/A</v>
          </cell>
          <cell r="K4192" t="str">
            <v>N/A</v>
          </cell>
          <cell r="O4192" t="str">
            <v>N/A</v>
          </cell>
          <cell r="T4192">
            <v>0</v>
          </cell>
        </row>
        <row r="4193">
          <cell r="F4193" t="str">
            <v>B-20</v>
          </cell>
          <cell r="G4193" t="str">
            <v>PCIA</v>
          </cell>
          <cell r="I4193" t="str">
            <v>Vin 18</v>
          </cell>
          <cell r="J4193" t="str">
            <v>N/A</v>
          </cell>
          <cell r="K4193" t="str">
            <v>N/A</v>
          </cell>
          <cell r="O4193" t="str">
            <v>N/A</v>
          </cell>
          <cell r="T4193">
            <v>0</v>
          </cell>
        </row>
        <row r="4194">
          <cell r="F4194" t="str">
            <v>B-20</v>
          </cell>
          <cell r="G4194" t="str">
            <v>PCIA</v>
          </cell>
          <cell r="I4194" t="str">
            <v>Vin 18</v>
          </cell>
          <cell r="J4194" t="str">
            <v>N/A</v>
          </cell>
          <cell r="K4194" t="str">
            <v>N/A</v>
          </cell>
          <cell r="O4194" t="str">
            <v>N/A</v>
          </cell>
          <cell r="T4194">
            <v>0</v>
          </cell>
        </row>
        <row r="4195">
          <cell r="F4195" t="str">
            <v>B-20</v>
          </cell>
          <cell r="G4195" t="str">
            <v>PPP</v>
          </cell>
          <cell r="I4195" t="str">
            <v>DL</v>
          </cell>
          <cell r="J4195" t="str">
            <v>N/A</v>
          </cell>
          <cell r="K4195" t="str">
            <v>Peak</v>
          </cell>
          <cell r="O4195" t="str">
            <v>N/A</v>
          </cell>
          <cell r="T4195">
            <v>0</v>
          </cell>
        </row>
        <row r="4196">
          <cell r="F4196" t="str">
            <v>B-20</v>
          </cell>
          <cell r="G4196" t="str">
            <v>PPP</v>
          </cell>
          <cell r="I4196" t="str">
            <v>DL</v>
          </cell>
          <cell r="J4196" t="str">
            <v>N/A</v>
          </cell>
          <cell r="K4196" t="str">
            <v>Peak</v>
          </cell>
          <cell r="O4196" t="str">
            <v>N/A</v>
          </cell>
          <cell r="T4196">
            <v>0</v>
          </cell>
        </row>
        <row r="4197">
          <cell r="F4197" t="str">
            <v>B-20</v>
          </cell>
          <cell r="G4197" t="str">
            <v>PPP</v>
          </cell>
          <cell r="I4197" t="str">
            <v>DL</v>
          </cell>
          <cell r="J4197" t="str">
            <v>N/A</v>
          </cell>
          <cell r="K4197" t="str">
            <v>Peak</v>
          </cell>
          <cell r="O4197" t="str">
            <v>N/A</v>
          </cell>
          <cell r="T4197">
            <v>0</v>
          </cell>
        </row>
        <row r="4198">
          <cell r="F4198" t="str">
            <v>B-20</v>
          </cell>
          <cell r="G4198" t="str">
            <v>PPP</v>
          </cell>
          <cell r="I4198" t="str">
            <v>Energy</v>
          </cell>
          <cell r="J4198" t="str">
            <v>Summer</v>
          </cell>
          <cell r="K4198" t="str">
            <v>Off Peak</v>
          </cell>
          <cell r="O4198" t="str">
            <v>N/A</v>
          </cell>
          <cell r="T4198">
            <v>358222535.69158798</v>
          </cell>
        </row>
        <row r="4199">
          <cell r="F4199" t="str">
            <v>B-20</v>
          </cell>
          <cell r="G4199" t="str">
            <v>PPP</v>
          </cell>
          <cell r="I4199" t="str">
            <v>Energy</v>
          </cell>
          <cell r="J4199" t="str">
            <v>Summer</v>
          </cell>
          <cell r="K4199" t="str">
            <v>Off Peak</v>
          </cell>
          <cell r="O4199" t="str">
            <v>N/A</v>
          </cell>
          <cell r="T4199">
            <v>61813512.408894002</v>
          </cell>
        </row>
        <row r="4200">
          <cell r="F4200" t="str">
            <v>B-20</v>
          </cell>
          <cell r="G4200" t="str">
            <v>PPP</v>
          </cell>
          <cell r="I4200" t="str">
            <v>Energy</v>
          </cell>
          <cell r="J4200" t="str">
            <v>Summer</v>
          </cell>
          <cell r="K4200" t="str">
            <v>Off Peak</v>
          </cell>
          <cell r="O4200" t="str">
            <v>N/A</v>
          </cell>
          <cell r="T4200">
            <v>425202700.400913</v>
          </cell>
        </row>
        <row r="4201">
          <cell r="F4201" t="str">
            <v>B-20</v>
          </cell>
          <cell r="G4201" t="str">
            <v>PPP</v>
          </cell>
          <cell r="I4201" t="str">
            <v>Energy</v>
          </cell>
          <cell r="J4201" t="str">
            <v>Summer</v>
          </cell>
          <cell r="K4201" t="str">
            <v>Part Peak</v>
          </cell>
          <cell r="O4201" t="str">
            <v>N/A</v>
          </cell>
          <cell r="T4201">
            <v>92904394.193458006</v>
          </cell>
        </row>
        <row r="4202">
          <cell r="F4202" t="str">
            <v>B-20</v>
          </cell>
          <cell r="G4202" t="str">
            <v>PPP</v>
          </cell>
          <cell r="I4202" t="str">
            <v>Energy</v>
          </cell>
          <cell r="J4202" t="str">
            <v>Summer</v>
          </cell>
          <cell r="K4202" t="str">
            <v>Part Peak</v>
          </cell>
          <cell r="O4202" t="str">
            <v>N/A</v>
          </cell>
          <cell r="T4202">
            <v>15473309.150085</v>
          </cell>
        </row>
        <row r="4203">
          <cell r="F4203" t="str">
            <v>B-20</v>
          </cell>
          <cell r="G4203" t="str">
            <v>PPP</v>
          </cell>
          <cell r="I4203" t="str">
            <v>Energy</v>
          </cell>
          <cell r="J4203" t="str">
            <v>Summer</v>
          </cell>
          <cell r="K4203" t="str">
            <v>Part Peak</v>
          </cell>
          <cell r="O4203" t="str">
            <v>N/A</v>
          </cell>
          <cell r="T4203">
            <v>110632883.699058</v>
          </cell>
        </row>
        <row r="4204">
          <cell r="F4204" t="str">
            <v>B-20</v>
          </cell>
          <cell r="G4204" t="str">
            <v>PPP</v>
          </cell>
          <cell r="I4204" t="str">
            <v>Energy</v>
          </cell>
          <cell r="J4204" t="str">
            <v>Summer</v>
          </cell>
          <cell r="K4204" t="str">
            <v>Peak</v>
          </cell>
          <cell r="O4204" t="str">
            <v>N/A</v>
          </cell>
          <cell r="T4204">
            <v>121418091.312995</v>
          </cell>
        </row>
        <row r="4205">
          <cell r="F4205" t="str">
            <v>B-20</v>
          </cell>
          <cell r="G4205" t="str">
            <v>PPP</v>
          </cell>
          <cell r="I4205" t="str">
            <v>Energy</v>
          </cell>
          <cell r="J4205" t="str">
            <v>Summer</v>
          </cell>
          <cell r="K4205" t="str">
            <v>Peak</v>
          </cell>
          <cell r="O4205" t="str">
            <v>N/A</v>
          </cell>
          <cell r="T4205">
            <v>19971281.271438003</v>
          </cell>
        </row>
        <row r="4206">
          <cell r="F4206" t="str">
            <v>B-20</v>
          </cell>
          <cell r="G4206" t="str">
            <v>PPP</v>
          </cell>
          <cell r="I4206" t="str">
            <v>Energy</v>
          </cell>
          <cell r="J4206" t="str">
            <v>Summer</v>
          </cell>
          <cell r="K4206" t="str">
            <v>Peak</v>
          </cell>
          <cell r="O4206" t="str">
            <v>N/A</v>
          </cell>
          <cell r="T4206">
            <v>140202848.81195599</v>
          </cell>
        </row>
        <row r="4207">
          <cell r="F4207" t="str">
            <v>B-20</v>
          </cell>
          <cell r="G4207" t="str">
            <v>PPP</v>
          </cell>
          <cell r="I4207" t="str">
            <v>Energy</v>
          </cell>
          <cell r="J4207" t="str">
            <v>Winter</v>
          </cell>
          <cell r="K4207" t="str">
            <v>Off Peak</v>
          </cell>
          <cell r="O4207" t="str">
            <v>N/A</v>
          </cell>
          <cell r="T4207">
            <v>721995748.60715806</v>
          </cell>
        </row>
        <row r="4208">
          <cell r="F4208" t="str">
            <v>B-20</v>
          </cell>
          <cell r="G4208" t="str">
            <v>PPP</v>
          </cell>
          <cell r="I4208" t="str">
            <v>Energy</v>
          </cell>
          <cell r="J4208" t="str">
            <v>Winter</v>
          </cell>
          <cell r="K4208" t="str">
            <v>Off Peak</v>
          </cell>
          <cell r="O4208" t="str">
            <v>N/A</v>
          </cell>
          <cell r="T4208">
            <v>131362336.58151001</v>
          </cell>
        </row>
        <row r="4209">
          <cell r="F4209" t="str">
            <v>B-20</v>
          </cell>
          <cell r="G4209" t="str">
            <v>PPP</v>
          </cell>
          <cell r="I4209" t="str">
            <v>Energy</v>
          </cell>
          <cell r="J4209" t="str">
            <v>Winter</v>
          </cell>
          <cell r="K4209" t="str">
            <v>Off Peak</v>
          </cell>
          <cell r="O4209" t="str">
            <v>N/A</v>
          </cell>
          <cell r="T4209">
            <v>768238608.42062497</v>
          </cell>
        </row>
        <row r="4210">
          <cell r="F4210" t="str">
            <v>B-20</v>
          </cell>
          <cell r="G4210" t="str">
            <v>PPP</v>
          </cell>
          <cell r="I4210" t="str">
            <v>Energy</v>
          </cell>
          <cell r="J4210" t="str">
            <v>Winter</v>
          </cell>
          <cell r="K4210" t="str">
            <v>Part Peak</v>
          </cell>
          <cell r="O4210" t="str">
            <v>N/A</v>
          </cell>
          <cell r="T4210">
            <v>214644287.38266301</v>
          </cell>
        </row>
        <row r="4211">
          <cell r="F4211" t="str">
            <v>B-20</v>
          </cell>
          <cell r="G4211" t="str">
            <v>PPP</v>
          </cell>
          <cell r="I4211" t="str">
            <v>Energy</v>
          </cell>
          <cell r="J4211" t="str">
            <v>Winter</v>
          </cell>
          <cell r="K4211" t="str">
            <v>Part Peak</v>
          </cell>
          <cell r="O4211" t="str">
            <v>N/A</v>
          </cell>
          <cell r="T4211">
            <v>36346487.770593002</v>
          </cell>
        </row>
        <row r="4212">
          <cell r="F4212" t="str">
            <v>B-20</v>
          </cell>
          <cell r="G4212" t="str">
            <v>PPP</v>
          </cell>
          <cell r="I4212" t="str">
            <v>Energy</v>
          </cell>
          <cell r="J4212" t="str">
            <v>Winter</v>
          </cell>
          <cell r="K4212" t="str">
            <v>Part Peak</v>
          </cell>
          <cell r="O4212" t="str">
            <v>N/A</v>
          </cell>
          <cell r="T4212">
            <v>226409509.28762501</v>
          </cell>
        </row>
        <row r="4213">
          <cell r="F4213" t="str">
            <v>B-20</v>
          </cell>
          <cell r="G4213" t="str">
            <v>PPP</v>
          </cell>
          <cell r="I4213" t="str">
            <v>Energy</v>
          </cell>
          <cell r="J4213" t="str">
            <v>Winter</v>
          </cell>
          <cell r="K4213" t="str">
            <v>Super Off</v>
          </cell>
          <cell r="O4213" t="str">
            <v>N/A</v>
          </cell>
          <cell r="T4213">
            <v>71583375.111194</v>
          </cell>
        </row>
        <row r="4214">
          <cell r="F4214" t="str">
            <v>B-20</v>
          </cell>
          <cell r="G4214" t="str">
            <v>PPP</v>
          </cell>
          <cell r="I4214" t="str">
            <v>Energy</v>
          </cell>
          <cell r="J4214" t="str">
            <v>Winter</v>
          </cell>
          <cell r="K4214" t="str">
            <v>Super Off</v>
          </cell>
          <cell r="O4214" t="str">
            <v>N/A</v>
          </cell>
          <cell r="T4214">
            <v>13662328.837203</v>
          </cell>
        </row>
        <row r="4215">
          <cell r="F4215" t="str">
            <v>B-20</v>
          </cell>
          <cell r="G4215" t="str">
            <v>PPP</v>
          </cell>
          <cell r="I4215" t="str">
            <v>Energy</v>
          </cell>
          <cell r="J4215" t="str">
            <v>Winter</v>
          </cell>
          <cell r="K4215" t="str">
            <v>Super Off</v>
          </cell>
          <cell r="O4215" t="str">
            <v>N/A</v>
          </cell>
          <cell r="T4215">
            <v>84871877.551928014</v>
          </cell>
        </row>
        <row r="4216">
          <cell r="F4216" t="str">
            <v>B-20</v>
          </cell>
          <cell r="G4216" t="str">
            <v>PPP</v>
          </cell>
          <cell r="I4216" t="str">
            <v>Energy</v>
          </cell>
          <cell r="J4216" t="str">
            <v>Summer</v>
          </cell>
          <cell r="K4216" t="str">
            <v>Off Peak</v>
          </cell>
          <cell r="O4216" t="str">
            <v>N/A</v>
          </cell>
          <cell r="T4216">
            <v>358222535.69158798</v>
          </cell>
        </row>
        <row r="4217">
          <cell r="F4217" t="str">
            <v>B-20</v>
          </cell>
          <cell r="G4217" t="str">
            <v>PPP</v>
          </cell>
          <cell r="I4217" t="str">
            <v>Energy</v>
          </cell>
          <cell r="J4217" t="str">
            <v>Summer</v>
          </cell>
          <cell r="K4217" t="str">
            <v>Off Peak</v>
          </cell>
          <cell r="O4217" t="str">
            <v>N/A</v>
          </cell>
          <cell r="T4217">
            <v>61813512.408894002</v>
          </cell>
        </row>
        <row r="4218">
          <cell r="F4218" t="str">
            <v>B-20</v>
          </cell>
          <cell r="G4218" t="str">
            <v>PPP</v>
          </cell>
          <cell r="I4218" t="str">
            <v>Energy</v>
          </cell>
          <cell r="J4218" t="str">
            <v>Summer</v>
          </cell>
          <cell r="K4218" t="str">
            <v>Off Peak</v>
          </cell>
          <cell r="O4218" t="str">
            <v>N/A</v>
          </cell>
          <cell r="T4218">
            <v>425202700.400913</v>
          </cell>
        </row>
        <row r="4219">
          <cell r="F4219" t="str">
            <v>B-20</v>
          </cell>
          <cell r="G4219" t="str">
            <v>PPP</v>
          </cell>
          <cell r="I4219" t="str">
            <v>Energy</v>
          </cell>
          <cell r="J4219" t="str">
            <v>Summer</v>
          </cell>
          <cell r="K4219" t="str">
            <v>Part Peak</v>
          </cell>
          <cell r="O4219" t="str">
            <v>N/A</v>
          </cell>
          <cell r="T4219">
            <v>92904394.193458006</v>
          </cell>
        </row>
        <row r="4220">
          <cell r="F4220" t="str">
            <v>B-20</v>
          </cell>
          <cell r="G4220" t="str">
            <v>PPP</v>
          </cell>
          <cell r="I4220" t="str">
            <v>Energy</v>
          </cell>
          <cell r="J4220" t="str">
            <v>Summer</v>
          </cell>
          <cell r="K4220" t="str">
            <v>Part Peak</v>
          </cell>
          <cell r="O4220" t="str">
            <v>N/A</v>
          </cell>
          <cell r="T4220">
            <v>15473309.150085</v>
          </cell>
        </row>
        <row r="4221">
          <cell r="F4221" t="str">
            <v>B-20</v>
          </cell>
          <cell r="G4221" t="str">
            <v>PPP</v>
          </cell>
          <cell r="I4221" t="str">
            <v>Energy</v>
          </cell>
          <cell r="J4221" t="str">
            <v>Summer</v>
          </cell>
          <cell r="K4221" t="str">
            <v>Part Peak</v>
          </cell>
          <cell r="O4221" t="str">
            <v>N/A</v>
          </cell>
          <cell r="T4221">
            <v>110632883.699058</v>
          </cell>
        </row>
        <row r="4222">
          <cell r="F4222" t="str">
            <v>B-20</v>
          </cell>
          <cell r="G4222" t="str">
            <v>PPP</v>
          </cell>
          <cell r="I4222" t="str">
            <v>Energy</v>
          </cell>
          <cell r="J4222" t="str">
            <v>Summer</v>
          </cell>
          <cell r="K4222" t="str">
            <v>Peak</v>
          </cell>
          <cell r="O4222" t="str">
            <v>N/A</v>
          </cell>
          <cell r="T4222">
            <v>121418091.312995</v>
          </cell>
        </row>
        <row r="4223">
          <cell r="F4223" t="str">
            <v>B-20</v>
          </cell>
          <cell r="G4223" t="str">
            <v>PPP</v>
          </cell>
          <cell r="I4223" t="str">
            <v>Energy</v>
          </cell>
          <cell r="J4223" t="str">
            <v>Summer</v>
          </cell>
          <cell r="K4223" t="str">
            <v>Peak</v>
          </cell>
          <cell r="O4223" t="str">
            <v>N/A</v>
          </cell>
          <cell r="T4223">
            <v>19971281.271438003</v>
          </cell>
        </row>
        <row r="4224">
          <cell r="F4224" t="str">
            <v>B-20</v>
          </cell>
          <cell r="G4224" t="str">
            <v>PPP</v>
          </cell>
          <cell r="I4224" t="str">
            <v>Energy</v>
          </cell>
          <cell r="J4224" t="str">
            <v>Summer</v>
          </cell>
          <cell r="K4224" t="str">
            <v>Peak</v>
          </cell>
          <cell r="O4224" t="str">
            <v>N/A</v>
          </cell>
          <cell r="T4224">
            <v>140202848.81195599</v>
          </cell>
        </row>
        <row r="4225">
          <cell r="F4225" t="str">
            <v>B-20</v>
          </cell>
          <cell r="G4225" t="str">
            <v>PPP</v>
          </cell>
          <cell r="I4225" t="str">
            <v>Energy</v>
          </cell>
          <cell r="J4225" t="str">
            <v>Winter</v>
          </cell>
          <cell r="K4225" t="str">
            <v>Off Peak</v>
          </cell>
          <cell r="O4225" t="str">
            <v>N/A</v>
          </cell>
          <cell r="T4225">
            <v>721995748.60715806</v>
          </cell>
        </row>
        <row r="4226">
          <cell r="F4226" t="str">
            <v>B-20</v>
          </cell>
          <cell r="G4226" t="str">
            <v>PPP</v>
          </cell>
          <cell r="I4226" t="str">
            <v>Energy</v>
          </cell>
          <cell r="J4226" t="str">
            <v>Winter</v>
          </cell>
          <cell r="K4226" t="str">
            <v>Off Peak</v>
          </cell>
          <cell r="O4226" t="str">
            <v>N/A</v>
          </cell>
          <cell r="T4226">
            <v>131362336.58151001</v>
          </cell>
        </row>
        <row r="4227">
          <cell r="F4227" t="str">
            <v>B-20</v>
          </cell>
          <cell r="G4227" t="str">
            <v>PPP</v>
          </cell>
          <cell r="I4227" t="str">
            <v>Energy</v>
          </cell>
          <cell r="J4227" t="str">
            <v>Winter</v>
          </cell>
          <cell r="K4227" t="str">
            <v>Off Peak</v>
          </cell>
          <cell r="O4227" t="str">
            <v>N/A</v>
          </cell>
          <cell r="T4227">
            <v>768238608.42062497</v>
          </cell>
        </row>
        <row r="4228">
          <cell r="F4228" t="str">
            <v>B-20</v>
          </cell>
          <cell r="G4228" t="str">
            <v>PPP</v>
          </cell>
          <cell r="I4228" t="str">
            <v>Energy</v>
          </cell>
          <cell r="J4228" t="str">
            <v>Winter</v>
          </cell>
          <cell r="K4228" t="str">
            <v>Part Peak</v>
          </cell>
          <cell r="O4228" t="str">
            <v>N/A</v>
          </cell>
          <cell r="T4228">
            <v>214644287.38266301</v>
          </cell>
        </row>
        <row r="4229">
          <cell r="F4229" t="str">
            <v>B-20</v>
          </cell>
          <cell r="G4229" t="str">
            <v>PPP</v>
          </cell>
          <cell r="I4229" t="str">
            <v>Energy</v>
          </cell>
          <cell r="J4229" t="str">
            <v>Winter</v>
          </cell>
          <cell r="K4229" t="str">
            <v>Part Peak</v>
          </cell>
          <cell r="O4229" t="str">
            <v>N/A</v>
          </cell>
          <cell r="T4229">
            <v>36346487.770593002</v>
          </cell>
        </row>
        <row r="4230">
          <cell r="F4230" t="str">
            <v>B-20</v>
          </cell>
          <cell r="G4230" t="str">
            <v>PPP</v>
          </cell>
          <cell r="I4230" t="str">
            <v>Energy</v>
          </cell>
          <cell r="J4230" t="str">
            <v>Winter</v>
          </cell>
          <cell r="K4230" t="str">
            <v>Part Peak</v>
          </cell>
          <cell r="O4230" t="str">
            <v>N/A</v>
          </cell>
          <cell r="T4230">
            <v>226409509.28762501</v>
          </cell>
        </row>
        <row r="4231">
          <cell r="F4231" t="str">
            <v>B-20</v>
          </cell>
          <cell r="G4231" t="str">
            <v>PPP</v>
          </cell>
          <cell r="I4231" t="str">
            <v>Energy</v>
          </cell>
          <cell r="J4231" t="str">
            <v>Winter</v>
          </cell>
          <cell r="K4231" t="str">
            <v>Super Off</v>
          </cell>
          <cell r="O4231" t="str">
            <v>N/A</v>
          </cell>
          <cell r="T4231">
            <v>71583375.111194</v>
          </cell>
        </row>
        <row r="4232">
          <cell r="F4232" t="str">
            <v>B-20</v>
          </cell>
          <cell r="G4232" t="str">
            <v>PPP</v>
          </cell>
          <cell r="I4232" t="str">
            <v>Energy</v>
          </cell>
          <cell r="J4232" t="str">
            <v>Winter</v>
          </cell>
          <cell r="K4232" t="str">
            <v>Super Off</v>
          </cell>
          <cell r="O4232" t="str">
            <v>N/A</v>
          </cell>
          <cell r="T4232">
            <v>13662328.837203</v>
          </cell>
        </row>
        <row r="4233">
          <cell r="F4233" t="str">
            <v>B-20</v>
          </cell>
          <cell r="G4233" t="str">
            <v>PPP</v>
          </cell>
          <cell r="I4233" t="str">
            <v>Energy</v>
          </cell>
          <cell r="J4233" t="str">
            <v>Winter</v>
          </cell>
          <cell r="K4233" t="str">
            <v>Super Off</v>
          </cell>
          <cell r="O4233" t="str">
            <v>N/A</v>
          </cell>
          <cell r="T4233">
            <v>84871877.551928014</v>
          </cell>
        </row>
        <row r="4234">
          <cell r="F4234" t="str">
            <v>B-20</v>
          </cell>
          <cell r="G4234" t="str">
            <v>RS</v>
          </cell>
          <cell r="I4234" t="str">
            <v>Demand</v>
          </cell>
          <cell r="J4234" t="str">
            <v>Summer</v>
          </cell>
          <cell r="K4234" t="str">
            <v>Peak</v>
          </cell>
          <cell r="O4234" t="str">
            <v>N/A</v>
          </cell>
          <cell r="T4234">
            <v>246143.375218</v>
          </cell>
        </row>
        <row r="4235">
          <cell r="F4235" t="str">
            <v>B-20</v>
          </cell>
          <cell r="G4235" t="str">
            <v>RS</v>
          </cell>
          <cell r="I4235" t="str">
            <v>Demand</v>
          </cell>
          <cell r="J4235" t="str">
            <v>Summer</v>
          </cell>
          <cell r="K4235" t="str">
            <v>Part Peak</v>
          </cell>
          <cell r="O4235" t="str">
            <v>N/A</v>
          </cell>
          <cell r="T4235">
            <v>231750.41877700001</v>
          </cell>
        </row>
        <row r="4236">
          <cell r="F4236" t="str">
            <v>B-20</v>
          </cell>
          <cell r="G4236" t="str">
            <v>RS</v>
          </cell>
          <cell r="I4236" t="str">
            <v>Demand</v>
          </cell>
          <cell r="J4236" t="str">
            <v>Summer</v>
          </cell>
          <cell r="K4236" t="str">
            <v>Maximum kW</v>
          </cell>
          <cell r="O4236" t="str">
            <v>N/A</v>
          </cell>
          <cell r="T4236">
            <v>248327.71651500001</v>
          </cell>
        </row>
        <row r="4237">
          <cell r="F4237" t="str">
            <v>B-20</v>
          </cell>
          <cell r="G4237" t="str">
            <v>RS</v>
          </cell>
          <cell r="I4237" t="str">
            <v>Demand</v>
          </cell>
          <cell r="J4237" t="str">
            <v>Winter</v>
          </cell>
          <cell r="K4237" t="str">
            <v>Part Peak</v>
          </cell>
          <cell r="O4237" t="str">
            <v>N/A</v>
          </cell>
          <cell r="T4237">
            <v>480395.84451600001</v>
          </cell>
        </row>
        <row r="4238">
          <cell r="F4238" t="str">
            <v>B-20</v>
          </cell>
          <cell r="G4238" t="str">
            <v>RS</v>
          </cell>
          <cell r="I4238" t="str">
            <v>Demand</v>
          </cell>
          <cell r="J4238" t="str">
            <v>Winter</v>
          </cell>
          <cell r="K4238" t="str">
            <v>Maximum kW</v>
          </cell>
          <cell r="O4238" t="str">
            <v>N/A</v>
          </cell>
          <cell r="T4238">
            <v>490743.50725099997</v>
          </cell>
        </row>
        <row r="4239">
          <cell r="F4239" t="str">
            <v>B-20</v>
          </cell>
          <cell r="G4239" t="str">
            <v>RS</v>
          </cell>
          <cell r="I4239" t="str">
            <v>Demand</v>
          </cell>
          <cell r="J4239" t="str">
            <v>Summer</v>
          </cell>
          <cell r="K4239" t="str">
            <v>Peak</v>
          </cell>
          <cell r="O4239" t="str">
            <v>N/A</v>
          </cell>
          <cell r="T4239">
            <v>1295356.129305</v>
          </cell>
        </row>
        <row r="4240">
          <cell r="F4240" t="str">
            <v>B-20</v>
          </cell>
          <cell r="G4240" t="str">
            <v>RS</v>
          </cell>
          <cell r="I4240" t="str">
            <v>Demand</v>
          </cell>
          <cell r="J4240" t="str">
            <v>Summer</v>
          </cell>
          <cell r="K4240" t="str">
            <v>Part Peak</v>
          </cell>
          <cell r="O4240" t="str">
            <v>N/A</v>
          </cell>
          <cell r="T4240">
            <v>1184852.122555</v>
          </cell>
        </row>
        <row r="4241">
          <cell r="F4241" t="str">
            <v>B-20</v>
          </cell>
          <cell r="G4241" t="str">
            <v>RS</v>
          </cell>
          <cell r="I4241" t="str">
            <v>Demand</v>
          </cell>
          <cell r="J4241" t="str">
            <v>Summer</v>
          </cell>
          <cell r="K4241" t="str">
            <v>Maximum kW</v>
          </cell>
          <cell r="O4241" t="str">
            <v>N/A</v>
          </cell>
          <cell r="T4241">
            <v>1295273.3869449999</v>
          </cell>
        </row>
        <row r="4242">
          <cell r="F4242" t="str">
            <v>B-20</v>
          </cell>
          <cell r="G4242" t="str">
            <v>RS</v>
          </cell>
          <cell r="I4242" t="str">
            <v>Demand</v>
          </cell>
          <cell r="J4242" t="str">
            <v>Winter</v>
          </cell>
          <cell r="K4242" t="str">
            <v>Part Peak</v>
          </cell>
          <cell r="O4242" t="str">
            <v>N/A</v>
          </cell>
          <cell r="T4242">
            <v>2286531.1766690002</v>
          </cell>
        </row>
        <row r="4243">
          <cell r="F4243" t="str">
            <v>B-20</v>
          </cell>
          <cell r="G4243" t="str">
            <v>RS</v>
          </cell>
          <cell r="I4243" t="str">
            <v>Demand</v>
          </cell>
          <cell r="J4243" t="str">
            <v>Winter</v>
          </cell>
          <cell r="K4243" t="str">
            <v>Maximum kW</v>
          </cell>
          <cell r="O4243" t="str">
            <v>N/A</v>
          </cell>
          <cell r="T4243">
            <v>2300330.8955490002</v>
          </cell>
        </row>
        <row r="4244">
          <cell r="F4244" t="str">
            <v>B-20</v>
          </cell>
          <cell r="G4244" t="str">
            <v>RS</v>
          </cell>
          <cell r="I4244" t="str">
            <v>Demand</v>
          </cell>
          <cell r="J4244" t="str">
            <v>Summer</v>
          </cell>
          <cell r="K4244" t="str">
            <v>Peak</v>
          </cell>
          <cell r="O4244" t="str">
            <v>N/A</v>
          </cell>
          <cell r="T4244">
            <v>1457966.6457750001</v>
          </cell>
        </row>
        <row r="4245">
          <cell r="F4245" t="str">
            <v>B-20</v>
          </cell>
          <cell r="G4245" t="str">
            <v>RS</v>
          </cell>
          <cell r="I4245" t="str">
            <v>Demand</v>
          </cell>
          <cell r="J4245" t="str">
            <v>Summer</v>
          </cell>
          <cell r="K4245" t="str">
            <v>Part Peak</v>
          </cell>
          <cell r="O4245" t="str">
            <v>N/A</v>
          </cell>
          <cell r="T4245">
            <v>1376901.119775</v>
          </cell>
        </row>
        <row r="4246">
          <cell r="F4246" t="str">
            <v>B-20</v>
          </cell>
          <cell r="G4246" t="str">
            <v>RS</v>
          </cell>
          <cell r="I4246" t="str">
            <v>Demand</v>
          </cell>
          <cell r="J4246" t="str">
            <v>Summer</v>
          </cell>
          <cell r="K4246" t="str">
            <v>Maximum kW</v>
          </cell>
          <cell r="O4246" t="str">
            <v>N/A</v>
          </cell>
          <cell r="T4246">
            <v>1461593.9014030001</v>
          </cell>
        </row>
        <row r="4247">
          <cell r="F4247" t="str">
            <v>B-20</v>
          </cell>
          <cell r="G4247" t="str">
            <v>RS</v>
          </cell>
          <cell r="I4247" t="str">
            <v>Demand</v>
          </cell>
          <cell r="J4247" t="str">
            <v>Winter</v>
          </cell>
          <cell r="K4247" t="str">
            <v>Part Peak</v>
          </cell>
          <cell r="O4247" t="str">
            <v>N/A</v>
          </cell>
          <cell r="T4247">
            <v>2390541.1344440002</v>
          </cell>
        </row>
        <row r="4248">
          <cell r="F4248" t="str">
            <v>B-20</v>
          </cell>
          <cell r="G4248" t="str">
            <v>RS</v>
          </cell>
          <cell r="I4248" t="str">
            <v>Demand</v>
          </cell>
          <cell r="J4248" t="str">
            <v>Winter</v>
          </cell>
          <cell r="K4248" t="str">
            <v>Maximum kW</v>
          </cell>
          <cell r="O4248" t="str">
            <v>N/A</v>
          </cell>
          <cell r="T4248">
            <v>2453872.35745</v>
          </cell>
        </row>
        <row r="4249">
          <cell r="F4249" t="str">
            <v>B-20</v>
          </cell>
          <cell r="G4249" t="str">
            <v>RS</v>
          </cell>
          <cell r="I4249" t="str">
            <v>Energy</v>
          </cell>
          <cell r="J4249" t="str">
            <v>Summer</v>
          </cell>
          <cell r="K4249" t="str">
            <v>Peak</v>
          </cell>
          <cell r="O4249" t="str">
            <v>N/A</v>
          </cell>
          <cell r="T4249">
            <v>19971281.271438003</v>
          </cell>
        </row>
        <row r="4250">
          <cell r="F4250" t="str">
            <v>B-20</v>
          </cell>
          <cell r="G4250" t="str">
            <v>RS</v>
          </cell>
          <cell r="I4250" t="str">
            <v>Energy</v>
          </cell>
          <cell r="J4250" t="str">
            <v>Summer</v>
          </cell>
          <cell r="K4250" t="str">
            <v>Part Peak</v>
          </cell>
          <cell r="O4250" t="str">
            <v>N/A</v>
          </cell>
          <cell r="T4250">
            <v>15473309.150085</v>
          </cell>
        </row>
        <row r="4251">
          <cell r="F4251" t="str">
            <v>B-20</v>
          </cell>
          <cell r="G4251" t="str">
            <v>RS</v>
          </cell>
          <cell r="I4251" t="str">
            <v>Energy</v>
          </cell>
          <cell r="J4251" t="str">
            <v>Summer</v>
          </cell>
          <cell r="K4251" t="str">
            <v>Off Peak</v>
          </cell>
          <cell r="O4251" t="str">
            <v>N/A</v>
          </cell>
          <cell r="T4251">
            <v>61813512.408894002</v>
          </cell>
        </row>
        <row r="4252">
          <cell r="F4252" t="str">
            <v>B-20</v>
          </cell>
          <cell r="G4252" t="str">
            <v>RS</v>
          </cell>
          <cell r="I4252" t="str">
            <v>Energy</v>
          </cell>
          <cell r="J4252" t="str">
            <v>Winter</v>
          </cell>
          <cell r="K4252" t="str">
            <v>Part Peak</v>
          </cell>
          <cell r="O4252" t="str">
            <v>N/A</v>
          </cell>
          <cell r="T4252">
            <v>36346487.770593002</v>
          </cell>
        </row>
        <row r="4253">
          <cell r="F4253" t="str">
            <v>B-20</v>
          </cell>
          <cell r="G4253" t="str">
            <v>RS</v>
          </cell>
          <cell r="I4253" t="str">
            <v>Energy</v>
          </cell>
          <cell r="J4253" t="str">
            <v>Winter</v>
          </cell>
          <cell r="K4253" t="str">
            <v>Off Peak</v>
          </cell>
          <cell r="O4253" t="str">
            <v>N/A</v>
          </cell>
          <cell r="T4253">
            <v>131362336.58151001</v>
          </cell>
        </row>
        <row r="4254">
          <cell r="F4254" t="str">
            <v>B-20</v>
          </cell>
          <cell r="G4254" t="str">
            <v>RS</v>
          </cell>
          <cell r="I4254" t="str">
            <v>Energy</v>
          </cell>
          <cell r="J4254" t="str">
            <v>Winter</v>
          </cell>
          <cell r="K4254" t="str">
            <v>Super Off</v>
          </cell>
          <cell r="O4254" t="str">
            <v>N/A</v>
          </cell>
          <cell r="T4254">
            <v>13662328.837203</v>
          </cell>
        </row>
        <row r="4255">
          <cell r="F4255" t="str">
            <v>B-20</v>
          </cell>
          <cell r="G4255" t="str">
            <v>RS</v>
          </cell>
          <cell r="I4255" t="str">
            <v>Energy</v>
          </cell>
          <cell r="J4255" t="str">
            <v>Summer</v>
          </cell>
          <cell r="K4255" t="str">
            <v>Peak</v>
          </cell>
          <cell r="O4255" t="str">
            <v>N/A</v>
          </cell>
          <cell r="T4255">
            <v>121418091.312995</v>
          </cell>
        </row>
        <row r="4256">
          <cell r="F4256" t="str">
            <v>B-20</v>
          </cell>
          <cell r="G4256" t="str">
            <v>RS</v>
          </cell>
          <cell r="I4256" t="str">
            <v>Energy</v>
          </cell>
          <cell r="J4256" t="str">
            <v>Summer</v>
          </cell>
          <cell r="K4256" t="str">
            <v>Part Peak</v>
          </cell>
          <cell r="O4256" t="str">
            <v>N/A</v>
          </cell>
          <cell r="T4256">
            <v>92904394.193458006</v>
          </cell>
        </row>
        <row r="4257">
          <cell r="F4257" t="str">
            <v>B-20</v>
          </cell>
          <cell r="G4257" t="str">
            <v>RS</v>
          </cell>
          <cell r="I4257" t="str">
            <v>Energy</v>
          </cell>
          <cell r="J4257" t="str">
            <v>Summer</v>
          </cell>
          <cell r="K4257" t="str">
            <v>Off Peak</v>
          </cell>
          <cell r="O4257" t="str">
            <v>N/A</v>
          </cell>
          <cell r="T4257">
            <v>358222535.69158798</v>
          </cell>
        </row>
        <row r="4258">
          <cell r="F4258" t="str">
            <v>B-20</v>
          </cell>
          <cell r="G4258" t="str">
            <v>RS</v>
          </cell>
          <cell r="I4258" t="str">
            <v>Energy</v>
          </cell>
          <cell r="J4258" t="str">
            <v>Winter</v>
          </cell>
          <cell r="K4258" t="str">
            <v>Part Peak</v>
          </cell>
          <cell r="O4258" t="str">
            <v>N/A</v>
          </cell>
          <cell r="T4258">
            <v>214644287.38266301</v>
          </cell>
        </row>
        <row r="4259">
          <cell r="F4259" t="str">
            <v>B-20</v>
          </cell>
          <cell r="G4259" t="str">
            <v>RS</v>
          </cell>
          <cell r="I4259" t="str">
            <v>Energy</v>
          </cell>
          <cell r="J4259" t="str">
            <v>Winter</v>
          </cell>
          <cell r="K4259" t="str">
            <v>Off Peak</v>
          </cell>
          <cell r="O4259" t="str">
            <v>N/A</v>
          </cell>
          <cell r="T4259">
            <v>721995748.60715806</v>
          </cell>
        </row>
        <row r="4260">
          <cell r="F4260" t="str">
            <v>B-20</v>
          </cell>
          <cell r="G4260" t="str">
            <v>RS</v>
          </cell>
          <cell r="I4260" t="str">
            <v>Energy</v>
          </cell>
          <cell r="J4260" t="str">
            <v>Winter</v>
          </cell>
          <cell r="K4260" t="str">
            <v>Super Off</v>
          </cell>
          <cell r="O4260" t="str">
            <v>N/A</v>
          </cell>
          <cell r="T4260">
            <v>71583375.111194</v>
          </cell>
        </row>
        <row r="4261">
          <cell r="F4261" t="str">
            <v>B-20</v>
          </cell>
          <cell r="G4261" t="str">
            <v>RS</v>
          </cell>
          <cell r="I4261" t="str">
            <v>Energy</v>
          </cell>
          <cell r="J4261" t="str">
            <v>Summer</v>
          </cell>
          <cell r="K4261" t="str">
            <v>Peak</v>
          </cell>
          <cell r="O4261" t="str">
            <v>N/A</v>
          </cell>
          <cell r="T4261">
            <v>140202848.81195599</v>
          </cell>
        </row>
        <row r="4262">
          <cell r="F4262" t="str">
            <v>B-20</v>
          </cell>
          <cell r="G4262" t="str">
            <v>RS</v>
          </cell>
          <cell r="I4262" t="str">
            <v>Energy</v>
          </cell>
          <cell r="J4262" t="str">
            <v>Summer</v>
          </cell>
          <cell r="K4262" t="str">
            <v>Part Peak</v>
          </cell>
          <cell r="O4262" t="str">
            <v>N/A</v>
          </cell>
          <cell r="T4262">
            <v>110632883.699058</v>
          </cell>
        </row>
        <row r="4263">
          <cell r="F4263" t="str">
            <v>B-20</v>
          </cell>
          <cell r="G4263" t="str">
            <v>RS</v>
          </cell>
          <cell r="I4263" t="str">
            <v>Energy</v>
          </cell>
          <cell r="J4263" t="str">
            <v>Summer</v>
          </cell>
          <cell r="K4263" t="str">
            <v>Off Peak</v>
          </cell>
          <cell r="O4263" t="str">
            <v>N/A</v>
          </cell>
          <cell r="T4263">
            <v>425202700.400913</v>
          </cell>
        </row>
        <row r="4264">
          <cell r="F4264" t="str">
            <v>B-20</v>
          </cell>
          <cell r="G4264" t="str">
            <v>RS</v>
          </cell>
          <cell r="I4264" t="str">
            <v>Energy</v>
          </cell>
          <cell r="J4264" t="str">
            <v>Winter</v>
          </cell>
          <cell r="K4264" t="str">
            <v>Part Peak</v>
          </cell>
          <cell r="O4264" t="str">
            <v>N/A</v>
          </cell>
          <cell r="T4264">
            <v>226409509.28762501</v>
          </cell>
        </row>
        <row r="4265">
          <cell r="F4265" t="str">
            <v>B-20</v>
          </cell>
          <cell r="G4265" t="str">
            <v>RS</v>
          </cell>
          <cell r="I4265" t="str">
            <v>Energy</v>
          </cell>
          <cell r="J4265" t="str">
            <v>Winter</v>
          </cell>
          <cell r="K4265" t="str">
            <v>Off Peak</v>
          </cell>
          <cell r="O4265" t="str">
            <v>N/A</v>
          </cell>
          <cell r="T4265">
            <v>768238608.42062497</v>
          </cell>
        </row>
        <row r="4266">
          <cell r="F4266" t="str">
            <v>B-20</v>
          </cell>
          <cell r="G4266" t="str">
            <v>RS</v>
          </cell>
          <cell r="I4266" t="str">
            <v>Energy</v>
          </cell>
          <cell r="J4266" t="str">
            <v>Winter</v>
          </cell>
          <cell r="K4266" t="str">
            <v>Super Off</v>
          </cell>
          <cell r="O4266" t="str">
            <v>N/A</v>
          </cell>
          <cell r="T4266">
            <v>84871877.551928014</v>
          </cell>
        </row>
        <row r="4267">
          <cell r="F4267" t="str">
            <v>B-20</v>
          </cell>
          <cell r="G4267" t="str">
            <v>RS</v>
          </cell>
          <cell r="I4267" t="str">
            <v>Other Standby Revenue</v>
          </cell>
          <cell r="J4267" t="str">
            <v>N/A</v>
          </cell>
          <cell r="K4267" t="str">
            <v>N/A</v>
          </cell>
          <cell r="O4267" t="str">
            <v>N/A</v>
          </cell>
          <cell r="T4267">
            <v>0</v>
          </cell>
        </row>
        <row r="4268">
          <cell r="F4268" t="str">
            <v>B-20</v>
          </cell>
          <cell r="G4268" t="str">
            <v>RS</v>
          </cell>
          <cell r="I4268" t="str">
            <v>Other Standby Revenue</v>
          </cell>
          <cell r="J4268" t="str">
            <v>N/A</v>
          </cell>
          <cell r="K4268" t="str">
            <v>N/A</v>
          </cell>
          <cell r="O4268" t="str">
            <v>N/A</v>
          </cell>
          <cell r="T4268">
            <v>434263.99387000001</v>
          </cell>
        </row>
        <row r="4269">
          <cell r="F4269" t="str">
            <v>B-20</v>
          </cell>
          <cell r="G4269" t="str">
            <v>RS</v>
          </cell>
          <cell r="I4269" t="str">
            <v>Other Standby Revenue</v>
          </cell>
          <cell r="J4269" t="str">
            <v>N/A</v>
          </cell>
          <cell r="K4269" t="str">
            <v>N/A</v>
          </cell>
          <cell r="O4269" t="str">
            <v>N/A</v>
          </cell>
          <cell r="T4269">
            <v>1845297.7305119999</v>
          </cell>
        </row>
        <row r="4270">
          <cell r="F4270" t="str">
            <v>B-20</v>
          </cell>
          <cell r="G4270" t="str">
            <v>TRA</v>
          </cell>
          <cell r="I4270" t="str">
            <v>Energy</v>
          </cell>
          <cell r="J4270" t="str">
            <v>Summer</v>
          </cell>
          <cell r="K4270" t="str">
            <v>Off Peak</v>
          </cell>
          <cell r="O4270" t="str">
            <v>N/A</v>
          </cell>
          <cell r="T4270">
            <v>358222535.69158798</v>
          </cell>
        </row>
        <row r="4271">
          <cell r="F4271" t="str">
            <v>B-20</v>
          </cell>
          <cell r="G4271" t="str">
            <v>TRA</v>
          </cell>
          <cell r="I4271" t="str">
            <v>Energy</v>
          </cell>
          <cell r="J4271" t="str">
            <v>Summer</v>
          </cell>
          <cell r="K4271" t="str">
            <v>Off Peak</v>
          </cell>
          <cell r="O4271" t="str">
            <v>N/A</v>
          </cell>
          <cell r="T4271">
            <v>61813512.408894002</v>
          </cell>
        </row>
        <row r="4272">
          <cell r="F4272" t="str">
            <v>B-20</v>
          </cell>
          <cell r="G4272" t="str">
            <v>TRA</v>
          </cell>
          <cell r="I4272" t="str">
            <v>Energy</v>
          </cell>
          <cell r="J4272" t="str">
            <v>Summer</v>
          </cell>
          <cell r="K4272" t="str">
            <v>Off Peak</v>
          </cell>
          <cell r="O4272" t="str">
            <v>N/A</v>
          </cell>
          <cell r="T4272">
            <v>425202700.400913</v>
          </cell>
        </row>
        <row r="4273">
          <cell r="F4273" t="str">
            <v>B-20</v>
          </cell>
          <cell r="G4273" t="str">
            <v>TRA</v>
          </cell>
          <cell r="I4273" t="str">
            <v>Energy</v>
          </cell>
          <cell r="J4273" t="str">
            <v>Summer</v>
          </cell>
          <cell r="K4273" t="str">
            <v>Part Peak</v>
          </cell>
          <cell r="O4273" t="str">
            <v>N/A</v>
          </cell>
          <cell r="T4273">
            <v>92904394.193458006</v>
          </cell>
        </row>
        <row r="4274">
          <cell r="F4274" t="str">
            <v>B-20</v>
          </cell>
          <cell r="G4274" t="str">
            <v>TRA</v>
          </cell>
          <cell r="I4274" t="str">
            <v>Energy</v>
          </cell>
          <cell r="J4274" t="str">
            <v>Summer</v>
          </cell>
          <cell r="K4274" t="str">
            <v>Part Peak</v>
          </cell>
          <cell r="O4274" t="str">
            <v>N/A</v>
          </cell>
          <cell r="T4274">
            <v>15473309.150085</v>
          </cell>
        </row>
        <row r="4275">
          <cell r="F4275" t="str">
            <v>B-20</v>
          </cell>
          <cell r="G4275" t="str">
            <v>TRA</v>
          </cell>
          <cell r="I4275" t="str">
            <v>Energy</v>
          </cell>
          <cell r="J4275" t="str">
            <v>Summer</v>
          </cell>
          <cell r="K4275" t="str">
            <v>Part Peak</v>
          </cell>
          <cell r="O4275" t="str">
            <v>N/A</v>
          </cell>
          <cell r="T4275">
            <v>110632883.699058</v>
          </cell>
        </row>
        <row r="4276">
          <cell r="F4276" t="str">
            <v>B-20</v>
          </cell>
          <cell r="G4276" t="str">
            <v>TRA</v>
          </cell>
          <cell r="I4276" t="str">
            <v>Energy</v>
          </cell>
          <cell r="J4276" t="str">
            <v>Summer</v>
          </cell>
          <cell r="K4276" t="str">
            <v>Peak</v>
          </cell>
          <cell r="O4276" t="str">
            <v>N/A</v>
          </cell>
          <cell r="T4276">
            <v>121418091.312995</v>
          </cell>
        </row>
        <row r="4277">
          <cell r="F4277" t="str">
            <v>B-20</v>
          </cell>
          <cell r="G4277" t="str">
            <v>TRA</v>
          </cell>
          <cell r="I4277" t="str">
            <v>Energy</v>
          </cell>
          <cell r="J4277" t="str">
            <v>Summer</v>
          </cell>
          <cell r="K4277" t="str">
            <v>Peak</v>
          </cell>
          <cell r="O4277" t="str">
            <v>N/A</v>
          </cell>
          <cell r="T4277">
            <v>19971281.271438003</v>
          </cell>
        </row>
        <row r="4278">
          <cell r="F4278" t="str">
            <v>B-20</v>
          </cell>
          <cell r="G4278" t="str">
            <v>TRA</v>
          </cell>
          <cell r="I4278" t="str">
            <v>Energy</v>
          </cell>
          <cell r="J4278" t="str">
            <v>Summer</v>
          </cell>
          <cell r="K4278" t="str">
            <v>Peak</v>
          </cell>
          <cell r="O4278" t="str">
            <v>N/A</v>
          </cell>
          <cell r="T4278">
            <v>140202848.81195599</v>
          </cell>
        </row>
        <row r="4279">
          <cell r="F4279" t="str">
            <v>B-20</v>
          </cell>
          <cell r="G4279" t="str">
            <v>TRA</v>
          </cell>
          <cell r="I4279" t="str">
            <v>Energy</v>
          </cell>
          <cell r="J4279" t="str">
            <v>Winter</v>
          </cell>
          <cell r="K4279" t="str">
            <v>Off Peak</v>
          </cell>
          <cell r="O4279" t="str">
            <v>N/A</v>
          </cell>
          <cell r="T4279">
            <v>721995748.60715806</v>
          </cell>
        </row>
        <row r="4280">
          <cell r="F4280" t="str">
            <v>B-20</v>
          </cell>
          <cell r="G4280" t="str">
            <v>TRA</v>
          </cell>
          <cell r="I4280" t="str">
            <v>Energy</v>
          </cell>
          <cell r="J4280" t="str">
            <v>Winter</v>
          </cell>
          <cell r="K4280" t="str">
            <v>Off Peak</v>
          </cell>
          <cell r="O4280" t="str">
            <v>N/A</v>
          </cell>
          <cell r="T4280">
            <v>131362336.58151001</v>
          </cell>
        </row>
        <row r="4281">
          <cell r="F4281" t="str">
            <v>B-20</v>
          </cell>
          <cell r="G4281" t="str">
            <v>TRA</v>
          </cell>
          <cell r="I4281" t="str">
            <v>Energy</v>
          </cell>
          <cell r="J4281" t="str">
            <v>Winter</v>
          </cell>
          <cell r="K4281" t="str">
            <v>Off Peak</v>
          </cell>
          <cell r="O4281" t="str">
            <v>N/A</v>
          </cell>
          <cell r="T4281">
            <v>768238608.42062497</v>
          </cell>
        </row>
        <row r="4282">
          <cell r="F4282" t="str">
            <v>B-20</v>
          </cell>
          <cell r="G4282" t="str">
            <v>TRA</v>
          </cell>
          <cell r="I4282" t="str">
            <v>Energy</v>
          </cell>
          <cell r="J4282" t="str">
            <v>Winter</v>
          </cell>
          <cell r="K4282" t="str">
            <v>Part Peak</v>
          </cell>
          <cell r="O4282" t="str">
            <v>N/A</v>
          </cell>
          <cell r="T4282">
            <v>214644287.38266301</v>
          </cell>
        </row>
        <row r="4283">
          <cell r="F4283" t="str">
            <v>B-20</v>
          </cell>
          <cell r="G4283" t="str">
            <v>TRA</v>
          </cell>
          <cell r="I4283" t="str">
            <v>Energy</v>
          </cell>
          <cell r="J4283" t="str">
            <v>Winter</v>
          </cell>
          <cell r="K4283" t="str">
            <v>Part Peak</v>
          </cell>
          <cell r="O4283" t="str">
            <v>N/A</v>
          </cell>
          <cell r="T4283">
            <v>36346487.770593002</v>
          </cell>
        </row>
        <row r="4284">
          <cell r="F4284" t="str">
            <v>B-20</v>
          </cell>
          <cell r="G4284" t="str">
            <v>TRA</v>
          </cell>
          <cell r="I4284" t="str">
            <v>Energy</v>
          </cell>
          <cell r="J4284" t="str">
            <v>Winter</v>
          </cell>
          <cell r="K4284" t="str">
            <v>Part Peak</v>
          </cell>
          <cell r="O4284" t="str">
            <v>N/A</v>
          </cell>
          <cell r="T4284">
            <v>226409509.28762501</v>
          </cell>
        </row>
        <row r="4285">
          <cell r="F4285" t="str">
            <v>B-20</v>
          </cell>
          <cell r="G4285" t="str">
            <v>TRA</v>
          </cell>
          <cell r="I4285" t="str">
            <v>Energy</v>
          </cell>
          <cell r="J4285" t="str">
            <v>Winter</v>
          </cell>
          <cell r="K4285" t="str">
            <v>Super Off</v>
          </cell>
          <cell r="O4285" t="str">
            <v>N/A</v>
          </cell>
          <cell r="T4285">
            <v>71583375.111194</v>
          </cell>
        </row>
        <row r="4286">
          <cell r="F4286" t="str">
            <v>B-20</v>
          </cell>
          <cell r="G4286" t="str">
            <v>TRA</v>
          </cell>
          <cell r="I4286" t="str">
            <v>Energy</v>
          </cell>
          <cell r="J4286" t="str">
            <v>Winter</v>
          </cell>
          <cell r="K4286" t="str">
            <v>Super Off</v>
          </cell>
          <cell r="O4286" t="str">
            <v>N/A</v>
          </cell>
          <cell r="T4286">
            <v>13662328.837203</v>
          </cell>
        </row>
        <row r="4287">
          <cell r="F4287" t="str">
            <v>B-20</v>
          </cell>
          <cell r="G4287" t="str">
            <v>TRA</v>
          </cell>
          <cell r="I4287" t="str">
            <v>Energy</v>
          </cell>
          <cell r="J4287" t="str">
            <v>Winter</v>
          </cell>
          <cell r="K4287" t="str">
            <v>Super Off</v>
          </cell>
          <cell r="O4287" t="str">
            <v>N/A</v>
          </cell>
          <cell r="T4287">
            <v>84871877.551928014</v>
          </cell>
        </row>
        <row r="4288">
          <cell r="F4288" t="str">
            <v>B-20</v>
          </cell>
          <cell r="G4288" t="str">
            <v>TRA</v>
          </cell>
          <cell r="I4288" t="str">
            <v>Energy</v>
          </cell>
          <cell r="J4288" t="str">
            <v>Summer</v>
          </cell>
          <cell r="K4288" t="str">
            <v>Off Peak</v>
          </cell>
          <cell r="O4288" t="str">
            <v>N/A</v>
          </cell>
          <cell r="T4288">
            <v>358222535.69158798</v>
          </cell>
        </row>
        <row r="4289">
          <cell r="F4289" t="str">
            <v>B-20</v>
          </cell>
          <cell r="G4289" t="str">
            <v>TRA</v>
          </cell>
          <cell r="I4289" t="str">
            <v>Energy</v>
          </cell>
          <cell r="J4289" t="str">
            <v>Summer</v>
          </cell>
          <cell r="K4289" t="str">
            <v>Off Peak</v>
          </cell>
          <cell r="O4289" t="str">
            <v>N/A</v>
          </cell>
          <cell r="T4289">
            <v>61813512.408894002</v>
          </cell>
        </row>
        <row r="4290">
          <cell r="F4290" t="str">
            <v>B-20</v>
          </cell>
          <cell r="G4290" t="str">
            <v>TRA</v>
          </cell>
          <cell r="I4290" t="str">
            <v>Energy</v>
          </cell>
          <cell r="J4290" t="str">
            <v>Summer</v>
          </cell>
          <cell r="K4290" t="str">
            <v>Off Peak</v>
          </cell>
          <cell r="O4290" t="str">
            <v>N/A</v>
          </cell>
          <cell r="T4290">
            <v>425202700.400913</v>
          </cell>
        </row>
        <row r="4291">
          <cell r="F4291" t="str">
            <v>B-20</v>
          </cell>
          <cell r="G4291" t="str">
            <v>TRA</v>
          </cell>
          <cell r="I4291" t="str">
            <v>Energy</v>
          </cell>
          <cell r="J4291" t="str">
            <v>Summer</v>
          </cell>
          <cell r="K4291" t="str">
            <v>Part Peak</v>
          </cell>
          <cell r="O4291" t="str">
            <v>N/A</v>
          </cell>
          <cell r="T4291">
            <v>92904394.193458006</v>
          </cell>
        </row>
        <row r="4292">
          <cell r="F4292" t="str">
            <v>B-20</v>
          </cell>
          <cell r="G4292" t="str">
            <v>TRA</v>
          </cell>
          <cell r="I4292" t="str">
            <v>Energy</v>
          </cell>
          <cell r="J4292" t="str">
            <v>Summer</v>
          </cell>
          <cell r="K4292" t="str">
            <v>Part Peak</v>
          </cell>
          <cell r="O4292" t="str">
            <v>N/A</v>
          </cell>
          <cell r="T4292">
            <v>15473309.150085</v>
          </cell>
        </row>
        <row r="4293">
          <cell r="F4293" t="str">
            <v>B-20</v>
          </cell>
          <cell r="G4293" t="str">
            <v>TRA</v>
          </cell>
          <cell r="I4293" t="str">
            <v>Energy</v>
          </cell>
          <cell r="J4293" t="str">
            <v>Summer</v>
          </cell>
          <cell r="K4293" t="str">
            <v>Part Peak</v>
          </cell>
          <cell r="O4293" t="str">
            <v>N/A</v>
          </cell>
          <cell r="T4293">
            <v>110632883.699058</v>
          </cell>
        </row>
        <row r="4294">
          <cell r="F4294" t="str">
            <v>B-20</v>
          </cell>
          <cell r="G4294" t="str">
            <v>TRA</v>
          </cell>
          <cell r="I4294" t="str">
            <v>Energy</v>
          </cell>
          <cell r="J4294" t="str">
            <v>Summer</v>
          </cell>
          <cell r="K4294" t="str">
            <v>Peak</v>
          </cell>
          <cell r="O4294" t="str">
            <v>N/A</v>
          </cell>
          <cell r="T4294">
            <v>121418091.312995</v>
          </cell>
        </row>
        <row r="4295">
          <cell r="F4295" t="str">
            <v>B-20</v>
          </cell>
          <cell r="G4295" t="str">
            <v>TRA</v>
          </cell>
          <cell r="I4295" t="str">
            <v>Energy</v>
          </cell>
          <cell r="J4295" t="str">
            <v>Summer</v>
          </cell>
          <cell r="K4295" t="str">
            <v>Peak</v>
          </cell>
          <cell r="O4295" t="str">
            <v>N/A</v>
          </cell>
          <cell r="T4295">
            <v>19971281.271438003</v>
          </cell>
        </row>
        <row r="4296">
          <cell r="F4296" t="str">
            <v>B-20</v>
          </cell>
          <cell r="G4296" t="str">
            <v>TRA</v>
          </cell>
          <cell r="I4296" t="str">
            <v>Energy</v>
          </cell>
          <cell r="J4296" t="str">
            <v>Summer</v>
          </cell>
          <cell r="K4296" t="str">
            <v>Peak</v>
          </cell>
          <cell r="O4296" t="str">
            <v>N/A</v>
          </cell>
          <cell r="T4296">
            <v>140202848.81195599</v>
          </cell>
        </row>
        <row r="4297">
          <cell r="F4297" t="str">
            <v>B-20</v>
          </cell>
          <cell r="G4297" t="str">
            <v>TRA</v>
          </cell>
          <cell r="I4297" t="str">
            <v>Energy</v>
          </cell>
          <cell r="J4297" t="str">
            <v>Winter</v>
          </cell>
          <cell r="K4297" t="str">
            <v>Off Peak</v>
          </cell>
          <cell r="O4297" t="str">
            <v>N/A</v>
          </cell>
          <cell r="T4297">
            <v>721995748.60715806</v>
          </cell>
        </row>
        <row r="4298">
          <cell r="F4298" t="str">
            <v>B-20</v>
          </cell>
          <cell r="G4298" t="str">
            <v>TRA</v>
          </cell>
          <cell r="I4298" t="str">
            <v>Energy</v>
          </cell>
          <cell r="J4298" t="str">
            <v>Winter</v>
          </cell>
          <cell r="K4298" t="str">
            <v>Off Peak</v>
          </cell>
          <cell r="O4298" t="str">
            <v>N/A</v>
          </cell>
          <cell r="T4298">
            <v>131362336.58151001</v>
          </cell>
        </row>
        <row r="4299">
          <cell r="F4299" t="str">
            <v>B-20</v>
          </cell>
          <cell r="G4299" t="str">
            <v>TRA</v>
          </cell>
          <cell r="I4299" t="str">
            <v>Energy</v>
          </cell>
          <cell r="J4299" t="str">
            <v>Winter</v>
          </cell>
          <cell r="K4299" t="str">
            <v>Off Peak</v>
          </cell>
          <cell r="O4299" t="str">
            <v>N/A</v>
          </cell>
          <cell r="T4299">
            <v>768238608.42062497</v>
          </cell>
        </row>
        <row r="4300">
          <cell r="F4300" t="str">
            <v>B-20</v>
          </cell>
          <cell r="G4300" t="str">
            <v>TRA</v>
          </cell>
          <cell r="I4300" t="str">
            <v>Energy</v>
          </cell>
          <cell r="J4300" t="str">
            <v>Winter</v>
          </cell>
          <cell r="K4300" t="str">
            <v>Part Peak</v>
          </cell>
          <cell r="O4300" t="str">
            <v>N/A</v>
          </cell>
          <cell r="T4300">
            <v>214644287.38266301</v>
          </cell>
        </row>
        <row r="4301">
          <cell r="F4301" t="str">
            <v>B-20</v>
          </cell>
          <cell r="G4301" t="str">
            <v>TRA</v>
          </cell>
          <cell r="I4301" t="str">
            <v>Energy</v>
          </cell>
          <cell r="J4301" t="str">
            <v>Winter</v>
          </cell>
          <cell r="K4301" t="str">
            <v>Part Peak</v>
          </cell>
          <cell r="O4301" t="str">
            <v>N/A</v>
          </cell>
          <cell r="T4301">
            <v>36346487.770593002</v>
          </cell>
        </row>
        <row r="4302">
          <cell r="F4302" t="str">
            <v>B-20</v>
          </cell>
          <cell r="G4302" t="str">
            <v>TRA</v>
          </cell>
          <cell r="I4302" t="str">
            <v>Energy</v>
          </cell>
          <cell r="J4302" t="str">
            <v>Winter</v>
          </cell>
          <cell r="K4302" t="str">
            <v>Part Peak</v>
          </cell>
          <cell r="O4302" t="str">
            <v>N/A</v>
          </cell>
          <cell r="T4302">
            <v>226409509.28762501</v>
          </cell>
        </row>
        <row r="4303">
          <cell r="F4303" t="str">
            <v>B-20</v>
          </cell>
          <cell r="G4303" t="str">
            <v>TRA</v>
          </cell>
          <cell r="I4303" t="str">
            <v>Energy</v>
          </cell>
          <cell r="J4303" t="str">
            <v>Winter</v>
          </cell>
          <cell r="K4303" t="str">
            <v>Super Off</v>
          </cell>
          <cell r="O4303" t="str">
            <v>N/A</v>
          </cell>
          <cell r="T4303">
            <v>71583375.111194</v>
          </cell>
        </row>
        <row r="4304">
          <cell r="F4304" t="str">
            <v>B-20</v>
          </cell>
          <cell r="G4304" t="str">
            <v>TRA</v>
          </cell>
          <cell r="I4304" t="str">
            <v>Energy</v>
          </cell>
          <cell r="J4304" t="str">
            <v>Winter</v>
          </cell>
          <cell r="K4304" t="str">
            <v>Super Off</v>
          </cell>
          <cell r="O4304" t="str">
            <v>N/A</v>
          </cell>
          <cell r="T4304">
            <v>13662328.837203</v>
          </cell>
        </row>
        <row r="4305">
          <cell r="F4305" t="str">
            <v>B-20</v>
          </cell>
          <cell r="G4305" t="str">
            <v>TRA</v>
          </cell>
          <cell r="I4305" t="str">
            <v>Energy</v>
          </cell>
          <cell r="J4305" t="str">
            <v>Winter</v>
          </cell>
          <cell r="K4305" t="str">
            <v>Super Off</v>
          </cell>
          <cell r="O4305" t="str">
            <v>N/A</v>
          </cell>
          <cell r="T4305">
            <v>84871877.551928014</v>
          </cell>
        </row>
        <row r="4306">
          <cell r="F4306" t="str">
            <v>B-20</v>
          </cell>
          <cell r="G4306" t="str">
            <v>TRA</v>
          </cell>
          <cell r="I4306" t="str">
            <v>Energy</v>
          </cell>
          <cell r="J4306" t="str">
            <v>Summer</v>
          </cell>
          <cell r="K4306" t="str">
            <v>Off Peak</v>
          </cell>
          <cell r="O4306" t="str">
            <v>N/A</v>
          </cell>
          <cell r="T4306">
            <v>358222535.69158798</v>
          </cell>
        </row>
        <row r="4307">
          <cell r="F4307" t="str">
            <v>B-20</v>
          </cell>
          <cell r="G4307" t="str">
            <v>TRA</v>
          </cell>
          <cell r="I4307" t="str">
            <v>Energy</v>
          </cell>
          <cell r="J4307" t="str">
            <v>Summer</v>
          </cell>
          <cell r="K4307" t="str">
            <v>Off Peak</v>
          </cell>
          <cell r="O4307" t="str">
            <v>N/A</v>
          </cell>
          <cell r="T4307">
            <v>61813512.408894002</v>
          </cell>
        </row>
        <row r="4308">
          <cell r="F4308" t="str">
            <v>B-20</v>
          </cell>
          <cell r="G4308" t="str">
            <v>TRA</v>
          </cell>
          <cell r="I4308" t="str">
            <v>Energy</v>
          </cell>
          <cell r="J4308" t="str">
            <v>Summer</v>
          </cell>
          <cell r="K4308" t="str">
            <v>Off Peak</v>
          </cell>
          <cell r="O4308" t="str">
            <v>N/A</v>
          </cell>
          <cell r="T4308">
            <v>425202700.400913</v>
          </cell>
        </row>
        <row r="4309">
          <cell r="F4309" t="str">
            <v>B-20</v>
          </cell>
          <cell r="G4309" t="str">
            <v>TRA</v>
          </cell>
          <cell r="I4309" t="str">
            <v>Energy</v>
          </cell>
          <cell r="J4309" t="str">
            <v>Summer</v>
          </cell>
          <cell r="K4309" t="str">
            <v>Part Peak</v>
          </cell>
          <cell r="O4309" t="str">
            <v>N/A</v>
          </cell>
          <cell r="T4309">
            <v>92904394.193458006</v>
          </cell>
        </row>
        <row r="4310">
          <cell r="F4310" t="str">
            <v>B-20</v>
          </cell>
          <cell r="G4310" t="str">
            <v>TRA</v>
          </cell>
          <cell r="I4310" t="str">
            <v>Energy</v>
          </cell>
          <cell r="J4310" t="str">
            <v>Summer</v>
          </cell>
          <cell r="K4310" t="str">
            <v>Part Peak</v>
          </cell>
          <cell r="O4310" t="str">
            <v>N/A</v>
          </cell>
          <cell r="T4310">
            <v>15473309.150085</v>
          </cell>
        </row>
        <row r="4311">
          <cell r="F4311" t="str">
            <v>B-20</v>
          </cell>
          <cell r="G4311" t="str">
            <v>TRA</v>
          </cell>
          <cell r="I4311" t="str">
            <v>Energy</v>
          </cell>
          <cell r="J4311" t="str">
            <v>Summer</v>
          </cell>
          <cell r="K4311" t="str">
            <v>Part Peak</v>
          </cell>
          <cell r="O4311" t="str">
            <v>N/A</v>
          </cell>
          <cell r="T4311">
            <v>110632883.699058</v>
          </cell>
        </row>
        <row r="4312">
          <cell r="F4312" t="str">
            <v>B-20</v>
          </cell>
          <cell r="G4312" t="str">
            <v>TRA</v>
          </cell>
          <cell r="I4312" t="str">
            <v>Energy</v>
          </cell>
          <cell r="J4312" t="str">
            <v>Summer</v>
          </cell>
          <cell r="K4312" t="str">
            <v>Peak</v>
          </cell>
          <cell r="O4312" t="str">
            <v>N/A</v>
          </cell>
          <cell r="T4312">
            <v>121418091.312995</v>
          </cell>
        </row>
        <row r="4313">
          <cell r="F4313" t="str">
            <v>B-20</v>
          </cell>
          <cell r="G4313" t="str">
            <v>TRA</v>
          </cell>
          <cell r="I4313" t="str">
            <v>Energy</v>
          </cell>
          <cell r="J4313" t="str">
            <v>Summer</v>
          </cell>
          <cell r="K4313" t="str">
            <v>Peak</v>
          </cell>
          <cell r="O4313" t="str">
            <v>N/A</v>
          </cell>
          <cell r="T4313">
            <v>19971281.271438003</v>
          </cell>
        </row>
        <row r="4314">
          <cell r="F4314" t="str">
            <v>B-20</v>
          </cell>
          <cell r="G4314" t="str">
            <v>TRA</v>
          </cell>
          <cell r="I4314" t="str">
            <v>Energy</v>
          </cell>
          <cell r="J4314" t="str">
            <v>Summer</v>
          </cell>
          <cell r="K4314" t="str">
            <v>Peak</v>
          </cell>
          <cell r="O4314" t="str">
            <v>N/A</v>
          </cell>
          <cell r="T4314">
            <v>140202848.81195599</v>
          </cell>
        </row>
        <row r="4315">
          <cell r="F4315" t="str">
            <v>B-20</v>
          </cell>
          <cell r="G4315" t="str">
            <v>TRA</v>
          </cell>
          <cell r="I4315" t="str">
            <v>Energy</v>
          </cell>
          <cell r="J4315" t="str">
            <v>Winter</v>
          </cell>
          <cell r="K4315" t="str">
            <v>Off Peak</v>
          </cell>
          <cell r="O4315" t="str">
            <v>N/A</v>
          </cell>
          <cell r="T4315">
            <v>721995748.60715806</v>
          </cell>
        </row>
        <row r="4316">
          <cell r="F4316" t="str">
            <v>B-20</v>
          </cell>
          <cell r="G4316" t="str">
            <v>TRA</v>
          </cell>
          <cell r="I4316" t="str">
            <v>Energy</v>
          </cell>
          <cell r="J4316" t="str">
            <v>Winter</v>
          </cell>
          <cell r="K4316" t="str">
            <v>Off Peak</v>
          </cell>
          <cell r="O4316" t="str">
            <v>N/A</v>
          </cell>
          <cell r="T4316">
            <v>131362336.58151001</v>
          </cell>
        </row>
        <row r="4317">
          <cell r="F4317" t="str">
            <v>B-20</v>
          </cell>
          <cell r="G4317" t="str">
            <v>TRA</v>
          </cell>
          <cell r="I4317" t="str">
            <v>Energy</v>
          </cell>
          <cell r="J4317" t="str">
            <v>Winter</v>
          </cell>
          <cell r="K4317" t="str">
            <v>Off Peak</v>
          </cell>
          <cell r="O4317" t="str">
            <v>N/A</v>
          </cell>
          <cell r="T4317">
            <v>768238608.42062497</v>
          </cell>
        </row>
        <row r="4318">
          <cell r="F4318" t="str">
            <v>B-20</v>
          </cell>
          <cell r="G4318" t="str">
            <v>TRA</v>
          </cell>
          <cell r="I4318" t="str">
            <v>Energy</v>
          </cell>
          <cell r="J4318" t="str">
            <v>Winter</v>
          </cell>
          <cell r="K4318" t="str">
            <v>Part Peak</v>
          </cell>
          <cell r="O4318" t="str">
            <v>N/A</v>
          </cell>
          <cell r="T4318">
            <v>214644287.38266301</v>
          </cell>
        </row>
        <row r="4319">
          <cell r="F4319" t="str">
            <v>B-20</v>
          </cell>
          <cell r="G4319" t="str">
            <v>TRA</v>
          </cell>
          <cell r="I4319" t="str">
            <v>Energy</v>
          </cell>
          <cell r="J4319" t="str">
            <v>Winter</v>
          </cell>
          <cell r="K4319" t="str">
            <v>Part Peak</v>
          </cell>
          <cell r="O4319" t="str">
            <v>N/A</v>
          </cell>
          <cell r="T4319">
            <v>36346487.770593002</v>
          </cell>
        </row>
        <row r="4320">
          <cell r="F4320" t="str">
            <v>B-20</v>
          </cell>
          <cell r="G4320" t="str">
            <v>TRA</v>
          </cell>
          <cell r="I4320" t="str">
            <v>Energy</v>
          </cell>
          <cell r="J4320" t="str">
            <v>Winter</v>
          </cell>
          <cell r="K4320" t="str">
            <v>Part Peak</v>
          </cell>
          <cell r="O4320" t="str">
            <v>N/A</v>
          </cell>
          <cell r="T4320">
            <v>226409509.28762501</v>
          </cell>
        </row>
        <row r="4321">
          <cell r="F4321" t="str">
            <v>B-20</v>
          </cell>
          <cell r="G4321" t="str">
            <v>TRA</v>
          </cell>
          <cell r="I4321" t="str">
            <v>Energy</v>
          </cell>
          <cell r="J4321" t="str">
            <v>Winter</v>
          </cell>
          <cell r="K4321" t="str">
            <v>Super Off</v>
          </cell>
          <cell r="O4321" t="str">
            <v>N/A</v>
          </cell>
          <cell r="T4321">
            <v>71583375.111194</v>
          </cell>
        </row>
        <row r="4322">
          <cell r="F4322" t="str">
            <v>B-20</v>
          </cell>
          <cell r="G4322" t="str">
            <v>TRA</v>
          </cell>
          <cell r="I4322" t="str">
            <v>Energy</v>
          </cell>
          <cell r="J4322" t="str">
            <v>Winter</v>
          </cell>
          <cell r="K4322" t="str">
            <v>Super Off</v>
          </cell>
          <cell r="O4322" t="str">
            <v>N/A</v>
          </cell>
          <cell r="T4322">
            <v>13662328.837203</v>
          </cell>
        </row>
        <row r="4323">
          <cell r="F4323" t="str">
            <v>B-20</v>
          </cell>
          <cell r="G4323" t="str">
            <v>TRA</v>
          </cell>
          <cell r="I4323" t="str">
            <v>Energy</v>
          </cell>
          <cell r="J4323" t="str">
            <v>Winter</v>
          </cell>
          <cell r="K4323" t="str">
            <v>Super Off</v>
          </cell>
          <cell r="O4323" t="str">
            <v>N/A</v>
          </cell>
          <cell r="T4323">
            <v>84871877.551928014</v>
          </cell>
        </row>
        <row r="4324">
          <cell r="F4324" t="str">
            <v>B-20</v>
          </cell>
          <cell r="G4324" t="str">
            <v>Trans</v>
          </cell>
          <cell r="I4324" t="str">
            <v>Demand</v>
          </cell>
          <cell r="J4324" t="str">
            <v>Summer</v>
          </cell>
          <cell r="K4324" t="str">
            <v>Maximum kW</v>
          </cell>
          <cell r="O4324" t="str">
            <v>N/A</v>
          </cell>
          <cell r="T4324">
            <v>1295273.3869449999</v>
          </cell>
        </row>
        <row r="4325">
          <cell r="F4325" t="str">
            <v>B-20</v>
          </cell>
          <cell r="G4325" t="str">
            <v>Trans</v>
          </cell>
          <cell r="I4325" t="str">
            <v>Demand</v>
          </cell>
          <cell r="J4325" t="str">
            <v>Summer</v>
          </cell>
          <cell r="K4325" t="str">
            <v>Maximum kW</v>
          </cell>
          <cell r="O4325" t="str">
            <v>N/A</v>
          </cell>
          <cell r="T4325">
            <v>248327.71651500001</v>
          </cell>
        </row>
        <row r="4326">
          <cell r="F4326" t="str">
            <v>B-20</v>
          </cell>
          <cell r="G4326" t="str">
            <v>Trans</v>
          </cell>
          <cell r="I4326" t="str">
            <v>Demand</v>
          </cell>
          <cell r="J4326" t="str">
            <v>Summer</v>
          </cell>
          <cell r="K4326" t="str">
            <v>Maximum kW</v>
          </cell>
          <cell r="O4326" t="str">
            <v>N/A</v>
          </cell>
          <cell r="T4326">
            <v>1461593.9014030001</v>
          </cell>
        </row>
        <row r="4327">
          <cell r="F4327" t="str">
            <v>B-20</v>
          </cell>
          <cell r="G4327" t="str">
            <v>Trans</v>
          </cell>
          <cell r="I4327" t="str">
            <v>Demand</v>
          </cell>
          <cell r="J4327" t="str">
            <v>Summer</v>
          </cell>
          <cell r="K4327" t="str">
            <v>Part Peak</v>
          </cell>
          <cell r="O4327" t="str">
            <v>N/A</v>
          </cell>
          <cell r="T4327">
            <v>1184852.122555</v>
          </cell>
        </row>
        <row r="4328">
          <cell r="F4328" t="str">
            <v>B-20</v>
          </cell>
          <cell r="G4328" t="str">
            <v>Trans</v>
          </cell>
          <cell r="I4328" t="str">
            <v>Demand</v>
          </cell>
          <cell r="J4328" t="str">
            <v>Summer</v>
          </cell>
          <cell r="K4328" t="str">
            <v>Part Peak</v>
          </cell>
          <cell r="O4328" t="str">
            <v>N/A</v>
          </cell>
          <cell r="T4328">
            <v>231750.41877700001</v>
          </cell>
        </row>
        <row r="4329">
          <cell r="F4329" t="str">
            <v>B-20</v>
          </cell>
          <cell r="G4329" t="str">
            <v>Trans</v>
          </cell>
          <cell r="I4329" t="str">
            <v>Demand</v>
          </cell>
          <cell r="J4329" t="str">
            <v>Summer</v>
          </cell>
          <cell r="K4329" t="str">
            <v>Part Peak</v>
          </cell>
          <cell r="O4329" t="str">
            <v>N/A</v>
          </cell>
          <cell r="T4329">
            <v>1376901.119775</v>
          </cell>
        </row>
        <row r="4330">
          <cell r="F4330" t="str">
            <v>B-20</v>
          </cell>
          <cell r="G4330" t="str">
            <v>Trans</v>
          </cell>
          <cell r="I4330" t="str">
            <v>Demand</v>
          </cell>
          <cell r="J4330" t="str">
            <v>Summer</v>
          </cell>
          <cell r="K4330" t="str">
            <v>Peak</v>
          </cell>
          <cell r="O4330" t="str">
            <v>N/A</v>
          </cell>
          <cell r="T4330">
            <v>1295356.129305</v>
          </cell>
        </row>
        <row r="4331">
          <cell r="F4331" t="str">
            <v>B-20</v>
          </cell>
          <cell r="G4331" t="str">
            <v>Trans</v>
          </cell>
          <cell r="I4331" t="str">
            <v>Demand</v>
          </cell>
          <cell r="J4331" t="str">
            <v>Summer</v>
          </cell>
          <cell r="K4331" t="str">
            <v>Peak</v>
          </cell>
          <cell r="O4331" t="str">
            <v>N/A</v>
          </cell>
          <cell r="T4331">
            <v>246143.375218</v>
          </cell>
        </row>
        <row r="4332">
          <cell r="F4332" t="str">
            <v>B-20</v>
          </cell>
          <cell r="G4332" t="str">
            <v>Trans</v>
          </cell>
          <cell r="I4332" t="str">
            <v>Demand</v>
          </cell>
          <cell r="J4332" t="str">
            <v>Summer</v>
          </cell>
          <cell r="K4332" t="str">
            <v>Peak</v>
          </cell>
          <cell r="O4332" t="str">
            <v>N/A</v>
          </cell>
          <cell r="T4332">
            <v>1457966.6457750001</v>
          </cell>
        </row>
        <row r="4333">
          <cell r="F4333" t="str">
            <v>B-20</v>
          </cell>
          <cell r="G4333" t="str">
            <v>Trans</v>
          </cell>
          <cell r="I4333" t="str">
            <v>Demand</v>
          </cell>
          <cell r="J4333" t="str">
            <v>Winter</v>
          </cell>
          <cell r="K4333" t="str">
            <v>Maximum kW</v>
          </cell>
          <cell r="O4333" t="str">
            <v>N/A</v>
          </cell>
          <cell r="T4333">
            <v>2300330.8955490002</v>
          </cell>
        </row>
        <row r="4334">
          <cell r="F4334" t="str">
            <v>B-20</v>
          </cell>
          <cell r="G4334" t="str">
            <v>Trans</v>
          </cell>
          <cell r="I4334" t="str">
            <v>Demand</v>
          </cell>
          <cell r="J4334" t="str">
            <v>Winter</v>
          </cell>
          <cell r="K4334" t="str">
            <v>Maximum kW</v>
          </cell>
          <cell r="O4334" t="str">
            <v>N/A</v>
          </cell>
          <cell r="T4334">
            <v>490743.50725099997</v>
          </cell>
        </row>
        <row r="4335">
          <cell r="F4335" t="str">
            <v>B-20</v>
          </cell>
          <cell r="G4335" t="str">
            <v>Trans</v>
          </cell>
          <cell r="I4335" t="str">
            <v>Demand</v>
          </cell>
          <cell r="J4335" t="str">
            <v>Winter</v>
          </cell>
          <cell r="K4335" t="str">
            <v>Maximum kW</v>
          </cell>
          <cell r="O4335" t="str">
            <v>N/A</v>
          </cell>
          <cell r="T4335">
            <v>2453872.35745</v>
          </cell>
        </row>
        <row r="4336">
          <cell r="F4336" t="str">
            <v>B-20</v>
          </cell>
          <cell r="G4336" t="str">
            <v>Trans</v>
          </cell>
          <cell r="I4336" t="str">
            <v>Demand</v>
          </cell>
          <cell r="J4336" t="str">
            <v>Winter</v>
          </cell>
          <cell r="K4336" t="str">
            <v>Part Peak</v>
          </cell>
          <cell r="O4336" t="str">
            <v>N/A</v>
          </cell>
          <cell r="T4336">
            <v>2286531.1766690002</v>
          </cell>
        </row>
        <row r="4337">
          <cell r="F4337" t="str">
            <v>B-20</v>
          </cell>
          <cell r="G4337" t="str">
            <v>Trans</v>
          </cell>
          <cell r="I4337" t="str">
            <v>Demand</v>
          </cell>
          <cell r="J4337" t="str">
            <v>Winter</v>
          </cell>
          <cell r="K4337" t="str">
            <v>Part Peak</v>
          </cell>
          <cell r="O4337" t="str">
            <v>N/A</v>
          </cell>
          <cell r="T4337">
            <v>480395.84451600001</v>
          </cell>
        </row>
        <row r="4338">
          <cell r="F4338" t="str">
            <v>B-20</v>
          </cell>
          <cell r="G4338" t="str">
            <v>Trans</v>
          </cell>
          <cell r="I4338" t="str">
            <v>Demand</v>
          </cell>
          <cell r="J4338" t="str">
            <v>Winter</v>
          </cell>
          <cell r="K4338" t="str">
            <v>Part Peak</v>
          </cell>
          <cell r="O4338" t="str">
            <v>N/A</v>
          </cell>
          <cell r="T4338">
            <v>2390541.1344440002</v>
          </cell>
        </row>
        <row r="4339">
          <cell r="F4339" t="str">
            <v>B-20</v>
          </cell>
          <cell r="G4339" t="str">
            <v>Trans</v>
          </cell>
          <cell r="I4339" t="str">
            <v>Energy</v>
          </cell>
          <cell r="J4339" t="str">
            <v>Summer</v>
          </cell>
          <cell r="K4339" t="str">
            <v>Off Peak</v>
          </cell>
          <cell r="O4339" t="str">
            <v>N/A</v>
          </cell>
          <cell r="T4339">
            <v>358222535.69158798</v>
          </cell>
        </row>
        <row r="4340">
          <cell r="F4340" t="str">
            <v>B-20</v>
          </cell>
          <cell r="G4340" t="str">
            <v>Trans</v>
          </cell>
          <cell r="I4340" t="str">
            <v>Energy</v>
          </cell>
          <cell r="J4340" t="str">
            <v>Summer</v>
          </cell>
          <cell r="K4340" t="str">
            <v>Off Peak</v>
          </cell>
          <cell r="O4340" t="str">
            <v>N/A</v>
          </cell>
          <cell r="T4340">
            <v>61813512.408894002</v>
          </cell>
        </row>
        <row r="4341">
          <cell r="F4341" t="str">
            <v>B-20</v>
          </cell>
          <cell r="G4341" t="str">
            <v>Trans</v>
          </cell>
          <cell r="I4341" t="str">
            <v>Energy</v>
          </cell>
          <cell r="J4341" t="str">
            <v>Summer</v>
          </cell>
          <cell r="K4341" t="str">
            <v>Off Peak</v>
          </cell>
          <cell r="O4341" t="str">
            <v>N/A</v>
          </cell>
          <cell r="T4341">
            <v>425202700.400913</v>
          </cell>
        </row>
        <row r="4342">
          <cell r="F4342" t="str">
            <v>B-20</v>
          </cell>
          <cell r="G4342" t="str">
            <v>Trans</v>
          </cell>
          <cell r="I4342" t="str">
            <v>Energy</v>
          </cell>
          <cell r="J4342" t="str">
            <v>Summer</v>
          </cell>
          <cell r="K4342" t="str">
            <v>Part Peak</v>
          </cell>
          <cell r="O4342" t="str">
            <v>N/A</v>
          </cell>
          <cell r="T4342">
            <v>92904394.193458006</v>
          </cell>
        </row>
        <row r="4343">
          <cell r="F4343" t="str">
            <v>B-20</v>
          </cell>
          <cell r="G4343" t="str">
            <v>Trans</v>
          </cell>
          <cell r="I4343" t="str">
            <v>Energy</v>
          </cell>
          <cell r="J4343" t="str">
            <v>Summer</v>
          </cell>
          <cell r="K4343" t="str">
            <v>Part Peak</v>
          </cell>
          <cell r="O4343" t="str">
            <v>N/A</v>
          </cell>
          <cell r="T4343">
            <v>15473309.150085</v>
          </cell>
        </row>
        <row r="4344">
          <cell r="F4344" t="str">
            <v>B-20</v>
          </cell>
          <cell r="G4344" t="str">
            <v>Trans</v>
          </cell>
          <cell r="I4344" t="str">
            <v>Energy</v>
          </cell>
          <cell r="J4344" t="str">
            <v>Summer</v>
          </cell>
          <cell r="K4344" t="str">
            <v>Part Peak</v>
          </cell>
          <cell r="O4344" t="str">
            <v>N/A</v>
          </cell>
          <cell r="T4344">
            <v>110632883.699058</v>
          </cell>
        </row>
        <row r="4345">
          <cell r="F4345" t="str">
            <v>B-20</v>
          </cell>
          <cell r="G4345" t="str">
            <v>Trans</v>
          </cell>
          <cell r="I4345" t="str">
            <v>Energy</v>
          </cell>
          <cell r="J4345" t="str">
            <v>Summer</v>
          </cell>
          <cell r="K4345" t="str">
            <v>Peak</v>
          </cell>
          <cell r="O4345" t="str">
            <v>N/A</v>
          </cell>
          <cell r="T4345">
            <v>121418091.312995</v>
          </cell>
        </row>
        <row r="4346">
          <cell r="F4346" t="str">
            <v>B-20</v>
          </cell>
          <cell r="G4346" t="str">
            <v>Trans</v>
          </cell>
          <cell r="I4346" t="str">
            <v>Energy</v>
          </cell>
          <cell r="J4346" t="str">
            <v>Summer</v>
          </cell>
          <cell r="K4346" t="str">
            <v>Peak</v>
          </cell>
          <cell r="O4346" t="str">
            <v>N/A</v>
          </cell>
          <cell r="T4346">
            <v>19971281.271438003</v>
          </cell>
        </row>
        <row r="4347">
          <cell r="F4347" t="str">
            <v>B-20</v>
          </cell>
          <cell r="G4347" t="str">
            <v>Trans</v>
          </cell>
          <cell r="I4347" t="str">
            <v>Energy</v>
          </cell>
          <cell r="J4347" t="str">
            <v>Summer</v>
          </cell>
          <cell r="K4347" t="str">
            <v>Peak</v>
          </cell>
          <cell r="O4347" t="str">
            <v>N/A</v>
          </cell>
          <cell r="T4347">
            <v>140202848.81195599</v>
          </cell>
        </row>
        <row r="4348">
          <cell r="F4348" t="str">
            <v>B-20</v>
          </cell>
          <cell r="G4348" t="str">
            <v>Trans</v>
          </cell>
          <cell r="I4348" t="str">
            <v>Energy</v>
          </cell>
          <cell r="J4348" t="str">
            <v>Winter</v>
          </cell>
          <cell r="K4348" t="str">
            <v>Off Peak</v>
          </cell>
          <cell r="O4348" t="str">
            <v>N/A</v>
          </cell>
          <cell r="T4348">
            <v>721995748.60715806</v>
          </cell>
        </row>
        <row r="4349">
          <cell r="F4349" t="str">
            <v>B-20</v>
          </cell>
          <cell r="G4349" t="str">
            <v>Trans</v>
          </cell>
          <cell r="I4349" t="str">
            <v>Energy</v>
          </cell>
          <cell r="J4349" t="str">
            <v>Winter</v>
          </cell>
          <cell r="K4349" t="str">
            <v>Off Peak</v>
          </cell>
          <cell r="O4349" t="str">
            <v>N/A</v>
          </cell>
          <cell r="T4349">
            <v>131362336.58151001</v>
          </cell>
        </row>
        <row r="4350">
          <cell r="F4350" t="str">
            <v>B-20</v>
          </cell>
          <cell r="G4350" t="str">
            <v>Trans</v>
          </cell>
          <cell r="I4350" t="str">
            <v>Energy</v>
          </cell>
          <cell r="J4350" t="str">
            <v>Winter</v>
          </cell>
          <cell r="K4350" t="str">
            <v>Off Peak</v>
          </cell>
          <cell r="O4350" t="str">
            <v>N/A</v>
          </cell>
          <cell r="T4350">
            <v>768238608.42062497</v>
          </cell>
        </row>
        <row r="4351">
          <cell r="F4351" t="str">
            <v>B-20</v>
          </cell>
          <cell r="G4351" t="str">
            <v>Trans</v>
          </cell>
          <cell r="I4351" t="str">
            <v>Energy</v>
          </cell>
          <cell r="J4351" t="str">
            <v>Winter</v>
          </cell>
          <cell r="K4351" t="str">
            <v>Part Peak</v>
          </cell>
          <cell r="O4351" t="str">
            <v>N/A</v>
          </cell>
          <cell r="T4351">
            <v>214644287.38266301</v>
          </cell>
        </row>
        <row r="4352">
          <cell r="F4352" t="str">
            <v>B-20</v>
          </cell>
          <cell r="G4352" t="str">
            <v>Trans</v>
          </cell>
          <cell r="I4352" t="str">
            <v>Energy</v>
          </cell>
          <cell r="J4352" t="str">
            <v>Winter</v>
          </cell>
          <cell r="K4352" t="str">
            <v>Part Peak</v>
          </cell>
          <cell r="O4352" t="str">
            <v>N/A</v>
          </cell>
          <cell r="T4352">
            <v>36346487.770593002</v>
          </cell>
        </row>
        <row r="4353">
          <cell r="F4353" t="str">
            <v>B-20</v>
          </cell>
          <cell r="G4353" t="str">
            <v>Trans</v>
          </cell>
          <cell r="I4353" t="str">
            <v>Energy</v>
          </cell>
          <cell r="J4353" t="str">
            <v>Winter</v>
          </cell>
          <cell r="K4353" t="str">
            <v>Part Peak</v>
          </cell>
          <cell r="O4353" t="str">
            <v>N/A</v>
          </cell>
          <cell r="T4353">
            <v>226409509.28762501</v>
          </cell>
        </row>
        <row r="4354">
          <cell r="F4354" t="str">
            <v>B-20</v>
          </cell>
          <cell r="G4354" t="str">
            <v>Trans</v>
          </cell>
          <cell r="I4354" t="str">
            <v>Energy</v>
          </cell>
          <cell r="J4354" t="str">
            <v>Winter</v>
          </cell>
          <cell r="K4354" t="str">
            <v>Super Off</v>
          </cell>
          <cell r="O4354" t="str">
            <v>N/A</v>
          </cell>
          <cell r="T4354">
            <v>71583375.111194</v>
          </cell>
        </row>
        <row r="4355">
          <cell r="F4355" t="str">
            <v>B-20</v>
          </cell>
          <cell r="G4355" t="str">
            <v>Trans</v>
          </cell>
          <cell r="I4355" t="str">
            <v>Energy</v>
          </cell>
          <cell r="J4355" t="str">
            <v>Winter</v>
          </cell>
          <cell r="K4355" t="str">
            <v>Super Off</v>
          </cell>
          <cell r="O4355" t="str">
            <v>N/A</v>
          </cell>
          <cell r="T4355">
            <v>13662328.837203</v>
          </cell>
        </row>
        <row r="4356">
          <cell r="F4356" t="str">
            <v>B-20</v>
          </cell>
          <cell r="G4356" t="str">
            <v>Trans</v>
          </cell>
          <cell r="I4356" t="str">
            <v>Energy</v>
          </cell>
          <cell r="J4356" t="str">
            <v>Winter</v>
          </cell>
          <cell r="K4356" t="str">
            <v>Super Off</v>
          </cell>
          <cell r="O4356" t="str">
            <v>N/A</v>
          </cell>
          <cell r="T4356">
            <v>84871877.551928014</v>
          </cell>
        </row>
        <row r="4357">
          <cell r="F4357" t="str">
            <v>B-20</v>
          </cell>
          <cell r="G4357" t="str">
            <v>Trans</v>
          </cell>
          <cell r="I4357" t="str">
            <v>Other Standby Revenue</v>
          </cell>
          <cell r="J4357" t="str">
            <v>N/A</v>
          </cell>
          <cell r="K4357" t="str">
            <v>N/A</v>
          </cell>
          <cell r="O4357" t="str">
            <v>N/A</v>
          </cell>
          <cell r="T4357">
            <v>434263.99387000001</v>
          </cell>
        </row>
        <row r="4358">
          <cell r="F4358" t="str">
            <v>B-20</v>
          </cell>
          <cell r="G4358" t="str">
            <v>Trans</v>
          </cell>
          <cell r="I4358" t="str">
            <v>Other Standby Revenue</v>
          </cell>
          <cell r="J4358" t="str">
            <v>N/A</v>
          </cell>
          <cell r="K4358" t="str">
            <v>N/A</v>
          </cell>
          <cell r="O4358" t="str">
            <v>N/A</v>
          </cell>
          <cell r="T4358">
            <v>0</v>
          </cell>
        </row>
        <row r="4359">
          <cell r="F4359" t="str">
            <v>B-20</v>
          </cell>
          <cell r="G4359" t="str">
            <v>Trans</v>
          </cell>
          <cell r="I4359" t="str">
            <v>Other Standby Revenue</v>
          </cell>
          <cell r="J4359" t="str">
            <v>N/A</v>
          </cell>
          <cell r="K4359" t="str">
            <v>N/A</v>
          </cell>
          <cell r="O4359" t="str">
            <v>N/A</v>
          </cell>
          <cell r="T4359">
            <v>1845297.7305119999</v>
          </cell>
        </row>
        <row r="4360">
          <cell r="F4360" t="str">
            <v>B-20</v>
          </cell>
          <cell r="G4360" t="str">
            <v>RB</v>
          </cell>
          <cell r="I4360" t="str">
            <v>DL</v>
          </cell>
          <cell r="J4360" t="str">
            <v>N/A</v>
          </cell>
          <cell r="K4360" t="str">
            <v>N/A</v>
          </cell>
          <cell r="O4360" t="str">
            <v>N/A</v>
          </cell>
          <cell r="T4360">
            <v>0</v>
          </cell>
        </row>
        <row r="4361">
          <cell r="F4361" t="str">
            <v>B-20</v>
          </cell>
          <cell r="G4361" t="str">
            <v>RB</v>
          </cell>
          <cell r="I4361" t="str">
            <v>DL</v>
          </cell>
          <cell r="J4361" t="str">
            <v>N/A</v>
          </cell>
          <cell r="K4361" t="str">
            <v>N/A</v>
          </cell>
          <cell r="O4361" t="str">
            <v>N/A</v>
          </cell>
          <cell r="T4361">
            <v>0</v>
          </cell>
        </row>
        <row r="4362">
          <cell r="F4362" t="str">
            <v>B-20</v>
          </cell>
          <cell r="G4362" t="str">
            <v>RB</v>
          </cell>
          <cell r="I4362" t="str">
            <v>DL</v>
          </cell>
          <cell r="J4362" t="str">
            <v>N/A</v>
          </cell>
          <cell r="K4362" t="str">
            <v>N/A</v>
          </cell>
          <cell r="O4362" t="str">
            <v>N/A</v>
          </cell>
          <cell r="T4362">
            <v>0</v>
          </cell>
        </row>
        <row r="4363">
          <cell r="F4363" t="str">
            <v>B-20</v>
          </cell>
          <cell r="G4363" t="str">
            <v>RB</v>
          </cell>
          <cell r="I4363" t="str">
            <v>Energy</v>
          </cell>
          <cell r="J4363" t="str">
            <v>Summer</v>
          </cell>
          <cell r="K4363" t="str">
            <v>Off Peak</v>
          </cell>
          <cell r="O4363" t="str">
            <v>N/A</v>
          </cell>
          <cell r="T4363">
            <v>358222535.69158798</v>
          </cell>
        </row>
        <row r="4364">
          <cell r="F4364" t="str">
            <v>B-20</v>
          </cell>
          <cell r="G4364" t="str">
            <v>RB</v>
          </cell>
          <cell r="I4364" t="str">
            <v>Energy</v>
          </cell>
          <cell r="J4364" t="str">
            <v>Summer</v>
          </cell>
          <cell r="K4364" t="str">
            <v>Off Peak</v>
          </cell>
          <cell r="O4364" t="str">
            <v>N/A</v>
          </cell>
          <cell r="T4364">
            <v>61813512.408894002</v>
          </cell>
        </row>
        <row r="4365">
          <cell r="F4365" t="str">
            <v>B-20</v>
          </cell>
          <cell r="G4365" t="str">
            <v>RB</v>
          </cell>
          <cell r="I4365" t="str">
            <v>Energy</v>
          </cell>
          <cell r="J4365" t="str">
            <v>Summer</v>
          </cell>
          <cell r="K4365" t="str">
            <v>Off Peak</v>
          </cell>
          <cell r="O4365" t="str">
            <v>N/A</v>
          </cell>
          <cell r="T4365">
            <v>425202700.400913</v>
          </cell>
        </row>
        <row r="4366">
          <cell r="F4366" t="str">
            <v>B-20</v>
          </cell>
          <cell r="G4366" t="str">
            <v>RB</v>
          </cell>
          <cell r="I4366" t="str">
            <v>Energy</v>
          </cell>
          <cell r="J4366" t="str">
            <v>Summer</v>
          </cell>
          <cell r="K4366" t="str">
            <v>Part Peak</v>
          </cell>
          <cell r="O4366" t="str">
            <v>N/A</v>
          </cell>
          <cell r="T4366">
            <v>92904394.193458006</v>
          </cell>
        </row>
        <row r="4367">
          <cell r="F4367" t="str">
            <v>B-20</v>
          </cell>
          <cell r="G4367" t="str">
            <v>RB</v>
          </cell>
          <cell r="I4367" t="str">
            <v>Energy</v>
          </cell>
          <cell r="J4367" t="str">
            <v>Summer</v>
          </cell>
          <cell r="K4367" t="str">
            <v>Part Peak</v>
          </cell>
          <cell r="O4367" t="str">
            <v>N/A</v>
          </cell>
          <cell r="T4367">
            <v>15473309.150085</v>
          </cell>
        </row>
        <row r="4368">
          <cell r="F4368" t="str">
            <v>B-20</v>
          </cell>
          <cell r="G4368" t="str">
            <v>RB</v>
          </cell>
          <cell r="I4368" t="str">
            <v>Energy</v>
          </cell>
          <cell r="J4368" t="str">
            <v>Summer</v>
          </cell>
          <cell r="K4368" t="str">
            <v>Part Peak</v>
          </cell>
          <cell r="O4368" t="str">
            <v>N/A</v>
          </cell>
          <cell r="T4368">
            <v>110632883.699058</v>
          </cell>
        </row>
        <row r="4369">
          <cell r="F4369" t="str">
            <v>B-20</v>
          </cell>
          <cell r="G4369" t="str">
            <v>RB</v>
          </cell>
          <cell r="I4369" t="str">
            <v>Energy</v>
          </cell>
          <cell r="J4369" t="str">
            <v>Summer</v>
          </cell>
          <cell r="K4369" t="str">
            <v>Peak</v>
          </cell>
          <cell r="O4369" t="str">
            <v>N/A</v>
          </cell>
          <cell r="T4369">
            <v>121418091.312995</v>
          </cell>
        </row>
        <row r="4370">
          <cell r="F4370" t="str">
            <v>B-20</v>
          </cell>
          <cell r="G4370" t="str">
            <v>RB</v>
          </cell>
          <cell r="I4370" t="str">
            <v>Energy</v>
          </cell>
          <cell r="J4370" t="str">
            <v>Summer</v>
          </cell>
          <cell r="K4370" t="str">
            <v>Peak</v>
          </cell>
          <cell r="O4370" t="str">
            <v>N/A</v>
          </cell>
          <cell r="T4370">
            <v>19971281.271438003</v>
          </cell>
        </row>
        <row r="4371">
          <cell r="F4371" t="str">
            <v>B-20</v>
          </cell>
          <cell r="G4371" t="str">
            <v>RB</v>
          </cell>
          <cell r="I4371" t="str">
            <v>Energy</v>
          </cell>
          <cell r="J4371" t="str">
            <v>Summer</v>
          </cell>
          <cell r="K4371" t="str">
            <v>Peak</v>
          </cell>
          <cell r="O4371" t="str">
            <v>N/A</v>
          </cell>
          <cell r="T4371">
            <v>140202848.81195599</v>
          </cell>
        </row>
        <row r="4372">
          <cell r="F4372" t="str">
            <v>B-20</v>
          </cell>
          <cell r="G4372" t="str">
            <v>RB</v>
          </cell>
          <cell r="I4372" t="str">
            <v>Energy</v>
          </cell>
          <cell r="J4372" t="str">
            <v>Winter</v>
          </cell>
          <cell r="K4372" t="str">
            <v>Off Peak</v>
          </cell>
          <cell r="O4372" t="str">
            <v>N/A</v>
          </cell>
          <cell r="T4372">
            <v>721995748.60715806</v>
          </cell>
        </row>
        <row r="4373">
          <cell r="F4373" t="str">
            <v>B-20</v>
          </cell>
          <cell r="G4373" t="str">
            <v>RB</v>
          </cell>
          <cell r="I4373" t="str">
            <v>Energy</v>
          </cell>
          <cell r="J4373" t="str">
            <v>Winter</v>
          </cell>
          <cell r="K4373" t="str">
            <v>Off Peak</v>
          </cell>
          <cell r="O4373" t="str">
            <v>N/A</v>
          </cell>
          <cell r="T4373">
            <v>131362336.58151001</v>
          </cell>
        </row>
        <row r="4374">
          <cell r="F4374" t="str">
            <v>B-20</v>
          </cell>
          <cell r="G4374" t="str">
            <v>RB</v>
          </cell>
          <cell r="I4374" t="str">
            <v>Energy</v>
          </cell>
          <cell r="J4374" t="str">
            <v>Winter</v>
          </cell>
          <cell r="K4374" t="str">
            <v>Off Peak</v>
          </cell>
          <cell r="O4374" t="str">
            <v>N/A</v>
          </cell>
          <cell r="T4374">
            <v>768238608.42062497</v>
          </cell>
        </row>
        <row r="4375">
          <cell r="F4375" t="str">
            <v>B-20</v>
          </cell>
          <cell r="G4375" t="str">
            <v>RB</v>
          </cell>
          <cell r="I4375" t="str">
            <v>Energy</v>
          </cell>
          <cell r="J4375" t="str">
            <v>Winter</v>
          </cell>
          <cell r="K4375" t="str">
            <v>Part Peak</v>
          </cell>
          <cell r="O4375" t="str">
            <v>N/A</v>
          </cell>
          <cell r="T4375">
            <v>214644287.38266301</v>
          </cell>
        </row>
        <row r="4376">
          <cell r="F4376" t="str">
            <v>B-20</v>
          </cell>
          <cell r="G4376" t="str">
            <v>RB</v>
          </cell>
          <cell r="I4376" t="str">
            <v>Energy</v>
          </cell>
          <cell r="J4376" t="str">
            <v>Winter</v>
          </cell>
          <cell r="K4376" t="str">
            <v>Part Peak</v>
          </cell>
          <cell r="O4376" t="str">
            <v>N/A</v>
          </cell>
          <cell r="T4376">
            <v>36346487.770593002</v>
          </cell>
        </row>
        <row r="4377">
          <cell r="F4377" t="str">
            <v>B-20</v>
          </cell>
          <cell r="G4377" t="str">
            <v>RB</v>
          </cell>
          <cell r="I4377" t="str">
            <v>Energy</v>
          </cell>
          <cell r="J4377" t="str">
            <v>Winter</v>
          </cell>
          <cell r="K4377" t="str">
            <v>Part Peak</v>
          </cell>
          <cell r="O4377" t="str">
            <v>N/A</v>
          </cell>
          <cell r="T4377">
            <v>226409509.28762501</v>
          </cell>
        </row>
        <row r="4378">
          <cell r="F4378" t="str">
            <v>B-20</v>
          </cell>
          <cell r="G4378" t="str">
            <v>RB</v>
          </cell>
          <cell r="I4378" t="str">
            <v>Energy</v>
          </cell>
          <cell r="J4378" t="str">
            <v>Winter</v>
          </cell>
          <cell r="K4378" t="str">
            <v>Super Off</v>
          </cell>
          <cell r="O4378" t="str">
            <v>N/A</v>
          </cell>
          <cell r="T4378">
            <v>71583375.111194</v>
          </cell>
        </row>
        <row r="4379">
          <cell r="F4379" t="str">
            <v>B-20</v>
          </cell>
          <cell r="G4379" t="str">
            <v>RB</v>
          </cell>
          <cell r="I4379" t="str">
            <v>Energy</v>
          </cell>
          <cell r="J4379" t="str">
            <v>Winter</v>
          </cell>
          <cell r="K4379" t="str">
            <v>Super Off</v>
          </cell>
          <cell r="O4379" t="str">
            <v>N/A</v>
          </cell>
          <cell r="T4379">
            <v>13662328.837203</v>
          </cell>
        </row>
        <row r="4380">
          <cell r="F4380" t="str">
            <v>B-20</v>
          </cell>
          <cell r="G4380" t="str">
            <v>RB</v>
          </cell>
          <cell r="I4380" t="str">
            <v>Energy</v>
          </cell>
          <cell r="J4380" t="str">
            <v>Winter</v>
          </cell>
          <cell r="K4380" t="str">
            <v>Super Off</v>
          </cell>
          <cell r="O4380" t="str">
            <v>N/A</v>
          </cell>
          <cell r="T4380">
            <v>84871877.551928014</v>
          </cell>
        </row>
        <row r="4381">
          <cell r="F4381" t="str">
            <v>B-20</v>
          </cell>
          <cell r="G4381" t="str">
            <v>RBC</v>
          </cell>
          <cell r="I4381" t="str">
            <v>DL</v>
          </cell>
          <cell r="J4381" t="str">
            <v>N/A</v>
          </cell>
          <cell r="K4381" t="str">
            <v>N/A</v>
          </cell>
          <cell r="O4381" t="str">
            <v>N/A</v>
          </cell>
          <cell r="T4381">
            <v>0</v>
          </cell>
        </row>
        <row r="4382">
          <cell r="F4382" t="str">
            <v>B-20</v>
          </cell>
          <cell r="G4382" t="str">
            <v>RBC</v>
          </cell>
          <cell r="I4382" t="str">
            <v>DL</v>
          </cell>
          <cell r="J4382" t="str">
            <v>N/A</v>
          </cell>
          <cell r="K4382" t="str">
            <v>N/A</v>
          </cell>
          <cell r="O4382" t="str">
            <v>N/A</v>
          </cell>
          <cell r="T4382">
            <v>0</v>
          </cell>
        </row>
        <row r="4383">
          <cell r="F4383" t="str">
            <v>B-20</v>
          </cell>
          <cell r="G4383" t="str">
            <v>RBC</v>
          </cell>
          <cell r="I4383" t="str">
            <v>DL</v>
          </cell>
          <cell r="J4383" t="str">
            <v>N/A</v>
          </cell>
          <cell r="K4383" t="str">
            <v>N/A</v>
          </cell>
          <cell r="O4383" t="str">
            <v>N/A</v>
          </cell>
          <cell r="T4383">
            <v>0</v>
          </cell>
        </row>
        <row r="4384">
          <cell r="F4384" t="str">
            <v>B-20</v>
          </cell>
          <cell r="G4384" t="str">
            <v>RBC</v>
          </cell>
          <cell r="I4384" t="str">
            <v>Energy</v>
          </cell>
          <cell r="J4384" t="str">
            <v>Summer</v>
          </cell>
          <cell r="K4384" t="str">
            <v>Off Peak</v>
          </cell>
          <cell r="O4384" t="str">
            <v>N/A</v>
          </cell>
          <cell r="T4384">
            <v>358222535.69158798</v>
          </cell>
        </row>
        <row r="4385">
          <cell r="F4385" t="str">
            <v>B-20</v>
          </cell>
          <cell r="G4385" t="str">
            <v>RBC</v>
          </cell>
          <cell r="I4385" t="str">
            <v>Energy</v>
          </cell>
          <cell r="J4385" t="str">
            <v>Summer</v>
          </cell>
          <cell r="K4385" t="str">
            <v>Off Peak</v>
          </cell>
          <cell r="O4385" t="str">
            <v>N/A</v>
          </cell>
          <cell r="T4385">
            <v>61813512.408894002</v>
          </cell>
        </row>
        <row r="4386">
          <cell r="F4386" t="str">
            <v>B-20</v>
          </cell>
          <cell r="G4386" t="str">
            <v>RBC</v>
          </cell>
          <cell r="I4386" t="str">
            <v>Energy</v>
          </cell>
          <cell r="J4386" t="str">
            <v>Summer</v>
          </cell>
          <cell r="K4386" t="str">
            <v>Off Peak</v>
          </cell>
          <cell r="O4386" t="str">
            <v>N/A</v>
          </cell>
          <cell r="T4386">
            <v>425202700.400913</v>
          </cell>
        </row>
        <row r="4387">
          <cell r="F4387" t="str">
            <v>B-20</v>
          </cell>
          <cell r="G4387" t="str">
            <v>RBC</v>
          </cell>
          <cell r="I4387" t="str">
            <v>Energy</v>
          </cell>
          <cell r="J4387" t="str">
            <v>Summer</v>
          </cell>
          <cell r="K4387" t="str">
            <v>Part Peak</v>
          </cell>
          <cell r="O4387" t="str">
            <v>N/A</v>
          </cell>
          <cell r="T4387">
            <v>92904394.193458006</v>
          </cell>
        </row>
        <row r="4388">
          <cell r="F4388" t="str">
            <v>B-20</v>
          </cell>
          <cell r="G4388" t="str">
            <v>RBC</v>
          </cell>
          <cell r="I4388" t="str">
            <v>Energy</v>
          </cell>
          <cell r="J4388" t="str">
            <v>Summer</v>
          </cell>
          <cell r="K4388" t="str">
            <v>Part Peak</v>
          </cell>
          <cell r="O4388" t="str">
            <v>N/A</v>
          </cell>
          <cell r="T4388">
            <v>15473309.150085</v>
          </cell>
        </row>
        <row r="4389">
          <cell r="F4389" t="str">
            <v>B-20</v>
          </cell>
          <cell r="G4389" t="str">
            <v>RBC</v>
          </cell>
          <cell r="I4389" t="str">
            <v>Energy</v>
          </cell>
          <cell r="J4389" t="str">
            <v>Summer</v>
          </cell>
          <cell r="K4389" t="str">
            <v>Part Peak</v>
          </cell>
          <cell r="O4389" t="str">
            <v>N/A</v>
          </cell>
          <cell r="T4389">
            <v>110632883.699058</v>
          </cell>
        </row>
        <row r="4390">
          <cell r="F4390" t="str">
            <v>B-20</v>
          </cell>
          <cell r="G4390" t="str">
            <v>RBC</v>
          </cell>
          <cell r="I4390" t="str">
            <v>Energy</v>
          </cell>
          <cell r="J4390" t="str">
            <v>Summer</v>
          </cell>
          <cell r="K4390" t="str">
            <v>Peak</v>
          </cell>
          <cell r="O4390" t="str">
            <v>N/A</v>
          </cell>
          <cell r="T4390">
            <v>121418091.312995</v>
          </cell>
        </row>
        <row r="4391">
          <cell r="F4391" t="str">
            <v>B-20</v>
          </cell>
          <cell r="G4391" t="str">
            <v>RBC</v>
          </cell>
          <cell r="I4391" t="str">
            <v>Energy</v>
          </cell>
          <cell r="J4391" t="str">
            <v>Summer</v>
          </cell>
          <cell r="K4391" t="str">
            <v>Peak</v>
          </cell>
          <cell r="O4391" t="str">
            <v>N/A</v>
          </cell>
          <cell r="T4391">
            <v>19971281.271438003</v>
          </cell>
        </row>
        <row r="4392">
          <cell r="F4392" t="str">
            <v>B-20</v>
          </cell>
          <cell r="G4392" t="str">
            <v>RBC</v>
          </cell>
          <cell r="I4392" t="str">
            <v>Energy</v>
          </cell>
          <cell r="J4392" t="str">
            <v>Summer</v>
          </cell>
          <cell r="K4392" t="str">
            <v>Peak</v>
          </cell>
          <cell r="O4392" t="str">
            <v>N/A</v>
          </cell>
          <cell r="T4392">
            <v>140202848.81195599</v>
          </cell>
        </row>
        <row r="4393">
          <cell r="F4393" t="str">
            <v>B-20</v>
          </cell>
          <cell r="G4393" t="str">
            <v>RBC</v>
          </cell>
          <cell r="I4393" t="str">
            <v>Energy</v>
          </cell>
          <cell r="J4393" t="str">
            <v>Winter</v>
          </cell>
          <cell r="K4393" t="str">
            <v>Off Peak</v>
          </cell>
          <cell r="O4393" t="str">
            <v>N/A</v>
          </cell>
          <cell r="T4393">
            <v>721995748.60715806</v>
          </cell>
        </row>
        <row r="4394">
          <cell r="F4394" t="str">
            <v>B-20</v>
          </cell>
          <cell r="G4394" t="str">
            <v>RBC</v>
          </cell>
          <cell r="I4394" t="str">
            <v>Energy</v>
          </cell>
          <cell r="J4394" t="str">
            <v>Winter</v>
          </cell>
          <cell r="K4394" t="str">
            <v>Off Peak</v>
          </cell>
          <cell r="O4394" t="str">
            <v>N/A</v>
          </cell>
          <cell r="T4394">
            <v>131362336.58151001</v>
          </cell>
        </row>
        <row r="4395">
          <cell r="F4395" t="str">
            <v>B-20</v>
          </cell>
          <cell r="G4395" t="str">
            <v>RBC</v>
          </cell>
          <cell r="I4395" t="str">
            <v>Energy</v>
          </cell>
          <cell r="J4395" t="str">
            <v>Winter</v>
          </cell>
          <cell r="K4395" t="str">
            <v>Off Peak</v>
          </cell>
          <cell r="O4395" t="str">
            <v>N/A</v>
          </cell>
          <cell r="T4395">
            <v>768238608.42062497</v>
          </cell>
        </row>
        <row r="4396">
          <cell r="F4396" t="str">
            <v>B-20</v>
          </cell>
          <cell r="G4396" t="str">
            <v>RBC</v>
          </cell>
          <cell r="I4396" t="str">
            <v>Energy</v>
          </cell>
          <cell r="J4396" t="str">
            <v>Winter</v>
          </cell>
          <cell r="K4396" t="str">
            <v>Part Peak</v>
          </cell>
          <cell r="O4396" t="str">
            <v>N/A</v>
          </cell>
          <cell r="T4396">
            <v>214644287.38266301</v>
          </cell>
        </row>
        <row r="4397">
          <cell r="F4397" t="str">
            <v>B-20</v>
          </cell>
          <cell r="G4397" t="str">
            <v>RBC</v>
          </cell>
          <cell r="I4397" t="str">
            <v>Energy</v>
          </cell>
          <cell r="J4397" t="str">
            <v>Winter</v>
          </cell>
          <cell r="K4397" t="str">
            <v>Part Peak</v>
          </cell>
          <cell r="O4397" t="str">
            <v>N/A</v>
          </cell>
          <cell r="T4397">
            <v>36346487.770593002</v>
          </cell>
        </row>
        <row r="4398">
          <cell r="F4398" t="str">
            <v>B-20</v>
          </cell>
          <cell r="G4398" t="str">
            <v>RBC</v>
          </cell>
          <cell r="I4398" t="str">
            <v>Energy</v>
          </cell>
          <cell r="J4398" t="str">
            <v>Winter</v>
          </cell>
          <cell r="K4398" t="str">
            <v>Part Peak</v>
          </cell>
          <cell r="O4398" t="str">
            <v>N/A</v>
          </cell>
          <cell r="T4398">
            <v>226409509.28762501</v>
          </cell>
        </row>
        <row r="4399">
          <cell r="F4399" t="str">
            <v>B-20</v>
          </cell>
          <cell r="G4399" t="str">
            <v>RBC</v>
          </cell>
          <cell r="I4399" t="str">
            <v>Energy</v>
          </cell>
          <cell r="J4399" t="str">
            <v>Winter</v>
          </cell>
          <cell r="K4399" t="str">
            <v>Super Off</v>
          </cell>
          <cell r="O4399" t="str">
            <v>N/A</v>
          </cell>
          <cell r="T4399">
            <v>71583375.111194</v>
          </cell>
        </row>
        <row r="4400">
          <cell r="F4400" t="str">
            <v>B-20</v>
          </cell>
          <cell r="G4400" t="str">
            <v>RBC</v>
          </cell>
          <cell r="I4400" t="str">
            <v>Energy</v>
          </cell>
          <cell r="J4400" t="str">
            <v>Winter</v>
          </cell>
          <cell r="K4400" t="str">
            <v>Super Off</v>
          </cell>
          <cell r="O4400" t="str">
            <v>N/A</v>
          </cell>
          <cell r="T4400">
            <v>13662328.837203</v>
          </cell>
        </row>
        <row r="4401">
          <cell r="F4401" t="str">
            <v>B-20</v>
          </cell>
          <cell r="G4401" t="str">
            <v>RBC</v>
          </cell>
          <cell r="I4401" t="str">
            <v>Energy</v>
          </cell>
          <cell r="J4401" t="str">
            <v>Winter</v>
          </cell>
          <cell r="K4401" t="str">
            <v>Super Off</v>
          </cell>
          <cell r="O4401" t="str">
            <v>N/A</v>
          </cell>
          <cell r="T4401">
            <v>84871877.551928014</v>
          </cell>
        </row>
        <row r="4402">
          <cell r="F4402" t="str">
            <v>B-20</v>
          </cell>
          <cell r="G4402" t="str">
            <v>WH</v>
          </cell>
          <cell r="I4402" t="str">
            <v>DL</v>
          </cell>
          <cell r="J4402" t="str">
            <v>N/A</v>
          </cell>
          <cell r="K4402" t="str">
            <v>N/A</v>
          </cell>
          <cell r="O4402" t="str">
            <v>N/A</v>
          </cell>
          <cell r="T4402">
            <v>0</v>
          </cell>
        </row>
        <row r="4403">
          <cell r="F4403" t="str">
            <v>B-20</v>
          </cell>
          <cell r="G4403" t="str">
            <v>WH</v>
          </cell>
          <cell r="I4403" t="str">
            <v>DL</v>
          </cell>
          <cell r="J4403" t="str">
            <v>N/A</v>
          </cell>
          <cell r="K4403" t="str">
            <v>N/A</v>
          </cell>
          <cell r="O4403" t="str">
            <v>N/A</v>
          </cell>
          <cell r="T4403">
            <v>0</v>
          </cell>
        </row>
        <row r="4404">
          <cell r="F4404" t="str">
            <v>B-20</v>
          </cell>
          <cell r="G4404" t="str">
            <v>WH</v>
          </cell>
          <cell r="I4404" t="str">
            <v>DL</v>
          </cell>
          <cell r="J4404" t="str">
            <v>N/A</v>
          </cell>
          <cell r="K4404" t="str">
            <v>N/A</v>
          </cell>
          <cell r="O4404" t="str">
            <v>N/A</v>
          </cell>
          <cell r="T4404">
            <v>0</v>
          </cell>
        </row>
        <row r="4405">
          <cell r="F4405" t="str">
            <v>B-20</v>
          </cell>
          <cell r="G4405" t="str">
            <v>WH</v>
          </cell>
          <cell r="I4405" t="str">
            <v>Energy</v>
          </cell>
          <cell r="J4405" t="str">
            <v>Summer</v>
          </cell>
          <cell r="K4405" t="str">
            <v>Off Peak</v>
          </cell>
          <cell r="O4405" t="str">
            <v>N/A</v>
          </cell>
          <cell r="T4405">
            <v>358222535.69158798</v>
          </cell>
        </row>
        <row r="4406">
          <cell r="F4406" t="str">
            <v>B-20</v>
          </cell>
          <cell r="G4406" t="str">
            <v>WH</v>
          </cell>
          <cell r="I4406" t="str">
            <v>Energy</v>
          </cell>
          <cell r="J4406" t="str">
            <v>Summer</v>
          </cell>
          <cell r="K4406" t="str">
            <v>Off Peak</v>
          </cell>
          <cell r="O4406" t="str">
            <v>N/A</v>
          </cell>
          <cell r="T4406">
            <v>61813512.408894002</v>
          </cell>
        </row>
        <row r="4407">
          <cell r="F4407" t="str">
            <v>B-20</v>
          </cell>
          <cell r="G4407" t="str">
            <v>WH</v>
          </cell>
          <cell r="I4407" t="str">
            <v>Energy</v>
          </cell>
          <cell r="J4407" t="str">
            <v>Summer</v>
          </cell>
          <cell r="K4407" t="str">
            <v>Off Peak</v>
          </cell>
          <cell r="O4407" t="str">
            <v>N/A</v>
          </cell>
          <cell r="T4407">
            <v>425202700.400913</v>
          </cell>
        </row>
        <row r="4408">
          <cell r="F4408" t="str">
            <v>B-20</v>
          </cell>
          <cell r="G4408" t="str">
            <v>WH</v>
          </cell>
          <cell r="I4408" t="str">
            <v>Energy</v>
          </cell>
          <cell r="J4408" t="str">
            <v>Summer</v>
          </cell>
          <cell r="K4408" t="str">
            <v>Part Peak</v>
          </cell>
          <cell r="O4408" t="str">
            <v>N/A</v>
          </cell>
          <cell r="T4408">
            <v>92904394.193458006</v>
          </cell>
        </row>
        <row r="4409">
          <cell r="F4409" t="str">
            <v>B-20</v>
          </cell>
          <cell r="G4409" t="str">
            <v>WH</v>
          </cell>
          <cell r="I4409" t="str">
            <v>Energy</v>
          </cell>
          <cell r="J4409" t="str">
            <v>Summer</v>
          </cell>
          <cell r="K4409" t="str">
            <v>Part Peak</v>
          </cell>
          <cell r="O4409" t="str">
            <v>N/A</v>
          </cell>
          <cell r="T4409">
            <v>15473309.150085</v>
          </cell>
        </row>
        <row r="4410">
          <cell r="F4410" t="str">
            <v>B-20</v>
          </cell>
          <cell r="G4410" t="str">
            <v>WH</v>
          </cell>
          <cell r="I4410" t="str">
            <v>Energy</v>
          </cell>
          <cell r="J4410" t="str">
            <v>Summer</v>
          </cell>
          <cell r="K4410" t="str">
            <v>Part Peak</v>
          </cell>
          <cell r="O4410" t="str">
            <v>N/A</v>
          </cell>
          <cell r="T4410">
            <v>110632883.699058</v>
          </cell>
        </row>
        <row r="4411">
          <cell r="F4411" t="str">
            <v>B-20</v>
          </cell>
          <cell r="G4411" t="str">
            <v>WH</v>
          </cell>
          <cell r="I4411" t="str">
            <v>Energy</v>
          </cell>
          <cell r="J4411" t="str">
            <v>Summer</v>
          </cell>
          <cell r="K4411" t="str">
            <v>Peak</v>
          </cell>
          <cell r="O4411" t="str">
            <v>N/A</v>
          </cell>
          <cell r="T4411">
            <v>121418091.312995</v>
          </cell>
        </row>
        <row r="4412">
          <cell r="F4412" t="str">
            <v>B-20</v>
          </cell>
          <cell r="G4412" t="str">
            <v>WH</v>
          </cell>
          <cell r="I4412" t="str">
            <v>Energy</v>
          </cell>
          <cell r="J4412" t="str">
            <v>Summer</v>
          </cell>
          <cell r="K4412" t="str">
            <v>Peak</v>
          </cell>
          <cell r="O4412" t="str">
            <v>N/A</v>
          </cell>
          <cell r="T4412">
            <v>19971281.271438003</v>
          </cell>
        </row>
        <row r="4413">
          <cell r="F4413" t="str">
            <v>B-20</v>
          </cell>
          <cell r="G4413" t="str">
            <v>WH</v>
          </cell>
          <cell r="I4413" t="str">
            <v>Energy</v>
          </cell>
          <cell r="J4413" t="str">
            <v>Summer</v>
          </cell>
          <cell r="K4413" t="str">
            <v>Peak</v>
          </cell>
          <cell r="O4413" t="str">
            <v>N/A</v>
          </cell>
          <cell r="T4413">
            <v>140202848.81195599</v>
          </cell>
        </row>
        <row r="4414">
          <cell r="F4414" t="str">
            <v>B-20</v>
          </cell>
          <cell r="G4414" t="str">
            <v>WH</v>
          </cell>
          <cell r="I4414" t="str">
            <v>Energy</v>
          </cell>
          <cell r="J4414" t="str">
            <v>Winter</v>
          </cell>
          <cell r="K4414" t="str">
            <v>Off Peak</v>
          </cell>
          <cell r="O4414" t="str">
            <v>N/A</v>
          </cell>
          <cell r="T4414">
            <v>721995748.60715806</v>
          </cell>
        </row>
        <row r="4415">
          <cell r="F4415" t="str">
            <v>B-20</v>
          </cell>
          <cell r="G4415" t="str">
            <v>WH</v>
          </cell>
          <cell r="I4415" t="str">
            <v>Energy</v>
          </cell>
          <cell r="J4415" t="str">
            <v>Winter</v>
          </cell>
          <cell r="K4415" t="str">
            <v>Off Peak</v>
          </cell>
          <cell r="O4415" t="str">
            <v>N/A</v>
          </cell>
          <cell r="T4415">
            <v>131362336.58151001</v>
          </cell>
        </row>
        <row r="4416">
          <cell r="F4416" t="str">
            <v>B-20</v>
          </cell>
          <cell r="G4416" t="str">
            <v>WH</v>
          </cell>
          <cell r="I4416" t="str">
            <v>Energy</v>
          </cell>
          <cell r="J4416" t="str">
            <v>Winter</v>
          </cell>
          <cell r="K4416" t="str">
            <v>Off Peak</v>
          </cell>
          <cell r="O4416" t="str">
            <v>N/A</v>
          </cell>
          <cell r="T4416">
            <v>768238608.42062497</v>
          </cell>
        </row>
        <row r="4417">
          <cell r="F4417" t="str">
            <v>B-20</v>
          </cell>
          <cell r="G4417" t="str">
            <v>WH</v>
          </cell>
          <cell r="I4417" t="str">
            <v>Energy</v>
          </cell>
          <cell r="J4417" t="str">
            <v>Winter</v>
          </cell>
          <cell r="K4417" t="str">
            <v>Part Peak</v>
          </cell>
          <cell r="O4417" t="str">
            <v>N/A</v>
          </cell>
          <cell r="T4417">
            <v>214644287.38266301</v>
          </cell>
        </row>
        <row r="4418">
          <cell r="F4418" t="str">
            <v>B-20</v>
          </cell>
          <cell r="G4418" t="str">
            <v>WH</v>
          </cell>
          <cell r="I4418" t="str">
            <v>Energy</v>
          </cell>
          <cell r="J4418" t="str">
            <v>Winter</v>
          </cell>
          <cell r="K4418" t="str">
            <v>Part Peak</v>
          </cell>
          <cell r="O4418" t="str">
            <v>N/A</v>
          </cell>
          <cell r="T4418">
            <v>36346487.770593002</v>
          </cell>
        </row>
        <row r="4419">
          <cell r="F4419" t="str">
            <v>B-20</v>
          </cell>
          <cell r="G4419" t="str">
            <v>WH</v>
          </cell>
          <cell r="I4419" t="str">
            <v>Energy</v>
          </cell>
          <cell r="J4419" t="str">
            <v>Winter</v>
          </cell>
          <cell r="K4419" t="str">
            <v>Part Peak</v>
          </cell>
          <cell r="O4419" t="str">
            <v>N/A</v>
          </cell>
          <cell r="T4419">
            <v>226409509.28762501</v>
          </cell>
        </row>
        <row r="4420">
          <cell r="F4420" t="str">
            <v>B-20</v>
          </cell>
          <cell r="G4420" t="str">
            <v>WH</v>
          </cell>
          <cell r="I4420" t="str">
            <v>Energy</v>
          </cell>
          <cell r="J4420" t="str">
            <v>Winter</v>
          </cell>
          <cell r="K4420" t="str">
            <v>Super Off</v>
          </cell>
          <cell r="O4420" t="str">
            <v>N/A</v>
          </cell>
          <cell r="T4420">
            <v>71583375.111194</v>
          </cell>
        </row>
        <row r="4421">
          <cell r="F4421" t="str">
            <v>B-20</v>
          </cell>
          <cell r="G4421" t="str">
            <v>WH</v>
          </cell>
          <cell r="I4421" t="str">
            <v>Energy</v>
          </cell>
          <cell r="J4421" t="str">
            <v>Winter</v>
          </cell>
          <cell r="K4421" t="str">
            <v>Super Off</v>
          </cell>
          <cell r="O4421" t="str">
            <v>N/A</v>
          </cell>
          <cell r="T4421">
            <v>13662328.837203</v>
          </cell>
        </row>
        <row r="4422">
          <cell r="F4422" t="str">
            <v>B-20</v>
          </cell>
          <cell r="G4422" t="str">
            <v>WH</v>
          </cell>
          <cell r="I4422" t="str">
            <v>Energy</v>
          </cell>
          <cell r="J4422" t="str">
            <v>Winter</v>
          </cell>
          <cell r="K4422" t="str">
            <v>Super Off</v>
          </cell>
          <cell r="O4422" t="str">
            <v>N/A</v>
          </cell>
          <cell r="T4422">
            <v>84871877.551928014</v>
          </cell>
        </row>
        <row r="4423">
          <cell r="F4423" t="str">
            <v>B-20</v>
          </cell>
          <cell r="G4423" t="str">
            <v>PCIA</v>
          </cell>
          <cell r="I4423" t="str">
            <v>Vin 19</v>
          </cell>
          <cell r="J4423" t="str">
            <v>N/A</v>
          </cell>
          <cell r="K4423" t="str">
            <v>N/A</v>
          </cell>
          <cell r="O4423" t="str">
            <v>N/A</v>
          </cell>
          <cell r="T4423">
            <v>0</v>
          </cell>
        </row>
        <row r="4424">
          <cell r="F4424" t="str">
            <v>B-20</v>
          </cell>
          <cell r="G4424" t="str">
            <v>PCIA</v>
          </cell>
          <cell r="I4424" t="str">
            <v>Vin 19</v>
          </cell>
          <cell r="J4424" t="str">
            <v>N/A</v>
          </cell>
          <cell r="K4424" t="str">
            <v>N/A</v>
          </cell>
          <cell r="O4424" t="str">
            <v>N/A</v>
          </cell>
          <cell r="T4424">
            <v>0</v>
          </cell>
        </row>
        <row r="4425">
          <cell r="F4425" t="str">
            <v>B-20</v>
          </cell>
          <cell r="G4425" t="str">
            <v>PCIA</v>
          </cell>
          <cell r="I4425" t="str">
            <v>Vin 19</v>
          </cell>
          <cell r="J4425" t="str">
            <v>N/A</v>
          </cell>
          <cell r="K4425" t="str">
            <v>N/A</v>
          </cell>
          <cell r="O4425" t="str">
            <v>N/A</v>
          </cell>
          <cell r="T4425">
            <v>0</v>
          </cell>
        </row>
        <row r="4426">
          <cell r="F4426" t="str">
            <v>B-20</v>
          </cell>
          <cell r="G4426" t="str">
            <v>PCIA</v>
          </cell>
          <cell r="I4426" t="str">
            <v>Vin 20</v>
          </cell>
          <cell r="J4426" t="str">
            <v>N/A</v>
          </cell>
          <cell r="K4426" t="str">
            <v>N/A</v>
          </cell>
          <cell r="O4426" t="str">
            <v>N/A</v>
          </cell>
          <cell r="T4426">
            <v>0</v>
          </cell>
        </row>
        <row r="4427">
          <cell r="F4427" t="str">
            <v>B-20</v>
          </cell>
          <cell r="G4427" t="str">
            <v>PCIA</v>
          </cell>
          <cell r="I4427" t="str">
            <v>Vin 20</v>
          </cell>
          <cell r="J4427" t="str">
            <v>N/A</v>
          </cell>
          <cell r="K4427" t="str">
            <v>N/A</v>
          </cell>
          <cell r="O4427" t="str">
            <v>N/A</v>
          </cell>
          <cell r="T4427">
            <v>0</v>
          </cell>
        </row>
        <row r="4428">
          <cell r="F4428" t="str">
            <v>B-20</v>
          </cell>
          <cell r="G4428" t="str">
            <v>PCIA</v>
          </cell>
          <cell r="I4428" t="str">
            <v>Vin 20</v>
          </cell>
          <cell r="J4428" t="str">
            <v>N/A</v>
          </cell>
          <cell r="K4428" t="str">
            <v>N/A</v>
          </cell>
          <cell r="O4428" t="str">
            <v>N/A</v>
          </cell>
          <cell r="T4428">
            <v>0</v>
          </cell>
        </row>
        <row r="4429">
          <cell r="F4429" t="str">
            <v>B-20</v>
          </cell>
          <cell r="G4429" t="str">
            <v>PCIA</v>
          </cell>
          <cell r="I4429" t="str">
            <v>Vin 21</v>
          </cell>
          <cell r="J4429" t="str">
            <v>N/A</v>
          </cell>
          <cell r="K4429" t="str">
            <v>N/A</v>
          </cell>
          <cell r="O4429" t="str">
            <v>N/A</v>
          </cell>
          <cell r="T4429">
            <v>0</v>
          </cell>
        </row>
        <row r="4430">
          <cell r="F4430" t="str">
            <v>B-20</v>
          </cell>
          <cell r="G4430" t="str">
            <v>PCIA</v>
          </cell>
          <cell r="I4430" t="str">
            <v>Vin 21</v>
          </cell>
          <cell r="J4430" t="str">
            <v>N/A</v>
          </cell>
          <cell r="K4430" t="str">
            <v>N/A</v>
          </cell>
          <cell r="O4430" t="str">
            <v>N/A</v>
          </cell>
          <cell r="T4430">
            <v>0</v>
          </cell>
        </row>
        <row r="4431">
          <cell r="F4431" t="str">
            <v>B-20</v>
          </cell>
          <cell r="G4431" t="str">
            <v>PCIA</v>
          </cell>
          <cell r="I4431" t="str">
            <v>Vin 21</v>
          </cell>
          <cell r="J4431" t="str">
            <v>N/A</v>
          </cell>
          <cell r="K4431" t="str">
            <v>N/A</v>
          </cell>
          <cell r="O4431" t="str">
            <v>N/A</v>
          </cell>
          <cell r="T4431">
            <v>0</v>
          </cell>
        </row>
        <row r="4432">
          <cell r="F4432" t="str">
            <v>B-20</v>
          </cell>
          <cell r="G4432" t="str">
            <v>PCIA</v>
          </cell>
          <cell r="I4432" t="str">
            <v>Vin Bund</v>
          </cell>
          <cell r="J4432" t="str">
            <v>N/A</v>
          </cell>
          <cell r="K4432" t="str">
            <v>N/A</v>
          </cell>
          <cell r="O4432" t="str">
            <v>N/A</v>
          </cell>
          <cell r="T4432">
            <v>0</v>
          </cell>
        </row>
        <row r="4433">
          <cell r="F4433" t="str">
            <v>B-20</v>
          </cell>
          <cell r="G4433" t="str">
            <v>PCIA</v>
          </cell>
          <cell r="I4433" t="str">
            <v>Vin Bund</v>
          </cell>
          <cell r="J4433" t="str">
            <v>N/A</v>
          </cell>
          <cell r="K4433" t="str">
            <v>N/A</v>
          </cell>
          <cell r="O4433" t="str">
            <v>N/A</v>
          </cell>
          <cell r="T4433">
            <v>0</v>
          </cell>
        </row>
        <row r="4434">
          <cell r="F4434" t="str">
            <v>B-20</v>
          </cell>
          <cell r="G4434" t="str">
            <v>PCIA</v>
          </cell>
          <cell r="I4434" t="str">
            <v>Vin Bund</v>
          </cell>
          <cell r="J4434" t="str">
            <v>N/A</v>
          </cell>
          <cell r="K4434" t="str">
            <v>N/A</v>
          </cell>
          <cell r="O4434" t="str">
            <v>N/A</v>
          </cell>
          <cell r="T4434">
            <v>0</v>
          </cell>
        </row>
        <row r="4435">
          <cell r="F4435" t="str">
            <v>B-20</v>
          </cell>
          <cell r="G4435" t="str">
            <v>Distribution</v>
          </cell>
          <cell r="I4435" t="str">
            <v>Customer</v>
          </cell>
          <cell r="J4435" t="str">
            <v>Summer</v>
          </cell>
          <cell r="K4435" t="str">
            <v>N/A</v>
          </cell>
          <cell r="O4435" t="str">
            <v>C</v>
          </cell>
          <cell r="T4435">
            <v>0</v>
          </cell>
        </row>
        <row r="4436">
          <cell r="F4436" t="str">
            <v>B-20</v>
          </cell>
          <cell r="G4436" t="str">
            <v>Distribution</v>
          </cell>
          <cell r="I4436" t="str">
            <v>Customer</v>
          </cell>
          <cell r="J4436" t="str">
            <v>Winter</v>
          </cell>
          <cell r="K4436" t="str">
            <v>N/A</v>
          </cell>
          <cell r="O4436" t="str">
            <v>C</v>
          </cell>
          <cell r="T4436">
            <v>0</v>
          </cell>
        </row>
        <row r="4437">
          <cell r="F4437" t="str">
            <v>B-20</v>
          </cell>
          <cell r="G4437" t="str">
            <v>Distribution</v>
          </cell>
          <cell r="I4437" t="str">
            <v>Energy</v>
          </cell>
          <cell r="J4437" t="str">
            <v>Summer</v>
          </cell>
          <cell r="K4437" t="str">
            <v>N/A</v>
          </cell>
          <cell r="O4437" t="str">
            <v>C</v>
          </cell>
          <cell r="T4437">
            <v>0</v>
          </cell>
        </row>
        <row r="4438">
          <cell r="F4438" t="str">
            <v>B-20</v>
          </cell>
          <cell r="G4438" t="str">
            <v>Distribution</v>
          </cell>
          <cell r="I4438" t="str">
            <v>Energy</v>
          </cell>
          <cell r="J4438" t="str">
            <v>Winter</v>
          </cell>
          <cell r="K4438" t="str">
            <v>N/A</v>
          </cell>
          <cell r="O4438" t="str">
            <v>C</v>
          </cell>
          <cell r="T4438">
            <v>0</v>
          </cell>
        </row>
        <row r="4439">
          <cell r="F4439" t="str">
            <v>B-20</v>
          </cell>
          <cell r="G4439" t="str">
            <v>Distribution</v>
          </cell>
          <cell r="I4439" t="str">
            <v>Customer</v>
          </cell>
          <cell r="J4439" t="str">
            <v>Summer</v>
          </cell>
          <cell r="K4439" t="str">
            <v>N/A</v>
          </cell>
          <cell r="O4439" t="str">
            <v>C</v>
          </cell>
          <cell r="T4439">
            <v>0</v>
          </cell>
        </row>
        <row r="4440">
          <cell r="F4440" t="str">
            <v>B-20</v>
          </cell>
          <cell r="G4440" t="str">
            <v>Distribution</v>
          </cell>
          <cell r="I4440" t="str">
            <v>Customer</v>
          </cell>
          <cell r="J4440" t="str">
            <v>Winter</v>
          </cell>
          <cell r="K4440" t="str">
            <v>N/A</v>
          </cell>
          <cell r="O4440" t="str">
            <v>C</v>
          </cell>
          <cell r="T4440">
            <v>0</v>
          </cell>
        </row>
        <row r="4441">
          <cell r="F4441" t="str">
            <v>B-20</v>
          </cell>
          <cell r="G4441" t="str">
            <v>Distribution</v>
          </cell>
          <cell r="I4441" t="str">
            <v>Energy</v>
          </cell>
          <cell r="J4441" t="str">
            <v>Summer</v>
          </cell>
          <cell r="K4441" t="str">
            <v>N/A</v>
          </cell>
          <cell r="O4441" t="str">
            <v>C</v>
          </cell>
          <cell r="T4441">
            <v>0</v>
          </cell>
        </row>
        <row r="4442">
          <cell r="F4442" t="str">
            <v>B-20</v>
          </cell>
          <cell r="G4442" t="str">
            <v>Distribution</v>
          </cell>
          <cell r="I4442" t="str">
            <v>Energy</v>
          </cell>
          <cell r="J4442" t="str">
            <v>Winter</v>
          </cell>
          <cell r="K4442" t="str">
            <v>N/A</v>
          </cell>
          <cell r="O4442" t="str">
            <v>C</v>
          </cell>
          <cell r="T4442">
            <v>0</v>
          </cell>
        </row>
        <row r="4443">
          <cell r="F4443" t="str">
            <v>B-20</v>
          </cell>
          <cell r="G4443" t="str">
            <v>Distribution</v>
          </cell>
          <cell r="I4443" t="str">
            <v>Customer</v>
          </cell>
          <cell r="J4443" t="str">
            <v>Summer</v>
          </cell>
          <cell r="K4443" t="str">
            <v>N/A</v>
          </cell>
          <cell r="O4443" t="str">
            <v>C</v>
          </cell>
          <cell r="T4443">
            <v>0</v>
          </cell>
        </row>
        <row r="4444">
          <cell r="F4444" t="str">
            <v>B-20</v>
          </cell>
          <cell r="G4444" t="str">
            <v>Distribution</v>
          </cell>
          <cell r="I4444" t="str">
            <v>Customer</v>
          </cell>
          <cell r="J4444" t="str">
            <v>Winter</v>
          </cell>
          <cell r="K4444" t="str">
            <v>N/A</v>
          </cell>
          <cell r="O4444" t="str">
            <v>C</v>
          </cell>
          <cell r="T4444">
            <v>0</v>
          </cell>
        </row>
        <row r="4445">
          <cell r="F4445" t="str">
            <v>B-20</v>
          </cell>
          <cell r="G4445" t="str">
            <v>Distribution</v>
          </cell>
          <cell r="I4445" t="str">
            <v>Energy</v>
          </cell>
          <cell r="J4445" t="str">
            <v>Summer</v>
          </cell>
          <cell r="K4445" t="str">
            <v>N/A</v>
          </cell>
          <cell r="O4445" t="str">
            <v>C</v>
          </cell>
          <cell r="T4445">
            <v>0</v>
          </cell>
        </row>
        <row r="4446">
          <cell r="F4446" t="str">
            <v>B-20</v>
          </cell>
          <cell r="G4446" t="str">
            <v>Distribution</v>
          </cell>
          <cell r="I4446" t="str">
            <v>Energy</v>
          </cell>
          <cell r="J4446" t="str">
            <v>Winter</v>
          </cell>
          <cell r="K4446" t="str">
            <v>N/A</v>
          </cell>
          <cell r="O4446" t="str">
            <v>C</v>
          </cell>
          <cell r="T4446">
            <v>0</v>
          </cell>
        </row>
        <row r="4447">
          <cell r="F4447" t="str">
            <v>B-20</v>
          </cell>
          <cell r="G4447" t="str">
            <v>WFC</v>
          </cell>
          <cell r="I4447" t="str">
            <v>Energy</v>
          </cell>
          <cell r="J4447" t="str">
            <v>Summer</v>
          </cell>
          <cell r="K4447" t="str">
            <v>N/A</v>
          </cell>
          <cell r="O4447" t="str">
            <v>C</v>
          </cell>
          <cell r="T4447">
            <v>0</v>
          </cell>
        </row>
        <row r="4448">
          <cell r="F4448" t="str">
            <v>B-20</v>
          </cell>
          <cell r="G4448" t="str">
            <v>WFC</v>
          </cell>
          <cell r="I4448" t="str">
            <v>Energy</v>
          </cell>
          <cell r="J4448" t="str">
            <v>Summer</v>
          </cell>
          <cell r="K4448" t="str">
            <v>N/A</v>
          </cell>
          <cell r="O4448" t="str">
            <v>C</v>
          </cell>
          <cell r="T4448">
            <v>0</v>
          </cell>
        </row>
        <row r="4449">
          <cell r="F4449" t="str">
            <v>B-20</v>
          </cell>
          <cell r="G4449" t="str">
            <v>WFC</v>
          </cell>
          <cell r="I4449" t="str">
            <v>Energy</v>
          </cell>
          <cell r="J4449" t="str">
            <v>Summer</v>
          </cell>
          <cell r="K4449" t="str">
            <v>N/A</v>
          </cell>
          <cell r="O4449" t="str">
            <v>C</v>
          </cell>
          <cell r="T4449">
            <v>0</v>
          </cell>
        </row>
        <row r="4450">
          <cell r="F4450" t="str">
            <v>B-20</v>
          </cell>
          <cell r="G4450" t="str">
            <v>WFC</v>
          </cell>
          <cell r="I4450" t="str">
            <v>Energy</v>
          </cell>
          <cell r="J4450" t="str">
            <v>Winter</v>
          </cell>
          <cell r="K4450" t="str">
            <v>N/A</v>
          </cell>
          <cell r="O4450" t="str">
            <v>C</v>
          </cell>
          <cell r="T4450">
            <v>0</v>
          </cell>
        </row>
        <row r="4451">
          <cell r="F4451" t="str">
            <v>B-20</v>
          </cell>
          <cell r="G4451" t="str">
            <v>WFC</v>
          </cell>
          <cell r="I4451" t="str">
            <v>Energy</v>
          </cell>
          <cell r="J4451" t="str">
            <v>Winter</v>
          </cell>
          <cell r="K4451" t="str">
            <v>N/A</v>
          </cell>
          <cell r="O4451" t="str">
            <v>C</v>
          </cell>
          <cell r="T4451">
            <v>0</v>
          </cell>
        </row>
        <row r="4452">
          <cell r="F4452" t="str">
            <v>B-20</v>
          </cell>
          <cell r="G4452" t="str">
            <v>WFC</v>
          </cell>
          <cell r="I4452" t="str">
            <v>Energy</v>
          </cell>
          <cell r="J4452" t="str">
            <v>Winter</v>
          </cell>
          <cell r="K4452" t="str">
            <v>N/A</v>
          </cell>
          <cell r="O4452" t="str">
            <v>C</v>
          </cell>
          <cell r="T4452">
            <v>0</v>
          </cell>
        </row>
        <row r="4453">
          <cell r="F4453" t="str">
            <v>B-20</v>
          </cell>
          <cell r="G4453" t="str">
            <v>PPP</v>
          </cell>
          <cell r="I4453" t="str">
            <v>Energy</v>
          </cell>
          <cell r="J4453" t="str">
            <v>Summer</v>
          </cell>
          <cell r="K4453" t="str">
            <v>N/A</v>
          </cell>
          <cell r="O4453" t="str">
            <v>C</v>
          </cell>
          <cell r="T4453">
            <v>0</v>
          </cell>
        </row>
        <row r="4454">
          <cell r="F4454" t="str">
            <v>B-20</v>
          </cell>
          <cell r="G4454" t="str">
            <v>PPP</v>
          </cell>
          <cell r="I4454" t="str">
            <v>Energy</v>
          </cell>
          <cell r="J4454" t="str">
            <v>Summer</v>
          </cell>
          <cell r="K4454" t="str">
            <v>N/A</v>
          </cell>
          <cell r="O4454" t="str">
            <v>C</v>
          </cell>
          <cell r="T4454">
            <v>0</v>
          </cell>
        </row>
        <row r="4455">
          <cell r="F4455" t="str">
            <v>B-20</v>
          </cell>
          <cell r="G4455" t="str">
            <v>PPP</v>
          </cell>
          <cell r="I4455" t="str">
            <v>Energy</v>
          </cell>
          <cell r="J4455" t="str">
            <v>Summer</v>
          </cell>
          <cell r="K4455" t="str">
            <v>N/A</v>
          </cell>
          <cell r="O4455" t="str">
            <v>C</v>
          </cell>
          <cell r="T4455">
            <v>0</v>
          </cell>
        </row>
        <row r="4456">
          <cell r="F4456" t="str">
            <v>B-20</v>
          </cell>
          <cell r="G4456" t="str">
            <v>PPP</v>
          </cell>
          <cell r="I4456" t="str">
            <v>Energy</v>
          </cell>
          <cell r="J4456" t="str">
            <v>Winter</v>
          </cell>
          <cell r="K4456" t="str">
            <v>N/A</v>
          </cell>
          <cell r="O4456" t="str">
            <v>C</v>
          </cell>
          <cell r="T4456">
            <v>0</v>
          </cell>
        </row>
        <row r="4457">
          <cell r="F4457" t="str">
            <v>B-20</v>
          </cell>
          <cell r="G4457" t="str">
            <v>PPP</v>
          </cell>
          <cell r="I4457" t="str">
            <v>Energy</v>
          </cell>
          <cell r="J4457" t="str">
            <v>Winter</v>
          </cell>
          <cell r="K4457" t="str">
            <v>N/A</v>
          </cell>
          <cell r="O4457" t="str">
            <v>C</v>
          </cell>
          <cell r="T4457">
            <v>0</v>
          </cell>
        </row>
        <row r="4458">
          <cell r="F4458" t="str">
            <v>B-20</v>
          </cell>
          <cell r="G4458" t="str">
            <v>PPP</v>
          </cell>
          <cell r="I4458" t="str">
            <v>Energy</v>
          </cell>
          <cell r="J4458" t="str">
            <v>Winter</v>
          </cell>
          <cell r="K4458" t="str">
            <v>N/A</v>
          </cell>
          <cell r="O4458" t="str">
            <v>C</v>
          </cell>
          <cell r="T4458">
            <v>0</v>
          </cell>
        </row>
        <row r="4459">
          <cell r="F4459" t="str">
            <v>B-20</v>
          </cell>
          <cell r="G4459" t="str">
            <v>RB</v>
          </cell>
          <cell r="I4459" t="str">
            <v>Energy</v>
          </cell>
          <cell r="J4459" t="str">
            <v>Summer</v>
          </cell>
          <cell r="K4459" t="str">
            <v>N/A</v>
          </cell>
          <cell r="O4459" t="str">
            <v>C</v>
          </cell>
          <cell r="T4459">
            <v>0</v>
          </cell>
        </row>
        <row r="4460">
          <cell r="F4460" t="str">
            <v>B-20</v>
          </cell>
          <cell r="G4460" t="str">
            <v>RB</v>
          </cell>
          <cell r="I4460" t="str">
            <v>Energy</v>
          </cell>
          <cell r="J4460" t="str">
            <v>Summer</v>
          </cell>
          <cell r="K4460" t="str">
            <v>N/A</v>
          </cell>
          <cell r="O4460" t="str">
            <v>C</v>
          </cell>
          <cell r="T4460">
            <v>0</v>
          </cell>
        </row>
        <row r="4461">
          <cell r="F4461" t="str">
            <v>B-20</v>
          </cell>
          <cell r="G4461" t="str">
            <v>RB</v>
          </cell>
          <cell r="I4461" t="str">
            <v>Energy</v>
          </cell>
          <cell r="J4461" t="str">
            <v>Summer</v>
          </cell>
          <cell r="K4461" t="str">
            <v>N/A</v>
          </cell>
          <cell r="O4461" t="str">
            <v>C</v>
          </cell>
          <cell r="T4461">
            <v>0</v>
          </cell>
        </row>
        <row r="4462">
          <cell r="F4462" t="str">
            <v>B-20</v>
          </cell>
          <cell r="G4462" t="str">
            <v>RB</v>
          </cell>
          <cell r="I4462" t="str">
            <v>Energy</v>
          </cell>
          <cell r="J4462" t="str">
            <v>Winter</v>
          </cell>
          <cell r="K4462" t="str">
            <v>N/A</v>
          </cell>
          <cell r="O4462" t="str">
            <v>C</v>
          </cell>
          <cell r="T4462">
            <v>0</v>
          </cell>
        </row>
        <row r="4463">
          <cell r="F4463" t="str">
            <v>B-20</v>
          </cell>
          <cell r="G4463" t="str">
            <v>RB</v>
          </cell>
          <cell r="I4463" t="str">
            <v>Energy</v>
          </cell>
          <cell r="J4463" t="str">
            <v>Winter</v>
          </cell>
          <cell r="K4463" t="str">
            <v>N/A</v>
          </cell>
          <cell r="O4463" t="str">
            <v>C</v>
          </cell>
          <cell r="T4463">
            <v>0</v>
          </cell>
        </row>
        <row r="4464">
          <cell r="F4464" t="str">
            <v>B-20</v>
          </cell>
          <cell r="G4464" t="str">
            <v>RB</v>
          </cell>
          <cell r="I4464" t="str">
            <v>Energy</v>
          </cell>
          <cell r="J4464" t="str">
            <v>Winter</v>
          </cell>
          <cell r="K4464" t="str">
            <v>N/A</v>
          </cell>
          <cell r="O4464" t="str">
            <v>C</v>
          </cell>
          <cell r="T4464">
            <v>0</v>
          </cell>
        </row>
        <row r="4465">
          <cell r="F4465" t="str">
            <v>B-20</v>
          </cell>
          <cell r="G4465" t="str">
            <v>RBC</v>
          </cell>
          <cell r="I4465" t="str">
            <v>Energy</v>
          </cell>
          <cell r="J4465" t="str">
            <v>Summer</v>
          </cell>
          <cell r="K4465" t="str">
            <v>N/A</v>
          </cell>
          <cell r="O4465" t="str">
            <v>C</v>
          </cell>
          <cell r="T4465">
            <v>0</v>
          </cell>
        </row>
        <row r="4466">
          <cell r="F4466" t="str">
            <v>B-20</v>
          </cell>
          <cell r="G4466" t="str">
            <v>RBC</v>
          </cell>
          <cell r="I4466" t="str">
            <v>Energy</v>
          </cell>
          <cell r="J4466" t="str">
            <v>Summer</v>
          </cell>
          <cell r="K4466" t="str">
            <v>N/A</v>
          </cell>
          <cell r="O4466" t="str">
            <v>C</v>
          </cell>
          <cell r="T4466">
            <v>0</v>
          </cell>
        </row>
        <row r="4467">
          <cell r="F4467" t="str">
            <v>B-20</v>
          </cell>
          <cell r="G4467" t="str">
            <v>RBC</v>
          </cell>
          <cell r="I4467" t="str">
            <v>Energy</v>
          </cell>
          <cell r="J4467" t="str">
            <v>Summer</v>
          </cell>
          <cell r="K4467" t="str">
            <v>N/A</v>
          </cell>
          <cell r="O4467" t="str">
            <v>C</v>
          </cell>
          <cell r="T4467">
            <v>0</v>
          </cell>
        </row>
        <row r="4468">
          <cell r="F4468" t="str">
            <v>B-20</v>
          </cell>
          <cell r="G4468" t="str">
            <v>RBC</v>
          </cell>
          <cell r="I4468" t="str">
            <v>Energy</v>
          </cell>
          <cell r="J4468" t="str">
            <v>Winter</v>
          </cell>
          <cell r="K4468" t="str">
            <v>N/A</v>
          </cell>
          <cell r="O4468" t="str">
            <v>C</v>
          </cell>
          <cell r="T4468">
            <v>0</v>
          </cell>
        </row>
        <row r="4469">
          <cell r="F4469" t="str">
            <v>B-20</v>
          </cell>
          <cell r="G4469" t="str">
            <v>RBC</v>
          </cell>
          <cell r="I4469" t="str">
            <v>Energy</v>
          </cell>
          <cell r="J4469" t="str">
            <v>Winter</v>
          </cell>
          <cell r="K4469" t="str">
            <v>N/A</v>
          </cell>
          <cell r="O4469" t="str">
            <v>C</v>
          </cell>
          <cell r="T4469">
            <v>0</v>
          </cell>
        </row>
        <row r="4470">
          <cell r="F4470" t="str">
            <v>B-20</v>
          </cell>
          <cell r="G4470" t="str">
            <v>RBC</v>
          </cell>
          <cell r="I4470" t="str">
            <v>Energy</v>
          </cell>
          <cell r="J4470" t="str">
            <v>Winter</v>
          </cell>
          <cell r="K4470" t="str">
            <v>N/A</v>
          </cell>
          <cell r="O4470" t="str">
            <v>C</v>
          </cell>
          <cell r="T4470">
            <v>0</v>
          </cell>
        </row>
        <row r="4471">
          <cell r="F4471" t="str">
            <v>B-20</v>
          </cell>
          <cell r="G4471" t="str">
            <v>WH</v>
          </cell>
          <cell r="I4471" t="str">
            <v>Energy</v>
          </cell>
          <cell r="J4471" t="str">
            <v>Summer</v>
          </cell>
          <cell r="K4471" t="str">
            <v>N/A</v>
          </cell>
          <cell r="O4471" t="str">
            <v>C</v>
          </cell>
          <cell r="T4471">
            <v>0</v>
          </cell>
        </row>
        <row r="4472">
          <cell r="F4472" t="str">
            <v>B-20</v>
          </cell>
          <cell r="G4472" t="str">
            <v>WH</v>
          </cell>
          <cell r="I4472" t="str">
            <v>Energy</v>
          </cell>
          <cell r="J4472" t="str">
            <v>Summer</v>
          </cell>
          <cell r="K4472" t="str">
            <v>N/A</v>
          </cell>
          <cell r="O4472" t="str">
            <v>C</v>
          </cell>
          <cell r="T4472">
            <v>0</v>
          </cell>
        </row>
        <row r="4473">
          <cell r="F4473" t="str">
            <v>B-20</v>
          </cell>
          <cell r="G4473" t="str">
            <v>WH</v>
          </cell>
          <cell r="I4473" t="str">
            <v>Energy</v>
          </cell>
          <cell r="J4473" t="str">
            <v>Summer</v>
          </cell>
          <cell r="K4473" t="str">
            <v>N/A</v>
          </cell>
          <cell r="O4473" t="str">
            <v>C</v>
          </cell>
          <cell r="T4473">
            <v>0</v>
          </cell>
        </row>
        <row r="4474">
          <cell r="F4474" t="str">
            <v>B-20</v>
          </cell>
          <cell r="G4474" t="str">
            <v>WH</v>
          </cell>
          <cell r="I4474" t="str">
            <v>Energy</v>
          </cell>
          <cell r="J4474" t="str">
            <v>Winter</v>
          </cell>
          <cell r="K4474" t="str">
            <v>N/A</v>
          </cell>
          <cell r="O4474" t="str">
            <v>C</v>
          </cell>
          <cell r="T4474">
            <v>0</v>
          </cell>
        </row>
        <row r="4475">
          <cell r="F4475" t="str">
            <v>B-20</v>
          </cell>
          <cell r="G4475" t="str">
            <v>WH</v>
          </cell>
          <cell r="I4475" t="str">
            <v>Energy</v>
          </cell>
          <cell r="J4475" t="str">
            <v>Winter</v>
          </cell>
          <cell r="K4475" t="str">
            <v>N/A</v>
          </cell>
          <cell r="O4475" t="str">
            <v>C</v>
          </cell>
          <cell r="T4475">
            <v>0</v>
          </cell>
        </row>
        <row r="4476">
          <cell r="F4476" t="str">
            <v>B-20</v>
          </cell>
          <cell r="G4476" t="str">
            <v>WH</v>
          </cell>
          <cell r="I4476" t="str">
            <v>Energy</v>
          </cell>
          <cell r="J4476" t="str">
            <v>Winter</v>
          </cell>
          <cell r="K4476" t="str">
            <v>N/A</v>
          </cell>
          <cell r="O4476" t="str">
            <v>C</v>
          </cell>
          <cell r="T4476">
            <v>0</v>
          </cell>
        </row>
        <row r="4477">
          <cell r="F4477" t="str">
            <v>B-20</v>
          </cell>
          <cell r="G4477" t="str">
            <v>WH</v>
          </cell>
          <cell r="I4477" t="str">
            <v>DL</v>
          </cell>
          <cell r="J4477" t="str">
            <v>N/A</v>
          </cell>
          <cell r="K4477" t="str">
            <v>N/A</v>
          </cell>
          <cell r="O4477" t="str">
            <v>N/A</v>
          </cell>
          <cell r="T4477">
            <v>0</v>
          </cell>
        </row>
        <row r="4478">
          <cell r="F4478" t="str">
            <v>B-20</v>
          </cell>
          <cell r="G4478" t="str">
            <v>WH</v>
          </cell>
          <cell r="I4478" t="str">
            <v>DL</v>
          </cell>
          <cell r="J4478" t="str">
            <v>N/A</v>
          </cell>
          <cell r="K4478" t="str">
            <v>N/A</v>
          </cell>
          <cell r="O4478" t="str">
            <v>N/A</v>
          </cell>
          <cell r="T4478">
            <v>0</v>
          </cell>
        </row>
        <row r="4479">
          <cell r="F4479" t="str">
            <v>B-20</v>
          </cell>
          <cell r="G4479" t="str">
            <v>WH</v>
          </cell>
          <cell r="I4479" t="str">
            <v>DL</v>
          </cell>
          <cell r="J4479" t="str">
            <v>N/A</v>
          </cell>
          <cell r="K4479" t="str">
            <v>N/A</v>
          </cell>
          <cell r="O4479" t="str">
            <v>N/A</v>
          </cell>
          <cell r="T4479">
            <v>0</v>
          </cell>
        </row>
        <row r="4480">
          <cell r="F4480" t="str">
            <v>B-20</v>
          </cell>
          <cell r="G4480" t="str">
            <v>WH</v>
          </cell>
          <cell r="I4480" t="str">
            <v>Energy</v>
          </cell>
          <cell r="J4480" t="str">
            <v>Summer</v>
          </cell>
          <cell r="K4480" t="str">
            <v>Off Peak</v>
          </cell>
          <cell r="O4480" t="str">
            <v>N/A</v>
          </cell>
          <cell r="T4480">
            <v>358222535.69158798</v>
          </cell>
        </row>
        <row r="4481">
          <cell r="F4481" t="str">
            <v>B-20</v>
          </cell>
          <cell r="G4481" t="str">
            <v>WH</v>
          </cell>
          <cell r="I4481" t="str">
            <v>Energy</v>
          </cell>
          <cell r="J4481" t="str">
            <v>Summer</v>
          </cell>
          <cell r="K4481" t="str">
            <v>Off Peak</v>
          </cell>
          <cell r="O4481" t="str">
            <v>N/A</v>
          </cell>
          <cell r="T4481">
            <v>61813512.408894002</v>
          </cell>
        </row>
        <row r="4482">
          <cell r="F4482" t="str">
            <v>B-20</v>
          </cell>
          <cell r="G4482" t="str">
            <v>WH</v>
          </cell>
          <cell r="I4482" t="str">
            <v>Energy</v>
          </cell>
          <cell r="J4482" t="str">
            <v>Summer</v>
          </cell>
          <cell r="K4482" t="str">
            <v>Off Peak</v>
          </cell>
          <cell r="O4482" t="str">
            <v>N/A</v>
          </cell>
          <cell r="T4482">
            <v>425202700.400913</v>
          </cell>
        </row>
        <row r="4483">
          <cell r="F4483" t="str">
            <v>B-20</v>
          </cell>
          <cell r="G4483" t="str">
            <v>WH</v>
          </cell>
          <cell r="I4483" t="str">
            <v>Energy</v>
          </cell>
          <cell r="J4483" t="str">
            <v>Summer</v>
          </cell>
          <cell r="K4483" t="str">
            <v>Part Peak</v>
          </cell>
          <cell r="O4483" t="str">
            <v>N/A</v>
          </cell>
          <cell r="T4483">
            <v>92904394.193458006</v>
          </cell>
        </row>
        <row r="4484">
          <cell r="F4484" t="str">
            <v>B-20</v>
          </cell>
          <cell r="G4484" t="str">
            <v>WH</v>
          </cell>
          <cell r="I4484" t="str">
            <v>Energy</v>
          </cell>
          <cell r="J4484" t="str">
            <v>Summer</v>
          </cell>
          <cell r="K4484" t="str">
            <v>Part Peak</v>
          </cell>
          <cell r="O4484" t="str">
            <v>N/A</v>
          </cell>
          <cell r="T4484">
            <v>15473309.150085</v>
          </cell>
        </row>
        <row r="4485">
          <cell r="F4485" t="str">
            <v>B-20</v>
          </cell>
          <cell r="G4485" t="str">
            <v>WH</v>
          </cell>
          <cell r="I4485" t="str">
            <v>Energy</v>
          </cell>
          <cell r="J4485" t="str">
            <v>Summer</v>
          </cell>
          <cell r="K4485" t="str">
            <v>Part Peak</v>
          </cell>
          <cell r="O4485" t="str">
            <v>N/A</v>
          </cell>
          <cell r="T4485">
            <v>110632883.699058</v>
          </cell>
        </row>
        <row r="4486">
          <cell r="F4486" t="str">
            <v>B-20</v>
          </cell>
          <cell r="G4486" t="str">
            <v>WH</v>
          </cell>
          <cell r="I4486" t="str">
            <v>Energy</v>
          </cell>
          <cell r="J4486" t="str">
            <v>Summer</v>
          </cell>
          <cell r="K4486" t="str">
            <v>Peak</v>
          </cell>
          <cell r="O4486" t="str">
            <v>N/A</v>
          </cell>
          <cell r="T4486">
            <v>121418091.312995</v>
          </cell>
        </row>
        <row r="4487">
          <cell r="F4487" t="str">
            <v>B-20</v>
          </cell>
          <cell r="G4487" t="str">
            <v>WH</v>
          </cell>
          <cell r="I4487" t="str">
            <v>Energy</v>
          </cell>
          <cell r="J4487" t="str">
            <v>Summer</v>
          </cell>
          <cell r="K4487" t="str">
            <v>Peak</v>
          </cell>
          <cell r="O4487" t="str">
            <v>N/A</v>
          </cell>
          <cell r="T4487">
            <v>19971281.271438003</v>
          </cell>
        </row>
        <row r="4488">
          <cell r="F4488" t="str">
            <v>B-20</v>
          </cell>
          <cell r="G4488" t="str">
            <v>WH</v>
          </cell>
          <cell r="I4488" t="str">
            <v>Energy</v>
          </cell>
          <cell r="J4488" t="str">
            <v>Summer</v>
          </cell>
          <cell r="K4488" t="str">
            <v>Peak</v>
          </cell>
          <cell r="O4488" t="str">
            <v>N/A</v>
          </cell>
          <cell r="T4488">
            <v>140202848.81195599</v>
          </cell>
        </row>
        <row r="4489">
          <cell r="F4489" t="str">
            <v>B-20</v>
          </cell>
          <cell r="G4489" t="str">
            <v>WH</v>
          </cell>
          <cell r="I4489" t="str">
            <v>Energy</v>
          </cell>
          <cell r="J4489" t="str">
            <v>Winter</v>
          </cell>
          <cell r="K4489" t="str">
            <v>Off Peak</v>
          </cell>
          <cell r="O4489" t="str">
            <v>N/A</v>
          </cell>
          <cell r="T4489">
            <v>721995748.60715806</v>
          </cell>
        </row>
        <row r="4490">
          <cell r="F4490" t="str">
            <v>B-20</v>
          </cell>
          <cell r="G4490" t="str">
            <v>WH</v>
          </cell>
          <cell r="I4490" t="str">
            <v>Energy</v>
          </cell>
          <cell r="J4490" t="str">
            <v>Winter</v>
          </cell>
          <cell r="K4490" t="str">
            <v>Off Peak</v>
          </cell>
          <cell r="O4490" t="str">
            <v>N/A</v>
          </cell>
          <cell r="T4490">
            <v>131362336.58151001</v>
          </cell>
        </row>
        <row r="4491">
          <cell r="F4491" t="str">
            <v>B-20</v>
          </cell>
          <cell r="G4491" t="str">
            <v>WH</v>
          </cell>
          <cell r="I4491" t="str">
            <v>Energy</v>
          </cell>
          <cell r="J4491" t="str">
            <v>Winter</v>
          </cell>
          <cell r="K4491" t="str">
            <v>Off Peak</v>
          </cell>
          <cell r="O4491" t="str">
            <v>N/A</v>
          </cell>
          <cell r="T4491">
            <v>768238608.42062497</v>
          </cell>
        </row>
        <row r="4492">
          <cell r="F4492" t="str">
            <v>B-20</v>
          </cell>
          <cell r="G4492" t="str">
            <v>WH</v>
          </cell>
          <cell r="I4492" t="str">
            <v>Energy</v>
          </cell>
          <cell r="J4492" t="str">
            <v>Winter</v>
          </cell>
          <cell r="K4492" t="str">
            <v>Part Peak</v>
          </cell>
          <cell r="O4492" t="str">
            <v>N/A</v>
          </cell>
          <cell r="T4492">
            <v>214644287.38266301</v>
          </cell>
        </row>
        <row r="4493">
          <cell r="F4493" t="str">
            <v>B-20</v>
          </cell>
          <cell r="G4493" t="str">
            <v>WH</v>
          </cell>
          <cell r="I4493" t="str">
            <v>Energy</v>
          </cell>
          <cell r="J4493" t="str">
            <v>Winter</v>
          </cell>
          <cell r="K4493" t="str">
            <v>Part Peak</v>
          </cell>
          <cell r="O4493" t="str">
            <v>N/A</v>
          </cell>
          <cell r="T4493">
            <v>36346487.770593002</v>
          </cell>
        </row>
        <row r="4494">
          <cell r="F4494" t="str">
            <v>B-20</v>
          </cell>
          <cell r="G4494" t="str">
            <v>WH</v>
          </cell>
          <cell r="I4494" t="str">
            <v>Energy</v>
          </cell>
          <cell r="J4494" t="str">
            <v>Winter</v>
          </cell>
          <cell r="K4494" t="str">
            <v>Part Peak</v>
          </cell>
          <cell r="O4494" t="str">
            <v>N/A</v>
          </cell>
          <cell r="T4494">
            <v>226409509.28762501</v>
          </cell>
        </row>
        <row r="4495">
          <cell r="F4495" t="str">
            <v>B-20</v>
          </cell>
          <cell r="G4495" t="str">
            <v>WH</v>
          </cell>
          <cell r="I4495" t="str">
            <v>Energy</v>
          </cell>
          <cell r="J4495" t="str">
            <v>Winter</v>
          </cell>
          <cell r="K4495" t="str">
            <v>Super Off</v>
          </cell>
          <cell r="O4495" t="str">
            <v>N/A</v>
          </cell>
          <cell r="T4495">
            <v>71583375.111194</v>
          </cell>
        </row>
        <row r="4496">
          <cell r="F4496" t="str">
            <v>B-20</v>
          </cell>
          <cell r="G4496" t="str">
            <v>WH</v>
          </cell>
          <cell r="I4496" t="str">
            <v>Energy</v>
          </cell>
          <cell r="J4496" t="str">
            <v>Winter</v>
          </cell>
          <cell r="K4496" t="str">
            <v>Super Off</v>
          </cell>
          <cell r="O4496" t="str">
            <v>N/A</v>
          </cell>
          <cell r="T4496">
            <v>13662328.837203</v>
          </cell>
        </row>
        <row r="4497">
          <cell r="F4497" t="str">
            <v>B-20</v>
          </cell>
          <cell r="G4497" t="str">
            <v>WH</v>
          </cell>
          <cell r="I4497" t="str">
            <v>Energy</v>
          </cell>
          <cell r="J4497" t="str">
            <v>Winter</v>
          </cell>
          <cell r="K4497" t="str">
            <v>Super Off</v>
          </cell>
          <cell r="O4497" t="str">
            <v>N/A</v>
          </cell>
          <cell r="T4497">
            <v>84871877.551928014</v>
          </cell>
        </row>
        <row r="4498">
          <cell r="F4498" t="str">
            <v>B-20</v>
          </cell>
          <cell r="G4498" t="str">
            <v>WH</v>
          </cell>
          <cell r="I4498" t="str">
            <v>DL</v>
          </cell>
          <cell r="J4498" t="str">
            <v>N/A</v>
          </cell>
          <cell r="K4498" t="str">
            <v>N/A</v>
          </cell>
          <cell r="O4498" t="str">
            <v>N/A</v>
          </cell>
          <cell r="T4498">
            <v>0</v>
          </cell>
        </row>
        <row r="4499">
          <cell r="F4499" t="str">
            <v>B-20</v>
          </cell>
          <cell r="G4499" t="str">
            <v>WH</v>
          </cell>
          <cell r="I4499" t="str">
            <v>DL</v>
          </cell>
          <cell r="J4499" t="str">
            <v>N/A</v>
          </cell>
          <cell r="K4499" t="str">
            <v>N/A</v>
          </cell>
          <cell r="O4499" t="str">
            <v>N/A</v>
          </cell>
          <cell r="T4499">
            <v>0</v>
          </cell>
        </row>
        <row r="4500">
          <cell r="F4500" t="str">
            <v>B-20</v>
          </cell>
          <cell r="G4500" t="str">
            <v>WH</v>
          </cell>
          <cell r="I4500" t="str">
            <v>DL</v>
          </cell>
          <cell r="J4500" t="str">
            <v>N/A</v>
          </cell>
          <cell r="K4500" t="str">
            <v>N/A</v>
          </cell>
          <cell r="O4500" t="str">
            <v>N/A</v>
          </cell>
          <cell r="T4500">
            <v>0</v>
          </cell>
        </row>
        <row r="4501">
          <cell r="F4501" t="str">
            <v>B-20</v>
          </cell>
          <cell r="G4501" t="str">
            <v>WH</v>
          </cell>
          <cell r="I4501" t="str">
            <v>Energy</v>
          </cell>
          <cell r="J4501" t="str">
            <v>Summer</v>
          </cell>
          <cell r="K4501" t="str">
            <v>Off Peak</v>
          </cell>
          <cell r="O4501" t="str">
            <v>N/A</v>
          </cell>
          <cell r="T4501">
            <v>358222535.69158798</v>
          </cell>
        </row>
        <row r="4502">
          <cell r="F4502" t="str">
            <v>B-20</v>
          </cell>
          <cell r="G4502" t="str">
            <v>WH</v>
          </cell>
          <cell r="I4502" t="str">
            <v>Energy</v>
          </cell>
          <cell r="J4502" t="str">
            <v>Summer</v>
          </cell>
          <cell r="K4502" t="str">
            <v>Off Peak</v>
          </cell>
          <cell r="O4502" t="str">
            <v>N/A</v>
          </cell>
          <cell r="T4502">
            <v>61813512.408894002</v>
          </cell>
        </row>
        <row r="4503">
          <cell r="F4503" t="str">
            <v>B-20</v>
          </cell>
          <cell r="G4503" t="str">
            <v>WH</v>
          </cell>
          <cell r="I4503" t="str">
            <v>Energy</v>
          </cell>
          <cell r="J4503" t="str">
            <v>Summer</v>
          </cell>
          <cell r="K4503" t="str">
            <v>Off Peak</v>
          </cell>
          <cell r="O4503" t="str">
            <v>N/A</v>
          </cell>
          <cell r="T4503">
            <v>425202700.400913</v>
          </cell>
        </row>
        <row r="4504">
          <cell r="F4504" t="str">
            <v>B-20</v>
          </cell>
          <cell r="G4504" t="str">
            <v>WH</v>
          </cell>
          <cell r="I4504" t="str">
            <v>Energy</v>
          </cell>
          <cell r="J4504" t="str">
            <v>Summer</v>
          </cell>
          <cell r="K4504" t="str">
            <v>Part Peak</v>
          </cell>
          <cell r="O4504" t="str">
            <v>N/A</v>
          </cell>
          <cell r="T4504">
            <v>92904394.193458006</v>
          </cell>
        </row>
        <row r="4505">
          <cell r="F4505" t="str">
            <v>B-20</v>
          </cell>
          <cell r="G4505" t="str">
            <v>WH</v>
          </cell>
          <cell r="I4505" t="str">
            <v>Energy</v>
          </cell>
          <cell r="J4505" t="str">
            <v>Summer</v>
          </cell>
          <cell r="K4505" t="str">
            <v>Part Peak</v>
          </cell>
          <cell r="O4505" t="str">
            <v>N/A</v>
          </cell>
          <cell r="T4505">
            <v>15473309.150085</v>
          </cell>
        </row>
        <row r="4506">
          <cell r="F4506" t="str">
            <v>B-20</v>
          </cell>
          <cell r="G4506" t="str">
            <v>WH</v>
          </cell>
          <cell r="I4506" t="str">
            <v>Energy</v>
          </cell>
          <cell r="J4506" t="str">
            <v>Summer</v>
          </cell>
          <cell r="K4506" t="str">
            <v>Part Peak</v>
          </cell>
          <cell r="O4506" t="str">
            <v>N/A</v>
          </cell>
          <cell r="T4506">
            <v>110632883.699058</v>
          </cell>
        </row>
        <row r="4507">
          <cell r="F4507" t="str">
            <v>B-20</v>
          </cell>
          <cell r="G4507" t="str">
            <v>WH</v>
          </cell>
          <cell r="I4507" t="str">
            <v>Energy</v>
          </cell>
          <cell r="J4507" t="str">
            <v>Summer</v>
          </cell>
          <cell r="K4507" t="str">
            <v>Peak</v>
          </cell>
          <cell r="O4507" t="str">
            <v>N/A</v>
          </cell>
          <cell r="T4507">
            <v>121418091.312995</v>
          </cell>
        </row>
        <row r="4508">
          <cell r="F4508" t="str">
            <v>B-20</v>
          </cell>
          <cell r="G4508" t="str">
            <v>WH</v>
          </cell>
          <cell r="I4508" t="str">
            <v>Energy</v>
          </cell>
          <cell r="J4508" t="str">
            <v>Summer</v>
          </cell>
          <cell r="K4508" t="str">
            <v>Peak</v>
          </cell>
          <cell r="O4508" t="str">
            <v>N/A</v>
          </cell>
          <cell r="T4508">
            <v>19971281.271438003</v>
          </cell>
        </row>
        <row r="4509">
          <cell r="F4509" t="str">
            <v>B-20</v>
          </cell>
          <cell r="G4509" t="str">
            <v>WH</v>
          </cell>
          <cell r="I4509" t="str">
            <v>Energy</v>
          </cell>
          <cell r="J4509" t="str">
            <v>Summer</v>
          </cell>
          <cell r="K4509" t="str">
            <v>Peak</v>
          </cell>
          <cell r="O4509" t="str">
            <v>N/A</v>
          </cell>
          <cell r="T4509">
            <v>140202848.81195599</v>
          </cell>
        </row>
        <row r="4510">
          <cell r="F4510" t="str">
            <v>B-20</v>
          </cell>
          <cell r="G4510" t="str">
            <v>WH</v>
          </cell>
          <cell r="I4510" t="str">
            <v>Energy</v>
          </cell>
          <cell r="J4510" t="str">
            <v>Winter</v>
          </cell>
          <cell r="K4510" t="str">
            <v>Off Peak</v>
          </cell>
          <cell r="O4510" t="str">
            <v>N/A</v>
          </cell>
          <cell r="T4510">
            <v>721995748.60715806</v>
          </cell>
        </row>
        <row r="4511">
          <cell r="F4511" t="str">
            <v>B-20</v>
          </cell>
          <cell r="G4511" t="str">
            <v>WH</v>
          </cell>
          <cell r="I4511" t="str">
            <v>Energy</v>
          </cell>
          <cell r="J4511" t="str">
            <v>Winter</v>
          </cell>
          <cell r="K4511" t="str">
            <v>Off Peak</v>
          </cell>
          <cell r="O4511" t="str">
            <v>N/A</v>
          </cell>
          <cell r="T4511">
            <v>131362336.58151001</v>
          </cell>
        </row>
        <row r="4512">
          <cell r="F4512" t="str">
            <v>B-20</v>
          </cell>
          <cell r="G4512" t="str">
            <v>WH</v>
          </cell>
          <cell r="I4512" t="str">
            <v>Energy</v>
          </cell>
          <cell r="J4512" t="str">
            <v>Winter</v>
          </cell>
          <cell r="K4512" t="str">
            <v>Off Peak</v>
          </cell>
          <cell r="O4512" t="str">
            <v>N/A</v>
          </cell>
          <cell r="T4512">
            <v>768238608.42062497</v>
          </cell>
        </row>
        <row r="4513">
          <cell r="F4513" t="str">
            <v>B-20</v>
          </cell>
          <cell r="G4513" t="str">
            <v>WH</v>
          </cell>
          <cell r="I4513" t="str">
            <v>Energy</v>
          </cell>
          <cell r="J4513" t="str">
            <v>Winter</v>
          </cell>
          <cell r="K4513" t="str">
            <v>Part Peak</v>
          </cell>
          <cell r="O4513" t="str">
            <v>N/A</v>
          </cell>
          <cell r="T4513">
            <v>214644287.38266301</v>
          </cell>
        </row>
        <row r="4514">
          <cell r="F4514" t="str">
            <v>B-20</v>
          </cell>
          <cell r="G4514" t="str">
            <v>WH</v>
          </cell>
          <cell r="I4514" t="str">
            <v>Energy</v>
          </cell>
          <cell r="J4514" t="str">
            <v>Winter</v>
          </cell>
          <cell r="K4514" t="str">
            <v>Part Peak</v>
          </cell>
          <cell r="O4514" t="str">
            <v>N/A</v>
          </cell>
          <cell r="T4514">
            <v>36346487.770593002</v>
          </cell>
        </row>
        <row r="4515">
          <cell r="F4515" t="str">
            <v>B-20</v>
          </cell>
          <cell r="G4515" t="str">
            <v>WH</v>
          </cell>
          <cell r="I4515" t="str">
            <v>Energy</v>
          </cell>
          <cell r="J4515" t="str">
            <v>Winter</v>
          </cell>
          <cell r="K4515" t="str">
            <v>Part Peak</v>
          </cell>
          <cell r="O4515" t="str">
            <v>N/A</v>
          </cell>
          <cell r="T4515">
            <v>226409509.28762501</v>
          </cell>
        </row>
        <row r="4516">
          <cell r="F4516" t="str">
            <v>B-20</v>
          </cell>
          <cell r="G4516" t="str">
            <v>WH</v>
          </cell>
          <cell r="I4516" t="str">
            <v>Energy</v>
          </cell>
          <cell r="J4516" t="str">
            <v>Winter</v>
          </cell>
          <cell r="K4516" t="str">
            <v>Super Off</v>
          </cell>
          <cell r="O4516" t="str">
            <v>N/A</v>
          </cell>
          <cell r="T4516">
            <v>71583375.111194</v>
          </cell>
        </row>
        <row r="4517">
          <cell r="F4517" t="str">
            <v>B-20</v>
          </cell>
          <cell r="G4517" t="str">
            <v>WH</v>
          </cell>
          <cell r="I4517" t="str">
            <v>Energy</v>
          </cell>
          <cell r="J4517" t="str">
            <v>Winter</v>
          </cell>
          <cell r="K4517" t="str">
            <v>Super Off</v>
          </cell>
          <cell r="O4517" t="str">
            <v>N/A</v>
          </cell>
          <cell r="T4517">
            <v>13662328.837203</v>
          </cell>
        </row>
        <row r="4518">
          <cell r="F4518" t="str">
            <v>B-20</v>
          </cell>
          <cell r="G4518" t="str">
            <v>WH</v>
          </cell>
          <cell r="I4518" t="str">
            <v>Energy</v>
          </cell>
          <cell r="J4518" t="str">
            <v>Winter</v>
          </cell>
          <cell r="K4518" t="str">
            <v>Super Off</v>
          </cell>
          <cell r="O4518" t="str">
            <v>N/A</v>
          </cell>
          <cell r="T4518">
            <v>84871877.551928014</v>
          </cell>
        </row>
        <row r="4519">
          <cell r="F4519" t="str">
            <v>B-20</v>
          </cell>
          <cell r="G4519" t="str">
            <v>PCIA</v>
          </cell>
          <cell r="I4519" t="str">
            <v>Vin 22</v>
          </cell>
          <cell r="J4519" t="str">
            <v>N/A</v>
          </cell>
          <cell r="K4519" t="str">
            <v>N/A</v>
          </cell>
          <cell r="O4519" t="str">
            <v>N/A</v>
          </cell>
          <cell r="T4519">
            <v>0</v>
          </cell>
        </row>
        <row r="4520">
          <cell r="F4520" t="str">
            <v>B-20</v>
          </cell>
          <cell r="G4520" t="str">
            <v>PCIA</v>
          </cell>
          <cell r="I4520" t="str">
            <v>Vin 22</v>
          </cell>
          <cell r="J4520" t="str">
            <v>N/A</v>
          </cell>
          <cell r="K4520" t="str">
            <v>N/A</v>
          </cell>
          <cell r="O4520" t="str">
            <v>N/A</v>
          </cell>
          <cell r="T4520">
            <v>0</v>
          </cell>
        </row>
        <row r="4521">
          <cell r="F4521" t="str">
            <v>B-20</v>
          </cell>
          <cell r="G4521" t="str">
            <v>PCIA</v>
          </cell>
          <cell r="I4521" t="str">
            <v>Vin 22</v>
          </cell>
          <cell r="J4521" t="str">
            <v>N/A</v>
          </cell>
          <cell r="K4521" t="str">
            <v>N/A</v>
          </cell>
          <cell r="O4521" t="str">
            <v>N/A</v>
          </cell>
          <cell r="T4521">
            <v>0</v>
          </cell>
        </row>
        <row r="4522">
          <cell r="F4522" t="str">
            <v>B-20</v>
          </cell>
          <cell r="G4522" t="str">
            <v>PCIA</v>
          </cell>
          <cell r="I4522" t="str">
            <v>Vin 23</v>
          </cell>
          <cell r="J4522" t="str">
            <v>N/A</v>
          </cell>
          <cell r="K4522" t="str">
            <v>N/A</v>
          </cell>
          <cell r="O4522" t="str">
            <v>N/A</v>
          </cell>
          <cell r="T4522">
            <v>0</v>
          </cell>
        </row>
        <row r="4523">
          <cell r="F4523" t="str">
            <v>B-20</v>
          </cell>
          <cell r="G4523" t="str">
            <v>PCIA</v>
          </cell>
          <cell r="I4523" t="str">
            <v>Vin 23</v>
          </cell>
          <cell r="J4523" t="str">
            <v>N/A</v>
          </cell>
          <cell r="K4523" t="str">
            <v>N/A</v>
          </cell>
          <cell r="O4523" t="str">
            <v>N/A</v>
          </cell>
          <cell r="T4523">
            <v>0</v>
          </cell>
        </row>
        <row r="4524">
          <cell r="F4524" t="str">
            <v>B-20</v>
          </cell>
          <cell r="G4524" t="str">
            <v>PCIA</v>
          </cell>
          <cell r="I4524" t="str">
            <v>Vin 23</v>
          </cell>
          <cell r="J4524" t="str">
            <v>N/A</v>
          </cell>
          <cell r="K4524" t="str">
            <v>N/A</v>
          </cell>
          <cell r="O4524" t="str">
            <v>N/A</v>
          </cell>
          <cell r="T4524">
            <v>0</v>
          </cell>
        </row>
        <row r="4525">
          <cell r="F4525" t="str">
            <v>B-19</v>
          </cell>
          <cell r="G4525" t="str">
            <v>PCIA</v>
          </cell>
          <cell r="I4525" t="str">
            <v>Vin 25</v>
          </cell>
          <cell r="J4525" t="str">
            <v>N/A</v>
          </cell>
          <cell r="K4525" t="str">
            <v>N/A</v>
          </cell>
          <cell r="O4525" t="str">
            <v>N/A</v>
          </cell>
          <cell r="T4525">
            <v>0</v>
          </cell>
        </row>
        <row r="4526">
          <cell r="F4526" t="str">
            <v>B-19</v>
          </cell>
          <cell r="G4526" t="str">
            <v>PCIA</v>
          </cell>
          <cell r="I4526" t="str">
            <v>Vin 25</v>
          </cell>
          <cell r="J4526" t="str">
            <v>N/A</v>
          </cell>
          <cell r="K4526" t="str">
            <v>N/A</v>
          </cell>
          <cell r="O4526" t="str">
            <v>N/A</v>
          </cell>
          <cell r="T4526">
            <v>0</v>
          </cell>
        </row>
        <row r="4527">
          <cell r="F4527" t="str">
            <v>B-19</v>
          </cell>
          <cell r="G4527" t="str">
            <v>PCIA</v>
          </cell>
          <cell r="I4527" t="str">
            <v>Vin 25</v>
          </cell>
          <cell r="J4527" t="str">
            <v>N/A</v>
          </cell>
          <cell r="K4527" t="str">
            <v>N/A</v>
          </cell>
          <cell r="O4527" t="str">
            <v>N/A</v>
          </cell>
          <cell r="T4527">
            <v>0</v>
          </cell>
        </row>
        <row r="4528">
          <cell r="F4528" t="str">
            <v>B-19</v>
          </cell>
          <cell r="G4528" t="str">
            <v>PCIA</v>
          </cell>
          <cell r="I4528" t="str">
            <v>Vin 25</v>
          </cell>
          <cell r="J4528" t="str">
            <v>N/A</v>
          </cell>
          <cell r="K4528" t="str">
            <v>N/A</v>
          </cell>
          <cell r="O4528" t="str">
            <v>N/A</v>
          </cell>
          <cell r="T4528">
            <v>0</v>
          </cell>
        </row>
        <row r="4529">
          <cell r="F4529" t="str">
            <v>B-19</v>
          </cell>
          <cell r="G4529" t="str">
            <v>PCIA</v>
          </cell>
          <cell r="I4529" t="str">
            <v>Vin 25</v>
          </cell>
          <cell r="J4529" t="str">
            <v>N/A</v>
          </cell>
          <cell r="K4529" t="str">
            <v>N/A</v>
          </cell>
          <cell r="O4529" t="str">
            <v>N/A</v>
          </cell>
          <cell r="T4529">
            <v>0</v>
          </cell>
        </row>
        <row r="4530">
          <cell r="F4530" t="str">
            <v>B-19</v>
          </cell>
          <cell r="G4530" t="str">
            <v>PCIA</v>
          </cell>
          <cell r="I4530" t="str">
            <v>Vin 25</v>
          </cell>
          <cell r="J4530" t="str">
            <v>N/A</v>
          </cell>
          <cell r="K4530" t="str">
            <v>N/A</v>
          </cell>
          <cell r="O4530" t="str">
            <v>N/A</v>
          </cell>
          <cell r="T4530">
            <v>0</v>
          </cell>
        </row>
        <row r="4531">
          <cell r="F4531" t="str">
            <v>B-20</v>
          </cell>
          <cell r="G4531" t="str">
            <v>PCIA</v>
          </cell>
          <cell r="I4531" t="str">
            <v>Vin 24</v>
          </cell>
          <cell r="J4531" t="str">
            <v>N/A</v>
          </cell>
          <cell r="K4531" t="str">
            <v>N/A</v>
          </cell>
          <cell r="O4531" t="str">
            <v>N/A</v>
          </cell>
          <cell r="T4531">
            <v>0</v>
          </cell>
        </row>
        <row r="4532">
          <cell r="F4532" t="str">
            <v>B-20</v>
          </cell>
          <cell r="G4532" t="str">
            <v>PCIA</v>
          </cell>
          <cell r="I4532" t="str">
            <v>Vin 24</v>
          </cell>
          <cell r="J4532" t="str">
            <v>N/A</v>
          </cell>
          <cell r="K4532" t="str">
            <v>N/A</v>
          </cell>
          <cell r="O4532" t="str">
            <v>N/A</v>
          </cell>
          <cell r="T4532">
            <v>0</v>
          </cell>
        </row>
        <row r="4533">
          <cell r="F4533" t="str">
            <v>B-20</v>
          </cell>
          <cell r="G4533" t="str">
            <v>PCIA</v>
          </cell>
          <cell r="I4533" t="str">
            <v>Vin 24</v>
          </cell>
          <cell r="J4533" t="str">
            <v>N/A</v>
          </cell>
          <cell r="K4533" t="str">
            <v>N/A</v>
          </cell>
          <cell r="O4533" t="str">
            <v>N/A</v>
          </cell>
          <cell r="T4533">
            <v>0</v>
          </cell>
        </row>
        <row r="4534">
          <cell r="F4534" t="str">
            <v>B-FPP</v>
          </cell>
          <cell r="G4534" t="str">
            <v>Distribution</v>
          </cell>
          <cell r="I4534" t="str">
            <v>Customer</v>
          </cell>
          <cell r="J4534" t="str">
            <v>Summer</v>
          </cell>
          <cell r="K4534" t="str">
            <v>N/A</v>
          </cell>
          <cell r="O4534" t="str">
            <v>N/A</v>
          </cell>
          <cell r="T4534">
            <v>0</v>
          </cell>
        </row>
        <row r="4535">
          <cell r="F4535" t="str">
            <v>B-FPP</v>
          </cell>
          <cell r="G4535" t="str">
            <v>Distribution</v>
          </cell>
          <cell r="I4535" t="str">
            <v>Customer</v>
          </cell>
          <cell r="J4535" t="str">
            <v>Summer</v>
          </cell>
          <cell r="K4535" t="str">
            <v>N/A</v>
          </cell>
          <cell r="O4535" t="str">
            <v>N/A</v>
          </cell>
          <cell r="T4535">
            <v>0</v>
          </cell>
        </row>
        <row r="4536">
          <cell r="F4536" t="str">
            <v>B-FPP</v>
          </cell>
          <cell r="G4536" t="str">
            <v>Distribution</v>
          </cell>
          <cell r="I4536" t="str">
            <v>Customer</v>
          </cell>
          <cell r="J4536" t="str">
            <v>Summer</v>
          </cell>
          <cell r="K4536" t="str">
            <v>N/A</v>
          </cell>
          <cell r="O4536" t="str">
            <v>N/A</v>
          </cell>
          <cell r="T4536">
            <v>0</v>
          </cell>
        </row>
        <row r="4537">
          <cell r="F4537" t="str">
            <v>B-FPP</v>
          </cell>
          <cell r="G4537" t="str">
            <v>Distribution</v>
          </cell>
          <cell r="I4537" t="str">
            <v>Customer</v>
          </cell>
          <cell r="J4537" t="str">
            <v>Winter</v>
          </cell>
          <cell r="K4537" t="str">
            <v>N/A</v>
          </cell>
          <cell r="O4537" t="str">
            <v>N/A</v>
          </cell>
          <cell r="T4537">
            <v>0</v>
          </cell>
        </row>
        <row r="4538">
          <cell r="F4538" t="str">
            <v>B-FPP</v>
          </cell>
          <cell r="G4538" t="str">
            <v>Distribution</v>
          </cell>
          <cell r="I4538" t="str">
            <v>Customer</v>
          </cell>
          <cell r="J4538" t="str">
            <v>Winter</v>
          </cell>
          <cell r="K4538" t="str">
            <v>N/A</v>
          </cell>
          <cell r="O4538" t="str">
            <v>N/A</v>
          </cell>
          <cell r="T4538">
            <v>0</v>
          </cell>
        </row>
        <row r="4539">
          <cell r="F4539" t="str">
            <v>B-FPP</v>
          </cell>
          <cell r="G4539" t="str">
            <v>Distribution</v>
          </cell>
          <cell r="I4539" t="str">
            <v>Customer</v>
          </cell>
          <cell r="J4539" t="str">
            <v>Winter</v>
          </cell>
          <cell r="K4539" t="str">
            <v>N/A</v>
          </cell>
          <cell r="O4539" t="str">
            <v>N/A</v>
          </cell>
          <cell r="T4539">
            <v>0</v>
          </cell>
        </row>
        <row r="4540">
          <cell r="F4540" t="str">
            <v>B-FPP</v>
          </cell>
          <cell r="G4540" t="str">
            <v>Distribution</v>
          </cell>
          <cell r="I4540" t="str">
            <v>Demand</v>
          </cell>
          <cell r="J4540" t="str">
            <v>Summer</v>
          </cell>
          <cell r="K4540" t="str">
            <v>Maximum kW</v>
          </cell>
          <cell r="O4540" t="str">
            <v>N/A</v>
          </cell>
          <cell r="T4540">
            <v>0</v>
          </cell>
        </row>
        <row r="4541">
          <cell r="F4541" t="str">
            <v>B-FPP</v>
          </cell>
          <cell r="G4541" t="str">
            <v>Distribution</v>
          </cell>
          <cell r="I4541" t="str">
            <v>Demand</v>
          </cell>
          <cell r="J4541" t="str">
            <v>Summer</v>
          </cell>
          <cell r="K4541" t="str">
            <v>Maximum kW</v>
          </cell>
          <cell r="O4541" t="str">
            <v>N/A</v>
          </cell>
          <cell r="T4541">
            <v>0</v>
          </cell>
        </row>
        <row r="4542">
          <cell r="F4542" t="str">
            <v>B-FPP</v>
          </cell>
          <cell r="G4542" t="str">
            <v>Distribution</v>
          </cell>
          <cell r="I4542" t="str">
            <v>Demand</v>
          </cell>
          <cell r="J4542" t="str">
            <v>Summer</v>
          </cell>
          <cell r="K4542" t="str">
            <v>Maximum kW</v>
          </cell>
          <cell r="O4542" t="str">
            <v>N/A</v>
          </cell>
          <cell r="T4542">
            <v>0</v>
          </cell>
        </row>
        <row r="4543">
          <cell r="F4543" t="str">
            <v>B-FPP</v>
          </cell>
          <cell r="G4543" t="str">
            <v>Distribution</v>
          </cell>
          <cell r="I4543" t="str">
            <v>Demand</v>
          </cell>
          <cell r="J4543" t="str">
            <v>Summer</v>
          </cell>
          <cell r="K4543" t="str">
            <v>Part Peak</v>
          </cell>
          <cell r="O4543" t="str">
            <v>N/A</v>
          </cell>
          <cell r="T4543">
            <v>0</v>
          </cell>
        </row>
        <row r="4544">
          <cell r="F4544" t="str">
            <v>B-FPP</v>
          </cell>
          <cell r="G4544" t="str">
            <v>Distribution</v>
          </cell>
          <cell r="I4544" t="str">
            <v>Demand</v>
          </cell>
          <cell r="J4544" t="str">
            <v>Summer</v>
          </cell>
          <cell r="K4544" t="str">
            <v>Part Peak</v>
          </cell>
          <cell r="O4544" t="str">
            <v>N/A</v>
          </cell>
          <cell r="T4544">
            <v>0</v>
          </cell>
        </row>
        <row r="4545">
          <cell r="F4545" t="str">
            <v>B-FPP</v>
          </cell>
          <cell r="G4545" t="str">
            <v>Distribution</v>
          </cell>
          <cell r="I4545" t="str">
            <v>Demand</v>
          </cell>
          <cell r="J4545" t="str">
            <v>Summer</v>
          </cell>
          <cell r="K4545" t="str">
            <v>Part Peak</v>
          </cell>
          <cell r="O4545" t="str">
            <v>N/A</v>
          </cell>
          <cell r="T4545">
            <v>0</v>
          </cell>
        </row>
        <row r="4546">
          <cell r="F4546" t="str">
            <v>B-FPP</v>
          </cell>
          <cell r="G4546" t="str">
            <v>Distribution</v>
          </cell>
          <cell r="I4546" t="str">
            <v>Demand</v>
          </cell>
          <cell r="J4546" t="str">
            <v>Summer</v>
          </cell>
          <cell r="K4546" t="str">
            <v>Peak</v>
          </cell>
          <cell r="O4546" t="str">
            <v>N/A</v>
          </cell>
          <cell r="T4546">
            <v>0</v>
          </cell>
        </row>
        <row r="4547">
          <cell r="F4547" t="str">
            <v>B-FPP</v>
          </cell>
          <cell r="G4547" t="str">
            <v>Distribution</v>
          </cell>
          <cell r="I4547" t="str">
            <v>Demand</v>
          </cell>
          <cell r="J4547" t="str">
            <v>Summer</v>
          </cell>
          <cell r="K4547" t="str">
            <v>Peak</v>
          </cell>
          <cell r="O4547" t="str">
            <v>N/A</v>
          </cell>
          <cell r="T4547">
            <v>0</v>
          </cell>
        </row>
        <row r="4548">
          <cell r="F4548" t="str">
            <v>B-FPP</v>
          </cell>
          <cell r="G4548" t="str">
            <v>Distribution</v>
          </cell>
          <cell r="I4548" t="str">
            <v>Demand</v>
          </cell>
          <cell r="J4548" t="str">
            <v>Summer</v>
          </cell>
          <cell r="K4548" t="str">
            <v>Peak</v>
          </cell>
          <cell r="O4548" t="str">
            <v>N/A</v>
          </cell>
          <cell r="T4548">
            <v>0</v>
          </cell>
        </row>
        <row r="4549">
          <cell r="F4549" t="str">
            <v>B-FPP</v>
          </cell>
          <cell r="G4549" t="str">
            <v>Distribution</v>
          </cell>
          <cell r="I4549" t="str">
            <v>Demand</v>
          </cell>
          <cell r="J4549" t="str">
            <v>Winter</v>
          </cell>
          <cell r="K4549" t="str">
            <v>Maximum kW</v>
          </cell>
          <cell r="O4549" t="str">
            <v>N/A</v>
          </cell>
          <cell r="T4549">
            <v>0</v>
          </cell>
        </row>
        <row r="4550">
          <cell r="F4550" t="str">
            <v>B-FPP</v>
          </cell>
          <cell r="G4550" t="str">
            <v>Distribution</v>
          </cell>
          <cell r="I4550" t="str">
            <v>Demand</v>
          </cell>
          <cell r="J4550" t="str">
            <v>Winter</v>
          </cell>
          <cell r="K4550" t="str">
            <v>Maximum kW</v>
          </cell>
          <cell r="O4550" t="str">
            <v>N/A</v>
          </cell>
          <cell r="T4550">
            <v>0</v>
          </cell>
        </row>
        <row r="4551">
          <cell r="F4551" t="str">
            <v>B-FPP</v>
          </cell>
          <cell r="G4551" t="str">
            <v>Distribution</v>
          </cell>
          <cell r="I4551" t="str">
            <v>Demand</v>
          </cell>
          <cell r="J4551" t="str">
            <v>Winter</v>
          </cell>
          <cell r="K4551" t="str">
            <v>Maximum kW</v>
          </cell>
          <cell r="O4551" t="str">
            <v>N/A</v>
          </cell>
          <cell r="T4551">
            <v>0</v>
          </cell>
        </row>
        <row r="4552">
          <cell r="F4552" t="str">
            <v>B-FPP</v>
          </cell>
          <cell r="G4552" t="str">
            <v>Distribution</v>
          </cell>
          <cell r="I4552" t="str">
            <v>Demand</v>
          </cell>
          <cell r="J4552" t="str">
            <v>Winter</v>
          </cell>
          <cell r="K4552" t="str">
            <v>Part Peak</v>
          </cell>
          <cell r="O4552" t="str">
            <v>N/A</v>
          </cell>
          <cell r="T4552">
            <v>0</v>
          </cell>
        </row>
        <row r="4553">
          <cell r="F4553" t="str">
            <v>B-FPP</v>
          </cell>
          <cell r="G4553" t="str">
            <v>Distribution</v>
          </cell>
          <cell r="I4553" t="str">
            <v>Demand</v>
          </cell>
          <cell r="J4553" t="str">
            <v>Winter</v>
          </cell>
          <cell r="K4553" t="str">
            <v>Part Peak</v>
          </cell>
          <cell r="O4553" t="str">
            <v>N/A</v>
          </cell>
          <cell r="T4553">
            <v>0</v>
          </cell>
        </row>
        <row r="4554">
          <cell r="F4554" t="str">
            <v>B-FPP</v>
          </cell>
          <cell r="G4554" t="str">
            <v>Distribution</v>
          </cell>
          <cell r="I4554" t="str">
            <v>Demand</v>
          </cell>
          <cell r="J4554" t="str">
            <v>Winter</v>
          </cell>
          <cell r="K4554" t="str">
            <v>Part Peak</v>
          </cell>
          <cell r="O4554" t="str">
            <v>N/A</v>
          </cell>
          <cell r="T4554">
            <v>0</v>
          </cell>
        </row>
        <row r="4555">
          <cell r="F4555" t="str">
            <v>B-FPP</v>
          </cell>
          <cell r="G4555" t="str">
            <v>Distribution</v>
          </cell>
          <cell r="I4555" t="str">
            <v>Energy</v>
          </cell>
          <cell r="J4555" t="str">
            <v>Summer</v>
          </cell>
          <cell r="K4555" t="str">
            <v>Off Peak</v>
          </cell>
          <cell r="O4555" t="str">
            <v>N/A</v>
          </cell>
          <cell r="T4555">
            <v>0</v>
          </cell>
        </row>
        <row r="4556">
          <cell r="F4556" t="str">
            <v>B-FPP</v>
          </cell>
          <cell r="G4556" t="str">
            <v>Distribution</v>
          </cell>
          <cell r="I4556" t="str">
            <v>Energy</v>
          </cell>
          <cell r="J4556" t="str">
            <v>Summer</v>
          </cell>
          <cell r="K4556" t="str">
            <v>Off Peak</v>
          </cell>
          <cell r="O4556" t="str">
            <v>N/A</v>
          </cell>
          <cell r="T4556">
            <v>0</v>
          </cell>
        </row>
        <row r="4557">
          <cell r="F4557" t="str">
            <v>B-FPP</v>
          </cell>
          <cell r="G4557" t="str">
            <v>Distribution</v>
          </cell>
          <cell r="I4557" t="str">
            <v>Energy</v>
          </cell>
          <cell r="J4557" t="str">
            <v>Summer</v>
          </cell>
          <cell r="K4557" t="str">
            <v>Off Peak</v>
          </cell>
          <cell r="O4557" t="str">
            <v>N/A</v>
          </cell>
          <cell r="T4557">
            <v>0</v>
          </cell>
        </row>
        <row r="4558">
          <cell r="F4558" t="str">
            <v>B-FPP</v>
          </cell>
          <cell r="G4558" t="str">
            <v>Distribution</v>
          </cell>
          <cell r="I4558" t="str">
            <v>Energy</v>
          </cell>
          <cell r="J4558" t="str">
            <v>Summer</v>
          </cell>
          <cell r="K4558" t="str">
            <v>Part Peak</v>
          </cell>
          <cell r="O4558" t="str">
            <v>N/A</v>
          </cell>
          <cell r="T4558">
            <v>0</v>
          </cell>
        </row>
        <row r="4559">
          <cell r="F4559" t="str">
            <v>B-FPP</v>
          </cell>
          <cell r="G4559" t="str">
            <v>Distribution</v>
          </cell>
          <cell r="I4559" t="str">
            <v>Energy</v>
          </cell>
          <cell r="J4559" t="str">
            <v>Summer</v>
          </cell>
          <cell r="K4559" t="str">
            <v>Part Peak</v>
          </cell>
          <cell r="O4559" t="str">
            <v>N/A</v>
          </cell>
          <cell r="T4559">
            <v>0</v>
          </cell>
        </row>
        <row r="4560">
          <cell r="F4560" t="str">
            <v>B-FPP</v>
          </cell>
          <cell r="G4560" t="str">
            <v>Distribution</v>
          </cell>
          <cell r="I4560" t="str">
            <v>Energy</v>
          </cell>
          <cell r="J4560" t="str">
            <v>Summer</v>
          </cell>
          <cell r="K4560" t="str">
            <v>Part Peak</v>
          </cell>
          <cell r="O4560" t="str">
            <v>N/A</v>
          </cell>
          <cell r="T4560">
            <v>0</v>
          </cell>
        </row>
        <row r="4561">
          <cell r="F4561" t="str">
            <v>B-FPP</v>
          </cell>
          <cell r="G4561" t="str">
            <v>Distribution</v>
          </cell>
          <cell r="I4561" t="str">
            <v>Energy</v>
          </cell>
          <cell r="J4561" t="str">
            <v>Summer</v>
          </cell>
          <cell r="K4561" t="str">
            <v>Peak</v>
          </cell>
          <cell r="O4561" t="str">
            <v>N/A</v>
          </cell>
          <cell r="T4561">
            <v>0</v>
          </cell>
        </row>
        <row r="4562">
          <cell r="F4562" t="str">
            <v>B-FPP</v>
          </cell>
          <cell r="G4562" t="str">
            <v>Distribution</v>
          </cell>
          <cell r="I4562" t="str">
            <v>Energy</v>
          </cell>
          <cell r="J4562" t="str">
            <v>Summer</v>
          </cell>
          <cell r="K4562" t="str">
            <v>Peak</v>
          </cell>
          <cell r="O4562" t="str">
            <v>N/A</v>
          </cell>
          <cell r="T4562">
            <v>0</v>
          </cell>
        </row>
        <row r="4563">
          <cell r="F4563" t="str">
            <v>B-FPP</v>
          </cell>
          <cell r="G4563" t="str">
            <v>Distribution</v>
          </cell>
          <cell r="I4563" t="str">
            <v>Energy</v>
          </cell>
          <cell r="J4563" t="str">
            <v>Summer</v>
          </cell>
          <cell r="K4563" t="str">
            <v>Peak</v>
          </cell>
          <cell r="O4563" t="str">
            <v>N/A</v>
          </cell>
          <cell r="T4563">
            <v>0</v>
          </cell>
        </row>
        <row r="4564">
          <cell r="F4564" t="str">
            <v>B-FPP</v>
          </cell>
          <cell r="G4564" t="str">
            <v>Distribution</v>
          </cell>
          <cell r="I4564" t="str">
            <v>Energy</v>
          </cell>
          <cell r="J4564" t="str">
            <v>Winter</v>
          </cell>
          <cell r="K4564" t="str">
            <v>Off Peak</v>
          </cell>
          <cell r="O4564" t="str">
            <v>N/A</v>
          </cell>
          <cell r="T4564">
            <v>0</v>
          </cell>
        </row>
        <row r="4565">
          <cell r="F4565" t="str">
            <v>B-FPP</v>
          </cell>
          <cell r="G4565" t="str">
            <v>Distribution</v>
          </cell>
          <cell r="I4565" t="str">
            <v>Energy</v>
          </cell>
          <cell r="J4565" t="str">
            <v>Winter</v>
          </cell>
          <cell r="K4565" t="str">
            <v>Off Peak</v>
          </cell>
          <cell r="O4565" t="str">
            <v>N/A</v>
          </cell>
          <cell r="T4565">
            <v>0</v>
          </cell>
        </row>
        <row r="4566">
          <cell r="F4566" t="str">
            <v>B-FPP</v>
          </cell>
          <cell r="G4566" t="str">
            <v>Distribution</v>
          </cell>
          <cell r="I4566" t="str">
            <v>Energy</v>
          </cell>
          <cell r="J4566" t="str">
            <v>Winter</v>
          </cell>
          <cell r="K4566" t="str">
            <v>Off Peak</v>
          </cell>
          <cell r="O4566" t="str">
            <v>N/A</v>
          </cell>
          <cell r="T4566">
            <v>0</v>
          </cell>
        </row>
        <row r="4567">
          <cell r="F4567" t="str">
            <v>B-FPP</v>
          </cell>
          <cell r="G4567" t="str">
            <v>Distribution</v>
          </cell>
          <cell r="I4567" t="str">
            <v>Energy</v>
          </cell>
          <cell r="J4567" t="str">
            <v>Winter</v>
          </cell>
          <cell r="K4567" t="str">
            <v>Part Peak</v>
          </cell>
          <cell r="O4567" t="str">
            <v>N/A</v>
          </cell>
          <cell r="T4567">
            <v>0</v>
          </cell>
        </row>
        <row r="4568">
          <cell r="F4568" t="str">
            <v>B-FPP</v>
          </cell>
          <cell r="G4568" t="str">
            <v>Distribution</v>
          </cell>
          <cell r="I4568" t="str">
            <v>Energy</v>
          </cell>
          <cell r="J4568" t="str">
            <v>Winter</v>
          </cell>
          <cell r="K4568" t="str">
            <v>Part Peak</v>
          </cell>
          <cell r="O4568" t="str">
            <v>N/A</v>
          </cell>
          <cell r="T4568">
            <v>0</v>
          </cell>
        </row>
        <row r="4569">
          <cell r="F4569" t="str">
            <v>B-FPP</v>
          </cell>
          <cell r="G4569" t="str">
            <v>Distribution</v>
          </cell>
          <cell r="I4569" t="str">
            <v>Energy</v>
          </cell>
          <cell r="J4569" t="str">
            <v>Winter</v>
          </cell>
          <cell r="K4569" t="str">
            <v>Part Peak</v>
          </cell>
          <cell r="O4569" t="str">
            <v>N/A</v>
          </cell>
          <cell r="T4569">
            <v>0</v>
          </cell>
        </row>
        <row r="4570">
          <cell r="F4570" t="str">
            <v>B-FPP</v>
          </cell>
          <cell r="G4570" t="str">
            <v>Distribution</v>
          </cell>
          <cell r="I4570" t="str">
            <v>Energy</v>
          </cell>
          <cell r="J4570" t="str">
            <v>Winter</v>
          </cell>
          <cell r="K4570" t="str">
            <v>Super Off</v>
          </cell>
          <cell r="O4570" t="str">
            <v>N/A</v>
          </cell>
          <cell r="T4570">
            <v>0</v>
          </cell>
        </row>
        <row r="4571">
          <cell r="F4571" t="str">
            <v>B-FPP</v>
          </cell>
          <cell r="G4571" t="str">
            <v>Distribution</v>
          </cell>
          <cell r="I4571" t="str">
            <v>Energy</v>
          </cell>
          <cell r="J4571" t="str">
            <v>Winter</v>
          </cell>
          <cell r="K4571" t="str">
            <v>Super Off</v>
          </cell>
          <cell r="O4571" t="str">
            <v>N/A</v>
          </cell>
          <cell r="T4571">
            <v>0</v>
          </cell>
        </row>
        <row r="4572">
          <cell r="F4572" t="str">
            <v>B-FPP</v>
          </cell>
          <cell r="G4572" t="str">
            <v>Distribution</v>
          </cell>
          <cell r="I4572" t="str">
            <v>Energy</v>
          </cell>
          <cell r="J4572" t="str">
            <v>Winter</v>
          </cell>
          <cell r="K4572" t="str">
            <v>Super Off</v>
          </cell>
          <cell r="O4572" t="str">
            <v>N/A</v>
          </cell>
          <cell r="T4572">
            <v>0</v>
          </cell>
        </row>
        <row r="4573">
          <cell r="F4573" t="str">
            <v>B-FPP</v>
          </cell>
          <cell r="G4573" t="str">
            <v>Distribution</v>
          </cell>
          <cell r="I4573" t="str">
            <v>Power Factor Adjustment</v>
          </cell>
          <cell r="J4573" t="str">
            <v>N/A</v>
          </cell>
          <cell r="K4573" t="str">
            <v>N/A</v>
          </cell>
          <cell r="O4573" t="str">
            <v>N/A</v>
          </cell>
          <cell r="T4573">
            <v>0</v>
          </cell>
        </row>
        <row r="4574">
          <cell r="F4574" t="str">
            <v>B-FPP</v>
          </cell>
          <cell r="G4574" t="str">
            <v>Distribution</v>
          </cell>
          <cell r="I4574" t="str">
            <v>Power Factor Adjustment</v>
          </cell>
          <cell r="J4574" t="str">
            <v>N/A</v>
          </cell>
          <cell r="K4574" t="str">
            <v>N/A</v>
          </cell>
          <cell r="O4574" t="str">
            <v>N/A</v>
          </cell>
          <cell r="T4574">
            <v>0</v>
          </cell>
        </row>
        <row r="4575">
          <cell r="F4575" t="str">
            <v>B-FPP</v>
          </cell>
          <cell r="G4575" t="str">
            <v>Distribution</v>
          </cell>
          <cell r="I4575" t="str">
            <v>Power Factor Adjustment</v>
          </cell>
          <cell r="J4575" t="str">
            <v>N/A</v>
          </cell>
          <cell r="K4575" t="str">
            <v>N/A</v>
          </cell>
          <cell r="O4575" t="str">
            <v>N/A</v>
          </cell>
          <cell r="T4575">
            <v>0</v>
          </cell>
        </row>
        <row r="4576">
          <cell r="F4576" t="str">
            <v>B-FPP</v>
          </cell>
          <cell r="G4576" t="str">
            <v>ND</v>
          </cell>
          <cell r="I4576" t="str">
            <v>Energy</v>
          </cell>
          <cell r="J4576" t="str">
            <v>Summer</v>
          </cell>
          <cell r="K4576" t="str">
            <v>Off Peak</v>
          </cell>
          <cell r="O4576" t="str">
            <v>N/A</v>
          </cell>
          <cell r="T4576">
            <v>0</v>
          </cell>
        </row>
        <row r="4577">
          <cell r="F4577" t="str">
            <v>B-FPP</v>
          </cell>
          <cell r="G4577" t="str">
            <v>ND</v>
          </cell>
          <cell r="I4577" t="str">
            <v>Energy</v>
          </cell>
          <cell r="J4577" t="str">
            <v>Summer</v>
          </cell>
          <cell r="K4577" t="str">
            <v>Off Peak</v>
          </cell>
          <cell r="O4577" t="str">
            <v>N/A</v>
          </cell>
          <cell r="T4577">
            <v>0</v>
          </cell>
        </row>
        <row r="4578">
          <cell r="F4578" t="str">
            <v>B-FPP</v>
          </cell>
          <cell r="G4578" t="str">
            <v>ND</v>
          </cell>
          <cell r="I4578" t="str">
            <v>Energy</v>
          </cell>
          <cell r="J4578" t="str">
            <v>Summer</v>
          </cell>
          <cell r="K4578" t="str">
            <v>Off Peak</v>
          </cell>
          <cell r="O4578" t="str">
            <v>N/A</v>
          </cell>
          <cell r="T4578">
            <v>0</v>
          </cell>
        </row>
        <row r="4579">
          <cell r="F4579" t="str">
            <v>B-FPP</v>
          </cell>
          <cell r="G4579" t="str">
            <v>ND</v>
          </cell>
          <cell r="I4579" t="str">
            <v>Energy</v>
          </cell>
          <cell r="J4579" t="str">
            <v>Summer</v>
          </cell>
          <cell r="K4579" t="str">
            <v>Part Peak</v>
          </cell>
          <cell r="O4579" t="str">
            <v>N/A</v>
          </cell>
          <cell r="T4579">
            <v>0</v>
          </cell>
        </row>
        <row r="4580">
          <cell r="F4580" t="str">
            <v>B-FPP</v>
          </cell>
          <cell r="G4580" t="str">
            <v>ND</v>
          </cell>
          <cell r="I4580" t="str">
            <v>Energy</v>
          </cell>
          <cell r="J4580" t="str">
            <v>Summer</v>
          </cell>
          <cell r="K4580" t="str">
            <v>Part Peak</v>
          </cell>
          <cell r="O4580" t="str">
            <v>N/A</v>
          </cell>
          <cell r="T4580">
            <v>0</v>
          </cell>
        </row>
        <row r="4581">
          <cell r="F4581" t="str">
            <v>B-FPP</v>
          </cell>
          <cell r="G4581" t="str">
            <v>ND</v>
          </cell>
          <cell r="I4581" t="str">
            <v>Energy</v>
          </cell>
          <cell r="J4581" t="str">
            <v>Summer</v>
          </cell>
          <cell r="K4581" t="str">
            <v>Part Peak</v>
          </cell>
          <cell r="O4581" t="str">
            <v>N/A</v>
          </cell>
          <cell r="T4581">
            <v>0</v>
          </cell>
        </row>
        <row r="4582">
          <cell r="F4582" t="str">
            <v>B-FPP</v>
          </cell>
          <cell r="G4582" t="str">
            <v>ND</v>
          </cell>
          <cell r="I4582" t="str">
            <v>Energy</v>
          </cell>
          <cell r="J4582" t="str">
            <v>Summer</v>
          </cell>
          <cell r="K4582" t="str">
            <v>Peak</v>
          </cell>
          <cell r="O4582" t="str">
            <v>N/A</v>
          </cell>
          <cell r="T4582">
            <v>0</v>
          </cell>
        </row>
        <row r="4583">
          <cell r="F4583" t="str">
            <v>B-FPP</v>
          </cell>
          <cell r="G4583" t="str">
            <v>ND</v>
          </cell>
          <cell r="I4583" t="str">
            <v>Energy</v>
          </cell>
          <cell r="J4583" t="str">
            <v>Summer</v>
          </cell>
          <cell r="K4583" t="str">
            <v>Peak</v>
          </cell>
          <cell r="O4583" t="str">
            <v>N/A</v>
          </cell>
          <cell r="T4583">
            <v>0</v>
          </cell>
        </row>
        <row r="4584">
          <cell r="F4584" t="str">
            <v>B-FPP</v>
          </cell>
          <cell r="G4584" t="str">
            <v>ND</v>
          </cell>
          <cell r="I4584" t="str">
            <v>Energy</v>
          </cell>
          <cell r="J4584" t="str">
            <v>Summer</v>
          </cell>
          <cell r="K4584" t="str">
            <v>Peak</v>
          </cell>
          <cell r="O4584" t="str">
            <v>N/A</v>
          </cell>
          <cell r="T4584">
            <v>0</v>
          </cell>
        </row>
        <row r="4585">
          <cell r="F4585" t="str">
            <v>B-FPP</v>
          </cell>
          <cell r="G4585" t="str">
            <v>ND</v>
          </cell>
          <cell r="I4585" t="str">
            <v>Energy</v>
          </cell>
          <cell r="J4585" t="str">
            <v>Winter</v>
          </cell>
          <cell r="K4585" t="str">
            <v>Off Peak</v>
          </cell>
          <cell r="O4585" t="str">
            <v>N/A</v>
          </cell>
          <cell r="T4585">
            <v>0</v>
          </cell>
        </row>
        <row r="4586">
          <cell r="F4586" t="str">
            <v>B-FPP</v>
          </cell>
          <cell r="G4586" t="str">
            <v>ND</v>
          </cell>
          <cell r="I4586" t="str">
            <v>Energy</v>
          </cell>
          <cell r="J4586" t="str">
            <v>Winter</v>
          </cell>
          <cell r="K4586" t="str">
            <v>Off Peak</v>
          </cell>
          <cell r="O4586" t="str">
            <v>N/A</v>
          </cell>
          <cell r="T4586">
            <v>0</v>
          </cell>
        </row>
        <row r="4587">
          <cell r="F4587" t="str">
            <v>B-FPP</v>
          </cell>
          <cell r="G4587" t="str">
            <v>ND</v>
          </cell>
          <cell r="I4587" t="str">
            <v>Energy</v>
          </cell>
          <cell r="J4587" t="str">
            <v>Winter</v>
          </cell>
          <cell r="K4587" t="str">
            <v>Off Peak</v>
          </cell>
          <cell r="O4587" t="str">
            <v>N/A</v>
          </cell>
          <cell r="T4587">
            <v>0</v>
          </cell>
        </row>
        <row r="4588">
          <cell r="F4588" t="str">
            <v>B-FPP</v>
          </cell>
          <cell r="G4588" t="str">
            <v>ND</v>
          </cell>
          <cell r="I4588" t="str">
            <v>Energy</v>
          </cell>
          <cell r="J4588" t="str">
            <v>Winter</v>
          </cell>
          <cell r="K4588" t="str">
            <v>Part Peak</v>
          </cell>
          <cell r="O4588" t="str">
            <v>N/A</v>
          </cell>
          <cell r="T4588">
            <v>0</v>
          </cell>
        </row>
        <row r="4589">
          <cell r="F4589" t="str">
            <v>B-FPP</v>
          </cell>
          <cell r="G4589" t="str">
            <v>ND</v>
          </cell>
          <cell r="I4589" t="str">
            <v>Energy</v>
          </cell>
          <cell r="J4589" t="str">
            <v>Winter</v>
          </cell>
          <cell r="K4589" t="str">
            <v>Part Peak</v>
          </cell>
          <cell r="O4589" t="str">
            <v>N/A</v>
          </cell>
          <cell r="T4589">
            <v>0</v>
          </cell>
        </row>
        <row r="4590">
          <cell r="F4590" t="str">
            <v>B-FPP</v>
          </cell>
          <cell r="G4590" t="str">
            <v>ND</v>
          </cell>
          <cell r="I4590" t="str">
            <v>Energy</v>
          </cell>
          <cell r="J4590" t="str">
            <v>Winter</v>
          </cell>
          <cell r="K4590" t="str">
            <v>Part Peak</v>
          </cell>
          <cell r="O4590" t="str">
            <v>N/A</v>
          </cell>
          <cell r="T4590">
            <v>0</v>
          </cell>
        </row>
        <row r="4591">
          <cell r="F4591" t="str">
            <v>B-FPP</v>
          </cell>
          <cell r="G4591" t="str">
            <v>ND</v>
          </cell>
          <cell r="I4591" t="str">
            <v>Energy</v>
          </cell>
          <cell r="J4591" t="str">
            <v>Winter</v>
          </cell>
          <cell r="K4591" t="str">
            <v>Super Off</v>
          </cell>
          <cell r="O4591" t="str">
            <v>N/A</v>
          </cell>
          <cell r="T4591">
            <v>0</v>
          </cell>
        </row>
        <row r="4592">
          <cell r="F4592" t="str">
            <v>B-FPP</v>
          </cell>
          <cell r="G4592" t="str">
            <v>ND</v>
          </cell>
          <cell r="I4592" t="str">
            <v>Energy</v>
          </cell>
          <cell r="J4592" t="str">
            <v>Winter</v>
          </cell>
          <cell r="K4592" t="str">
            <v>Super Off</v>
          </cell>
          <cell r="O4592" t="str">
            <v>N/A</v>
          </cell>
          <cell r="T4592">
            <v>0</v>
          </cell>
        </row>
        <row r="4593">
          <cell r="F4593" t="str">
            <v>B-FPP</v>
          </cell>
          <cell r="G4593" t="str">
            <v>ND</v>
          </cell>
          <cell r="I4593" t="str">
            <v>Energy</v>
          </cell>
          <cell r="J4593" t="str">
            <v>Winter</v>
          </cell>
          <cell r="K4593" t="str">
            <v>Super Off</v>
          </cell>
          <cell r="O4593" t="str">
            <v>N/A</v>
          </cell>
          <cell r="T4593">
            <v>0</v>
          </cell>
        </row>
        <row r="4594">
          <cell r="F4594" t="str">
            <v>B-FPP</v>
          </cell>
          <cell r="G4594" t="str">
            <v>PPP</v>
          </cell>
          <cell r="I4594" t="str">
            <v>Energy</v>
          </cell>
          <cell r="J4594" t="str">
            <v>Summer</v>
          </cell>
          <cell r="K4594" t="str">
            <v>Off Peak</v>
          </cell>
          <cell r="O4594" t="str">
            <v>N/A</v>
          </cell>
          <cell r="T4594">
            <v>0</v>
          </cell>
        </row>
        <row r="4595">
          <cell r="F4595" t="str">
            <v>B-FPP</v>
          </cell>
          <cell r="G4595" t="str">
            <v>PPP</v>
          </cell>
          <cell r="I4595" t="str">
            <v>Energy</v>
          </cell>
          <cell r="J4595" t="str">
            <v>Summer</v>
          </cell>
          <cell r="K4595" t="str">
            <v>Off Peak</v>
          </cell>
          <cell r="O4595" t="str">
            <v>N/A</v>
          </cell>
          <cell r="T4595">
            <v>0</v>
          </cell>
        </row>
        <row r="4596">
          <cell r="F4596" t="str">
            <v>B-FPP</v>
          </cell>
          <cell r="G4596" t="str">
            <v>PPP</v>
          </cell>
          <cell r="I4596" t="str">
            <v>Energy</v>
          </cell>
          <cell r="J4596" t="str">
            <v>Summer</v>
          </cell>
          <cell r="K4596" t="str">
            <v>Off Peak</v>
          </cell>
          <cell r="O4596" t="str">
            <v>N/A</v>
          </cell>
          <cell r="T4596">
            <v>0</v>
          </cell>
        </row>
        <row r="4597">
          <cell r="F4597" t="str">
            <v>B-FPP</v>
          </cell>
          <cell r="G4597" t="str">
            <v>PPP</v>
          </cell>
          <cell r="I4597" t="str">
            <v>Energy</v>
          </cell>
          <cell r="J4597" t="str">
            <v>Summer</v>
          </cell>
          <cell r="K4597" t="str">
            <v>Part Peak</v>
          </cell>
          <cell r="O4597" t="str">
            <v>N/A</v>
          </cell>
          <cell r="T4597">
            <v>0</v>
          </cell>
        </row>
        <row r="4598">
          <cell r="F4598" t="str">
            <v>B-FPP</v>
          </cell>
          <cell r="G4598" t="str">
            <v>PPP</v>
          </cell>
          <cell r="I4598" t="str">
            <v>Energy</v>
          </cell>
          <cell r="J4598" t="str">
            <v>Summer</v>
          </cell>
          <cell r="K4598" t="str">
            <v>Part Peak</v>
          </cell>
          <cell r="O4598" t="str">
            <v>N/A</v>
          </cell>
          <cell r="T4598">
            <v>0</v>
          </cell>
        </row>
        <row r="4599">
          <cell r="F4599" t="str">
            <v>B-FPP</v>
          </cell>
          <cell r="G4599" t="str">
            <v>PPP</v>
          </cell>
          <cell r="I4599" t="str">
            <v>Energy</v>
          </cell>
          <cell r="J4599" t="str">
            <v>Summer</v>
          </cell>
          <cell r="K4599" t="str">
            <v>Part Peak</v>
          </cell>
          <cell r="O4599" t="str">
            <v>N/A</v>
          </cell>
          <cell r="T4599">
            <v>0</v>
          </cell>
        </row>
        <row r="4600">
          <cell r="F4600" t="str">
            <v>B-FPP</v>
          </cell>
          <cell r="G4600" t="str">
            <v>PPP</v>
          </cell>
          <cell r="I4600" t="str">
            <v>Energy</v>
          </cell>
          <cell r="J4600" t="str">
            <v>Summer</v>
          </cell>
          <cell r="K4600" t="str">
            <v>Peak</v>
          </cell>
          <cell r="O4600" t="str">
            <v>N/A</v>
          </cell>
          <cell r="T4600">
            <v>0</v>
          </cell>
        </row>
        <row r="4601">
          <cell r="F4601" t="str">
            <v>B-FPP</v>
          </cell>
          <cell r="G4601" t="str">
            <v>PPP</v>
          </cell>
          <cell r="I4601" t="str">
            <v>Energy</v>
          </cell>
          <cell r="J4601" t="str">
            <v>Summer</v>
          </cell>
          <cell r="K4601" t="str">
            <v>Peak</v>
          </cell>
          <cell r="O4601" t="str">
            <v>N/A</v>
          </cell>
          <cell r="T4601">
            <v>0</v>
          </cell>
        </row>
        <row r="4602">
          <cell r="F4602" t="str">
            <v>B-FPP</v>
          </cell>
          <cell r="G4602" t="str">
            <v>PPP</v>
          </cell>
          <cell r="I4602" t="str">
            <v>Energy</v>
          </cell>
          <cell r="J4602" t="str">
            <v>Summer</v>
          </cell>
          <cell r="K4602" t="str">
            <v>Peak</v>
          </cell>
          <cell r="O4602" t="str">
            <v>N/A</v>
          </cell>
          <cell r="T4602">
            <v>0</v>
          </cell>
        </row>
        <row r="4603">
          <cell r="F4603" t="str">
            <v>B-FPP</v>
          </cell>
          <cell r="G4603" t="str">
            <v>PPP</v>
          </cell>
          <cell r="I4603" t="str">
            <v>Energy</v>
          </cell>
          <cell r="J4603" t="str">
            <v>Winter</v>
          </cell>
          <cell r="K4603" t="str">
            <v>Off Peak</v>
          </cell>
          <cell r="O4603" t="str">
            <v>N/A</v>
          </cell>
          <cell r="T4603">
            <v>0</v>
          </cell>
        </row>
        <row r="4604">
          <cell r="F4604" t="str">
            <v>B-FPP</v>
          </cell>
          <cell r="G4604" t="str">
            <v>PPP</v>
          </cell>
          <cell r="I4604" t="str">
            <v>Energy</v>
          </cell>
          <cell r="J4604" t="str">
            <v>Winter</v>
          </cell>
          <cell r="K4604" t="str">
            <v>Off Peak</v>
          </cell>
          <cell r="O4604" t="str">
            <v>N/A</v>
          </cell>
          <cell r="T4604">
            <v>0</v>
          </cell>
        </row>
        <row r="4605">
          <cell r="F4605" t="str">
            <v>B-FPP</v>
          </cell>
          <cell r="G4605" t="str">
            <v>PPP</v>
          </cell>
          <cell r="I4605" t="str">
            <v>Energy</v>
          </cell>
          <cell r="J4605" t="str">
            <v>Winter</v>
          </cell>
          <cell r="K4605" t="str">
            <v>Off Peak</v>
          </cell>
          <cell r="O4605" t="str">
            <v>N/A</v>
          </cell>
          <cell r="T4605">
            <v>0</v>
          </cell>
        </row>
        <row r="4606">
          <cell r="F4606" t="str">
            <v>B-FPP</v>
          </cell>
          <cell r="G4606" t="str">
            <v>PPP</v>
          </cell>
          <cell r="I4606" t="str">
            <v>Energy</v>
          </cell>
          <cell r="J4606" t="str">
            <v>Winter</v>
          </cell>
          <cell r="K4606" t="str">
            <v>Part Peak</v>
          </cell>
          <cell r="O4606" t="str">
            <v>N/A</v>
          </cell>
          <cell r="T4606">
            <v>0</v>
          </cell>
        </row>
        <row r="4607">
          <cell r="F4607" t="str">
            <v>B-FPP</v>
          </cell>
          <cell r="G4607" t="str">
            <v>PPP</v>
          </cell>
          <cell r="I4607" t="str">
            <v>Energy</v>
          </cell>
          <cell r="J4607" t="str">
            <v>Winter</v>
          </cell>
          <cell r="K4607" t="str">
            <v>Part Peak</v>
          </cell>
          <cell r="O4607" t="str">
            <v>N/A</v>
          </cell>
          <cell r="T4607">
            <v>0</v>
          </cell>
        </row>
        <row r="4608">
          <cell r="F4608" t="str">
            <v>B-FPP</v>
          </cell>
          <cell r="G4608" t="str">
            <v>PPP</v>
          </cell>
          <cell r="I4608" t="str">
            <v>Energy</v>
          </cell>
          <cell r="J4608" t="str">
            <v>Winter</v>
          </cell>
          <cell r="K4608" t="str">
            <v>Part Peak</v>
          </cell>
          <cell r="O4608" t="str">
            <v>N/A</v>
          </cell>
          <cell r="T4608">
            <v>0</v>
          </cell>
        </row>
        <row r="4609">
          <cell r="F4609" t="str">
            <v>B-FPP</v>
          </cell>
          <cell r="G4609" t="str">
            <v>PPP</v>
          </cell>
          <cell r="I4609" t="str">
            <v>Energy</v>
          </cell>
          <cell r="J4609" t="str">
            <v>Winter</v>
          </cell>
          <cell r="K4609" t="str">
            <v>Super Off</v>
          </cell>
          <cell r="O4609" t="str">
            <v>N/A</v>
          </cell>
          <cell r="T4609">
            <v>0</v>
          </cell>
        </row>
        <row r="4610">
          <cell r="F4610" t="str">
            <v>B-FPP</v>
          </cell>
          <cell r="G4610" t="str">
            <v>PPP</v>
          </cell>
          <cell r="I4610" t="str">
            <v>Energy</v>
          </cell>
          <cell r="J4610" t="str">
            <v>Winter</v>
          </cell>
          <cell r="K4610" t="str">
            <v>Super Off</v>
          </cell>
          <cell r="O4610" t="str">
            <v>N/A</v>
          </cell>
          <cell r="T4610">
            <v>0</v>
          </cell>
        </row>
        <row r="4611">
          <cell r="F4611" t="str">
            <v>B-FPP</v>
          </cell>
          <cell r="G4611" t="str">
            <v>PPP</v>
          </cell>
          <cell r="I4611" t="str">
            <v>Energy</v>
          </cell>
          <cell r="J4611" t="str">
            <v>Winter</v>
          </cell>
          <cell r="K4611" t="str">
            <v>Super Off</v>
          </cell>
          <cell r="O4611" t="str">
            <v>N/A</v>
          </cell>
          <cell r="T4611">
            <v>0</v>
          </cell>
        </row>
        <row r="4612">
          <cell r="F4612" t="str">
            <v>B-FPP</v>
          </cell>
          <cell r="G4612" t="str">
            <v>PPP</v>
          </cell>
          <cell r="I4612" t="str">
            <v>Energy</v>
          </cell>
          <cell r="J4612" t="str">
            <v>Summer</v>
          </cell>
          <cell r="K4612" t="str">
            <v>Off Peak</v>
          </cell>
          <cell r="O4612" t="str">
            <v>N/A</v>
          </cell>
          <cell r="T4612">
            <v>0</v>
          </cell>
        </row>
        <row r="4613">
          <cell r="F4613" t="str">
            <v>B-FPP</v>
          </cell>
          <cell r="G4613" t="str">
            <v>PPP</v>
          </cell>
          <cell r="I4613" t="str">
            <v>Energy</v>
          </cell>
          <cell r="J4613" t="str">
            <v>Summer</v>
          </cell>
          <cell r="K4613" t="str">
            <v>Off Peak</v>
          </cell>
          <cell r="O4613" t="str">
            <v>N/A</v>
          </cell>
          <cell r="T4613">
            <v>0</v>
          </cell>
        </row>
        <row r="4614">
          <cell r="F4614" t="str">
            <v>B-FPP</v>
          </cell>
          <cell r="G4614" t="str">
            <v>PPP</v>
          </cell>
          <cell r="I4614" t="str">
            <v>Energy</v>
          </cell>
          <cell r="J4614" t="str">
            <v>Summer</v>
          </cell>
          <cell r="K4614" t="str">
            <v>Off Peak</v>
          </cell>
          <cell r="O4614" t="str">
            <v>N/A</v>
          </cell>
          <cell r="T4614">
            <v>0</v>
          </cell>
        </row>
        <row r="4615">
          <cell r="F4615" t="str">
            <v>B-FPP</v>
          </cell>
          <cell r="G4615" t="str">
            <v>PPP</v>
          </cell>
          <cell r="I4615" t="str">
            <v>Energy</v>
          </cell>
          <cell r="J4615" t="str">
            <v>Summer</v>
          </cell>
          <cell r="K4615" t="str">
            <v>Part Peak</v>
          </cell>
          <cell r="O4615" t="str">
            <v>N/A</v>
          </cell>
          <cell r="T4615">
            <v>0</v>
          </cell>
        </row>
        <row r="4616">
          <cell r="F4616" t="str">
            <v>B-FPP</v>
          </cell>
          <cell r="G4616" t="str">
            <v>PPP</v>
          </cell>
          <cell r="I4616" t="str">
            <v>Energy</v>
          </cell>
          <cell r="J4616" t="str">
            <v>Summer</v>
          </cell>
          <cell r="K4616" t="str">
            <v>Part Peak</v>
          </cell>
          <cell r="O4616" t="str">
            <v>N/A</v>
          </cell>
          <cell r="T4616">
            <v>0</v>
          </cell>
        </row>
        <row r="4617">
          <cell r="F4617" t="str">
            <v>B-FPP</v>
          </cell>
          <cell r="G4617" t="str">
            <v>PPP</v>
          </cell>
          <cell r="I4617" t="str">
            <v>Energy</v>
          </cell>
          <cell r="J4617" t="str">
            <v>Summer</v>
          </cell>
          <cell r="K4617" t="str">
            <v>Part Peak</v>
          </cell>
          <cell r="O4617" t="str">
            <v>N/A</v>
          </cell>
          <cell r="T4617">
            <v>0</v>
          </cell>
        </row>
        <row r="4618">
          <cell r="F4618" t="str">
            <v>B-FPP</v>
          </cell>
          <cell r="G4618" t="str">
            <v>PPP</v>
          </cell>
          <cell r="I4618" t="str">
            <v>Energy</v>
          </cell>
          <cell r="J4618" t="str">
            <v>Summer</v>
          </cell>
          <cell r="K4618" t="str">
            <v>Peak</v>
          </cell>
          <cell r="O4618" t="str">
            <v>N/A</v>
          </cell>
          <cell r="T4618">
            <v>0</v>
          </cell>
        </row>
        <row r="4619">
          <cell r="F4619" t="str">
            <v>B-FPP</v>
          </cell>
          <cell r="G4619" t="str">
            <v>PPP</v>
          </cell>
          <cell r="I4619" t="str">
            <v>Energy</v>
          </cell>
          <cell r="J4619" t="str">
            <v>Summer</v>
          </cell>
          <cell r="K4619" t="str">
            <v>Peak</v>
          </cell>
          <cell r="O4619" t="str">
            <v>N/A</v>
          </cell>
          <cell r="T4619">
            <v>0</v>
          </cell>
        </row>
        <row r="4620">
          <cell r="F4620" t="str">
            <v>B-FPP</v>
          </cell>
          <cell r="G4620" t="str">
            <v>PPP</v>
          </cell>
          <cell r="I4620" t="str">
            <v>Energy</v>
          </cell>
          <cell r="J4620" t="str">
            <v>Summer</v>
          </cell>
          <cell r="K4620" t="str">
            <v>Peak</v>
          </cell>
          <cell r="O4620" t="str">
            <v>N/A</v>
          </cell>
          <cell r="T4620">
            <v>0</v>
          </cell>
        </row>
        <row r="4621">
          <cell r="F4621" t="str">
            <v>B-FPP</v>
          </cell>
          <cell r="G4621" t="str">
            <v>PPP</v>
          </cell>
          <cell r="I4621" t="str">
            <v>Energy</v>
          </cell>
          <cell r="J4621" t="str">
            <v>Winter</v>
          </cell>
          <cell r="K4621" t="str">
            <v>Off Peak</v>
          </cell>
          <cell r="O4621" t="str">
            <v>N/A</v>
          </cell>
          <cell r="T4621">
            <v>0</v>
          </cell>
        </row>
        <row r="4622">
          <cell r="F4622" t="str">
            <v>B-FPP</v>
          </cell>
          <cell r="G4622" t="str">
            <v>PPP</v>
          </cell>
          <cell r="I4622" t="str">
            <v>Energy</v>
          </cell>
          <cell r="J4622" t="str">
            <v>Winter</v>
          </cell>
          <cell r="K4622" t="str">
            <v>Off Peak</v>
          </cell>
          <cell r="O4622" t="str">
            <v>N/A</v>
          </cell>
          <cell r="T4622">
            <v>0</v>
          </cell>
        </row>
        <row r="4623">
          <cell r="F4623" t="str">
            <v>B-FPP</v>
          </cell>
          <cell r="G4623" t="str">
            <v>PPP</v>
          </cell>
          <cell r="I4623" t="str">
            <v>Energy</v>
          </cell>
          <cell r="J4623" t="str">
            <v>Winter</v>
          </cell>
          <cell r="K4623" t="str">
            <v>Off Peak</v>
          </cell>
          <cell r="O4623" t="str">
            <v>N/A</v>
          </cell>
          <cell r="T4623">
            <v>0</v>
          </cell>
        </row>
        <row r="4624">
          <cell r="F4624" t="str">
            <v>B-FPP</v>
          </cell>
          <cell r="G4624" t="str">
            <v>PPP</v>
          </cell>
          <cell r="I4624" t="str">
            <v>Energy</v>
          </cell>
          <cell r="J4624" t="str">
            <v>Winter</v>
          </cell>
          <cell r="K4624" t="str">
            <v>Part Peak</v>
          </cell>
          <cell r="O4624" t="str">
            <v>N/A</v>
          </cell>
          <cell r="T4624">
            <v>0</v>
          </cell>
        </row>
        <row r="4625">
          <cell r="F4625" t="str">
            <v>B-FPP</v>
          </cell>
          <cell r="G4625" t="str">
            <v>PPP</v>
          </cell>
          <cell r="I4625" t="str">
            <v>Energy</v>
          </cell>
          <cell r="J4625" t="str">
            <v>Winter</v>
          </cell>
          <cell r="K4625" t="str">
            <v>Part Peak</v>
          </cell>
          <cell r="O4625" t="str">
            <v>N/A</v>
          </cell>
          <cell r="T4625">
            <v>0</v>
          </cell>
        </row>
        <row r="4626">
          <cell r="F4626" t="str">
            <v>B-FPP</v>
          </cell>
          <cell r="G4626" t="str">
            <v>PPP</v>
          </cell>
          <cell r="I4626" t="str">
            <v>Energy</v>
          </cell>
          <cell r="J4626" t="str">
            <v>Winter</v>
          </cell>
          <cell r="K4626" t="str">
            <v>Part Peak</v>
          </cell>
          <cell r="O4626" t="str">
            <v>N/A</v>
          </cell>
          <cell r="T4626">
            <v>0</v>
          </cell>
        </row>
        <row r="4627">
          <cell r="F4627" t="str">
            <v>B-FPP</v>
          </cell>
          <cell r="G4627" t="str">
            <v>PPP</v>
          </cell>
          <cell r="I4627" t="str">
            <v>Energy</v>
          </cell>
          <cell r="J4627" t="str">
            <v>Winter</v>
          </cell>
          <cell r="K4627" t="str">
            <v>Super Off</v>
          </cell>
          <cell r="O4627" t="str">
            <v>N/A</v>
          </cell>
          <cell r="T4627">
            <v>0</v>
          </cell>
        </row>
        <row r="4628">
          <cell r="F4628" t="str">
            <v>B-FPP</v>
          </cell>
          <cell r="G4628" t="str">
            <v>PPP</v>
          </cell>
          <cell r="I4628" t="str">
            <v>Energy</v>
          </cell>
          <cell r="J4628" t="str">
            <v>Winter</v>
          </cell>
          <cell r="K4628" t="str">
            <v>Super Off</v>
          </cell>
          <cell r="O4628" t="str">
            <v>N/A</v>
          </cell>
          <cell r="T4628">
            <v>0</v>
          </cell>
        </row>
        <row r="4629">
          <cell r="F4629" t="str">
            <v>B-FPP</v>
          </cell>
          <cell r="G4629" t="str">
            <v>PPP</v>
          </cell>
          <cell r="I4629" t="str">
            <v>Energy</v>
          </cell>
          <cell r="J4629" t="str">
            <v>Winter</v>
          </cell>
          <cell r="K4629" t="str">
            <v>Super Off</v>
          </cell>
          <cell r="O4629" t="str">
            <v>N/A</v>
          </cell>
          <cell r="T4629">
            <v>0</v>
          </cell>
        </row>
        <row r="4630">
          <cell r="F4630" t="str">
            <v>B-FPP</v>
          </cell>
          <cell r="G4630" t="str">
            <v>Distribution</v>
          </cell>
          <cell r="I4630" t="str">
            <v>Customer</v>
          </cell>
          <cell r="J4630" t="str">
            <v>Summer</v>
          </cell>
          <cell r="K4630" t="str">
            <v>N/A</v>
          </cell>
          <cell r="O4630" t="str">
            <v>C</v>
          </cell>
          <cell r="T4630">
            <v>0</v>
          </cell>
        </row>
        <row r="4631">
          <cell r="F4631" t="str">
            <v>B-FPP</v>
          </cell>
          <cell r="G4631" t="str">
            <v>Distribution</v>
          </cell>
          <cell r="I4631" t="str">
            <v>Customer</v>
          </cell>
          <cell r="J4631" t="str">
            <v>Summer</v>
          </cell>
          <cell r="K4631" t="str">
            <v>N/A</v>
          </cell>
          <cell r="O4631" t="str">
            <v>C</v>
          </cell>
          <cell r="T4631">
            <v>0</v>
          </cell>
        </row>
        <row r="4632">
          <cell r="F4632" t="str">
            <v>B-FPP</v>
          </cell>
          <cell r="G4632" t="str">
            <v>Distribution</v>
          </cell>
          <cell r="I4632" t="str">
            <v>Customer</v>
          </cell>
          <cell r="J4632" t="str">
            <v>Summer</v>
          </cell>
          <cell r="K4632" t="str">
            <v>N/A</v>
          </cell>
          <cell r="O4632" t="str">
            <v>C</v>
          </cell>
          <cell r="T4632">
            <v>0</v>
          </cell>
        </row>
        <row r="4633">
          <cell r="F4633" t="str">
            <v>B-FPP</v>
          </cell>
          <cell r="G4633" t="str">
            <v>Distribution</v>
          </cell>
          <cell r="I4633" t="str">
            <v>Customer</v>
          </cell>
          <cell r="J4633" t="str">
            <v>Winter</v>
          </cell>
          <cell r="K4633" t="str">
            <v>N/A</v>
          </cell>
          <cell r="O4633" t="str">
            <v>C</v>
          </cell>
          <cell r="T4633">
            <v>0</v>
          </cell>
        </row>
        <row r="4634">
          <cell r="F4634" t="str">
            <v>B-FPP</v>
          </cell>
          <cell r="G4634" t="str">
            <v>Distribution</v>
          </cell>
          <cell r="I4634" t="str">
            <v>Customer</v>
          </cell>
          <cell r="J4634" t="str">
            <v>Winter</v>
          </cell>
          <cell r="K4634" t="str">
            <v>N/A</v>
          </cell>
          <cell r="O4634" t="str">
            <v>C</v>
          </cell>
          <cell r="T4634">
            <v>0</v>
          </cell>
        </row>
        <row r="4635">
          <cell r="F4635" t="str">
            <v>B-FPP</v>
          </cell>
          <cell r="G4635" t="str">
            <v>Distribution</v>
          </cell>
          <cell r="I4635" t="str">
            <v>Customer</v>
          </cell>
          <cell r="J4635" t="str">
            <v>Winter</v>
          </cell>
          <cell r="K4635" t="str">
            <v>N/A</v>
          </cell>
          <cell r="O4635" t="str">
            <v>C</v>
          </cell>
          <cell r="T4635">
            <v>0</v>
          </cell>
        </row>
        <row r="4636">
          <cell r="F4636" t="str">
            <v>B-FPP</v>
          </cell>
          <cell r="G4636" t="str">
            <v>RB</v>
          </cell>
          <cell r="I4636" t="str">
            <v>Energy</v>
          </cell>
          <cell r="J4636" t="str">
            <v>Summer</v>
          </cell>
          <cell r="K4636" t="str">
            <v>Off Peak</v>
          </cell>
          <cell r="O4636" t="str">
            <v>N/A</v>
          </cell>
          <cell r="T4636">
            <v>0</v>
          </cell>
        </row>
        <row r="4637">
          <cell r="F4637" t="str">
            <v>B-FPP</v>
          </cell>
          <cell r="G4637" t="str">
            <v>RB</v>
          </cell>
          <cell r="I4637" t="str">
            <v>Energy</v>
          </cell>
          <cell r="J4637" t="str">
            <v>Summer</v>
          </cell>
          <cell r="K4637" t="str">
            <v>Off Peak</v>
          </cell>
          <cell r="O4637" t="str">
            <v>N/A</v>
          </cell>
          <cell r="T4637">
            <v>0</v>
          </cell>
        </row>
        <row r="4638">
          <cell r="F4638" t="str">
            <v>B-FPP</v>
          </cell>
          <cell r="G4638" t="str">
            <v>RB</v>
          </cell>
          <cell r="I4638" t="str">
            <v>Energy</v>
          </cell>
          <cell r="J4638" t="str">
            <v>Summer</v>
          </cell>
          <cell r="K4638" t="str">
            <v>Off Peak</v>
          </cell>
          <cell r="O4638" t="str">
            <v>N/A</v>
          </cell>
          <cell r="T4638">
            <v>0</v>
          </cell>
        </row>
        <row r="4639">
          <cell r="F4639" t="str">
            <v>B-FPP</v>
          </cell>
          <cell r="G4639" t="str">
            <v>RB</v>
          </cell>
          <cell r="I4639" t="str">
            <v>Energy</v>
          </cell>
          <cell r="J4639" t="str">
            <v>Summer</v>
          </cell>
          <cell r="K4639" t="str">
            <v>Part Peak</v>
          </cell>
          <cell r="O4639" t="str">
            <v>N/A</v>
          </cell>
          <cell r="T4639">
            <v>0</v>
          </cell>
        </row>
        <row r="4640">
          <cell r="F4640" t="str">
            <v>B-FPP</v>
          </cell>
          <cell r="G4640" t="str">
            <v>RB</v>
          </cell>
          <cell r="I4640" t="str">
            <v>Energy</v>
          </cell>
          <cell r="J4640" t="str">
            <v>Summer</v>
          </cell>
          <cell r="K4640" t="str">
            <v>Part Peak</v>
          </cell>
          <cell r="O4640" t="str">
            <v>N/A</v>
          </cell>
          <cell r="T4640">
            <v>0</v>
          </cell>
        </row>
        <row r="4641">
          <cell r="F4641" t="str">
            <v>B-FPP</v>
          </cell>
          <cell r="G4641" t="str">
            <v>RB</v>
          </cell>
          <cell r="I4641" t="str">
            <v>Energy</v>
          </cell>
          <cell r="J4641" t="str">
            <v>Summer</v>
          </cell>
          <cell r="K4641" t="str">
            <v>Part Peak</v>
          </cell>
          <cell r="O4641" t="str">
            <v>N/A</v>
          </cell>
          <cell r="T4641">
            <v>0</v>
          </cell>
        </row>
        <row r="4642">
          <cell r="F4642" t="str">
            <v>B-FPP</v>
          </cell>
          <cell r="G4642" t="str">
            <v>RB</v>
          </cell>
          <cell r="I4642" t="str">
            <v>Energy</v>
          </cell>
          <cell r="J4642" t="str">
            <v>Summer</v>
          </cell>
          <cell r="K4642" t="str">
            <v>Peak</v>
          </cell>
          <cell r="O4642" t="str">
            <v>N/A</v>
          </cell>
          <cell r="T4642">
            <v>0</v>
          </cell>
        </row>
        <row r="4643">
          <cell r="F4643" t="str">
            <v>B-FPP</v>
          </cell>
          <cell r="G4643" t="str">
            <v>RB</v>
          </cell>
          <cell r="I4643" t="str">
            <v>Energy</v>
          </cell>
          <cell r="J4643" t="str">
            <v>Summer</v>
          </cell>
          <cell r="K4643" t="str">
            <v>Peak</v>
          </cell>
          <cell r="O4643" t="str">
            <v>N/A</v>
          </cell>
          <cell r="T4643">
            <v>0</v>
          </cell>
        </row>
        <row r="4644">
          <cell r="F4644" t="str">
            <v>B-FPP</v>
          </cell>
          <cell r="G4644" t="str">
            <v>RB</v>
          </cell>
          <cell r="I4644" t="str">
            <v>Energy</v>
          </cell>
          <cell r="J4644" t="str">
            <v>Summer</v>
          </cell>
          <cell r="K4644" t="str">
            <v>Peak</v>
          </cell>
          <cell r="O4644" t="str">
            <v>N/A</v>
          </cell>
          <cell r="T4644">
            <v>0</v>
          </cell>
        </row>
        <row r="4645">
          <cell r="F4645" t="str">
            <v>B-FPP</v>
          </cell>
          <cell r="G4645" t="str">
            <v>RB</v>
          </cell>
          <cell r="I4645" t="str">
            <v>Energy</v>
          </cell>
          <cell r="J4645" t="str">
            <v>Winter</v>
          </cell>
          <cell r="K4645" t="str">
            <v>Off Peak</v>
          </cell>
          <cell r="O4645" t="str">
            <v>N/A</v>
          </cell>
          <cell r="T4645">
            <v>0</v>
          </cell>
        </row>
        <row r="4646">
          <cell r="F4646" t="str">
            <v>B-FPP</v>
          </cell>
          <cell r="G4646" t="str">
            <v>RB</v>
          </cell>
          <cell r="I4646" t="str">
            <v>Energy</v>
          </cell>
          <cell r="J4646" t="str">
            <v>Winter</v>
          </cell>
          <cell r="K4646" t="str">
            <v>Off Peak</v>
          </cell>
          <cell r="O4646" t="str">
            <v>N/A</v>
          </cell>
          <cell r="T4646">
            <v>0</v>
          </cell>
        </row>
        <row r="4647">
          <cell r="F4647" t="str">
            <v>B-FPP</v>
          </cell>
          <cell r="G4647" t="str">
            <v>RB</v>
          </cell>
          <cell r="I4647" t="str">
            <v>Energy</v>
          </cell>
          <cell r="J4647" t="str">
            <v>Winter</v>
          </cell>
          <cell r="K4647" t="str">
            <v>Off Peak</v>
          </cell>
          <cell r="O4647" t="str">
            <v>N/A</v>
          </cell>
          <cell r="T4647">
            <v>0</v>
          </cell>
        </row>
        <row r="4648">
          <cell r="F4648" t="str">
            <v>B-FPP</v>
          </cell>
          <cell r="G4648" t="str">
            <v>RB</v>
          </cell>
          <cell r="I4648" t="str">
            <v>Energy</v>
          </cell>
          <cell r="J4648" t="str">
            <v>Winter</v>
          </cell>
          <cell r="K4648" t="str">
            <v>Part Peak</v>
          </cell>
          <cell r="O4648" t="str">
            <v>N/A</v>
          </cell>
          <cell r="T4648">
            <v>0</v>
          </cell>
        </row>
        <row r="4649">
          <cell r="F4649" t="str">
            <v>B-FPP</v>
          </cell>
          <cell r="G4649" t="str">
            <v>RB</v>
          </cell>
          <cell r="I4649" t="str">
            <v>Energy</v>
          </cell>
          <cell r="J4649" t="str">
            <v>Winter</v>
          </cell>
          <cell r="K4649" t="str">
            <v>Part Peak</v>
          </cell>
          <cell r="O4649" t="str">
            <v>N/A</v>
          </cell>
          <cell r="T4649">
            <v>0</v>
          </cell>
        </row>
        <row r="4650">
          <cell r="F4650" t="str">
            <v>B-FPP</v>
          </cell>
          <cell r="G4650" t="str">
            <v>RB</v>
          </cell>
          <cell r="I4650" t="str">
            <v>Energy</v>
          </cell>
          <cell r="J4650" t="str">
            <v>Winter</v>
          </cell>
          <cell r="K4650" t="str">
            <v>Part Peak</v>
          </cell>
          <cell r="O4650" t="str">
            <v>N/A</v>
          </cell>
          <cell r="T4650">
            <v>0</v>
          </cell>
        </row>
        <row r="4651">
          <cell r="F4651" t="str">
            <v>B-FPP</v>
          </cell>
          <cell r="G4651" t="str">
            <v>RB</v>
          </cell>
          <cell r="I4651" t="str">
            <v>Energy</v>
          </cell>
          <cell r="J4651" t="str">
            <v>Winter</v>
          </cell>
          <cell r="K4651" t="str">
            <v>Super Off</v>
          </cell>
          <cell r="O4651" t="str">
            <v>N/A</v>
          </cell>
          <cell r="T4651">
            <v>0</v>
          </cell>
        </row>
        <row r="4652">
          <cell r="F4652" t="str">
            <v>B-FPP</v>
          </cell>
          <cell r="G4652" t="str">
            <v>RB</v>
          </cell>
          <cell r="I4652" t="str">
            <v>Energy</v>
          </cell>
          <cell r="J4652" t="str">
            <v>Winter</v>
          </cell>
          <cell r="K4652" t="str">
            <v>Super Off</v>
          </cell>
          <cell r="O4652" t="str">
            <v>N/A</v>
          </cell>
          <cell r="T4652">
            <v>0</v>
          </cell>
        </row>
        <row r="4653">
          <cell r="F4653" t="str">
            <v>B-FPP</v>
          </cell>
          <cell r="G4653" t="str">
            <v>RB</v>
          </cell>
          <cell r="I4653" t="str">
            <v>Energy</v>
          </cell>
          <cell r="J4653" t="str">
            <v>Winter</v>
          </cell>
          <cell r="K4653" t="str">
            <v>Super Off</v>
          </cell>
          <cell r="O4653" t="str">
            <v>N/A</v>
          </cell>
          <cell r="T4653">
            <v>0</v>
          </cell>
        </row>
        <row r="4654">
          <cell r="F4654" t="str">
            <v>B-FPP</v>
          </cell>
          <cell r="G4654" t="str">
            <v>RBC</v>
          </cell>
          <cell r="I4654" t="str">
            <v>Energy</v>
          </cell>
          <cell r="J4654" t="str">
            <v>Summer</v>
          </cell>
          <cell r="K4654" t="str">
            <v>Off Peak</v>
          </cell>
          <cell r="O4654" t="str">
            <v>N/A</v>
          </cell>
          <cell r="T4654">
            <v>0</v>
          </cell>
        </row>
        <row r="4655">
          <cell r="F4655" t="str">
            <v>B-FPP</v>
          </cell>
          <cell r="G4655" t="str">
            <v>RBC</v>
          </cell>
          <cell r="I4655" t="str">
            <v>Energy</v>
          </cell>
          <cell r="J4655" t="str">
            <v>Summer</v>
          </cell>
          <cell r="K4655" t="str">
            <v>Off Peak</v>
          </cell>
          <cell r="O4655" t="str">
            <v>N/A</v>
          </cell>
          <cell r="T4655">
            <v>0</v>
          </cell>
        </row>
        <row r="4656">
          <cell r="F4656" t="str">
            <v>B-FPP</v>
          </cell>
          <cell r="G4656" t="str">
            <v>RBC</v>
          </cell>
          <cell r="I4656" t="str">
            <v>Energy</v>
          </cell>
          <cell r="J4656" t="str">
            <v>Summer</v>
          </cell>
          <cell r="K4656" t="str">
            <v>Off Peak</v>
          </cell>
          <cell r="O4656" t="str">
            <v>N/A</v>
          </cell>
          <cell r="T4656">
            <v>0</v>
          </cell>
        </row>
        <row r="4657">
          <cell r="F4657" t="str">
            <v>B-FPP</v>
          </cell>
          <cell r="G4657" t="str">
            <v>RBC</v>
          </cell>
          <cell r="I4657" t="str">
            <v>Energy</v>
          </cell>
          <cell r="J4657" t="str">
            <v>Summer</v>
          </cell>
          <cell r="K4657" t="str">
            <v>Part Peak</v>
          </cell>
          <cell r="O4657" t="str">
            <v>N/A</v>
          </cell>
          <cell r="T4657">
            <v>0</v>
          </cell>
        </row>
        <row r="4658">
          <cell r="F4658" t="str">
            <v>B-FPP</v>
          </cell>
          <cell r="G4658" t="str">
            <v>RBC</v>
          </cell>
          <cell r="I4658" t="str">
            <v>Energy</v>
          </cell>
          <cell r="J4658" t="str">
            <v>Summer</v>
          </cell>
          <cell r="K4658" t="str">
            <v>Part Peak</v>
          </cell>
          <cell r="O4658" t="str">
            <v>N/A</v>
          </cell>
          <cell r="T4658">
            <v>0</v>
          </cell>
        </row>
        <row r="4659">
          <cell r="F4659" t="str">
            <v>B-FPP</v>
          </cell>
          <cell r="G4659" t="str">
            <v>RBC</v>
          </cell>
          <cell r="I4659" t="str">
            <v>Energy</v>
          </cell>
          <cell r="J4659" t="str">
            <v>Summer</v>
          </cell>
          <cell r="K4659" t="str">
            <v>Part Peak</v>
          </cell>
          <cell r="O4659" t="str">
            <v>N/A</v>
          </cell>
          <cell r="T4659">
            <v>0</v>
          </cell>
        </row>
        <row r="4660">
          <cell r="F4660" t="str">
            <v>B-FPP</v>
          </cell>
          <cell r="G4660" t="str">
            <v>RBC</v>
          </cell>
          <cell r="I4660" t="str">
            <v>Energy</v>
          </cell>
          <cell r="J4660" t="str">
            <v>Summer</v>
          </cell>
          <cell r="K4660" t="str">
            <v>Peak</v>
          </cell>
          <cell r="O4660" t="str">
            <v>N/A</v>
          </cell>
          <cell r="T4660">
            <v>0</v>
          </cell>
        </row>
        <row r="4661">
          <cell r="F4661" t="str">
            <v>B-FPP</v>
          </cell>
          <cell r="G4661" t="str">
            <v>RBC</v>
          </cell>
          <cell r="I4661" t="str">
            <v>Energy</v>
          </cell>
          <cell r="J4661" t="str">
            <v>Summer</v>
          </cell>
          <cell r="K4661" t="str">
            <v>Peak</v>
          </cell>
          <cell r="O4661" t="str">
            <v>N/A</v>
          </cell>
          <cell r="T4661">
            <v>0</v>
          </cell>
        </row>
        <row r="4662">
          <cell r="F4662" t="str">
            <v>B-FPP</v>
          </cell>
          <cell r="G4662" t="str">
            <v>RBC</v>
          </cell>
          <cell r="I4662" t="str">
            <v>Energy</v>
          </cell>
          <cell r="J4662" t="str">
            <v>Summer</v>
          </cell>
          <cell r="K4662" t="str">
            <v>Peak</v>
          </cell>
          <cell r="O4662" t="str">
            <v>N/A</v>
          </cell>
          <cell r="T4662">
            <v>0</v>
          </cell>
        </row>
        <row r="4663">
          <cell r="F4663" t="str">
            <v>B-FPP</v>
          </cell>
          <cell r="G4663" t="str">
            <v>RBC</v>
          </cell>
          <cell r="I4663" t="str">
            <v>Energy</v>
          </cell>
          <cell r="J4663" t="str">
            <v>Winter</v>
          </cell>
          <cell r="K4663" t="str">
            <v>Off Peak</v>
          </cell>
          <cell r="O4663" t="str">
            <v>N/A</v>
          </cell>
          <cell r="T4663">
            <v>0</v>
          </cell>
        </row>
        <row r="4664">
          <cell r="F4664" t="str">
            <v>B-FPP</v>
          </cell>
          <cell r="G4664" t="str">
            <v>RBC</v>
          </cell>
          <cell r="I4664" t="str">
            <v>Energy</v>
          </cell>
          <cell r="J4664" t="str">
            <v>Winter</v>
          </cell>
          <cell r="K4664" t="str">
            <v>Off Peak</v>
          </cell>
          <cell r="O4664" t="str">
            <v>N/A</v>
          </cell>
          <cell r="T4664">
            <v>0</v>
          </cell>
        </row>
        <row r="4665">
          <cell r="F4665" t="str">
            <v>B-FPP</v>
          </cell>
          <cell r="G4665" t="str">
            <v>RBC</v>
          </cell>
          <cell r="I4665" t="str">
            <v>Energy</v>
          </cell>
          <cell r="J4665" t="str">
            <v>Winter</v>
          </cell>
          <cell r="K4665" t="str">
            <v>Off Peak</v>
          </cell>
          <cell r="O4665" t="str">
            <v>N/A</v>
          </cell>
          <cell r="T4665">
            <v>0</v>
          </cell>
        </row>
        <row r="4666">
          <cell r="F4666" t="str">
            <v>B-FPP</v>
          </cell>
          <cell r="G4666" t="str">
            <v>RBC</v>
          </cell>
          <cell r="I4666" t="str">
            <v>Energy</v>
          </cell>
          <cell r="J4666" t="str">
            <v>Winter</v>
          </cell>
          <cell r="K4666" t="str">
            <v>Part Peak</v>
          </cell>
          <cell r="O4666" t="str">
            <v>N/A</v>
          </cell>
          <cell r="T4666">
            <v>0</v>
          </cell>
        </row>
        <row r="4667">
          <cell r="F4667" t="str">
            <v>B-FPP</v>
          </cell>
          <cell r="G4667" t="str">
            <v>RBC</v>
          </cell>
          <cell r="I4667" t="str">
            <v>Energy</v>
          </cell>
          <cell r="J4667" t="str">
            <v>Winter</v>
          </cell>
          <cell r="K4667" t="str">
            <v>Part Peak</v>
          </cell>
          <cell r="O4667" t="str">
            <v>N/A</v>
          </cell>
          <cell r="T4667">
            <v>0</v>
          </cell>
        </row>
        <row r="4668">
          <cell r="F4668" t="str">
            <v>B-FPP</v>
          </cell>
          <cell r="G4668" t="str">
            <v>RBC</v>
          </cell>
          <cell r="I4668" t="str">
            <v>Energy</v>
          </cell>
          <cell r="J4668" t="str">
            <v>Winter</v>
          </cell>
          <cell r="K4668" t="str">
            <v>Part Peak</v>
          </cell>
          <cell r="O4668" t="str">
            <v>N/A</v>
          </cell>
          <cell r="T4668">
            <v>0</v>
          </cell>
        </row>
        <row r="4669">
          <cell r="F4669" t="str">
            <v>B-FPP</v>
          </cell>
          <cell r="G4669" t="str">
            <v>RBC</v>
          </cell>
          <cell r="I4669" t="str">
            <v>Energy</v>
          </cell>
          <cell r="J4669" t="str">
            <v>Winter</v>
          </cell>
          <cell r="K4669" t="str">
            <v>Super Off</v>
          </cell>
          <cell r="O4669" t="str">
            <v>N/A</v>
          </cell>
          <cell r="T4669">
            <v>0</v>
          </cell>
        </row>
        <row r="4670">
          <cell r="F4670" t="str">
            <v>B-FPP</v>
          </cell>
          <cell r="G4670" t="str">
            <v>RBC</v>
          </cell>
          <cell r="I4670" t="str">
            <v>Energy</v>
          </cell>
          <cell r="J4670" t="str">
            <v>Winter</v>
          </cell>
          <cell r="K4670" t="str">
            <v>Super Off</v>
          </cell>
          <cell r="O4670" t="str">
            <v>N/A</v>
          </cell>
          <cell r="T4670">
            <v>0</v>
          </cell>
        </row>
        <row r="4671">
          <cell r="F4671" t="str">
            <v>B-FPP</v>
          </cell>
          <cell r="G4671" t="str">
            <v>RBC</v>
          </cell>
          <cell r="I4671" t="str">
            <v>Energy</v>
          </cell>
          <cell r="J4671" t="str">
            <v>Winter</v>
          </cell>
          <cell r="K4671" t="str">
            <v>Super Off</v>
          </cell>
          <cell r="O4671" t="str">
            <v>N/A</v>
          </cell>
          <cell r="T4671">
            <v>0</v>
          </cell>
        </row>
        <row r="4672">
          <cell r="F4672" t="str">
            <v>B-FPP</v>
          </cell>
          <cell r="G4672" t="str">
            <v>WH</v>
          </cell>
          <cell r="I4672" t="str">
            <v>Energy</v>
          </cell>
          <cell r="J4672" t="str">
            <v>Summer</v>
          </cell>
          <cell r="K4672" t="str">
            <v>Off Peak</v>
          </cell>
          <cell r="O4672" t="str">
            <v>N/A</v>
          </cell>
          <cell r="T4672">
            <v>0</v>
          </cell>
        </row>
        <row r="4673">
          <cell r="F4673" t="str">
            <v>B-FPP</v>
          </cell>
          <cell r="G4673" t="str">
            <v>WH</v>
          </cell>
          <cell r="I4673" t="str">
            <v>Energy</v>
          </cell>
          <cell r="J4673" t="str">
            <v>Summer</v>
          </cell>
          <cell r="K4673" t="str">
            <v>Off Peak</v>
          </cell>
          <cell r="O4673" t="str">
            <v>N/A</v>
          </cell>
          <cell r="T4673">
            <v>0</v>
          </cell>
        </row>
        <row r="4674">
          <cell r="F4674" t="str">
            <v>B-FPP</v>
          </cell>
          <cell r="G4674" t="str">
            <v>WH</v>
          </cell>
          <cell r="I4674" t="str">
            <v>Energy</v>
          </cell>
          <cell r="J4674" t="str">
            <v>Summer</v>
          </cell>
          <cell r="K4674" t="str">
            <v>Off Peak</v>
          </cell>
          <cell r="O4674" t="str">
            <v>N/A</v>
          </cell>
          <cell r="T4674">
            <v>0</v>
          </cell>
        </row>
        <row r="4675">
          <cell r="F4675" t="str">
            <v>B-FPP</v>
          </cell>
          <cell r="G4675" t="str">
            <v>WH</v>
          </cell>
          <cell r="I4675" t="str">
            <v>Energy</v>
          </cell>
          <cell r="J4675" t="str">
            <v>Summer</v>
          </cell>
          <cell r="K4675" t="str">
            <v>Part Peak</v>
          </cell>
          <cell r="O4675" t="str">
            <v>N/A</v>
          </cell>
          <cell r="T4675">
            <v>0</v>
          </cell>
        </row>
        <row r="4676">
          <cell r="F4676" t="str">
            <v>B-FPP</v>
          </cell>
          <cell r="G4676" t="str">
            <v>WH</v>
          </cell>
          <cell r="I4676" t="str">
            <v>Energy</v>
          </cell>
          <cell r="J4676" t="str">
            <v>Summer</v>
          </cell>
          <cell r="K4676" t="str">
            <v>Part Peak</v>
          </cell>
          <cell r="O4676" t="str">
            <v>N/A</v>
          </cell>
          <cell r="T4676">
            <v>0</v>
          </cell>
        </row>
        <row r="4677">
          <cell r="F4677" t="str">
            <v>B-FPP</v>
          </cell>
          <cell r="G4677" t="str">
            <v>WH</v>
          </cell>
          <cell r="I4677" t="str">
            <v>Energy</v>
          </cell>
          <cell r="J4677" t="str">
            <v>Summer</v>
          </cell>
          <cell r="K4677" t="str">
            <v>Part Peak</v>
          </cell>
          <cell r="O4677" t="str">
            <v>N/A</v>
          </cell>
          <cell r="T4677">
            <v>0</v>
          </cell>
        </row>
        <row r="4678">
          <cell r="F4678" t="str">
            <v>B-FPP</v>
          </cell>
          <cell r="G4678" t="str">
            <v>WH</v>
          </cell>
          <cell r="I4678" t="str">
            <v>Energy</v>
          </cell>
          <cell r="J4678" t="str">
            <v>Summer</v>
          </cell>
          <cell r="K4678" t="str">
            <v>Peak</v>
          </cell>
          <cell r="O4678" t="str">
            <v>N/A</v>
          </cell>
          <cell r="T4678">
            <v>0</v>
          </cell>
        </row>
        <row r="4679">
          <cell r="F4679" t="str">
            <v>B-FPP</v>
          </cell>
          <cell r="G4679" t="str">
            <v>WH</v>
          </cell>
          <cell r="I4679" t="str">
            <v>Energy</v>
          </cell>
          <cell r="J4679" t="str">
            <v>Summer</v>
          </cell>
          <cell r="K4679" t="str">
            <v>Peak</v>
          </cell>
          <cell r="O4679" t="str">
            <v>N/A</v>
          </cell>
          <cell r="T4679">
            <v>0</v>
          </cell>
        </row>
        <row r="4680">
          <cell r="F4680" t="str">
            <v>B-FPP</v>
          </cell>
          <cell r="G4680" t="str">
            <v>WH</v>
          </cell>
          <cell r="I4680" t="str">
            <v>Energy</v>
          </cell>
          <cell r="J4680" t="str">
            <v>Summer</v>
          </cell>
          <cell r="K4680" t="str">
            <v>Peak</v>
          </cell>
          <cell r="O4680" t="str">
            <v>N/A</v>
          </cell>
          <cell r="T4680">
            <v>0</v>
          </cell>
        </row>
        <row r="4681">
          <cell r="F4681" t="str">
            <v>B-FPP</v>
          </cell>
          <cell r="G4681" t="str">
            <v>WH</v>
          </cell>
          <cell r="I4681" t="str">
            <v>Energy</v>
          </cell>
          <cell r="J4681" t="str">
            <v>Winter</v>
          </cell>
          <cell r="K4681" t="str">
            <v>Off Peak</v>
          </cell>
          <cell r="O4681" t="str">
            <v>N/A</v>
          </cell>
          <cell r="T4681">
            <v>0</v>
          </cell>
        </row>
        <row r="4682">
          <cell r="F4682" t="str">
            <v>B-FPP</v>
          </cell>
          <cell r="G4682" t="str">
            <v>WH</v>
          </cell>
          <cell r="I4682" t="str">
            <v>Energy</v>
          </cell>
          <cell r="J4682" t="str">
            <v>Winter</v>
          </cell>
          <cell r="K4682" t="str">
            <v>Off Peak</v>
          </cell>
          <cell r="O4682" t="str">
            <v>N/A</v>
          </cell>
          <cell r="T4682">
            <v>0</v>
          </cell>
        </row>
        <row r="4683">
          <cell r="F4683" t="str">
            <v>B-FPP</v>
          </cell>
          <cell r="G4683" t="str">
            <v>WH</v>
          </cell>
          <cell r="I4683" t="str">
            <v>Energy</v>
          </cell>
          <cell r="J4683" t="str">
            <v>Winter</v>
          </cell>
          <cell r="K4683" t="str">
            <v>Off Peak</v>
          </cell>
          <cell r="O4683" t="str">
            <v>N/A</v>
          </cell>
          <cell r="T4683">
            <v>0</v>
          </cell>
        </row>
        <row r="4684">
          <cell r="F4684" t="str">
            <v>B-FPP</v>
          </cell>
          <cell r="G4684" t="str">
            <v>WH</v>
          </cell>
          <cell r="I4684" t="str">
            <v>Energy</v>
          </cell>
          <cell r="J4684" t="str">
            <v>Winter</v>
          </cell>
          <cell r="K4684" t="str">
            <v>Part Peak</v>
          </cell>
          <cell r="O4684" t="str">
            <v>N/A</v>
          </cell>
          <cell r="T4684">
            <v>0</v>
          </cell>
        </row>
        <row r="4685">
          <cell r="F4685" t="str">
            <v>B-FPP</v>
          </cell>
          <cell r="G4685" t="str">
            <v>WH</v>
          </cell>
          <cell r="I4685" t="str">
            <v>Energy</v>
          </cell>
          <cell r="J4685" t="str">
            <v>Winter</v>
          </cell>
          <cell r="K4685" t="str">
            <v>Part Peak</v>
          </cell>
          <cell r="O4685" t="str">
            <v>N/A</v>
          </cell>
          <cell r="T4685">
            <v>0</v>
          </cell>
        </row>
        <row r="4686">
          <cell r="F4686" t="str">
            <v>B-FPP</v>
          </cell>
          <cell r="G4686" t="str">
            <v>WH</v>
          </cell>
          <cell r="I4686" t="str">
            <v>Energy</v>
          </cell>
          <cell r="J4686" t="str">
            <v>Winter</v>
          </cell>
          <cell r="K4686" t="str">
            <v>Part Peak</v>
          </cell>
          <cell r="O4686" t="str">
            <v>N/A</v>
          </cell>
          <cell r="T4686">
            <v>0</v>
          </cell>
        </row>
        <row r="4687">
          <cell r="F4687" t="str">
            <v>B-FPP</v>
          </cell>
          <cell r="G4687" t="str">
            <v>WH</v>
          </cell>
          <cell r="I4687" t="str">
            <v>Energy</v>
          </cell>
          <cell r="J4687" t="str">
            <v>Winter</v>
          </cell>
          <cell r="K4687" t="str">
            <v>Super Off</v>
          </cell>
          <cell r="O4687" t="str">
            <v>N/A</v>
          </cell>
          <cell r="T4687">
            <v>0</v>
          </cell>
        </row>
        <row r="4688">
          <cell r="F4688" t="str">
            <v>B-FPP</v>
          </cell>
          <cell r="G4688" t="str">
            <v>WH</v>
          </cell>
          <cell r="I4688" t="str">
            <v>Energy</v>
          </cell>
          <cell r="J4688" t="str">
            <v>Winter</v>
          </cell>
          <cell r="K4688" t="str">
            <v>Super Off</v>
          </cell>
          <cell r="O4688" t="str">
            <v>N/A</v>
          </cell>
          <cell r="T4688">
            <v>0</v>
          </cell>
        </row>
        <row r="4689">
          <cell r="F4689" t="str">
            <v>B-FPP</v>
          </cell>
          <cell r="G4689" t="str">
            <v>WH</v>
          </cell>
          <cell r="I4689" t="str">
            <v>Energy</v>
          </cell>
          <cell r="J4689" t="str">
            <v>Winter</v>
          </cell>
          <cell r="K4689" t="str">
            <v>Super Off</v>
          </cell>
          <cell r="O4689" t="str">
            <v>N/A</v>
          </cell>
          <cell r="T4689">
            <v>0</v>
          </cell>
        </row>
        <row r="4690">
          <cell r="F4690" t="str">
            <v>B-FPP</v>
          </cell>
          <cell r="G4690" t="str">
            <v>WH</v>
          </cell>
          <cell r="I4690" t="str">
            <v>Energy</v>
          </cell>
          <cell r="J4690" t="str">
            <v>Summer</v>
          </cell>
          <cell r="K4690" t="str">
            <v>Off Peak</v>
          </cell>
          <cell r="O4690" t="str">
            <v>N/A</v>
          </cell>
          <cell r="T4690">
            <v>0</v>
          </cell>
        </row>
        <row r="4691">
          <cell r="F4691" t="str">
            <v>B-FPP</v>
          </cell>
          <cell r="G4691" t="str">
            <v>WH</v>
          </cell>
          <cell r="I4691" t="str">
            <v>Energy</v>
          </cell>
          <cell r="J4691" t="str">
            <v>Summer</v>
          </cell>
          <cell r="K4691" t="str">
            <v>Off Peak</v>
          </cell>
          <cell r="O4691" t="str">
            <v>N/A</v>
          </cell>
          <cell r="T4691">
            <v>0</v>
          </cell>
        </row>
        <row r="4692">
          <cell r="F4692" t="str">
            <v>B-FPP</v>
          </cell>
          <cell r="G4692" t="str">
            <v>WH</v>
          </cell>
          <cell r="I4692" t="str">
            <v>Energy</v>
          </cell>
          <cell r="J4692" t="str">
            <v>Summer</v>
          </cell>
          <cell r="K4692" t="str">
            <v>Off Peak</v>
          </cell>
          <cell r="O4692" t="str">
            <v>N/A</v>
          </cell>
          <cell r="T4692">
            <v>0</v>
          </cell>
        </row>
        <row r="4693">
          <cell r="F4693" t="str">
            <v>B-FPP</v>
          </cell>
          <cell r="G4693" t="str">
            <v>WH</v>
          </cell>
          <cell r="I4693" t="str">
            <v>Energy</v>
          </cell>
          <cell r="J4693" t="str">
            <v>Summer</v>
          </cell>
          <cell r="K4693" t="str">
            <v>Part Peak</v>
          </cell>
          <cell r="O4693" t="str">
            <v>N/A</v>
          </cell>
          <cell r="T4693">
            <v>0</v>
          </cell>
        </row>
        <row r="4694">
          <cell r="F4694" t="str">
            <v>B-FPP</v>
          </cell>
          <cell r="G4694" t="str">
            <v>WH</v>
          </cell>
          <cell r="I4694" t="str">
            <v>Energy</v>
          </cell>
          <cell r="J4694" t="str">
            <v>Summer</v>
          </cell>
          <cell r="K4694" t="str">
            <v>Part Peak</v>
          </cell>
          <cell r="O4694" t="str">
            <v>N/A</v>
          </cell>
          <cell r="T4694">
            <v>0</v>
          </cell>
        </row>
        <row r="4695">
          <cell r="F4695" t="str">
            <v>B-FPP</v>
          </cell>
          <cell r="G4695" t="str">
            <v>WH</v>
          </cell>
          <cell r="I4695" t="str">
            <v>Energy</v>
          </cell>
          <cell r="J4695" t="str">
            <v>Summer</v>
          </cell>
          <cell r="K4695" t="str">
            <v>Part Peak</v>
          </cell>
          <cell r="O4695" t="str">
            <v>N/A</v>
          </cell>
          <cell r="T4695">
            <v>0</v>
          </cell>
        </row>
        <row r="4696">
          <cell r="F4696" t="str">
            <v>B-FPP</v>
          </cell>
          <cell r="G4696" t="str">
            <v>WH</v>
          </cell>
          <cell r="I4696" t="str">
            <v>Energy</v>
          </cell>
          <cell r="J4696" t="str">
            <v>Summer</v>
          </cell>
          <cell r="K4696" t="str">
            <v>Peak</v>
          </cell>
          <cell r="O4696" t="str">
            <v>N/A</v>
          </cell>
          <cell r="T4696">
            <v>0</v>
          </cell>
        </row>
        <row r="4697">
          <cell r="F4697" t="str">
            <v>B-FPP</v>
          </cell>
          <cell r="G4697" t="str">
            <v>WH</v>
          </cell>
          <cell r="I4697" t="str">
            <v>Energy</v>
          </cell>
          <cell r="J4697" t="str">
            <v>Summer</v>
          </cell>
          <cell r="K4697" t="str">
            <v>Peak</v>
          </cell>
          <cell r="O4697" t="str">
            <v>N/A</v>
          </cell>
          <cell r="T4697">
            <v>0</v>
          </cell>
        </row>
        <row r="4698">
          <cell r="F4698" t="str">
            <v>B-FPP</v>
          </cell>
          <cell r="G4698" t="str">
            <v>WH</v>
          </cell>
          <cell r="I4698" t="str">
            <v>Energy</v>
          </cell>
          <cell r="J4698" t="str">
            <v>Summer</v>
          </cell>
          <cell r="K4698" t="str">
            <v>Peak</v>
          </cell>
          <cell r="O4698" t="str">
            <v>N/A</v>
          </cell>
          <cell r="T4698">
            <v>0</v>
          </cell>
        </row>
        <row r="4699">
          <cell r="F4699" t="str">
            <v>B-FPP</v>
          </cell>
          <cell r="G4699" t="str">
            <v>WH</v>
          </cell>
          <cell r="I4699" t="str">
            <v>Energy</v>
          </cell>
          <cell r="J4699" t="str">
            <v>Winter</v>
          </cell>
          <cell r="K4699" t="str">
            <v>Off Peak</v>
          </cell>
          <cell r="O4699" t="str">
            <v>N/A</v>
          </cell>
          <cell r="T4699">
            <v>0</v>
          </cell>
        </row>
        <row r="4700">
          <cell r="F4700" t="str">
            <v>B-FPP</v>
          </cell>
          <cell r="G4700" t="str">
            <v>WH</v>
          </cell>
          <cell r="I4700" t="str">
            <v>Energy</v>
          </cell>
          <cell r="J4700" t="str">
            <v>Winter</v>
          </cell>
          <cell r="K4700" t="str">
            <v>Off Peak</v>
          </cell>
          <cell r="O4700" t="str">
            <v>N/A</v>
          </cell>
          <cell r="T4700">
            <v>0</v>
          </cell>
        </row>
        <row r="4701">
          <cell r="F4701" t="str">
            <v>B-FPP</v>
          </cell>
          <cell r="G4701" t="str">
            <v>WH</v>
          </cell>
          <cell r="I4701" t="str">
            <v>Energy</v>
          </cell>
          <cell r="J4701" t="str">
            <v>Winter</v>
          </cell>
          <cell r="K4701" t="str">
            <v>Off Peak</v>
          </cell>
          <cell r="O4701" t="str">
            <v>N/A</v>
          </cell>
          <cell r="T4701">
            <v>0</v>
          </cell>
        </row>
        <row r="4702">
          <cell r="F4702" t="str">
            <v>B-FPP</v>
          </cell>
          <cell r="G4702" t="str">
            <v>WH</v>
          </cell>
          <cell r="I4702" t="str">
            <v>Energy</v>
          </cell>
          <cell r="J4702" t="str">
            <v>Winter</v>
          </cell>
          <cell r="K4702" t="str">
            <v>Part Peak</v>
          </cell>
          <cell r="O4702" t="str">
            <v>N/A</v>
          </cell>
          <cell r="T4702">
            <v>0</v>
          </cell>
        </row>
        <row r="4703">
          <cell r="F4703" t="str">
            <v>B-FPP</v>
          </cell>
          <cell r="G4703" t="str">
            <v>WH</v>
          </cell>
          <cell r="I4703" t="str">
            <v>Energy</v>
          </cell>
          <cell r="J4703" t="str">
            <v>Winter</v>
          </cell>
          <cell r="K4703" t="str">
            <v>Part Peak</v>
          </cell>
          <cell r="O4703" t="str">
            <v>N/A</v>
          </cell>
          <cell r="T4703">
            <v>0</v>
          </cell>
        </row>
        <row r="4704">
          <cell r="F4704" t="str">
            <v>B-FPP</v>
          </cell>
          <cell r="G4704" t="str">
            <v>WH</v>
          </cell>
          <cell r="I4704" t="str">
            <v>Energy</v>
          </cell>
          <cell r="J4704" t="str">
            <v>Winter</v>
          </cell>
          <cell r="K4704" t="str">
            <v>Part Peak</v>
          </cell>
          <cell r="O4704" t="str">
            <v>N/A</v>
          </cell>
          <cell r="T4704">
            <v>0</v>
          </cell>
        </row>
        <row r="4705">
          <cell r="F4705" t="str">
            <v>B-FPP</v>
          </cell>
          <cell r="G4705" t="str">
            <v>WH</v>
          </cell>
          <cell r="I4705" t="str">
            <v>Energy</v>
          </cell>
          <cell r="J4705" t="str">
            <v>Winter</v>
          </cell>
          <cell r="K4705" t="str">
            <v>Super Off</v>
          </cell>
          <cell r="O4705" t="str">
            <v>N/A</v>
          </cell>
          <cell r="T4705">
            <v>0</v>
          </cell>
        </row>
        <row r="4706">
          <cell r="F4706" t="str">
            <v>B-FPP</v>
          </cell>
          <cell r="G4706" t="str">
            <v>WH</v>
          </cell>
          <cell r="I4706" t="str">
            <v>Energy</v>
          </cell>
          <cell r="J4706" t="str">
            <v>Winter</v>
          </cell>
          <cell r="K4706" t="str">
            <v>Super Off</v>
          </cell>
          <cell r="O4706" t="str">
            <v>N/A</v>
          </cell>
          <cell r="T4706">
            <v>0</v>
          </cell>
        </row>
        <row r="4707">
          <cell r="F4707" t="str">
            <v>B-FPP</v>
          </cell>
          <cell r="G4707" t="str">
            <v>WH</v>
          </cell>
          <cell r="I4707" t="str">
            <v>Energy</v>
          </cell>
          <cell r="J4707" t="str">
            <v>Winter</v>
          </cell>
          <cell r="K4707" t="str">
            <v>Super Off</v>
          </cell>
          <cell r="O4707" t="str">
            <v>N/A</v>
          </cell>
          <cell r="T4707">
            <v>0</v>
          </cell>
        </row>
        <row r="4708">
          <cell r="F4708" t="str">
            <v>B-FPP</v>
          </cell>
          <cell r="G4708" t="str">
            <v>WH</v>
          </cell>
          <cell r="I4708" t="str">
            <v>Energy</v>
          </cell>
          <cell r="J4708" t="str">
            <v>Summer</v>
          </cell>
          <cell r="K4708" t="str">
            <v>Off Peak</v>
          </cell>
          <cell r="O4708" t="str">
            <v>N/A</v>
          </cell>
          <cell r="T4708">
            <v>0</v>
          </cell>
        </row>
        <row r="4709">
          <cell r="F4709" t="str">
            <v>B-FPP</v>
          </cell>
          <cell r="G4709" t="str">
            <v>WH</v>
          </cell>
          <cell r="I4709" t="str">
            <v>Energy</v>
          </cell>
          <cell r="J4709" t="str">
            <v>Summer</v>
          </cell>
          <cell r="K4709" t="str">
            <v>Off Peak</v>
          </cell>
          <cell r="O4709" t="str">
            <v>N/A</v>
          </cell>
          <cell r="T4709">
            <v>0</v>
          </cell>
        </row>
        <row r="4710">
          <cell r="F4710" t="str">
            <v>B-FPP</v>
          </cell>
          <cell r="G4710" t="str">
            <v>WH</v>
          </cell>
          <cell r="I4710" t="str">
            <v>Energy</v>
          </cell>
          <cell r="J4710" t="str">
            <v>Summer</v>
          </cell>
          <cell r="K4710" t="str">
            <v>Off Peak</v>
          </cell>
          <cell r="O4710" t="str">
            <v>N/A</v>
          </cell>
          <cell r="T4710">
            <v>0</v>
          </cell>
        </row>
        <row r="4711">
          <cell r="F4711" t="str">
            <v>B-FPP</v>
          </cell>
          <cell r="G4711" t="str">
            <v>WH</v>
          </cell>
          <cell r="I4711" t="str">
            <v>Energy</v>
          </cell>
          <cell r="J4711" t="str">
            <v>Summer</v>
          </cell>
          <cell r="K4711" t="str">
            <v>Part Peak</v>
          </cell>
          <cell r="O4711" t="str">
            <v>N/A</v>
          </cell>
          <cell r="T4711">
            <v>0</v>
          </cell>
        </row>
        <row r="4712">
          <cell r="F4712" t="str">
            <v>B-FPP</v>
          </cell>
          <cell r="G4712" t="str">
            <v>WH</v>
          </cell>
          <cell r="I4712" t="str">
            <v>Energy</v>
          </cell>
          <cell r="J4712" t="str">
            <v>Summer</v>
          </cell>
          <cell r="K4712" t="str">
            <v>Part Peak</v>
          </cell>
          <cell r="O4712" t="str">
            <v>N/A</v>
          </cell>
          <cell r="T4712">
            <v>0</v>
          </cell>
        </row>
        <row r="4713">
          <cell r="F4713" t="str">
            <v>B-FPP</v>
          </cell>
          <cell r="G4713" t="str">
            <v>WH</v>
          </cell>
          <cell r="I4713" t="str">
            <v>Energy</v>
          </cell>
          <cell r="J4713" t="str">
            <v>Summer</v>
          </cell>
          <cell r="K4713" t="str">
            <v>Part Peak</v>
          </cell>
          <cell r="O4713" t="str">
            <v>N/A</v>
          </cell>
          <cell r="T4713">
            <v>0</v>
          </cell>
        </row>
        <row r="4714">
          <cell r="F4714" t="str">
            <v>B-FPP</v>
          </cell>
          <cell r="G4714" t="str">
            <v>WH</v>
          </cell>
          <cell r="I4714" t="str">
            <v>Energy</v>
          </cell>
          <cell r="J4714" t="str">
            <v>Summer</v>
          </cell>
          <cell r="K4714" t="str">
            <v>Peak</v>
          </cell>
          <cell r="O4714" t="str">
            <v>N/A</v>
          </cell>
          <cell r="T4714">
            <v>0</v>
          </cell>
        </row>
        <row r="4715">
          <cell r="F4715" t="str">
            <v>B-FPP</v>
          </cell>
          <cell r="G4715" t="str">
            <v>WH</v>
          </cell>
          <cell r="I4715" t="str">
            <v>Energy</v>
          </cell>
          <cell r="J4715" t="str">
            <v>Summer</v>
          </cell>
          <cell r="K4715" t="str">
            <v>Peak</v>
          </cell>
          <cell r="O4715" t="str">
            <v>N/A</v>
          </cell>
          <cell r="T4715">
            <v>0</v>
          </cell>
        </row>
        <row r="4716">
          <cell r="F4716" t="str">
            <v>B-FPP</v>
          </cell>
          <cell r="G4716" t="str">
            <v>WH</v>
          </cell>
          <cell r="I4716" t="str">
            <v>Energy</v>
          </cell>
          <cell r="J4716" t="str">
            <v>Summer</v>
          </cell>
          <cell r="K4716" t="str">
            <v>Peak</v>
          </cell>
          <cell r="O4716" t="str">
            <v>N/A</v>
          </cell>
          <cell r="T4716">
            <v>0</v>
          </cell>
        </row>
        <row r="4717">
          <cell r="F4717" t="str">
            <v>B-FPP</v>
          </cell>
          <cell r="G4717" t="str">
            <v>WH</v>
          </cell>
          <cell r="I4717" t="str">
            <v>Energy</v>
          </cell>
          <cell r="J4717" t="str">
            <v>Winter</v>
          </cell>
          <cell r="K4717" t="str">
            <v>Off Peak</v>
          </cell>
          <cell r="O4717" t="str">
            <v>N/A</v>
          </cell>
          <cell r="T4717">
            <v>0</v>
          </cell>
        </row>
        <row r="4718">
          <cell r="F4718" t="str">
            <v>B-FPP</v>
          </cell>
          <cell r="G4718" t="str">
            <v>WH</v>
          </cell>
          <cell r="I4718" t="str">
            <v>Energy</v>
          </cell>
          <cell r="J4718" t="str">
            <v>Winter</v>
          </cell>
          <cell r="K4718" t="str">
            <v>Off Peak</v>
          </cell>
          <cell r="O4718" t="str">
            <v>N/A</v>
          </cell>
          <cell r="T4718">
            <v>0</v>
          </cell>
        </row>
        <row r="4719">
          <cell r="F4719" t="str">
            <v>B-FPP</v>
          </cell>
          <cell r="G4719" t="str">
            <v>WH</v>
          </cell>
          <cell r="I4719" t="str">
            <v>Energy</v>
          </cell>
          <cell r="J4719" t="str">
            <v>Winter</v>
          </cell>
          <cell r="K4719" t="str">
            <v>Off Peak</v>
          </cell>
          <cell r="O4719" t="str">
            <v>N/A</v>
          </cell>
          <cell r="T4719">
            <v>0</v>
          </cell>
        </row>
        <row r="4720">
          <cell r="F4720" t="str">
            <v>B-FPP</v>
          </cell>
          <cell r="G4720" t="str">
            <v>WH</v>
          </cell>
          <cell r="I4720" t="str">
            <v>Energy</v>
          </cell>
          <cell r="J4720" t="str">
            <v>Winter</v>
          </cell>
          <cell r="K4720" t="str">
            <v>Part Peak</v>
          </cell>
          <cell r="O4720" t="str">
            <v>N/A</v>
          </cell>
          <cell r="T4720">
            <v>0</v>
          </cell>
        </row>
        <row r="4721">
          <cell r="F4721" t="str">
            <v>B-FPP</v>
          </cell>
          <cell r="G4721" t="str">
            <v>WH</v>
          </cell>
          <cell r="I4721" t="str">
            <v>Energy</v>
          </cell>
          <cell r="J4721" t="str">
            <v>Winter</v>
          </cell>
          <cell r="K4721" t="str">
            <v>Part Peak</v>
          </cell>
          <cell r="O4721" t="str">
            <v>N/A</v>
          </cell>
          <cell r="T4721">
            <v>0</v>
          </cell>
        </row>
        <row r="4722">
          <cell r="F4722" t="str">
            <v>B-FPP</v>
          </cell>
          <cell r="G4722" t="str">
            <v>WH</v>
          </cell>
          <cell r="I4722" t="str">
            <v>Energy</v>
          </cell>
          <cell r="J4722" t="str">
            <v>Winter</v>
          </cell>
          <cell r="K4722" t="str">
            <v>Part Peak</v>
          </cell>
          <cell r="O4722" t="str">
            <v>N/A</v>
          </cell>
          <cell r="T4722">
            <v>0</v>
          </cell>
        </row>
        <row r="4723">
          <cell r="F4723" t="str">
            <v>B-FPP</v>
          </cell>
          <cell r="G4723" t="str">
            <v>WH</v>
          </cell>
          <cell r="I4723" t="str">
            <v>Energy</v>
          </cell>
          <cell r="J4723" t="str">
            <v>Winter</v>
          </cell>
          <cell r="K4723" t="str">
            <v>Super Off</v>
          </cell>
          <cell r="O4723" t="str">
            <v>N/A</v>
          </cell>
          <cell r="T4723">
            <v>0</v>
          </cell>
        </row>
        <row r="4724">
          <cell r="F4724" t="str">
            <v>B-FPP</v>
          </cell>
          <cell r="G4724" t="str">
            <v>WH</v>
          </cell>
          <cell r="I4724" t="str">
            <v>Energy</v>
          </cell>
          <cell r="J4724" t="str">
            <v>Winter</v>
          </cell>
          <cell r="K4724" t="str">
            <v>Super Off</v>
          </cell>
          <cell r="O4724" t="str">
            <v>N/A</v>
          </cell>
          <cell r="T4724">
            <v>0</v>
          </cell>
        </row>
        <row r="4725">
          <cell r="F4725" t="str">
            <v>B-FPP</v>
          </cell>
          <cell r="G4725" t="str">
            <v>WH</v>
          </cell>
          <cell r="I4725" t="str">
            <v>Energy</v>
          </cell>
          <cell r="J4725" t="str">
            <v>Winter</v>
          </cell>
          <cell r="K4725" t="str">
            <v>Super Off</v>
          </cell>
          <cell r="O4725" t="str">
            <v>N/A</v>
          </cell>
          <cell r="T4725">
            <v>0</v>
          </cell>
        </row>
        <row r="4726">
          <cell r="F4726" t="str">
            <v>B-1</v>
          </cell>
          <cell r="G4726" t="str">
            <v>AB32 Credit</v>
          </cell>
          <cell r="I4726" t="str">
            <v>Energy</v>
          </cell>
          <cell r="J4726" t="str">
            <v>Summer</v>
          </cell>
          <cell r="K4726" t="str">
            <v>Off Peak</v>
          </cell>
          <cell r="O4726" t="str">
            <v>N/A</v>
          </cell>
          <cell r="T4726">
            <v>6550477.2557914779</v>
          </cell>
        </row>
        <row r="4727">
          <cell r="F4727" t="str">
            <v>B-1</v>
          </cell>
          <cell r="G4727" t="str">
            <v>AB32 Credit</v>
          </cell>
          <cell r="I4727" t="str">
            <v>Energy</v>
          </cell>
          <cell r="J4727" t="str">
            <v>Summer</v>
          </cell>
          <cell r="K4727" t="str">
            <v>Part Peak</v>
          </cell>
          <cell r="O4727" t="str">
            <v>N/A</v>
          </cell>
          <cell r="T4727">
            <v>1986636.9384425334</v>
          </cell>
        </row>
        <row r="4728">
          <cell r="F4728" t="str">
            <v>B-1</v>
          </cell>
          <cell r="G4728" t="str">
            <v>AB32 Credit</v>
          </cell>
          <cell r="I4728" t="str">
            <v>Energy</v>
          </cell>
          <cell r="J4728" t="str">
            <v>Summer</v>
          </cell>
          <cell r="K4728" t="str">
            <v>Peak</v>
          </cell>
          <cell r="O4728" t="str">
            <v>N/A</v>
          </cell>
          <cell r="T4728">
            <v>2791797.3210780593</v>
          </cell>
        </row>
        <row r="4729">
          <cell r="F4729" t="str">
            <v>B-1</v>
          </cell>
          <cell r="G4729" t="str">
            <v>AB32 Credit</v>
          </cell>
          <cell r="I4729" t="str">
            <v>Energy</v>
          </cell>
          <cell r="J4729" t="str">
            <v>Winter</v>
          </cell>
          <cell r="K4729" t="str">
            <v>Off Peak</v>
          </cell>
          <cell r="O4729" t="str">
            <v>N/A</v>
          </cell>
          <cell r="T4729">
            <v>14038218.623323567</v>
          </cell>
        </row>
        <row r="4730">
          <cell r="F4730" t="str">
            <v>B-1</v>
          </cell>
          <cell r="G4730" t="str">
            <v>AB32 Credit</v>
          </cell>
          <cell r="I4730" t="str">
            <v>Energy</v>
          </cell>
          <cell r="J4730" t="str">
            <v>Winter</v>
          </cell>
          <cell r="K4730" t="str">
            <v>Part Peak</v>
          </cell>
          <cell r="O4730" t="str">
            <v>N/A</v>
          </cell>
          <cell r="T4730">
            <v>4754131.8055187594</v>
          </cell>
        </row>
        <row r="4731">
          <cell r="F4731" t="str">
            <v>B-1</v>
          </cell>
          <cell r="G4731" t="str">
            <v>AB32 Credit</v>
          </cell>
          <cell r="I4731" t="str">
            <v>Energy</v>
          </cell>
          <cell r="J4731" t="str">
            <v>Winter</v>
          </cell>
          <cell r="K4731" t="str">
            <v>Super Off</v>
          </cell>
          <cell r="O4731" t="str">
            <v>N/A</v>
          </cell>
          <cell r="T4731">
            <v>1754606.2454520809</v>
          </cell>
        </row>
        <row r="4732">
          <cell r="F4732" t="str">
            <v>B-1</v>
          </cell>
          <cell r="G4732" t="str">
            <v>AB32 Credit</v>
          </cell>
          <cell r="I4732" t="str">
            <v>Energy</v>
          </cell>
          <cell r="J4732" t="str">
            <v>Summer</v>
          </cell>
          <cell r="K4732" t="str">
            <v>Off Peak</v>
          </cell>
          <cell r="O4732" t="str">
            <v>C</v>
          </cell>
          <cell r="T4732">
            <v>16421.436906621773</v>
          </cell>
        </row>
        <row r="4733">
          <cell r="F4733" t="str">
            <v>B-1</v>
          </cell>
          <cell r="G4733" t="str">
            <v>AB32 Credit</v>
          </cell>
          <cell r="I4733" t="str">
            <v>Energy</v>
          </cell>
          <cell r="J4733" t="str">
            <v>Summer</v>
          </cell>
          <cell r="K4733" t="str">
            <v>Part Peak</v>
          </cell>
          <cell r="O4733" t="str">
            <v>C</v>
          </cell>
          <cell r="T4733">
            <v>4523.7202997202985</v>
          </cell>
        </row>
        <row r="4734">
          <cell r="F4734" t="str">
            <v>B-1</v>
          </cell>
          <cell r="G4734" t="str">
            <v>AB32 Credit</v>
          </cell>
          <cell r="I4734" t="str">
            <v>Energy</v>
          </cell>
          <cell r="J4734" t="str">
            <v>Summer</v>
          </cell>
          <cell r="K4734" t="str">
            <v>Peak</v>
          </cell>
          <cell r="O4734" t="str">
            <v>C</v>
          </cell>
          <cell r="T4734">
            <v>6126.5491640092805</v>
          </cell>
        </row>
        <row r="4735">
          <cell r="F4735" t="str">
            <v>B-1</v>
          </cell>
          <cell r="G4735" t="str">
            <v>AB32 Credit</v>
          </cell>
          <cell r="I4735" t="str">
            <v>Energy</v>
          </cell>
          <cell r="J4735" t="str">
            <v>Winter</v>
          </cell>
          <cell r="K4735" t="str">
            <v>Off Peak</v>
          </cell>
          <cell r="O4735" t="str">
            <v>C</v>
          </cell>
          <cell r="T4735">
            <v>35591.367201640474</v>
          </cell>
        </row>
        <row r="4736">
          <cell r="F4736" t="str">
            <v>B-1</v>
          </cell>
          <cell r="G4736" t="str">
            <v>AB32 Credit</v>
          </cell>
          <cell r="I4736" t="str">
            <v>Energy</v>
          </cell>
          <cell r="J4736" t="str">
            <v>Winter</v>
          </cell>
          <cell r="K4736" t="str">
            <v>Part Peak</v>
          </cell>
          <cell r="O4736" t="str">
            <v>C</v>
          </cell>
          <cell r="T4736">
            <v>12126.633690066268</v>
          </cell>
        </row>
        <row r="4737">
          <cell r="F4737" t="str">
            <v>B-1</v>
          </cell>
          <cell r="G4737" t="str">
            <v>AB32 Credit</v>
          </cell>
          <cell r="I4737" t="str">
            <v>Energy</v>
          </cell>
          <cell r="J4737" t="str">
            <v>Winter</v>
          </cell>
          <cell r="K4737" t="str">
            <v>Super Off</v>
          </cell>
          <cell r="O4737" t="str">
            <v>C</v>
          </cell>
          <cell r="T4737">
            <v>2972.3411801211305</v>
          </cell>
        </row>
        <row r="4738">
          <cell r="F4738" t="str">
            <v>B-1</v>
          </cell>
          <cell r="G4738" t="str">
            <v>AB32 Credit</v>
          </cell>
          <cell r="I4738" t="str">
            <v>Energy</v>
          </cell>
          <cell r="J4738" t="str">
            <v>Summer</v>
          </cell>
          <cell r="K4738" t="str">
            <v>Off Peak</v>
          </cell>
          <cell r="O4738" t="str">
            <v>N/A</v>
          </cell>
          <cell r="T4738">
            <v>446908877.97623825</v>
          </cell>
        </row>
        <row r="4739">
          <cell r="F4739" t="str">
            <v>B-1</v>
          </cell>
          <cell r="G4739" t="str">
            <v>AB32 Credit</v>
          </cell>
          <cell r="I4739" t="str">
            <v>Energy</v>
          </cell>
          <cell r="J4739" t="str">
            <v>Summer</v>
          </cell>
          <cell r="K4739" t="str">
            <v>Part Peak</v>
          </cell>
          <cell r="O4739" t="str">
            <v>N/A</v>
          </cell>
          <cell r="T4739">
            <v>135539083.70882899</v>
          </cell>
        </row>
        <row r="4740">
          <cell r="F4740" t="str">
            <v>B-1</v>
          </cell>
          <cell r="G4740" t="str">
            <v>AB32 Credit</v>
          </cell>
          <cell r="I4740" t="str">
            <v>Energy</v>
          </cell>
          <cell r="J4740" t="str">
            <v>Summer</v>
          </cell>
          <cell r="K4740" t="str">
            <v>Peak</v>
          </cell>
          <cell r="O4740" t="str">
            <v>N/A</v>
          </cell>
          <cell r="T4740">
            <v>190471466.36482885</v>
          </cell>
        </row>
        <row r="4741">
          <cell r="F4741" t="str">
            <v>B-1</v>
          </cell>
          <cell r="G4741" t="str">
            <v>AB32 Credit</v>
          </cell>
          <cell r="I4741" t="str">
            <v>Energy</v>
          </cell>
          <cell r="J4741" t="str">
            <v>Winter</v>
          </cell>
          <cell r="K4741" t="str">
            <v>Off Peak</v>
          </cell>
          <cell r="O4741" t="str">
            <v>N/A</v>
          </cell>
          <cell r="T4741">
            <v>957762967.29948997</v>
          </cell>
        </row>
        <row r="4742">
          <cell r="F4742" t="str">
            <v>B-1</v>
          </cell>
          <cell r="G4742" t="str">
            <v>AB32 Credit</v>
          </cell>
          <cell r="I4742" t="str">
            <v>Energy</v>
          </cell>
          <cell r="J4742" t="str">
            <v>Winter</v>
          </cell>
          <cell r="K4742" t="str">
            <v>Part Peak</v>
          </cell>
          <cell r="O4742" t="str">
            <v>N/A</v>
          </cell>
          <cell r="T4742">
            <v>324352505.6249994</v>
          </cell>
        </row>
        <row r="4743">
          <cell r="F4743" t="str">
            <v>B-1</v>
          </cell>
          <cell r="G4743" t="str">
            <v>AB32 Credit</v>
          </cell>
          <cell r="I4743" t="str">
            <v>Energy</v>
          </cell>
          <cell r="J4743" t="str">
            <v>Winter</v>
          </cell>
          <cell r="K4743" t="str">
            <v>Super Off</v>
          </cell>
          <cell r="O4743" t="str">
            <v>N/A</v>
          </cell>
          <cell r="T4743">
            <v>119708698.74432418</v>
          </cell>
        </row>
        <row r="4744">
          <cell r="F4744" t="str">
            <v>B-1</v>
          </cell>
          <cell r="G4744" t="str">
            <v>AB32 Credit</v>
          </cell>
          <cell r="I4744" t="str">
            <v>Energy</v>
          </cell>
          <cell r="J4744" t="str">
            <v>Summer</v>
          </cell>
          <cell r="K4744" t="str">
            <v>Off Peak</v>
          </cell>
          <cell r="O4744" t="str">
            <v>C</v>
          </cell>
          <cell r="T4744">
            <v>1120358.9686854328</v>
          </cell>
        </row>
        <row r="4745">
          <cell r="F4745" t="str">
            <v>B-1</v>
          </cell>
          <cell r="G4745" t="str">
            <v>AB32 Credit</v>
          </cell>
          <cell r="I4745" t="str">
            <v>Energy</v>
          </cell>
          <cell r="J4745" t="str">
            <v>Summer</v>
          </cell>
          <cell r="K4745" t="str">
            <v>Part Peak</v>
          </cell>
          <cell r="O4745" t="str">
            <v>C</v>
          </cell>
          <cell r="T4745">
            <v>308632.59034124442</v>
          </cell>
        </row>
        <row r="4746">
          <cell r="F4746" t="str">
            <v>B-1</v>
          </cell>
          <cell r="G4746" t="str">
            <v>AB32 Credit</v>
          </cell>
          <cell r="I4746" t="str">
            <v>Energy</v>
          </cell>
          <cell r="J4746" t="str">
            <v>Summer</v>
          </cell>
          <cell r="K4746" t="str">
            <v>Peak</v>
          </cell>
          <cell r="O4746" t="str">
            <v>C</v>
          </cell>
          <cell r="T4746">
            <v>417986.21777258901</v>
          </cell>
        </row>
        <row r="4747">
          <cell r="F4747" t="str">
            <v>B-1</v>
          </cell>
          <cell r="G4747" t="str">
            <v>AB32 Credit</v>
          </cell>
          <cell r="I4747" t="str">
            <v>Energy</v>
          </cell>
          <cell r="J4747" t="str">
            <v>Winter</v>
          </cell>
          <cell r="K4747" t="str">
            <v>Off Peak</v>
          </cell>
          <cell r="O4747" t="str">
            <v>C</v>
          </cell>
          <cell r="T4747">
            <v>2428234.9759572642</v>
          </cell>
        </row>
        <row r="4748">
          <cell r="F4748" t="str">
            <v>B-1</v>
          </cell>
          <cell r="G4748" t="str">
            <v>AB32 Credit</v>
          </cell>
          <cell r="I4748" t="str">
            <v>Energy</v>
          </cell>
          <cell r="J4748" t="str">
            <v>Winter</v>
          </cell>
          <cell r="K4748" t="str">
            <v>Part Peak</v>
          </cell>
          <cell r="O4748" t="str">
            <v>C</v>
          </cell>
          <cell r="T4748">
            <v>827344.33605808183</v>
          </cell>
        </row>
        <row r="4749">
          <cell r="F4749" t="str">
            <v>B-1</v>
          </cell>
          <cell r="G4749" t="str">
            <v>AB32 Credit</v>
          </cell>
          <cell r="I4749" t="str">
            <v>Energy</v>
          </cell>
          <cell r="J4749" t="str">
            <v>Winter</v>
          </cell>
          <cell r="K4749" t="str">
            <v>Super Off</v>
          </cell>
          <cell r="O4749" t="str">
            <v>C</v>
          </cell>
          <cell r="T4749">
            <v>202789.14190505029</v>
          </cell>
        </row>
        <row r="4750">
          <cell r="F4750" t="str">
            <v>B-1</v>
          </cell>
          <cell r="G4750" t="str">
            <v>CTC</v>
          </cell>
          <cell r="I4750" t="str">
            <v>DL</v>
          </cell>
          <cell r="J4750" t="str">
            <v>N/A</v>
          </cell>
          <cell r="K4750" t="str">
            <v>N/A</v>
          </cell>
          <cell r="O4750" t="str">
            <v>N/A</v>
          </cell>
          <cell r="T4750">
            <v>0</v>
          </cell>
        </row>
        <row r="4751">
          <cell r="F4751" t="str">
            <v>B-1</v>
          </cell>
          <cell r="G4751" t="str">
            <v>CTC</v>
          </cell>
          <cell r="I4751" t="str">
            <v>Energy</v>
          </cell>
          <cell r="J4751" t="str">
            <v>Summer</v>
          </cell>
          <cell r="K4751" t="str">
            <v>Off Peak</v>
          </cell>
          <cell r="O4751" t="str">
            <v>N/A</v>
          </cell>
          <cell r="T4751">
            <v>327463578.63626802</v>
          </cell>
        </row>
        <row r="4752">
          <cell r="F4752" t="str">
            <v>B-1</v>
          </cell>
          <cell r="G4752" t="str">
            <v>CTC</v>
          </cell>
          <cell r="I4752" t="str">
            <v>Energy</v>
          </cell>
          <cell r="J4752" t="str">
            <v>Summer</v>
          </cell>
          <cell r="K4752" t="str">
            <v>Part Peak</v>
          </cell>
          <cell r="O4752" t="str">
            <v>N/A</v>
          </cell>
          <cell r="T4752">
            <v>100931252.60386498</v>
          </cell>
        </row>
        <row r="4753">
          <cell r="F4753" t="str">
            <v>B-1</v>
          </cell>
          <cell r="G4753" t="str">
            <v>CTC</v>
          </cell>
          <cell r="I4753" t="str">
            <v>Energy</v>
          </cell>
          <cell r="J4753" t="str">
            <v>Summer</v>
          </cell>
          <cell r="K4753" t="str">
            <v>Peak</v>
          </cell>
          <cell r="O4753" t="str">
            <v>N/A</v>
          </cell>
          <cell r="T4753">
            <v>146605677.329142</v>
          </cell>
        </row>
        <row r="4754">
          <cell r="F4754" t="str">
            <v>B-1</v>
          </cell>
          <cell r="G4754" t="str">
            <v>CTC</v>
          </cell>
          <cell r="I4754" t="str">
            <v>Energy</v>
          </cell>
          <cell r="J4754" t="str">
            <v>Winter</v>
          </cell>
          <cell r="K4754" t="str">
            <v>Off Peak</v>
          </cell>
          <cell r="O4754" t="str">
            <v>N/A</v>
          </cell>
          <cell r="T4754">
            <v>627500599.73076391</v>
          </cell>
        </row>
        <row r="4755">
          <cell r="F4755" t="str">
            <v>B-1</v>
          </cell>
          <cell r="G4755" t="str">
            <v>CTC</v>
          </cell>
          <cell r="I4755" t="str">
            <v>Energy</v>
          </cell>
          <cell r="J4755" t="str">
            <v>Winter</v>
          </cell>
          <cell r="K4755" t="str">
            <v>Part Peak</v>
          </cell>
          <cell r="O4755" t="str">
            <v>N/A</v>
          </cell>
          <cell r="T4755">
            <v>218631324.89041701</v>
          </cell>
        </row>
        <row r="4756">
          <cell r="F4756" t="str">
            <v>B-1</v>
          </cell>
          <cell r="G4756" t="str">
            <v>CTC</v>
          </cell>
          <cell r="I4756" t="str">
            <v>Energy</v>
          </cell>
          <cell r="J4756" t="str">
            <v>Winter</v>
          </cell>
          <cell r="K4756" t="str">
            <v>Super Off</v>
          </cell>
          <cell r="O4756" t="str">
            <v>N/A</v>
          </cell>
          <cell r="T4756">
            <v>71782163.739510998</v>
          </cell>
        </row>
        <row r="4757">
          <cell r="F4757" t="str">
            <v>B-1</v>
          </cell>
          <cell r="G4757" t="str">
            <v>CTC</v>
          </cell>
          <cell r="I4757" t="str">
            <v>Energy</v>
          </cell>
          <cell r="J4757" t="str">
            <v>Summer</v>
          </cell>
          <cell r="K4757" t="str">
            <v>Off Peak</v>
          </cell>
          <cell r="O4757" t="str">
            <v>C</v>
          </cell>
          <cell r="T4757">
            <v>742626.50058300002</v>
          </cell>
        </row>
        <row r="4758">
          <cell r="F4758" t="str">
            <v>B-1</v>
          </cell>
          <cell r="G4758" t="str">
            <v>CTC</v>
          </cell>
          <cell r="I4758" t="str">
            <v>Energy</v>
          </cell>
          <cell r="J4758" t="str">
            <v>Summer</v>
          </cell>
          <cell r="K4758" t="str">
            <v>Part Peak</v>
          </cell>
          <cell r="O4758" t="str">
            <v>C</v>
          </cell>
          <cell r="T4758">
            <v>263251.17489700002</v>
          </cell>
        </row>
        <row r="4759">
          <cell r="F4759" t="str">
            <v>B-1</v>
          </cell>
          <cell r="G4759" t="str">
            <v>CTC</v>
          </cell>
          <cell r="I4759" t="str">
            <v>Energy</v>
          </cell>
          <cell r="J4759" t="str">
            <v>Summer</v>
          </cell>
          <cell r="K4759" t="str">
            <v>Peak</v>
          </cell>
          <cell r="O4759" t="str">
            <v>C</v>
          </cell>
          <cell r="T4759">
            <v>413912.12697400001</v>
          </cell>
        </row>
        <row r="4760">
          <cell r="F4760" t="str">
            <v>B-1</v>
          </cell>
          <cell r="G4760" t="str">
            <v>CTC</v>
          </cell>
          <cell r="I4760" t="str">
            <v>Energy</v>
          </cell>
          <cell r="J4760" t="str">
            <v>Winter</v>
          </cell>
          <cell r="K4760" t="str">
            <v>Off Peak</v>
          </cell>
          <cell r="O4760" t="str">
            <v>C</v>
          </cell>
          <cell r="T4760">
            <v>1337488.145146</v>
          </cell>
        </row>
        <row r="4761">
          <cell r="F4761" t="str">
            <v>B-1</v>
          </cell>
          <cell r="G4761" t="str">
            <v>CTC</v>
          </cell>
          <cell r="I4761" t="str">
            <v>Energy</v>
          </cell>
          <cell r="J4761" t="str">
            <v>Winter</v>
          </cell>
          <cell r="K4761" t="str">
            <v>Part Peak</v>
          </cell>
          <cell r="O4761" t="str">
            <v>C</v>
          </cell>
          <cell r="T4761">
            <v>505502.02840499999</v>
          </cell>
        </row>
        <row r="4762">
          <cell r="F4762" t="str">
            <v>B-1</v>
          </cell>
          <cell r="G4762" t="str">
            <v>CTC</v>
          </cell>
          <cell r="I4762" t="str">
            <v>Energy</v>
          </cell>
          <cell r="J4762" t="str">
            <v>Winter</v>
          </cell>
          <cell r="K4762" t="str">
            <v>Super Off</v>
          </cell>
          <cell r="O4762" t="str">
            <v>C</v>
          </cell>
          <cell r="T4762">
            <v>63219.013564000008</v>
          </cell>
        </row>
        <row r="4763">
          <cell r="F4763" t="str">
            <v>B-1</v>
          </cell>
          <cell r="G4763" t="str">
            <v>Distribution</v>
          </cell>
          <cell r="I4763" t="str">
            <v>Customer</v>
          </cell>
          <cell r="J4763" t="str">
            <v>Summer</v>
          </cell>
          <cell r="K4763" t="str">
            <v>Polyphase</v>
          </cell>
          <cell r="O4763" t="str">
            <v>N/A</v>
          </cell>
          <cell r="T4763">
            <v>223702.89992299999</v>
          </cell>
        </row>
        <row r="4764">
          <cell r="F4764" t="str">
            <v>B-1</v>
          </cell>
          <cell r="G4764" t="str">
            <v>Distribution</v>
          </cell>
          <cell r="I4764" t="str">
            <v>Customer</v>
          </cell>
          <cell r="J4764" t="str">
            <v>Summer</v>
          </cell>
          <cell r="K4764" t="str">
            <v>Single-Phase</v>
          </cell>
          <cell r="O4764" t="str">
            <v>N/A</v>
          </cell>
          <cell r="T4764">
            <v>274258.26629</v>
          </cell>
        </row>
        <row r="4765">
          <cell r="F4765" t="str">
            <v>B-1</v>
          </cell>
          <cell r="G4765" t="str">
            <v>Distribution</v>
          </cell>
          <cell r="I4765" t="str">
            <v>Customer</v>
          </cell>
          <cell r="J4765" t="str">
            <v>Winter</v>
          </cell>
          <cell r="K4765" t="str">
            <v>Polyphase</v>
          </cell>
          <cell r="O4765" t="str">
            <v>N/A</v>
          </cell>
          <cell r="T4765">
            <v>446542.859872</v>
          </cell>
        </row>
        <row r="4766">
          <cell r="F4766" t="str">
            <v>B-1</v>
          </cell>
          <cell r="G4766" t="str">
            <v>Distribution</v>
          </cell>
          <cell r="I4766" t="str">
            <v>Customer</v>
          </cell>
          <cell r="J4766" t="str">
            <v>Winter</v>
          </cell>
          <cell r="K4766" t="str">
            <v>Single-Phase</v>
          </cell>
          <cell r="O4766" t="str">
            <v>N/A</v>
          </cell>
          <cell r="T4766">
            <v>549087.63082299998</v>
          </cell>
        </row>
        <row r="4767">
          <cell r="F4767" t="str">
            <v>B-1</v>
          </cell>
          <cell r="G4767" t="str">
            <v>Distribution</v>
          </cell>
          <cell r="I4767" t="str">
            <v>Customer</v>
          </cell>
          <cell r="J4767" t="str">
            <v>Summer</v>
          </cell>
          <cell r="K4767" t="str">
            <v>Polyphase</v>
          </cell>
          <cell r="O4767" t="str">
            <v>C</v>
          </cell>
          <cell r="T4767">
            <v>203.33037400000001</v>
          </cell>
        </row>
        <row r="4768">
          <cell r="F4768" t="str">
            <v>B-1</v>
          </cell>
          <cell r="G4768" t="str">
            <v>Distribution</v>
          </cell>
          <cell r="I4768" t="str">
            <v>Customer</v>
          </cell>
          <cell r="J4768" t="str">
            <v>Summer</v>
          </cell>
          <cell r="K4768" t="str">
            <v>Single-Phase</v>
          </cell>
          <cell r="O4768" t="str">
            <v>C</v>
          </cell>
          <cell r="T4768">
            <v>267.600955</v>
          </cell>
        </row>
        <row r="4769">
          <cell r="F4769" t="str">
            <v>B-1</v>
          </cell>
          <cell r="G4769" t="str">
            <v>Distribution</v>
          </cell>
          <cell r="I4769" t="str">
            <v>Customer</v>
          </cell>
          <cell r="J4769" t="str">
            <v>Winter</v>
          </cell>
          <cell r="K4769" t="str">
            <v>Polyphase</v>
          </cell>
          <cell r="O4769" t="str">
            <v>C</v>
          </cell>
          <cell r="T4769">
            <v>394.75266199999999</v>
          </cell>
        </row>
        <row r="4770">
          <cell r="F4770" t="str">
            <v>B-1</v>
          </cell>
          <cell r="G4770" t="str">
            <v>Distribution</v>
          </cell>
          <cell r="I4770" t="str">
            <v>Customer</v>
          </cell>
          <cell r="J4770" t="str">
            <v>Winter</v>
          </cell>
          <cell r="K4770" t="str">
            <v>Single-Phase</v>
          </cell>
          <cell r="O4770" t="str">
            <v>C</v>
          </cell>
          <cell r="T4770">
            <v>537.73743100000002</v>
          </cell>
        </row>
        <row r="4771">
          <cell r="F4771" t="str">
            <v>B-1</v>
          </cell>
          <cell r="G4771" t="str">
            <v>Distribution</v>
          </cell>
          <cell r="I4771" t="str">
            <v>Energy</v>
          </cell>
          <cell r="J4771" t="str">
            <v>Summer</v>
          </cell>
          <cell r="K4771" t="str">
            <v>Peak</v>
          </cell>
          <cell r="O4771" t="str">
            <v>N/A</v>
          </cell>
          <cell r="T4771">
            <v>146605677.329142</v>
          </cell>
        </row>
        <row r="4772">
          <cell r="F4772" t="str">
            <v>B-1</v>
          </cell>
          <cell r="G4772" t="str">
            <v>Distribution</v>
          </cell>
          <cell r="I4772" t="str">
            <v>Energy</v>
          </cell>
          <cell r="J4772" t="str">
            <v>Summer</v>
          </cell>
          <cell r="K4772" t="str">
            <v>Off Peak</v>
          </cell>
          <cell r="O4772" t="str">
            <v>N/A</v>
          </cell>
          <cell r="T4772">
            <v>327463578.63626802</v>
          </cell>
        </row>
        <row r="4773">
          <cell r="F4773" t="str">
            <v>B-1</v>
          </cell>
          <cell r="G4773" t="str">
            <v>Distribution</v>
          </cell>
          <cell r="I4773" t="str">
            <v>Energy</v>
          </cell>
          <cell r="J4773" t="str">
            <v>Summer</v>
          </cell>
          <cell r="K4773" t="str">
            <v>Part Peak</v>
          </cell>
          <cell r="O4773" t="str">
            <v>N/A</v>
          </cell>
          <cell r="T4773">
            <v>100931252.60386498</v>
          </cell>
        </row>
        <row r="4774">
          <cell r="F4774" t="str">
            <v>B-1</v>
          </cell>
          <cell r="G4774" t="str">
            <v>Distribution</v>
          </cell>
          <cell r="I4774" t="str">
            <v>Energy</v>
          </cell>
          <cell r="J4774" t="str">
            <v>Winter</v>
          </cell>
          <cell r="K4774" t="str">
            <v>Off Peak</v>
          </cell>
          <cell r="O4774" t="str">
            <v>N/A</v>
          </cell>
          <cell r="T4774">
            <v>627500599.73076391</v>
          </cell>
        </row>
        <row r="4775">
          <cell r="F4775" t="str">
            <v>B-1</v>
          </cell>
          <cell r="G4775" t="str">
            <v>Distribution</v>
          </cell>
          <cell r="I4775" t="str">
            <v>Energy</v>
          </cell>
          <cell r="J4775" t="str">
            <v>Winter</v>
          </cell>
          <cell r="K4775" t="str">
            <v>Part Peak</v>
          </cell>
          <cell r="O4775" t="str">
            <v>N/A</v>
          </cell>
          <cell r="T4775">
            <v>218631324.89041701</v>
          </cell>
        </row>
        <row r="4776">
          <cell r="F4776" t="str">
            <v>B-1</v>
          </cell>
          <cell r="G4776" t="str">
            <v>Distribution</v>
          </cell>
          <cell r="I4776" t="str">
            <v>Energy</v>
          </cell>
          <cell r="J4776" t="str">
            <v>Winter</v>
          </cell>
          <cell r="K4776" t="str">
            <v>Super Off</v>
          </cell>
          <cell r="O4776" t="str">
            <v>N/A</v>
          </cell>
          <cell r="T4776">
            <v>71782163.739510998</v>
          </cell>
        </row>
        <row r="4777">
          <cell r="F4777" t="str">
            <v>B-1</v>
          </cell>
          <cell r="G4777" t="str">
            <v>Distribution</v>
          </cell>
          <cell r="I4777" t="str">
            <v>Energy</v>
          </cell>
          <cell r="J4777" t="str">
            <v>Summer</v>
          </cell>
          <cell r="K4777" t="str">
            <v>Peak</v>
          </cell>
          <cell r="O4777" t="str">
            <v>C</v>
          </cell>
          <cell r="T4777">
            <v>413912.12697400001</v>
          </cell>
        </row>
        <row r="4778">
          <cell r="F4778" t="str">
            <v>B-1</v>
          </cell>
          <cell r="G4778" t="str">
            <v>Distribution</v>
          </cell>
          <cell r="I4778" t="str">
            <v>Energy</v>
          </cell>
          <cell r="J4778" t="str">
            <v>Summer</v>
          </cell>
          <cell r="K4778" t="str">
            <v>Off Peak</v>
          </cell>
          <cell r="O4778" t="str">
            <v>C</v>
          </cell>
          <cell r="T4778">
            <v>742626.50058300002</v>
          </cell>
        </row>
        <row r="4779">
          <cell r="F4779" t="str">
            <v>B-1</v>
          </cell>
          <cell r="G4779" t="str">
            <v>Distribution</v>
          </cell>
          <cell r="I4779" t="str">
            <v>Energy</v>
          </cell>
          <cell r="J4779" t="str">
            <v>Summer</v>
          </cell>
          <cell r="K4779" t="str">
            <v>Part Peak</v>
          </cell>
          <cell r="O4779" t="str">
            <v>C</v>
          </cell>
          <cell r="T4779">
            <v>263251.17489700002</v>
          </cell>
        </row>
        <row r="4780">
          <cell r="F4780" t="str">
            <v>B-1</v>
          </cell>
          <cell r="G4780" t="str">
            <v>Distribution</v>
          </cell>
          <cell r="I4780" t="str">
            <v>Energy</v>
          </cell>
          <cell r="J4780" t="str">
            <v>Winter</v>
          </cell>
          <cell r="K4780" t="str">
            <v>Off Peak</v>
          </cell>
          <cell r="O4780" t="str">
            <v>C</v>
          </cell>
          <cell r="T4780">
            <v>1337488.145146</v>
          </cell>
        </row>
        <row r="4781">
          <cell r="F4781" t="str">
            <v>B-1</v>
          </cell>
          <cell r="G4781" t="str">
            <v>Distribution</v>
          </cell>
          <cell r="I4781" t="str">
            <v>Energy</v>
          </cell>
          <cell r="J4781" t="str">
            <v>Winter</v>
          </cell>
          <cell r="K4781" t="str">
            <v>Part Peak</v>
          </cell>
          <cell r="O4781" t="str">
            <v>C</v>
          </cell>
          <cell r="T4781">
            <v>505502.02840499999</v>
          </cell>
        </row>
        <row r="4782">
          <cell r="F4782" t="str">
            <v>B-1</v>
          </cell>
          <cell r="G4782" t="str">
            <v>Distribution</v>
          </cell>
          <cell r="I4782" t="str">
            <v>Energy</v>
          </cell>
          <cell r="J4782" t="str">
            <v>Winter</v>
          </cell>
          <cell r="K4782" t="str">
            <v>Super Off</v>
          </cell>
          <cell r="O4782" t="str">
            <v>C</v>
          </cell>
          <cell r="T4782">
            <v>63219.013564000008</v>
          </cell>
        </row>
        <row r="4783">
          <cell r="F4783" t="str">
            <v>B-1</v>
          </cell>
          <cell r="G4783" t="str">
            <v>Distribution</v>
          </cell>
          <cell r="I4783" t="str">
            <v>Energy</v>
          </cell>
          <cell r="J4783" t="str">
            <v>Summer</v>
          </cell>
          <cell r="K4783" t="str">
            <v>Peak</v>
          </cell>
          <cell r="O4783" t="str">
            <v>C</v>
          </cell>
          <cell r="T4783">
            <v>413912.12697400001</v>
          </cell>
        </row>
        <row r="4784">
          <cell r="F4784" t="str">
            <v>B-1</v>
          </cell>
          <cell r="G4784" t="str">
            <v>Distribution</v>
          </cell>
          <cell r="I4784" t="str">
            <v>Energy</v>
          </cell>
          <cell r="J4784" t="str">
            <v>Summer</v>
          </cell>
          <cell r="K4784" t="str">
            <v>Off Peak</v>
          </cell>
          <cell r="O4784" t="str">
            <v>C</v>
          </cell>
          <cell r="T4784">
            <v>742626.50058300002</v>
          </cell>
        </row>
        <row r="4785">
          <cell r="F4785" t="str">
            <v>B-1</v>
          </cell>
          <cell r="G4785" t="str">
            <v>Distribution</v>
          </cell>
          <cell r="I4785" t="str">
            <v>Energy</v>
          </cell>
          <cell r="J4785" t="str">
            <v>Summer</v>
          </cell>
          <cell r="K4785" t="str">
            <v>Part Peak</v>
          </cell>
          <cell r="O4785" t="str">
            <v>C</v>
          </cell>
          <cell r="T4785">
            <v>263251.17489700002</v>
          </cell>
        </row>
        <row r="4786">
          <cell r="F4786" t="str">
            <v>B-1</v>
          </cell>
          <cell r="G4786" t="str">
            <v>Distribution</v>
          </cell>
          <cell r="I4786" t="str">
            <v>Energy</v>
          </cell>
          <cell r="J4786" t="str">
            <v>Winter</v>
          </cell>
          <cell r="K4786" t="str">
            <v>Off Peak</v>
          </cell>
          <cell r="O4786" t="str">
            <v>C</v>
          </cell>
          <cell r="T4786">
            <v>1337488.145146</v>
          </cell>
        </row>
        <row r="4787">
          <cell r="F4787" t="str">
            <v>B-1</v>
          </cell>
          <cell r="G4787" t="str">
            <v>Distribution</v>
          </cell>
          <cell r="I4787" t="str">
            <v>Energy</v>
          </cell>
          <cell r="J4787" t="str">
            <v>Winter</v>
          </cell>
          <cell r="K4787" t="str">
            <v>Part Peak</v>
          </cell>
          <cell r="O4787" t="str">
            <v>C</v>
          </cell>
          <cell r="T4787">
            <v>505502.02840499999</v>
          </cell>
        </row>
        <row r="4788">
          <cell r="F4788" t="str">
            <v>B-1</v>
          </cell>
          <cell r="G4788" t="str">
            <v>Distribution</v>
          </cell>
          <cell r="I4788" t="str">
            <v>Energy</v>
          </cell>
          <cell r="J4788" t="str">
            <v>Winter</v>
          </cell>
          <cell r="K4788" t="str">
            <v>Super Off</v>
          </cell>
          <cell r="O4788" t="str">
            <v>C</v>
          </cell>
          <cell r="T4788">
            <v>63219.013564000008</v>
          </cell>
        </row>
        <row r="4789">
          <cell r="F4789" t="str">
            <v>B-1</v>
          </cell>
          <cell r="G4789" t="str">
            <v>Distribution</v>
          </cell>
          <cell r="I4789" t="str">
            <v>Other Standby Revenue</v>
          </cell>
          <cell r="J4789" t="str">
            <v>N/A</v>
          </cell>
          <cell r="K4789" t="str">
            <v>N/A</v>
          </cell>
          <cell r="O4789" t="str">
            <v>N/A</v>
          </cell>
          <cell r="T4789">
            <v>2088.2394479999998</v>
          </cell>
        </row>
        <row r="4790">
          <cell r="F4790" t="str">
            <v>B-1</v>
          </cell>
          <cell r="G4790" t="str">
            <v>WFC</v>
          </cell>
          <cell r="I4790" t="str">
            <v>DL</v>
          </cell>
          <cell r="J4790" t="str">
            <v>N/A</v>
          </cell>
          <cell r="K4790" t="str">
            <v>N/A</v>
          </cell>
          <cell r="O4790" t="str">
            <v>N/A</v>
          </cell>
          <cell r="T4790">
            <v>0</v>
          </cell>
        </row>
        <row r="4791">
          <cell r="F4791" t="str">
            <v>B-1</v>
          </cell>
          <cell r="G4791" t="str">
            <v>WFC</v>
          </cell>
          <cell r="I4791" t="str">
            <v>Energy</v>
          </cell>
          <cell r="J4791" t="str">
            <v>Summer</v>
          </cell>
          <cell r="K4791" t="str">
            <v>Off Peak</v>
          </cell>
          <cell r="O4791" t="str">
            <v>N/A</v>
          </cell>
          <cell r="T4791">
            <v>327463578.63626802</v>
          </cell>
        </row>
        <row r="4792">
          <cell r="F4792" t="str">
            <v>B-1</v>
          </cell>
          <cell r="G4792" t="str">
            <v>WFC</v>
          </cell>
          <cell r="I4792" t="str">
            <v>Energy</v>
          </cell>
          <cell r="J4792" t="str">
            <v>Summer</v>
          </cell>
          <cell r="K4792" t="str">
            <v>Part Peak</v>
          </cell>
          <cell r="O4792" t="str">
            <v>N/A</v>
          </cell>
          <cell r="T4792">
            <v>100931252.60386498</v>
          </cell>
        </row>
        <row r="4793">
          <cell r="F4793" t="str">
            <v>B-1</v>
          </cell>
          <cell r="G4793" t="str">
            <v>WFC</v>
          </cell>
          <cell r="I4793" t="str">
            <v>Energy</v>
          </cell>
          <cell r="J4793" t="str">
            <v>Summer</v>
          </cell>
          <cell r="K4793" t="str">
            <v>Peak</v>
          </cell>
          <cell r="O4793" t="str">
            <v>N/A</v>
          </cell>
          <cell r="T4793">
            <v>146605677.329142</v>
          </cell>
        </row>
        <row r="4794">
          <cell r="F4794" t="str">
            <v>B-1</v>
          </cell>
          <cell r="G4794" t="str">
            <v>WFC</v>
          </cell>
          <cell r="I4794" t="str">
            <v>Energy</v>
          </cell>
          <cell r="J4794" t="str">
            <v>Winter</v>
          </cell>
          <cell r="K4794" t="str">
            <v>Off Peak</v>
          </cell>
          <cell r="O4794" t="str">
            <v>N/A</v>
          </cell>
          <cell r="T4794">
            <v>627500599.73076391</v>
          </cell>
        </row>
        <row r="4795">
          <cell r="F4795" t="str">
            <v>B-1</v>
          </cell>
          <cell r="G4795" t="str">
            <v>WFC</v>
          </cell>
          <cell r="I4795" t="str">
            <v>Energy</v>
          </cell>
          <cell r="J4795" t="str">
            <v>Winter</v>
          </cell>
          <cell r="K4795" t="str">
            <v>Part Peak</v>
          </cell>
          <cell r="O4795" t="str">
            <v>N/A</v>
          </cell>
          <cell r="T4795">
            <v>218631324.89041701</v>
          </cell>
        </row>
        <row r="4796">
          <cell r="F4796" t="str">
            <v>B-1</v>
          </cell>
          <cell r="G4796" t="str">
            <v>WFC</v>
          </cell>
          <cell r="I4796" t="str">
            <v>Energy</v>
          </cell>
          <cell r="J4796" t="str">
            <v>Winter</v>
          </cell>
          <cell r="K4796" t="str">
            <v>Super Off</v>
          </cell>
          <cell r="O4796" t="str">
            <v>N/A</v>
          </cell>
          <cell r="T4796">
            <v>71782163.739510998</v>
          </cell>
        </row>
        <row r="4797">
          <cell r="F4797" t="str">
            <v>B-1</v>
          </cell>
          <cell r="G4797" t="str">
            <v>WFC</v>
          </cell>
          <cell r="I4797" t="str">
            <v>Energy</v>
          </cell>
          <cell r="J4797" t="str">
            <v>Summer</v>
          </cell>
          <cell r="K4797" t="str">
            <v>Off Peak</v>
          </cell>
          <cell r="O4797" t="str">
            <v>C</v>
          </cell>
          <cell r="T4797">
            <v>742626.50058300002</v>
          </cell>
        </row>
        <row r="4798">
          <cell r="F4798" t="str">
            <v>B-1</v>
          </cell>
          <cell r="G4798" t="str">
            <v>WFC</v>
          </cell>
          <cell r="I4798" t="str">
            <v>Energy</v>
          </cell>
          <cell r="J4798" t="str">
            <v>Summer</v>
          </cell>
          <cell r="K4798" t="str">
            <v>Part Peak</v>
          </cell>
          <cell r="O4798" t="str">
            <v>C</v>
          </cell>
          <cell r="T4798">
            <v>263251.17489700002</v>
          </cell>
        </row>
        <row r="4799">
          <cell r="F4799" t="str">
            <v>B-1</v>
          </cell>
          <cell r="G4799" t="str">
            <v>WFC</v>
          </cell>
          <cell r="I4799" t="str">
            <v>Energy</v>
          </cell>
          <cell r="J4799" t="str">
            <v>Summer</v>
          </cell>
          <cell r="K4799" t="str">
            <v>Peak</v>
          </cell>
          <cell r="O4799" t="str">
            <v>C</v>
          </cell>
          <cell r="T4799">
            <v>413912.12697400001</v>
          </cell>
        </row>
        <row r="4800">
          <cell r="F4800" t="str">
            <v>B-1</v>
          </cell>
          <cell r="G4800" t="str">
            <v>WFC</v>
          </cell>
          <cell r="I4800" t="str">
            <v>Energy</v>
          </cell>
          <cell r="J4800" t="str">
            <v>Winter</v>
          </cell>
          <cell r="K4800" t="str">
            <v>Off Peak</v>
          </cell>
          <cell r="O4800" t="str">
            <v>C</v>
          </cell>
          <cell r="T4800">
            <v>1337488.145146</v>
          </cell>
        </row>
        <row r="4801">
          <cell r="F4801" t="str">
            <v>B-1</v>
          </cell>
          <cell r="G4801" t="str">
            <v>WFC</v>
          </cell>
          <cell r="I4801" t="str">
            <v>Energy</v>
          </cell>
          <cell r="J4801" t="str">
            <v>Winter</v>
          </cell>
          <cell r="K4801" t="str">
            <v>Part Peak</v>
          </cell>
          <cell r="O4801" t="str">
            <v>C</v>
          </cell>
          <cell r="T4801">
            <v>505502.02840499999</v>
          </cell>
        </row>
        <row r="4802">
          <cell r="F4802" t="str">
            <v>B-1</v>
          </cell>
          <cell r="G4802" t="str">
            <v>WFC</v>
          </cell>
          <cell r="I4802" t="str">
            <v>Energy</v>
          </cell>
          <cell r="J4802" t="str">
            <v>Winter</v>
          </cell>
          <cell r="K4802" t="str">
            <v>Super Off</v>
          </cell>
          <cell r="O4802" t="str">
            <v>C</v>
          </cell>
          <cell r="T4802">
            <v>63219.013564000008</v>
          </cell>
        </row>
        <row r="4803">
          <cell r="F4803" t="str">
            <v>B-1</v>
          </cell>
          <cell r="G4803" t="str">
            <v>WFC</v>
          </cell>
          <cell r="I4803" t="str">
            <v>Energy</v>
          </cell>
          <cell r="J4803" t="str">
            <v>Summer</v>
          </cell>
          <cell r="K4803" t="str">
            <v>Off Peak</v>
          </cell>
          <cell r="O4803" t="str">
            <v>C</v>
          </cell>
          <cell r="T4803">
            <v>742626.50058300002</v>
          </cell>
        </row>
        <row r="4804">
          <cell r="F4804" t="str">
            <v>B-1</v>
          </cell>
          <cell r="G4804" t="str">
            <v>WFC</v>
          </cell>
          <cell r="I4804" t="str">
            <v>Energy</v>
          </cell>
          <cell r="J4804" t="str">
            <v>Summer</v>
          </cell>
          <cell r="K4804" t="str">
            <v>Part Peak</v>
          </cell>
          <cell r="O4804" t="str">
            <v>C</v>
          </cell>
          <cell r="T4804">
            <v>263251.17489700002</v>
          </cell>
        </row>
        <row r="4805">
          <cell r="F4805" t="str">
            <v>B-1</v>
          </cell>
          <cell r="G4805" t="str">
            <v>WFC</v>
          </cell>
          <cell r="I4805" t="str">
            <v>Energy</v>
          </cell>
          <cell r="J4805" t="str">
            <v>Summer</v>
          </cell>
          <cell r="K4805" t="str">
            <v>Peak</v>
          </cell>
          <cell r="O4805" t="str">
            <v>C</v>
          </cell>
          <cell r="T4805">
            <v>413912.12697400001</v>
          </cell>
        </row>
        <row r="4806">
          <cell r="F4806" t="str">
            <v>B-1</v>
          </cell>
          <cell r="G4806" t="str">
            <v>WFC</v>
          </cell>
          <cell r="I4806" t="str">
            <v>Energy</v>
          </cell>
          <cell r="J4806" t="str">
            <v>Winter</v>
          </cell>
          <cell r="K4806" t="str">
            <v>Off Peak</v>
          </cell>
          <cell r="O4806" t="str">
            <v>C</v>
          </cell>
          <cell r="T4806">
            <v>1337488.145146</v>
          </cell>
        </row>
        <row r="4807">
          <cell r="F4807" t="str">
            <v>B-1</v>
          </cell>
          <cell r="G4807" t="str">
            <v>WFC</v>
          </cell>
          <cell r="I4807" t="str">
            <v>Energy</v>
          </cell>
          <cell r="J4807" t="str">
            <v>Winter</v>
          </cell>
          <cell r="K4807" t="str">
            <v>Part Peak</v>
          </cell>
          <cell r="O4807" t="str">
            <v>C</v>
          </cell>
          <cell r="T4807">
            <v>505502.02840499999</v>
          </cell>
        </row>
        <row r="4808">
          <cell r="F4808" t="str">
            <v>B-1</v>
          </cell>
          <cell r="G4808" t="str">
            <v>WFC</v>
          </cell>
          <cell r="I4808" t="str">
            <v>Energy</v>
          </cell>
          <cell r="J4808" t="str">
            <v>Winter</v>
          </cell>
          <cell r="K4808" t="str">
            <v>Super Off</v>
          </cell>
          <cell r="O4808" t="str">
            <v>C</v>
          </cell>
          <cell r="T4808">
            <v>63219.013564000008</v>
          </cell>
        </row>
        <row r="4809">
          <cell r="F4809" t="str">
            <v>B-1</v>
          </cell>
          <cell r="G4809" t="str">
            <v>ECRA</v>
          </cell>
          <cell r="I4809" t="str">
            <v>DL</v>
          </cell>
          <cell r="J4809" t="str">
            <v>N/A</v>
          </cell>
          <cell r="K4809" t="str">
            <v>N/A</v>
          </cell>
          <cell r="O4809" t="str">
            <v>N/A</v>
          </cell>
          <cell r="T4809">
            <v>0</v>
          </cell>
        </row>
        <row r="4810">
          <cell r="F4810" t="str">
            <v>B-1</v>
          </cell>
          <cell r="G4810" t="str">
            <v>ECRA</v>
          </cell>
          <cell r="I4810" t="str">
            <v>Energy</v>
          </cell>
          <cell r="J4810" t="str">
            <v>Summer</v>
          </cell>
          <cell r="K4810" t="str">
            <v>Off Peak</v>
          </cell>
          <cell r="O4810" t="str">
            <v>N/A</v>
          </cell>
          <cell r="T4810">
            <v>327463578.63626802</v>
          </cell>
        </row>
        <row r="4811">
          <cell r="F4811" t="str">
            <v>B-1</v>
          </cell>
          <cell r="G4811" t="str">
            <v>ECRA</v>
          </cell>
          <cell r="I4811" t="str">
            <v>Energy</v>
          </cell>
          <cell r="J4811" t="str">
            <v>Summer</v>
          </cell>
          <cell r="K4811" t="str">
            <v>Part Peak</v>
          </cell>
          <cell r="O4811" t="str">
            <v>N/A</v>
          </cell>
          <cell r="T4811">
            <v>100931252.60386498</v>
          </cell>
        </row>
        <row r="4812">
          <cell r="F4812" t="str">
            <v>B-1</v>
          </cell>
          <cell r="G4812" t="str">
            <v>ECRA</v>
          </cell>
          <cell r="I4812" t="str">
            <v>Energy</v>
          </cell>
          <cell r="J4812" t="str">
            <v>Summer</v>
          </cell>
          <cell r="K4812" t="str">
            <v>Peak</v>
          </cell>
          <cell r="O4812" t="str">
            <v>N/A</v>
          </cell>
          <cell r="T4812">
            <v>146605677.329142</v>
          </cell>
        </row>
        <row r="4813">
          <cell r="F4813" t="str">
            <v>B-1</v>
          </cell>
          <cell r="G4813" t="str">
            <v>ECRA</v>
          </cell>
          <cell r="I4813" t="str">
            <v>Energy</v>
          </cell>
          <cell r="J4813" t="str">
            <v>Winter</v>
          </cell>
          <cell r="K4813" t="str">
            <v>Off Peak</v>
          </cell>
          <cell r="O4813" t="str">
            <v>N/A</v>
          </cell>
          <cell r="T4813">
            <v>627500599.73076391</v>
          </cell>
        </row>
        <row r="4814">
          <cell r="F4814" t="str">
            <v>B-1</v>
          </cell>
          <cell r="G4814" t="str">
            <v>ECRA</v>
          </cell>
          <cell r="I4814" t="str">
            <v>Energy</v>
          </cell>
          <cell r="J4814" t="str">
            <v>Winter</v>
          </cell>
          <cell r="K4814" t="str">
            <v>Part Peak</v>
          </cell>
          <cell r="O4814" t="str">
            <v>N/A</v>
          </cell>
          <cell r="T4814">
            <v>218631324.89041701</v>
          </cell>
        </row>
        <row r="4815">
          <cell r="F4815" t="str">
            <v>B-1</v>
          </cell>
          <cell r="G4815" t="str">
            <v>ECRA</v>
          </cell>
          <cell r="I4815" t="str">
            <v>Energy</v>
          </cell>
          <cell r="J4815" t="str">
            <v>Winter</v>
          </cell>
          <cell r="K4815" t="str">
            <v>Super Off</v>
          </cell>
          <cell r="O4815" t="str">
            <v>N/A</v>
          </cell>
          <cell r="T4815">
            <v>71782163.739510998</v>
          </cell>
        </row>
        <row r="4816">
          <cell r="F4816" t="str">
            <v>B-1</v>
          </cell>
          <cell r="G4816" t="str">
            <v>ECRA</v>
          </cell>
          <cell r="I4816" t="str">
            <v>Energy</v>
          </cell>
          <cell r="J4816" t="str">
            <v>Summer</v>
          </cell>
          <cell r="K4816" t="str">
            <v>Off Peak</v>
          </cell>
          <cell r="O4816" t="str">
            <v>C</v>
          </cell>
          <cell r="T4816">
            <v>742626.50058300002</v>
          </cell>
        </row>
        <row r="4817">
          <cell r="F4817" t="str">
            <v>B-1</v>
          </cell>
          <cell r="G4817" t="str">
            <v>ECRA</v>
          </cell>
          <cell r="I4817" t="str">
            <v>Energy</v>
          </cell>
          <cell r="J4817" t="str">
            <v>Summer</v>
          </cell>
          <cell r="K4817" t="str">
            <v>Part Peak</v>
          </cell>
          <cell r="O4817" t="str">
            <v>C</v>
          </cell>
          <cell r="T4817">
            <v>263251.17489700002</v>
          </cell>
        </row>
        <row r="4818">
          <cell r="F4818" t="str">
            <v>B-1</v>
          </cell>
          <cell r="G4818" t="str">
            <v>ECRA</v>
          </cell>
          <cell r="I4818" t="str">
            <v>Energy</v>
          </cell>
          <cell r="J4818" t="str">
            <v>Summer</v>
          </cell>
          <cell r="K4818" t="str">
            <v>Peak</v>
          </cell>
          <cell r="O4818" t="str">
            <v>C</v>
          </cell>
          <cell r="T4818">
            <v>413912.12697400001</v>
          </cell>
        </row>
        <row r="4819">
          <cell r="F4819" t="str">
            <v>B-1</v>
          </cell>
          <cell r="G4819" t="str">
            <v>ECRA</v>
          </cell>
          <cell r="I4819" t="str">
            <v>Energy</v>
          </cell>
          <cell r="J4819" t="str">
            <v>Winter</v>
          </cell>
          <cell r="K4819" t="str">
            <v>Off Peak</v>
          </cell>
          <cell r="O4819" t="str">
            <v>C</v>
          </cell>
          <cell r="T4819">
            <v>1337488.145146</v>
          </cell>
        </row>
        <row r="4820">
          <cell r="F4820" t="str">
            <v>B-1</v>
          </cell>
          <cell r="G4820" t="str">
            <v>ECRA</v>
          </cell>
          <cell r="I4820" t="str">
            <v>Energy</v>
          </cell>
          <cell r="J4820" t="str">
            <v>Winter</v>
          </cell>
          <cell r="K4820" t="str">
            <v>Part Peak</v>
          </cell>
          <cell r="O4820" t="str">
            <v>C</v>
          </cell>
          <cell r="T4820">
            <v>505502.02840499999</v>
          </cell>
        </row>
        <row r="4821">
          <cell r="F4821" t="str">
            <v>B-1</v>
          </cell>
          <cell r="G4821" t="str">
            <v>ECRA</v>
          </cell>
          <cell r="I4821" t="str">
            <v>Energy</v>
          </cell>
          <cell r="J4821" t="str">
            <v>Winter</v>
          </cell>
          <cell r="K4821" t="str">
            <v>Super Off</v>
          </cell>
          <cell r="O4821" t="str">
            <v>C</v>
          </cell>
          <cell r="T4821">
            <v>63219.013564000008</v>
          </cell>
        </row>
        <row r="4822">
          <cell r="F4822" t="str">
            <v>B-1</v>
          </cell>
          <cell r="G4822" t="str">
            <v>Generation</v>
          </cell>
          <cell r="I4822" t="str">
            <v>Energy</v>
          </cell>
          <cell r="J4822" t="str">
            <v>Summer</v>
          </cell>
          <cell r="K4822" t="str">
            <v>Off Peak</v>
          </cell>
          <cell r="O4822" t="str">
            <v>N/A</v>
          </cell>
          <cell r="T4822">
            <v>327463578.63626802</v>
          </cell>
        </row>
        <row r="4823">
          <cell r="F4823" t="str">
            <v>B-1</v>
          </cell>
          <cell r="G4823" t="str">
            <v>Generation</v>
          </cell>
          <cell r="I4823" t="str">
            <v>Energy</v>
          </cell>
          <cell r="J4823" t="str">
            <v>Summer</v>
          </cell>
          <cell r="K4823" t="str">
            <v>Part Peak</v>
          </cell>
          <cell r="O4823" t="str">
            <v>N/A</v>
          </cell>
          <cell r="T4823">
            <v>100931252.60386498</v>
          </cell>
        </row>
        <row r="4824">
          <cell r="F4824" t="str">
            <v>B-1</v>
          </cell>
          <cell r="G4824" t="str">
            <v>Generation</v>
          </cell>
          <cell r="I4824" t="str">
            <v>Energy</v>
          </cell>
          <cell r="J4824" t="str">
            <v>Summer</v>
          </cell>
          <cell r="K4824" t="str">
            <v>Peak</v>
          </cell>
          <cell r="O4824" t="str">
            <v>N/A</v>
          </cell>
          <cell r="T4824">
            <v>146605677.329142</v>
          </cell>
        </row>
        <row r="4825">
          <cell r="F4825" t="str">
            <v>B-1</v>
          </cell>
          <cell r="G4825" t="str">
            <v>Generation</v>
          </cell>
          <cell r="I4825" t="str">
            <v>Energy</v>
          </cell>
          <cell r="J4825" t="str">
            <v>Winter</v>
          </cell>
          <cell r="K4825" t="str">
            <v>Off Peak</v>
          </cell>
          <cell r="O4825" t="str">
            <v>N/A</v>
          </cell>
          <cell r="T4825">
            <v>627500599.73076391</v>
          </cell>
        </row>
        <row r="4826">
          <cell r="F4826" t="str">
            <v>B-1</v>
          </cell>
          <cell r="G4826" t="str">
            <v>Generation</v>
          </cell>
          <cell r="I4826" t="str">
            <v>Energy</v>
          </cell>
          <cell r="J4826" t="str">
            <v>Winter</v>
          </cell>
          <cell r="K4826" t="str">
            <v>Part Peak</v>
          </cell>
          <cell r="O4826" t="str">
            <v>N/A</v>
          </cell>
          <cell r="T4826">
            <v>218631324.89041701</v>
          </cell>
        </row>
        <row r="4827">
          <cell r="F4827" t="str">
            <v>B-1</v>
          </cell>
          <cell r="G4827" t="str">
            <v>Generation</v>
          </cell>
          <cell r="I4827" t="str">
            <v>Energy</v>
          </cell>
          <cell r="J4827" t="str">
            <v>Winter</v>
          </cell>
          <cell r="K4827" t="str">
            <v>Super Off</v>
          </cell>
          <cell r="O4827" t="str">
            <v>N/A</v>
          </cell>
          <cell r="T4827">
            <v>71782163.739510998</v>
          </cell>
        </row>
        <row r="4828">
          <cell r="F4828" t="str">
            <v>B-1</v>
          </cell>
          <cell r="G4828" t="str">
            <v>Generation</v>
          </cell>
          <cell r="I4828" t="str">
            <v>Other Standby Revenue</v>
          </cell>
          <cell r="J4828" t="str">
            <v>N/A</v>
          </cell>
          <cell r="K4828" t="str">
            <v>N/A</v>
          </cell>
          <cell r="O4828" t="str">
            <v>N/A</v>
          </cell>
          <cell r="T4828">
            <v>2088.2394479999998</v>
          </cell>
        </row>
        <row r="4829">
          <cell r="F4829" t="str">
            <v>B-1</v>
          </cell>
          <cell r="G4829" t="str">
            <v>Generation</v>
          </cell>
          <cell r="I4829" t="str">
            <v>Energy</v>
          </cell>
          <cell r="J4829" t="str">
            <v>Summer</v>
          </cell>
          <cell r="K4829" t="str">
            <v>Off Peak</v>
          </cell>
          <cell r="O4829" t="str">
            <v>C</v>
          </cell>
          <cell r="T4829">
            <v>742626.50058300002</v>
          </cell>
        </row>
        <row r="4830">
          <cell r="F4830" t="str">
            <v>B-1</v>
          </cell>
          <cell r="G4830" t="str">
            <v>Generation</v>
          </cell>
          <cell r="I4830" t="str">
            <v>Energy</v>
          </cell>
          <cell r="J4830" t="str">
            <v>Summer</v>
          </cell>
          <cell r="K4830" t="str">
            <v>Part Peak</v>
          </cell>
          <cell r="O4830" t="str">
            <v>C</v>
          </cell>
          <cell r="T4830">
            <v>263251.17489700002</v>
          </cell>
        </row>
        <row r="4831">
          <cell r="F4831" t="str">
            <v>B-1</v>
          </cell>
          <cell r="G4831" t="str">
            <v>Generation</v>
          </cell>
          <cell r="I4831" t="str">
            <v>Energy</v>
          </cell>
          <cell r="J4831" t="str">
            <v>Summer</v>
          </cell>
          <cell r="K4831" t="str">
            <v>Peak</v>
          </cell>
          <cell r="O4831" t="str">
            <v>C</v>
          </cell>
          <cell r="T4831">
            <v>413912.12697400001</v>
          </cell>
        </row>
        <row r="4832">
          <cell r="F4832" t="str">
            <v>B-1</v>
          </cell>
          <cell r="G4832" t="str">
            <v>Generation</v>
          </cell>
          <cell r="I4832" t="str">
            <v>Energy</v>
          </cell>
          <cell r="J4832" t="str">
            <v>Winter</v>
          </cell>
          <cell r="K4832" t="str">
            <v>Off Peak</v>
          </cell>
          <cell r="O4832" t="str">
            <v>C</v>
          </cell>
          <cell r="T4832">
            <v>1337488.145146</v>
          </cell>
        </row>
        <row r="4833">
          <cell r="F4833" t="str">
            <v>B-1</v>
          </cell>
          <cell r="G4833" t="str">
            <v>Generation</v>
          </cell>
          <cell r="I4833" t="str">
            <v>Energy</v>
          </cell>
          <cell r="J4833" t="str">
            <v>Winter</v>
          </cell>
          <cell r="K4833" t="str">
            <v>Part Peak</v>
          </cell>
          <cell r="O4833" t="str">
            <v>C</v>
          </cell>
          <cell r="T4833">
            <v>505502.02840499999</v>
          </cell>
        </row>
        <row r="4834">
          <cell r="F4834" t="str">
            <v>B-1</v>
          </cell>
          <cell r="G4834" t="str">
            <v>Generation</v>
          </cell>
          <cell r="I4834" t="str">
            <v>Energy</v>
          </cell>
          <cell r="J4834" t="str">
            <v>Winter</v>
          </cell>
          <cell r="K4834" t="str">
            <v>Super Off</v>
          </cell>
          <cell r="O4834" t="str">
            <v>C</v>
          </cell>
          <cell r="T4834">
            <v>63219.013564000008</v>
          </cell>
        </row>
        <row r="4835">
          <cell r="F4835" t="str">
            <v>B-1</v>
          </cell>
          <cell r="G4835" t="str">
            <v>ND</v>
          </cell>
          <cell r="I4835" t="str">
            <v>DL</v>
          </cell>
          <cell r="J4835" t="str">
            <v>N/A</v>
          </cell>
          <cell r="K4835" t="str">
            <v>N/A</v>
          </cell>
          <cell r="O4835" t="str">
            <v>N/A</v>
          </cell>
          <cell r="T4835">
            <v>0</v>
          </cell>
        </row>
        <row r="4836">
          <cell r="F4836" t="str">
            <v>B-1</v>
          </cell>
          <cell r="G4836" t="str">
            <v>ND</v>
          </cell>
          <cell r="I4836" t="str">
            <v>Energy</v>
          </cell>
          <cell r="J4836" t="str">
            <v>Summer</v>
          </cell>
          <cell r="K4836" t="str">
            <v>Off Peak</v>
          </cell>
          <cell r="O4836" t="str">
            <v>N/A</v>
          </cell>
          <cell r="T4836">
            <v>327463578.63626802</v>
          </cell>
        </row>
        <row r="4837">
          <cell r="F4837" t="str">
            <v>B-1</v>
          </cell>
          <cell r="G4837" t="str">
            <v>ND</v>
          </cell>
          <cell r="I4837" t="str">
            <v>Energy</v>
          </cell>
          <cell r="J4837" t="str">
            <v>Summer</v>
          </cell>
          <cell r="K4837" t="str">
            <v>Part Peak</v>
          </cell>
          <cell r="O4837" t="str">
            <v>N/A</v>
          </cell>
          <cell r="T4837">
            <v>100931252.60386498</v>
          </cell>
        </row>
        <row r="4838">
          <cell r="F4838" t="str">
            <v>B-1</v>
          </cell>
          <cell r="G4838" t="str">
            <v>ND</v>
          </cell>
          <cell r="I4838" t="str">
            <v>Energy</v>
          </cell>
          <cell r="J4838" t="str">
            <v>Summer</v>
          </cell>
          <cell r="K4838" t="str">
            <v>Peak</v>
          </cell>
          <cell r="O4838" t="str">
            <v>N/A</v>
          </cell>
          <cell r="T4838">
            <v>146605677.329142</v>
          </cell>
        </row>
        <row r="4839">
          <cell r="F4839" t="str">
            <v>B-1</v>
          </cell>
          <cell r="G4839" t="str">
            <v>ND</v>
          </cell>
          <cell r="I4839" t="str">
            <v>Energy</v>
          </cell>
          <cell r="J4839" t="str">
            <v>Winter</v>
          </cell>
          <cell r="K4839" t="str">
            <v>Off Peak</v>
          </cell>
          <cell r="O4839" t="str">
            <v>N/A</v>
          </cell>
          <cell r="T4839">
            <v>627500599.73076391</v>
          </cell>
        </row>
        <row r="4840">
          <cell r="F4840" t="str">
            <v>B-1</v>
          </cell>
          <cell r="G4840" t="str">
            <v>ND</v>
          </cell>
          <cell r="I4840" t="str">
            <v>Energy</v>
          </cell>
          <cell r="J4840" t="str">
            <v>Winter</v>
          </cell>
          <cell r="K4840" t="str">
            <v>Part Peak</v>
          </cell>
          <cell r="O4840" t="str">
            <v>N/A</v>
          </cell>
          <cell r="T4840">
            <v>218631324.89041701</v>
          </cell>
        </row>
        <row r="4841">
          <cell r="F4841" t="str">
            <v>B-1</v>
          </cell>
          <cell r="G4841" t="str">
            <v>ND</v>
          </cell>
          <cell r="I4841" t="str">
            <v>Energy</v>
          </cell>
          <cell r="J4841" t="str">
            <v>Winter</v>
          </cell>
          <cell r="K4841" t="str">
            <v>Super Off</v>
          </cell>
          <cell r="O4841" t="str">
            <v>N/A</v>
          </cell>
          <cell r="T4841">
            <v>71782163.739510998</v>
          </cell>
        </row>
        <row r="4842">
          <cell r="F4842" t="str">
            <v>B-1</v>
          </cell>
          <cell r="G4842" t="str">
            <v>ND</v>
          </cell>
          <cell r="I4842" t="str">
            <v>Energy</v>
          </cell>
          <cell r="J4842" t="str">
            <v>Summer</v>
          </cell>
          <cell r="K4842" t="str">
            <v>Off Peak</v>
          </cell>
          <cell r="O4842" t="str">
            <v>C</v>
          </cell>
          <cell r="T4842">
            <v>742626.50058300002</v>
          </cell>
        </row>
        <row r="4843">
          <cell r="F4843" t="str">
            <v>B-1</v>
          </cell>
          <cell r="G4843" t="str">
            <v>ND</v>
          </cell>
          <cell r="I4843" t="str">
            <v>Energy</v>
          </cell>
          <cell r="J4843" t="str">
            <v>Summer</v>
          </cell>
          <cell r="K4843" t="str">
            <v>Part Peak</v>
          </cell>
          <cell r="O4843" t="str">
            <v>C</v>
          </cell>
          <cell r="T4843">
            <v>263251.17489700002</v>
          </cell>
        </row>
        <row r="4844">
          <cell r="F4844" t="str">
            <v>B-1</v>
          </cell>
          <cell r="G4844" t="str">
            <v>ND</v>
          </cell>
          <cell r="I4844" t="str">
            <v>Energy</v>
          </cell>
          <cell r="J4844" t="str">
            <v>Summer</v>
          </cell>
          <cell r="K4844" t="str">
            <v>Peak</v>
          </cell>
          <cell r="O4844" t="str">
            <v>C</v>
          </cell>
          <cell r="T4844">
            <v>413912.12697400001</v>
          </cell>
        </row>
        <row r="4845">
          <cell r="F4845" t="str">
            <v>B-1</v>
          </cell>
          <cell r="G4845" t="str">
            <v>ND</v>
          </cell>
          <cell r="I4845" t="str">
            <v>Energy</v>
          </cell>
          <cell r="J4845" t="str">
            <v>Winter</v>
          </cell>
          <cell r="K4845" t="str">
            <v>Off Peak</v>
          </cell>
          <cell r="O4845" t="str">
            <v>C</v>
          </cell>
          <cell r="T4845">
            <v>1337488.145146</v>
          </cell>
        </row>
        <row r="4846">
          <cell r="F4846" t="str">
            <v>B-1</v>
          </cell>
          <cell r="G4846" t="str">
            <v>ND</v>
          </cell>
          <cell r="I4846" t="str">
            <v>Energy</v>
          </cell>
          <cell r="J4846" t="str">
            <v>Winter</v>
          </cell>
          <cell r="K4846" t="str">
            <v>Part Peak</v>
          </cell>
          <cell r="O4846" t="str">
            <v>C</v>
          </cell>
          <cell r="T4846">
            <v>505502.02840499999</v>
          </cell>
        </row>
        <row r="4847">
          <cell r="F4847" t="str">
            <v>B-1</v>
          </cell>
          <cell r="G4847" t="str">
            <v>ND</v>
          </cell>
          <cell r="I4847" t="str">
            <v>Energy</v>
          </cell>
          <cell r="J4847" t="str">
            <v>Winter</v>
          </cell>
          <cell r="K4847" t="str">
            <v>Super Off</v>
          </cell>
          <cell r="O4847" t="str">
            <v>C</v>
          </cell>
          <cell r="T4847">
            <v>63219.013564000008</v>
          </cell>
        </row>
        <row r="4848">
          <cell r="F4848" t="str">
            <v>B-1</v>
          </cell>
          <cell r="G4848" t="str">
            <v>NSGC</v>
          </cell>
          <cell r="I4848" t="str">
            <v>Energy</v>
          </cell>
          <cell r="J4848" t="str">
            <v>Summer</v>
          </cell>
          <cell r="K4848" t="str">
            <v>Off Peak</v>
          </cell>
          <cell r="O4848" t="str">
            <v>N/A</v>
          </cell>
          <cell r="T4848">
            <v>327463578.63626802</v>
          </cell>
        </row>
        <row r="4849">
          <cell r="F4849" t="str">
            <v>B-1</v>
          </cell>
          <cell r="G4849" t="str">
            <v>NSGC</v>
          </cell>
          <cell r="I4849" t="str">
            <v>Energy</v>
          </cell>
          <cell r="J4849" t="str">
            <v>Summer</v>
          </cell>
          <cell r="K4849" t="str">
            <v>Part Peak</v>
          </cell>
          <cell r="O4849" t="str">
            <v>N/A</v>
          </cell>
          <cell r="T4849">
            <v>100931252.60386498</v>
          </cell>
        </row>
        <row r="4850">
          <cell r="F4850" t="str">
            <v>B-1</v>
          </cell>
          <cell r="G4850" t="str">
            <v>NSGC</v>
          </cell>
          <cell r="I4850" t="str">
            <v>Energy</v>
          </cell>
          <cell r="J4850" t="str">
            <v>Summer</v>
          </cell>
          <cell r="K4850" t="str">
            <v>Peak</v>
          </cell>
          <cell r="O4850" t="str">
            <v>N/A</v>
          </cell>
          <cell r="T4850">
            <v>146605677.329142</v>
          </cell>
        </row>
        <row r="4851">
          <cell r="F4851" t="str">
            <v>B-1</v>
          </cell>
          <cell r="G4851" t="str">
            <v>NSGC</v>
          </cell>
          <cell r="I4851" t="str">
            <v>Energy</v>
          </cell>
          <cell r="J4851" t="str">
            <v>Winter</v>
          </cell>
          <cell r="K4851" t="str">
            <v>Off Peak</v>
          </cell>
          <cell r="O4851" t="str">
            <v>N/A</v>
          </cell>
          <cell r="T4851">
            <v>627500599.73076391</v>
          </cell>
        </row>
        <row r="4852">
          <cell r="F4852" t="str">
            <v>B-1</v>
          </cell>
          <cell r="G4852" t="str">
            <v>NSGC</v>
          </cell>
          <cell r="I4852" t="str">
            <v>Energy</v>
          </cell>
          <cell r="J4852" t="str">
            <v>Winter</v>
          </cell>
          <cell r="K4852" t="str">
            <v>Part Peak</v>
          </cell>
          <cell r="O4852" t="str">
            <v>N/A</v>
          </cell>
          <cell r="T4852">
            <v>218631324.89041701</v>
          </cell>
        </row>
        <row r="4853">
          <cell r="F4853" t="str">
            <v>B-1</v>
          </cell>
          <cell r="G4853" t="str">
            <v>NSGC</v>
          </cell>
          <cell r="I4853" t="str">
            <v>Energy</v>
          </cell>
          <cell r="J4853" t="str">
            <v>Winter</v>
          </cell>
          <cell r="K4853" t="str">
            <v>Super Off</v>
          </cell>
          <cell r="O4853" t="str">
            <v>N/A</v>
          </cell>
          <cell r="T4853">
            <v>71782163.739510998</v>
          </cell>
        </row>
        <row r="4854">
          <cell r="F4854" t="str">
            <v>B-1</v>
          </cell>
          <cell r="G4854" t="str">
            <v>NSGC</v>
          </cell>
          <cell r="I4854" t="str">
            <v>Energy</v>
          </cell>
          <cell r="J4854" t="str">
            <v>Summer</v>
          </cell>
          <cell r="K4854" t="str">
            <v>Off Peak</v>
          </cell>
          <cell r="O4854" t="str">
            <v>C</v>
          </cell>
          <cell r="T4854">
            <v>742626.50058300002</v>
          </cell>
        </row>
        <row r="4855">
          <cell r="F4855" t="str">
            <v>B-1</v>
          </cell>
          <cell r="G4855" t="str">
            <v>NSGC</v>
          </cell>
          <cell r="I4855" t="str">
            <v>Energy</v>
          </cell>
          <cell r="J4855" t="str">
            <v>Summer</v>
          </cell>
          <cell r="K4855" t="str">
            <v>Part Peak</v>
          </cell>
          <cell r="O4855" t="str">
            <v>C</v>
          </cell>
          <cell r="T4855">
            <v>263251.17489700002</v>
          </cell>
        </row>
        <row r="4856">
          <cell r="F4856" t="str">
            <v>B-1</v>
          </cell>
          <cell r="G4856" t="str">
            <v>NSGC</v>
          </cell>
          <cell r="I4856" t="str">
            <v>Energy</v>
          </cell>
          <cell r="J4856" t="str">
            <v>Summer</v>
          </cell>
          <cell r="K4856" t="str">
            <v>Peak</v>
          </cell>
          <cell r="O4856" t="str">
            <v>C</v>
          </cell>
          <cell r="T4856">
            <v>413912.12697400001</v>
          </cell>
        </row>
        <row r="4857">
          <cell r="F4857" t="str">
            <v>B-1</v>
          </cell>
          <cell r="G4857" t="str">
            <v>NSGC</v>
          </cell>
          <cell r="I4857" t="str">
            <v>Energy</v>
          </cell>
          <cell r="J4857" t="str">
            <v>Winter</v>
          </cell>
          <cell r="K4857" t="str">
            <v>Off Peak</v>
          </cell>
          <cell r="O4857" t="str">
            <v>C</v>
          </cell>
          <cell r="T4857">
            <v>1337488.145146</v>
          </cell>
        </row>
        <row r="4858">
          <cell r="F4858" t="str">
            <v>B-1</v>
          </cell>
          <cell r="G4858" t="str">
            <v>NSGC</v>
          </cell>
          <cell r="I4858" t="str">
            <v>Energy</v>
          </cell>
          <cell r="J4858" t="str">
            <v>Winter</v>
          </cell>
          <cell r="K4858" t="str">
            <v>Part Peak</v>
          </cell>
          <cell r="O4858" t="str">
            <v>C</v>
          </cell>
          <cell r="T4858">
            <v>505502.02840499999</v>
          </cell>
        </row>
        <row r="4859">
          <cell r="F4859" t="str">
            <v>B-1</v>
          </cell>
          <cell r="G4859" t="str">
            <v>NSGC</v>
          </cell>
          <cell r="I4859" t="str">
            <v>Energy</v>
          </cell>
          <cell r="J4859" t="str">
            <v>Winter</v>
          </cell>
          <cell r="K4859" t="str">
            <v>Super Off</v>
          </cell>
          <cell r="O4859" t="str">
            <v>C</v>
          </cell>
          <cell r="T4859">
            <v>63219.013564000008</v>
          </cell>
        </row>
        <row r="4860">
          <cell r="F4860" t="str">
            <v>B-1</v>
          </cell>
          <cell r="G4860" t="str">
            <v>PCIA</v>
          </cell>
          <cell r="I4860" t="str">
            <v>Pre-09</v>
          </cell>
          <cell r="J4860" t="str">
            <v>N/A</v>
          </cell>
          <cell r="K4860" t="str">
            <v>N/A</v>
          </cell>
          <cell r="O4860" t="str">
            <v>N/A</v>
          </cell>
          <cell r="T4860">
            <v>0</v>
          </cell>
        </row>
        <row r="4861">
          <cell r="F4861" t="str">
            <v>B-1</v>
          </cell>
          <cell r="G4861" t="str">
            <v>PCIA</v>
          </cell>
          <cell r="I4861" t="str">
            <v>Vin 09</v>
          </cell>
          <cell r="J4861" t="str">
            <v>N/A</v>
          </cell>
          <cell r="K4861" t="str">
            <v>N/A</v>
          </cell>
          <cell r="O4861" t="str">
            <v>N/A</v>
          </cell>
          <cell r="T4861">
            <v>0</v>
          </cell>
        </row>
        <row r="4862">
          <cell r="F4862" t="str">
            <v>B-1</v>
          </cell>
          <cell r="G4862" t="str">
            <v>PCIA</v>
          </cell>
          <cell r="I4862" t="str">
            <v>Vin 10</v>
          </cell>
          <cell r="J4862" t="str">
            <v>N/A</v>
          </cell>
          <cell r="K4862" t="str">
            <v>N/A</v>
          </cell>
          <cell r="O4862" t="str">
            <v>N/A</v>
          </cell>
          <cell r="T4862">
            <v>0</v>
          </cell>
        </row>
        <row r="4863">
          <cell r="F4863" t="str">
            <v>B-1</v>
          </cell>
          <cell r="G4863" t="str">
            <v>PCIA</v>
          </cell>
          <cell r="I4863" t="str">
            <v>Vin 11</v>
          </cell>
          <cell r="J4863" t="str">
            <v>N/A</v>
          </cell>
          <cell r="K4863" t="str">
            <v>N/A</v>
          </cell>
          <cell r="O4863" t="str">
            <v>N/A</v>
          </cell>
          <cell r="T4863">
            <v>0</v>
          </cell>
        </row>
        <row r="4864">
          <cell r="F4864" t="str">
            <v>B-1</v>
          </cell>
          <cell r="G4864" t="str">
            <v>PCIA</v>
          </cell>
          <cell r="I4864" t="str">
            <v>Vin 12</v>
          </cell>
          <cell r="J4864" t="str">
            <v>N/A</v>
          </cell>
          <cell r="K4864" t="str">
            <v>N/A</v>
          </cell>
          <cell r="O4864" t="str">
            <v>N/A</v>
          </cell>
          <cell r="T4864">
            <v>0</v>
          </cell>
        </row>
        <row r="4865">
          <cell r="F4865" t="str">
            <v>B-1</v>
          </cell>
          <cell r="G4865" t="str">
            <v>PCIA</v>
          </cell>
          <cell r="I4865" t="str">
            <v>Vin 13</v>
          </cell>
          <cell r="J4865" t="str">
            <v>N/A</v>
          </cell>
          <cell r="K4865" t="str">
            <v>N/A</v>
          </cell>
          <cell r="O4865" t="str">
            <v>N/A</v>
          </cell>
          <cell r="T4865">
            <v>0</v>
          </cell>
        </row>
        <row r="4866">
          <cell r="F4866" t="str">
            <v>B-1</v>
          </cell>
          <cell r="G4866" t="str">
            <v>PCIA</v>
          </cell>
          <cell r="I4866" t="str">
            <v>Vin 14</v>
          </cell>
          <cell r="J4866" t="str">
            <v>N/A</v>
          </cell>
          <cell r="K4866" t="str">
            <v>N/A</v>
          </cell>
          <cell r="O4866" t="str">
            <v>N/A</v>
          </cell>
          <cell r="T4866">
            <v>0</v>
          </cell>
        </row>
        <row r="4867">
          <cell r="F4867" t="str">
            <v>B-1</v>
          </cell>
          <cell r="G4867" t="str">
            <v>PCIA</v>
          </cell>
          <cell r="I4867" t="str">
            <v>Vin 15</v>
          </cell>
          <cell r="J4867" t="str">
            <v>N/A</v>
          </cell>
          <cell r="K4867" t="str">
            <v>N/A</v>
          </cell>
          <cell r="O4867" t="str">
            <v>N/A</v>
          </cell>
          <cell r="T4867">
            <v>0</v>
          </cell>
        </row>
        <row r="4868">
          <cell r="F4868" t="str">
            <v>B-1</v>
          </cell>
          <cell r="G4868" t="str">
            <v>PCIA</v>
          </cell>
          <cell r="I4868" t="str">
            <v>Vin 16</v>
          </cell>
          <cell r="J4868" t="str">
            <v>N/A</v>
          </cell>
          <cell r="K4868" t="str">
            <v>N/A</v>
          </cell>
          <cell r="O4868" t="str">
            <v>N/A</v>
          </cell>
          <cell r="T4868">
            <v>0</v>
          </cell>
        </row>
        <row r="4869">
          <cell r="F4869" t="str">
            <v>B-1</v>
          </cell>
          <cell r="G4869" t="str">
            <v>PCIA</v>
          </cell>
          <cell r="I4869" t="str">
            <v>Vin 17</v>
          </cell>
          <cell r="J4869" t="str">
            <v>N/A</v>
          </cell>
          <cell r="K4869" t="str">
            <v>N/A</v>
          </cell>
          <cell r="O4869" t="str">
            <v>N/A</v>
          </cell>
          <cell r="T4869">
            <v>0</v>
          </cell>
        </row>
        <row r="4870">
          <cell r="F4870" t="str">
            <v>B-1</v>
          </cell>
          <cell r="G4870" t="str">
            <v>PCIA</v>
          </cell>
          <cell r="I4870" t="str">
            <v>Vin 18</v>
          </cell>
          <cell r="J4870" t="str">
            <v>N/A</v>
          </cell>
          <cell r="K4870" t="str">
            <v>N/A</v>
          </cell>
          <cell r="O4870" t="str">
            <v>N/A</v>
          </cell>
          <cell r="T4870">
            <v>0</v>
          </cell>
        </row>
        <row r="4871">
          <cell r="F4871" t="str">
            <v>B-1</v>
          </cell>
          <cell r="G4871" t="str">
            <v>PCIA</v>
          </cell>
          <cell r="I4871" t="str">
            <v>Vin 19</v>
          </cell>
          <cell r="J4871" t="str">
            <v>N/A</v>
          </cell>
          <cell r="K4871" t="str">
            <v>N/A</v>
          </cell>
          <cell r="O4871" t="str">
            <v>N/A</v>
          </cell>
          <cell r="T4871">
            <v>0</v>
          </cell>
        </row>
        <row r="4872">
          <cell r="F4872" t="str">
            <v>B-1</v>
          </cell>
          <cell r="G4872" t="str">
            <v>PCIA</v>
          </cell>
          <cell r="I4872" t="str">
            <v>Vin 20</v>
          </cell>
          <cell r="J4872" t="str">
            <v>N/A</v>
          </cell>
          <cell r="K4872" t="str">
            <v>N/A</v>
          </cell>
          <cell r="O4872" t="str">
            <v>N/A</v>
          </cell>
          <cell r="T4872">
            <v>0</v>
          </cell>
        </row>
        <row r="4873">
          <cell r="F4873" t="str">
            <v>B-1</v>
          </cell>
          <cell r="G4873" t="str">
            <v>PCIA</v>
          </cell>
          <cell r="I4873" t="str">
            <v>Vin 21</v>
          </cell>
          <cell r="J4873" t="str">
            <v>N/A</v>
          </cell>
          <cell r="K4873" t="str">
            <v>N/A</v>
          </cell>
          <cell r="O4873" t="str">
            <v>N/A</v>
          </cell>
          <cell r="T4873">
            <v>0</v>
          </cell>
        </row>
        <row r="4874">
          <cell r="F4874" t="str">
            <v>B-1</v>
          </cell>
          <cell r="G4874" t="str">
            <v>PCIA</v>
          </cell>
          <cell r="I4874" t="str">
            <v>Vin Bund</v>
          </cell>
          <cell r="J4874" t="str">
            <v>N/A</v>
          </cell>
          <cell r="K4874" t="str">
            <v>N/A</v>
          </cell>
          <cell r="O4874" t="str">
            <v>N/A</v>
          </cell>
          <cell r="T4874">
            <v>0</v>
          </cell>
        </row>
        <row r="4875">
          <cell r="F4875" t="str">
            <v>B-1</v>
          </cell>
          <cell r="G4875" t="str">
            <v>PPP</v>
          </cell>
          <cell r="I4875" t="str">
            <v>DL</v>
          </cell>
          <cell r="J4875" t="str">
            <v>N/A</v>
          </cell>
          <cell r="K4875" t="str">
            <v>N/A</v>
          </cell>
          <cell r="O4875" t="str">
            <v>N/A</v>
          </cell>
          <cell r="T4875">
            <v>0</v>
          </cell>
        </row>
        <row r="4876">
          <cell r="F4876" t="str">
            <v>B-1</v>
          </cell>
          <cell r="G4876" t="str">
            <v>PPP</v>
          </cell>
          <cell r="I4876" t="str">
            <v>DL</v>
          </cell>
          <cell r="J4876" t="str">
            <v>N/A</v>
          </cell>
          <cell r="K4876" t="str">
            <v>N/A</v>
          </cell>
          <cell r="O4876" t="str">
            <v>N/A</v>
          </cell>
          <cell r="T4876">
            <v>0</v>
          </cell>
        </row>
        <row r="4877">
          <cell r="F4877" t="str">
            <v>B-1</v>
          </cell>
          <cell r="G4877" t="str">
            <v>PPP</v>
          </cell>
          <cell r="I4877" t="str">
            <v>Energy</v>
          </cell>
          <cell r="J4877" t="str">
            <v>Summer</v>
          </cell>
          <cell r="K4877" t="str">
            <v>Off Peak</v>
          </cell>
          <cell r="O4877" t="str">
            <v>N/A</v>
          </cell>
          <cell r="T4877">
            <v>327463578.63626802</v>
          </cell>
        </row>
        <row r="4878">
          <cell r="F4878" t="str">
            <v>B-1</v>
          </cell>
          <cell r="G4878" t="str">
            <v>PPP</v>
          </cell>
          <cell r="I4878" t="str">
            <v>Energy</v>
          </cell>
          <cell r="J4878" t="str">
            <v>Summer</v>
          </cell>
          <cell r="K4878" t="str">
            <v>Part Peak</v>
          </cell>
          <cell r="O4878" t="str">
            <v>N/A</v>
          </cell>
          <cell r="T4878">
            <v>100931252.60386498</v>
          </cell>
        </row>
        <row r="4879">
          <cell r="F4879" t="str">
            <v>B-1</v>
          </cell>
          <cell r="G4879" t="str">
            <v>PPP</v>
          </cell>
          <cell r="I4879" t="str">
            <v>Energy</v>
          </cell>
          <cell r="J4879" t="str">
            <v>Summer</v>
          </cell>
          <cell r="K4879" t="str">
            <v>Peak</v>
          </cell>
          <cell r="O4879" t="str">
            <v>N/A</v>
          </cell>
          <cell r="T4879">
            <v>146605677.329142</v>
          </cell>
        </row>
        <row r="4880">
          <cell r="F4880" t="str">
            <v>B-1</v>
          </cell>
          <cell r="G4880" t="str">
            <v>PPP</v>
          </cell>
          <cell r="I4880" t="str">
            <v>Energy</v>
          </cell>
          <cell r="J4880" t="str">
            <v>Winter</v>
          </cell>
          <cell r="K4880" t="str">
            <v>Off Peak</v>
          </cell>
          <cell r="O4880" t="str">
            <v>N/A</v>
          </cell>
          <cell r="T4880">
            <v>627500599.73076391</v>
          </cell>
        </row>
        <row r="4881">
          <cell r="F4881" t="str">
            <v>B-1</v>
          </cell>
          <cell r="G4881" t="str">
            <v>PPP</v>
          </cell>
          <cell r="I4881" t="str">
            <v>Energy</v>
          </cell>
          <cell r="J4881" t="str">
            <v>Winter</v>
          </cell>
          <cell r="K4881" t="str">
            <v>Part Peak</v>
          </cell>
          <cell r="O4881" t="str">
            <v>N/A</v>
          </cell>
          <cell r="T4881">
            <v>218631324.89041701</v>
          </cell>
        </row>
        <row r="4882">
          <cell r="F4882" t="str">
            <v>B-1</v>
          </cell>
          <cell r="G4882" t="str">
            <v>PPP</v>
          </cell>
          <cell r="I4882" t="str">
            <v>Energy</v>
          </cell>
          <cell r="J4882" t="str">
            <v>Winter</v>
          </cell>
          <cell r="K4882" t="str">
            <v>Super Off</v>
          </cell>
          <cell r="O4882" t="str">
            <v>N/A</v>
          </cell>
          <cell r="T4882">
            <v>71782163.739510998</v>
          </cell>
        </row>
        <row r="4883">
          <cell r="F4883" t="str">
            <v>B-1</v>
          </cell>
          <cell r="G4883" t="str">
            <v>PPP</v>
          </cell>
          <cell r="I4883" t="str">
            <v>Energy</v>
          </cell>
          <cell r="J4883" t="str">
            <v>Summer</v>
          </cell>
          <cell r="K4883" t="str">
            <v>Off Peak</v>
          </cell>
          <cell r="O4883" t="str">
            <v>C</v>
          </cell>
          <cell r="T4883">
            <v>742626.50058300002</v>
          </cell>
        </row>
        <row r="4884">
          <cell r="F4884" t="str">
            <v>B-1</v>
          </cell>
          <cell r="G4884" t="str">
            <v>PPP</v>
          </cell>
          <cell r="I4884" t="str">
            <v>Energy</v>
          </cell>
          <cell r="J4884" t="str">
            <v>Summer</v>
          </cell>
          <cell r="K4884" t="str">
            <v>Part Peak</v>
          </cell>
          <cell r="O4884" t="str">
            <v>C</v>
          </cell>
          <cell r="T4884">
            <v>263251.17489700002</v>
          </cell>
        </row>
        <row r="4885">
          <cell r="F4885" t="str">
            <v>B-1</v>
          </cell>
          <cell r="G4885" t="str">
            <v>PPP</v>
          </cell>
          <cell r="I4885" t="str">
            <v>Energy</v>
          </cell>
          <cell r="J4885" t="str">
            <v>Summer</v>
          </cell>
          <cell r="K4885" t="str">
            <v>Peak</v>
          </cell>
          <cell r="O4885" t="str">
            <v>C</v>
          </cell>
          <cell r="T4885">
            <v>413912.12697400001</v>
          </cell>
        </row>
        <row r="4886">
          <cell r="F4886" t="str">
            <v>B-1</v>
          </cell>
          <cell r="G4886" t="str">
            <v>PPP</v>
          </cell>
          <cell r="I4886" t="str">
            <v>Energy</v>
          </cell>
          <cell r="J4886" t="str">
            <v>Winter</v>
          </cell>
          <cell r="K4886" t="str">
            <v>Off Peak</v>
          </cell>
          <cell r="O4886" t="str">
            <v>C</v>
          </cell>
          <cell r="T4886">
            <v>1337488.145146</v>
          </cell>
        </row>
        <row r="4887">
          <cell r="F4887" t="str">
            <v>B-1</v>
          </cell>
          <cell r="G4887" t="str">
            <v>PPP</v>
          </cell>
          <cell r="I4887" t="str">
            <v>Energy</v>
          </cell>
          <cell r="J4887" t="str">
            <v>Winter</v>
          </cell>
          <cell r="K4887" t="str">
            <v>Part Peak</v>
          </cell>
          <cell r="O4887" t="str">
            <v>C</v>
          </cell>
          <cell r="T4887">
            <v>505502.02840499999</v>
          </cell>
        </row>
        <row r="4888">
          <cell r="F4888" t="str">
            <v>B-1</v>
          </cell>
          <cell r="G4888" t="str">
            <v>PPP</v>
          </cell>
          <cell r="I4888" t="str">
            <v>Energy</v>
          </cell>
          <cell r="J4888" t="str">
            <v>Winter</v>
          </cell>
          <cell r="K4888" t="str">
            <v>Super Off</v>
          </cell>
          <cell r="O4888" t="str">
            <v>C</v>
          </cell>
          <cell r="T4888">
            <v>63219.013564000008</v>
          </cell>
        </row>
        <row r="4889">
          <cell r="F4889" t="str">
            <v>B-1</v>
          </cell>
          <cell r="G4889" t="str">
            <v>PPP</v>
          </cell>
          <cell r="I4889" t="str">
            <v>Energy</v>
          </cell>
          <cell r="J4889" t="str">
            <v>Summer</v>
          </cell>
          <cell r="K4889" t="str">
            <v>Off Peak</v>
          </cell>
          <cell r="O4889" t="str">
            <v>C</v>
          </cell>
          <cell r="T4889">
            <v>742626.50058300002</v>
          </cell>
        </row>
        <row r="4890">
          <cell r="F4890" t="str">
            <v>B-1</v>
          </cell>
          <cell r="G4890" t="str">
            <v>PPP</v>
          </cell>
          <cell r="I4890" t="str">
            <v>Energy</v>
          </cell>
          <cell r="J4890" t="str">
            <v>Summer</v>
          </cell>
          <cell r="K4890" t="str">
            <v>Part Peak</v>
          </cell>
          <cell r="O4890" t="str">
            <v>C</v>
          </cell>
          <cell r="T4890">
            <v>263251.17489700002</v>
          </cell>
        </row>
        <row r="4891">
          <cell r="F4891" t="str">
            <v>B-1</v>
          </cell>
          <cell r="G4891" t="str">
            <v>PPP</v>
          </cell>
          <cell r="I4891" t="str">
            <v>Energy</v>
          </cell>
          <cell r="J4891" t="str">
            <v>Summer</v>
          </cell>
          <cell r="K4891" t="str">
            <v>Peak</v>
          </cell>
          <cell r="O4891" t="str">
            <v>C</v>
          </cell>
          <cell r="T4891">
            <v>413912.12697400001</v>
          </cell>
        </row>
        <row r="4892">
          <cell r="F4892" t="str">
            <v>B-1</v>
          </cell>
          <cell r="G4892" t="str">
            <v>PPP</v>
          </cell>
          <cell r="I4892" t="str">
            <v>Energy</v>
          </cell>
          <cell r="J4892" t="str">
            <v>Winter</v>
          </cell>
          <cell r="K4892" t="str">
            <v>Off Peak</v>
          </cell>
          <cell r="O4892" t="str">
            <v>C</v>
          </cell>
          <cell r="T4892">
            <v>1337488.145146</v>
          </cell>
        </row>
        <row r="4893">
          <cell r="F4893" t="str">
            <v>B-1</v>
          </cell>
          <cell r="G4893" t="str">
            <v>PPP</v>
          </cell>
          <cell r="I4893" t="str">
            <v>Energy</v>
          </cell>
          <cell r="J4893" t="str">
            <v>Winter</v>
          </cell>
          <cell r="K4893" t="str">
            <v>Part Peak</v>
          </cell>
          <cell r="O4893" t="str">
            <v>C</v>
          </cell>
          <cell r="T4893">
            <v>505502.02840499999</v>
          </cell>
        </row>
        <row r="4894">
          <cell r="F4894" t="str">
            <v>B-1</v>
          </cell>
          <cell r="G4894" t="str">
            <v>PPP</v>
          </cell>
          <cell r="I4894" t="str">
            <v>Energy</v>
          </cell>
          <cell r="J4894" t="str">
            <v>Winter</v>
          </cell>
          <cell r="K4894" t="str">
            <v>Super Off</v>
          </cell>
          <cell r="O4894" t="str">
            <v>C</v>
          </cell>
          <cell r="T4894">
            <v>63219.013564000008</v>
          </cell>
        </row>
        <row r="4895">
          <cell r="F4895" t="str">
            <v>B-1</v>
          </cell>
          <cell r="G4895" t="str">
            <v>PPP</v>
          </cell>
          <cell r="I4895" t="str">
            <v>Energy</v>
          </cell>
          <cell r="J4895" t="str">
            <v>Summer</v>
          </cell>
          <cell r="K4895" t="str">
            <v>Off Peak</v>
          </cell>
          <cell r="O4895" t="str">
            <v>N/A</v>
          </cell>
          <cell r="T4895">
            <v>327463578.63626802</v>
          </cell>
        </row>
        <row r="4896">
          <cell r="F4896" t="str">
            <v>B-1</v>
          </cell>
          <cell r="G4896" t="str">
            <v>PPP</v>
          </cell>
          <cell r="I4896" t="str">
            <v>Energy</v>
          </cell>
          <cell r="J4896" t="str">
            <v>Summer</v>
          </cell>
          <cell r="K4896" t="str">
            <v>Part Peak</v>
          </cell>
          <cell r="O4896" t="str">
            <v>N/A</v>
          </cell>
          <cell r="T4896">
            <v>100931252.60386498</v>
          </cell>
        </row>
        <row r="4897">
          <cell r="F4897" t="str">
            <v>B-1</v>
          </cell>
          <cell r="G4897" t="str">
            <v>PPP</v>
          </cell>
          <cell r="I4897" t="str">
            <v>Energy</v>
          </cell>
          <cell r="J4897" t="str">
            <v>Summer</v>
          </cell>
          <cell r="K4897" t="str">
            <v>Peak</v>
          </cell>
          <cell r="O4897" t="str">
            <v>N/A</v>
          </cell>
          <cell r="T4897">
            <v>146605677.329142</v>
          </cell>
        </row>
        <row r="4898">
          <cell r="F4898" t="str">
            <v>B-1</v>
          </cell>
          <cell r="G4898" t="str">
            <v>PPP</v>
          </cell>
          <cell r="I4898" t="str">
            <v>Energy</v>
          </cell>
          <cell r="J4898" t="str">
            <v>Winter</v>
          </cell>
          <cell r="K4898" t="str">
            <v>Off Peak</v>
          </cell>
          <cell r="O4898" t="str">
            <v>N/A</v>
          </cell>
          <cell r="T4898">
            <v>627500599.73076391</v>
          </cell>
        </row>
        <row r="4899">
          <cell r="F4899" t="str">
            <v>B-1</v>
          </cell>
          <cell r="G4899" t="str">
            <v>PPP</v>
          </cell>
          <cell r="I4899" t="str">
            <v>Energy</v>
          </cell>
          <cell r="J4899" t="str">
            <v>Winter</v>
          </cell>
          <cell r="K4899" t="str">
            <v>Part Peak</v>
          </cell>
          <cell r="O4899" t="str">
            <v>N/A</v>
          </cell>
          <cell r="T4899">
            <v>218631324.89041701</v>
          </cell>
        </row>
        <row r="4900">
          <cell r="F4900" t="str">
            <v>B-1</v>
          </cell>
          <cell r="G4900" t="str">
            <v>PPP</v>
          </cell>
          <cell r="I4900" t="str">
            <v>Energy</v>
          </cell>
          <cell r="J4900" t="str">
            <v>Winter</v>
          </cell>
          <cell r="K4900" t="str">
            <v>Super Off</v>
          </cell>
          <cell r="O4900" t="str">
            <v>N/A</v>
          </cell>
          <cell r="T4900">
            <v>71782163.739510998</v>
          </cell>
        </row>
        <row r="4901">
          <cell r="F4901" t="str">
            <v>B-1</v>
          </cell>
          <cell r="G4901" t="str">
            <v>PPP</v>
          </cell>
          <cell r="I4901" t="str">
            <v>Energy</v>
          </cell>
          <cell r="J4901" t="str">
            <v>Summer</v>
          </cell>
          <cell r="K4901" t="str">
            <v>Off Peak</v>
          </cell>
          <cell r="O4901" t="str">
            <v>C</v>
          </cell>
          <cell r="T4901">
            <v>742626.50058300002</v>
          </cell>
        </row>
        <row r="4902">
          <cell r="F4902" t="str">
            <v>B-1</v>
          </cell>
          <cell r="G4902" t="str">
            <v>PPP</v>
          </cell>
          <cell r="I4902" t="str">
            <v>Energy</v>
          </cell>
          <cell r="J4902" t="str">
            <v>Summer</v>
          </cell>
          <cell r="K4902" t="str">
            <v>Part Peak</v>
          </cell>
          <cell r="O4902" t="str">
            <v>C</v>
          </cell>
          <cell r="T4902">
            <v>263251.17489700002</v>
          </cell>
        </row>
        <row r="4903">
          <cell r="F4903" t="str">
            <v>B-1</v>
          </cell>
          <cell r="G4903" t="str">
            <v>PPP</v>
          </cell>
          <cell r="I4903" t="str">
            <v>Energy</v>
          </cell>
          <cell r="J4903" t="str">
            <v>Summer</v>
          </cell>
          <cell r="K4903" t="str">
            <v>Peak</v>
          </cell>
          <cell r="O4903" t="str">
            <v>C</v>
          </cell>
          <cell r="T4903">
            <v>413912.12697400001</v>
          </cell>
        </row>
        <row r="4904">
          <cell r="F4904" t="str">
            <v>B-1</v>
          </cell>
          <cell r="G4904" t="str">
            <v>PPP</v>
          </cell>
          <cell r="I4904" t="str">
            <v>Energy</v>
          </cell>
          <cell r="J4904" t="str">
            <v>Winter</v>
          </cell>
          <cell r="K4904" t="str">
            <v>Off Peak</v>
          </cell>
          <cell r="O4904" t="str">
            <v>C</v>
          </cell>
          <cell r="T4904">
            <v>1337488.145146</v>
          </cell>
        </row>
        <row r="4905">
          <cell r="F4905" t="str">
            <v>B-1</v>
          </cell>
          <cell r="G4905" t="str">
            <v>PPP</v>
          </cell>
          <cell r="I4905" t="str">
            <v>Energy</v>
          </cell>
          <cell r="J4905" t="str">
            <v>Winter</v>
          </cell>
          <cell r="K4905" t="str">
            <v>Part Peak</v>
          </cell>
          <cell r="O4905" t="str">
            <v>C</v>
          </cell>
          <cell r="T4905">
            <v>505502.02840499999</v>
          </cell>
        </row>
        <row r="4906">
          <cell r="F4906" t="str">
            <v>B-1</v>
          </cell>
          <cell r="G4906" t="str">
            <v>PPP</v>
          </cell>
          <cell r="I4906" t="str">
            <v>Energy</v>
          </cell>
          <cell r="J4906" t="str">
            <v>Winter</v>
          </cell>
          <cell r="K4906" t="str">
            <v>Super Off</v>
          </cell>
          <cell r="O4906" t="str">
            <v>C</v>
          </cell>
          <cell r="T4906">
            <v>63219.013564000008</v>
          </cell>
        </row>
        <row r="4907">
          <cell r="F4907" t="str">
            <v>B-1</v>
          </cell>
          <cell r="G4907" t="str">
            <v>RS</v>
          </cell>
          <cell r="I4907" t="str">
            <v>Energy</v>
          </cell>
          <cell r="J4907" t="str">
            <v>Summer</v>
          </cell>
          <cell r="K4907" t="str">
            <v>Off Peak</v>
          </cell>
          <cell r="O4907" t="str">
            <v>N/A</v>
          </cell>
          <cell r="T4907">
            <v>327463578.63626802</v>
          </cell>
        </row>
        <row r="4908">
          <cell r="F4908" t="str">
            <v>B-1</v>
          </cell>
          <cell r="G4908" t="str">
            <v>RS</v>
          </cell>
          <cell r="I4908" t="str">
            <v>Energy</v>
          </cell>
          <cell r="J4908" t="str">
            <v>Summer</v>
          </cell>
          <cell r="K4908" t="str">
            <v>Part Peak</v>
          </cell>
          <cell r="O4908" t="str">
            <v>N/A</v>
          </cell>
          <cell r="T4908">
            <v>100931252.60386498</v>
          </cell>
        </row>
        <row r="4909">
          <cell r="F4909" t="str">
            <v>B-1</v>
          </cell>
          <cell r="G4909" t="str">
            <v>RS</v>
          </cell>
          <cell r="I4909" t="str">
            <v>Energy</v>
          </cell>
          <cell r="J4909" t="str">
            <v>Summer</v>
          </cell>
          <cell r="K4909" t="str">
            <v>Peak</v>
          </cell>
          <cell r="O4909" t="str">
            <v>N/A</v>
          </cell>
          <cell r="T4909">
            <v>146605677.329142</v>
          </cell>
        </row>
        <row r="4910">
          <cell r="F4910" t="str">
            <v>B-1</v>
          </cell>
          <cell r="G4910" t="str">
            <v>RS</v>
          </cell>
          <cell r="I4910" t="str">
            <v>Energy</v>
          </cell>
          <cell r="J4910" t="str">
            <v>Winter</v>
          </cell>
          <cell r="K4910" t="str">
            <v>Off Peak</v>
          </cell>
          <cell r="O4910" t="str">
            <v>N/A</v>
          </cell>
          <cell r="T4910">
            <v>627500599.73076391</v>
          </cell>
        </row>
        <row r="4911">
          <cell r="F4911" t="str">
            <v>B-1</v>
          </cell>
          <cell r="G4911" t="str">
            <v>RS</v>
          </cell>
          <cell r="I4911" t="str">
            <v>Energy</v>
          </cell>
          <cell r="J4911" t="str">
            <v>Winter</v>
          </cell>
          <cell r="K4911" t="str">
            <v>Part Peak</v>
          </cell>
          <cell r="O4911" t="str">
            <v>N/A</v>
          </cell>
          <cell r="T4911">
            <v>218631324.89041701</v>
          </cell>
        </row>
        <row r="4912">
          <cell r="F4912" t="str">
            <v>B-1</v>
          </cell>
          <cell r="G4912" t="str">
            <v>RS</v>
          </cell>
          <cell r="I4912" t="str">
            <v>Energy</v>
          </cell>
          <cell r="J4912" t="str">
            <v>Winter</v>
          </cell>
          <cell r="K4912" t="str">
            <v>Super Off</v>
          </cell>
          <cell r="O4912" t="str">
            <v>N/A</v>
          </cell>
          <cell r="T4912">
            <v>71782163.739510998</v>
          </cell>
        </row>
        <row r="4913">
          <cell r="F4913" t="str">
            <v>B-1</v>
          </cell>
          <cell r="G4913" t="str">
            <v>RS</v>
          </cell>
          <cell r="I4913" t="str">
            <v>Other Standby Revenue</v>
          </cell>
          <cell r="J4913" t="str">
            <v>N/A</v>
          </cell>
          <cell r="K4913" t="str">
            <v>N/A</v>
          </cell>
          <cell r="O4913" t="str">
            <v>N/A</v>
          </cell>
          <cell r="T4913">
            <v>2088.2394479999998</v>
          </cell>
        </row>
        <row r="4914">
          <cell r="F4914" t="str">
            <v>B-1</v>
          </cell>
          <cell r="G4914" t="str">
            <v>RS</v>
          </cell>
          <cell r="I4914" t="str">
            <v>Energy</v>
          </cell>
          <cell r="J4914" t="str">
            <v>Summer</v>
          </cell>
          <cell r="K4914" t="str">
            <v>Off Peak</v>
          </cell>
          <cell r="O4914" t="str">
            <v>C</v>
          </cell>
          <cell r="T4914">
            <v>742626.50058300002</v>
          </cell>
        </row>
        <row r="4915">
          <cell r="F4915" t="str">
            <v>B-1</v>
          </cell>
          <cell r="G4915" t="str">
            <v>RS</v>
          </cell>
          <cell r="I4915" t="str">
            <v>Energy</v>
          </cell>
          <cell r="J4915" t="str">
            <v>Summer</v>
          </cell>
          <cell r="K4915" t="str">
            <v>Part Peak</v>
          </cell>
          <cell r="O4915" t="str">
            <v>C</v>
          </cell>
          <cell r="T4915">
            <v>263251.17489700002</v>
          </cell>
        </row>
        <row r="4916">
          <cell r="F4916" t="str">
            <v>B-1</v>
          </cell>
          <cell r="G4916" t="str">
            <v>RS</v>
          </cell>
          <cell r="I4916" t="str">
            <v>Energy</v>
          </cell>
          <cell r="J4916" t="str">
            <v>Summer</v>
          </cell>
          <cell r="K4916" t="str">
            <v>Peak</v>
          </cell>
          <cell r="O4916" t="str">
            <v>C</v>
          </cell>
          <cell r="T4916">
            <v>413912.12697400001</v>
          </cell>
        </row>
        <row r="4917">
          <cell r="F4917" t="str">
            <v>B-1</v>
          </cell>
          <cell r="G4917" t="str">
            <v>RS</v>
          </cell>
          <cell r="I4917" t="str">
            <v>Energy</v>
          </cell>
          <cell r="J4917" t="str">
            <v>Winter</v>
          </cell>
          <cell r="K4917" t="str">
            <v>Off Peak</v>
          </cell>
          <cell r="O4917" t="str">
            <v>C</v>
          </cell>
          <cell r="T4917">
            <v>1337488.145146</v>
          </cell>
        </row>
        <row r="4918">
          <cell r="F4918" t="str">
            <v>B-1</v>
          </cell>
          <cell r="G4918" t="str">
            <v>RS</v>
          </cell>
          <cell r="I4918" t="str">
            <v>Energy</v>
          </cell>
          <cell r="J4918" t="str">
            <v>Winter</v>
          </cell>
          <cell r="K4918" t="str">
            <v>Part Peak</v>
          </cell>
          <cell r="O4918" t="str">
            <v>C</v>
          </cell>
          <cell r="T4918">
            <v>505502.02840499999</v>
          </cell>
        </row>
        <row r="4919">
          <cell r="F4919" t="str">
            <v>B-1</v>
          </cell>
          <cell r="G4919" t="str">
            <v>RS</v>
          </cell>
          <cell r="I4919" t="str">
            <v>Energy</v>
          </cell>
          <cell r="J4919" t="str">
            <v>Winter</v>
          </cell>
          <cell r="K4919" t="str">
            <v>Super Off</v>
          </cell>
          <cell r="O4919" t="str">
            <v>C</v>
          </cell>
          <cell r="T4919">
            <v>63219.013564000008</v>
          </cell>
        </row>
        <row r="4920">
          <cell r="F4920" t="str">
            <v>B-1</v>
          </cell>
          <cell r="G4920" t="str">
            <v>TRA</v>
          </cell>
          <cell r="I4920" t="str">
            <v>Energy</v>
          </cell>
          <cell r="J4920" t="str">
            <v>Summer</v>
          </cell>
          <cell r="K4920" t="str">
            <v>Off Peak</v>
          </cell>
          <cell r="O4920" t="str">
            <v>N/A</v>
          </cell>
          <cell r="T4920">
            <v>327463578.63626802</v>
          </cell>
        </row>
        <row r="4921">
          <cell r="F4921" t="str">
            <v>B-1</v>
          </cell>
          <cell r="G4921" t="str">
            <v>TRA</v>
          </cell>
          <cell r="I4921" t="str">
            <v>Energy</v>
          </cell>
          <cell r="J4921" t="str">
            <v>Summer</v>
          </cell>
          <cell r="K4921" t="str">
            <v>Part Peak</v>
          </cell>
          <cell r="O4921" t="str">
            <v>N/A</v>
          </cell>
          <cell r="T4921">
            <v>100931252.60386498</v>
          </cell>
        </row>
        <row r="4922">
          <cell r="F4922" t="str">
            <v>B-1</v>
          </cell>
          <cell r="G4922" t="str">
            <v>TRA</v>
          </cell>
          <cell r="I4922" t="str">
            <v>Energy</v>
          </cell>
          <cell r="J4922" t="str">
            <v>Summer</v>
          </cell>
          <cell r="K4922" t="str">
            <v>Peak</v>
          </cell>
          <cell r="O4922" t="str">
            <v>N/A</v>
          </cell>
          <cell r="T4922">
            <v>146605677.329142</v>
          </cell>
        </row>
        <row r="4923">
          <cell r="F4923" t="str">
            <v>B-1</v>
          </cell>
          <cell r="G4923" t="str">
            <v>TRA</v>
          </cell>
          <cell r="I4923" t="str">
            <v>Energy</v>
          </cell>
          <cell r="J4923" t="str">
            <v>Winter</v>
          </cell>
          <cell r="K4923" t="str">
            <v>Off Peak</v>
          </cell>
          <cell r="O4923" t="str">
            <v>N/A</v>
          </cell>
          <cell r="T4923">
            <v>627500599.73076391</v>
          </cell>
        </row>
        <row r="4924">
          <cell r="F4924" t="str">
            <v>B-1</v>
          </cell>
          <cell r="G4924" t="str">
            <v>TRA</v>
          </cell>
          <cell r="I4924" t="str">
            <v>Energy</v>
          </cell>
          <cell r="J4924" t="str">
            <v>Winter</v>
          </cell>
          <cell r="K4924" t="str">
            <v>Part Peak</v>
          </cell>
          <cell r="O4924" t="str">
            <v>N/A</v>
          </cell>
          <cell r="T4924">
            <v>218631324.89041701</v>
          </cell>
        </row>
        <row r="4925">
          <cell r="F4925" t="str">
            <v>B-1</v>
          </cell>
          <cell r="G4925" t="str">
            <v>TRA</v>
          </cell>
          <cell r="I4925" t="str">
            <v>Energy</v>
          </cell>
          <cell r="J4925" t="str">
            <v>Winter</v>
          </cell>
          <cell r="K4925" t="str">
            <v>Super Off</v>
          </cell>
          <cell r="O4925" t="str">
            <v>N/A</v>
          </cell>
          <cell r="T4925">
            <v>71782163.739510998</v>
          </cell>
        </row>
        <row r="4926">
          <cell r="F4926" t="str">
            <v>B-1</v>
          </cell>
          <cell r="G4926" t="str">
            <v>TRA</v>
          </cell>
          <cell r="I4926" t="str">
            <v>Energy</v>
          </cell>
          <cell r="J4926" t="str">
            <v>Summer</v>
          </cell>
          <cell r="K4926" t="str">
            <v>Off Peak</v>
          </cell>
          <cell r="O4926" t="str">
            <v>C</v>
          </cell>
          <cell r="T4926">
            <v>742626.50058300002</v>
          </cell>
        </row>
        <row r="4927">
          <cell r="F4927" t="str">
            <v>B-1</v>
          </cell>
          <cell r="G4927" t="str">
            <v>TRA</v>
          </cell>
          <cell r="I4927" t="str">
            <v>Energy</v>
          </cell>
          <cell r="J4927" t="str">
            <v>Summer</v>
          </cell>
          <cell r="K4927" t="str">
            <v>Part Peak</v>
          </cell>
          <cell r="O4927" t="str">
            <v>C</v>
          </cell>
          <cell r="T4927">
            <v>263251.17489700002</v>
          </cell>
        </row>
        <row r="4928">
          <cell r="F4928" t="str">
            <v>B-1</v>
          </cell>
          <cell r="G4928" t="str">
            <v>TRA</v>
          </cell>
          <cell r="I4928" t="str">
            <v>Energy</v>
          </cell>
          <cell r="J4928" t="str">
            <v>Summer</v>
          </cell>
          <cell r="K4928" t="str">
            <v>Peak</v>
          </cell>
          <cell r="O4928" t="str">
            <v>C</v>
          </cell>
          <cell r="T4928">
            <v>413912.12697400001</v>
          </cell>
        </row>
        <row r="4929">
          <cell r="F4929" t="str">
            <v>B-1</v>
          </cell>
          <cell r="G4929" t="str">
            <v>TRA</v>
          </cell>
          <cell r="I4929" t="str">
            <v>Energy</v>
          </cell>
          <cell r="J4929" t="str">
            <v>Winter</v>
          </cell>
          <cell r="K4929" t="str">
            <v>Off Peak</v>
          </cell>
          <cell r="O4929" t="str">
            <v>C</v>
          </cell>
          <cell r="T4929">
            <v>1337488.145146</v>
          </cell>
        </row>
        <row r="4930">
          <cell r="F4930" t="str">
            <v>B-1</v>
          </cell>
          <cell r="G4930" t="str">
            <v>TRA</v>
          </cell>
          <cell r="I4930" t="str">
            <v>Energy</v>
          </cell>
          <cell r="J4930" t="str">
            <v>Winter</v>
          </cell>
          <cell r="K4930" t="str">
            <v>Part Peak</v>
          </cell>
          <cell r="O4930" t="str">
            <v>C</v>
          </cell>
          <cell r="T4930">
            <v>505502.02840499999</v>
          </cell>
        </row>
        <row r="4931">
          <cell r="F4931" t="str">
            <v>B-1</v>
          </cell>
          <cell r="G4931" t="str">
            <v>TRA</v>
          </cell>
          <cell r="I4931" t="str">
            <v>Energy</v>
          </cell>
          <cell r="J4931" t="str">
            <v>Winter</v>
          </cell>
          <cell r="K4931" t="str">
            <v>Super Off</v>
          </cell>
          <cell r="O4931" t="str">
            <v>C</v>
          </cell>
          <cell r="T4931">
            <v>63219.013564000008</v>
          </cell>
        </row>
        <row r="4932">
          <cell r="F4932" t="str">
            <v>B-1</v>
          </cell>
          <cell r="G4932" t="str">
            <v>TRA</v>
          </cell>
          <cell r="I4932" t="str">
            <v>Energy</v>
          </cell>
          <cell r="J4932" t="str">
            <v>Summer</v>
          </cell>
          <cell r="K4932" t="str">
            <v>Off Peak</v>
          </cell>
          <cell r="O4932" t="str">
            <v>N/A</v>
          </cell>
          <cell r="T4932">
            <v>327463578.63626802</v>
          </cell>
        </row>
        <row r="4933">
          <cell r="F4933" t="str">
            <v>B-1</v>
          </cell>
          <cell r="G4933" t="str">
            <v>TRA</v>
          </cell>
          <cell r="I4933" t="str">
            <v>Energy</v>
          </cell>
          <cell r="J4933" t="str">
            <v>Summer</v>
          </cell>
          <cell r="K4933" t="str">
            <v>Part Peak</v>
          </cell>
          <cell r="O4933" t="str">
            <v>N/A</v>
          </cell>
          <cell r="T4933">
            <v>100931252.60386498</v>
          </cell>
        </row>
        <row r="4934">
          <cell r="F4934" t="str">
            <v>B-1</v>
          </cell>
          <cell r="G4934" t="str">
            <v>TRA</v>
          </cell>
          <cell r="I4934" t="str">
            <v>Energy</v>
          </cell>
          <cell r="J4934" t="str">
            <v>Summer</v>
          </cell>
          <cell r="K4934" t="str">
            <v>Peak</v>
          </cell>
          <cell r="O4934" t="str">
            <v>N/A</v>
          </cell>
          <cell r="T4934">
            <v>146605677.329142</v>
          </cell>
        </row>
        <row r="4935">
          <cell r="F4935" t="str">
            <v>B-1</v>
          </cell>
          <cell r="G4935" t="str">
            <v>TRA</v>
          </cell>
          <cell r="I4935" t="str">
            <v>Energy</v>
          </cell>
          <cell r="J4935" t="str">
            <v>Winter</v>
          </cell>
          <cell r="K4935" t="str">
            <v>Off Peak</v>
          </cell>
          <cell r="O4935" t="str">
            <v>N/A</v>
          </cell>
          <cell r="T4935">
            <v>627500599.73076391</v>
          </cell>
        </row>
        <row r="4936">
          <cell r="F4936" t="str">
            <v>B-1</v>
          </cell>
          <cell r="G4936" t="str">
            <v>TRA</v>
          </cell>
          <cell r="I4936" t="str">
            <v>Energy</v>
          </cell>
          <cell r="J4936" t="str">
            <v>Winter</v>
          </cell>
          <cell r="K4936" t="str">
            <v>Part Peak</v>
          </cell>
          <cell r="O4936" t="str">
            <v>N/A</v>
          </cell>
          <cell r="T4936">
            <v>218631324.89041701</v>
          </cell>
        </row>
        <row r="4937">
          <cell r="F4937" t="str">
            <v>B-1</v>
          </cell>
          <cell r="G4937" t="str">
            <v>TRA</v>
          </cell>
          <cell r="I4937" t="str">
            <v>Energy</v>
          </cell>
          <cell r="J4937" t="str">
            <v>Winter</v>
          </cell>
          <cell r="K4937" t="str">
            <v>Super Off</v>
          </cell>
          <cell r="O4937" t="str">
            <v>N/A</v>
          </cell>
          <cell r="T4937">
            <v>71782163.739510998</v>
          </cell>
        </row>
        <row r="4938">
          <cell r="F4938" t="str">
            <v>B-1</v>
          </cell>
          <cell r="G4938" t="str">
            <v>TRA</v>
          </cell>
          <cell r="I4938" t="str">
            <v>Energy</v>
          </cell>
          <cell r="J4938" t="str">
            <v>Summer</v>
          </cell>
          <cell r="K4938" t="str">
            <v>Off Peak</v>
          </cell>
          <cell r="O4938" t="str">
            <v>C</v>
          </cell>
          <cell r="T4938">
            <v>742626.50058300002</v>
          </cell>
        </row>
        <row r="4939">
          <cell r="F4939" t="str">
            <v>B-1</v>
          </cell>
          <cell r="G4939" t="str">
            <v>TRA</v>
          </cell>
          <cell r="I4939" t="str">
            <v>Energy</v>
          </cell>
          <cell r="J4939" t="str">
            <v>Summer</v>
          </cell>
          <cell r="K4939" t="str">
            <v>Part Peak</v>
          </cell>
          <cell r="O4939" t="str">
            <v>C</v>
          </cell>
          <cell r="T4939">
            <v>263251.17489700002</v>
          </cell>
        </row>
        <row r="4940">
          <cell r="F4940" t="str">
            <v>B-1</v>
          </cell>
          <cell r="G4940" t="str">
            <v>TRA</v>
          </cell>
          <cell r="I4940" t="str">
            <v>Energy</v>
          </cell>
          <cell r="J4940" t="str">
            <v>Summer</v>
          </cell>
          <cell r="K4940" t="str">
            <v>Peak</v>
          </cell>
          <cell r="O4940" t="str">
            <v>C</v>
          </cell>
          <cell r="T4940">
            <v>413912.12697400001</v>
          </cell>
        </row>
        <row r="4941">
          <cell r="F4941" t="str">
            <v>B-1</v>
          </cell>
          <cell r="G4941" t="str">
            <v>TRA</v>
          </cell>
          <cell r="I4941" t="str">
            <v>Energy</v>
          </cell>
          <cell r="J4941" t="str">
            <v>Winter</v>
          </cell>
          <cell r="K4941" t="str">
            <v>Off Peak</v>
          </cell>
          <cell r="O4941" t="str">
            <v>C</v>
          </cell>
          <cell r="T4941">
            <v>1337488.145146</v>
          </cell>
        </row>
        <row r="4942">
          <cell r="F4942" t="str">
            <v>B-1</v>
          </cell>
          <cell r="G4942" t="str">
            <v>TRA</v>
          </cell>
          <cell r="I4942" t="str">
            <v>Energy</v>
          </cell>
          <cell r="J4942" t="str">
            <v>Winter</v>
          </cell>
          <cell r="K4942" t="str">
            <v>Part Peak</v>
          </cell>
          <cell r="O4942" t="str">
            <v>C</v>
          </cell>
          <cell r="T4942">
            <v>505502.02840499999</v>
          </cell>
        </row>
        <row r="4943">
          <cell r="F4943" t="str">
            <v>B-1</v>
          </cell>
          <cell r="G4943" t="str">
            <v>TRA</v>
          </cell>
          <cell r="I4943" t="str">
            <v>Energy</v>
          </cell>
          <cell r="J4943" t="str">
            <v>Winter</v>
          </cell>
          <cell r="K4943" t="str">
            <v>Super Off</v>
          </cell>
          <cell r="O4943" t="str">
            <v>C</v>
          </cell>
          <cell r="T4943">
            <v>63219.013564000008</v>
          </cell>
        </row>
        <row r="4944">
          <cell r="F4944" t="str">
            <v>B-1</v>
          </cell>
          <cell r="G4944" t="str">
            <v>TRA</v>
          </cell>
          <cell r="I4944" t="str">
            <v>Energy</v>
          </cell>
          <cell r="J4944" t="str">
            <v>Summer</v>
          </cell>
          <cell r="K4944" t="str">
            <v>Off Peak</v>
          </cell>
          <cell r="O4944" t="str">
            <v>N/A</v>
          </cell>
          <cell r="T4944">
            <v>327463578.63626802</v>
          </cell>
        </row>
        <row r="4945">
          <cell r="F4945" t="str">
            <v>B-1</v>
          </cell>
          <cell r="G4945" t="str">
            <v>TRA</v>
          </cell>
          <cell r="I4945" t="str">
            <v>Energy</v>
          </cell>
          <cell r="J4945" t="str">
            <v>Summer</v>
          </cell>
          <cell r="K4945" t="str">
            <v>Part Peak</v>
          </cell>
          <cell r="O4945" t="str">
            <v>N/A</v>
          </cell>
          <cell r="T4945">
            <v>100931252.60386498</v>
          </cell>
        </row>
        <row r="4946">
          <cell r="F4946" t="str">
            <v>B-1</v>
          </cell>
          <cell r="G4946" t="str">
            <v>TRA</v>
          </cell>
          <cell r="I4946" t="str">
            <v>Energy</v>
          </cell>
          <cell r="J4946" t="str">
            <v>Summer</v>
          </cell>
          <cell r="K4946" t="str">
            <v>Peak</v>
          </cell>
          <cell r="O4946" t="str">
            <v>N/A</v>
          </cell>
          <cell r="T4946">
            <v>146605677.329142</v>
          </cell>
        </row>
        <row r="4947">
          <cell r="F4947" t="str">
            <v>B-1</v>
          </cell>
          <cell r="G4947" t="str">
            <v>TRA</v>
          </cell>
          <cell r="I4947" t="str">
            <v>Energy</v>
          </cell>
          <cell r="J4947" t="str">
            <v>Winter</v>
          </cell>
          <cell r="K4947" t="str">
            <v>Off Peak</v>
          </cell>
          <cell r="O4947" t="str">
            <v>N/A</v>
          </cell>
          <cell r="T4947">
            <v>627500599.73076391</v>
          </cell>
        </row>
        <row r="4948">
          <cell r="F4948" t="str">
            <v>B-1</v>
          </cell>
          <cell r="G4948" t="str">
            <v>TRA</v>
          </cell>
          <cell r="I4948" t="str">
            <v>Energy</v>
          </cell>
          <cell r="J4948" t="str">
            <v>Winter</v>
          </cell>
          <cell r="K4948" t="str">
            <v>Part Peak</v>
          </cell>
          <cell r="O4948" t="str">
            <v>N/A</v>
          </cell>
          <cell r="T4948">
            <v>218631324.89041701</v>
          </cell>
        </row>
        <row r="4949">
          <cell r="F4949" t="str">
            <v>B-1</v>
          </cell>
          <cell r="G4949" t="str">
            <v>TRA</v>
          </cell>
          <cell r="I4949" t="str">
            <v>Energy</v>
          </cell>
          <cell r="J4949" t="str">
            <v>Winter</v>
          </cell>
          <cell r="K4949" t="str">
            <v>Super Off</v>
          </cell>
          <cell r="O4949" t="str">
            <v>N/A</v>
          </cell>
          <cell r="T4949">
            <v>71782163.739510998</v>
          </cell>
        </row>
        <row r="4950">
          <cell r="F4950" t="str">
            <v>B-1</v>
          </cell>
          <cell r="G4950" t="str">
            <v>TRA</v>
          </cell>
          <cell r="I4950" t="str">
            <v>Energy</v>
          </cell>
          <cell r="J4950" t="str">
            <v>Summer</v>
          </cell>
          <cell r="K4950" t="str">
            <v>Off Peak</v>
          </cell>
          <cell r="O4950" t="str">
            <v>C</v>
          </cell>
          <cell r="T4950">
            <v>742626.50058300002</v>
          </cell>
        </row>
        <row r="4951">
          <cell r="F4951" t="str">
            <v>B-1</v>
          </cell>
          <cell r="G4951" t="str">
            <v>TRA</v>
          </cell>
          <cell r="I4951" t="str">
            <v>Energy</v>
          </cell>
          <cell r="J4951" t="str">
            <v>Summer</v>
          </cell>
          <cell r="K4951" t="str">
            <v>Part Peak</v>
          </cell>
          <cell r="O4951" t="str">
            <v>C</v>
          </cell>
          <cell r="T4951">
            <v>263251.17489700002</v>
          </cell>
        </row>
        <row r="4952">
          <cell r="F4952" t="str">
            <v>B-1</v>
          </cell>
          <cell r="G4952" t="str">
            <v>TRA</v>
          </cell>
          <cell r="I4952" t="str">
            <v>Energy</v>
          </cell>
          <cell r="J4952" t="str">
            <v>Summer</v>
          </cell>
          <cell r="K4952" t="str">
            <v>Peak</v>
          </cell>
          <cell r="O4952" t="str">
            <v>C</v>
          </cell>
          <cell r="T4952">
            <v>413912.12697400001</v>
          </cell>
        </row>
        <row r="4953">
          <cell r="F4953" t="str">
            <v>B-1</v>
          </cell>
          <cell r="G4953" t="str">
            <v>TRA</v>
          </cell>
          <cell r="I4953" t="str">
            <v>Energy</v>
          </cell>
          <cell r="J4953" t="str">
            <v>Winter</v>
          </cell>
          <cell r="K4953" t="str">
            <v>Off Peak</v>
          </cell>
          <cell r="O4953" t="str">
            <v>C</v>
          </cell>
          <cell r="T4953">
            <v>1337488.145146</v>
          </cell>
        </row>
        <row r="4954">
          <cell r="F4954" t="str">
            <v>B-1</v>
          </cell>
          <cell r="G4954" t="str">
            <v>TRA</v>
          </cell>
          <cell r="I4954" t="str">
            <v>Energy</v>
          </cell>
          <cell r="J4954" t="str">
            <v>Winter</v>
          </cell>
          <cell r="K4954" t="str">
            <v>Part Peak</v>
          </cell>
          <cell r="O4954" t="str">
            <v>C</v>
          </cell>
          <cell r="T4954">
            <v>505502.02840499999</v>
          </cell>
        </row>
        <row r="4955">
          <cell r="F4955" t="str">
            <v>B-1</v>
          </cell>
          <cell r="G4955" t="str">
            <v>TRA</v>
          </cell>
          <cell r="I4955" t="str">
            <v>Energy</v>
          </cell>
          <cell r="J4955" t="str">
            <v>Winter</v>
          </cell>
          <cell r="K4955" t="str">
            <v>Super Off</v>
          </cell>
          <cell r="O4955" t="str">
            <v>C</v>
          </cell>
          <cell r="T4955">
            <v>63219.013564000008</v>
          </cell>
        </row>
        <row r="4956">
          <cell r="F4956" t="str">
            <v>B-1</v>
          </cell>
          <cell r="G4956" t="str">
            <v>Trans</v>
          </cell>
          <cell r="I4956" t="str">
            <v>Energy</v>
          </cell>
          <cell r="J4956" t="str">
            <v>Summer</v>
          </cell>
          <cell r="K4956" t="str">
            <v>Off Peak</v>
          </cell>
          <cell r="O4956" t="str">
            <v>N/A</v>
          </cell>
          <cell r="T4956">
            <v>327463578.63626802</v>
          </cell>
        </row>
        <row r="4957">
          <cell r="F4957" t="str">
            <v>B-1</v>
          </cell>
          <cell r="G4957" t="str">
            <v>Trans</v>
          </cell>
          <cell r="I4957" t="str">
            <v>Energy</v>
          </cell>
          <cell r="J4957" t="str">
            <v>Summer</v>
          </cell>
          <cell r="K4957" t="str">
            <v>Part Peak</v>
          </cell>
          <cell r="O4957" t="str">
            <v>N/A</v>
          </cell>
          <cell r="T4957">
            <v>100931252.60386498</v>
          </cell>
        </row>
        <row r="4958">
          <cell r="F4958" t="str">
            <v>B-1</v>
          </cell>
          <cell r="G4958" t="str">
            <v>Trans</v>
          </cell>
          <cell r="I4958" t="str">
            <v>Energy</v>
          </cell>
          <cell r="J4958" t="str">
            <v>Summer</v>
          </cell>
          <cell r="K4958" t="str">
            <v>Peak</v>
          </cell>
          <cell r="O4958" t="str">
            <v>N/A</v>
          </cell>
          <cell r="T4958">
            <v>146605677.329142</v>
          </cell>
        </row>
        <row r="4959">
          <cell r="F4959" t="str">
            <v>B-1</v>
          </cell>
          <cell r="G4959" t="str">
            <v>Trans</v>
          </cell>
          <cell r="I4959" t="str">
            <v>Energy</v>
          </cell>
          <cell r="J4959" t="str">
            <v>Winter</v>
          </cell>
          <cell r="K4959" t="str">
            <v>Off Peak</v>
          </cell>
          <cell r="O4959" t="str">
            <v>N/A</v>
          </cell>
          <cell r="T4959">
            <v>627500599.73076391</v>
          </cell>
        </row>
        <row r="4960">
          <cell r="F4960" t="str">
            <v>B-1</v>
          </cell>
          <cell r="G4960" t="str">
            <v>Trans</v>
          </cell>
          <cell r="I4960" t="str">
            <v>Energy</v>
          </cell>
          <cell r="J4960" t="str">
            <v>Winter</v>
          </cell>
          <cell r="K4960" t="str">
            <v>Part Peak</v>
          </cell>
          <cell r="O4960" t="str">
            <v>N/A</v>
          </cell>
          <cell r="T4960">
            <v>218631324.89041701</v>
          </cell>
        </row>
        <row r="4961">
          <cell r="F4961" t="str">
            <v>B-1</v>
          </cell>
          <cell r="G4961" t="str">
            <v>Trans</v>
          </cell>
          <cell r="I4961" t="str">
            <v>Energy</v>
          </cell>
          <cell r="J4961" t="str">
            <v>Winter</v>
          </cell>
          <cell r="K4961" t="str">
            <v>Super Off</v>
          </cell>
          <cell r="O4961" t="str">
            <v>N/A</v>
          </cell>
          <cell r="T4961">
            <v>71782163.739510998</v>
          </cell>
        </row>
        <row r="4962">
          <cell r="F4962" t="str">
            <v>B-1</v>
          </cell>
          <cell r="G4962" t="str">
            <v>Trans</v>
          </cell>
          <cell r="I4962" t="str">
            <v>Other Standby Revenue</v>
          </cell>
          <cell r="J4962" t="str">
            <v>N/A</v>
          </cell>
          <cell r="K4962" t="str">
            <v>N/A</v>
          </cell>
          <cell r="O4962" t="str">
            <v>N/A</v>
          </cell>
          <cell r="T4962">
            <v>2088.2394479999998</v>
          </cell>
        </row>
        <row r="4963">
          <cell r="F4963" t="str">
            <v>B-1</v>
          </cell>
          <cell r="G4963" t="str">
            <v>Trans</v>
          </cell>
          <cell r="I4963" t="str">
            <v>Energy</v>
          </cell>
          <cell r="J4963" t="str">
            <v>Summer</v>
          </cell>
          <cell r="K4963" t="str">
            <v>Off Peak</v>
          </cell>
          <cell r="O4963" t="str">
            <v>C</v>
          </cell>
          <cell r="T4963">
            <v>742626.50058300002</v>
          </cell>
        </row>
        <row r="4964">
          <cell r="F4964" t="str">
            <v>B-1</v>
          </cell>
          <cell r="G4964" t="str">
            <v>Trans</v>
          </cell>
          <cell r="I4964" t="str">
            <v>Energy</v>
          </cell>
          <cell r="J4964" t="str">
            <v>Summer</v>
          </cell>
          <cell r="K4964" t="str">
            <v>Part Peak</v>
          </cell>
          <cell r="O4964" t="str">
            <v>C</v>
          </cell>
          <cell r="T4964">
            <v>263251.17489700002</v>
          </cell>
        </row>
        <row r="4965">
          <cell r="F4965" t="str">
            <v>B-1</v>
          </cell>
          <cell r="G4965" t="str">
            <v>Trans</v>
          </cell>
          <cell r="I4965" t="str">
            <v>Energy</v>
          </cell>
          <cell r="J4965" t="str">
            <v>Summer</v>
          </cell>
          <cell r="K4965" t="str">
            <v>Peak</v>
          </cell>
          <cell r="O4965" t="str">
            <v>C</v>
          </cell>
          <cell r="T4965">
            <v>413912.12697400001</v>
          </cell>
        </row>
        <row r="4966">
          <cell r="F4966" t="str">
            <v>B-1</v>
          </cell>
          <cell r="G4966" t="str">
            <v>Trans</v>
          </cell>
          <cell r="I4966" t="str">
            <v>Energy</v>
          </cell>
          <cell r="J4966" t="str">
            <v>Winter</v>
          </cell>
          <cell r="K4966" t="str">
            <v>Off Peak</v>
          </cell>
          <cell r="O4966" t="str">
            <v>C</v>
          </cell>
          <cell r="T4966">
            <v>1337488.145146</v>
          </cell>
        </row>
        <row r="4967">
          <cell r="F4967" t="str">
            <v>B-1</v>
          </cell>
          <cell r="G4967" t="str">
            <v>Trans</v>
          </cell>
          <cell r="I4967" t="str">
            <v>Energy</v>
          </cell>
          <cell r="J4967" t="str">
            <v>Winter</v>
          </cell>
          <cell r="K4967" t="str">
            <v>Part Peak</v>
          </cell>
          <cell r="O4967" t="str">
            <v>C</v>
          </cell>
          <cell r="T4967">
            <v>505502.02840499999</v>
          </cell>
        </row>
        <row r="4968">
          <cell r="F4968" t="str">
            <v>B-1</v>
          </cell>
          <cell r="G4968" t="str">
            <v>Trans</v>
          </cell>
          <cell r="I4968" t="str">
            <v>Energy</v>
          </cell>
          <cell r="J4968" t="str">
            <v>Winter</v>
          </cell>
          <cell r="K4968" t="str">
            <v>Super Off</v>
          </cell>
          <cell r="O4968" t="str">
            <v>C</v>
          </cell>
          <cell r="T4968">
            <v>63219.013564000008</v>
          </cell>
        </row>
        <row r="4969">
          <cell r="F4969" t="str">
            <v>B-1</v>
          </cell>
          <cell r="G4969" t="str">
            <v>RB</v>
          </cell>
          <cell r="I4969" t="str">
            <v>DL</v>
          </cell>
          <cell r="J4969" t="str">
            <v>N/A</v>
          </cell>
          <cell r="K4969" t="str">
            <v>N/A</v>
          </cell>
          <cell r="O4969" t="str">
            <v>N/A</v>
          </cell>
          <cell r="T4969">
            <v>0</v>
          </cell>
        </row>
        <row r="4970">
          <cell r="F4970" t="str">
            <v>B-1</v>
          </cell>
          <cell r="G4970" t="str">
            <v>RB</v>
          </cell>
          <cell r="I4970" t="str">
            <v>Energy</v>
          </cell>
          <cell r="J4970" t="str">
            <v>Summer</v>
          </cell>
          <cell r="K4970" t="str">
            <v>Off Peak</v>
          </cell>
          <cell r="O4970" t="str">
            <v>N/A</v>
          </cell>
          <cell r="T4970">
            <v>327463578.63626802</v>
          </cell>
        </row>
        <row r="4971">
          <cell r="F4971" t="str">
            <v>B-1</v>
          </cell>
          <cell r="G4971" t="str">
            <v>RB</v>
          </cell>
          <cell r="I4971" t="str">
            <v>Energy</v>
          </cell>
          <cell r="J4971" t="str">
            <v>Summer</v>
          </cell>
          <cell r="K4971" t="str">
            <v>Part Peak</v>
          </cell>
          <cell r="O4971" t="str">
            <v>N/A</v>
          </cell>
          <cell r="T4971">
            <v>100931252.60386498</v>
          </cell>
        </row>
        <row r="4972">
          <cell r="F4972" t="str">
            <v>B-1</v>
          </cell>
          <cell r="G4972" t="str">
            <v>RB</v>
          </cell>
          <cell r="I4972" t="str">
            <v>Energy</v>
          </cell>
          <cell r="J4972" t="str">
            <v>Summer</v>
          </cell>
          <cell r="K4972" t="str">
            <v>Peak</v>
          </cell>
          <cell r="O4972" t="str">
            <v>N/A</v>
          </cell>
          <cell r="T4972">
            <v>146605677.329142</v>
          </cell>
        </row>
        <row r="4973">
          <cell r="F4973" t="str">
            <v>B-1</v>
          </cell>
          <cell r="G4973" t="str">
            <v>RB</v>
          </cell>
          <cell r="I4973" t="str">
            <v>Energy</v>
          </cell>
          <cell r="J4973" t="str">
            <v>Winter</v>
          </cell>
          <cell r="K4973" t="str">
            <v>Off Peak</v>
          </cell>
          <cell r="O4973" t="str">
            <v>N/A</v>
          </cell>
          <cell r="T4973">
            <v>627500599.73076391</v>
          </cell>
        </row>
        <row r="4974">
          <cell r="F4974" t="str">
            <v>B-1</v>
          </cell>
          <cell r="G4974" t="str">
            <v>RB</v>
          </cell>
          <cell r="I4974" t="str">
            <v>Energy</v>
          </cell>
          <cell r="J4974" t="str">
            <v>Winter</v>
          </cell>
          <cell r="K4974" t="str">
            <v>Part Peak</v>
          </cell>
          <cell r="O4974" t="str">
            <v>N/A</v>
          </cell>
          <cell r="T4974">
            <v>218631324.89041701</v>
          </cell>
        </row>
        <row r="4975">
          <cell r="F4975" t="str">
            <v>B-1</v>
          </cell>
          <cell r="G4975" t="str">
            <v>RB</v>
          </cell>
          <cell r="I4975" t="str">
            <v>Energy</v>
          </cell>
          <cell r="J4975" t="str">
            <v>Winter</v>
          </cell>
          <cell r="K4975" t="str">
            <v>Super Off</v>
          </cell>
          <cell r="O4975" t="str">
            <v>N/A</v>
          </cell>
          <cell r="T4975">
            <v>71782163.739510998</v>
          </cell>
        </row>
        <row r="4976">
          <cell r="F4976" t="str">
            <v>B-1</v>
          </cell>
          <cell r="G4976" t="str">
            <v>RB</v>
          </cell>
          <cell r="I4976" t="str">
            <v>Energy</v>
          </cell>
          <cell r="J4976" t="str">
            <v>Summer</v>
          </cell>
          <cell r="K4976" t="str">
            <v>Off Peak</v>
          </cell>
          <cell r="O4976" t="str">
            <v>C</v>
          </cell>
          <cell r="T4976">
            <v>742626.50058300002</v>
          </cell>
        </row>
        <row r="4977">
          <cell r="F4977" t="str">
            <v>B-1</v>
          </cell>
          <cell r="G4977" t="str">
            <v>RB</v>
          </cell>
          <cell r="I4977" t="str">
            <v>Energy</v>
          </cell>
          <cell r="J4977" t="str">
            <v>Summer</v>
          </cell>
          <cell r="K4977" t="str">
            <v>Part Peak</v>
          </cell>
          <cell r="O4977" t="str">
            <v>C</v>
          </cell>
          <cell r="T4977">
            <v>263251.17489700002</v>
          </cell>
        </row>
        <row r="4978">
          <cell r="F4978" t="str">
            <v>B-1</v>
          </cell>
          <cell r="G4978" t="str">
            <v>RB</v>
          </cell>
          <cell r="I4978" t="str">
            <v>Energy</v>
          </cell>
          <cell r="J4978" t="str">
            <v>Summer</v>
          </cell>
          <cell r="K4978" t="str">
            <v>Peak</v>
          </cell>
          <cell r="O4978" t="str">
            <v>C</v>
          </cell>
          <cell r="T4978">
            <v>413912.12697400001</v>
          </cell>
        </row>
        <row r="4979">
          <cell r="F4979" t="str">
            <v>B-1</v>
          </cell>
          <cell r="G4979" t="str">
            <v>RB</v>
          </cell>
          <cell r="I4979" t="str">
            <v>Energy</v>
          </cell>
          <cell r="J4979" t="str">
            <v>Winter</v>
          </cell>
          <cell r="K4979" t="str">
            <v>Off Peak</v>
          </cell>
          <cell r="O4979" t="str">
            <v>C</v>
          </cell>
          <cell r="T4979">
            <v>1337488.145146</v>
          </cell>
        </row>
        <row r="4980">
          <cell r="F4980" t="str">
            <v>B-1</v>
          </cell>
          <cell r="G4980" t="str">
            <v>RB</v>
          </cell>
          <cell r="I4980" t="str">
            <v>Energy</v>
          </cell>
          <cell r="J4980" t="str">
            <v>Winter</v>
          </cell>
          <cell r="K4980" t="str">
            <v>Part Peak</v>
          </cell>
          <cell r="O4980" t="str">
            <v>C</v>
          </cell>
          <cell r="T4980">
            <v>505502.02840499999</v>
          </cell>
        </row>
        <row r="4981">
          <cell r="F4981" t="str">
            <v>B-1</v>
          </cell>
          <cell r="G4981" t="str">
            <v>RB</v>
          </cell>
          <cell r="I4981" t="str">
            <v>Energy</v>
          </cell>
          <cell r="J4981" t="str">
            <v>Winter</v>
          </cell>
          <cell r="K4981" t="str">
            <v>Super Off</v>
          </cell>
          <cell r="O4981" t="str">
            <v>C</v>
          </cell>
          <cell r="T4981">
            <v>63219.013564000008</v>
          </cell>
        </row>
        <row r="4982">
          <cell r="F4982" t="str">
            <v>B-1</v>
          </cell>
          <cell r="G4982" t="str">
            <v>RB</v>
          </cell>
          <cell r="I4982" t="str">
            <v>Energy</v>
          </cell>
          <cell r="J4982" t="str">
            <v>Summer</v>
          </cell>
          <cell r="K4982" t="str">
            <v>Off Peak</v>
          </cell>
          <cell r="O4982" t="str">
            <v>C</v>
          </cell>
          <cell r="T4982">
            <v>742626.50058300002</v>
          </cell>
        </row>
        <row r="4983">
          <cell r="F4983" t="str">
            <v>B-1</v>
          </cell>
          <cell r="G4983" t="str">
            <v>RB</v>
          </cell>
          <cell r="I4983" t="str">
            <v>Energy</v>
          </cell>
          <cell r="J4983" t="str">
            <v>Summer</v>
          </cell>
          <cell r="K4983" t="str">
            <v>Part Peak</v>
          </cell>
          <cell r="O4983" t="str">
            <v>C</v>
          </cell>
          <cell r="T4983">
            <v>263251.17489700002</v>
          </cell>
        </row>
        <row r="4984">
          <cell r="F4984" t="str">
            <v>B-1</v>
          </cell>
          <cell r="G4984" t="str">
            <v>RB</v>
          </cell>
          <cell r="I4984" t="str">
            <v>Energy</v>
          </cell>
          <cell r="J4984" t="str">
            <v>Summer</v>
          </cell>
          <cell r="K4984" t="str">
            <v>Peak</v>
          </cell>
          <cell r="O4984" t="str">
            <v>C</v>
          </cell>
          <cell r="T4984">
            <v>413912.12697400001</v>
          </cell>
        </row>
        <row r="4985">
          <cell r="F4985" t="str">
            <v>B-1</v>
          </cell>
          <cell r="G4985" t="str">
            <v>RB</v>
          </cell>
          <cell r="I4985" t="str">
            <v>Energy</v>
          </cell>
          <cell r="J4985" t="str">
            <v>Winter</v>
          </cell>
          <cell r="K4985" t="str">
            <v>Off Peak</v>
          </cell>
          <cell r="O4985" t="str">
            <v>C</v>
          </cell>
          <cell r="T4985">
            <v>1337488.145146</v>
          </cell>
        </row>
        <row r="4986">
          <cell r="F4986" t="str">
            <v>B-1</v>
          </cell>
          <cell r="G4986" t="str">
            <v>RB</v>
          </cell>
          <cell r="I4986" t="str">
            <v>Energy</v>
          </cell>
          <cell r="J4986" t="str">
            <v>Winter</v>
          </cell>
          <cell r="K4986" t="str">
            <v>Part Peak</v>
          </cell>
          <cell r="O4986" t="str">
            <v>C</v>
          </cell>
          <cell r="T4986">
            <v>505502.02840499999</v>
          </cell>
        </row>
        <row r="4987">
          <cell r="F4987" t="str">
            <v>B-1</v>
          </cell>
          <cell r="G4987" t="str">
            <v>RB</v>
          </cell>
          <cell r="I4987" t="str">
            <v>Energy</v>
          </cell>
          <cell r="J4987" t="str">
            <v>Winter</v>
          </cell>
          <cell r="K4987" t="str">
            <v>Super Off</v>
          </cell>
          <cell r="O4987" t="str">
            <v>C</v>
          </cell>
          <cell r="T4987">
            <v>63219.013564000008</v>
          </cell>
        </row>
        <row r="4988">
          <cell r="F4988" t="str">
            <v>B-1</v>
          </cell>
          <cell r="G4988" t="str">
            <v>RBC</v>
          </cell>
          <cell r="I4988" t="str">
            <v>DL</v>
          </cell>
          <cell r="J4988" t="str">
            <v>N/A</v>
          </cell>
          <cell r="K4988" t="str">
            <v>N/A</v>
          </cell>
          <cell r="O4988" t="str">
            <v>N/A</v>
          </cell>
          <cell r="T4988">
            <v>0</v>
          </cell>
        </row>
        <row r="4989">
          <cell r="F4989" t="str">
            <v>B-1</v>
          </cell>
          <cell r="G4989" t="str">
            <v>RBC</v>
          </cell>
          <cell r="I4989" t="str">
            <v>Energy</v>
          </cell>
          <cell r="J4989" t="str">
            <v>Summer</v>
          </cell>
          <cell r="K4989" t="str">
            <v>Off Peak</v>
          </cell>
          <cell r="O4989" t="str">
            <v>N/A</v>
          </cell>
          <cell r="T4989">
            <v>327463578.63626802</v>
          </cell>
        </row>
        <row r="4990">
          <cell r="F4990" t="str">
            <v>B-1</v>
          </cell>
          <cell r="G4990" t="str">
            <v>RBC</v>
          </cell>
          <cell r="I4990" t="str">
            <v>Energy</v>
          </cell>
          <cell r="J4990" t="str">
            <v>Summer</v>
          </cell>
          <cell r="K4990" t="str">
            <v>Part Peak</v>
          </cell>
          <cell r="O4990" t="str">
            <v>N/A</v>
          </cell>
          <cell r="T4990">
            <v>100931252.60386498</v>
          </cell>
        </row>
        <row r="4991">
          <cell r="F4991" t="str">
            <v>B-1</v>
          </cell>
          <cell r="G4991" t="str">
            <v>RBC</v>
          </cell>
          <cell r="I4991" t="str">
            <v>Energy</v>
          </cell>
          <cell r="J4991" t="str">
            <v>Summer</v>
          </cell>
          <cell r="K4991" t="str">
            <v>Peak</v>
          </cell>
          <cell r="O4991" t="str">
            <v>N/A</v>
          </cell>
          <cell r="T4991">
            <v>146605677.329142</v>
          </cell>
        </row>
        <row r="4992">
          <cell r="F4992" t="str">
            <v>B-1</v>
          </cell>
          <cell r="G4992" t="str">
            <v>RBC</v>
          </cell>
          <cell r="I4992" t="str">
            <v>Energy</v>
          </cell>
          <cell r="J4992" t="str">
            <v>Winter</v>
          </cell>
          <cell r="K4992" t="str">
            <v>Off Peak</v>
          </cell>
          <cell r="O4992" t="str">
            <v>N/A</v>
          </cell>
          <cell r="T4992">
            <v>627500599.73076391</v>
          </cell>
        </row>
        <row r="4993">
          <cell r="F4993" t="str">
            <v>B-1</v>
          </cell>
          <cell r="G4993" t="str">
            <v>RBC</v>
          </cell>
          <cell r="I4993" t="str">
            <v>Energy</v>
          </cell>
          <cell r="J4993" t="str">
            <v>Winter</v>
          </cell>
          <cell r="K4993" t="str">
            <v>Part Peak</v>
          </cell>
          <cell r="O4993" t="str">
            <v>N/A</v>
          </cell>
          <cell r="T4993">
            <v>218631324.89041701</v>
          </cell>
        </row>
        <row r="4994">
          <cell r="F4994" t="str">
            <v>B-1</v>
          </cell>
          <cell r="G4994" t="str">
            <v>RBC</v>
          </cell>
          <cell r="I4994" t="str">
            <v>Energy</v>
          </cell>
          <cell r="J4994" t="str">
            <v>Winter</v>
          </cell>
          <cell r="K4994" t="str">
            <v>Super Off</v>
          </cell>
          <cell r="O4994" t="str">
            <v>N/A</v>
          </cell>
          <cell r="T4994">
            <v>71782163.739510998</v>
          </cell>
        </row>
        <row r="4995">
          <cell r="F4995" t="str">
            <v>B-1</v>
          </cell>
          <cell r="G4995" t="str">
            <v>RBC</v>
          </cell>
          <cell r="I4995" t="str">
            <v>Energy</v>
          </cell>
          <cell r="J4995" t="str">
            <v>Summer</v>
          </cell>
          <cell r="K4995" t="str">
            <v>Off Peak</v>
          </cell>
          <cell r="O4995" t="str">
            <v>C</v>
          </cell>
          <cell r="T4995">
            <v>742626.50058300002</v>
          </cell>
        </row>
        <row r="4996">
          <cell r="F4996" t="str">
            <v>B-1</v>
          </cell>
          <cell r="G4996" t="str">
            <v>RBC</v>
          </cell>
          <cell r="I4996" t="str">
            <v>Energy</v>
          </cell>
          <cell r="J4996" t="str">
            <v>Summer</v>
          </cell>
          <cell r="K4996" t="str">
            <v>Part Peak</v>
          </cell>
          <cell r="O4996" t="str">
            <v>C</v>
          </cell>
          <cell r="T4996">
            <v>263251.17489700002</v>
          </cell>
        </row>
        <row r="4997">
          <cell r="F4997" t="str">
            <v>B-1</v>
          </cell>
          <cell r="G4997" t="str">
            <v>RBC</v>
          </cell>
          <cell r="I4997" t="str">
            <v>Energy</v>
          </cell>
          <cell r="J4997" t="str">
            <v>Summer</v>
          </cell>
          <cell r="K4997" t="str">
            <v>Peak</v>
          </cell>
          <cell r="O4997" t="str">
            <v>C</v>
          </cell>
          <cell r="T4997">
            <v>413912.12697400001</v>
          </cell>
        </row>
        <row r="4998">
          <cell r="F4998" t="str">
            <v>B-1</v>
          </cell>
          <cell r="G4998" t="str">
            <v>RBC</v>
          </cell>
          <cell r="I4998" t="str">
            <v>Energy</v>
          </cell>
          <cell r="J4998" t="str">
            <v>Winter</v>
          </cell>
          <cell r="K4998" t="str">
            <v>Off Peak</v>
          </cell>
          <cell r="O4998" t="str">
            <v>C</v>
          </cell>
          <cell r="T4998">
            <v>1337488.145146</v>
          </cell>
        </row>
        <row r="4999">
          <cell r="F4999" t="str">
            <v>B-1</v>
          </cell>
          <cell r="G4999" t="str">
            <v>RBC</v>
          </cell>
          <cell r="I4999" t="str">
            <v>Energy</v>
          </cell>
          <cell r="J4999" t="str">
            <v>Winter</v>
          </cell>
          <cell r="K4999" t="str">
            <v>Part Peak</v>
          </cell>
          <cell r="O4999" t="str">
            <v>C</v>
          </cell>
          <cell r="T4999">
            <v>505502.02840499999</v>
          </cell>
        </row>
        <row r="5000">
          <cell r="F5000" t="str">
            <v>B-1</v>
          </cell>
          <cell r="G5000" t="str">
            <v>RBC</v>
          </cell>
          <cell r="I5000" t="str">
            <v>Energy</v>
          </cell>
          <cell r="J5000" t="str">
            <v>Winter</v>
          </cell>
          <cell r="K5000" t="str">
            <v>Super Off</v>
          </cell>
          <cell r="O5000" t="str">
            <v>C</v>
          </cell>
          <cell r="T5000">
            <v>63219.013564000008</v>
          </cell>
        </row>
        <row r="5001">
          <cell r="F5001" t="str">
            <v>B-1</v>
          </cell>
          <cell r="G5001" t="str">
            <v>RBC</v>
          </cell>
          <cell r="I5001" t="str">
            <v>Energy</v>
          </cell>
          <cell r="J5001" t="str">
            <v>Summer</v>
          </cell>
          <cell r="K5001" t="str">
            <v>Off Peak</v>
          </cell>
          <cell r="O5001" t="str">
            <v>C</v>
          </cell>
          <cell r="T5001">
            <v>742626.50058300002</v>
          </cell>
        </row>
        <row r="5002">
          <cell r="F5002" t="str">
            <v>B-1</v>
          </cell>
          <cell r="G5002" t="str">
            <v>RBC</v>
          </cell>
          <cell r="I5002" t="str">
            <v>Energy</v>
          </cell>
          <cell r="J5002" t="str">
            <v>Summer</v>
          </cell>
          <cell r="K5002" t="str">
            <v>Part Peak</v>
          </cell>
          <cell r="O5002" t="str">
            <v>C</v>
          </cell>
          <cell r="T5002">
            <v>263251.17489700002</v>
          </cell>
        </row>
        <row r="5003">
          <cell r="F5003" t="str">
            <v>B-1</v>
          </cell>
          <cell r="G5003" t="str">
            <v>RBC</v>
          </cell>
          <cell r="I5003" t="str">
            <v>Energy</v>
          </cell>
          <cell r="J5003" t="str">
            <v>Summer</v>
          </cell>
          <cell r="K5003" t="str">
            <v>Peak</v>
          </cell>
          <cell r="O5003" t="str">
            <v>C</v>
          </cell>
          <cell r="T5003">
            <v>413912.12697400001</v>
          </cell>
        </row>
        <row r="5004">
          <cell r="F5004" t="str">
            <v>B-1</v>
          </cell>
          <cell r="G5004" t="str">
            <v>RBC</v>
          </cell>
          <cell r="I5004" t="str">
            <v>Energy</v>
          </cell>
          <cell r="J5004" t="str">
            <v>Winter</v>
          </cell>
          <cell r="K5004" t="str">
            <v>Off Peak</v>
          </cell>
          <cell r="O5004" t="str">
            <v>C</v>
          </cell>
          <cell r="T5004">
            <v>1337488.145146</v>
          </cell>
        </row>
        <row r="5005">
          <cell r="F5005" t="str">
            <v>B-1</v>
          </cell>
          <cell r="G5005" t="str">
            <v>RBC</v>
          </cell>
          <cell r="I5005" t="str">
            <v>Energy</v>
          </cell>
          <cell r="J5005" t="str">
            <v>Winter</v>
          </cell>
          <cell r="K5005" t="str">
            <v>Part Peak</v>
          </cell>
          <cell r="O5005" t="str">
            <v>C</v>
          </cell>
          <cell r="T5005">
            <v>505502.02840499999</v>
          </cell>
        </row>
        <row r="5006">
          <cell r="F5006" t="str">
            <v>B-1</v>
          </cell>
          <cell r="G5006" t="str">
            <v>RBC</v>
          </cell>
          <cell r="I5006" t="str">
            <v>Energy</v>
          </cell>
          <cell r="J5006" t="str">
            <v>Winter</v>
          </cell>
          <cell r="K5006" t="str">
            <v>Super Off</v>
          </cell>
          <cell r="O5006" t="str">
            <v>C</v>
          </cell>
          <cell r="T5006">
            <v>63219.013564000008</v>
          </cell>
        </row>
        <row r="5007">
          <cell r="F5007" t="str">
            <v>B-1</v>
          </cell>
          <cell r="G5007" t="str">
            <v>WH</v>
          </cell>
          <cell r="I5007" t="str">
            <v>DL</v>
          </cell>
          <cell r="J5007" t="str">
            <v>N/A</v>
          </cell>
          <cell r="K5007" t="str">
            <v>N/A</v>
          </cell>
          <cell r="O5007" t="str">
            <v>N/A</v>
          </cell>
          <cell r="T5007">
            <v>0</v>
          </cell>
        </row>
        <row r="5008">
          <cell r="F5008" t="str">
            <v>B-1</v>
          </cell>
          <cell r="G5008" t="str">
            <v>WH</v>
          </cell>
          <cell r="I5008" t="str">
            <v>Energy</v>
          </cell>
          <cell r="J5008" t="str">
            <v>Summer</v>
          </cell>
          <cell r="K5008" t="str">
            <v>Off Peak</v>
          </cell>
          <cell r="O5008" t="str">
            <v>N/A</v>
          </cell>
          <cell r="T5008">
            <v>327463578.63626802</v>
          </cell>
        </row>
        <row r="5009">
          <cell r="F5009" t="str">
            <v>B-1</v>
          </cell>
          <cell r="G5009" t="str">
            <v>WH</v>
          </cell>
          <cell r="I5009" t="str">
            <v>Energy</v>
          </cell>
          <cell r="J5009" t="str">
            <v>Summer</v>
          </cell>
          <cell r="K5009" t="str">
            <v>Part Peak</v>
          </cell>
          <cell r="O5009" t="str">
            <v>N/A</v>
          </cell>
          <cell r="T5009">
            <v>100931252.60386498</v>
          </cell>
        </row>
        <row r="5010">
          <cell r="F5010" t="str">
            <v>B-1</v>
          </cell>
          <cell r="G5010" t="str">
            <v>WH</v>
          </cell>
          <cell r="I5010" t="str">
            <v>Energy</v>
          </cell>
          <cell r="J5010" t="str">
            <v>Summer</v>
          </cell>
          <cell r="K5010" t="str">
            <v>Peak</v>
          </cell>
          <cell r="O5010" t="str">
            <v>N/A</v>
          </cell>
          <cell r="T5010">
            <v>146605677.329142</v>
          </cell>
        </row>
        <row r="5011">
          <cell r="F5011" t="str">
            <v>B-1</v>
          </cell>
          <cell r="G5011" t="str">
            <v>WH</v>
          </cell>
          <cell r="I5011" t="str">
            <v>Energy</v>
          </cell>
          <cell r="J5011" t="str">
            <v>Winter</v>
          </cell>
          <cell r="K5011" t="str">
            <v>Off Peak</v>
          </cell>
          <cell r="O5011" t="str">
            <v>N/A</v>
          </cell>
          <cell r="T5011">
            <v>627500599.73076391</v>
          </cell>
        </row>
        <row r="5012">
          <cell r="F5012" t="str">
            <v>B-1</v>
          </cell>
          <cell r="G5012" t="str">
            <v>WH</v>
          </cell>
          <cell r="I5012" t="str">
            <v>Energy</v>
          </cell>
          <cell r="J5012" t="str">
            <v>Winter</v>
          </cell>
          <cell r="K5012" t="str">
            <v>Part Peak</v>
          </cell>
          <cell r="O5012" t="str">
            <v>N/A</v>
          </cell>
          <cell r="T5012">
            <v>218631324.89041701</v>
          </cell>
        </row>
        <row r="5013">
          <cell r="F5013" t="str">
            <v>B-1</v>
          </cell>
          <cell r="G5013" t="str">
            <v>WH</v>
          </cell>
          <cell r="I5013" t="str">
            <v>Energy</v>
          </cell>
          <cell r="J5013" t="str">
            <v>Winter</v>
          </cell>
          <cell r="K5013" t="str">
            <v>Super Off</v>
          </cell>
          <cell r="O5013" t="str">
            <v>N/A</v>
          </cell>
          <cell r="T5013">
            <v>71782163.739510998</v>
          </cell>
        </row>
        <row r="5014">
          <cell r="F5014" t="str">
            <v>B-1</v>
          </cell>
          <cell r="G5014" t="str">
            <v>WH</v>
          </cell>
          <cell r="I5014" t="str">
            <v>Energy</v>
          </cell>
          <cell r="J5014" t="str">
            <v>Summer</v>
          </cell>
          <cell r="K5014" t="str">
            <v>Off Peak</v>
          </cell>
          <cell r="O5014" t="str">
            <v>C</v>
          </cell>
          <cell r="T5014">
            <v>742626.50058300002</v>
          </cell>
        </row>
        <row r="5015">
          <cell r="F5015" t="str">
            <v>B-1</v>
          </cell>
          <cell r="G5015" t="str">
            <v>WH</v>
          </cell>
          <cell r="I5015" t="str">
            <v>Energy</v>
          </cell>
          <cell r="J5015" t="str">
            <v>Summer</v>
          </cell>
          <cell r="K5015" t="str">
            <v>Part Peak</v>
          </cell>
          <cell r="O5015" t="str">
            <v>C</v>
          </cell>
          <cell r="T5015">
            <v>263251.17489700002</v>
          </cell>
        </row>
        <row r="5016">
          <cell r="F5016" t="str">
            <v>B-1</v>
          </cell>
          <cell r="G5016" t="str">
            <v>WH</v>
          </cell>
          <cell r="I5016" t="str">
            <v>Energy</v>
          </cell>
          <cell r="J5016" t="str">
            <v>Summer</v>
          </cell>
          <cell r="K5016" t="str">
            <v>Peak</v>
          </cell>
          <cell r="O5016" t="str">
            <v>C</v>
          </cell>
          <cell r="T5016">
            <v>413912.12697400001</v>
          </cell>
        </row>
        <row r="5017">
          <cell r="F5017" t="str">
            <v>B-1</v>
          </cell>
          <cell r="G5017" t="str">
            <v>WH</v>
          </cell>
          <cell r="I5017" t="str">
            <v>Energy</v>
          </cell>
          <cell r="J5017" t="str">
            <v>Winter</v>
          </cell>
          <cell r="K5017" t="str">
            <v>Off Peak</v>
          </cell>
          <cell r="O5017" t="str">
            <v>C</v>
          </cell>
          <cell r="T5017">
            <v>1337488.145146</v>
          </cell>
        </row>
        <row r="5018">
          <cell r="F5018" t="str">
            <v>B-1</v>
          </cell>
          <cell r="G5018" t="str">
            <v>WH</v>
          </cell>
          <cell r="I5018" t="str">
            <v>Energy</v>
          </cell>
          <cell r="J5018" t="str">
            <v>Winter</v>
          </cell>
          <cell r="K5018" t="str">
            <v>Part Peak</v>
          </cell>
          <cell r="O5018" t="str">
            <v>C</v>
          </cell>
          <cell r="T5018">
            <v>505502.02840499999</v>
          </cell>
        </row>
        <row r="5019">
          <cell r="F5019" t="str">
            <v>B-1</v>
          </cell>
          <cell r="G5019" t="str">
            <v>WH</v>
          </cell>
          <cell r="I5019" t="str">
            <v>Energy</v>
          </cell>
          <cell r="J5019" t="str">
            <v>Winter</v>
          </cell>
          <cell r="K5019" t="str">
            <v>Super Off</v>
          </cell>
          <cell r="O5019" t="str">
            <v>C</v>
          </cell>
          <cell r="T5019">
            <v>63219.013564000008</v>
          </cell>
        </row>
        <row r="5020">
          <cell r="F5020" t="str">
            <v>B-1</v>
          </cell>
          <cell r="G5020" t="str">
            <v>WH</v>
          </cell>
          <cell r="I5020" t="str">
            <v>Energy</v>
          </cell>
          <cell r="J5020" t="str">
            <v>Summer</v>
          </cell>
          <cell r="K5020" t="str">
            <v>Off Peak</v>
          </cell>
          <cell r="O5020" t="str">
            <v>C</v>
          </cell>
          <cell r="T5020">
            <v>742626.50058300002</v>
          </cell>
        </row>
        <row r="5021">
          <cell r="F5021" t="str">
            <v>B-1</v>
          </cell>
          <cell r="G5021" t="str">
            <v>WH</v>
          </cell>
          <cell r="I5021" t="str">
            <v>Energy</v>
          </cell>
          <cell r="J5021" t="str">
            <v>Summer</v>
          </cell>
          <cell r="K5021" t="str">
            <v>Part Peak</v>
          </cell>
          <cell r="O5021" t="str">
            <v>C</v>
          </cell>
          <cell r="T5021">
            <v>263251.17489700002</v>
          </cell>
        </row>
        <row r="5022">
          <cell r="F5022" t="str">
            <v>B-1</v>
          </cell>
          <cell r="G5022" t="str">
            <v>WH</v>
          </cell>
          <cell r="I5022" t="str">
            <v>Energy</v>
          </cell>
          <cell r="J5022" t="str">
            <v>Summer</v>
          </cell>
          <cell r="K5022" t="str">
            <v>Peak</v>
          </cell>
          <cell r="O5022" t="str">
            <v>C</v>
          </cell>
          <cell r="T5022">
            <v>413912.12697400001</v>
          </cell>
        </row>
        <row r="5023">
          <cell r="F5023" t="str">
            <v>B-1</v>
          </cell>
          <cell r="G5023" t="str">
            <v>WH</v>
          </cell>
          <cell r="I5023" t="str">
            <v>Energy</v>
          </cell>
          <cell r="J5023" t="str">
            <v>Winter</v>
          </cell>
          <cell r="K5023" t="str">
            <v>Off Peak</v>
          </cell>
          <cell r="O5023" t="str">
            <v>C</v>
          </cell>
          <cell r="T5023">
            <v>1337488.145146</v>
          </cell>
        </row>
        <row r="5024">
          <cell r="F5024" t="str">
            <v>B-1</v>
          </cell>
          <cell r="G5024" t="str">
            <v>WH</v>
          </cell>
          <cell r="I5024" t="str">
            <v>Energy</v>
          </cell>
          <cell r="J5024" t="str">
            <v>Winter</v>
          </cell>
          <cell r="K5024" t="str">
            <v>Part Peak</v>
          </cell>
          <cell r="O5024" t="str">
            <v>C</v>
          </cell>
          <cell r="T5024">
            <v>505502.02840499999</v>
          </cell>
        </row>
        <row r="5025">
          <cell r="F5025" t="str">
            <v>B-1</v>
          </cell>
          <cell r="G5025" t="str">
            <v>WH</v>
          </cell>
          <cell r="I5025" t="str">
            <v>Energy</v>
          </cell>
          <cell r="J5025" t="str">
            <v>Winter</v>
          </cell>
          <cell r="K5025" t="str">
            <v>Super Off</v>
          </cell>
          <cell r="O5025" t="str">
            <v>C</v>
          </cell>
          <cell r="T5025">
            <v>63219.013564000008</v>
          </cell>
        </row>
        <row r="5026">
          <cell r="F5026" t="str">
            <v>B-1</v>
          </cell>
          <cell r="G5026" t="str">
            <v>WH</v>
          </cell>
          <cell r="I5026" t="str">
            <v>DL</v>
          </cell>
          <cell r="J5026" t="str">
            <v>N/A</v>
          </cell>
          <cell r="K5026" t="str">
            <v>N/A</v>
          </cell>
          <cell r="O5026" t="str">
            <v>N/A</v>
          </cell>
          <cell r="T5026">
            <v>0</v>
          </cell>
        </row>
        <row r="5027">
          <cell r="F5027" t="str">
            <v>B-1</v>
          </cell>
          <cell r="G5027" t="str">
            <v>WH</v>
          </cell>
          <cell r="I5027" t="str">
            <v>Energy</v>
          </cell>
          <cell r="J5027" t="str">
            <v>Summer</v>
          </cell>
          <cell r="K5027" t="str">
            <v>Off Peak</v>
          </cell>
          <cell r="O5027" t="str">
            <v>N/A</v>
          </cell>
          <cell r="T5027">
            <v>327463578.63626802</v>
          </cell>
        </row>
        <row r="5028">
          <cell r="F5028" t="str">
            <v>B-1</v>
          </cell>
          <cell r="G5028" t="str">
            <v>WH</v>
          </cell>
          <cell r="I5028" t="str">
            <v>Energy</v>
          </cell>
          <cell r="J5028" t="str">
            <v>Summer</v>
          </cell>
          <cell r="K5028" t="str">
            <v>Part Peak</v>
          </cell>
          <cell r="O5028" t="str">
            <v>N/A</v>
          </cell>
          <cell r="T5028">
            <v>100931252.60386498</v>
          </cell>
        </row>
        <row r="5029">
          <cell r="F5029" t="str">
            <v>B-1</v>
          </cell>
          <cell r="G5029" t="str">
            <v>WH</v>
          </cell>
          <cell r="I5029" t="str">
            <v>Energy</v>
          </cell>
          <cell r="J5029" t="str">
            <v>Summer</v>
          </cell>
          <cell r="K5029" t="str">
            <v>Peak</v>
          </cell>
          <cell r="O5029" t="str">
            <v>N/A</v>
          </cell>
          <cell r="T5029">
            <v>146605677.329142</v>
          </cell>
        </row>
        <row r="5030">
          <cell r="F5030" t="str">
            <v>B-1</v>
          </cell>
          <cell r="G5030" t="str">
            <v>WH</v>
          </cell>
          <cell r="I5030" t="str">
            <v>Energy</v>
          </cell>
          <cell r="J5030" t="str">
            <v>Winter</v>
          </cell>
          <cell r="K5030" t="str">
            <v>Off Peak</v>
          </cell>
          <cell r="O5030" t="str">
            <v>N/A</v>
          </cell>
          <cell r="T5030">
            <v>627500599.73076391</v>
          </cell>
        </row>
        <row r="5031">
          <cell r="F5031" t="str">
            <v>B-1</v>
          </cell>
          <cell r="G5031" t="str">
            <v>WH</v>
          </cell>
          <cell r="I5031" t="str">
            <v>Energy</v>
          </cell>
          <cell r="J5031" t="str">
            <v>Winter</v>
          </cell>
          <cell r="K5031" t="str">
            <v>Part Peak</v>
          </cell>
          <cell r="O5031" t="str">
            <v>N/A</v>
          </cell>
          <cell r="T5031">
            <v>218631324.89041701</v>
          </cell>
        </row>
        <row r="5032">
          <cell r="F5032" t="str">
            <v>B-1</v>
          </cell>
          <cell r="G5032" t="str">
            <v>WH</v>
          </cell>
          <cell r="I5032" t="str">
            <v>Energy</v>
          </cell>
          <cell r="J5032" t="str">
            <v>Winter</v>
          </cell>
          <cell r="K5032" t="str">
            <v>Super Off</v>
          </cell>
          <cell r="O5032" t="str">
            <v>N/A</v>
          </cell>
          <cell r="T5032">
            <v>71782163.739510998</v>
          </cell>
        </row>
        <row r="5033">
          <cell r="F5033" t="str">
            <v>B-1</v>
          </cell>
          <cell r="G5033" t="str">
            <v>WH</v>
          </cell>
          <cell r="I5033" t="str">
            <v>Energy</v>
          </cell>
          <cell r="J5033" t="str">
            <v>Summer</v>
          </cell>
          <cell r="K5033" t="str">
            <v>Off Peak</v>
          </cell>
          <cell r="O5033" t="str">
            <v>C</v>
          </cell>
          <cell r="T5033">
            <v>742626.50058300002</v>
          </cell>
        </row>
        <row r="5034">
          <cell r="F5034" t="str">
            <v>B-1</v>
          </cell>
          <cell r="G5034" t="str">
            <v>WH</v>
          </cell>
          <cell r="I5034" t="str">
            <v>Energy</v>
          </cell>
          <cell r="J5034" t="str">
            <v>Summer</v>
          </cell>
          <cell r="K5034" t="str">
            <v>Part Peak</v>
          </cell>
          <cell r="O5034" t="str">
            <v>C</v>
          </cell>
          <cell r="T5034">
            <v>263251.17489700002</v>
          </cell>
        </row>
        <row r="5035">
          <cell r="F5035" t="str">
            <v>B-1</v>
          </cell>
          <cell r="G5035" t="str">
            <v>WH</v>
          </cell>
          <cell r="I5035" t="str">
            <v>Energy</v>
          </cell>
          <cell r="J5035" t="str">
            <v>Summer</v>
          </cell>
          <cell r="K5035" t="str">
            <v>Peak</v>
          </cell>
          <cell r="O5035" t="str">
            <v>C</v>
          </cell>
          <cell r="T5035">
            <v>413912.12697400001</v>
          </cell>
        </row>
        <row r="5036">
          <cell r="F5036" t="str">
            <v>B-1</v>
          </cell>
          <cell r="G5036" t="str">
            <v>WH</v>
          </cell>
          <cell r="I5036" t="str">
            <v>Energy</v>
          </cell>
          <cell r="J5036" t="str">
            <v>Winter</v>
          </cell>
          <cell r="K5036" t="str">
            <v>Off Peak</v>
          </cell>
          <cell r="O5036" t="str">
            <v>C</v>
          </cell>
          <cell r="T5036">
            <v>1337488.145146</v>
          </cell>
        </row>
        <row r="5037">
          <cell r="F5037" t="str">
            <v>B-1</v>
          </cell>
          <cell r="G5037" t="str">
            <v>WH</v>
          </cell>
          <cell r="I5037" t="str">
            <v>Energy</v>
          </cell>
          <cell r="J5037" t="str">
            <v>Winter</v>
          </cell>
          <cell r="K5037" t="str">
            <v>Part Peak</v>
          </cell>
          <cell r="O5037" t="str">
            <v>C</v>
          </cell>
          <cell r="T5037">
            <v>505502.02840499999</v>
          </cell>
        </row>
        <row r="5038">
          <cell r="F5038" t="str">
            <v>B-1</v>
          </cell>
          <cell r="G5038" t="str">
            <v>WH</v>
          </cell>
          <cell r="I5038" t="str">
            <v>Energy</v>
          </cell>
          <cell r="J5038" t="str">
            <v>Winter</v>
          </cell>
          <cell r="K5038" t="str">
            <v>Super Off</v>
          </cell>
          <cell r="O5038" t="str">
            <v>C</v>
          </cell>
          <cell r="T5038">
            <v>63219.013564000008</v>
          </cell>
        </row>
        <row r="5039">
          <cell r="F5039" t="str">
            <v>B-1</v>
          </cell>
          <cell r="G5039" t="str">
            <v>WH</v>
          </cell>
          <cell r="I5039" t="str">
            <v>DL</v>
          </cell>
          <cell r="J5039" t="str">
            <v>N/A</v>
          </cell>
          <cell r="K5039" t="str">
            <v>N/A</v>
          </cell>
          <cell r="O5039" t="str">
            <v>N/A</v>
          </cell>
          <cell r="T5039">
            <v>0</v>
          </cell>
        </row>
        <row r="5040">
          <cell r="F5040" t="str">
            <v>B-1</v>
          </cell>
          <cell r="G5040" t="str">
            <v>WH</v>
          </cell>
          <cell r="I5040" t="str">
            <v>Energy</v>
          </cell>
          <cell r="J5040" t="str">
            <v>Summer</v>
          </cell>
          <cell r="K5040" t="str">
            <v>Off Peak</v>
          </cell>
          <cell r="O5040" t="str">
            <v>N/A</v>
          </cell>
          <cell r="T5040">
            <v>327463578.63626802</v>
          </cell>
        </row>
        <row r="5041">
          <cell r="F5041" t="str">
            <v>B-1</v>
          </cell>
          <cell r="G5041" t="str">
            <v>WH</v>
          </cell>
          <cell r="I5041" t="str">
            <v>Energy</v>
          </cell>
          <cell r="J5041" t="str">
            <v>Summer</v>
          </cell>
          <cell r="K5041" t="str">
            <v>Part Peak</v>
          </cell>
          <cell r="O5041" t="str">
            <v>N/A</v>
          </cell>
          <cell r="T5041">
            <v>100931252.60386498</v>
          </cell>
        </row>
        <row r="5042">
          <cell r="F5042" t="str">
            <v>B-1</v>
          </cell>
          <cell r="G5042" t="str">
            <v>WH</v>
          </cell>
          <cell r="I5042" t="str">
            <v>Energy</v>
          </cell>
          <cell r="J5042" t="str">
            <v>Summer</v>
          </cell>
          <cell r="K5042" t="str">
            <v>Peak</v>
          </cell>
          <cell r="O5042" t="str">
            <v>N/A</v>
          </cell>
          <cell r="T5042">
            <v>146605677.329142</v>
          </cell>
        </row>
        <row r="5043">
          <cell r="F5043" t="str">
            <v>B-1</v>
          </cell>
          <cell r="G5043" t="str">
            <v>WH</v>
          </cell>
          <cell r="I5043" t="str">
            <v>Energy</v>
          </cell>
          <cell r="J5043" t="str">
            <v>Winter</v>
          </cell>
          <cell r="K5043" t="str">
            <v>Off Peak</v>
          </cell>
          <cell r="O5043" t="str">
            <v>N/A</v>
          </cell>
          <cell r="T5043">
            <v>627500599.73076391</v>
          </cell>
        </row>
        <row r="5044">
          <cell r="F5044" t="str">
            <v>B-1</v>
          </cell>
          <cell r="G5044" t="str">
            <v>WH</v>
          </cell>
          <cell r="I5044" t="str">
            <v>Energy</v>
          </cell>
          <cell r="J5044" t="str">
            <v>Winter</v>
          </cell>
          <cell r="K5044" t="str">
            <v>Part Peak</v>
          </cell>
          <cell r="O5044" t="str">
            <v>N/A</v>
          </cell>
          <cell r="T5044">
            <v>218631324.89041701</v>
          </cell>
        </row>
        <row r="5045">
          <cell r="F5045" t="str">
            <v>B-1</v>
          </cell>
          <cell r="G5045" t="str">
            <v>WH</v>
          </cell>
          <cell r="I5045" t="str">
            <v>Energy</v>
          </cell>
          <cell r="J5045" t="str">
            <v>Winter</v>
          </cell>
          <cell r="K5045" t="str">
            <v>Super Off</v>
          </cell>
          <cell r="O5045" t="str">
            <v>N/A</v>
          </cell>
          <cell r="T5045">
            <v>71782163.739510998</v>
          </cell>
        </row>
        <row r="5046">
          <cell r="F5046" t="str">
            <v>B-1</v>
          </cell>
          <cell r="G5046" t="str">
            <v>WH</v>
          </cell>
          <cell r="I5046" t="str">
            <v>Energy</v>
          </cell>
          <cell r="J5046" t="str">
            <v>Summer</v>
          </cell>
          <cell r="K5046" t="str">
            <v>Off Peak</v>
          </cell>
          <cell r="O5046" t="str">
            <v>C</v>
          </cell>
          <cell r="T5046">
            <v>742626.50058300002</v>
          </cell>
        </row>
        <row r="5047">
          <cell r="F5047" t="str">
            <v>B-1</v>
          </cell>
          <cell r="G5047" t="str">
            <v>WH</v>
          </cell>
          <cell r="I5047" t="str">
            <v>Energy</v>
          </cell>
          <cell r="J5047" t="str">
            <v>Summer</v>
          </cell>
          <cell r="K5047" t="str">
            <v>Part Peak</v>
          </cell>
          <cell r="O5047" t="str">
            <v>C</v>
          </cell>
          <cell r="T5047">
            <v>263251.17489700002</v>
          </cell>
        </row>
        <row r="5048">
          <cell r="F5048" t="str">
            <v>B-1</v>
          </cell>
          <cell r="G5048" t="str">
            <v>WH</v>
          </cell>
          <cell r="I5048" t="str">
            <v>Energy</v>
          </cell>
          <cell r="J5048" t="str">
            <v>Summer</v>
          </cell>
          <cell r="K5048" t="str">
            <v>Peak</v>
          </cell>
          <cell r="O5048" t="str">
            <v>C</v>
          </cell>
          <cell r="T5048">
            <v>413912.12697400001</v>
          </cell>
        </row>
        <row r="5049">
          <cell r="F5049" t="str">
            <v>B-1</v>
          </cell>
          <cell r="G5049" t="str">
            <v>WH</v>
          </cell>
          <cell r="I5049" t="str">
            <v>Energy</v>
          </cell>
          <cell r="J5049" t="str">
            <v>Winter</v>
          </cell>
          <cell r="K5049" t="str">
            <v>Off Peak</v>
          </cell>
          <cell r="O5049" t="str">
            <v>C</v>
          </cell>
          <cell r="T5049">
            <v>1337488.145146</v>
          </cell>
        </row>
        <row r="5050">
          <cell r="F5050" t="str">
            <v>B-1</v>
          </cell>
          <cell r="G5050" t="str">
            <v>WH</v>
          </cell>
          <cell r="I5050" t="str">
            <v>Energy</v>
          </cell>
          <cell r="J5050" t="str">
            <v>Winter</v>
          </cell>
          <cell r="K5050" t="str">
            <v>Part Peak</v>
          </cell>
          <cell r="O5050" t="str">
            <v>C</v>
          </cell>
          <cell r="T5050">
            <v>505502.02840499999</v>
          </cell>
        </row>
        <row r="5051">
          <cell r="F5051" t="str">
            <v>B-1</v>
          </cell>
          <cell r="G5051" t="str">
            <v>WH</v>
          </cell>
          <cell r="I5051" t="str">
            <v>Energy</v>
          </cell>
          <cell r="J5051" t="str">
            <v>Winter</v>
          </cell>
          <cell r="K5051" t="str">
            <v>Super Off</v>
          </cell>
          <cell r="O5051" t="str">
            <v>C</v>
          </cell>
          <cell r="T5051">
            <v>63219.013564000008</v>
          </cell>
        </row>
        <row r="5052">
          <cell r="F5052" t="str">
            <v>B-1</v>
          </cell>
          <cell r="G5052" t="str">
            <v>PCIA</v>
          </cell>
          <cell r="I5052" t="str">
            <v>Vin 22</v>
          </cell>
          <cell r="J5052" t="str">
            <v>N/A</v>
          </cell>
          <cell r="K5052" t="str">
            <v>N/A</v>
          </cell>
          <cell r="O5052" t="str">
            <v>N/A</v>
          </cell>
          <cell r="T5052">
            <v>0</v>
          </cell>
        </row>
        <row r="5053">
          <cell r="F5053" t="str">
            <v>B-1</v>
          </cell>
          <cell r="G5053" t="str">
            <v>PCIA</v>
          </cell>
          <cell r="I5053" t="str">
            <v>Vin 23</v>
          </cell>
          <cell r="J5053" t="str">
            <v>N/A</v>
          </cell>
          <cell r="K5053" t="str">
            <v>N/A</v>
          </cell>
          <cell r="O5053" t="str">
            <v>N/A</v>
          </cell>
          <cell r="T5053">
            <v>0</v>
          </cell>
        </row>
        <row r="5054">
          <cell r="F5054" t="str">
            <v>B-20</v>
          </cell>
          <cell r="G5054" t="str">
            <v>PCIA</v>
          </cell>
          <cell r="I5054" t="str">
            <v>Vin 25</v>
          </cell>
          <cell r="J5054" t="str">
            <v>N/A</v>
          </cell>
          <cell r="K5054" t="str">
            <v>N/A</v>
          </cell>
          <cell r="O5054" t="str">
            <v>N/A</v>
          </cell>
          <cell r="T5054">
            <v>0</v>
          </cell>
        </row>
        <row r="5055">
          <cell r="F5055" t="str">
            <v>B-20</v>
          </cell>
          <cell r="G5055" t="str">
            <v>PCIA</v>
          </cell>
          <cell r="I5055" t="str">
            <v>Vin 25</v>
          </cell>
          <cell r="J5055" t="str">
            <v>N/A</v>
          </cell>
          <cell r="K5055" t="str">
            <v>N/A</v>
          </cell>
          <cell r="O5055" t="str">
            <v>N/A</v>
          </cell>
          <cell r="T5055">
            <v>0</v>
          </cell>
        </row>
        <row r="5056">
          <cell r="F5056" t="str">
            <v>B-20</v>
          </cell>
          <cell r="G5056" t="str">
            <v>PCIA</v>
          </cell>
          <cell r="I5056" t="str">
            <v>Vin 25</v>
          </cell>
          <cell r="J5056" t="str">
            <v>N/A</v>
          </cell>
          <cell r="K5056" t="str">
            <v>N/A</v>
          </cell>
          <cell r="O5056" t="str">
            <v>N/A</v>
          </cell>
          <cell r="T5056">
            <v>0</v>
          </cell>
        </row>
        <row r="5057">
          <cell r="F5057" t="str">
            <v>B-1</v>
          </cell>
          <cell r="G5057" t="str">
            <v>PCIA</v>
          </cell>
          <cell r="I5057" t="str">
            <v>Vin 24</v>
          </cell>
          <cell r="J5057" t="str">
            <v>N/A</v>
          </cell>
          <cell r="K5057" t="str">
            <v>N/A</v>
          </cell>
          <cell r="O5057" t="str">
            <v>N/A</v>
          </cell>
          <cell r="T5057">
            <v>0</v>
          </cell>
        </row>
        <row r="5058">
          <cell r="F5058" t="str">
            <v>B-6</v>
          </cell>
          <cell r="G5058" t="str">
            <v>AB32 Credit</v>
          </cell>
          <cell r="I5058" t="str">
            <v>Energy</v>
          </cell>
          <cell r="J5058" t="str">
            <v>Summer</v>
          </cell>
          <cell r="K5058" t="str">
            <v>Off Peak</v>
          </cell>
          <cell r="O5058" t="str">
            <v>N/A</v>
          </cell>
          <cell r="T5058">
            <v>3937432.2734326888</v>
          </cell>
        </row>
        <row r="5059">
          <cell r="F5059" t="str">
            <v>B-6</v>
          </cell>
          <cell r="G5059" t="str">
            <v>AB32 Credit</v>
          </cell>
          <cell r="I5059" t="str">
            <v>Energy</v>
          </cell>
          <cell r="J5059" t="str">
            <v>Summer</v>
          </cell>
          <cell r="K5059" t="str">
            <v>Peak</v>
          </cell>
          <cell r="O5059" t="str">
            <v>N/A</v>
          </cell>
          <cell r="T5059">
            <v>1260098.9409018727</v>
          </cell>
        </row>
        <row r="5060">
          <cell r="F5060" t="str">
            <v>B-6</v>
          </cell>
          <cell r="G5060" t="str">
            <v>AB32 Credit</v>
          </cell>
          <cell r="I5060" t="str">
            <v>Energy</v>
          </cell>
          <cell r="J5060" t="str">
            <v>Winter</v>
          </cell>
          <cell r="K5060" t="str">
            <v>Off Peak</v>
          </cell>
          <cell r="O5060" t="str">
            <v>N/A</v>
          </cell>
          <cell r="T5060">
            <v>7082651.2409134172</v>
          </cell>
        </row>
        <row r="5061">
          <cell r="F5061" t="str">
            <v>B-6</v>
          </cell>
          <cell r="G5061" t="str">
            <v>AB32 Credit</v>
          </cell>
          <cell r="I5061" t="str">
            <v>Energy</v>
          </cell>
          <cell r="J5061" t="str">
            <v>Winter</v>
          </cell>
          <cell r="K5061" t="str">
            <v>Part Peak</v>
          </cell>
          <cell r="O5061" t="str">
            <v>N/A</v>
          </cell>
          <cell r="T5061">
            <v>2458810.5071122479</v>
          </cell>
        </row>
        <row r="5062">
          <cell r="F5062" t="str">
            <v>B-6</v>
          </cell>
          <cell r="G5062" t="str">
            <v>AB32 Credit</v>
          </cell>
          <cell r="I5062" t="str">
            <v>Energy</v>
          </cell>
          <cell r="J5062" t="str">
            <v>Winter</v>
          </cell>
          <cell r="K5062" t="str">
            <v>Super Off</v>
          </cell>
          <cell r="O5062" t="str">
            <v>N/A</v>
          </cell>
          <cell r="T5062">
            <v>152977.10663448635</v>
          </cell>
        </row>
        <row r="5063">
          <cell r="F5063" t="str">
            <v>B-6</v>
          </cell>
          <cell r="G5063" t="str">
            <v>AB32 Credit</v>
          </cell>
          <cell r="I5063" t="str">
            <v>Energy</v>
          </cell>
          <cell r="J5063" t="str">
            <v>Summer</v>
          </cell>
          <cell r="K5063" t="str">
            <v>Off Peak</v>
          </cell>
          <cell r="O5063" t="str">
            <v>N/A</v>
          </cell>
          <cell r="T5063">
            <v>178123873.62656108</v>
          </cell>
        </row>
        <row r="5064">
          <cell r="F5064" t="str">
            <v>B-6</v>
          </cell>
          <cell r="G5064" t="str">
            <v>AB32 Credit</v>
          </cell>
          <cell r="I5064" t="str">
            <v>Energy</v>
          </cell>
          <cell r="J5064" t="str">
            <v>Summer</v>
          </cell>
          <cell r="K5064" t="str">
            <v>Peak</v>
          </cell>
          <cell r="O5064" t="str">
            <v>N/A</v>
          </cell>
          <cell r="T5064">
            <v>57005095.940478966</v>
          </cell>
        </row>
        <row r="5065">
          <cell r="F5065" t="str">
            <v>B-6</v>
          </cell>
          <cell r="G5065" t="str">
            <v>AB32 Credit</v>
          </cell>
          <cell r="I5065" t="str">
            <v>Energy</v>
          </cell>
          <cell r="J5065" t="str">
            <v>Winter</v>
          </cell>
          <cell r="K5065" t="str">
            <v>Off Peak</v>
          </cell>
          <cell r="O5065" t="str">
            <v>N/A</v>
          </cell>
          <cell r="T5065">
            <v>320409136.45420051</v>
          </cell>
        </row>
        <row r="5066">
          <cell r="F5066" t="str">
            <v>B-6</v>
          </cell>
          <cell r="G5066" t="str">
            <v>AB32 Credit</v>
          </cell>
          <cell r="I5066" t="str">
            <v>Energy</v>
          </cell>
          <cell r="J5066" t="str">
            <v>Winter</v>
          </cell>
          <cell r="K5066" t="str">
            <v>Part Peak</v>
          </cell>
          <cell r="O5066" t="str">
            <v>N/A</v>
          </cell>
          <cell r="T5066">
            <v>111233113.7720609</v>
          </cell>
        </row>
        <row r="5067">
          <cell r="F5067" t="str">
            <v>B-6</v>
          </cell>
          <cell r="G5067" t="str">
            <v>AB32 Credit</v>
          </cell>
          <cell r="I5067" t="str">
            <v>Energy</v>
          </cell>
          <cell r="J5067" t="str">
            <v>Winter</v>
          </cell>
          <cell r="K5067" t="str">
            <v>Super Off</v>
          </cell>
          <cell r="O5067" t="str">
            <v>N/A</v>
          </cell>
          <cell r="T5067">
            <v>6920468.1928820591</v>
          </cell>
        </row>
        <row r="5068">
          <cell r="F5068" t="str">
            <v>B-6</v>
          </cell>
          <cell r="G5068" t="str">
            <v>CTC</v>
          </cell>
          <cell r="I5068" t="str">
            <v>DL</v>
          </cell>
          <cell r="J5068" t="str">
            <v>N/A</v>
          </cell>
          <cell r="K5068" t="str">
            <v>N/A</v>
          </cell>
          <cell r="O5068" t="str">
            <v>N/A</v>
          </cell>
          <cell r="T5068">
            <v>0</v>
          </cell>
        </row>
        <row r="5069">
          <cell r="F5069" t="str">
            <v>B-6</v>
          </cell>
          <cell r="G5069" t="str">
            <v>CTC</v>
          </cell>
          <cell r="I5069" t="str">
            <v>Energy</v>
          </cell>
          <cell r="J5069" t="str">
            <v>Summer</v>
          </cell>
          <cell r="K5069" t="str">
            <v>Off Peak</v>
          </cell>
          <cell r="O5069" t="str">
            <v>N/A</v>
          </cell>
          <cell r="T5069">
            <v>159242772.458895</v>
          </cell>
        </row>
        <row r="5070">
          <cell r="F5070" t="str">
            <v>B-6</v>
          </cell>
          <cell r="G5070" t="str">
            <v>CTC</v>
          </cell>
          <cell r="I5070" t="str">
            <v>Energy</v>
          </cell>
          <cell r="J5070" t="str">
            <v>Summer</v>
          </cell>
          <cell r="K5070" t="str">
            <v>Peak</v>
          </cell>
          <cell r="O5070" t="str">
            <v>N/A</v>
          </cell>
          <cell r="T5070">
            <v>53715124.181650996</v>
          </cell>
        </row>
        <row r="5071">
          <cell r="F5071" t="str">
            <v>B-6</v>
          </cell>
          <cell r="G5071" t="str">
            <v>CTC</v>
          </cell>
          <cell r="I5071" t="str">
            <v>Energy</v>
          </cell>
          <cell r="J5071" t="str">
            <v>Winter</v>
          </cell>
          <cell r="K5071" t="str">
            <v>Off Peak</v>
          </cell>
          <cell r="O5071" t="str">
            <v>N/A</v>
          </cell>
          <cell r="T5071">
            <v>280089734.45706403</v>
          </cell>
        </row>
        <row r="5072">
          <cell r="F5072" t="str">
            <v>B-6</v>
          </cell>
          <cell r="G5072" t="str">
            <v>CTC</v>
          </cell>
          <cell r="I5072" t="str">
            <v>Energy</v>
          </cell>
          <cell r="J5072" t="str">
            <v>Winter</v>
          </cell>
          <cell r="K5072" t="str">
            <v>Part Peak</v>
          </cell>
          <cell r="O5072" t="str">
            <v>N/A</v>
          </cell>
          <cell r="T5072">
            <v>102362301.095881</v>
          </cell>
        </row>
        <row r="5073">
          <cell r="F5073" t="str">
            <v>B-6</v>
          </cell>
          <cell r="G5073" t="str">
            <v>CTC</v>
          </cell>
          <cell r="I5073" t="str">
            <v>Energy</v>
          </cell>
          <cell r="J5073" t="str">
            <v>Winter</v>
          </cell>
          <cell r="K5073" t="str">
            <v>Super Off</v>
          </cell>
          <cell r="O5073" t="str">
            <v>N/A</v>
          </cell>
          <cell r="T5073">
            <v>-5182664.1621550024</v>
          </cell>
        </row>
        <row r="5074">
          <cell r="F5074" t="str">
            <v>B-6</v>
          </cell>
          <cell r="G5074" t="str">
            <v>Distribution</v>
          </cell>
          <cell r="I5074" t="str">
            <v>Customer</v>
          </cell>
          <cell r="J5074" t="str">
            <v>Summer</v>
          </cell>
          <cell r="K5074" t="str">
            <v>Polyphase</v>
          </cell>
          <cell r="O5074" t="str">
            <v>N/A</v>
          </cell>
          <cell r="T5074">
            <v>47141.456588000001</v>
          </cell>
        </row>
        <row r="5075">
          <cell r="F5075" t="str">
            <v>B-6</v>
          </cell>
          <cell r="G5075" t="str">
            <v>Distribution</v>
          </cell>
          <cell r="I5075" t="str">
            <v>Customer</v>
          </cell>
          <cell r="J5075" t="str">
            <v>Summer</v>
          </cell>
          <cell r="K5075" t="str">
            <v>Single-Phase</v>
          </cell>
          <cell r="O5075" t="str">
            <v>N/A</v>
          </cell>
          <cell r="T5075">
            <v>35784.928706999999</v>
          </cell>
        </row>
        <row r="5076">
          <cell r="F5076" t="str">
            <v>B-6</v>
          </cell>
          <cell r="G5076" t="str">
            <v>Distribution</v>
          </cell>
          <cell r="I5076" t="str">
            <v>Customer</v>
          </cell>
          <cell r="J5076" t="str">
            <v>Winter</v>
          </cell>
          <cell r="K5076" t="str">
            <v>Polyphase</v>
          </cell>
          <cell r="O5076" t="str">
            <v>N/A</v>
          </cell>
          <cell r="T5076">
            <v>93532.627328000002</v>
          </cell>
        </row>
        <row r="5077">
          <cell r="F5077" t="str">
            <v>B-6</v>
          </cell>
          <cell r="G5077" t="str">
            <v>Distribution</v>
          </cell>
          <cell r="I5077" t="str">
            <v>Customer</v>
          </cell>
          <cell r="J5077" t="str">
            <v>Winter</v>
          </cell>
          <cell r="K5077" t="str">
            <v>Single-Phase</v>
          </cell>
          <cell r="O5077" t="str">
            <v>N/A</v>
          </cell>
          <cell r="T5077">
            <v>70626.695592000004</v>
          </cell>
        </row>
        <row r="5078">
          <cell r="F5078" t="str">
            <v>B-6</v>
          </cell>
          <cell r="G5078" t="str">
            <v>Distribution</v>
          </cell>
          <cell r="I5078" t="str">
            <v>E-BIP Discount</v>
          </cell>
          <cell r="J5078" t="str">
            <v>Summer</v>
          </cell>
          <cell r="K5078" t="str">
            <v>Pot. Ld Red.</v>
          </cell>
          <cell r="O5078" t="str">
            <v>N/A</v>
          </cell>
          <cell r="T5078">
            <v>0</v>
          </cell>
        </row>
        <row r="5079">
          <cell r="F5079" t="str">
            <v>B-6</v>
          </cell>
          <cell r="G5079" t="str">
            <v>Distribution</v>
          </cell>
          <cell r="I5079" t="str">
            <v>E-BIP Discount</v>
          </cell>
          <cell r="J5079" t="str">
            <v>Summer</v>
          </cell>
          <cell r="K5079" t="str">
            <v>UFR</v>
          </cell>
          <cell r="O5079" t="str">
            <v>N/A</v>
          </cell>
          <cell r="T5079">
            <v>0</v>
          </cell>
        </row>
        <row r="5080">
          <cell r="F5080" t="str">
            <v>B-6</v>
          </cell>
          <cell r="G5080" t="str">
            <v>Distribution</v>
          </cell>
          <cell r="I5080" t="str">
            <v>E-BIP Discount</v>
          </cell>
          <cell r="J5080" t="str">
            <v>Winter</v>
          </cell>
          <cell r="K5080" t="str">
            <v>Pot. Ld Red.</v>
          </cell>
          <cell r="O5080" t="str">
            <v>N/A</v>
          </cell>
          <cell r="T5080">
            <v>0</v>
          </cell>
        </row>
        <row r="5081">
          <cell r="F5081" t="str">
            <v>B-6</v>
          </cell>
          <cell r="G5081" t="str">
            <v>Distribution</v>
          </cell>
          <cell r="I5081" t="str">
            <v>E-BIP Discount</v>
          </cell>
          <cell r="J5081" t="str">
            <v>Winter</v>
          </cell>
          <cell r="K5081" t="str">
            <v>UFR</v>
          </cell>
          <cell r="O5081" t="str">
            <v>N/A</v>
          </cell>
          <cell r="T5081">
            <v>0</v>
          </cell>
        </row>
        <row r="5082">
          <cell r="F5082" t="str">
            <v>B-6</v>
          </cell>
          <cell r="G5082" t="str">
            <v>PPP</v>
          </cell>
          <cell r="I5082" t="str">
            <v>DL</v>
          </cell>
          <cell r="J5082" t="str">
            <v>N/A</v>
          </cell>
          <cell r="K5082" t="str">
            <v>Peak</v>
          </cell>
          <cell r="O5082" t="str">
            <v>N/A</v>
          </cell>
          <cell r="T5082">
            <v>0</v>
          </cell>
        </row>
        <row r="5083">
          <cell r="F5083" t="str">
            <v>B-6</v>
          </cell>
          <cell r="G5083" t="str">
            <v>Distribution</v>
          </cell>
          <cell r="I5083" t="str">
            <v>Energy</v>
          </cell>
          <cell r="J5083" t="str">
            <v>Summer</v>
          </cell>
          <cell r="K5083" t="str">
            <v>Off Peak</v>
          </cell>
          <cell r="O5083" t="str">
            <v>N/A</v>
          </cell>
          <cell r="T5083">
            <v>159242772.458895</v>
          </cell>
        </row>
        <row r="5084">
          <cell r="F5084" t="str">
            <v>B-6</v>
          </cell>
          <cell r="G5084" t="str">
            <v>Distribution</v>
          </cell>
          <cell r="I5084" t="str">
            <v>Energy</v>
          </cell>
          <cell r="J5084" t="str">
            <v>Summer</v>
          </cell>
          <cell r="K5084" t="str">
            <v>Peak</v>
          </cell>
          <cell r="O5084" t="str">
            <v>N/A</v>
          </cell>
          <cell r="T5084">
            <v>53715124.181650996</v>
          </cell>
        </row>
        <row r="5085">
          <cell r="F5085" t="str">
            <v>B-6</v>
          </cell>
          <cell r="G5085" t="str">
            <v>Distribution</v>
          </cell>
          <cell r="I5085" t="str">
            <v>Energy</v>
          </cell>
          <cell r="J5085" t="str">
            <v>Winter</v>
          </cell>
          <cell r="K5085" t="str">
            <v>Off Peak</v>
          </cell>
          <cell r="O5085" t="str">
            <v>N/A</v>
          </cell>
          <cell r="T5085">
            <v>280089734.45706403</v>
          </cell>
        </row>
        <row r="5086">
          <cell r="F5086" t="str">
            <v>B-6</v>
          </cell>
          <cell r="G5086" t="str">
            <v>Distribution</v>
          </cell>
          <cell r="I5086" t="str">
            <v>Energy</v>
          </cell>
          <cell r="J5086" t="str">
            <v>Winter</v>
          </cell>
          <cell r="K5086" t="str">
            <v>Part Peak</v>
          </cell>
          <cell r="O5086" t="str">
            <v>N/A</v>
          </cell>
          <cell r="T5086">
            <v>102362301.095881</v>
          </cell>
        </row>
        <row r="5087">
          <cell r="F5087" t="str">
            <v>B-6</v>
          </cell>
          <cell r="G5087" t="str">
            <v>Distribution</v>
          </cell>
          <cell r="I5087" t="str">
            <v>Energy</v>
          </cell>
          <cell r="J5087" t="str">
            <v>Winter</v>
          </cell>
          <cell r="K5087" t="str">
            <v>Super Off</v>
          </cell>
          <cell r="O5087" t="str">
            <v>N/A</v>
          </cell>
          <cell r="T5087">
            <v>-5182664.1621550024</v>
          </cell>
        </row>
        <row r="5088">
          <cell r="F5088" t="str">
            <v>B-6</v>
          </cell>
          <cell r="G5088" t="str">
            <v>Distribution</v>
          </cell>
          <cell r="I5088" t="str">
            <v>Meter</v>
          </cell>
          <cell r="J5088" t="str">
            <v>Summer</v>
          </cell>
          <cell r="K5088" t="str">
            <v>N/A</v>
          </cell>
          <cell r="O5088" t="str">
            <v>N/A</v>
          </cell>
          <cell r="T5088">
            <v>0</v>
          </cell>
        </row>
        <row r="5089">
          <cell r="F5089" t="str">
            <v>B-6</v>
          </cell>
          <cell r="G5089" t="str">
            <v>Distribution</v>
          </cell>
          <cell r="I5089" t="str">
            <v>Meter</v>
          </cell>
          <cell r="J5089" t="str">
            <v>Winter</v>
          </cell>
          <cell r="K5089" t="str">
            <v>N/A</v>
          </cell>
          <cell r="O5089" t="str">
            <v>N/A</v>
          </cell>
          <cell r="T5089">
            <v>0</v>
          </cell>
        </row>
        <row r="5090">
          <cell r="F5090" t="str">
            <v>B-6</v>
          </cell>
          <cell r="G5090" t="str">
            <v>Distribution</v>
          </cell>
          <cell r="I5090" t="str">
            <v>Other Standby Revenue</v>
          </cell>
          <cell r="J5090" t="str">
            <v>N/A</v>
          </cell>
          <cell r="K5090" t="str">
            <v>N/A</v>
          </cell>
          <cell r="O5090" t="str">
            <v>N/A</v>
          </cell>
          <cell r="T5090">
            <v>2172.3494439999999</v>
          </cell>
        </row>
        <row r="5091">
          <cell r="F5091" t="str">
            <v>B-6</v>
          </cell>
          <cell r="G5091" t="str">
            <v>WFC</v>
          </cell>
          <cell r="I5091" t="str">
            <v>DL</v>
          </cell>
          <cell r="J5091" t="str">
            <v>N/A</v>
          </cell>
          <cell r="K5091" t="str">
            <v>N/A</v>
          </cell>
          <cell r="O5091" t="str">
            <v>N/A</v>
          </cell>
          <cell r="T5091">
            <v>0</v>
          </cell>
        </row>
        <row r="5092">
          <cell r="F5092" t="str">
            <v>B-6</v>
          </cell>
          <cell r="G5092" t="str">
            <v>WFC</v>
          </cell>
          <cell r="I5092" t="str">
            <v>Energy</v>
          </cell>
          <cell r="J5092" t="str">
            <v>Summer</v>
          </cell>
          <cell r="K5092" t="str">
            <v>Off Peak</v>
          </cell>
          <cell r="O5092" t="str">
            <v>N/A</v>
          </cell>
          <cell r="T5092">
            <v>159242772.458895</v>
          </cell>
        </row>
        <row r="5093">
          <cell r="F5093" t="str">
            <v>B-6</v>
          </cell>
          <cell r="G5093" t="str">
            <v>WFC</v>
          </cell>
          <cell r="I5093" t="str">
            <v>Energy</v>
          </cell>
          <cell r="J5093" t="str">
            <v>Summer</v>
          </cell>
          <cell r="K5093" t="str">
            <v>Peak</v>
          </cell>
          <cell r="O5093" t="str">
            <v>N/A</v>
          </cell>
          <cell r="T5093">
            <v>53715124.181650996</v>
          </cell>
        </row>
        <row r="5094">
          <cell r="F5094" t="str">
            <v>B-6</v>
          </cell>
          <cell r="G5094" t="str">
            <v>WFC</v>
          </cell>
          <cell r="I5094" t="str">
            <v>Energy</v>
          </cell>
          <cell r="J5094" t="str">
            <v>Winter</v>
          </cell>
          <cell r="K5094" t="str">
            <v>Off Peak</v>
          </cell>
          <cell r="O5094" t="str">
            <v>N/A</v>
          </cell>
          <cell r="T5094">
            <v>280089734.45706403</v>
          </cell>
        </row>
        <row r="5095">
          <cell r="F5095" t="str">
            <v>B-6</v>
          </cell>
          <cell r="G5095" t="str">
            <v>WFC</v>
          </cell>
          <cell r="I5095" t="str">
            <v>Energy</v>
          </cell>
          <cell r="J5095" t="str">
            <v>Winter</v>
          </cell>
          <cell r="K5095" t="str">
            <v>Part Peak</v>
          </cell>
          <cell r="O5095" t="str">
            <v>N/A</v>
          </cell>
          <cell r="T5095">
            <v>102362301.095881</v>
          </cell>
        </row>
        <row r="5096">
          <cell r="F5096" t="str">
            <v>B-6</v>
          </cell>
          <cell r="G5096" t="str">
            <v>WFC</v>
          </cell>
          <cell r="I5096" t="str">
            <v>Energy</v>
          </cell>
          <cell r="J5096" t="str">
            <v>Winter</v>
          </cell>
          <cell r="K5096" t="str">
            <v>Super Off</v>
          </cell>
          <cell r="O5096" t="str">
            <v>N/A</v>
          </cell>
          <cell r="T5096">
            <v>-5182664.1621550024</v>
          </cell>
        </row>
        <row r="5097">
          <cell r="F5097" t="str">
            <v>B-6</v>
          </cell>
          <cell r="G5097" t="str">
            <v>ECRA</v>
          </cell>
          <cell r="I5097" t="str">
            <v>DL</v>
          </cell>
          <cell r="J5097" t="str">
            <v>N/A</v>
          </cell>
          <cell r="K5097" t="str">
            <v>N/A</v>
          </cell>
          <cell r="O5097" t="str">
            <v>N/A</v>
          </cell>
          <cell r="T5097">
            <v>0</v>
          </cell>
        </row>
        <row r="5098">
          <cell r="F5098" t="str">
            <v>B-6</v>
          </cell>
          <cell r="G5098" t="str">
            <v>ECRA</v>
          </cell>
          <cell r="I5098" t="str">
            <v>Energy</v>
          </cell>
          <cell r="J5098" t="str">
            <v>Summer</v>
          </cell>
          <cell r="K5098" t="str">
            <v>Off Peak</v>
          </cell>
          <cell r="O5098" t="str">
            <v>N/A</v>
          </cell>
          <cell r="T5098">
            <v>159242772.458895</v>
          </cell>
        </row>
        <row r="5099">
          <cell r="F5099" t="str">
            <v>B-6</v>
          </cell>
          <cell r="G5099" t="str">
            <v>ECRA</v>
          </cell>
          <cell r="I5099" t="str">
            <v>Energy</v>
          </cell>
          <cell r="J5099" t="str">
            <v>Summer</v>
          </cell>
          <cell r="K5099" t="str">
            <v>Peak</v>
          </cell>
          <cell r="O5099" t="str">
            <v>N/A</v>
          </cell>
          <cell r="T5099">
            <v>53715124.181650996</v>
          </cell>
        </row>
        <row r="5100">
          <cell r="F5100" t="str">
            <v>B-6</v>
          </cell>
          <cell r="G5100" t="str">
            <v>ECRA</v>
          </cell>
          <cell r="I5100" t="str">
            <v>Energy</v>
          </cell>
          <cell r="J5100" t="str">
            <v>Winter</v>
          </cell>
          <cell r="K5100" t="str">
            <v>Off Peak</v>
          </cell>
          <cell r="O5100" t="str">
            <v>N/A</v>
          </cell>
          <cell r="T5100">
            <v>280089734.45706403</v>
          </cell>
        </row>
        <row r="5101">
          <cell r="F5101" t="str">
            <v>B-6</v>
          </cell>
          <cell r="G5101" t="str">
            <v>ECRA</v>
          </cell>
          <cell r="I5101" t="str">
            <v>Energy</v>
          </cell>
          <cell r="J5101" t="str">
            <v>Winter</v>
          </cell>
          <cell r="K5101" t="str">
            <v>Part Peak</v>
          </cell>
          <cell r="O5101" t="str">
            <v>N/A</v>
          </cell>
          <cell r="T5101">
            <v>102362301.095881</v>
          </cell>
        </row>
        <row r="5102">
          <cell r="F5102" t="str">
            <v>B-6</v>
          </cell>
          <cell r="G5102" t="str">
            <v>ECRA</v>
          </cell>
          <cell r="I5102" t="str">
            <v>Energy</v>
          </cell>
          <cell r="J5102" t="str">
            <v>Winter</v>
          </cell>
          <cell r="K5102" t="str">
            <v>Super Off</v>
          </cell>
          <cell r="O5102" t="str">
            <v>N/A</v>
          </cell>
          <cell r="T5102">
            <v>-5182664.1621550024</v>
          </cell>
        </row>
        <row r="5103">
          <cell r="F5103" t="str">
            <v>B-6</v>
          </cell>
          <cell r="G5103" t="str">
            <v>Generation</v>
          </cell>
          <cell r="I5103" t="str">
            <v>Energy</v>
          </cell>
          <cell r="J5103" t="str">
            <v>Summer</v>
          </cell>
          <cell r="K5103" t="str">
            <v>Off Peak</v>
          </cell>
          <cell r="O5103" t="str">
            <v>N/A</v>
          </cell>
          <cell r="T5103">
            <v>159242772.458895</v>
          </cell>
        </row>
        <row r="5104">
          <cell r="F5104" t="str">
            <v>B-6</v>
          </cell>
          <cell r="G5104" t="str">
            <v>Generation</v>
          </cell>
          <cell r="I5104" t="str">
            <v>Energy</v>
          </cell>
          <cell r="J5104" t="str">
            <v>Summer</v>
          </cell>
          <cell r="K5104" t="str">
            <v>Peak</v>
          </cell>
          <cell r="O5104" t="str">
            <v>N/A</v>
          </cell>
          <cell r="T5104">
            <v>53715124.181650996</v>
          </cell>
        </row>
        <row r="5105">
          <cell r="F5105" t="str">
            <v>B-6</v>
          </cell>
          <cell r="G5105" t="str">
            <v>Generation</v>
          </cell>
          <cell r="I5105" t="str">
            <v>Energy</v>
          </cell>
          <cell r="J5105" t="str">
            <v>Winter</v>
          </cell>
          <cell r="K5105" t="str">
            <v>Off Peak</v>
          </cell>
          <cell r="O5105" t="str">
            <v>N/A</v>
          </cell>
          <cell r="T5105">
            <v>280089734.45706403</v>
          </cell>
        </row>
        <row r="5106">
          <cell r="F5106" t="str">
            <v>B-6</v>
          </cell>
          <cell r="G5106" t="str">
            <v>Generation</v>
          </cell>
          <cell r="I5106" t="str">
            <v>Energy</v>
          </cell>
          <cell r="J5106" t="str">
            <v>Winter</v>
          </cell>
          <cell r="K5106" t="str">
            <v>Part Peak</v>
          </cell>
          <cell r="O5106" t="str">
            <v>N/A</v>
          </cell>
          <cell r="T5106">
            <v>102362301.095881</v>
          </cell>
        </row>
        <row r="5107">
          <cell r="F5107" t="str">
            <v>B-6</v>
          </cell>
          <cell r="G5107" t="str">
            <v>Generation</v>
          </cell>
          <cell r="I5107" t="str">
            <v>Energy</v>
          </cell>
          <cell r="J5107" t="str">
            <v>Winter</v>
          </cell>
          <cell r="K5107" t="str">
            <v>Super Off</v>
          </cell>
          <cell r="O5107" t="str">
            <v>N/A</v>
          </cell>
          <cell r="T5107">
            <v>-5182664.1621550024</v>
          </cell>
        </row>
        <row r="5108">
          <cell r="F5108" t="str">
            <v>B-6</v>
          </cell>
          <cell r="G5108" t="str">
            <v>Generation</v>
          </cell>
          <cell r="I5108" t="str">
            <v>Other Standby Revenue</v>
          </cell>
          <cell r="J5108" t="str">
            <v>N/A</v>
          </cell>
          <cell r="K5108" t="str">
            <v>N/A</v>
          </cell>
          <cell r="O5108" t="str">
            <v>N/A</v>
          </cell>
          <cell r="T5108">
            <v>2172.3494439999999</v>
          </cell>
        </row>
        <row r="5109">
          <cell r="F5109" t="str">
            <v>B-6</v>
          </cell>
          <cell r="G5109" t="str">
            <v>ND</v>
          </cell>
          <cell r="I5109" t="str">
            <v>DL</v>
          </cell>
          <cell r="J5109" t="str">
            <v>N/A</v>
          </cell>
          <cell r="K5109" t="str">
            <v>N/A</v>
          </cell>
          <cell r="O5109" t="str">
            <v>N/A</v>
          </cell>
          <cell r="T5109">
            <v>0</v>
          </cell>
        </row>
        <row r="5110">
          <cell r="F5110" t="str">
            <v>B-6</v>
          </cell>
          <cell r="G5110" t="str">
            <v>ND</v>
          </cell>
          <cell r="I5110" t="str">
            <v>Energy</v>
          </cell>
          <cell r="J5110" t="str">
            <v>Summer</v>
          </cell>
          <cell r="K5110" t="str">
            <v>Off Peak</v>
          </cell>
          <cell r="O5110" t="str">
            <v>N/A</v>
          </cell>
          <cell r="T5110">
            <v>159242772.458895</v>
          </cell>
        </row>
        <row r="5111">
          <cell r="F5111" t="str">
            <v>B-6</v>
          </cell>
          <cell r="G5111" t="str">
            <v>ND</v>
          </cell>
          <cell r="I5111" t="str">
            <v>Energy</v>
          </cell>
          <cell r="J5111" t="str">
            <v>Summer</v>
          </cell>
          <cell r="K5111" t="str">
            <v>Peak</v>
          </cell>
          <cell r="O5111" t="str">
            <v>N/A</v>
          </cell>
          <cell r="T5111">
            <v>53715124.181650996</v>
          </cell>
        </row>
        <row r="5112">
          <cell r="F5112" t="str">
            <v>B-6</v>
          </cell>
          <cell r="G5112" t="str">
            <v>ND</v>
          </cell>
          <cell r="I5112" t="str">
            <v>Energy</v>
          </cell>
          <cell r="J5112" t="str">
            <v>Winter</v>
          </cell>
          <cell r="K5112" t="str">
            <v>Off Peak</v>
          </cell>
          <cell r="O5112" t="str">
            <v>N/A</v>
          </cell>
          <cell r="T5112">
            <v>280089734.45706403</v>
          </cell>
        </row>
        <row r="5113">
          <cell r="F5113" t="str">
            <v>B-6</v>
          </cell>
          <cell r="G5113" t="str">
            <v>ND</v>
          </cell>
          <cell r="I5113" t="str">
            <v>Energy</v>
          </cell>
          <cell r="J5113" t="str">
            <v>Winter</v>
          </cell>
          <cell r="K5113" t="str">
            <v>Part Peak</v>
          </cell>
          <cell r="O5113" t="str">
            <v>N/A</v>
          </cell>
          <cell r="T5113">
            <v>102362301.095881</v>
          </cell>
        </row>
        <row r="5114">
          <cell r="F5114" t="str">
            <v>B-6</v>
          </cell>
          <cell r="G5114" t="str">
            <v>ND</v>
          </cell>
          <cell r="I5114" t="str">
            <v>Energy</v>
          </cell>
          <cell r="J5114" t="str">
            <v>Winter</v>
          </cell>
          <cell r="K5114" t="str">
            <v>Super Off</v>
          </cell>
          <cell r="O5114" t="str">
            <v>N/A</v>
          </cell>
          <cell r="T5114">
            <v>-5182664.1621550024</v>
          </cell>
        </row>
        <row r="5115">
          <cell r="F5115" t="str">
            <v>B-6</v>
          </cell>
          <cell r="G5115" t="str">
            <v>NSGC</v>
          </cell>
          <cell r="I5115" t="str">
            <v>Energy</v>
          </cell>
          <cell r="J5115" t="str">
            <v>Summer</v>
          </cell>
          <cell r="K5115" t="str">
            <v>Off Peak</v>
          </cell>
          <cell r="O5115" t="str">
            <v>N/A</v>
          </cell>
          <cell r="T5115">
            <v>159242772.458895</v>
          </cell>
        </row>
        <row r="5116">
          <cell r="F5116" t="str">
            <v>B-6</v>
          </cell>
          <cell r="G5116" t="str">
            <v>NSGC</v>
          </cell>
          <cell r="I5116" t="str">
            <v>Energy</v>
          </cell>
          <cell r="J5116" t="str">
            <v>Summer</v>
          </cell>
          <cell r="K5116" t="str">
            <v>Peak</v>
          </cell>
          <cell r="O5116" t="str">
            <v>N/A</v>
          </cell>
          <cell r="T5116">
            <v>53715124.181650996</v>
          </cell>
        </row>
        <row r="5117">
          <cell r="F5117" t="str">
            <v>B-6</v>
          </cell>
          <cell r="G5117" t="str">
            <v>NSGC</v>
          </cell>
          <cell r="I5117" t="str">
            <v>Energy</v>
          </cell>
          <cell r="J5117" t="str">
            <v>Winter</v>
          </cell>
          <cell r="K5117" t="str">
            <v>Off Peak</v>
          </cell>
          <cell r="O5117" t="str">
            <v>N/A</v>
          </cell>
          <cell r="T5117">
            <v>280089734.45706403</v>
          </cell>
        </row>
        <row r="5118">
          <cell r="F5118" t="str">
            <v>B-6</v>
          </cell>
          <cell r="G5118" t="str">
            <v>NSGC</v>
          </cell>
          <cell r="I5118" t="str">
            <v>Energy</v>
          </cell>
          <cell r="J5118" t="str">
            <v>Winter</v>
          </cell>
          <cell r="K5118" t="str">
            <v>Part Peak</v>
          </cell>
          <cell r="O5118" t="str">
            <v>N/A</v>
          </cell>
          <cell r="T5118">
            <v>102362301.095881</v>
          </cell>
        </row>
        <row r="5119">
          <cell r="F5119" t="str">
            <v>B-6</v>
          </cell>
          <cell r="G5119" t="str">
            <v>NSGC</v>
          </cell>
          <cell r="I5119" t="str">
            <v>Energy</v>
          </cell>
          <cell r="J5119" t="str">
            <v>Winter</v>
          </cell>
          <cell r="K5119" t="str">
            <v>Super Off</v>
          </cell>
          <cell r="O5119" t="str">
            <v>N/A</v>
          </cell>
          <cell r="T5119">
            <v>-5182664.1621550024</v>
          </cell>
        </row>
        <row r="5120">
          <cell r="F5120" t="str">
            <v>B-6</v>
          </cell>
          <cell r="G5120" t="str">
            <v>PCIA</v>
          </cell>
          <cell r="I5120" t="str">
            <v>Pre-09</v>
          </cell>
          <cell r="J5120" t="str">
            <v>N/A</v>
          </cell>
          <cell r="K5120" t="str">
            <v>N/A</v>
          </cell>
          <cell r="O5120" t="str">
            <v>N/A</v>
          </cell>
          <cell r="T5120">
            <v>0</v>
          </cell>
        </row>
        <row r="5121">
          <cell r="F5121" t="str">
            <v>B-6</v>
          </cell>
          <cell r="G5121" t="str">
            <v>PCIA</v>
          </cell>
          <cell r="I5121" t="str">
            <v>Vin 09</v>
          </cell>
          <cell r="J5121" t="str">
            <v>N/A</v>
          </cell>
          <cell r="K5121" t="str">
            <v>N/A</v>
          </cell>
          <cell r="O5121" t="str">
            <v>N/A</v>
          </cell>
          <cell r="T5121">
            <v>0</v>
          </cell>
        </row>
        <row r="5122">
          <cell r="F5122" t="str">
            <v>B-6</v>
          </cell>
          <cell r="G5122" t="str">
            <v>PCIA</v>
          </cell>
          <cell r="I5122" t="str">
            <v>Vin 10</v>
          </cell>
          <cell r="J5122" t="str">
            <v>N/A</v>
          </cell>
          <cell r="K5122" t="str">
            <v>N/A</v>
          </cell>
          <cell r="O5122" t="str">
            <v>N/A</v>
          </cell>
          <cell r="T5122">
            <v>0</v>
          </cell>
        </row>
        <row r="5123">
          <cell r="F5123" t="str">
            <v>B-6</v>
          </cell>
          <cell r="G5123" t="str">
            <v>PCIA</v>
          </cell>
          <cell r="I5123" t="str">
            <v>Vin 11</v>
          </cell>
          <cell r="J5123" t="str">
            <v>N/A</v>
          </cell>
          <cell r="K5123" t="str">
            <v>N/A</v>
          </cell>
          <cell r="O5123" t="str">
            <v>N/A</v>
          </cell>
          <cell r="T5123">
            <v>0</v>
          </cell>
        </row>
        <row r="5124">
          <cell r="F5124" t="str">
            <v>B-6</v>
          </cell>
          <cell r="G5124" t="str">
            <v>PCIA</v>
          </cell>
          <cell r="I5124" t="str">
            <v>Vin 12</v>
          </cell>
          <cell r="J5124" t="str">
            <v>N/A</v>
          </cell>
          <cell r="K5124" t="str">
            <v>N/A</v>
          </cell>
          <cell r="O5124" t="str">
            <v>N/A</v>
          </cell>
          <cell r="T5124">
            <v>0</v>
          </cell>
        </row>
        <row r="5125">
          <cell r="F5125" t="str">
            <v>B-6</v>
          </cell>
          <cell r="G5125" t="str">
            <v>PCIA</v>
          </cell>
          <cell r="I5125" t="str">
            <v>Vin 13</v>
          </cell>
          <cell r="J5125" t="str">
            <v>N/A</v>
          </cell>
          <cell r="K5125" t="str">
            <v>N/A</v>
          </cell>
          <cell r="O5125" t="str">
            <v>N/A</v>
          </cell>
          <cell r="T5125">
            <v>0</v>
          </cell>
        </row>
        <row r="5126">
          <cell r="F5126" t="str">
            <v>B-6</v>
          </cell>
          <cell r="G5126" t="str">
            <v>PCIA</v>
          </cell>
          <cell r="I5126" t="str">
            <v>Vin 14</v>
          </cell>
          <cell r="J5126" t="str">
            <v>N/A</v>
          </cell>
          <cell r="K5126" t="str">
            <v>N/A</v>
          </cell>
          <cell r="O5126" t="str">
            <v>N/A</v>
          </cell>
          <cell r="T5126">
            <v>0</v>
          </cell>
        </row>
        <row r="5127">
          <cell r="F5127" t="str">
            <v>B-6</v>
          </cell>
          <cell r="G5127" t="str">
            <v>PCIA</v>
          </cell>
          <cell r="I5127" t="str">
            <v>Vin 15</v>
          </cell>
          <cell r="J5127" t="str">
            <v>N/A</v>
          </cell>
          <cell r="K5127" t="str">
            <v>N/A</v>
          </cell>
          <cell r="O5127" t="str">
            <v>N/A</v>
          </cell>
          <cell r="T5127">
            <v>0</v>
          </cell>
        </row>
        <row r="5128">
          <cell r="F5128" t="str">
            <v>B-6</v>
          </cell>
          <cell r="G5128" t="str">
            <v>PCIA</v>
          </cell>
          <cell r="I5128" t="str">
            <v>Vin 16</v>
          </cell>
          <cell r="J5128" t="str">
            <v>N/A</v>
          </cell>
          <cell r="K5128" t="str">
            <v>N/A</v>
          </cell>
          <cell r="O5128" t="str">
            <v>N/A</v>
          </cell>
          <cell r="T5128">
            <v>0</v>
          </cell>
        </row>
        <row r="5129">
          <cell r="F5129" t="str">
            <v>B-6</v>
          </cell>
          <cell r="G5129" t="str">
            <v>PCIA</v>
          </cell>
          <cell r="I5129" t="str">
            <v>Vin 17</v>
          </cell>
          <cell r="J5129" t="str">
            <v>N/A</v>
          </cell>
          <cell r="K5129" t="str">
            <v>N/A</v>
          </cell>
          <cell r="O5129" t="str">
            <v>N/A</v>
          </cell>
          <cell r="T5129">
            <v>0</v>
          </cell>
        </row>
        <row r="5130">
          <cell r="F5130" t="str">
            <v>B-6</v>
          </cell>
          <cell r="G5130" t="str">
            <v>PCIA</v>
          </cell>
          <cell r="I5130" t="str">
            <v>Vin 18</v>
          </cell>
          <cell r="J5130" t="str">
            <v>N/A</v>
          </cell>
          <cell r="K5130" t="str">
            <v>N/A</v>
          </cell>
          <cell r="O5130" t="str">
            <v>N/A</v>
          </cell>
          <cell r="T5130">
            <v>0</v>
          </cell>
        </row>
        <row r="5131">
          <cell r="F5131" t="str">
            <v>B-6</v>
          </cell>
          <cell r="G5131" t="str">
            <v>PCIA</v>
          </cell>
          <cell r="I5131" t="str">
            <v>Vin 19</v>
          </cell>
          <cell r="J5131" t="str">
            <v>N/A</v>
          </cell>
          <cell r="K5131" t="str">
            <v>N/A</v>
          </cell>
          <cell r="O5131" t="str">
            <v>N/A</v>
          </cell>
          <cell r="T5131">
            <v>0</v>
          </cell>
        </row>
        <row r="5132">
          <cell r="F5132" t="str">
            <v>B-6</v>
          </cell>
          <cell r="G5132" t="str">
            <v>PCIA</v>
          </cell>
          <cell r="I5132" t="str">
            <v>Vin 20</v>
          </cell>
          <cell r="J5132" t="str">
            <v>N/A</v>
          </cell>
          <cell r="K5132" t="str">
            <v>N/A</v>
          </cell>
          <cell r="O5132" t="str">
            <v>N/A</v>
          </cell>
          <cell r="T5132">
            <v>0</v>
          </cell>
        </row>
        <row r="5133">
          <cell r="F5133" t="str">
            <v>B-6</v>
          </cell>
          <cell r="G5133" t="str">
            <v>PCIA</v>
          </cell>
          <cell r="I5133" t="str">
            <v>Vin 21</v>
          </cell>
          <cell r="J5133" t="str">
            <v>N/A</v>
          </cell>
          <cell r="K5133" t="str">
            <v>N/A</v>
          </cell>
          <cell r="O5133" t="str">
            <v>N/A</v>
          </cell>
          <cell r="T5133">
            <v>0</v>
          </cell>
        </row>
        <row r="5134">
          <cell r="F5134" t="str">
            <v>B-6</v>
          </cell>
          <cell r="G5134" t="str">
            <v>PCIA</v>
          </cell>
          <cell r="I5134" t="str">
            <v>Vin Bund</v>
          </cell>
          <cell r="J5134" t="str">
            <v>N/A</v>
          </cell>
          <cell r="K5134" t="str">
            <v>N/A</v>
          </cell>
          <cell r="O5134" t="str">
            <v>N/A</v>
          </cell>
          <cell r="T5134">
            <v>0</v>
          </cell>
        </row>
        <row r="5135">
          <cell r="F5135" t="str">
            <v>B-6</v>
          </cell>
          <cell r="G5135" t="str">
            <v>PPP</v>
          </cell>
          <cell r="I5135" t="str">
            <v>DL</v>
          </cell>
          <cell r="J5135" t="str">
            <v>N/A</v>
          </cell>
          <cell r="K5135" t="str">
            <v>Peak</v>
          </cell>
          <cell r="O5135" t="str">
            <v>N/A</v>
          </cell>
          <cell r="T5135">
            <v>0</v>
          </cell>
        </row>
        <row r="5136">
          <cell r="F5136" t="str">
            <v>B-6</v>
          </cell>
          <cell r="G5136" t="str">
            <v>PPP</v>
          </cell>
          <cell r="I5136" t="str">
            <v>Energy</v>
          </cell>
          <cell r="J5136" t="str">
            <v>Summer</v>
          </cell>
          <cell r="K5136" t="str">
            <v>Off Peak</v>
          </cell>
          <cell r="O5136" t="str">
            <v>N/A</v>
          </cell>
          <cell r="T5136">
            <v>159242772.458895</v>
          </cell>
        </row>
        <row r="5137">
          <cell r="F5137" t="str">
            <v>B-6</v>
          </cell>
          <cell r="G5137" t="str">
            <v>PPP</v>
          </cell>
          <cell r="I5137" t="str">
            <v>Energy</v>
          </cell>
          <cell r="J5137" t="str">
            <v>Summer</v>
          </cell>
          <cell r="K5137" t="str">
            <v>Peak</v>
          </cell>
          <cell r="O5137" t="str">
            <v>N/A</v>
          </cell>
          <cell r="T5137">
            <v>53715124.181650996</v>
          </cell>
        </row>
        <row r="5138">
          <cell r="F5138" t="str">
            <v>B-6</v>
          </cell>
          <cell r="G5138" t="str">
            <v>PPP</v>
          </cell>
          <cell r="I5138" t="str">
            <v>Energy</v>
          </cell>
          <cell r="J5138" t="str">
            <v>Winter</v>
          </cell>
          <cell r="K5138" t="str">
            <v>Off Peak</v>
          </cell>
          <cell r="O5138" t="str">
            <v>N/A</v>
          </cell>
          <cell r="T5138">
            <v>280089734.45706403</v>
          </cell>
        </row>
        <row r="5139">
          <cell r="F5139" t="str">
            <v>B-6</v>
          </cell>
          <cell r="G5139" t="str">
            <v>PPP</v>
          </cell>
          <cell r="I5139" t="str">
            <v>Energy</v>
          </cell>
          <cell r="J5139" t="str">
            <v>Winter</v>
          </cell>
          <cell r="K5139" t="str">
            <v>Part Peak</v>
          </cell>
          <cell r="O5139" t="str">
            <v>N/A</v>
          </cell>
          <cell r="T5139">
            <v>102362301.095881</v>
          </cell>
        </row>
        <row r="5140">
          <cell r="F5140" t="str">
            <v>B-6</v>
          </cell>
          <cell r="G5140" t="str">
            <v>PPP</v>
          </cell>
          <cell r="I5140" t="str">
            <v>Energy</v>
          </cell>
          <cell r="J5140" t="str">
            <v>Winter</v>
          </cell>
          <cell r="K5140" t="str">
            <v>Super Off</v>
          </cell>
          <cell r="O5140" t="str">
            <v>N/A</v>
          </cell>
          <cell r="T5140">
            <v>-5182664.1621550024</v>
          </cell>
        </row>
        <row r="5141">
          <cell r="F5141" t="str">
            <v>B-6</v>
          </cell>
          <cell r="G5141" t="str">
            <v>PPP</v>
          </cell>
          <cell r="I5141" t="str">
            <v>Energy</v>
          </cell>
          <cell r="J5141" t="str">
            <v>Summer</v>
          </cell>
          <cell r="K5141" t="str">
            <v>Off Peak</v>
          </cell>
          <cell r="O5141" t="str">
            <v>N/A</v>
          </cell>
          <cell r="T5141">
            <v>159242772.458895</v>
          </cell>
        </row>
        <row r="5142">
          <cell r="F5142" t="str">
            <v>B-6</v>
          </cell>
          <cell r="G5142" t="str">
            <v>PPP</v>
          </cell>
          <cell r="I5142" t="str">
            <v>Energy</v>
          </cell>
          <cell r="J5142" t="str">
            <v>Summer</v>
          </cell>
          <cell r="K5142" t="str">
            <v>Peak</v>
          </cell>
          <cell r="O5142" t="str">
            <v>N/A</v>
          </cell>
          <cell r="T5142">
            <v>53715124.181650996</v>
          </cell>
        </row>
        <row r="5143">
          <cell r="F5143" t="str">
            <v>B-6</v>
          </cell>
          <cell r="G5143" t="str">
            <v>PPP</v>
          </cell>
          <cell r="I5143" t="str">
            <v>Energy</v>
          </cell>
          <cell r="J5143" t="str">
            <v>Winter</v>
          </cell>
          <cell r="K5143" t="str">
            <v>Off Peak</v>
          </cell>
          <cell r="O5143" t="str">
            <v>N/A</v>
          </cell>
          <cell r="T5143">
            <v>280089734.45706403</v>
          </cell>
        </row>
        <row r="5144">
          <cell r="F5144" t="str">
            <v>B-6</v>
          </cell>
          <cell r="G5144" t="str">
            <v>PPP</v>
          </cell>
          <cell r="I5144" t="str">
            <v>Energy</v>
          </cell>
          <cell r="J5144" t="str">
            <v>Winter</v>
          </cell>
          <cell r="K5144" t="str">
            <v>Part Peak</v>
          </cell>
          <cell r="O5144" t="str">
            <v>N/A</v>
          </cell>
          <cell r="T5144">
            <v>102362301.095881</v>
          </cell>
        </row>
        <row r="5145">
          <cell r="F5145" t="str">
            <v>B-6</v>
          </cell>
          <cell r="G5145" t="str">
            <v>PPP</v>
          </cell>
          <cell r="I5145" t="str">
            <v>Energy</v>
          </cell>
          <cell r="J5145" t="str">
            <v>Winter</v>
          </cell>
          <cell r="K5145" t="str">
            <v>Super Off</v>
          </cell>
          <cell r="O5145" t="str">
            <v>N/A</v>
          </cell>
          <cell r="T5145">
            <v>-5182664.1621550024</v>
          </cell>
        </row>
        <row r="5146">
          <cell r="F5146" t="str">
            <v>B-6</v>
          </cell>
          <cell r="G5146" t="str">
            <v>RS</v>
          </cell>
          <cell r="I5146" t="str">
            <v>Energy</v>
          </cell>
          <cell r="J5146" t="str">
            <v>Summer</v>
          </cell>
          <cell r="K5146" t="str">
            <v>Peak</v>
          </cell>
          <cell r="O5146" t="str">
            <v>N/A</v>
          </cell>
          <cell r="T5146">
            <v>53715124.181650996</v>
          </cell>
        </row>
        <row r="5147">
          <cell r="F5147" t="str">
            <v>B-6</v>
          </cell>
          <cell r="G5147" t="str">
            <v>RS</v>
          </cell>
          <cell r="I5147" t="str">
            <v>Energy</v>
          </cell>
          <cell r="J5147" t="str">
            <v>Summer</v>
          </cell>
          <cell r="K5147" t="str">
            <v>Off Peak</v>
          </cell>
          <cell r="O5147" t="str">
            <v>N/A</v>
          </cell>
          <cell r="T5147">
            <v>159242772.458895</v>
          </cell>
        </row>
        <row r="5148">
          <cell r="F5148" t="str">
            <v>B-6</v>
          </cell>
          <cell r="G5148" t="str">
            <v>RS</v>
          </cell>
          <cell r="I5148" t="str">
            <v>Energy</v>
          </cell>
          <cell r="J5148" t="str">
            <v>Winter</v>
          </cell>
          <cell r="K5148" t="str">
            <v>Part Peak</v>
          </cell>
          <cell r="O5148" t="str">
            <v>N/A</v>
          </cell>
          <cell r="T5148">
            <v>102362301.095881</v>
          </cell>
        </row>
        <row r="5149">
          <cell r="F5149" t="str">
            <v>B-6</v>
          </cell>
          <cell r="G5149" t="str">
            <v>RS</v>
          </cell>
          <cell r="I5149" t="str">
            <v>Energy</v>
          </cell>
          <cell r="J5149" t="str">
            <v>Winter</v>
          </cell>
          <cell r="K5149" t="str">
            <v>Off Peak</v>
          </cell>
          <cell r="O5149" t="str">
            <v>N/A</v>
          </cell>
          <cell r="T5149">
            <v>280089734.45706403</v>
          </cell>
        </row>
        <row r="5150">
          <cell r="F5150" t="str">
            <v>B-6</v>
          </cell>
          <cell r="G5150" t="str">
            <v>RS</v>
          </cell>
          <cell r="I5150" t="str">
            <v>Energy</v>
          </cell>
          <cell r="J5150" t="str">
            <v>Winter</v>
          </cell>
          <cell r="K5150" t="str">
            <v>Super Off</v>
          </cell>
          <cell r="O5150" t="str">
            <v>N/A</v>
          </cell>
          <cell r="T5150">
            <v>-5182664.1621550024</v>
          </cell>
        </row>
        <row r="5151">
          <cell r="F5151" t="str">
            <v>B-6</v>
          </cell>
          <cell r="G5151" t="str">
            <v>RS</v>
          </cell>
          <cell r="I5151" t="str">
            <v>Other Standby Revenue</v>
          </cell>
          <cell r="J5151" t="str">
            <v>N/A</v>
          </cell>
          <cell r="K5151" t="str">
            <v>N/A</v>
          </cell>
          <cell r="O5151" t="str">
            <v>N/A</v>
          </cell>
          <cell r="T5151">
            <v>2172.3494439999999</v>
          </cell>
        </row>
        <row r="5152">
          <cell r="F5152" t="str">
            <v>B-6</v>
          </cell>
          <cell r="G5152" t="str">
            <v>TRA</v>
          </cell>
          <cell r="I5152" t="str">
            <v>Energy</v>
          </cell>
          <cell r="J5152" t="str">
            <v>Summer</v>
          </cell>
          <cell r="K5152" t="str">
            <v>Off Peak</v>
          </cell>
          <cell r="O5152" t="str">
            <v>N/A</v>
          </cell>
          <cell r="T5152">
            <v>159242772.458895</v>
          </cell>
        </row>
        <row r="5153">
          <cell r="F5153" t="str">
            <v>B-6</v>
          </cell>
          <cell r="G5153" t="str">
            <v>TRA</v>
          </cell>
          <cell r="I5153" t="str">
            <v>Energy</v>
          </cell>
          <cell r="J5153" t="str">
            <v>Summer</v>
          </cell>
          <cell r="K5153" t="str">
            <v>Peak</v>
          </cell>
          <cell r="O5153" t="str">
            <v>N/A</v>
          </cell>
          <cell r="T5153">
            <v>53715124.181650996</v>
          </cell>
        </row>
        <row r="5154">
          <cell r="F5154" t="str">
            <v>B-6</v>
          </cell>
          <cell r="G5154" t="str">
            <v>TRA</v>
          </cell>
          <cell r="I5154" t="str">
            <v>Energy</v>
          </cell>
          <cell r="J5154" t="str">
            <v>Winter</v>
          </cell>
          <cell r="K5154" t="str">
            <v>Off Peak</v>
          </cell>
          <cell r="O5154" t="str">
            <v>N/A</v>
          </cell>
          <cell r="T5154">
            <v>280089734.45706403</v>
          </cell>
        </row>
        <row r="5155">
          <cell r="F5155" t="str">
            <v>B-6</v>
          </cell>
          <cell r="G5155" t="str">
            <v>TRA</v>
          </cell>
          <cell r="I5155" t="str">
            <v>Energy</v>
          </cell>
          <cell r="J5155" t="str">
            <v>Winter</v>
          </cell>
          <cell r="K5155" t="str">
            <v>Part Peak</v>
          </cell>
          <cell r="O5155" t="str">
            <v>N/A</v>
          </cell>
          <cell r="T5155">
            <v>102362301.095881</v>
          </cell>
        </row>
        <row r="5156">
          <cell r="F5156" t="str">
            <v>B-6</v>
          </cell>
          <cell r="G5156" t="str">
            <v>TRA</v>
          </cell>
          <cell r="I5156" t="str">
            <v>Energy</v>
          </cell>
          <cell r="J5156" t="str">
            <v>Winter</v>
          </cell>
          <cell r="K5156" t="str">
            <v>Super Off</v>
          </cell>
          <cell r="O5156" t="str">
            <v>N/A</v>
          </cell>
          <cell r="T5156">
            <v>-5182664.1621550024</v>
          </cell>
        </row>
        <row r="5157">
          <cell r="F5157" t="str">
            <v>B-6</v>
          </cell>
          <cell r="G5157" t="str">
            <v>TRA</v>
          </cell>
          <cell r="I5157" t="str">
            <v>Energy</v>
          </cell>
          <cell r="J5157" t="str">
            <v>Summer</v>
          </cell>
          <cell r="K5157" t="str">
            <v>Off Peak</v>
          </cell>
          <cell r="O5157" t="str">
            <v>N/A</v>
          </cell>
          <cell r="T5157">
            <v>159242772.458895</v>
          </cell>
        </row>
        <row r="5158">
          <cell r="F5158" t="str">
            <v>B-6</v>
          </cell>
          <cell r="G5158" t="str">
            <v>TRA</v>
          </cell>
          <cell r="I5158" t="str">
            <v>Energy</v>
          </cell>
          <cell r="J5158" t="str">
            <v>Summer</v>
          </cell>
          <cell r="K5158" t="str">
            <v>Peak</v>
          </cell>
          <cell r="O5158" t="str">
            <v>N/A</v>
          </cell>
          <cell r="T5158">
            <v>53715124.181650996</v>
          </cell>
        </row>
        <row r="5159">
          <cell r="F5159" t="str">
            <v>B-6</v>
          </cell>
          <cell r="G5159" t="str">
            <v>TRA</v>
          </cell>
          <cell r="I5159" t="str">
            <v>Energy</v>
          </cell>
          <cell r="J5159" t="str">
            <v>Winter</v>
          </cell>
          <cell r="K5159" t="str">
            <v>Off Peak</v>
          </cell>
          <cell r="O5159" t="str">
            <v>N/A</v>
          </cell>
          <cell r="T5159">
            <v>280089734.45706403</v>
          </cell>
        </row>
        <row r="5160">
          <cell r="F5160" t="str">
            <v>B-6</v>
          </cell>
          <cell r="G5160" t="str">
            <v>TRA</v>
          </cell>
          <cell r="I5160" t="str">
            <v>Energy</v>
          </cell>
          <cell r="J5160" t="str">
            <v>Winter</v>
          </cell>
          <cell r="K5160" t="str">
            <v>Part Peak</v>
          </cell>
          <cell r="O5160" t="str">
            <v>N/A</v>
          </cell>
          <cell r="T5160">
            <v>102362301.095881</v>
          </cell>
        </row>
        <row r="5161">
          <cell r="F5161" t="str">
            <v>B-6</v>
          </cell>
          <cell r="G5161" t="str">
            <v>TRA</v>
          </cell>
          <cell r="I5161" t="str">
            <v>Energy</v>
          </cell>
          <cell r="J5161" t="str">
            <v>Winter</v>
          </cell>
          <cell r="K5161" t="str">
            <v>Super Off</v>
          </cell>
          <cell r="O5161" t="str">
            <v>N/A</v>
          </cell>
          <cell r="T5161">
            <v>-5182664.1621550024</v>
          </cell>
        </row>
        <row r="5162">
          <cell r="F5162" t="str">
            <v>B-6</v>
          </cell>
          <cell r="G5162" t="str">
            <v>TRA</v>
          </cell>
          <cell r="I5162" t="str">
            <v>Energy</v>
          </cell>
          <cell r="J5162" t="str">
            <v>Summer</v>
          </cell>
          <cell r="K5162" t="str">
            <v>Off Peak</v>
          </cell>
          <cell r="O5162" t="str">
            <v>N/A</v>
          </cell>
          <cell r="T5162">
            <v>159242772.458895</v>
          </cell>
        </row>
        <row r="5163">
          <cell r="F5163" t="str">
            <v>B-6</v>
          </cell>
          <cell r="G5163" t="str">
            <v>TRA</v>
          </cell>
          <cell r="I5163" t="str">
            <v>Energy</v>
          </cell>
          <cell r="J5163" t="str">
            <v>Summer</v>
          </cell>
          <cell r="K5163" t="str">
            <v>Peak</v>
          </cell>
          <cell r="O5163" t="str">
            <v>N/A</v>
          </cell>
          <cell r="T5163">
            <v>53715124.181650996</v>
          </cell>
        </row>
        <row r="5164">
          <cell r="F5164" t="str">
            <v>B-6</v>
          </cell>
          <cell r="G5164" t="str">
            <v>TRA</v>
          </cell>
          <cell r="I5164" t="str">
            <v>Energy</v>
          </cell>
          <cell r="J5164" t="str">
            <v>Winter</v>
          </cell>
          <cell r="K5164" t="str">
            <v>Off Peak</v>
          </cell>
          <cell r="O5164" t="str">
            <v>N/A</v>
          </cell>
          <cell r="T5164">
            <v>280089734.45706403</v>
          </cell>
        </row>
        <row r="5165">
          <cell r="F5165" t="str">
            <v>B-6</v>
          </cell>
          <cell r="G5165" t="str">
            <v>TRA</v>
          </cell>
          <cell r="I5165" t="str">
            <v>Energy</v>
          </cell>
          <cell r="J5165" t="str">
            <v>Winter</v>
          </cell>
          <cell r="K5165" t="str">
            <v>Part Peak</v>
          </cell>
          <cell r="O5165" t="str">
            <v>N/A</v>
          </cell>
          <cell r="T5165">
            <v>102362301.095881</v>
          </cell>
        </row>
        <row r="5166">
          <cell r="F5166" t="str">
            <v>B-6</v>
          </cell>
          <cell r="G5166" t="str">
            <v>TRA</v>
          </cell>
          <cell r="I5166" t="str">
            <v>Energy</v>
          </cell>
          <cell r="J5166" t="str">
            <v>Winter</v>
          </cell>
          <cell r="K5166" t="str">
            <v>Super Off</v>
          </cell>
          <cell r="O5166" t="str">
            <v>N/A</v>
          </cell>
          <cell r="T5166">
            <v>-5182664.1621550024</v>
          </cell>
        </row>
        <row r="5167">
          <cell r="F5167" t="str">
            <v>B-6</v>
          </cell>
          <cell r="G5167" t="str">
            <v>Trans</v>
          </cell>
          <cell r="I5167" t="str">
            <v>Energy</v>
          </cell>
          <cell r="J5167" t="str">
            <v>Summer</v>
          </cell>
          <cell r="K5167" t="str">
            <v>Off Peak</v>
          </cell>
          <cell r="O5167" t="str">
            <v>N/A</v>
          </cell>
          <cell r="T5167">
            <v>159242772.458895</v>
          </cell>
        </row>
        <row r="5168">
          <cell r="F5168" t="str">
            <v>B-6</v>
          </cell>
          <cell r="G5168" t="str">
            <v>Trans</v>
          </cell>
          <cell r="I5168" t="str">
            <v>Energy</v>
          </cell>
          <cell r="J5168" t="str">
            <v>Summer</v>
          </cell>
          <cell r="K5168" t="str">
            <v>Peak</v>
          </cell>
          <cell r="O5168" t="str">
            <v>N/A</v>
          </cell>
          <cell r="T5168">
            <v>53715124.181650996</v>
          </cell>
        </row>
        <row r="5169">
          <cell r="F5169" t="str">
            <v>B-6</v>
          </cell>
          <cell r="G5169" t="str">
            <v>Trans</v>
          </cell>
          <cell r="I5169" t="str">
            <v>Energy</v>
          </cell>
          <cell r="J5169" t="str">
            <v>Winter</v>
          </cell>
          <cell r="K5169" t="str">
            <v>Off Peak</v>
          </cell>
          <cell r="O5169" t="str">
            <v>N/A</v>
          </cell>
          <cell r="T5169">
            <v>280089734.45706403</v>
          </cell>
        </row>
        <row r="5170">
          <cell r="F5170" t="str">
            <v>B-6</v>
          </cell>
          <cell r="G5170" t="str">
            <v>Trans</v>
          </cell>
          <cell r="I5170" t="str">
            <v>Energy</v>
          </cell>
          <cell r="J5170" t="str">
            <v>Winter</v>
          </cell>
          <cell r="K5170" t="str">
            <v>Part Peak</v>
          </cell>
          <cell r="O5170" t="str">
            <v>N/A</v>
          </cell>
          <cell r="T5170">
            <v>102362301.095881</v>
          </cell>
        </row>
        <row r="5171">
          <cell r="F5171" t="str">
            <v>B-6</v>
          </cell>
          <cell r="G5171" t="str">
            <v>Trans</v>
          </cell>
          <cell r="I5171" t="str">
            <v>Energy</v>
          </cell>
          <cell r="J5171" t="str">
            <v>Winter</v>
          </cell>
          <cell r="K5171" t="str">
            <v>Super Off</v>
          </cell>
          <cell r="O5171" t="str">
            <v>N/A</v>
          </cell>
          <cell r="T5171">
            <v>-5182664.1621550024</v>
          </cell>
        </row>
        <row r="5172">
          <cell r="F5172" t="str">
            <v>B-6</v>
          </cell>
          <cell r="G5172" t="str">
            <v>Trans</v>
          </cell>
          <cell r="I5172" t="str">
            <v>Other Standby Revenue</v>
          </cell>
          <cell r="J5172" t="str">
            <v>N/A</v>
          </cell>
          <cell r="K5172" t="str">
            <v>N/A</v>
          </cell>
          <cell r="O5172" t="str">
            <v>N/A</v>
          </cell>
          <cell r="T5172">
            <v>2172.3494439999999</v>
          </cell>
        </row>
        <row r="5173">
          <cell r="F5173" t="str">
            <v>B-6</v>
          </cell>
          <cell r="G5173" t="str">
            <v>RB</v>
          </cell>
          <cell r="I5173" t="str">
            <v>DL</v>
          </cell>
          <cell r="J5173" t="str">
            <v>N/A</v>
          </cell>
          <cell r="K5173" t="str">
            <v>N/A</v>
          </cell>
          <cell r="O5173" t="str">
            <v>N/A</v>
          </cell>
          <cell r="T5173">
            <v>0</v>
          </cell>
        </row>
        <row r="5174">
          <cell r="F5174" t="str">
            <v>B-6</v>
          </cell>
          <cell r="G5174" t="str">
            <v>RB</v>
          </cell>
          <cell r="I5174" t="str">
            <v>Energy</v>
          </cell>
          <cell r="J5174" t="str">
            <v>Summer</v>
          </cell>
          <cell r="K5174" t="str">
            <v>Off Peak</v>
          </cell>
          <cell r="O5174" t="str">
            <v>N/A</v>
          </cell>
          <cell r="T5174">
            <v>159242772.458895</v>
          </cell>
        </row>
        <row r="5175">
          <cell r="F5175" t="str">
            <v>B-6</v>
          </cell>
          <cell r="G5175" t="str">
            <v>RB</v>
          </cell>
          <cell r="I5175" t="str">
            <v>Energy</v>
          </cell>
          <cell r="J5175" t="str">
            <v>Summer</v>
          </cell>
          <cell r="K5175" t="str">
            <v>Peak</v>
          </cell>
          <cell r="O5175" t="str">
            <v>N/A</v>
          </cell>
          <cell r="T5175">
            <v>53715124.181650996</v>
          </cell>
        </row>
        <row r="5176">
          <cell r="F5176" t="str">
            <v>B-6</v>
          </cell>
          <cell r="G5176" t="str">
            <v>RB</v>
          </cell>
          <cell r="I5176" t="str">
            <v>Energy</v>
          </cell>
          <cell r="J5176" t="str">
            <v>Winter</v>
          </cell>
          <cell r="K5176" t="str">
            <v>Off Peak</v>
          </cell>
          <cell r="O5176" t="str">
            <v>N/A</v>
          </cell>
          <cell r="T5176">
            <v>280089734.45706403</v>
          </cell>
        </row>
        <row r="5177">
          <cell r="F5177" t="str">
            <v>B-6</v>
          </cell>
          <cell r="G5177" t="str">
            <v>RB</v>
          </cell>
          <cell r="I5177" t="str">
            <v>Energy</v>
          </cell>
          <cell r="J5177" t="str">
            <v>Winter</v>
          </cell>
          <cell r="K5177" t="str">
            <v>Part Peak</v>
          </cell>
          <cell r="O5177" t="str">
            <v>N/A</v>
          </cell>
          <cell r="T5177">
            <v>102362301.095881</v>
          </cell>
        </row>
        <row r="5178">
          <cell r="F5178" t="str">
            <v>B-6</v>
          </cell>
          <cell r="G5178" t="str">
            <v>RB</v>
          </cell>
          <cell r="I5178" t="str">
            <v>Energy</v>
          </cell>
          <cell r="J5178" t="str">
            <v>Winter</v>
          </cell>
          <cell r="K5178" t="str">
            <v>Super Off</v>
          </cell>
          <cell r="O5178" t="str">
            <v>N/A</v>
          </cell>
          <cell r="T5178">
            <v>-5182664.1621550024</v>
          </cell>
        </row>
        <row r="5179">
          <cell r="F5179" t="str">
            <v>B-6</v>
          </cell>
          <cell r="G5179" t="str">
            <v>RBC</v>
          </cell>
          <cell r="I5179" t="str">
            <v>DL</v>
          </cell>
          <cell r="J5179" t="str">
            <v>N/A</v>
          </cell>
          <cell r="K5179" t="str">
            <v>N/A</v>
          </cell>
          <cell r="O5179" t="str">
            <v>N/A</v>
          </cell>
          <cell r="T5179">
            <v>0</v>
          </cell>
        </row>
        <row r="5180">
          <cell r="F5180" t="str">
            <v>B-6</v>
          </cell>
          <cell r="G5180" t="str">
            <v>RBC</v>
          </cell>
          <cell r="I5180" t="str">
            <v>Energy</v>
          </cell>
          <cell r="J5180" t="str">
            <v>Summer</v>
          </cell>
          <cell r="K5180" t="str">
            <v>Off Peak</v>
          </cell>
          <cell r="O5180" t="str">
            <v>N/A</v>
          </cell>
          <cell r="T5180">
            <v>159242772.458895</v>
          </cell>
        </row>
        <row r="5181">
          <cell r="F5181" t="str">
            <v>B-6</v>
          </cell>
          <cell r="G5181" t="str">
            <v>RBC</v>
          </cell>
          <cell r="I5181" t="str">
            <v>Energy</v>
          </cell>
          <cell r="J5181" t="str">
            <v>Summer</v>
          </cell>
          <cell r="K5181" t="str">
            <v>Peak</v>
          </cell>
          <cell r="O5181" t="str">
            <v>N/A</v>
          </cell>
          <cell r="T5181">
            <v>53715124.181650996</v>
          </cell>
        </row>
        <row r="5182">
          <cell r="F5182" t="str">
            <v>B-6</v>
          </cell>
          <cell r="G5182" t="str">
            <v>RBC</v>
          </cell>
          <cell r="I5182" t="str">
            <v>Energy</v>
          </cell>
          <cell r="J5182" t="str">
            <v>Winter</v>
          </cell>
          <cell r="K5182" t="str">
            <v>Off Peak</v>
          </cell>
          <cell r="O5182" t="str">
            <v>N/A</v>
          </cell>
          <cell r="T5182">
            <v>280089734.45706403</v>
          </cell>
        </row>
        <row r="5183">
          <cell r="F5183" t="str">
            <v>B-6</v>
          </cell>
          <cell r="G5183" t="str">
            <v>RBC</v>
          </cell>
          <cell r="I5183" t="str">
            <v>Energy</v>
          </cell>
          <cell r="J5183" t="str">
            <v>Winter</v>
          </cell>
          <cell r="K5183" t="str">
            <v>Part Peak</v>
          </cell>
          <cell r="O5183" t="str">
            <v>N/A</v>
          </cell>
          <cell r="T5183">
            <v>102362301.095881</v>
          </cell>
        </row>
        <row r="5184">
          <cell r="F5184" t="str">
            <v>B-6</v>
          </cell>
          <cell r="G5184" t="str">
            <v>RBC</v>
          </cell>
          <cell r="I5184" t="str">
            <v>Energy</v>
          </cell>
          <cell r="J5184" t="str">
            <v>Winter</v>
          </cell>
          <cell r="K5184" t="str">
            <v>Super Off</v>
          </cell>
          <cell r="O5184" t="str">
            <v>N/A</v>
          </cell>
          <cell r="T5184">
            <v>-5182664.1621550024</v>
          </cell>
        </row>
        <row r="5185">
          <cell r="F5185" t="str">
            <v>B-6</v>
          </cell>
          <cell r="G5185" t="str">
            <v>WH</v>
          </cell>
          <cell r="I5185" t="str">
            <v>DL</v>
          </cell>
          <cell r="J5185" t="str">
            <v>N/A</v>
          </cell>
          <cell r="K5185" t="str">
            <v>N/A</v>
          </cell>
          <cell r="O5185" t="str">
            <v>N/A</v>
          </cell>
          <cell r="T5185">
            <v>0</v>
          </cell>
        </row>
        <row r="5186">
          <cell r="F5186" t="str">
            <v>B-6</v>
          </cell>
          <cell r="G5186" t="str">
            <v>WH</v>
          </cell>
          <cell r="I5186" t="str">
            <v>Energy</v>
          </cell>
          <cell r="J5186" t="str">
            <v>Summer</v>
          </cell>
          <cell r="K5186" t="str">
            <v>Off Peak</v>
          </cell>
          <cell r="O5186" t="str">
            <v>N/A</v>
          </cell>
          <cell r="T5186">
            <v>159242772.458895</v>
          </cell>
        </row>
        <row r="5187">
          <cell r="F5187" t="str">
            <v>B-6</v>
          </cell>
          <cell r="G5187" t="str">
            <v>WH</v>
          </cell>
          <cell r="I5187" t="str">
            <v>Energy</v>
          </cell>
          <cell r="J5187" t="str">
            <v>Summer</v>
          </cell>
          <cell r="K5187" t="str">
            <v>Peak</v>
          </cell>
          <cell r="O5187" t="str">
            <v>N/A</v>
          </cell>
          <cell r="T5187">
            <v>53715124.181650996</v>
          </cell>
        </row>
        <row r="5188">
          <cell r="F5188" t="str">
            <v>B-6</v>
          </cell>
          <cell r="G5188" t="str">
            <v>WH</v>
          </cell>
          <cell r="I5188" t="str">
            <v>Energy</v>
          </cell>
          <cell r="J5188" t="str">
            <v>Winter</v>
          </cell>
          <cell r="K5188" t="str">
            <v>Off Peak</v>
          </cell>
          <cell r="O5188" t="str">
            <v>N/A</v>
          </cell>
          <cell r="T5188">
            <v>280089734.45706403</v>
          </cell>
        </row>
        <row r="5189">
          <cell r="F5189" t="str">
            <v>B-6</v>
          </cell>
          <cell r="G5189" t="str">
            <v>WH</v>
          </cell>
          <cell r="I5189" t="str">
            <v>Energy</v>
          </cell>
          <cell r="J5189" t="str">
            <v>Winter</v>
          </cell>
          <cell r="K5189" t="str">
            <v>Part Peak</v>
          </cell>
          <cell r="O5189" t="str">
            <v>N/A</v>
          </cell>
          <cell r="T5189">
            <v>102362301.095881</v>
          </cell>
        </row>
        <row r="5190">
          <cell r="F5190" t="str">
            <v>B-6</v>
          </cell>
          <cell r="G5190" t="str">
            <v>WH</v>
          </cell>
          <cell r="I5190" t="str">
            <v>Energy</v>
          </cell>
          <cell r="J5190" t="str">
            <v>Winter</v>
          </cell>
          <cell r="K5190" t="str">
            <v>Super Off</v>
          </cell>
          <cell r="O5190" t="str">
            <v>N/A</v>
          </cell>
          <cell r="T5190">
            <v>-5182664.1621550024</v>
          </cell>
        </row>
        <row r="5191">
          <cell r="F5191" t="str">
            <v>B-6</v>
          </cell>
          <cell r="G5191" t="str">
            <v>AB32 Credit</v>
          </cell>
          <cell r="I5191" t="str">
            <v>Energy</v>
          </cell>
          <cell r="J5191" t="str">
            <v>Summer</v>
          </cell>
          <cell r="K5191" t="str">
            <v>Off Peak</v>
          </cell>
          <cell r="O5191" t="str">
            <v>C</v>
          </cell>
          <cell r="T5191">
            <v>10284.446141519657</v>
          </cell>
        </row>
        <row r="5192">
          <cell r="F5192" t="str">
            <v>B-6</v>
          </cell>
          <cell r="G5192" t="str">
            <v>AB32 Credit</v>
          </cell>
          <cell r="I5192" t="str">
            <v>Energy</v>
          </cell>
          <cell r="J5192" t="str">
            <v>Summer</v>
          </cell>
          <cell r="K5192" t="str">
            <v>Peak</v>
          </cell>
          <cell r="O5192" t="str">
            <v>C</v>
          </cell>
          <cell r="T5192">
            <v>4148.5860652918182</v>
          </cell>
        </row>
        <row r="5193">
          <cell r="F5193" t="str">
            <v>B-6</v>
          </cell>
          <cell r="G5193" t="str">
            <v>AB32 Credit</v>
          </cell>
          <cell r="I5193" t="str">
            <v>Energy</v>
          </cell>
          <cell r="J5193" t="str">
            <v>Winter</v>
          </cell>
          <cell r="K5193" t="str">
            <v>Off Peak</v>
          </cell>
          <cell r="O5193" t="str">
            <v>C</v>
          </cell>
          <cell r="T5193">
            <v>35089.197768489204</v>
          </cell>
        </row>
        <row r="5194">
          <cell r="F5194" t="str">
            <v>B-6</v>
          </cell>
          <cell r="G5194" t="str">
            <v>AB32 Credit</v>
          </cell>
          <cell r="I5194" t="str">
            <v>Energy</v>
          </cell>
          <cell r="J5194" t="str">
            <v>Winter</v>
          </cell>
          <cell r="K5194" t="str">
            <v>Part Peak</v>
          </cell>
          <cell r="O5194" t="str">
            <v>C</v>
          </cell>
          <cell r="T5194">
            <v>12910.504027212774</v>
          </cell>
        </row>
        <row r="5195">
          <cell r="F5195" t="str">
            <v>B-6</v>
          </cell>
          <cell r="G5195" t="str">
            <v>AB32 Credit</v>
          </cell>
          <cell r="I5195" t="str">
            <v>Energy</v>
          </cell>
          <cell r="J5195" t="str">
            <v>Winter</v>
          </cell>
          <cell r="K5195" t="str">
            <v>Super Off</v>
          </cell>
          <cell r="O5195" t="str">
            <v>C</v>
          </cell>
          <cell r="T5195">
            <v>-10595.058730837532</v>
          </cell>
        </row>
        <row r="5196">
          <cell r="F5196" t="str">
            <v>B-6</v>
          </cell>
          <cell r="G5196" t="str">
            <v>AB32 Credit</v>
          </cell>
          <cell r="I5196" t="str">
            <v>Energy</v>
          </cell>
          <cell r="J5196" t="str">
            <v>Summer</v>
          </cell>
          <cell r="K5196" t="str">
            <v>Off Peak</v>
          </cell>
          <cell r="O5196" t="str">
            <v>C</v>
          </cell>
          <cell r="T5196">
            <v>465253.81457143137</v>
          </cell>
        </row>
        <row r="5197">
          <cell r="F5197" t="str">
            <v>B-6</v>
          </cell>
          <cell r="G5197" t="str">
            <v>AB32 Credit</v>
          </cell>
          <cell r="I5197" t="str">
            <v>Energy</v>
          </cell>
          <cell r="J5197" t="str">
            <v>Summer</v>
          </cell>
          <cell r="K5197" t="str">
            <v>Peak</v>
          </cell>
          <cell r="O5197" t="str">
            <v>C</v>
          </cell>
          <cell r="T5197">
            <v>187676.17287261129</v>
          </cell>
        </row>
        <row r="5198">
          <cell r="F5198" t="str">
            <v>B-6</v>
          </cell>
          <cell r="G5198" t="str">
            <v>AB32 Credit</v>
          </cell>
          <cell r="I5198" t="str">
            <v>Energy</v>
          </cell>
          <cell r="J5198" t="str">
            <v>Winter</v>
          </cell>
          <cell r="K5198" t="str">
            <v>Off Peak</v>
          </cell>
          <cell r="O5198" t="str">
            <v>C</v>
          </cell>
          <cell r="T5198">
            <v>1587385.7364212587</v>
          </cell>
        </row>
        <row r="5199">
          <cell r="F5199" t="str">
            <v>B-6</v>
          </cell>
          <cell r="G5199" t="str">
            <v>AB32 Credit</v>
          </cell>
          <cell r="I5199" t="str">
            <v>Energy</v>
          </cell>
          <cell r="J5199" t="str">
            <v>Winter</v>
          </cell>
          <cell r="K5199" t="str">
            <v>Part Peak</v>
          </cell>
          <cell r="O5199" t="str">
            <v>C</v>
          </cell>
          <cell r="T5199">
            <v>584052.96347956848</v>
          </cell>
        </row>
        <row r="5200">
          <cell r="F5200" t="str">
            <v>B-6</v>
          </cell>
          <cell r="G5200" t="str">
            <v>AB32 Credit</v>
          </cell>
          <cell r="I5200" t="str">
            <v>Energy</v>
          </cell>
          <cell r="J5200" t="str">
            <v>Winter</v>
          </cell>
          <cell r="K5200" t="str">
            <v>Super Off</v>
          </cell>
          <cell r="O5200" t="str">
            <v>C</v>
          </cell>
          <cell r="T5200">
            <v>-479305.48930874444</v>
          </cell>
        </row>
        <row r="5201">
          <cell r="F5201" t="str">
            <v>B-6</v>
          </cell>
          <cell r="G5201" t="str">
            <v>CTC</v>
          </cell>
          <cell r="I5201" t="str">
            <v>Energy</v>
          </cell>
          <cell r="J5201" t="str">
            <v>Summer</v>
          </cell>
          <cell r="K5201" t="str">
            <v>Off Peak</v>
          </cell>
          <cell r="O5201" t="str">
            <v>C</v>
          </cell>
          <cell r="T5201">
            <v>284913.43511700002</v>
          </cell>
        </row>
        <row r="5202">
          <cell r="F5202" t="str">
            <v>B-6</v>
          </cell>
          <cell r="G5202" t="str">
            <v>CTC</v>
          </cell>
          <cell r="I5202" t="str">
            <v>Energy</v>
          </cell>
          <cell r="J5202" t="str">
            <v>Summer</v>
          </cell>
          <cell r="K5202" t="str">
            <v>Peak</v>
          </cell>
          <cell r="O5202" t="str">
            <v>C</v>
          </cell>
          <cell r="T5202">
            <v>134682.612162</v>
          </cell>
        </row>
        <row r="5203">
          <cell r="F5203" t="str">
            <v>B-6</v>
          </cell>
          <cell r="G5203" t="str">
            <v>CTC</v>
          </cell>
          <cell r="I5203" t="str">
            <v>Energy</v>
          </cell>
          <cell r="J5203" t="str">
            <v>Winter</v>
          </cell>
          <cell r="K5203" t="str">
            <v>Off Peak</v>
          </cell>
          <cell r="O5203" t="str">
            <v>C</v>
          </cell>
          <cell r="T5203">
            <v>806652.52270600002</v>
          </cell>
        </row>
        <row r="5204">
          <cell r="F5204" t="str">
            <v>B-6</v>
          </cell>
          <cell r="G5204" t="str">
            <v>CTC</v>
          </cell>
          <cell r="I5204" t="str">
            <v>Energy</v>
          </cell>
          <cell r="J5204" t="str">
            <v>Winter</v>
          </cell>
          <cell r="K5204" t="str">
            <v>Part Peak</v>
          </cell>
          <cell r="O5204" t="str">
            <v>C</v>
          </cell>
          <cell r="T5204">
            <v>318887.325052</v>
          </cell>
        </row>
        <row r="5205">
          <cell r="F5205" t="str">
            <v>B-6</v>
          </cell>
          <cell r="G5205" t="str">
            <v>CTC</v>
          </cell>
          <cell r="I5205" t="str">
            <v>Energy</v>
          </cell>
          <cell r="J5205" t="str">
            <v>Winter</v>
          </cell>
          <cell r="K5205" t="str">
            <v>Super Off</v>
          </cell>
          <cell r="O5205" t="str">
            <v>C</v>
          </cell>
          <cell r="T5205">
            <v>28743.584329999998</v>
          </cell>
        </row>
        <row r="5206">
          <cell r="F5206" t="str">
            <v>B-6</v>
          </cell>
          <cell r="G5206" t="str">
            <v>Distribution</v>
          </cell>
          <cell r="I5206" t="str">
            <v>Customer</v>
          </cell>
          <cell r="J5206" t="str">
            <v>Summer</v>
          </cell>
          <cell r="K5206" t="str">
            <v>Polyphase</v>
          </cell>
          <cell r="O5206" t="str">
            <v>C</v>
          </cell>
          <cell r="T5206">
            <v>85.901805999999993</v>
          </cell>
        </row>
        <row r="5207">
          <cell r="F5207" t="str">
            <v>B-6</v>
          </cell>
          <cell r="G5207" t="str">
            <v>Distribution</v>
          </cell>
          <cell r="I5207" t="str">
            <v>Customer</v>
          </cell>
          <cell r="J5207" t="str">
            <v>Summer</v>
          </cell>
          <cell r="K5207" t="str">
            <v>Single-Phase</v>
          </cell>
          <cell r="O5207" t="str">
            <v>C</v>
          </cell>
          <cell r="T5207">
            <v>116.323655</v>
          </cell>
        </row>
        <row r="5208">
          <cell r="F5208" t="str">
            <v>B-6</v>
          </cell>
          <cell r="G5208" t="str">
            <v>Distribution</v>
          </cell>
          <cell r="I5208" t="str">
            <v>Customer</v>
          </cell>
          <cell r="J5208" t="str">
            <v>Winter</v>
          </cell>
          <cell r="K5208" t="str">
            <v>Polyphase</v>
          </cell>
          <cell r="O5208" t="str">
            <v>C</v>
          </cell>
          <cell r="T5208">
            <v>162.07112799999999</v>
          </cell>
        </row>
        <row r="5209">
          <cell r="F5209" t="str">
            <v>B-6</v>
          </cell>
          <cell r="G5209" t="str">
            <v>Distribution</v>
          </cell>
          <cell r="I5209" t="str">
            <v>Customer</v>
          </cell>
          <cell r="J5209" t="str">
            <v>Winter</v>
          </cell>
          <cell r="K5209" t="str">
            <v>Single-Phase</v>
          </cell>
          <cell r="O5209" t="str">
            <v>C</v>
          </cell>
          <cell r="T5209">
            <v>231.59763900000002</v>
          </cell>
        </row>
        <row r="5210">
          <cell r="F5210" t="str">
            <v>B-6</v>
          </cell>
          <cell r="G5210" t="str">
            <v>Distribution</v>
          </cell>
          <cell r="I5210" t="str">
            <v>Energy</v>
          </cell>
          <cell r="J5210" t="str">
            <v>Summer</v>
          </cell>
          <cell r="K5210" t="str">
            <v>Off Peak</v>
          </cell>
          <cell r="O5210" t="str">
            <v>C</v>
          </cell>
          <cell r="T5210">
            <v>284913.43511700002</v>
          </cell>
        </row>
        <row r="5211">
          <cell r="F5211" t="str">
            <v>B-6</v>
          </cell>
          <cell r="G5211" t="str">
            <v>Distribution</v>
          </cell>
          <cell r="I5211" t="str">
            <v>Energy</v>
          </cell>
          <cell r="J5211" t="str">
            <v>Summer</v>
          </cell>
          <cell r="K5211" t="str">
            <v>Peak</v>
          </cell>
          <cell r="O5211" t="str">
            <v>C</v>
          </cell>
          <cell r="T5211">
            <v>134682.612162</v>
          </cell>
        </row>
        <row r="5212">
          <cell r="F5212" t="str">
            <v>B-6</v>
          </cell>
          <cell r="G5212" t="str">
            <v>Distribution</v>
          </cell>
          <cell r="I5212" t="str">
            <v>Energy</v>
          </cell>
          <cell r="J5212" t="str">
            <v>Winter</v>
          </cell>
          <cell r="K5212" t="str">
            <v>Off Peak</v>
          </cell>
          <cell r="O5212" t="str">
            <v>C</v>
          </cell>
          <cell r="T5212">
            <v>806652.52270600002</v>
          </cell>
        </row>
        <row r="5213">
          <cell r="F5213" t="str">
            <v>B-6</v>
          </cell>
          <cell r="G5213" t="str">
            <v>Distribution</v>
          </cell>
          <cell r="I5213" t="str">
            <v>Energy</v>
          </cell>
          <cell r="J5213" t="str">
            <v>Winter</v>
          </cell>
          <cell r="K5213" t="str">
            <v>Part Peak</v>
          </cell>
          <cell r="O5213" t="str">
            <v>C</v>
          </cell>
          <cell r="T5213">
            <v>318887.325052</v>
          </cell>
        </row>
        <row r="5214">
          <cell r="F5214" t="str">
            <v>B-6</v>
          </cell>
          <cell r="G5214" t="str">
            <v>Distribution</v>
          </cell>
          <cell r="I5214" t="str">
            <v>Energy</v>
          </cell>
          <cell r="J5214" t="str">
            <v>Winter</v>
          </cell>
          <cell r="K5214" t="str">
            <v>Super Off</v>
          </cell>
          <cell r="O5214" t="str">
            <v>C</v>
          </cell>
          <cell r="T5214">
            <v>28743.584329999998</v>
          </cell>
        </row>
        <row r="5215">
          <cell r="F5215" t="str">
            <v>B-6</v>
          </cell>
          <cell r="G5215" t="str">
            <v>Distribution</v>
          </cell>
          <cell r="I5215" t="str">
            <v>Energy</v>
          </cell>
          <cell r="J5215" t="str">
            <v>Summer</v>
          </cell>
          <cell r="K5215" t="str">
            <v>Off Peak</v>
          </cell>
          <cell r="O5215" t="str">
            <v>C</v>
          </cell>
          <cell r="T5215">
            <v>284913.43511700002</v>
          </cell>
        </row>
        <row r="5216">
          <cell r="F5216" t="str">
            <v>B-6</v>
          </cell>
          <cell r="G5216" t="str">
            <v>Distribution</v>
          </cell>
          <cell r="I5216" t="str">
            <v>Energy</v>
          </cell>
          <cell r="J5216" t="str">
            <v>Summer</v>
          </cell>
          <cell r="K5216" t="str">
            <v>Peak</v>
          </cell>
          <cell r="O5216" t="str">
            <v>C</v>
          </cell>
          <cell r="T5216">
            <v>134682.612162</v>
          </cell>
        </row>
        <row r="5217">
          <cell r="F5217" t="str">
            <v>B-6</v>
          </cell>
          <cell r="G5217" t="str">
            <v>Distribution</v>
          </cell>
          <cell r="I5217" t="str">
            <v>Energy</v>
          </cell>
          <cell r="J5217" t="str">
            <v>Winter</v>
          </cell>
          <cell r="K5217" t="str">
            <v>Off Peak</v>
          </cell>
          <cell r="O5217" t="str">
            <v>C</v>
          </cell>
          <cell r="T5217">
            <v>806652.52270600002</v>
          </cell>
        </row>
        <row r="5218">
          <cell r="F5218" t="str">
            <v>B-6</v>
          </cell>
          <cell r="G5218" t="str">
            <v>Distribution</v>
          </cell>
          <cell r="I5218" t="str">
            <v>Energy</v>
          </cell>
          <cell r="J5218" t="str">
            <v>Winter</v>
          </cell>
          <cell r="K5218" t="str">
            <v>Part Peak</v>
          </cell>
          <cell r="O5218" t="str">
            <v>C</v>
          </cell>
          <cell r="T5218">
            <v>318887.325052</v>
          </cell>
        </row>
        <row r="5219">
          <cell r="F5219" t="str">
            <v>B-6</v>
          </cell>
          <cell r="G5219" t="str">
            <v>Distribution</v>
          </cell>
          <cell r="I5219" t="str">
            <v>Energy</v>
          </cell>
          <cell r="J5219" t="str">
            <v>Winter</v>
          </cell>
          <cell r="K5219" t="str">
            <v>Super Off</v>
          </cell>
          <cell r="O5219" t="str">
            <v>C</v>
          </cell>
          <cell r="T5219">
            <v>28743.584329999998</v>
          </cell>
        </row>
        <row r="5220">
          <cell r="F5220" t="str">
            <v>B-6</v>
          </cell>
          <cell r="G5220" t="str">
            <v>Distribution</v>
          </cell>
          <cell r="I5220" t="str">
            <v>Meter</v>
          </cell>
          <cell r="J5220" t="str">
            <v>Summer</v>
          </cell>
          <cell r="K5220" t="str">
            <v>N/A</v>
          </cell>
          <cell r="O5220" t="str">
            <v>C</v>
          </cell>
          <cell r="T5220">
            <v>0</v>
          </cell>
        </row>
        <row r="5221">
          <cell r="F5221" t="str">
            <v>B-6</v>
          </cell>
          <cell r="G5221" t="str">
            <v>Distribution</v>
          </cell>
          <cell r="I5221" t="str">
            <v>Meter</v>
          </cell>
          <cell r="J5221" t="str">
            <v>Winter</v>
          </cell>
          <cell r="K5221" t="str">
            <v>N/A</v>
          </cell>
          <cell r="O5221" t="str">
            <v>C</v>
          </cell>
          <cell r="T5221">
            <v>0</v>
          </cell>
        </row>
        <row r="5222">
          <cell r="F5222" t="str">
            <v>B-6</v>
          </cell>
          <cell r="G5222" t="str">
            <v>WFC</v>
          </cell>
          <cell r="I5222" t="str">
            <v>Energy</v>
          </cell>
          <cell r="J5222" t="str">
            <v>Summer</v>
          </cell>
          <cell r="K5222" t="str">
            <v>Off Peak</v>
          </cell>
          <cell r="O5222" t="str">
            <v>C</v>
          </cell>
          <cell r="T5222">
            <v>284913.43511700002</v>
          </cell>
        </row>
        <row r="5223">
          <cell r="F5223" t="str">
            <v>B-6</v>
          </cell>
          <cell r="G5223" t="str">
            <v>WFC</v>
          </cell>
          <cell r="I5223" t="str">
            <v>Energy</v>
          </cell>
          <cell r="J5223" t="str">
            <v>Summer</v>
          </cell>
          <cell r="K5223" t="str">
            <v>Peak</v>
          </cell>
          <cell r="O5223" t="str">
            <v>C</v>
          </cell>
          <cell r="T5223">
            <v>134682.612162</v>
          </cell>
        </row>
        <row r="5224">
          <cell r="F5224" t="str">
            <v>B-6</v>
          </cell>
          <cell r="G5224" t="str">
            <v>WFC</v>
          </cell>
          <cell r="I5224" t="str">
            <v>Energy</v>
          </cell>
          <cell r="J5224" t="str">
            <v>Winter</v>
          </cell>
          <cell r="K5224" t="str">
            <v>Off Peak</v>
          </cell>
          <cell r="O5224" t="str">
            <v>C</v>
          </cell>
          <cell r="T5224">
            <v>806652.52270600002</v>
          </cell>
        </row>
        <row r="5225">
          <cell r="F5225" t="str">
            <v>B-6</v>
          </cell>
          <cell r="G5225" t="str">
            <v>WFC</v>
          </cell>
          <cell r="I5225" t="str">
            <v>Energy</v>
          </cell>
          <cell r="J5225" t="str">
            <v>Winter</v>
          </cell>
          <cell r="K5225" t="str">
            <v>Part Peak</v>
          </cell>
          <cell r="O5225" t="str">
            <v>C</v>
          </cell>
          <cell r="T5225">
            <v>318887.325052</v>
          </cell>
        </row>
        <row r="5226">
          <cell r="F5226" t="str">
            <v>B-6</v>
          </cell>
          <cell r="G5226" t="str">
            <v>WFC</v>
          </cell>
          <cell r="I5226" t="str">
            <v>Energy</v>
          </cell>
          <cell r="J5226" t="str">
            <v>Winter</v>
          </cell>
          <cell r="K5226" t="str">
            <v>Super Off</v>
          </cell>
          <cell r="O5226" t="str">
            <v>C</v>
          </cell>
          <cell r="T5226">
            <v>28743.584329999998</v>
          </cell>
        </row>
        <row r="5227">
          <cell r="F5227" t="str">
            <v>B-6</v>
          </cell>
          <cell r="G5227" t="str">
            <v>WFC</v>
          </cell>
          <cell r="I5227" t="str">
            <v>Energy</v>
          </cell>
          <cell r="J5227" t="str">
            <v>Summer</v>
          </cell>
          <cell r="K5227" t="str">
            <v>Off Peak</v>
          </cell>
          <cell r="O5227" t="str">
            <v>C</v>
          </cell>
          <cell r="T5227">
            <v>284913.43511700002</v>
          </cell>
        </row>
        <row r="5228">
          <cell r="F5228" t="str">
            <v>B-6</v>
          </cell>
          <cell r="G5228" t="str">
            <v>WFC</v>
          </cell>
          <cell r="I5228" t="str">
            <v>Energy</v>
          </cell>
          <cell r="J5228" t="str">
            <v>Summer</v>
          </cell>
          <cell r="K5228" t="str">
            <v>Peak</v>
          </cell>
          <cell r="O5228" t="str">
            <v>C</v>
          </cell>
          <cell r="T5228">
            <v>134682.612162</v>
          </cell>
        </row>
        <row r="5229">
          <cell r="F5229" t="str">
            <v>B-6</v>
          </cell>
          <cell r="G5229" t="str">
            <v>WFC</v>
          </cell>
          <cell r="I5229" t="str">
            <v>Energy</v>
          </cell>
          <cell r="J5229" t="str">
            <v>Winter</v>
          </cell>
          <cell r="K5229" t="str">
            <v>Off Peak</v>
          </cell>
          <cell r="O5229" t="str">
            <v>C</v>
          </cell>
          <cell r="T5229">
            <v>806652.52270600002</v>
          </cell>
        </row>
        <row r="5230">
          <cell r="F5230" t="str">
            <v>B-6</v>
          </cell>
          <cell r="G5230" t="str">
            <v>WFC</v>
          </cell>
          <cell r="I5230" t="str">
            <v>Energy</v>
          </cell>
          <cell r="J5230" t="str">
            <v>Winter</v>
          </cell>
          <cell r="K5230" t="str">
            <v>Part Peak</v>
          </cell>
          <cell r="O5230" t="str">
            <v>C</v>
          </cell>
          <cell r="T5230">
            <v>318887.325052</v>
          </cell>
        </row>
        <row r="5231">
          <cell r="F5231" t="str">
            <v>B-6</v>
          </cell>
          <cell r="G5231" t="str">
            <v>WFC</v>
          </cell>
          <cell r="I5231" t="str">
            <v>Energy</v>
          </cell>
          <cell r="J5231" t="str">
            <v>Winter</v>
          </cell>
          <cell r="K5231" t="str">
            <v>Super Off</v>
          </cell>
          <cell r="O5231" t="str">
            <v>C</v>
          </cell>
          <cell r="T5231">
            <v>28743.584329999998</v>
          </cell>
        </row>
        <row r="5232">
          <cell r="F5232" t="str">
            <v>B-6</v>
          </cell>
          <cell r="G5232" t="str">
            <v>ECRA</v>
          </cell>
          <cell r="I5232" t="str">
            <v>Energy</v>
          </cell>
          <cell r="J5232" t="str">
            <v>Summer</v>
          </cell>
          <cell r="K5232" t="str">
            <v>Off Peak</v>
          </cell>
          <cell r="O5232" t="str">
            <v>C</v>
          </cell>
          <cell r="T5232">
            <v>284913.43511700002</v>
          </cell>
        </row>
        <row r="5233">
          <cell r="F5233" t="str">
            <v>B-6</v>
          </cell>
          <cell r="G5233" t="str">
            <v>ECRA</v>
          </cell>
          <cell r="I5233" t="str">
            <v>Energy</v>
          </cell>
          <cell r="J5233" t="str">
            <v>Summer</v>
          </cell>
          <cell r="K5233" t="str">
            <v>Peak</v>
          </cell>
          <cell r="O5233" t="str">
            <v>C</v>
          </cell>
          <cell r="T5233">
            <v>134682.612162</v>
          </cell>
        </row>
        <row r="5234">
          <cell r="F5234" t="str">
            <v>B-6</v>
          </cell>
          <cell r="G5234" t="str">
            <v>ECRA</v>
          </cell>
          <cell r="I5234" t="str">
            <v>Energy</v>
          </cell>
          <cell r="J5234" t="str">
            <v>Winter</v>
          </cell>
          <cell r="K5234" t="str">
            <v>Off Peak</v>
          </cell>
          <cell r="O5234" t="str">
            <v>C</v>
          </cell>
          <cell r="T5234">
            <v>806652.52270600002</v>
          </cell>
        </row>
        <row r="5235">
          <cell r="F5235" t="str">
            <v>B-6</v>
          </cell>
          <cell r="G5235" t="str">
            <v>ECRA</v>
          </cell>
          <cell r="I5235" t="str">
            <v>Energy</v>
          </cell>
          <cell r="J5235" t="str">
            <v>Winter</v>
          </cell>
          <cell r="K5235" t="str">
            <v>Part Peak</v>
          </cell>
          <cell r="O5235" t="str">
            <v>C</v>
          </cell>
          <cell r="T5235">
            <v>318887.325052</v>
          </cell>
        </row>
        <row r="5236">
          <cell r="F5236" t="str">
            <v>B-6</v>
          </cell>
          <cell r="G5236" t="str">
            <v>ECRA</v>
          </cell>
          <cell r="I5236" t="str">
            <v>Energy</v>
          </cell>
          <cell r="J5236" t="str">
            <v>Winter</v>
          </cell>
          <cell r="K5236" t="str">
            <v>Super Off</v>
          </cell>
          <cell r="O5236" t="str">
            <v>C</v>
          </cell>
          <cell r="T5236">
            <v>28743.584329999998</v>
          </cell>
        </row>
        <row r="5237">
          <cell r="F5237" t="str">
            <v>B-6</v>
          </cell>
          <cell r="G5237" t="str">
            <v>Generation</v>
          </cell>
          <cell r="I5237" t="str">
            <v>Energy</v>
          </cell>
          <cell r="J5237" t="str">
            <v>Summer</v>
          </cell>
          <cell r="K5237" t="str">
            <v>Off Peak</v>
          </cell>
          <cell r="O5237" t="str">
            <v>C</v>
          </cell>
          <cell r="T5237">
            <v>284913.43511700002</v>
          </cell>
        </row>
        <row r="5238">
          <cell r="F5238" t="str">
            <v>B-6</v>
          </cell>
          <cell r="G5238" t="str">
            <v>Generation</v>
          </cell>
          <cell r="I5238" t="str">
            <v>Energy</v>
          </cell>
          <cell r="J5238" t="str">
            <v>Summer</v>
          </cell>
          <cell r="K5238" t="str">
            <v>Peak</v>
          </cell>
          <cell r="O5238" t="str">
            <v>C</v>
          </cell>
          <cell r="T5238">
            <v>134682.612162</v>
          </cell>
        </row>
        <row r="5239">
          <cell r="F5239" t="str">
            <v>B-6</v>
          </cell>
          <cell r="G5239" t="str">
            <v>Generation</v>
          </cell>
          <cell r="I5239" t="str">
            <v>Energy</v>
          </cell>
          <cell r="J5239" t="str">
            <v>Winter</v>
          </cell>
          <cell r="K5239" t="str">
            <v>Off Peak</v>
          </cell>
          <cell r="O5239" t="str">
            <v>C</v>
          </cell>
          <cell r="T5239">
            <v>806652.52270600002</v>
          </cell>
        </row>
        <row r="5240">
          <cell r="F5240" t="str">
            <v>B-6</v>
          </cell>
          <cell r="G5240" t="str">
            <v>Generation</v>
          </cell>
          <cell r="I5240" t="str">
            <v>Energy</v>
          </cell>
          <cell r="J5240" t="str">
            <v>Winter</v>
          </cell>
          <cell r="K5240" t="str">
            <v>Part Peak</v>
          </cell>
          <cell r="O5240" t="str">
            <v>C</v>
          </cell>
          <cell r="T5240">
            <v>318887.325052</v>
          </cell>
        </row>
        <row r="5241">
          <cell r="F5241" t="str">
            <v>B-6</v>
          </cell>
          <cell r="G5241" t="str">
            <v>Generation</v>
          </cell>
          <cell r="I5241" t="str">
            <v>Energy</v>
          </cell>
          <cell r="J5241" t="str">
            <v>Winter</v>
          </cell>
          <cell r="K5241" t="str">
            <v>Super Off</v>
          </cell>
          <cell r="O5241" t="str">
            <v>C</v>
          </cell>
          <cell r="T5241">
            <v>28743.584329999998</v>
          </cell>
        </row>
        <row r="5242">
          <cell r="F5242" t="str">
            <v>B-6</v>
          </cell>
          <cell r="G5242" t="str">
            <v>ND</v>
          </cell>
          <cell r="I5242" t="str">
            <v>Energy</v>
          </cell>
          <cell r="J5242" t="str">
            <v>Summer</v>
          </cell>
          <cell r="K5242" t="str">
            <v>Off Peak</v>
          </cell>
          <cell r="O5242" t="str">
            <v>C</v>
          </cell>
          <cell r="T5242">
            <v>284913.43511700002</v>
          </cell>
        </row>
        <row r="5243">
          <cell r="F5243" t="str">
            <v>B-6</v>
          </cell>
          <cell r="G5243" t="str">
            <v>ND</v>
          </cell>
          <cell r="I5243" t="str">
            <v>Energy</v>
          </cell>
          <cell r="J5243" t="str">
            <v>Summer</v>
          </cell>
          <cell r="K5243" t="str">
            <v>Peak</v>
          </cell>
          <cell r="O5243" t="str">
            <v>C</v>
          </cell>
          <cell r="T5243">
            <v>134682.612162</v>
          </cell>
        </row>
        <row r="5244">
          <cell r="F5244" t="str">
            <v>B-6</v>
          </cell>
          <cell r="G5244" t="str">
            <v>ND</v>
          </cell>
          <cell r="I5244" t="str">
            <v>Energy</v>
          </cell>
          <cell r="J5244" t="str">
            <v>Winter</v>
          </cell>
          <cell r="K5244" t="str">
            <v>Off Peak</v>
          </cell>
          <cell r="O5244" t="str">
            <v>C</v>
          </cell>
          <cell r="T5244">
            <v>806652.52270600002</v>
          </cell>
        </row>
        <row r="5245">
          <cell r="F5245" t="str">
            <v>B-6</v>
          </cell>
          <cell r="G5245" t="str">
            <v>ND</v>
          </cell>
          <cell r="I5245" t="str">
            <v>Energy</v>
          </cell>
          <cell r="J5245" t="str">
            <v>Winter</v>
          </cell>
          <cell r="K5245" t="str">
            <v>Part Peak</v>
          </cell>
          <cell r="O5245" t="str">
            <v>C</v>
          </cell>
          <cell r="T5245">
            <v>318887.325052</v>
          </cell>
        </row>
        <row r="5246">
          <cell r="F5246" t="str">
            <v>B-6</v>
          </cell>
          <cell r="G5246" t="str">
            <v>ND</v>
          </cell>
          <cell r="I5246" t="str">
            <v>Energy</v>
          </cell>
          <cell r="J5246" t="str">
            <v>Winter</v>
          </cell>
          <cell r="K5246" t="str">
            <v>Super Off</v>
          </cell>
          <cell r="O5246" t="str">
            <v>C</v>
          </cell>
          <cell r="T5246">
            <v>28743.584329999998</v>
          </cell>
        </row>
        <row r="5247">
          <cell r="F5247" t="str">
            <v>B-6</v>
          </cell>
          <cell r="G5247" t="str">
            <v>NSGC</v>
          </cell>
          <cell r="I5247" t="str">
            <v>Energy</v>
          </cell>
          <cell r="J5247" t="str">
            <v>Summer</v>
          </cell>
          <cell r="K5247" t="str">
            <v>Off Peak</v>
          </cell>
          <cell r="O5247" t="str">
            <v>C</v>
          </cell>
          <cell r="T5247">
            <v>284913.43511700002</v>
          </cell>
        </row>
        <row r="5248">
          <cell r="F5248" t="str">
            <v>B-6</v>
          </cell>
          <cell r="G5248" t="str">
            <v>NSGC</v>
          </cell>
          <cell r="I5248" t="str">
            <v>Energy</v>
          </cell>
          <cell r="J5248" t="str">
            <v>Summer</v>
          </cell>
          <cell r="K5248" t="str">
            <v>Peak</v>
          </cell>
          <cell r="O5248" t="str">
            <v>C</v>
          </cell>
          <cell r="T5248">
            <v>134682.612162</v>
          </cell>
        </row>
        <row r="5249">
          <cell r="F5249" t="str">
            <v>B-6</v>
          </cell>
          <cell r="G5249" t="str">
            <v>NSGC</v>
          </cell>
          <cell r="I5249" t="str">
            <v>Energy</v>
          </cell>
          <cell r="J5249" t="str">
            <v>Winter</v>
          </cell>
          <cell r="K5249" t="str">
            <v>Off Peak</v>
          </cell>
          <cell r="O5249" t="str">
            <v>C</v>
          </cell>
          <cell r="T5249">
            <v>806652.52270600002</v>
          </cell>
        </row>
        <row r="5250">
          <cell r="F5250" t="str">
            <v>B-6</v>
          </cell>
          <cell r="G5250" t="str">
            <v>NSGC</v>
          </cell>
          <cell r="I5250" t="str">
            <v>Energy</v>
          </cell>
          <cell r="J5250" t="str">
            <v>Winter</v>
          </cell>
          <cell r="K5250" t="str">
            <v>Part Peak</v>
          </cell>
          <cell r="O5250" t="str">
            <v>C</v>
          </cell>
          <cell r="T5250">
            <v>318887.325052</v>
          </cell>
        </row>
        <row r="5251">
          <cell r="F5251" t="str">
            <v>B-6</v>
          </cell>
          <cell r="G5251" t="str">
            <v>NSGC</v>
          </cell>
          <cell r="I5251" t="str">
            <v>Energy</v>
          </cell>
          <cell r="J5251" t="str">
            <v>Winter</v>
          </cell>
          <cell r="K5251" t="str">
            <v>Super Off</v>
          </cell>
          <cell r="O5251" t="str">
            <v>C</v>
          </cell>
          <cell r="T5251">
            <v>28743.584329999998</v>
          </cell>
        </row>
        <row r="5252">
          <cell r="F5252" t="str">
            <v>B-6</v>
          </cell>
          <cell r="G5252" t="str">
            <v>PPP</v>
          </cell>
          <cell r="I5252" t="str">
            <v>Energy</v>
          </cell>
          <cell r="J5252" t="str">
            <v>Summer</v>
          </cell>
          <cell r="K5252" t="str">
            <v>Off Peak</v>
          </cell>
          <cell r="O5252" t="str">
            <v>C</v>
          </cell>
          <cell r="T5252">
            <v>284913.43511700002</v>
          </cell>
        </row>
        <row r="5253">
          <cell r="F5253" t="str">
            <v>B-6</v>
          </cell>
          <cell r="G5253" t="str">
            <v>PPP</v>
          </cell>
          <cell r="I5253" t="str">
            <v>Energy</v>
          </cell>
          <cell r="J5253" t="str">
            <v>Summer</v>
          </cell>
          <cell r="K5253" t="str">
            <v>Peak</v>
          </cell>
          <cell r="O5253" t="str">
            <v>C</v>
          </cell>
          <cell r="T5253">
            <v>134682.612162</v>
          </cell>
        </row>
        <row r="5254">
          <cell r="F5254" t="str">
            <v>B-6</v>
          </cell>
          <cell r="G5254" t="str">
            <v>PPP</v>
          </cell>
          <cell r="I5254" t="str">
            <v>Energy</v>
          </cell>
          <cell r="J5254" t="str">
            <v>Winter</v>
          </cell>
          <cell r="K5254" t="str">
            <v>Off Peak</v>
          </cell>
          <cell r="O5254" t="str">
            <v>C</v>
          </cell>
          <cell r="T5254">
            <v>806652.52270600002</v>
          </cell>
        </row>
        <row r="5255">
          <cell r="F5255" t="str">
            <v>B-6</v>
          </cell>
          <cell r="G5255" t="str">
            <v>PPP</v>
          </cell>
          <cell r="I5255" t="str">
            <v>Energy</v>
          </cell>
          <cell r="J5255" t="str">
            <v>Winter</v>
          </cell>
          <cell r="K5255" t="str">
            <v>Part Peak</v>
          </cell>
          <cell r="O5255" t="str">
            <v>C</v>
          </cell>
          <cell r="T5255">
            <v>318887.325052</v>
          </cell>
        </row>
        <row r="5256">
          <cell r="F5256" t="str">
            <v>B-6</v>
          </cell>
          <cell r="G5256" t="str">
            <v>PPP</v>
          </cell>
          <cell r="I5256" t="str">
            <v>Energy</v>
          </cell>
          <cell r="J5256" t="str">
            <v>Winter</v>
          </cell>
          <cell r="K5256" t="str">
            <v>Super Off</v>
          </cell>
          <cell r="O5256" t="str">
            <v>C</v>
          </cell>
          <cell r="T5256">
            <v>28743.584329999998</v>
          </cell>
        </row>
        <row r="5257">
          <cell r="F5257" t="str">
            <v>B-6</v>
          </cell>
          <cell r="G5257" t="str">
            <v>PPP</v>
          </cell>
          <cell r="I5257" t="str">
            <v>Energy</v>
          </cell>
          <cell r="J5257" t="str">
            <v>Summer</v>
          </cell>
          <cell r="K5257" t="str">
            <v>Off Peak</v>
          </cell>
          <cell r="O5257" t="str">
            <v>C</v>
          </cell>
          <cell r="T5257">
            <v>284913.43511700002</v>
          </cell>
        </row>
        <row r="5258">
          <cell r="F5258" t="str">
            <v>B-6</v>
          </cell>
          <cell r="G5258" t="str">
            <v>PPP</v>
          </cell>
          <cell r="I5258" t="str">
            <v>Energy</v>
          </cell>
          <cell r="J5258" t="str">
            <v>Summer</v>
          </cell>
          <cell r="K5258" t="str">
            <v>Peak</v>
          </cell>
          <cell r="O5258" t="str">
            <v>C</v>
          </cell>
          <cell r="T5258">
            <v>134682.612162</v>
          </cell>
        </row>
        <row r="5259">
          <cell r="F5259" t="str">
            <v>B-6</v>
          </cell>
          <cell r="G5259" t="str">
            <v>PPP</v>
          </cell>
          <cell r="I5259" t="str">
            <v>Energy</v>
          </cell>
          <cell r="J5259" t="str">
            <v>Winter</v>
          </cell>
          <cell r="K5259" t="str">
            <v>Off Peak</v>
          </cell>
          <cell r="O5259" t="str">
            <v>C</v>
          </cell>
          <cell r="T5259">
            <v>806652.52270600002</v>
          </cell>
        </row>
        <row r="5260">
          <cell r="F5260" t="str">
            <v>B-6</v>
          </cell>
          <cell r="G5260" t="str">
            <v>PPP</v>
          </cell>
          <cell r="I5260" t="str">
            <v>Energy</v>
          </cell>
          <cell r="J5260" t="str">
            <v>Winter</v>
          </cell>
          <cell r="K5260" t="str">
            <v>Part Peak</v>
          </cell>
          <cell r="O5260" t="str">
            <v>C</v>
          </cell>
          <cell r="T5260">
            <v>318887.325052</v>
          </cell>
        </row>
        <row r="5261">
          <cell r="F5261" t="str">
            <v>B-6</v>
          </cell>
          <cell r="G5261" t="str">
            <v>PPP</v>
          </cell>
          <cell r="I5261" t="str">
            <v>Energy</v>
          </cell>
          <cell r="J5261" t="str">
            <v>Winter</v>
          </cell>
          <cell r="K5261" t="str">
            <v>Super Off</v>
          </cell>
          <cell r="O5261" t="str">
            <v>C</v>
          </cell>
          <cell r="T5261">
            <v>28743.584329999998</v>
          </cell>
        </row>
        <row r="5262">
          <cell r="F5262" t="str">
            <v>B-6</v>
          </cell>
          <cell r="G5262" t="str">
            <v>PPP</v>
          </cell>
          <cell r="I5262" t="str">
            <v>Energy</v>
          </cell>
          <cell r="J5262" t="str">
            <v>Summer</v>
          </cell>
          <cell r="K5262" t="str">
            <v>Off Peak</v>
          </cell>
          <cell r="O5262" t="str">
            <v>C</v>
          </cell>
          <cell r="T5262">
            <v>284913.43511700002</v>
          </cell>
        </row>
        <row r="5263">
          <cell r="F5263" t="str">
            <v>B-6</v>
          </cell>
          <cell r="G5263" t="str">
            <v>PPP</v>
          </cell>
          <cell r="I5263" t="str">
            <v>Energy</v>
          </cell>
          <cell r="J5263" t="str">
            <v>Summer</v>
          </cell>
          <cell r="K5263" t="str">
            <v>Peak</v>
          </cell>
          <cell r="O5263" t="str">
            <v>C</v>
          </cell>
          <cell r="T5263">
            <v>134682.612162</v>
          </cell>
        </row>
        <row r="5264">
          <cell r="F5264" t="str">
            <v>B-6</v>
          </cell>
          <cell r="G5264" t="str">
            <v>PPP</v>
          </cell>
          <cell r="I5264" t="str">
            <v>Energy</v>
          </cell>
          <cell r="J5264" t="str">
            <v>Winter</v>
          </cell>
          <cell r="K5264" t="str">
            <v>Off Peak</v>
          </cell>
          <cell r="O5264" t="str">
            <v>C</v>
          </cell>
          <cell r="T5264">
            <v>806652.52270600002</v>
          </cell>
        </row>
        <row r="5265">
          <cell r="F5265" t="str">
            <v>B-6</v>
          </cell>
          <cell r="G5265" t="str">
            <v>PPP</v>
          </cell>
          <cell r="I5265" t="str">
            <v>Energy</v>
          </cell>
          <cell r="J5265" t="str">
            <v>Winter</v>
          </cell>
          <cell r="K5265" t="str">
            <v>Part Peak</v>
          </cell>
          <cell r="O5265" t="str">
            <v>C</v>
          </cell>
          <cell r="T5265">
            <v>318887.325052</v>
          </cell>
        </row>
        <row r="5266">
          <cell r="F5266" t="str">
            <v>B-6</v>
          </cell>
          <cell r="G5266" t="str">
            <v>PPP</v>
          </cell>
          <cell r="I5266" t="str">
            <v>Energy</v>
          </cell>
          <cell r="J5266" t="str">
            <v>Winter</v>
          </cell>
          <cell r="K5266" t="str">
            <v>Super Off</v>
          </cell>
          <cell r="O5266" t="str">
            <v>C</v>
          </cell>
          <cell r="T5266">
            <v>28743.584329999998</v>
          </cell>
        </row>
        <row r="5267">
          <cell r="F5267" t="str">
            <v>B-6</v>
          </cell>
          <cell r="G5267" t="str">
            <v>RS</v>
          </cell>
          <cell r="I5267" t="str">
            <v>Energy</v>
          </cell>
          <cell r="J5267" t="str">
            <v>Summer</v>
          </cell>
          <cell r="K5267" t="str">
            <v>Peak</v>
          </cell>
          <cell r="O5267" t="str">
            <v>C</v>
          </cell>
          <cell r="T5267">
            <v>134682.612162</v>
          </cell>
        </row>
        <row r="5268">
          <cell r="F5268" t="str">
            <v>B-6</v>
          </cell>
          <cell r="G5268" t="str">
            <v>RS</v>
          </cell>
          <cell r="I5268" t="str">
            <v>Energy</v>
          </cell>
          <cell r="J5268" t="str">
            <v>Summer</v>
          </cell>
          <cell r="K5268" t="str">
            <v>Off Peak</v>
          </cell>
          <cell r="O5268" t="str">
            <v>C</v>
          </cell>
          <cell r="T5268">
            <v>284913.43511700002</v>
          </cell>
        </row>
        <row r="5269">
          <cell r="F5269" t="str">
            <v>B-6</v>
          </cell>
          <cell r="G5269" t="str">
            <v>RS</v>
          </cell>
          <cell r="I5269" t="str">
            <v>Energy</v>
          </cell>
          <cell r="J5269" t="str">
            <v>Winter</v>
          </cell>
          <cell r="K5269" t="str">
            <v>Part Peak</v>
          </cell>
          <cell r="O5269" t="str">
            <v>C</v>
          </cell>
          <cell r="T5269">
            <v>318887.325052</v>
          </cell>
        </row>
        <row r="5270">
          <cell r="F5270" t="str">
            <v>B-6</v>
          </cell>
          <cell r="G5270" t="str">
            <v>RS</v>
          </cell>
          <cell r="I5270" t="str">
            <v>Energy</v>
          </cell>
          <cell r="J5270" t="str">
            <v>Winter</v>
          </cell>
          <cell r="K5270" t="str">
            <v>Off Peak</v>
          </cell>
          <cell r="O5270" t="str">
            <v>C</v>
          </cell>
          <cell r="T5270">
            <v>806652.52270600002</v>
          </cell>
        </row>
        <row r="5271">
          <cell r="F5271" t="str">
            <v>B-6</v>
          </cell>
          <cell r="G5271" t="str">
            <v>RS</v>
          </cell>
          <cell r="I5271" t="str">
            <v>Energy</v>
          </cell>
          <cell r="J5271" t="str">
            <v>Winter</v>
          </cell>
          <cell r="K5271" t="str">
            <v>Super Off</v>
          </cell>
          <cell r="O5271" t="str">
            <v>C</v>
          </cell>
          <cell r="T5271">
            <v>28743.584329999998</v>
          </cell>
        </row>
        <row r="5272">
          <cell r="F5272" t="str">
            <v>B-6</v>
          </cell>
          <cell r="G5272" t="str">
            <v>TRA</v>
          </cell>
          <cell r="I5272" t="str">
            <v>Energy</v>
          </cell>
          <cell r="J5272" t="str">
            <v>Summer</v>
          </cell>
          <cell r="K5272" t="str">
            <v>Off Peak</v>
          </cell>
          <cell r="O5272" t="str">
            <v>C</v>
          </cell>
          <cell r="T5272">
            <v>284913.43511700002</v>
          </cell>
        </row>
        <row r="5273">
          <cell r="F5273" t="str">
            <v>B-6</v>
          </cell>
          <cell r="G5273" t="str">
            <v>TRA</v>
          </cell>
          <cell r="I5273" t="str">
            <v>Energy</v>
          </cell>
          <cell r="J5273" t="str">
            <v>Summer</v>
          </cell>
          <cell r="K5273" t="str">
            <v>Peak</v>
          </cell>
          <cell r="O5273" t="str">
            <v>C</v>
          </cell>
          <cell r="T5273">
            <v>134682.612162</v>
          </cell>
        </row>
        <row r="5274">
          <cell r="F5274" t="str">
            <v>B-6</v>
          </cell>
          <cell r="G5274" t="str">
            <v>TRA</v>
          </cell>
          <cell r="I5274" t="str">
            <v>Energy</v>
          </cell>
          <cell r="J5274" t="str">
            <v>Winter</v>
          </cell>
          <cell r="K5274" t="str">
            <v>Off Peak</v>
          </cell>
          <cell r="O5274" t="str">
            <v>C</v>
          </cell>
          <cell r="T5274">
            <v>806652.52270600002</v>
          </cell>
        </row>
        <row r="5275">
          <cell r="F5275" t="str">
            <v>B-6</v>
          </cell>
          <cell r="G5275" t="str">
            <v>TRA</v>
          </cell>
          <cell r="I5275" t="str">
            <v>Energy</v>
          </cell>
          <cell r="J5275" t="str">
            <v>Winter</v>
          </cell>
          <cell r="K5275" t="str">
            <v>Part Peak</v>
          </cell>
          <cell r="O5275" t="str">
            <v>C</v>
          </cell>
          <cell r="T5275">
            <v>318887.325052</v>
          </cell>
        </row>
        <row r="5276">
          <cell r="F5276" t="str">
            <v>B-6</v>
          </cell>
          <cell r="G5276" t="str">
            <v>TRA</v>
          </cell>
          <cell r="I5276" t="str">
            <v>Energy</v>
          </cell>
          <cell r="J5276" t="str">
            <v>Winter</v>
          </cell>
          <cell r="K5276" t="str">
            <v>Super Off</v>
          </cell>
          <cell r="O5276" t="str">
            <v>C</v>
          </cell>
          <cell r="T5276">
            <v>28743.584329999998</v>
          </cell>
        </row>
        <row r="5277">
          <cell r="F5277" t="str">
            <v>B-6</v>
          </cell>
          <cell r="G5277" t="str">
            <v>TRA</v>
          </cell>
          <cell r="I5277" t="str">
            <v>Energy</v>
          </cell>
          <cell r="J5277" t="str">
            <v>Summer</v>
          </cell>
          <cell r="K5277" t="str">
            <v>Off Peak</v>
          </cell>
          <cell r="O5277" t="str">
            <v>C</v>
          </cell>
          <cell r="T5277">
            <v>284913.43511700002</v>
          </cell>
        </row>
        <row r="5278">
          <cell r="F5278" t="str">
            <v>B-6</v>
          </cell>
          <cell r="G5278" t="str">
            <v>TRA</v>
          </cell>
          <cell r="I5278" t="str">
            <v>Energy</v>
          </cell>
          <cell r="J5278" t="str">
            <v>Summer</v>
          </cell>
          <cell r="K5278" t="str">
            <v>Peak</v>
          </cell>
          <cell r="O5278" t="str">
            <v>C</v>
          </cell>
          <cell r="T5278">
            <v>134682.612162</v>
          </cell>
        </row>
        <row r="5279">
          <cell r="F5279" t="str">
            <v>B-6</v>
          </cell>
          <cell r="G5279" t="str">
            <v>TRA</v>
          </cell>
          <cell r="I5279" t="str">
            <v>Energy</v>
          </cell>
          <cell r="J5279" t="str">
            <v>Winter</v>
          </cell>
          <cell r="K5279" t="str">
            <v>Off Peak</v>
          </cell>
          <cell r="O5279" t="str">
            <v>C</v>
          </cell>
          <cell r="T5279">
            <v>806652.52270600002</v>
          </cell>
        </row>
        <row r="5280">
          <cell r="F5280" t="str">
            <v>B-6</v>
          </cell>
          <cell r="G5280" t="str">
            <v>TRA</v>
          </cell>
          <cell r="I5280" t="str">
            <v>Energy</v>
          </cell>
          <cell r="J5280" t="str">
            <v>Winter</v>
          </cell>
          <cell r="K5280" t="str">
            <v>Part Peak</v>
          </cell>
          <cell r="O5280" t="str">
            <v>C</v>
          </cell>
          <cell r="T5280">
            <v>318887.325052</v>
          </cell>
        </row>
        <row r="5281">
          <cell r="F5281" t="str">
            <v>B-6</v>
          </cell>
          <cell r="G5281" t="str">
            <v>TRA</v>
          </cell>
          <cell r="I5281" t="str">
            <v>Energy</v>
          </cell>
          <cell r="J5281" t="str">
            <v>Winter</v>
          </cell>
          <cell r="K5281" t="str">
            <v>Super Off</v>
          </cell>
          <cell r="O5281" t="str">
            <v>C</v>
          </cell>
          <cell r="T5281">
            <v>28743.584329999998</v>
          </cell>
        </row>
        <row r="5282">
          <cell r="F5282" t="str">
            <v>B-6</v>
          </cell>
          <cell r="G5282" t="str">
            <v>TRA</v>
          </cell>
          <cell r="I5282" t="str">
            <v>Energy</v>
          </cell>
          <cell r="J5282" t="str">
            <v>Summer</v>
          </cell>
          <cell r="K5282" t="str">
            <v>Off Peak</v>
          </cell>
          <cell r="O5282" t="str">
            <v>C</v>
          </cell>
          <cell r="T5282">
            <v>284913.43511700002</v>
          </cell>
        </row>
        <row r="5283">
          <cell r="F5283" t="str">
            <v>B-6</v>
          </cell>
          <cell r="G5283" t="str">
            <v>TRA</v>
          </cell>
          <cell r="I5283" t="str">
            <v>Energy</v>
          </cell>
          <cell r="J5283" t="str">
            <v>Summer</v>
          </cell>
          <cell r="K5283" t="str">
            <v>Peak</v>
          </cell>
          <cell r="O5283" t="str">
            <v>C</v>
          </cell>
          <cell r="T5283">
            <v>134682.612162</v>
          </cell>
        </row>
        <row r="5284">
          <cell r="F5284" t="str">
            <v>B-6</v>
          </cell>
          <cell r="G5284" t="str">
            <v>TRA</v>
          </cell>
          <cell r="I5284" t="str">
            <v>Energy</v>
          </cell>
          <cell r="J5284" t="str">
            <v>Winter</v>
          </cell>
          <cell r="K5284" t="str">
            <v>Off Peak</v>
          </cell>
          <cell r="O5284" t="str">
            <v>C</v>
          </cell>
          <cell r="T5284">
            <v>806652.52270600002</v>
          </cell>
        </row>
        <row r="5285">
          <cell r="F5285" t="str">
            <v>B-6</v>
          </cell>
          <cell r="G5285" t="str">
            <v>TRA</v>
          </cell>
          <cell r="I5285" t="str">
            <v>Energy</v>
          </cell>
          <cell r="J5285" t="str">
            <v>Winter</v>
          </cell>
          <cell r="K5285" t="str">
            <v>Part Peak</v>
          </cell>
          <cell r="O5285" t="str">
            <v>C</v>
          </cell>
          <cell r="T5285">
            <v>318887.325052</v>
          </cell>
        </row>
        <row r="5286">
          <cell r="F5286" t="str">
            <v>B-6</v>
          </cell>
          <cell r="G5286" t="str">
            <v>TRA</v>
          </cell>
          <cell r="I5286" t="str">
            <v>Energy</v>
          </cell>
          <cell r="J5286" t="str">
            <v>Winter</v>
          </cell>
          <cell r="K5286" t="str">
            <v>Super Off</v>
          </cell>
          <cell r="O5286" t="str">
            <v>C</v>
          </cell>
          <cell r="T5286">
            <v>28743.584329999998</v>
          </cell>
        </row>
        <row r="5287">
          <cell r="F5287" t="str">
            <v>B-6</v>
          </cell>
          <cell r="G5287" t="str">
            <v>Trans</v>
          </cell>
          <cell r="I5287" t="str">
            <v>Energy</v>
          </cell>
          <cell r="J5287" t="str">
            <v>Summer</v>
          </cell>
          <cell r="K5287" t="str">
            <v>Off Peak</v>
          </cell>
          <cell r="O5287" t="str">
            <v>C</v>
          </cell>
          <cell r="T5287">
            <v>284913.43511700002</v>
          </cell>
        </row>
        <row r="5288">
          <cell r="F5288" t="str">
            <v>B-6</v>
          </cell>
          <cell r="G5288" t="str">
            <v>Trans</v>
          </cell>
          <cell r="I5288" t="str">
            <v>Energy</v>
          </cell>
          <cell r="J5288" t="str">
            <v>Summer</v>
          </cell>
          <cell r="K5288" t="str">
            <v>Peak</v>
          </cell>
          <cell r="O5288" t="str">
            <v>C</v>
          </cell>
          <cell r="T5288">
            <v>134682.612162</v>
          </cell>
        </row>
        <row r="5289">
          <cell r="F5289" t="str">
            <v>B-6</v>
          </cell>
          <cell r="G5289" t="str">
            <v>Trans</v>
          </cell>
          <cell r="I5289" t="str">
            <v>Energy</v>
          </cell>
          <cell r="J5289" t="str">
            <v>Winter</v>
          </cell>
          <cell r="K5289" t="str">
            <v>Off Peak</v>
          </cell>
          <cell r="O5289" t="str">
            <v>C</v>
          </cell>
          <cell r="T5289">
            <v>806652.52270600002</v>
          </cell>
        </row>
        <row r="5290">
          <cell r="F5290" t="str">
            <v>B-6</v>
          </cell>
          <cell r="G5290" t="str">
            <v>Trans</v>
          </cell>
          <cell r="I5290" t="str">
            <v>Energy</v>
          </cell>
          <cell r="J5290" t="str">
            <v>Winter</v>
          </cell>
          <cell r="K5290" t="str">
            <v>Part Peak</v>
          </cell>
          <cell r="O5290" t="str">
            <v>C</v>
          </cell>
          <cell r="T5290">
            <v>318887.325052</v>
          </cell>
        </row>
        <row r="5291">
          <cell r="F5291" t="str">
            <v>B-6</v>
          </cell>
          <cell r="G5291" t="str">
            <v>Trans</v>
          </cell>
          <cell r="I5291" t="str">
            <v>Energy</v>
          </cell>
          <cell r="J5291" t="str">
            <v>Winter</v>
          </cell>
          <cell r="K5291" t="str">
            <v>Super Off</v>
          </cell>
          <cell r="O5291" t="str">
            <v>C</v>
          </cell>
          <cell r="T5291">
            <v>28743.584329999998</v>
          </cell>
        </row>
        <row r="5292">
          <cell r="F5292" t="str">
            <v>B-6</v>
          </cell>
          <cell r="G5292" t="str">
            <v>RB</v>
          </cell>
          <cell r="I5292" t="str">
            <v>Energy</v>
          </cell>
          <cell r="J5292" t="str">
            <v>Summer</v>
          </cell>
          <cell r="K5292" t="str">
            <v>Off Peak</v>
          </cell>
          <cell r="O5292" t="str">
            <v>C</v>
          </cell>
          <cell r="T5292">
            <v>284913.43511700002</v>
          </cell>
        </row>
        <row r="5293">
          <cell r="F5293" t="str">
            <v>B-6</v>
          </cell>
          <cell r="G5293" t="str">
            <v>RB</v>
          </cell>
          <cell r="I5293" t="str">
            <v>Energy</v>
          </cell>
          <cell r="J5293" t="str">
            <v>Summer</v>
          </cell>
          <cell r="K5293" t="str">
            <v>Peak</v>
          </cell>
          <cell r="O5293" t="str">
            <v>C</v>
          </cell>
          <cell r="T5293">
            <v>134682.612162</v>
          </cell>
        </row>
        <row r="5294">
          <cell r="F5294" t="str">
            <v>B-6</v>
          </cell>
          <cell r="G5294" t="str">
            <v>RB</v>
          </cell>
          <cell r="I5294" t="str">
            <v>Energy</v>
          </cell>
          <cell r="J5294" t="str">
            <v>Winter</v>
          </cell>
          <cell r="K5294" t="str">
            <v>Off Peak</v>
          </cell>
          <cell r="O5294" t="str">
            <v>C</v>
          </cell>
          <cell r="T5294">
            <v>806652.52270600002</v>
          </cell>
        </row>
        <row r="5295">
          <cell r="F5295" t="str">
            <v>B-6</v>
          </cell>
          <cell r="G5295" t="str">
            <v>RB</v>
          </cell>
          <cell r="I5295" t="str">
            <v>Energy</v>
          </cell>
          <cell r="J5295" t="str">
            <v>Winter</v>
          </cell>
          <cell r="K5295" t="str">
            <v>Part Peak</v>
          </cell>
          <cell r="O5295" t="str">
            <v>C</v>
          </cell>
          <cell r="T5295">
            <v>318887.325052</v>
          </cell>
        </row>
        <row r="5296">
          <cell r="F5296" t="str">
            <v>B-6</v>
          </cell>
          <cell r="G5296" t="str">
            <v>RB</v>
          </cell>
          <cell r="I5296" t="str">
            <v>Energy</v>
          </cell>
          <cell r="J5296" t="str">
            <v>Winter</v>
          </cell>
          <cell r="K5296" t="str">
            <v>Super Off</v>
          </cell>
          <cell r="O5296" t="str">
            <v>C</v>
          </cell>
          <cell r="T5296">
            <v>28743.584329999998</v>
          </cell>
        </row>
        <row r="5297">
          <cell r="F5297" t="str">
            <v>B-6</v>
          </cell>
          <cell r="G5297" t="str">
            <v>RB</v>
          </cell>
          <cell r="I5297" t="str">
            <v>Energy</v>
          </cell>
          <cell r="J5297" t="str">
            <v>Summer</v>
          </cell>
          <cell r="K5297" t="str">
            <v>Off Peak</v>
          </cell>
          <cell r="O5297" t="str">
            <v>C</v>
          </cell>
          <cell r="T5297">
            <v>284913.43511700002</v>
          </cell>
        </row>
        <row r="5298">
          <cell r="F5298" t="str">
            <v>B-6</v>
          </cell>
          <cell r="G5298" t="str">
            <v>RB</v>
          </cell>
          <cell r="I5298" t="str">
            <v>Energy</v>
          </cell>
          <cell r="J5298" t="str">
            <v>Summer</v>
          </cell>
          <cell r="K5298" t="str">
            <v>Peak</v>
          </cell>
          <cell r="O5298" t="str">
            <v>C</v>
          </cell>
          <cell r="T5298">
            <v>134682.612162</v>
          </cell>
        </row>
        <row r="5299">
          <cell r="F5299" t="str">
            <v>B-6</v>
          </cell>
          <cell r="G5299" t="str">
            <v>RB</v>
          </cell>
          <cell r="I5299" t="str">
            <v>Energy</v>
          </cell>
          <cell r="J5299" t="str">
            <v>Winter</v>
          </cell>
          <cell r="K5299" t="str">
            <v>Off Peak</v>
          </cell>
          <cell r="O5299" t="str">
            <v>C</v>
          </cell>
          <cell r="T5299">
            <v>806652.52270600002</v>
          </cell>
        </row>
        <row r="5300">
          <cell r="F5300" t="str">
            <v>B-6</v>
          </cell>
          <cell r="G5300" t="str">
            <v>RB</v>
          </cell>
          <cell r="I5300" t="str">
            <v>Energy</v>
          </cell>
          <cell r="J5300" t="str">
            <v>Winter</v>
          </cell>
          <cell r="K5300" t="str">
            <v>Part Peak</v>
          </cell>
          <cell r="O5300" t="str">
            <v>C</v>
          </cell>
          <cell r="T5300">
            <v>318887.325052</v>
          </cell>
        </row>
        <row r="5301">
          <cell r="F5301" t="str">
            <v>B-6</v>
          </cell>
          <cell r="G5301" t="str">
            <v>RB</v>
          </cell>
          <cell r="I5301" t="str">
            <v>Energy</v>
          </cell>
          <cell r="J5301" t="str">
            <v>Winter</v>
          </cell>
          <cell r="K5301" t="str">
            <v>Super Off</v>
          </cell>
          <cell r="O5301" t="str">
            <v>C</v>
          </cell>
          <cell r="T5301">
            <v>28743.584329999998</v>
          </cell>
        </row>
        <row r="5302">
          <cell r="F5302" t="str">
            <v>B-6</v>
          </cell>
          <cell r="G5302" t="str">
            <v>RBC</v>
          </cell>
          <cell r="I5302" t="str">
            <v>Energy</v>
          </cell>
          <cell r="J5302" t="str">
            <v>Summer</v>
          </cell>
          <cell r="K5302" t="str">
            <v>Off Peak</v>
          </cell>
          <cell r="O5302" t="str">
            <v>C</v>
          </cell>
          <cell r="T5302">
            <v>284913.43511700002</v>
          </cell>
        </row>
        <row r="5303">
          <cell r="F5303" t="str">
            <v>B-6</v>
          </cell>
          <cell r="G5303" t="str">
            <v>RBC</v>
          </cell>
          <cell r="I5303" t="str">
            <v>Energy</v>
          </cell>
          <cell r="J5303" t="str">
            <v>Summer</v>
          </cell>
          <cell r="K5303" t="str">
            <v>Peak</v>
          </cell>
          <cell r="O5303" t="str">
            <v>C</v>
          </cell>
          <cell r="T5303">
            <v>134682.612162</v>
          </cell>
        </row>
        <row r="5304">
          <cell r="F5304" t="str">
            <v>B-6</v>
          </cell>
          <cell r="G5304" t="str">
            <v>RBC</v>
          </cell>
          <cell r="I5304" t="str">
            <v>Energy</v>
          </cell>
          <cell r="J5304" t="str">
            <v>Winter</v>
          </cell>
          <cell r="K5304" t="str">
            <v>Off Peak</v>
          </cell>
          <cell r="O5304" t="str">
            <v>C</v>
          </cell>
          <cell r="T5304">
            <v>806652.52270600002</v>
          </cell>
        </row>
        <row r="5305">
          <cell r="F5305" t="str">
            <v>B-6</v>
          </cell>
          <cell r="G5305" t="str">
            <v>RBC</v>
          </cell>
          <cell r="I5305" t="str">
            <v>Energy</v>
          </cell>
          <cell r="J5305" t="str">
            <v>Winter</v>
          </cell>
          <cell r="K5305" t="str">
            <v>Part Peak</v>
          </cell>
          <cell r="O5305" t="str">
            <v>C</v>
          </cell>
          <cell r="T5305">
            <v>318887.325052</v>
          </cell>
        </row>
        <row r="5306">
          <cell r="F5306" t="str">
            <v>B-6</v>
          </cell>
          <cell r="G5306" t="str">
            <v>RBC</v>
          </cell>
          <cell r="I5306" t="str">
            <v>Energy</v>
          </cell>
          <cell r="J5306" t="str">
            <v>Winter</v>
          </cell>
          <cell r="K5306" t="str">
            <v>Super Off</v>
          </cell>
          <cell r="O5306" t="str">
            <v>C</v>
          </cell>
          <cell r="T5306">
            <v>28743.584329999998</v>
          </cell>
        </row>
        <row r="5307">
          <cell r="F5307" t="str">
            <v>B-6</v>
          </cell>
          <cell r="G5307" t="str">
            <v>RBC</v>
          </cell>
          <cell r="I5307" t="str">
            <v>Energy</v>
          </cell>
          <cell r="J5307" t="str">
            <v>Summer</v>
          </cell>
          <cell r="K5307" t="str">
            <v>Off Peak</v>
          </cell>
          <cell r="O5307" t="str">
            <v>C</v>
          </cell>
          <cell r="T5307">
            <v>284913.43511700002</v>
          </cell>
        </row>
        <row r="5308">
          <cell r="F5308" t="str">
            <v>B-6</v>
          </cell>
          <cell r="G5308" t="str">
            <v>RBC</v>
          </cell>
          <cell r="I5308" t="str">
            <v>Energy</v>
          </cell>
          <cell r="J5308" t="str">
            <v>Summer</v>
          </cell>
          <cell r="K5308" t="str">
            <v>Peak</v>
          </cell>
          <cell r="O5308" t="str">
            <v>C</v>
          </cell>
          <cell r="T5308">
            <v>134682.612162</v>
          </cell>
        </row>
        <row r="5309">
          <cell r="F5309" t="str">
            <v>B-6</v>
          </cell>
          <cell r="G5309" t="str">
            <v>RBC</v>
          </cell>
          <cell r="I5309" t="str">
            <v>Energy</v>
          </cell>
          <cell r="J5309" t="str">
            <v>Winter</v>
          </cell>
          <cell r="K5309" t="str">
            <v>Off Peak</v>
          </cell>
          <cell r="O5309" t="str">
            <v>C</v>
          </cell>
          <cell r="T5309">
            <v>806652.52270600002</v>
          </cell>
        </row>
        <row r="5310">
          <cell r="F5310" t="str">
            <v>B-6</v>
          </cell>
          <cell r="G5310" t="str">
            <v>RBC</v>
          </cell>
          <cell r="I5310" t="str">
            <v>Energy</v>
          </cell>
          <cell r="J5310" t="str">
            <v>Winter</v>
          </cell>
          <cell r="K5310" t="str">
            <v>Part Peak</v>
          </cell>
          <cell r="O5310" t="str">
            <v>C</v>
          </cell>
          <cell r="T5310">
            <v>318887.325052</v>
          </cell>
        </row>
        <row r="5311">
          <cell r="F5311" t="str">
            <v>B-6</v>
          </cell>
          <cell r="G5311" t="str">
            <v>RBC</v>
          </cell>
          <cell r="I5311" t="str">
            <v>Energy</v>
          </cell>
          <cell r="J5311" t="str">
            <v>Winter</v>
          </cell>
          <cell r="K5311" t="str">
            <v>Super Off</v>
          </cell>
          <cell r="O5311" t="str">
            <v>C</v>
          </cell>
          <cell r="T5311">
            <v>28743.584329999998</v>
          </cell>
        </row>
        <row r="5312">
          <cell r="F5312" t="str">
            <v>B-6</v>
          </cell>
          <cell r="G5312" t="str">
            <v>WH</v>
          </cell>
          <cell r="I5312" t="str">
            <v>Energy</v>
          </cell>
          <cell r="J5312" t="str">
            <v>Summer</v>
          </cell>
          <cell r="K5312" t="str">
            <v>Off Peak</v>
          </cell>
          <cell r="O5312" t="str">
            <v>C</v>
          </cell>
          <cell r="T5312">
            <v>284913.43511700002</v>
          </cell>
        </row>
        <row r="5313">
          <cell r="F5313" t="str">
            <v>B-6</v>
          </cell>
          <cell r="G5313" t="str">
            <v>WH</v>
          </cell>
          <cell r="I5313" t="str">
            <v>Energy</v>
          </cell>
          <cell r="J5313" t="str">
            <v>Summer</v>
          </cell>
          <cell r="K5313" t="str">
            <v>Peak</v>
          </cell>
          <cell r="O5313" t="str">
            <v>C</v>
          </cell>
          <cell r="T5313">
            <v>134682.612162</v>
          </cell>
        </row>
        <row r="5314">
          <cell r="F5314" t="str">
            <v>B-6</v>
          </cell>
          <cell r="G5314" t="str">
            <v>WH</v>
          </cell>
          <cell r="I5314" t="str">
            <v>Energy</v>
          </cell>
          <cell r="J5314" t="str">
            <v>Winter</v>
          </cell>
          <cell r="K5314" t="str">
            <v>Off Peak</v>
          </cell>
          <cell r="O5314" t="str">
            <v>C</v>
          </cell>
          <cell r="T5314">
            <v>806652.52270600002</v>
          </cell>
        </row>
        <row r="5315">
          <cell r="F5315" t="str">
            <v>B-6</v>
          </cell>
          <cell r="G5315" t="str">
            <v>WH</v>
          </cell>
          <cell r="I5315" t="str">
            <v>Energy</v>
          </cell>
          <cell r="J5315" t="str">
            <v>Winter</v>
          </cell>
          <cell r="K5315" t="str">
            <v>Part Peak</v>
          </cell>
          <cell r="O5315" t="str">
            <v>C</v>
          </cell>
          <cell r="T5315">
            <v>318887.325052</v>
          </cell>
        </row>
        <row r="5316">
          <cell r="F5316" t="str">
            <v>B-6</v>
          </cell>
          <cell r="G5316" t="str">
            <v>WH</v>
          </cell>
          <cell r="I5316" t="str">
            <v>Energy</v>
          </cell>
          <cell r="J5316" t="str">
            <v>Winter</v>
          </cell>
          <cell r="K5316" t="str">
            <v>Super Off</v>
          </cell>
          <cell r="O5316" t="str">
            <v>C</v>
          </cell>
          <cell r="T5316">
            <v>28743.584329999998</v>
          </cell>
        </row>
        <row r="5317">
          <cell r="F5317" t="str">
            <v>B-6</v>
          </cell>
          <cell r="G5317" t="str">
            <v>WH</v>
          </cell>
          <cell r="I5317" t="str">
            <v>Energy</v>
          </cell>
          <cell r="J5317" t="str">
            <v>Summer</v>
          </cell>
          <cell r="K5317" t="str">
            <v>Off Peak</v>
          </cell>
          <cell r="O5317" t="str">
            <v>C</v>
          </cell>
          <cell r="T5317">
            <v>284913.43511700002</v>
          </cell>
        </row>
        <row r="5318">
          <cell r="F5318" t="str">
            <v>B-6</v>
          </cell>
          <cell r="G5318" t="str">
            <v>WH</v>
          </cell>
          <cell r="I5318" t="str">
            <v>Energy</v>
          </cell>
          <cell r="J5318" t="str">
            <v>Summer</v>
          </cell>
          <cell r="K5318" t="str">
            <v>Peak</v>
          </cell>
          <cell r="O5318" t="str">
            <v>C</v>
          </cell>
          <cell r="T5318">
            <v>134682.612162</v>
          </cell>
        </row>
        <row r="5319">
          <cell r="F5319" t="str">
            <v>B-6</v>
          </cell>
          <cell r="G5319" t="str">
            <v>WH</v>
          </cell>
          <cell r="I5319" t="str">
            <v>Energy</v>
          </cell>
          <cell r="J5319" t="str">
            <v>Winter</v>
          </cell>
          <cell r="K5319" t="str">
            <v>Off Peak</v>
          </cell>
          <cell r="O5319" t="str">
            <v>C</v>
          </cell>
          <cell r="T5319">
            <v>806652.52270600002</v>
          </cell>
        </row>
        <row r="5320">
          <cell r="F5320" t="str">
            <v>B-6</v>
          </cell>
          <cell r="G5320" t="str">
            <v>WH</v>
          </cell>
          <cell r="I5320" t="str">
            <v>Energy</v>
          </cell>
          <cell r="J5320" t="str">
            <v>Winter</v>
          </cell>
          <cell r="K5320" t="str">
            <v>Part Peak</v>
          </cell>
          <cell r="O5320" t="str">
            <v>C</v>
          </cell>
          <cell r="T5320">
            <v>318887.325052</v>
          </cell>
        </row>
        <row r="5321">
          <cell r="F5321" t="str">
            <v>B-6</v>
          </cell>
          <cell r="G5321" t="str">
            <v>WH</v>
          </cell>
          <cell r="I5321" t="str">
            <v>Energy</v>
          </cell>
          <cell r="J5321" t="str">
            <v>Winter</v>
          </cell>
          <cell r="K5321" t="str">
            <v>Super Off</v>
          </cell>
          <cell r="O5321" t="str">
            <v>C</v>
          </cell>
          <cell r="T5321">
            <v>28743.584329999998</v>
          </cell>
        </row>
        <row r="5322">
          <cell r="F5322" t="str">
            <v>B-6</v>
          </cell>
          <cell r="G5322" t="str">
            <v>WH</v>
          </cell>
          <cell r="I5322" t="str">
            <v>DL</v>
          </cell>
          <cell r="J5322" t="str">
            <v>N/A</v>
          </cell>
          <cell r="K5322" t="str">
            <v>N/A</v>
          </cell>
          <cell r="O5322" t="str">
            <v>N/A</v>
          </cell>
          <cell r="T5322">
            <v>0</v>
          </cell>
        </row>
        <row r="5323">
          <cell r="F5323" t="str">
            <v>B-6</v>
          </cell>
          <cell r="G5323" t="str">
            <v>WH</v>
          </cell>
          <cell r="I5323" t="str">
            <v>Energy</v>
          </cell>
          <cell r="J5323" t="str">
            <v>Summer</v>
          </cell>
          <cell r="K5323" t="str">
            <v>Off Peak</v>
          </cell>
          <cell r="O5323" t="str">
            <v>N/A</v>
          </cell>
          <cell r="T5323">
            <v>159242772.458895</v>
          </cell>
        </row>
        <row r="5324">
          <cell r="F5324" t="str">
            <v>B-6</v>
          </cell>
          <cell r="G5324" t="str">
            <v>WH</v>
          </cell>
          <cell r="I5324" t="str">
            <v>Energy</v>
          </cell>
          <cell r="J5324" t="str">
            <v>Summer</v>
          </cell>
          <cell r="K5324" t="str">
            <v>Peak</v>
          </cell>
          <cell r="O5324" t="str">
            <v>N/A</v>
          </cell>
          <cell r="T5324">
            <v>53715124.181650996</v>
          </cell>
        </row>
        <row r="5325">
          <cell r="F5325" t="str">
            <v>B-6</v>
          </cell>
          <cell r="G5325" t="str">
            <v>WH</v>
          </cell>
          <cell r="I5325" t="str">
            <v>Energy</v>
          </cell>
          <cell r="J5325" t="str">
            <v>Winter</v>
          </cell>
          <cell r="K5325" t="str">
            <v>Off Peak</v>
          </cell>
          <cell r="O5325" t="str">
            <v>N/A</v>
          </cell>
          <cell r="T5325">
            <v>280089734.45706403</v>
          </cell>
        </row>
        <row r="5326">
          <cell r="F5326" t="str">
            <v>B-6</v>
          </cell>
          <cell r="G5326" t="str">
            <v>WH</v>
          </cell>
          <cell r="I5326" t="str">
            <v>Energy</v>
          </cell>
          <cell r="J5326" t="str">
            <v>Winter</v>
          </cell>
          <cell r="K5326" t="str">
            <v>Part Peak</v>
          </cell>
          <cell r="O5326" t="str">
            <v>N/A</v>
          </cell>
          <cell r="T5326">
            <v>102362301.095881</v>
          </cell>
        </row>
        <row r="5327">
          <cell r="F5327" t="str">
            <v>B-6</v>
          </cell>
          <cell r="G5327" t="str">
            <v>WH</v>
          </cell>
          <cell r="I5327" t="str">
            <v>Energy</v>
          </cell>
          <cell r="J5327" t="str">
            <v>Winter</v>
          </cell>
          <cell r="K5327" t="str">
            <v>Super Off</v>
          </cell>
          <cell r="O5327" t="str">
            <v>N/A</v>
          </cell>
          <cell r="T5327">
            <v>-5182664.1621550024</v>
          </cell>
        </row>
        <row r="5328">
          <cell r="F5328" t="str">
            <v>B-6</v>
          </cell>
          <cell r="G5328" t="str">
            <v>WH</v>
          </cell>
          <cell r="I5328" t="str">
            <v>Energy</v>
          </cell>
          <cell r="J5328" t="str">
            <v>Summer</v>
          </cell>
          <cell r="K5328" t="str">
            <v>Off Peak</v>
          </cell>
          <cell r="O5328" t="str">
            <v>C</v>
          </cell>
          <cell r="T5328">
            <v>284913.43511700002</v>
          </cell>
        </row>
        <row r="5329">
          <cell r="F5329" t="str">
            <v>B-6</v>
          </cell>
          <cell r="G5329" t="str">
            <v>WH</v>
          </cell>
          <cell r="I5329" t="str">
            <v>Energy</v>
          </cell>
          <cell r="J5329" t="str">
            <v>Summer</v>
          </cell>
          <cell r="K5329" t="str">
            <v>Peak</v>
          </cell>
          <cell r="O5329" t="str">
            <v>C</v>
          </cell>
          <cell r="T5329">
            <v>134682.612162</v>
          </cell>
        </row>
        <row r="5330">
          <cell r="F5330" t="str">
            <v>B-6</v>
          </cell>
          <cell r="G5330" t="str">
            <v>WH</v>
          </cell>
          <cell r="I5330" t="str">
            <v>Energy</v>
          </cell>
          <cell r="J5330" t="str">
            <v>Winter</v>
          </cell>
          <cell r="K5330" t="str">
            <v>Off Peak</v>
          </cell>
          <cell r="O5330" t="str">
            <v>C</v>
          </cell>
          <cell r="T5330">
            <v>806652.52270600002</v>
          </cell>
        </row>
        <row r="5331">
          <cell r="F5331" t="str">
            <v>B-6</v>
          </cell>
          <cell r="G5331" t="str">
            <v>WH</v>
          </cell>
          <cell r="I5331" t="str">
            <v>Energy</v>
          </cell>
          <cell r="J5331" t="str">
            <v>Winter</v>
          </cell>
          <cell r="K5331" t="str">
            <v>Part Peak</v>
          </cell>
          <cell r="O5331" t="str">
            <v>C</v>
          </cell>
          <cell r="T5331">
            <v>318887.325052</v>
          </cell>
        </row>
        <row r="5332">
          <cell r="F5332" t="str">
            <v>B-6</v>
          </cell>
          <cell r="G5332" t="str">
            <v>WH</v>
          </cell>
          <cell r="I5332" t="str">
            <v>Energy</v>
          </cell>
          <cell r="J5332" t="str">
            <v>Winter</v>
          </cell>
          <cell r="K5332" t="str">
            <v>Super Off</v>
          </cell>
          <cell r="O5332" t="str">
            <v>C</v>
          </cell>
          <cell r="T5332">
            <v>28743.584329999998</v>
          </cell>
        </row>
        <row r="5333">
          <cell r="F5333" t="str">
            <v>B-6</v>
          </cell>
          <cell r="G5333" t="str">
            <v>WH</v>
          </cell>
          <cell r="I5333" t="str">
            <v>DL</v>
          </cell>
          <cell r="J5333" t="str">
            <v>N/A</v>
          </cell>
          <cell r="K5333" t="str">
            <v>N/A</v>
          </cell>
          <cell r="O5333" t="str">
            <v>N/A</v>
          </cell>
          <cell r="T5333">
            <v>0</v>
          </cell>
        </row>
        <row r="5334">
          <cell r="F5334" t="str">
            <v>B-6</v>
          </cell>
          <cell r="G5334" t="str">
            <v>WH</v>
          </cell>
          <cell r="I5334" t="str">
            <v>Energy</v>
          </cell>
          <cell r="J5334" t="str">
            <v>Summer</v>
          </cell>
          <cell r="K5334" t="str">
            <v>Off Peak</v>
          </cell>
          <cell r="O5334" t="str">
            <v>N/A</v>
          </cell>
          <cell r="T5334">
            <v>159242772.458895</v>
          </cell>
        </row>
        <row r="5335">
          <cell r="F5335" t="str">
            <v>B-6</v>
          </cell>
          <cell r="G5335" t="str">
            <v>WH</v>
          </cell>
          <cell r="I5335" t="str">
            <v>Energy</v>
          </cell>
          <cell r="J5335" t="str">
            <v>Summer</v>
          </cell>
          <cell r="K5335" t="str">
            <v>Peak</v>
          </cell>
          <cell r="O5335" t="str">
            <v>N/A</v>
          </cell>
          <cell r="T5335">
            <v>53715124.181650996</v>
          </cell>
        </row>
        <row r="5336">
          <cell r="F5336" t="str">
            <v>B-6</v>
          </cell>
          <cell r="G5336" t="str">
            <v>WH</v>
          </cell>
          <cell r="I5336" t="str">
            <v>Energy</v>
          </cell>
          <cell r="J5336" t="str">
            <v>Winter</v>
          </cell>
          <cell r="K5336" t="str">
            <v>Off Peak</v>
          </cell>
          <cell r="O5336" t="str">
            <v>N/A</v>
          </cell>
          <cell r="T5336">
            <v>280089734.45706403</v>
          </cell>
        </row>
        <row r="5337">
          <cell r="F5337" t="str">
            <v>B-6</v>
          </cell>
          <cell r="G5337" t="str">
            <v>WH</v>
          </cell>
          <cell r="I5337" t="str">
            <v>Energy</v>
          </cell>
          <cell r="J5337" t="str">
            <v>Winter</v>
          </cell>
          <cell r="K5337" t="str">
            <v>Part Peak</v>
          </cell>
          <cell r="O5337" t="str">
            <v>N/A</v>
          </cell>
          <cell r="T5337">
            <v>102362301.095881</v>
          </cell>
        </row>
        <row r="5338">
          <cell r="F5338" t="str">
            <v>B-6</v>
          </cell>
          <cell r="G5338" t="str">
            <v>WH</v>
          </cell>
          <cell r="I5338" t="str">
            <v>Energy</v>
          </cell>
          <cell r="J5338" t="str">
            <v>Winter</v>
          </cell>
          <cell r="K5338" t="str">
            <v>Super Off</v>
          </cell>
          <cell r="O5338" t="str">
            <v>N/A</v>
          </cell>
          <cell r="T5338">
            <v>-5182664.1621550024</v>
          </cell>
        </row>
        <row r="5339">
          <cell r="F5339" t="str">
            <v>B-6</v>
          </cell>
          <cell r="G5339" t="str">
            <v>WH</v>
          </cell>
          <cell r="I5339" t="str">
            <v>Energy</v>
          </cell>
          <cell r="J5339" t="str">
            <v>Summer</v>
          </cell>
          <cell r="K5339" t="str">
            <v>Off Peak</v>
          </cell>
          <cell r="O5339" t="str">
            <v>C</v>
          </cell>
          <cell r="T5339">
            <v>284913.43511700002</v>
          </cell>
        </row>
        <row r="5340">
          <cell r="F5340" t="str">
            <v>B-6</v>
          </cell>
          <cell r="G5340" t="str">
            <v>WH</v>
          </cell>
          <cell r="I5340" t="str">
            <v>Energy</v>
          </cell>
          <cell r="J5340" t="str">
            <v>Summer</v>
          </cell>
          <cell r="K5340" t="str">
            <v>Peak</v>
          </cell>
          <cell r="O5340" t="str">
            <v>C</v>
          </cell>
          <cell r="T5340">
            <v>134682.612162</v>
          </cell>
        </row>
        <row r="5341">
          <cell r="F5341" t="str">
            <v>B-6</v>
          </cell>
          <cell r="G5341" t="str">
            <v>WH</v>
          </cell>
          <cell r="I5341" t="str">
            <v>Energy</v>
          </cell>
          <cell r="J5341" t="str">
            <v>Winter</v>
          </cell>
          <cell r="K5341" t="str">
            <v>Off Peak</v>
          </cell>
          <cell r="O5341" t="str">
            <v>C</v>
          </cell>
          <cell r="T5341">
            <v>806652.52270600002</v>
          </cell>
        </row>
        <row r="5342">
          <cell r="F5342" t="str">
            <v>B-6</v>
          </cell>
          <cell r="G5342" t="str">
            <v>WH</v>
          </cell>
          <cell r="I5342" t="str">
            <v>Energy</v>
          </cell>
          <cell r="J5342" t="str">
            <v>Winter</v>
          </cell>
          <cell r="K5342" t="str">
            <v>Part Peak</v>
          </cell>
          <cell r="O5342" t="str">
            <v>C</v>
          </cell>
          <cell r="T5342">
            <v>318887.325052</v>
          </cell>
        </row>
        <row r="5343">
          <cell r="F5343" t="str">
            <v>B-6</v>
          </cell>
          <cell r="G5343" t="str">
            <v>WH</v>
          </cell>
          <cell r="I5343" t="str">
            <v>Energy</v>
          </cell>
          <cell r="J5343" t="str">
            <v>Winter</v>
          </cell>
          <cell r="K5343" t="str">
            <v>Super Off</v>
          </cell>
          <cell r="O5343" t="str">
            <v>C</v>
          </cell>
          <cell r="T5343">
            <v>28743.584329999998</v>
          </cell>
        </row>
        <row r="5344">
          <cell r="F5344" t="str">
            <v>B-6</v>
          </cell>
          <cell r="G5344" t="str">
            <v>PCIA</v>
          </cell>
          <cell r="I5344" t="str">
            <v>Vin 22</v>
          </cell>
          <cell r="J5344" t="str">
            <v>N/A</v>
          </cell>
          <cell r="K5344" t="str">
            <v>N/A</v>
          </cell>
          <cell r="O5344" t="str">
            <v>N/A</v>
          </cell>
          <cell r="T5344">
            <v>0</v>
          </cell>
        </row>
        <row r="5345">
          <cell r="F5345" t="str">
            <v>B-6</v>
          </cell>
          <cell r="G5345" t="str">
            <v>PCIA</v>
          </cell>
          <cell r="I5345" t="str">
            <v>Vin 23</v>
          </cell>
          <cell r="J5345" t="str">
            <v>N/A</v>
          </cell>
          <cell r="K5345" t="str">
            <v>N/A</v>
          </cell>
          <cell r="O5345" t="str">
            <v>N/A</v>
          </cell>
          <cell r="T5345">
            <v>0</v>
          </cell>
        </row>
        <row r="5346">
          <cell r="F5346" t="str">
            <v>B-6</v>
          </cell>
          <cell r="G5346" t="str">
            <v>PCIA</v>
          </cell>
          <cell r="I5346" t="str">
            <v>Vin 24</v>
          </cell>
          <cell r="J5346" t="str">
            <v>N/A</v>
          </cell>
          <cell r="K5346" t="str">
            <v>N/A</v>
          </cell>
          <cell r="O5346" t="str">
            <v>N/A</v>
          </cell>
          <cell r="T5346">
            <v>0</v>
          </cell>
        </row>
        <row r="5347">
          <cell r="F5347" t="str">
            <v>A-15</v>
          </cell>
          <cell r="G5347" t="str">
            <v>Distribution</v>
          </cell>
          <cell r="I5347" t="str">
            <v>Customer</v>
          </cell>
          <cell r="J5347" t="str">
            <v>Summer</v>
          </cell>
          <cell r="K5347" t="str">
            <v>N/A</v>
          </cell>
          <cell r="O5347" t="str">
            <v>N/A</v>
          </cell>
          <cell r="T5347">
            <v>315.290368</v>
          </cell>
        </row>
        <row r="5348">
          <cell r="F5348" t="str">
            <v>A-15</v>
          </cell>
          <cell r="G5348" t="str">
            <v>Distribution</v>
          </cell>
          <cell r="I5348" t="str">
            <v>Customer</v>
          </cell>
          <cell r="J5348" t="str">
            <v>Winter</v>
          </cell>
          <cell r="K5348" t="str">
            <v>N/A</v>
          </cell>
          <cell r="O5348" t="str">
            <v>N/A</v>
          </cell>
          <cell r="T5348">
            <v>579.47045700000001</v>
          </cell>
        </row>
        <row r="5349">
          <cell r="F5349" t="str">
            <v>A-15</v>
          </cell>
          <cell r="G5349" t="str">
            <v>Distribution</v>
          </cell>
          <cell r="I5349" t="str">
            <v>Customer</v>
          </cell>
          <cell r="J5349" t="str">
            <v>Summer</v>
          </cell>
          <cell r="K5349" t="str">
            <v>N/A</v>
          </cell>
          <cell r="O5349" t="str">
            <v>C</v>
          </cell>
          <cell r="T5349">
            <v>0</v>
          </cell>
        </row>
        <row r="5350">
          <cell r="F5350" t="str">
            <v>A-15</v>
          </cell>
          <cell r="G5350" t="str">
            <v>Distribution</v>
          </cell>
          <cell r="I5350" t="str">
            <v>Customer</v>
          </cell>
          <cell r="J5350" t="str">
            <v>Winter</v>
          </cell>
          <cell r="K5350" t="str">
            <v>N/A</v>
          </cell>
          <cell r="O5350" t="str">
            <v>C</v>
          </cell>
          <cell r="T5350">
            <v>0</v>
          </cell>
        </row>
        <row r="5351">
          <cell r="F5351" t="str">
            <v>A-15</v>
          </cell>
          <cell r="G5351" t="str">
            <v>PPP</v>
          </cell>
          <cell r="I5351" t="str">
            <v>DL</v>
          </cell>
          <cell r="J5351" t="str">
            <v>N/A</v>
          </cell>
          <cell r="K5351" t="str">
            <v>N/A</v>
          </cell>
          <cell r="O5351" t="str">
            <v>N/A</v>
          </cell>
          <cell r="T5351">
            <v>0</v>
          </cell>
        </row>
        <row r="5352">
          <cell r="F5352" t="str">
            <v>A-15</v>
          </cell>
          <cell r="G5352" t="str">
            <v>CTC</v>
          </cell>
          <cell r="I5352" t="str">
            <v>DL</v>
          </cell>
          <cell r="J5352" t="str">
            <v>N/A</v>
          </cell>
          <cell r="K5352" t="str">
            <v>N/A</v>
          </cell>
          <cell r="O5352" t="str">
            <v>N/A</v>
          </cell>
          <cell r="T5352">
            <v>0</v>
          </cell>
        </row>
        <row r="5353">
          <cell r="F5353" t="str">
            <v>A-15</v>
          </cell>
          <cell r="G5353" t="str">
            <v>WFC</v>
          </cell>
          <cell r="I5353" t="str">
            <v>DL</v>
          </cell>
          <cell r="J5353" t="str">
            <v>N/A</v>
          </cell>
          <cell r="K5353" t="str">
            <v>N/A</v>
          </cell>
          <cell r="O5353" t="str">
            <v>N/A</v>
          </cell>
          <cell r="T5353">
            <v>0</v>
          </cell>
        </row>
        <row r="5354">
          <cell r="F5354" t="str">
            <v>A-15</v>
          </cell>
          <cell r="G5354" t="str">
            <v>ECRA</v>
          </cell>
          <cell r="I5354" t="str">
            <v>DL</v>
          </cell>
          <cell r="J5354" t="str">
            <v>N/A</v>
          </cell>
          <cell r="K5354" t="str">
            <v>N/A</v>
          </cell>
          <cell r="O5354" t="str">
            <v>N/A</v>
          </cell>
          <cell r="T5354">
            <v>0</v>
          </cell>
        </row>
        <row r="5355">
          <cell r="F5355" t="str">
            <v>A-15</v>
          </cell>
          <cell r="G5355" t="str">
            <v>ND</v>
          </cell>
          <cell r="I5355" t="str">
            <v>DL</v>
          </cell>
          <cell r="J5355" t="str">
            <v>N/A</v>
          </cell>
          <cell r="K5355" t="str">
            <v>N/A</v>
          </cell>
          <cell r="O5355" t="str">
            <v>N/A</v>
          </cell>
          <cell r="T5355">
            <v>0</v>
          </cell>
        </row>
        <row r="5356">
          <cell r="F5356" t="str">
            <v>A-15</v>
          </cell>
          <cell r="G5356" t="str">
            <v>PPP</v>
          </cell>
          <cell r="I5356" t="str">
            <v>DL</v>
          </cell>
          <cell r="J5356" t="str">
            <v>N/A</v>
          </cell>
          <cell r="K5356" t="str">
            <v>N/A</v>
          </cell>
          <cell r="O5356" t="str">
            <v>N/A</v>
          </cell>
          <cell r="T5356">
            <v>0</v>
          </cell>
        </row>
        <row r="5357">
          <cell r="F5357" t="str">
            <v>A-15</v>
          </cell>
          <cell r="G5357" t="str">
            <v>RB</v>
          </cell>
          <cell r="I5357" t="str">
            <v>DL</v>
          </cell>
          <cell r="J5357" t="str">
            <v>N/A</v>
          </cell>
          <cell r="K5357" t="str">
            <v>N/A</v>
          </cell>
          <cell r="O5357" t="str">
            <v>N/A</v>
          </cell>
          <cell r="T5357">
            <v>0</v>
          </cell>
        </row>
        <row r="5358">
          <cell r="F5358" t="str">
            <v>A-15</v>
          </cell>
          <cell r="G5358" t="str">
            <v>RBC</v>
          </cell>
          <cell r="I5358" t="str">
            <v>DL</v>
          </cell>
          <cell r="J5358" t="str">
            <v>N/A</v>
          </cell>
          <cell r="K5358" t="str">
            <v>N/A</v>
          </cell>
          <cell r="O5358" t="str">
            <v>N/A</v>
          </cell>
          <cell r="T5358">
            <v>0</v>
          </cell>
        </row>
        <row r="5359">
          <cell r="F5359" t="str">
            <v>A-15</v>
          </cell>
          <cell r="G5359" t="str">
            <v>WH</v>
          </cell>
          <cell r="I5359" t="str">
            <v>DL</v>
          </cell>
          <cell r="J5359" t="str">
            <v>N/A</v>
          </cell>
          <cell r="K5359" t="str">
            <v>N/A</v>
          </cell>
          <cell r="O5359" t="str">
            <v>N/A</v>
          </cell>
          <cell r="T5359">
            <v>0</v>
          </cell>
        </row>
        <row r="5360">
          <cell r="F5360" t="str">
            <v>A-15</v>
          </cell>
          <cell r="G5360" t="str">
            <v>PPP</v>
          </cell>
          <cell r="I5360" t="str">
            <v>Energy</v>
          </cell>
          <cell r="J5360" t="str">
            <v>Summer</v>
          </cell>
          <cell r="K5360" t="str">
            <v>N/A</v>
          </cell>
          <cell r="O5360" t="str">
            <v>N/A</v>
          </cell>
          <cell r="T5360">
            <v>198024.92437899997</v>
          </cell>
        </row>
        <row r="5361">
          <cell r="F5361" t="str">
            <v>A-15</v>
          </cell>
          <cell r="G5361" t="str">
            <v>PPP</v>
          </cell>
          <cell r="I5361" t="str">
            <v>Energy</v>
          </cell>
          <cell r="J5361" t="str">
            <v>Winter</v>
          </cell>
          <cell r="K5361" t="str">
            <v>N/A</v>
          </cell>
          <cell r="O5361" t="str">
            <v>N/A</v>
          </cell>
          <cell r="T5361">
            <v>286415.55146799999</v>
          </cell>
        </row>
        <row r="5362">
          <cell r="F5362" t="str">
            <v>A-15</v>
          </cell>
          <cell r="G5362" t="str">
            <v>AB32 Credit</v>
          </cell>
          <cell r="I5362" t="str">
            <v>Energy</v>
          </cell>
          <cell r="J5362" t="str">
            <v>Summer</v>
          </cell>
          <cell r="K5362" t="str">
            <v>N/A</v>
          </cell>
          <cell r="O5362" t="str">
            <v>N/A</v>
          </cell>
          <cell r="T5362">
            <v>1375.9713351759394</v>
          </cell>
        </row>
        <row r="5363">
          <cell r="F5363" t="str">
            <v>A-15</v>
          </cell>
          <cell r="G5363" t="str">
            <v>AB32 Credit</v>
          </cell>
          <cell r="I5363" t="str">
            <v>Energy</v>
          </cell>
          <cell r="J5363" t="str">
            <v>Winter</v>
          </cell>
          <cell r="K5363" t="str">
            <v>N/A</v>
          </cell>
          <cell r="O5363" t="str">
            <v>N/A</v>
          </cell>
          <cell r="T5363">
            <v>2460.6677058614591</v>
          </cell>
        </row>
        <row r="5364">
          <cell r="F5364" t="str">
            <v>A-15</v>
          </cell>
          <cell r="G5364" t="str">
            <v>TRA</v>
          </cell>
          <cell r="I5364" t="str">
            <v>Energy</v>
          </cell>
          <cell r="J5364" t="str">
            <v>Summer</v>
          </cell>
          <cell r="K5364" t="str">
            <v>N/A</v>
          </cell>
          <cell r="O5364" t="str">
            <v>N/A</v>
          </cell>
          <cell r="T5364">
            <v>198024.92437899997</v>
          </cell>
        </row>
        <row r="5365">
          <cell r="F5365" t="str">
            <v>A-15</v>
          </cell>
          <cell r="G5365" t="str">
            <v>TRA</v>
          </cell>
          <cell r="I5365" t="str">
            <v>Energy</v>
          </cell>
          <cell r="J5365" t="str">
            <v>Winter</v>
          </cell>
          <cell r="K5365" t="str">
            <v>N/A</v>
          </cell>
          <cell r="O5365" t="str">
            <v>N/A</v>
          </cell>
          <cell r="T5365">
            <v>286415.55146799999</v>
          </cell>
        </row>
        <row r="5366">
          <cell r="F5366" t="str">
            <v>A-15</v>
          </cell>
          <cell r="G5366" t="str">
            <v>CTC</v>
          </cell>
          <cell r="I5366" t="str">
            <v>Energy</v>
          </cell>
          <cell r="J5366" t="str">
            <v>Summer</v>
          </cell>
          <cell r="K5366" t="str">
            <v>N/A</v>
          </cell>
          <cell r="O5366" t="str">
            <v>N/A</v>
          </cell>
          <cell r="T5366">
            <v>198024.92437899997</v>
          </cell>
        </row>
        <row r="5367">
          <cell r="F5367" t="str">
            <v>A-15</v>
          </cell>
          <cell r="G5367" t="str">
            <v>CTC</v>
          </cell>
          <cell r="I5367" t="str">
            <v>Energy</v>
          </cell>
          <cell r="J5367" t="str">
            <v>Winter</v>
          </cell>
          <cell r="K5367" t="str">
            <v>N/A</v>
          </cell>
          <cell r="O5367" t="str">
            <v>N/A</v>
          </cell>
          <cell r="T5367">
            <v>286415.55146799999</v>
          </cell>
        </row>
        <row r="5368">
          <cell r="F5368" t="str">
            <v>A-15</v>
          </cell>
          <cell r="G5368" t="str">
            <v>Distribution</v>
          </cell>
          <cell r="I5368" t="str">
            <v>Energy</v>
          </cell>
          <cell r="J5368" t="str">
            <v>Summer</v>
          </cell>
          <cell r="K5368" t="str">
            <v>N/A</v>
          </cell>
          <cell r="O5368" t="str">
            <v>N/A</v>
          </cell>
          <cell r="T5368">
            <v>198024.92437899997</v>
          </cell>
        </row>
        <row r="5369">
          <cell r="F5369" t="str">
            <v>A-15</v>
          </cell>
          <cell r="G5369" t="str">
            <v>Distribution</v>
          </cell>
          <cell r="I5369" t="str">
            <v>Energy</v>
          </cell>
          <cell r="J5369" t="str">
            <v>Winter</v>
          </cell>
          <cell r="K5369" t="str">
            <v>N/A</v>
          </cell>
          <cell r="O5369" t="str">
            <v>N/A</v>
          </cell>
          <cell r="T5369">
            <v>286415.55146799999</v>
          </cell>
        </row>
        <row r="5370">
          <cell r="F5370" t="str">
            <v>A-15</v>
          </cell>
          <cell r="G5370" t="str">
            <v>WFC</v>
          </cell>
          <cell r="I5370" t="str">
            <v>Energy</v>
          </cell>
          <cell r="J5370" t="str">
            <v>Summer</v>
          </cell>
          <cell r="K5370" t="str">
            <v>N/A</v>
          </cell>
          <cell r="O5370" t="str">
            <v>N/A</v>
          </cell>
          <cell r="T5370">
            <v>198024.92437899997</v>
          </cell>
        </row>
        <row r="5371">
          <cell r="F5371" t="str">
            <v>A-15</v>
          </cell>
          <cell r="G5371" t="str">
            <v>WFC</v>
          </cell>
          <cell r="I5371" t="str">
            <v>Energy</v>
          </cell>
          <cell r="J5371" t="str">
            <v>Winter</v>
          </cell>
          <cell r="K5371" t="str">
            <v>N/A</v>
          </cell>
          <cell r="O5371" t="str">
            <v>N/A</v>
          </cell>
          <cell r="T5371">
            <v>286415.55146799999</v>
          </cell>
        </row>
        <row r="5372">
          <cell r="F5372" t="str">
            <v>A-15</v>
          </cell>
          <cell r="G5372" t="str">
            <v>ECRA</v>
          </cell>
          <cell r="I5372" t="str">
            <v>Energy</v>
          </cell>
          <cell r="J5372" t="str">
            <v>Summer</v>
          </cell>
          <cell r="K5372" t="str">
            <v>N/A</v>
          </cell>
          <cell r="O5372" t="str">
            <v>N/A</v>
          </cell>
          <cell r="T5372">
            <v>198024.92437899997</v>
          </cell>
        </row>
        <row r="5373">
          <cell r="F5373" t="str">
            <v>A-15</v>
          </cell>
          <cell r="G5373" t="str">
            <v>ECRA</v>
          </cell>
          <cell r="I5373" t="str">
            <v>Energy</v>
          </cell>
          <cell r="J5373" t="str">
            <v>Winter</v>
          </cell>
          <cell r="K5373" t="str">
            <v>N/A</v>
          </cell>
          <cell r="O5373" t="str">
            <v>N/A</v>
          </cell>
          <cell r="T5373">
            <v>286415.55146799999</v>
          </cell>
        </row>
        <row r="5374">
          <cell r="F5374" t="str">
            <v>A-15</v>
          </cell>
          <cell r="G5374" t="str">
            <v>Generation</v>
          </cell>
          <cell r="I5374" t="str">
            <v>Energy</v>
          </cell>
          <cell r="J5374" t="str">
            <v>Summer</v>
          </cell>
          <cell r="K5374" t="str">
            <v>N/A</v>
          </cell>
          <cell r="O5374" t="str">
            <v>N/A</v>
          </cell>
          <cell r="T5374">
            <v>198024.92437899997</v>
          </cell>
        </row>
        <row r="5375">
          <cell r="F5375" t="str">
            <v>A-15</v>
          </cell>
          <cell r="G5375" t="str">
            <v>Generation</v>
          </cell>
          <cell r="I5375" t="str">
            <v>Energy</v>
          </cell>
          <cell r="J5375" t="str">
            <v>Winter</v>
          </cell>
          <cell r="K5375" t="str">
            <v>N/A</v>
          </cell>
          <cell r="O5375" t="str">
            <v>N/A</v>
          </cell>
          <cell r="T5375">
            <v>286415.55146799999</v>
          </cell>
        </row>
        <row r="5376">
          <cell r="F5376" t="str">
            <v>A-15</v>
          </cell>
          <cell r="G5376" t="str">
            <v>ND</v>
          </cell>
          <cell r="I5376" t="str">
            <v>Energy</v>
          </cell>
          <cell r="J5376" t="str">
            <v>Summer</v>
          </cell>
          <cell r="K5376" t="str">
            <v>N/A</v>
          </cell>
          <cell r="O5376" t="str">
            <v>N/A</v>
          </cell>
          <cell r="T5376">
            <v>198024.92437899997</v>
          </cell>
        </row>
        <row r="5377">
          <cell r="F5377" t="str">
            <v>A-15</v>
          </cell>
          <cell r="G5377" t="str">
            <v>ND</v>
          </cell>
          <cell r="I5377" t="str">
            <v>Energy</v>
          </cell>
          <cell r="J5377" t="str">
            <v>Winter</v>
          </cell>
          <cell r="K5377" t="str">
            <v>N/A</v>
          </cell>
          <cell r="O5377" t="str">
            <v>N/A</v>
          </cell>
          <cell r="T5377">
            <v>286415.55146799999</v>
          </cell>
        </row>
        <row r="5378">
          <cell r="F5378" t="str">
            <v>A-15</v>
          </cell>
          <cell r="G5378" t="str">
            <v>NSGC</v>
          </cell>
          <cell r="I5378" t="str">
            <v>Energy</v>
          </cell>
          <cell r="J5378" t="str">
            <v>Summer</v>
          </cell>
          <cell r="K5378" t="str">
            <v>N/A</v>
          </cell>
          <cell r="O5378" t="str">
            <v>N/A</v>
          </cell>
          <cell r="T5378">
            <v>198024.92437899997</v>
          </cell>
        </row>
        <row r="5379">
          <cell r="F5379" t="str">
            <v>A-15</v>
          </cell>
          <cell r="G5379" t="str">
            <v>NSGC</v>
          </cell>
          <cell r="I5379" t="str">
            <v>Energy</v>
          </cell>
          <cell r="J5379" t="str">
            <v>Winter</v>
          </cell>
          <cell r="K5379" t="str">
            <v>N/A</v>
          </cell>
          <cell r="O5379" t="str">
            <v>N/A</v>
          </cell>
          <cell r="T5379">
            <v>286415.55146799999</v>
          </cell>
        </row>
        <row r="5380">
          <cell r="F5380" t="str">
            <v>A-15</v>
          </cell>
          <cell r="G5380" t="str">
            <v>RS</v>
          </cell>
          <cell r="I5380" t="str">
            <v>Energy</v>
          </cell>
          <cell r="J5380" t="str">
            <v>Summer</v>
          </cell>
          <cell r="K5380" t="str">
            <v>N/A</v>
          </cell>
          <cell r="O5380" t="str">
            <v>N/A</v>
          </cell>
          <cell r="T5380">
            <v>198024.92437899997</v>
          </cell>
        </row>
        <row r="5381">
          <cell r="F5381" t="str">
            <v>A-15</v>
          </cell>
          <cell r="G5381" t="str">
            <v>RS</v>
          </cell>
          <cell r="I5381" t="str">
            <v>Energy</v>
          </cell>
          <cell r="J5381" t="str">
            <v>Winter</v>
          </cell>
          <cell r="K5381" t="str">
            <v>N/A</v>
          </cell>
          <cell r="O5381" t="str">
            <v>N/A</v>
          </cell>
          <cell r="T5381">
            <v>286415.55146799999</v>
          </cell>
        </row>
        <row r="5382">
          <cell r="F5382" t="str">
            <v>A-15</v>
          </cell>
          <cell r="G5382" t="str">
            <v>Trans</v>
          </cell>
          <cell r="I5382" t="str">
            <v>Energy</v>
          </cell>
          <cell r="J5382" t="str">
            <v>Summer</v>
          </cell>
          <cell r="K5382" t="str">
            <v>N/A</v>
          </cell>
          <cell r="O5382" t="str">
            <v>N/A</v>
          </cell>
          <cell r="T5382">
            <v>198024.92437899997</v>
          </cell>
        </row>
        <row r="5383">
          <cell r="F5383" t="str">
            <v>A-15</v>
          </cell>
          <cell r="G5383" t="str">
            <v>Trans</v>
          </cell>
          <cell r="I5383" t="str">
            <v>Energy</v>
          </cell>
          <cell r="J5383" t="str">
            <v>Winter</v>
          </cell>
          <cell r="K5383" t="str">
            <v>N/A</v>
          </cell>
          <cell r="O5383" t="str">
            <v>N/A</v>
          </cell>
          <cell r="T5383">
            <v>286415.55146799999</v>
          </cell>
        </row>
        <row r="5384">
          <cell r="F5384" t="str">
            <v>A-15</v>
          </cell>
          <cell r="G5384" t="str">
            <v>PPP</v>
          </cell>
          <cell r="I5384" t="str">
            <v>Energy</v>
          </cell>
          <cell r="J5384" t="str">
            <v>Summer</v>
          </cell>
          <cell r="K5384" t="str">
            <v>N/A</v>
          </cell>
          <cell r="O5384" t="str">
            <v>N/A</v>
          </cell>
          <cell r="T5384">
            <v>198024.92437899997</v>
          </cell>
        </row>
        <row r="5385">
          <cell r="F5385" t="str">
            <v>A-15</v>
          </cell>
          <cell r="G5385" t="str">
            <v>PPP</v>
          </cell>
          <cell r="I5385" t="str">
            <v>Energy</v>
          </cell>
          <cell r="J5385" t="str">
            <v>Winter</v>
          </cell>
          <cell r="K5385" t="str">
            <v>N/A</v>
          </cell>
          <cell r="O5385" t="str">
            <v>N/A</v>
          </cell>
          <cell r="T5385">
            <v>286415.55146799999</v>
          </cell>
        </row>
        <row r="5386">
          <cell r="F5386" t="str">
            <v>A-15</v>
          </cell>
          <cell r="G5386" t="str">
            <v>AB32 Credit</v>
          </cell>
          <cell r="I5386" t="str">
            <v>Energy</v>
          </cell>
          <cell r="J5386" t="str">
            <v>Summer</v>
          </cell>
          <cell r="K5386" t="str">
            <v>N/A</v>
          </cell>
          <cell r="O5386" t="str">
            <v>N/A</v>
          </cell>
          <cell r="T5386">
            <v>21887.349023138639</v>
          </cell>
        </row>
        <row r="5387">
          <cell r="F5387" t="str">
            <v>A-15</v>
          </cell>
          <cell r="G5387" t="str">
            <v>AB32 Credit</v>
          </cell>
          <cell r="I5387" t="str">
            <v>Energy</v>
          </cell>
          <cell r="J5387" t="str">
            <v>Winter</v>
          </cell>
          <cell r="K5387" t="str">
            <v>N/A</v>
          </cell>
          <cell r="O5387" t="str">
            <v>N/A</v>
          </cell>
          <cell r="T5387">
            <v>39141.435240196413</v>
          </cell>
        </row>
        <row r="5388">
          <cell r="F5388" t="str">
            <v>A-15</v>
          </cell>
          <cell r="G5388" t="str">
            <v>TRA</v>
          </cell>
          <cell r="I5388" t="str">
            <v>Energy</v>
          </cell>
          <cell r="J5388" t="str">
            <v>Summer</v>
          </cell>
          <cell r="K5388" t="str">
            <v>N/A</v>
          </cell>
          <cell r="O5388" t="str">
            <v>N/A</v>
          </cell>
          <cell r="T5388">
            <v>198024.92437899997</v>
          </cell>
        </row>
        <row r="5389">
          <cell r="F5389" t="str">
            <v>A-15</v>
          </cell>
          <cell r="G5389" t="str">
            <v>TRA</v>
          </cell>
          <cell r="I5389" t="str">
            <v>Energy</v>
          </cell>
          <cell r="J5389" t="str">
            <v>Winter</v>
          </cell>
          <cell r="K5389" t="str">
            <v>N/A</v>
          </cell>
          <cell r="O5389" t="str">
            <v>N/A</v>
          </cell>
          <cell r="T5389">
            <v>286415.55146799999</v>
          </cell>
        </row>
        <row r="5390">
          <cell r="F5390" t="str">
            <v>A-15</v>
          </cell>
          <cell r="G5390" t="str">
            <v>TRA</v>
          </cell>
          <cell r="I5390" t="str">
            <v>Energy</v>
          </cell>
          <cell r="J5390" t="str">
            <v>Summer</v>
          </cell>
          <cell r="K5390" t="str">
            <v>N/A</v>
          </cell>
          <cell r="O5390" t="str">
            <v>N/A</v>
          </cell>
          <cell r="T5390">
            <v>198024.92437899997</v>
          </cell>
        </row>
        <row r="5391">
          <cell r="F5391" t="str">
            <v>A-15</v>
          </cell>
          <cell r="G5391" t="str">
            <v>TRA</v>
          </cell>
          <cell r="I5391" t="str">
            <v>Energy</v>
          </cell>
          <cell r="J5391" t="str">
            <v>Winter</v>
          </cell>
          <cell r="K5391" t="str">
            <v>N/A</v>
          </cell>
          <cell r="O5391" t="str">
            <v>N/A</v>
          </cell>
          <cell r="T5391">
            <v>286415.55146799999</v>
          </cell>
        </row>
        <row r="5392">
          <cell r="F5392" t="str">
            <v>A-15</v>
          </cell>
          <cell r="G5392" t="str">
            <v>Distribution</v>
          </cell>
          <cell r="I5392" t="str">
            <v>Energy</v>
          </cell>
          <cell r="J5392" t="str">
            <v>Summer</v>
          </cell>
          <cell r="K5392" t="str">
            <v>N/A</v>
          </cell>
          <cell r="O5392" t="str">
            <v>C</v>
          </cell>
          <cell r="T5392">
            <v>0</v>
          </cell>
        </row>
        <row r="5393">
          <cell r="F5393" t="str">
            <v>A-15</v>
          </cell>
          <cell r="G5393" t="str">
            <v>Distribution</v>
          </cell>
          <cell r="I5393" t="str">
            <v>Energy</v>
          </cell>
          <cell r="J5393" t="str">
            <v>Winter</v>
          </cell>
          <cell r="K5393" t="str">
            <v>N/A</v>
          </cell>
          <cell r="O5393" t="str">
            <v>C</v>
          </cell>
          <cell r="T5393">
            <v>0</v>
          </cell>
        </row>
        <row r="5394">
          <cell r="F5394" t="str">
            <v>A-15</v>
          </cell>
          <cell r="G5394" t="str">
            <v>WFC</v>
          </cell>
          <cell r="I5394" t="str">
            <v>Energy</v>
          </cell>
          <cell r="J5394" t="str">
            <v>Summer</v>
          </cell>
          <cell r="K5394" t="str">
            <v>N/A</v>
          </cell>
          <cell r="O5394" t="str">
            <v>C</v>
          </cell>
          <cell r="T5394">
            <v>0</v>
          </cell>
        </row>
        <row r="5395">
          <cell r="F5395" t="str">
            <v>A-15</v>
          </cell>
          <cell r="G5395" t="str">
            <v>WFC</v>
          </cell>
          <cell r="I5395" t="str">
            <v>Energy</v>
          </cell>
          <cell r="J5395" t="str">
            <v>Winter</v>
          </cell>
          <cell r="K5395" t="str">
            <v>N/A</v>
          </cell>
          <cell r="O5395" t="str">
            <v>C</v>
          </cell>
          <cell r="T5395">
            <v>0</v>
          </cell>
        </row>
        <row r="5396">
          <cell r="F5396" t="str">
            <v>A-15</v>
          </cell>
          <cell r="G5396" t="str">
            <v>PPP</v>
          </cell>
          <cell r="I5396" t="str">
            <v>Energy</v>
          </cell>
          <cell r="J5396" t="str">
            <v>Summer</v>
          </cell>
          <cell r="K5396" t="str">
            <v>N/A</v>
          </cell>
          <cell r="O5396" t="str">
            <v>C</v>
          </cell>
          <cell r="T5396">
            <v>0</v>
          </cell>
        </row>
        <row r="5397">
          <cell r="F5397" t="str">
            <v>A-15</v>
          </cell>
          <cell r="G5397" t="str">
            <v>PPP</v>
          </cell>
          <cell r="I5397" t="str">
            <v>Energy</v>
          </cell>
          <cell r="J5397" t="str">
            <v>Winter</v>
          </cell>
          <cell r="K5397" t="str">
            <v>N/A</v>
          </cell>
          <cell r="O5397" t="str">
            <v>C</v>
          </cell>
          <cell r="T5397">
            <v>0</v>
          </cell>
        </row>
        <row r="5398">
          <cell r="F5398" t="str">
            <v>A-15</v>
          </cell>
          <cell r="G5398" t="str">
            <v>RB</v>
          </cell>
          <cell r="I5398" t="str">
            <v>Energy</v>
          </cell>
          <cell r="J5398" t="str">
            <v>Summer</v>
          </cell>
          <cell r="K5398" t="str">
            <v>N/A</v>
          </cell>
          <cell r="O5398" t="str">
            <v>N/A</v>
          </cell>
          <cell r="T5398">
            <v>198024.92437899997</v>
          </cell>
        </row>
        <row r="5399">
          <cell r="F5399" t="str">
            <v>A-15</v>
          </cell>
          <cell r="G5399" t="str">
            <v>RB</v>
          </cell>
          <cell r="I5399" t="str">
            <v>Energy</v>
          </cell>
          <cell r="J5399" t="str">
            <v>Winter</v>
          </cell>
          <cell r="K5399" t="str">
            <v>N/A</v>
          </cell>
          <cell r="O5399" t="str">
            <v>N/A</v>
          </cell>
          <cell r="T5399">
            <v>286415.55146799999</v>
          </cell>
        </row>
        <row r="5400">
          <cell r="F5400" t="str">
            <v>A-15</v>
          </cell>
          <cell r="G5400" t="str">
            <v>RB</v>
          </cell>
          <cell r="I5400" t="str">
            <v>Energy</v>
          </cell>
          <cell r="J5400" t="str">
            <v>Summer</v>
          </cell>
          <cell r="K5400" t="str">
            <v>N/A</v>
          </cell>
          <cell r="O5400" t="str">
            <v>C</v>
          </cell>
          <cell r="T5400">
            <v>0</v>
          </cell>
        </row>
        <row r="5401">
          <cell r="F5401" t="str">
            <v>A-15</v>
          </cell>
          <cell r="G5401" t="str">
            <v>RB</v>
          </cell>
          <cell r="I5401" t="str">
            <v>Energy</v>
          </cell>
          <cell r="J5401" t="str">
            <v>Winter</v>
          </cell>
          <cell r="K5401" t="str">
            <v>N/A</v>
          </cell>
          <cell r="O5401" t="str">
            <v>C</v>
          </cell>
          <cell r="T5401">
            <v>0</v>
          </cell>
        </row>
        <row r="5402">
          <cell r="F5402" t="str">
            <v>A-15</v>
          </cell>
          <cell r="G5402" t="str">
            <v>RBC</v>
          </cell>
          <cell r="I5402" t="str">
            <v>Energy</v>
          </cell>
          <cell r="J5402" t="str">
            <v>Summer</v>
          </cell>
          <cell r="K5402" t="str">
            <v>N/A</v>
          </cell>
          <cell r="O5402" t="str">
            <v>N/A</v>
          </cell>
          <cell r="T5402">
            <v>198024.92437899997</v>
          </cell>
        </row>
        <row r="5403">
          <cell r="F5403" t="str">
            <v>A-15</v>
          </cell>
          <cell r="G5403" t="str">
            <v>RBC</v>
          </cell>
          <cell r="I5403" t="str">
            <v>Energy</v>
          </cell>
          <cell r="J5403" t="str">
            <v>Winter</v>
          </cell>
          <cell r="K5403" t="str">
            <v>N/A</v>
          </cell>
          <cell r="O5403" t="str">
            <v>N/A</v>
          </cell>
          <cell r="T5403">
            <v>286415.55146799999</v>
          </cell>
        </row>
        <row r="5404">
          <cell r="F5404" t="str">
            <v>A-15</v>
          </cell>
          <cell r="G5404" t="str">
            <v>RBC</v>
          </cell>
          <cell r="I5404" t="str">
            <v>Energy</v>
          </cell>
          <cell r="J5404" t="str">
            <v>Summer</v>
          </cell>
          <cell r="K5404" t="str">
            <v>N/A</v>
          </cell>
          <cell r="O5404" t="str">
            <v>C</v>
          </cell>
          <cell r="T5404">
            <v>0</v>
          </cell>
        </row>
        <row r="5405">
          <cell r="F5405" t="str">
            <v>A-15</v>
          </cell>
          <cell r="G5405" t="str">
            <v>RBC</v>
          </cell>
          <cell r="I5405" t="str">
            <v>Energy</v>
          </cell>
          <cell r="J5405" t="str">
            <v>Winter</v>
          </cell>
          <cell r="K5405" t="str">
            <v>N/A</v>
          </cell>
          <cell r="O5405" t="str">
            <v>C</v>
          </cell>
          <cell r="T5405">
            <v>0</v>
          </cell>
        </row>
        <row r="5406">
          <cell r="F5406" t="str">
            <v>A-15</v>
          </cell>
          <cell r="G5406" t="str">
            <v>WH</v>
          </cell>
          <cell r="I5406" t="str">
            <v>Energy</v>
          </cell>
          <cell r="J5406" t="str">
            <v>Summer</v>
          </cell>
          <cell r="K5406" t="str">
            <v>N/A</v>
          </cell>
          <cell r="O5406" t="str">
            <v>N/A</v>
          </cell>
          <cell r="T5406">
            <v>198024.92437899997</v>
          </cell>
        </row>
        <row r="5407">
          <cell r="F5407" t="str">
            <v>A-15</v>
          </cell>
          <cell r="G5407" t="str">
            <v>WH</v>
          </cell>
          <cell r="I5407" t="str">
            <v>Energy</v>
          </cell>
          <cell r="J5407" t="str">
            <v>Winter</v>
          </cell>
          <cell r="K5407" t="str">
            <v>N/A</v>
          </cell>
          <cell r="O5407" t="str">
            <v>N/A</v>
          </cell>
          <cell r="T5407">
            <v>286415.55146799999</v>
          </cell>
        </row>
        <row r="5408">
          <cell r="F5408" t="str">
            <v>A-15</v>
          </cell>
          <cell r="G5408" t="str">
            <v>WH</v>
          </cell>
          <cell r="I5408" t="str">
            <v>Energy</v>
          </cell>
          <cell r="J5408" t="str">
            <v>Summer</v>
          </cell>
          <cell r="K5408" t="str">
            <v>N/A</v>
          </cell>
          <cell r="O5408" t="str">
            <v>C</v>
          </cell>
          <cell r="T5408">
            <v>0</v>
          </cell>
        </row>
        <row r="5409">
          <cell r="F5409" t="str">
            <v>A-15</v>
          </cell>
          <cell r="G5409" t="str">
            <v>WH</v>
          </cell>
          <cell r="I5409" t="str">
            <v>Energy</v>
          </cell>
          <cell r="J5409" t="str">
            <v>Winter</v>
          </cell>
          <cell r="K5409" t="str">
            <v>N/A</v>
          </cell>
          <cell r="O5409" t="str">
            <v>C</v>
          </cell>
          <cell r="T5409">
            <v>0</v>
          </cell>
        </row>
        <row r="5410">
          <cell r="F5410" t="str">
            <v>A-15</v>
          </cell>
          <cell r="G5410" t="str">
            <v>Distribution</v>
          </cell>
          <cell r="I5410" t="str">
            <v>Facility</v>
          </cell>
          <cell r="J5410" t="str">
            <v>Summer</v>
          </cell>
          <cell r="K5410" t="str">
            <v>N/A</v>
          </cell>
          <cell r="O5410" t="str">
            <v>N/A</v>
          </cell>
          <cell r="T5410">
            <v>468.42229500000002</v>
          </cell>
        </row>
        <row r="5411">
          <cell r="F5411" t="str">
            <v>A-15</v>
          </cell>
          <cell r="G5411" t="str">
            <v>Distribution</v>
          </cell>
          <cell r="I5411" t="str">
            <v>Facility</v>
          </cell>
          <cell r="J5411" t="str">
            <v>Winter</v>
          </cell>
          <cell r="K5411" t="str">
            <v>N/A</v>
          </cell>
          <cell r="O5411" t="str">
            <v>N/A</v>
          </cell>
          <cell r="T5411">
            <v>426.33852999999999</v>
          </cell>
        </row>
        <row r="5412">
          <cell r="F5412" t="str">
            <v>A-15</v>
          </cell>
          <cell r="G5412" t="str">
            <v>Distribution</v>
          </cell>
          <cell r="I5412" t="str">
            <v>Facility</v>
          </cell>
          <cell r="J5412" t="str">
            <v>Summer</v>
          </cell>
          <cell r="K5412" t="str">
            <v>N/A</v>
          </cell>
          <cell r="O5412" t="str">
            <v>C</v>
          </cell>
          <cell r="T5412">
            <v>0</v>
          </cell>
        </row>
        <row r="5413">
          <cell r="F5413" t="str">
            <v>A-15</v>
          </cell>
          <cell r="G5413" t="str">
            <v>Distribution</v>
          </cell>
          <cell r="I5413" t="str">
            <v>Facility</v>
          </cell>
          <cell r="J5413" t="str">
            <v>Winter</v>
          </cell>
          <cell r="K5413" t="str">
            <v>N/A</v>
          </cell>
          <cell r="O5413" t="str">
            <v>C</v>
          </cell>
          <cell r="T5413">
            <v>0</v>
          </cell>
        </row>
        <row r="5414">
          <cell r="F5414" t="str">
            <v>A-15</v>
          </cell>
          <cell r="G5414" t="str">
            <v>PCIA</v>
          </cell>
          <cell r="I5414" t="str">
            <v>Pre-09</v>
          </cell>
          <cell r="J5414" t="str">
            <v>N/A</v>
          </cell>
          <cell r="K5414" t="str">
            <v>N/A</v>
          </cell>
          <cell r="O5414" t="str">
            <v>N/A</v>
          </cell>
          <cell r="T5414">
            <v>0</v>
          </cell>
        </row>
        <row r="5415">
          <cell r="F5415" t="str">
            <v>A-15</v>
          </cell>
          <cell r="G5415" t="str">
            <v>PCIA</v>
          </cell>
          <cell r="I5415" t="str">
            <v>Vin 09</v>
          </cell>
          <cell r="J5415" t="str">
            <v>N/A</v>
          </cell>
          <cell r="K5415" t="str">
            <v>N/A</v>
          </cell>
          <cell r="O5415" t="str">
            <v>N/A</v>
          </cell>
          <cell r="T5415">
            <v>0</v>
          </cell>
        </row>
        <row r="5416">
          <cell r="F5416" t="str">
            <v>A-15</v>
          </cell>
          <cell r="G5416" t="str">
            <v>PCIA</v>
          </cell>
          <cell r="I5416" t="str">
            <v>Vin 10</v>
          </cell>
          <cell r="J5416" t="str">
            <v>N/A</v>
          </cell>
          <cell r="K5416" t="str">
            <v>N/A</v>
          </cell>
          <cell r="O5416" t="str">
            <v>N/A</v>
          </cell>
          <cell r="T5416">
            <v>0</v>
          </cell>
        </row>
        <row r="5417">
          <cell r="F5417" t="str">
            <v>A-15</v>
          </cell>
          <cell r="G5417" t="str">
            <v>PCIA</v>
          </cell>
          <cell r="I5417" t="str">
            <v>Vin 11</v>
          </cell>
          <cell r="J5417" t="str">
            <v>N/A</v>
          </cell>
          <cell r="K5417" t="str">
            <v>N/A</v>
          </cell>
          <cell r="O5417" t="str">
            <v>N/A</v>
          </cell>
          <cell r="T5417">
            <v>0</v>
          </cell>
        </row>
        <row r="5418">
          <cell r="F5418" t="str">
            <v>A-15</v>
          </cell>
          <cell r="G5418" t="str">
            <v>PCIA</v>
          </cell>
          <cell r="I5418" t="str">
            <v>Vin 12</v>
          </cell>
          <cell r="J5418" t="str">
            <v>N/A</v>
          </cell>
          <cell r="K5418" t="str">
            <v>N/A</v>
          </cell>
          <cell r="O5418" t="str">
            <v>N/A</v>
          </cell>
          <cell r="T5418">
            <v>0</v>
          </cell>
        </row>
        <row r="5419">
          <cell r="F5419" t="str">
            <v>A-15</v>
          </cell>
          <cell r="G5419" t="str">
            <v>PCIA</v>
          </cell>
          <cell r="I5419" t="str">
            <v>Vin 13</v>
          </cell>
          <cell r="J5419" t="str">
            <v>N/A</v>
          </cell>
          <cell r="K5419" t="str">
            <v>N/A</v>
          </cell>
          <cell r="O5419" t="str">
            <v>N/A</v>
          </cell>
          <cell r="T5419">
            <v>0</v>
          </cell>
        </row>
        <row r="5420">
          <cell r="F5420" t="str">
            <v>A-15</v>
          </cell>
          <cell r="G5420" t="str">
            <v>PCIA</v>
          </cell>
          <cell r="I5420" t="str">
            <v>Vin 14</v>
          </cell>
          <cell r="J5420" t="str">
            <v>N/A</v>
          </cell>
          <cell r="K5420" t="str">
            <v>N/A</v>
          </cell>
          <cell r="O5420" t="str">
            <v>N/A</v>
          </cell>
          <cell r="T5420">
            <v>0</v>
          </cell>
        </row>
        <row r="5421">
          <cell r="F5421" t="str">
            <v>A-15</v>
          </cell>
          <cell r="G5421" t="str">
            <v>PCIA</v>
          </cell>
          <cell r="I5421" t="str">
            <v>Vin 15</v>
          </cell>
          <cell r="J5421" t="str">
            <v>N/A</v>
          </cell>
          <cell r="K5421" t="str">
            <v>N/A</v>
          </cell>
          <cell r="O5421" t="str">
            <v>N/A</v>
          </cell>
          <cell r="T5421">
            <v>0</v>
          </cell>
        </row>
        <row r="5422">
          <cell r="F5422" t="str">
            <v>A-15</v>
          </cell>
          <cell r="G5422" t="str">
            <v>PCIA</v>
          </cell>
          <cell r="I5422" t="str">
            <v>Vin 16</v>
          </cell>
          <cell r="J5422" t="str">
            <v>N/A</v>
          </cell>
          <cell r="K5422" t="str">
            <v>N/A</v>
          </cell>
          <cell r="O5422" t="str">
            <v>N/A</v>
          </cell>
          <cell r="T5422">
            <v>0</v>
          </cell>
        </row>
        <row r="5423">
          <cell r="F5423" t="str">
            <v>A-15</v>
          </cell>
          <cell r="G5423" t="str">
            <v>PCIA</v>
          </cell>
          <cell r="I5423" t="str">
            <v>Vin 17</v>
          </cell>
          <cell r="J5423" t="str">
            <v>N/A</v>
          </cell>
          <cell r="K5423" t="str">
            <v>N/A</v>
          </cell>
          <cell r="O5423" t="str">
            <v>N/A</v>
          </cell>
          <cell r="T5423">
            <v>0</v>
          </cell>
        </row>
        <row r="5424">
          <cell r="F5424" t="str">
            <v>A-15</v>
          </cell>
          <cell r="G5424" t="str">
            <v>PCIA</v>
          </cell>
          <cell r="I5424" t="str">
            <v>Vin 18</v>
          </cell>
          <cell r="J5424" t="str">
            <v>N/A</v>
          </cell>
          <cell r="K5424" t="str">
            <v>N/A</v>
          </cell>
          <cell r="O5424" t="str">
            <v>N/A</v>
          </cell>
          <cell r="T5424">
            <v>0</v>
          </cell>
        </row>
        <row r="5425">
          <cell r="F5425" t="str">
            <v>A-15</v>
          </cell>
          <cell r="G5425" t="str">
            <v>PCIA</v>
          </cell>
          <cell r="I5425" t="str">
            <v>Vin 19</v>
          </cell>
          <cell r="J5425" t="str">
            <v>N/A</v>
          </cell>
          <cell r="K5425" t="str">
            <v>N/A</v>
          </cell>
          <cell r="O5425" t="str">
            <v>N/A</v>
          </cell>
          <cell r="T5425">
            <v>0</v>
          </cell>
        </row>
        <row r="5426">
          <cell r="F5426" t="str">
            <v>A-15</v>
          </cell>
          <cell r="G5426" t="str">
            <v>PCIA</v>
          </cell>
          <cell r="I5426" t="str">
            <v>Vin 20</v>
          </cell>
          <cell r="J5426" t="str">
            <v>N/A</v>
          </cell>
          <cell r="K5426" t="str">
            <v>N/A</v>
          </cell>
          <cell r="O5426" t="str">
            <v>N/A</v>
          </cell>
          <cell r="T5426">
            <v>0</v>
          </cell>
        </row>
        <row r="5427">
          <cell r="F5427" t="str">
            <v>A-15</v>
          </cell>
          <cell r="G5427" t="str">
            <v>PCIA</v>
          </cell>
          <cell r="I5427" t="str">
            <v>Vin 21</v>
          </cell>
          <cell r="J5427" t="str">
            <v>N/A</v>
          </cell>
          <cell r="K5427" t="str">
            <v>N/A</v>
          </cell>
          <cell r="O5427" t="str">
            <v>N/A</v>
          </cell>
          <cell r="T5427">
            <v>0</v>
          </cell>
        </row>
        <row r="5428">
          <cell r="F5428" t="str">
            <v>A-15</v>
          </cell>
          <cell r="G5428" t="str">
            <v>PCIA</v>
          </cell>
          <cell r="I5428" t="str">
            <v>Vin Bund</v>
          </cell>
          <cell r="J5428" t="str">
            <v>N/A</v>
          </cell>
          <cell r="K5428" t="str">
            <v>N/A</v>
          </cell>
          <cell r="O5428" t="str">
            <v>N/A</v>
          </cell>
          <cell r="T5428">
            <v>0</v>
          </cell>
        </row>
        <row r="5429">
          <cell r="F5429" t="str">
            <v>A-15</v>
          </cell>
          <cell r="G5429" t="str">
            <v>WH</v>
          </cell>
          <cell r="I5429" t="str">
            <v>DL</v>
          </cell>
          <cell r="J5429" t="str">
            <v>N/A</v>
          </cell>
          <cell r="K5429" t="str">
            <v>N/A</v>
          </cell>
          <cell r="O5429" t="str">
            <v>N/A</v>
          </cell>
          <cell r="T5429">
            <v>0</v>
          </cell>
        </row>
        <row r="5430">
          <cell r="F5430" t="str">
            <v>A-15</v>
          </cell>
          <cell r="G5430" t="str">
            <v>WH</v>
          </cell>
          <cell r="I5430" t="str">
            <v>Energy</v>
          </cell>
          <cell r="J5430" t="str">
            <v>Summer</v>
          </cell>
          <cell r="K5430" t="str">
            <v>N/A</v>
          </cell>
          <cell r="O5430" t="str">
            <v>N/A</v>
          </cell>
          <cell r="T5430">
            <v>198024.92437899997</v>
          </cell>
        </row>
        <row r="5431">
          <cell r="F5431" t="str">
            <v>A-15</v>
          </cell>
          <cell r="G5431" t="str">
            <v>WH</v>
          </cell>
          <cell r="I5431" t="str">
            <v>Energy</v>
          </cell>
          <cell r="J5431" t="str">
            <v>Winter</v>
          </cell>
          <cell r="K5431" t="str">
            <v>N/A</v>
          </cell>
          <cell r="O5431" t="str">
            <v>N/A</v>
          </cell>
          <cell r="T5431">
            <v>286415.55146799999</v>
          </cell>
        </row>
        <row r="5432">
          <cell r="F5432" t="str">
            <v>A-15</v>
          </cell>
          <cell r="G5432" t="str">
            <v>WH</v>
          </cell>
          <cell r="I5432" t="str">
            <v>DL</v>
          </cell>
          <cell r="J5432" t="str">
            <v>N/A</v>
          </cell>
          <cell r="K5432" t="str">
            <v>N/A</v>
          </cell>
          <cell r="O5432" t="str">
            <v>N/A</v>
          </cell>
          <cell r="T5432">
            <v>0</v>
          </cell>
        </row>
        <row r="5433">
          <cell r="F5433" t="str">
            <v>A-15</v>
          </cell>
          <cell r="G5433" t="str">
            <v>WH</v>
          </cell>
          <cell r="I5433" t="str">
            <v>Energy</v>
          </cell>
          <cell r="J5433" t="str">
            <v>Summer</v>
          </cell>
          <cell r="K5433" t="str">
            <v>N/A</v>
          </cell>
          <cell r="O5433" t="str">
            <v>N/A</v>
          </cell>
          <cell r="T5433">
            <v>198024.92437899997</v>
          </cell>
        </row>
        <row r="5434">
          <cell r="F5434" t="str">
            <v>A-15</v>
          </cell>
          <cell r="G5434" t="str">
            <v>WH</v>
          </cell>
          <cell r="I5434" t="str">
            <v>Energy</v>
          </cell>
          <cell r="J5434" t="str">
            <v>Winter</v>
          </cell>
          <cell r="K5434" t="str">
            <v>N/A</v>
          </cell>
          <cell r="O5434" t="str">
            <v>N/A</v>
          </cell>
          <cell r="T5434">
            <v>286415.55146799999</v>
          </cell>
        </row>
        <row r="5435">
          <cell r="F5435" t="str">
            <v>A-15</v>
          </cell>
          <cell r="G5435" t="str">
            <v>PCIA</v>
          </cell>
          <cell r="I5435" t="str">
            <v>Vin 22</v>
          </cell>
          <cell r="J5435" t="str">
            <v>N/A</v>
          </cell>
          <cell r="K5435" t="str">
            <v>N/A</v>
          </cell>
          <cell r="O5435" t="str">
            <v>N/A</v>
          </cell>
          <cell r="T5435">
            <v>0</v>
          </cell>
        </row>
        <row r="5436">
          <cell r="F5436" t="str">
            <v>A-15</v>
          </cell>
          <cell r="G5436" t="str">
            <v>PCIA</v>
          </cell>
          <cell r="I5436" t="str">
            <v>Vin 23</v>
          </cell>
          <cell r="J5436" t="str">
            <v>N/A</v>
          </cell>
          <cell r="K5436" t="str">
            <v>N/A</v>
          </cell>
          <cell r="O5436" t="str">
            <v>N/A</v>
          </cell>
          <cell r="T5436">
            <v>0</v>
          </cell>
        </row>
        <row r="5437">
          <cell r="F5437" t="str">
            <v>A-15</v>
          </cell>
          <cell r="G5437" t="str">
            <v>PCIA</v>
          </cell>
          <cell r="I5437" t="str">
            <v>Vin 24</v>
          </cell>
          <cell r="J5437" t="str">
            <v>N/A</v>
          </cell>
          <cell r="K5437" t="str">
            <v>N/A</v>
          </cell>
          <cell r="O5437" t="str">
            <v>N/A</v>
          </cell>
          <cell r="T5437">
            <v>0</v>
          </cell>
        </row>
        <row r="5438">
          <cell r="F5438" t="str">
            <v>SB</v>
          </cell>
          <cell r="G5438" t="str">
            <v>AB32 Credit</v>
          </cell>
          <cell r="I5438" t="str">
            <v>Energy</v>
          </cell>
          <cell r="J5438" t="str">
            <v>Summer</v>
          </cell>
          <cell r="K5438" t="str">
            <v>Off Peak</v>
          </cell>
          <cell r="O5438" t="str">
            <v>N/A</v>
          </cell>
          <cell r="T5438">
            <v>2971514.8991421089</v>
          </cell>
        </row>
        <row r="5439">
          <cell r="F5439" t="str">
            <v>SB</v>
          </cell>
          <cell r="G5439" t="str">
            <v>AB32 Credit</v>
          </cell>
          <cell r="I5439" t="str">
            <v>Energy</v>
          </cell>
          <cell r="J5439" t="str">
            <v>Summer</v>
          </cell>
          <cell r="K5439" t="str">
            <v>Part Peak</v>
          </cell>
          <cell r="O5439" t="str">
            <v>N/A</v>
          </cell>
          <cell r="T5439">
            <v>966196.39952446404</v>
          </cell>
        </row>
        <row r="5440">
          <cell r="F5440" t="str">
            <v>SB</v>
          </cell>
          <cell r="G5440" t="str">
            <v>AB32 Credit</v>
          </cell>
          <cell r="I5440" t="str">
            <v>Energy</v>
          </cell>
          <cell r="J5440" t="str">
            <v>Summer</v>
          </cell>
          <cell r="K5440" t="str">
            <v>Peak</v>
          </cell>
          <cell r="O5440" t="str">
            <v>N/A</v>
          </cell>
          <cell r="T5440">
            <v>1190020.2946648966</v>
          </cell>
        </row>
        <row r="5441">
          <cell r="F5441" t="str">
            <v>SB</v>
          </cell>
          <cell r="G5441" t="str">
            <v>AB32 Credit</v>
          </cell>
          <cell r="I5441" t="str">
            <v>Energy</v>
          </cell>
          <cell r="J5441" t="str">
            <v>Winter</v>
          </cell>
          <cell r="K5441" t="str">
            <v>Off Peak</v>
          </cell>
          <cell r="O5441" t="str">
            <v>N/A</v>
          </cell>
          <cell r="T5441">
            <v>4332027.0391509729</v>
          </cell>
        </row>
        <row r="5442">
          <cell r="F5442" t="str">
            <v>SB</v>
          </cell>
          <cell r="G5442" t="str">
            <v>AB32 Credit</v>
          </cell>
          <cell r="I5442" t="str">
            <v>Energy</v>
          </cell>
          <cell r="J5442" t="str">
            <v>Winter</v>
          </cell>
          <cell r="K5442" t="str">
            <v>Part Peak</v>
          </cell>
          <cell r="O5442" t="str">
            <v>N/A</v>
          </cell>
          <cell r="T5442">
            <v>1363176.3424698124</v>
          </cell>
        </row>
        <row r="5443">
          <cell r="F5443" t="str">
            <v>SB</v>
          </cell>
          <cell r="G5443" t="str">
            <v>AB32 Credit</v>
          </cell>
          <cell r="I5443" t="str">
            <v>Energy</v>
          </cell>
          <cell r="J5443" t="str">
            <v>Winter</v>
          </cell>
          <cell r="K5443" t="str">
            <v>Super Off</v>
          </cell>
          <cell r="O5443" t="str">
            <v>N/A</v>
          </cell>
          <cell r="T5443">
            <v>604238.84581754985</v>
          </cell>
        </row>
        <row r="5444">
          <cell r="F5444" t="str">
            <v>SB</v>
          </cell>
          <cell r="G5444" t="str">
            <v>AB32 Credit</v>
          </cell>
          <cell r="I5444" t="str">
            <v>Energy</v>
          </cell>
          <cell r="J5444" t="str">
            <v>Summer</v>
          </cell>
          <cell r="K5444" t="str">
            <v>Off Peak</v>
          </cell>
          <cell r="O5444" t="str">
            <v>N/A</v>
          </cell>
          <cell r="T5444">
            <v>0</v>
          </cell>
        </row>
        <row r="5445">
          <cell r="F5445" t="str">
            <v>SB</v>
          </cell>
          <cell r="G5445" t="str">
            <v>AB32 Credit</v>
          </cell>
          <cell r="I5445" t="str">
            <v>Energy</v>
          </cell>
          <cell r="J5445" t="str">
            <v>Summer</v>
          </cell>
          <cell r="K5445" t="str">
            <v>Part Peak</v>
          </cell>
          <cell r="O5445" t="str">
            <v>N/A</v>
          </cell>
          <cell r="T5445">
            <v>0</v>
          </cell>
        </row>
        <row r="5446">
          <cell r="F5446" t="str">
            <v>SB</v>
          </cell>
          <cell r="G5446" t="str">
            <v>AB32 Credit</v>
          </cell>
          <cell r="I5446" t="str">
            <v>Energy</v>
          </cell>
          <cell r="J5446" t="str">
            <v>Summer</v>
          </cell>
          <cell r="K5446" t="str">
            <v>Peak</v>
          </cell>
          <cell r="O5446" t="str">
            <v>N/A</v>
          </cell>
          <cell r="T5446">
            <v>0</v>
          </cell>
        </row>
        <row r="5447">
          <cell r="F5447" t="str">
            <v>SB</v>
          </cell>
          <cell r="G5447" t="str">
            <v>AB32 Credit</v>
          </cell>
          <cell r="I5447" t="str">
            <v>Energy</v>
          </cell>
          <cell r="J5447" t="str">
            <v>Winter</v>
          </cell>
          <cell r="K5447" t="str">
            <v>Off Peak</v>
          </cell>
          <cell r="O5447" t="str">
            <v>N/A</v>
          </cell>
          <cell r="T5447">
            <v>0</v>
          </cell>
        </row>
        <row r="5448">
          <cell r="F5448" t="str">
            <v>SB</v>
          </cell>
          <cell r="G5448" t="str">
            <v>AB32 Credit</v>
          </cell>
          <cell r="I5448" t="str">
            <v>Energy</v>
          </cell>
          <cell r="J5448" t="str">
            <v>Winter</v>
          </cell>
          <cell r="K5448" t="str">
            <v>Part Peak</v>
          </cell>
          <cell r="O5448" t="str">
            <v>N/A</v>
          </cell>
          <cell r="T5448">
            <v>0</v>
          </cell>
        </row>
        <row r="5449">
          <cell r="F5449" t="str">
            <v>SB</v>
          </cell>
          <cell r="G5449" t="str">
            <v>AB32 Credit</v>
          </cell>
          <cell r="I5449" t="str">
            <v>Energy</v>
          </cell>
          <cell r="J5449" t="str">
            <v>Winter</v>
          </cell>
          <cell r="K5449" t="str">
            <v>Super Off</v>
          </cell>
          <cell r="O5449" t="str">
            <v>N/A</v>
          </cell>
          <cell r="T5449">
            <v>0</v>
          </cell>
        </row>
        <row r="5450">
          <cell r="F5450" t="str">
            <v>SB</v>
          </cell>
          <cell r="G5450" t="str">
            <v>AB32 Credit</v>
          </cell>
          <cell r="I5450" t="str">
            <v>Energy</v>
          </cell>
          <cell r="J5450" t="str">
            <v>Summer</v>
          </cell>
          <cell r="K5450" t="str">
            <v>Off Peak</v>
          </cell>
          <cell r="O5450" t="str">
            <v>N/A</v>
          </cell>
          <cell r="T5450">
            <v>-410031.32245048549</v>
          </cell>
        </row>
        <row r="5451">
          <cell r="F5451" t="str">
            <v>SB</v>
          </cell>
          <cell r="G5451" t="str">
            <v>AB32 Credit</v>
          </cell>
          <cell r="I5451" t="str">
            <v>Energy</v>
          </cell>
          <cell r="J5451" t="str">
            <v>Summer</v>
          </cell>
          <cell r="K5451" t="str">
            <v>Part Peak</v>
          </cell>
          <cell r="O5451" t="str">
            <v>N/A</v>
          </cell>
          <cell r="T5451">
            <v>-170559.43218301696</v>
          </cell>
        </row>
        <row r="5452">
          <cell r="F5452" t="str">
            <v>SB</v>
          </cell>
          <cell r="G5452" t="str">
            <v>AB32 Credit</v>
          </cell>
          <cell r="I5452" t="str">
            <v>Energy</v>
          </cell>
          <cell r="J5452" t="str">
            <v>Summer</v>
          </cell>
          <cell r="K5452" t="str">
            <v>Peak</v>
          </cell>
          <cell r="O5452" t="str">
            <v>N/A</v>
          </cell>
          <cell r="T5452">
            <v>-308237.92085032241</v>
          </cell>
        </row>
        <row r="5453">
          <cell r="F5453" t="str">
            <v>SB</v>
          </cell>
          <cell r="G5453" t="str">
            <v>AB32 Credit</v>
          </cell>
          <cell r="I5453" t="str">
            <v>Energy</v>
          </cell>
          <cell r="J5453" t="str">
            <v>Winter</v>
          </cell>
          <cell r="K5453" t="str">
            <v>Off Peak</v>
          </cell>
          <cell r="O5453" t="str">
            <v>N/A</v>
          </cell>
          <cell r="T5453">
            <v>1679610.0339994482</v>
          </cell>
        </row>
        <row r="5454">
          <cell r="F5454" t="str">
            <v>SB</v>
          </cell>
          <cell r="G5454" t="str">
            <v>AB32 Credit</v>
          </cell>
          <cell r="I5454" t="str">
            <v>Energy</v>
          </cell>
          <cell r="J5454" t="str">
            <v>Winter</v>
          </cell>
          <cell r="K5454" t="str">
            <v>Part Peak</v>
          </cell>
          <cell r="O5454" t="str">
            <v>N/A</v>
          </cell>
          <cell r="T5454">
            <v>524469.25959886692</v>
          </cell>
        </row>
        <row r="5455">
          <cell r="F5455" t="str">
            <v>SB</v>
          </cell>
          <cell r="G5455" t="str">
            <v>AB32 Credit</v>
          </cell>
          <cell r="I5455" t="str">
            <v>Energy</v>
          </cell>
          <cell r="J5455" t="str">
            <v>Winter</v>
          </cell>
          <cell r="K5455" t="str">
            <v>Super Off</v>
          </cell>
          <cell r="O5455" t="str">
            <v>N/A</v>
          </cell>
          <cell r="T5455">
            <v>-851427.4795982358</v>
          </cell>
        </row>
        <row r="5456">
          <cell r="F5456" t="str">
            <v>SB</v>
          </cell>
          <cell r="G5456" t="str">
            <v>AB32 Credit</v>
          </cell>
          <cell r="I5456" t="str">
            <v>Energy</v>
          </cell>
          <cell r="J5456" t="str">
            <v>Summer</v>
          </cell>
          <cell r="K5456" t="str">
            <v>Off Peak</v>
          </cell>
          <cell r="O5456" t="str">
            <v>N/A</v>
          </cell>
          <cell r="T5456">
            <v>-47402.322993749534</v>
          </cell>
        </row>
        <row r="5457">
          <cell r="F5457" t="str">
            <v>SB</v>
          </cell>
          <cell r="G5457" t="str">
            <v>AB32 Credit</v>
          </cell>
          <cell r="I5457" t="str">
            <v>Energy</v>
          </cell>
          <cell r="J5457" t="str">
            <v>Summer</v>
          </cell>
          <cell r="K5457" t="str">
            <v>Part Peak</v>
          </cell>
          <cell r="O5457" t="str">
            <v>N/A</v>
          </cell>
          <cell r="T5457">
            <v>-19717.794352030767</v>
          </cell>
        </row>
        <row r="5458">
          <cell r="F5458" t="str">
            <v>SB</v>
          </cell>
          <cell r="G5458" t="str">
            <v>AB32 Credit</v>
          </cell>
          <cell r="I5458" t="str">
            <v>Energy</v>
          </cell>
          <cell r="J5458" t="str">
            <v>Summer</v>
          </cell>
          <cell r="K5458" t="str">
            <v>Peak</v>
          </cell>
          <cell r="O5458" t="str">
            <v>N/A</v>
          </cell>
          <cell r="T5458">
            <v>-35634.334947260533</v>
          </cell>
        </row>
        <row r="5459">
          <cell r="F5459" t="str">
            <v>SB</v>
          </cell>
          <cell r="G5459" t="str">
            <v>AB32 Credit</v>
          </cell>
          <cell r="I5459" t="str">
            <v>Energy</v>
          </cell>
          <cell r="J5459" t="str">
            <v>Winter</v>
          </cell>
          <cell r="K5459" t="str">
            <v>Off Peak</v>
          </cell>
          <cell r="O5459" t="str">
            <v>N/A</v>
          </cell>
          <cell r="T5459">
            <v>194173.9886098553</v>
          </cell>
        </row>
        <row r="5460">
          <cell r="F5460" t="str">
            <v>SB</v>
          </cell>
          <cell r="G5460" t="str">
            <v>AB32 Credit</v>
          </cell>
          <cell r="I5460" t="str">
            <v>Energy</v>
          </cell>
          <cell r="J5460" t="str">
            <v>Winter</v>
          </cell>
          <cell r="K5460" t="str">
            <v>Part Peak</v>
          </cell>
          <cell r="O5460" t="str">
            <v>N/A</v>
          </cell>
          <cell r="T5460">
            <v>60632.102677473689</v>
          </cell>
        </row>
        <row r="5461">
          <cell r="F5461" t="str">
            <v>SB</v>
          </cell>
          <cell r="G5461" t="str">
            <v>AB32 Credit</v>
          </cell>
          <cell r="I5461" t="str">
            <v>Energy</v>
          </cell>
          <cell r="J5461" t="str">
            <v>Winter</v>
          </cell>
          <cell r="K5461" t="str">
            <v>Super Off</v>
          </cell>
          <cell r="O5461" t="str">
            <v>N/A</v>
          </cell>
          <cell r="T5461">
            <v>-98430.627573685924</v>
          </cell>
        </row>
        <row r="5462">
          <cell r="F5462" t="str">
            <v>SB</v>
          </cell>
          <cell r="G5462" t="str">
            <v>AB32 Credit</v>
          </cell>
          <cell r="I5462" t="str">
            <v>Energy</v>
          </cell>
          <cell r="J5462" t="str">
            <v>Summer</v>
          </cell>
          <cell r="K5462" t="str">
            <v>Off Peak</v>
          </cell>
          <cell r="O5462" t="str">
            <v>N/A</v>
          </cell>
          <cell r="T5462">
            <v>138412357.94953841</v>
          </cell>
        </row>
        <row r="5463">
          <cell r="F5463" t="str">
            <v>SB</v>
          </cell>
          <cell r="G5463" t="str">
            <v>AB32 Credit</v>
          </cell>
          <cell r="I5463" t="str">
            <v>Energy</v>
          </cell>
          <cell r="J5463" t="str">
            <v>Summer</v>
          </cell>
          <cell r="K5463" t="str">
            <v>Part Peak</v>
          </cell>
          <cell r="O5463" t="str">
            <v>N/A</v>
          </cell>
          <cell r="T5463">
            <v>31189962.668158241</v>
          </cell>
        </row>
        <row r="5464">
          <cell r="F5464" t="str">
            <v>SB</v>
          </cell>
          <cell r="G5464" t="str">
            <v>AB32 Credit</v>
          </cell>
          <cell r="I5464" t="str">
            <v>Energy</v>
          </cell>
          <cell r="J5464" t="str">
            <v>Summer</v>
          </cell>
          <cell r="K5464" t="str">
            <v>Peak</v>
          </cell>
          <cell r="O5464" t="str">
            <v>N/A</v>
          </cell>
          <cell r="T5464">
            <v>35670360.964242198</v>
          </cell>
        </row>
        <row r="5465">
          <cell r="F5465" t="str">
            <v>SB</v>
          </cell>
          <cell r="G5465" t="str">
            <v>AB32 Credit</v>
          </cell>
          <cell r="I5465" t="str">
            <v>Energy</v>
          </cell>
          <cell r="J5465" t="str">
            <v>Winter</v>
          </cell>
          <cell r="K5465" t="str">
            <v>Off Peak</v>
          </cell>
          <cell r="O5465" t="str">
            <v>N/A</v>
          </cell>
          <cell r="T5465">
            <v>315666578.49123919</v>
          </cell>
        </row>
        <row r="5466">
          <cell r="F5466" t="str">
            <v>SB</v>
          </cell>
          <cell r="G5466" t="str">
            <v>AB32 Credit</v>
          </cell>
          <cell r="I5466" t="str">
            <v>Energy</v>
          </cell>
          <cell r="J5466" t="str">
            <v>Winter</v>
          </cell>
          <cell r="K5466" t="str">
            <v>Part Peak</v>
          </cell>
          <cell r="O5466" t="str">
            <v>N/A</v>
          </cell>
          <cell r="T5466">
            <v>82764443.699476078</v>
          </cell>
        </row>
        <row r="5467">
          <cell r="F5467" t="str">
            <v>SB</v>
          </cell>
          <cell r="G5467" t="str">
            <v>AB32 Credit</v>
          </cell>
          <cell r="I5467" t="str">
            <v>Energy</v>
          </cell>
          <cell r="J5467" t="str">
            <v>Winter</v>
          </cell>
          <cell r="K5467" t="str">
            <v>Super Off</v>
          </cell>
          <cell r="O5467" t="str">
            <v>N/A</v>
          </cell>
          <cell r="T5467">
            <v>40357433.885286197</v>
          </cell>
        </row>
        <row r="5468">
          <cell r="F5468" t="str">
            <v>SB</v>
          </cell>
          <cell r="G5468" t="str">
            <v>AB32 Credit</v>
          </cell>
          <cell r="I5468" t="str">
            <v>Energy</v>
          </cell>
          <cell r="J5468" t="str">
            <v>Summer</v>
          </cell>
          <cell r="K5468" t="str">
            <v>Off Peak</v>
          </cell>
          <cell r="O5468" t="str">
            <v>N/A</v>
          </cell>
          <cell r="T5468">
            <v>0</v>
          </cell>
        </row>
        <row r="5469">
          <cell r="F5469" t="str">
            <v>SB</v>
          </cell>
          <cell r="G5469" t="str">
            <v>AB32 Credit</v>
          </cell>
          <cell r="I5469" t="str">
            <v>Energy</v>
          </cell>
          <cell r="J5469" t="str">
            <v>Summer</v>
          </cell>
          <cell r="K5469" t="str">
            <v>Part Peak</v>
          </cell>
          <cell r="O5469" t="str">
            <v>N/A</v>
          </cell>
          <cell r="T5469">
            <v>0</v>
          </cell>
        </row>
        <row r="5470">
          <cell r="F5470" t="str">
            <v>SB</v>
          </cell>
          <cell r="G5470" t="str">
            <v>AB32 Credit</v>
          </cell>
          <cell r="I5470" t="str">
            <v>Energy</v>
          </cell>
          <cell r="J5470" t="str">
            <v>Summer</v>
          </cell>
          <cell r="K5470" t="str">
            <v>Peak</v>
          </cell>
          <cell r="O5470" t="str">
            <v>N/A</v>
          </cell>
          <cell r="T5470">
            <v>0</v>
          </cell>
        </row>
        <row r="5471">
          <cell r="F5471" t="str">
            <v>SB</v>
          </cell>
          <cell r="G5471" t="str">
            <v>AB32 Credit</v>
          </cell>
          <cell r="I5471" t="str">
            <v>Energy</v>
          </cell>
          <cell r="J5471" t="str">
            <v>Winter</v>
          </cell>
          <cell r="K5471" t="str">
            <v>Off Peak</v>
          </cell>
          <cell r="O5471" t="str">
            <v>N/A</v>
          </cell>
          <cell r="T5471">
            <v>0</v>
          </cell>
        </row>
        <row r="5472">
          <cell r="F5472" t="str">
            <v>SB</v>
          </cell>
          <cell r="G5472" t="str">
            <v>AB32 Credit</v>
          </cell>
          <cell r="I5472" t="str">
            <v>Energy</v>
          </cell>
          <cell r="J5472" t="str">
            <v>Winter</v>
          </cell>
          <cell r="K5472" t="str">
            <v>Part Peak</v>
          </cell>
          <cell r="O5472" t="str">
            <v>N/A</v>
          </cell>
          <cell r="T5472">
            <v>0</v>
          </cell>
        </row>
        <row r="5473">
          <cell r="F5473" t="str">
            <v>SB</v>
          </cell>
          <cell r="G5473" t="str">
            <v>AB32 Credit</v>
          </cell>
          <cell r="I5473" t="str">
            <v>Energy</v>
          </cell>
          <cell r="J5473" t="str">
            <v>Winter</v>
          </cell>
          <cell r="K5473" t="str">
            <v>Super Off</v>
          </cell>
          <cell r="O5473" t="str">
            <v>N/A</v>
          </cell>
          <cell r="T5473">
            <v>0</v>
          </cell>
        </row>
        <row r="5474">
          <cell r="F5474" t="str">
            <v>SB</v>
          </cell>
          <cell r="G5474" t="str">
            <v>CTC</v>
          </cell>
          <cell r="I5474" t="str">
            <v>DL</v>
          </cell>
          <cell r="J5474" t="str">
            <v>N/A</v>
          </cell>
          <cell r="K5474" t="str">
            <v>N/A</v>
          </cell>
          <cell r="O5474" t="str">
            <v>N/A</v>
          </cell>
          <cell r="T5474">
            <v>0</v>
          </cell>
        </row>
        <row r="5475">
          <cell r="F5475" t="str">
            <v>SB</v>
          </cell>
          <cell r="G5475" t="str">
            <v>CTC</v>
          </cell>
          <cell r="I5475" t="str">
            <v>DL</v>
          </cell>
          <cell r="J5475" t="str">
            <v>N/A</v>
          </cell>
          <cell r="K5475" t="str">
            <v>N/A</v>
          </cell>
          <cell r="O5475" t="str">
            <v>N/A</v>
          </cell>
          <cell r="T5475">
            <v>0</v>
          </cell>
        </row>
        <row r="5476">
          <cell r="F5476" t="str">
            <v>SB</v>
          </cell>
          <cell r="G5476" t="str">
            <v>CTC</v>
          </cell>
          <cell r="I5476" t="str">
            <v>DL</v>
          </cell>
          <cell r="J5476" t="str">
            <v>N/A</v>
          </cell>
          <cell r="K5476" t="str">
            <v>N/A</v>
          </cell>
          <cell r="O5476" t="str">
            <v>N/A</v>
          </cell>
          <cell r="T5476">
            <v>0</v>
          </cell>
        </row>
        <row r="5477">
          <cell r="F5477" t="str">
            <v>SB</v>
          </cell>
          <cell r="G5477" t="str">
            <v>CTC</v>
          </cell>
          <cell r="I5477" t="str">
            <v>Energy</v>
          </cell>
          <cell r="J5477" t="str">
            <v>Summer</v>
          </cell>
          <cell r="K5477" t="str">
            <v>Off Peak</v>
          </cell>
          <cell r="O5477" t="str">
            <v>N/A</v>
          </cell>
          <cell r="T5477">
            <v>2562302.0736690001</v>
          </cell>
        </row>
        <row r="5478">
          <cell r="F5478" t="str">
            <v>SB</v>
          </cell>
          <cell r="G5478" t="str">
            <v>CTC</v>
          </cell>
          <cell r="I5478" t="str">
            <v>Energy</v>
          </cell>
          <cell r="J5478" t="str">
            <v>Summer</v>
          </cell>
          <cell r="K5478" t="str">
            <v>Part Peak</v>
          </cell>
          <cell r="O5478" t="str">
            <v>N/A</v>
          </cell>
          <cell r="T5478">
            <v>969251.75463400001</v>
          </cell>
        </row>
        <row r="5479">
          <cell r="F5479" t="str">
            <v>SB</v>
          </cell>
          <cell r="G5479" t="str">
            <v>CTC</v>
          </cell>
          <cell r="I5479" t="str">
            <v>Energy</v>
          </cell>
          <cell r="J5479" t="str">
            <v>Summer</v>
          </cell>
          <cell r="K5479" t="str">
            <v>Peak</v>
          </cell>
          <cell r="O5479" t="str">
            <v>N/A</v>
          </cell>
          <cell r="T5479">
            <v>1182251.9049729998</v>
          </cell>
        </row>
        <row r="5480">
          <cell r="F5480" t="str">
            <v>SB</v>
          </cell>
          <cell r="G5480" t="str">
            <v>CTC</v>
          </cell>
          <cell r="I5480" t="str">
            <v>Energy</v>
          </cell>
          <cell r="J5480" t="str">
            <v>Winter</v>
          </cell>
          <cell r="K5480" t="str">
            <v>Off Peak</v>
          </cell>
          <cell r="O5480" t="str">
            <v>N/A</v>
          </cell>
          <cell r="T5480">
            <v>3531780.2450310001</v>
          </cell>
        </row>
        <row r="5481">
          <cell r="F5481" t="str">
            <v>SB</v>
          </cell>
          <cell r="G5481" t="str">
            <v>CTC</v>
          </cell>
          <cell r="I5481" t="str">
            <v>Energy</v>
          </cell>
          <cell r="J5481" t="str">
            <v>Winter</v>
          </cell>
          <cell r="K5481" t="str">
            <v>Part Peak</v>
          </cell>
          <cell r="O5481" t="str">
            <v>N/A</v>
          </cell>
          <cell r="T5481">
            <v>1325327.055649</v>
          </cell>
        </row>
        <row r="5482">
          <cell r="F5482" t="str">
            <v>SB</v>
          </cell>
          <cell r="G5482" t="str">
            <v>CTC</v>
          </cell>
          <cell r="I5482" t="str">
            <v>Energy</v>
          </cell>
          <cell r="J5482" t="str">
            <v>Winter</v>
          </cell>
          <cell r="K5482" t="str">
            <v>Super Off</v>
          </cell>
          <cell r="O5482" t="str">
            <v>N/A</v>
          </cell>
          <cell r="T5482">
            <v>640578.76079600002</v>
          </cell>
        </row>
        <row r="5483">
          <cell r="F5483" t="str">
            <v>SB</v>
          </cell>
          <cell r="G5483" t="str">
            <v>CTC</v>
          </cell>
          <cell r="I5483" t="str">
            <v>Energy</v>
          </cell>
          <cell r="J5483" t="str">
            <v>Summer</v>
          </cell>
          <cell r="K5483" t="str">
            <v>Off Peak</v>
          </cell>
          <cell r="O5483" t="str">
            <v>N/A</v>
          </cell>
          <cell r="T5483">
            <v>-885724.45877899998</v>
          </cell>
        </row>
        <row r="5484">
          <cell r="F5484" t="str">
            <v>SB</v>
          </cell>
          <cell r="G5484" t="str">
            <v>CTC</v>
          </cell>
          <cell r="I5484" t="str">
            <v>Energy</v>
          </cell>
          <cell r="J5484" t="str">
            <v>Summer</v>
          </cell>
          <cell r="K5484" t="str">
            <v>Part Peak</v>
          </cell>
          <cell r="O5484" t="str">
            <v>N/A</v>
          </cell>
          <cell r="T5484">
            <v>-293395.315947</v>
          </cell>
        </row>
        <row r="5485">
          <cell r="F5485" t="str">
            <v>SB</v>
          </cell>
          <cell r="G5485" t="str">
            <v>CTC</v>
          </cell>
          <cell r="I5485" t="str">
            <v>Energy</v>
          </cell>
          <cell r="J5485" t="str">
            <v>Summer</v>
          </cell>
          <cell r="K5485" t="str">
            <v>Peak</v>
          </cell>
          <cell r="O5485" t="str">
            <v>N/A</v>
          </cell>
          <cell r="T5485">
            <v>-473333.57928800001</v>
          </cell>
        </row>
        <row r="5486">
          <cell r="F5486" t="str">
            <v>SB</v>
          </cell>
          <cell r="G5486" t="str">
            <v>CTC</v>
          </cell>
          <cell r="I5486" t="str">
            <v>Energy</v>
          </cell>
          <cell r="J5486" t="str">
            <v>Winter</v>
          </cell>
          <cell r="K5486" t="str">
            <v>Off Peak</v>
          </cell>
          <cell r="O5486" t="str">
            <v>N/A</v>
          </cell>
          <cell r="T5486">
            <v>360322.21990400006</v>
          </cell>
        </row>
        <row r="5487">
          <cell r="F5487" t="str">
            <v>SB</v>
          </cell>
          <cell r="G5487" t="str">
            <v>CTC</v>
          </cell>
          <cell r="I5487" t="str">
            <v>Energy</v>
          </cell>
          <cell r="J5487" t="str">
            <v>Winter</v>
          </cell>
          <cell r="K5487" t="str">
            <v>Part Peak</v>
          </cell>
          <cell r="O5487" t="str">
            <v>N/A</v>
          </cell>
          <cell r="T5487">
            <v>258811.45472000001</v>
          </cell>
        </row>
        <row r="5488">
          <cell r="F5488" t="str">
            <v>SB</v>
          </cell>
          <cell r="G5488" t="str">
            <v>CTC</v>
          </cell>
          <cell r="I5488" t="str">
            <v>Energy</v>
          </cell>
          <cell r="J5488" t="str">
            <v>Winter</v>
          </cell>
          <cell r="K5488" t="str">
            <v>Super Off</v>
          </cell>
          <cell r="O5488" t="str">
            <v>N/A</v>
          </cell>
          <cell r="T5488">
            <v>-1034770.5953020001</v>
          </cell>
        </row>
        <row r="5489">
          <cell r="F5489" t="str">
            <v>SB</v>
          </cell>
          <cell r="G5489" t="str">
            <v>CTC</v>
          </cell>
          <cell r="I5489" t="str">
            <v>Energy</v>
          </cell>
          <cell r="J5489" t="str">
            <v>Summer</v>
          </cell>
          <cell r="K5489" t="str">
            <v>Off Peak</v>
          </cell>
          <cell r="O5489" t="str">
            <v>N/A</v>
          </cell>
          <cell r="T5489">
            <v>126552815.12656301</v>
          </cell>
        </row>
        <row r="5490">
          <cell r="F5490" t="str">
            <v>SB</v>
          </cell>
          <cell r="G5490" t="str">
            <v>CTC</v>
          </cell>
          <cell r="I5490" t="str">
            <v>Energy</v>
          </cell>
          <cell r="J5490" t="str">
            <v>Summer</v>
          </cell>
          <cell r="K5490" t="str">
            <v>Part Peak</v>
          </cell>
          <cell r="O5490" t="str">
            <v>N/A</v>
          </cell>
          <cell r="T5490">
            <v>30749685.440711003</v>
          </cell>
        </row>
        <row r="5491">
          <cell r="F5491" t="str">
            <v>SB</v>
          </cell>
          <cell r="G5491" t="str">
            <v>CTC</v>
          </cell>
          <cell r="I5491" t="str">
            <v>Energy</v>
          </cell>
          <cell r="J5491" t="str">
            <v>Summer</v>
          </cell>
          <cell r="K5491" t="str">
            <v>Peak</v>
          </cell>
          <cell r="O5491" t="str">
            <v>N/A</v>
          </cell>
          <cell r="T5491">
            <v>35654396.280472003</v>
          </cell>
        </row>
        <row r="5492">
          <cell r="F5492" t="str">
            <v>SB</v>
          </cell>
          <cell r="G5492" t="str">
            <v>CTC</v>
          </cell>
          <cell r="I5492" t="str">
            <v>Energy</v>
          </cell>
          <cell r="J5492" t="str">
            <v>Winter</v>
          </cell>
          <cell r="K5492" t="str">
            <v>Off Peak</v>
          </cell>
          <cell r="O5492" t="str">
            <v>N/A</v>
          </cell>
          <cell r="T5492">
            <v>291461893.21496499</v>
          </cell>
        </row>
        <row r="5493">
          <cell r="F5493" t="str">
            <v>SB</v>
          </cell>
          <cell r="G5493" t="str">
            <v>CTC</v>
          </cell>
          <cell r="I5493" t="str">
            <v>Energy</v>
          </cell>
          <cell r="J5493" t="str">
            <v>Winter</v>
          </cell>
          <cell r="K5493" t="str">
            <v>Part Peak</v>
          </cell>
          <cell r="O5493" t="str">
            <v>N/A</v>
          </cell>
          <cell r="T5493">
            <v>78776428.704530999</v>
          </cell>
        </row>
        <row r="5494">
          <cell r="F5494" t="str">
            <v>SB</v>
          </cell>
          <cell r="G5494" t="str">
            <v>CTC</v>
          </cell>
          <cell r="I5494" t="str">
            <v>Energy</v>
          </cell>
          <cell r="J5494" t="str">
            <v>Winter</v>
          </cell>
          <cell r="K5494" t="str">
            <v>Super Off</v>
          </cell>
          <cell r="O5494" t="str">
            <v>N/A</v>
          </cell>
          <cell r="T5494">
            <v>37580016.456679001</v>
          </cell>
        </row>
        <row r="5495">
          <cell r="F5495" t="str">
            <v>SB</v>
          </cell>
          <cell r="G5495" t="str">
            <v>Distribution</v>
          </cell>
          <cell r="I5495" t="str">
            <v>Customer</v>
          </cell>
          <cell r="J5495" t="str">
            <v>N/A</v>
          </cell>
          <cell r="K5495" t="str">
            <v>Agricultural</v>
          </cell>
          <cell r="O5495" t="str">
            <v>N/A</v>
          </cell>
          <cell r="T5495">
            <v>0</v>
          </cell>
        </row>
        <row r="5496">
          <cell r="F5496" t="str">
            <v>SB</v>
          </cell>
          <cell r="G5496" t="str">
            <v>Distribution</v>
          </cell>
          <cell r="I5496" t="str">
            <v>Customer</v>
          </cell>
          <cell r="J5496" t="str">
            <v>N/A</v>
          </cell>
          <cell r="K5496" t="str">
            <v>Large (&gt; 1000 kW)</v>
          </cell>
          <cell r="O5496" t="str">
            <v>N/A</v>
          </cell>
          <cell r="T5496">
            <v>46.334339</v>
          </cell>
        </row>
        <row r="5497">
          <cell r="F5497" t="str">
            <v>SB</v>
          </cell>
          <cell r="G5497" t="str">
            <v>Distribution</v>
          </cell>
          <cell r="I5497" t="str">
            <v>Customer</v>
          </cell>
          <cell r="J5497" t="str">
            <v>N/A</v>
          </cell>
          <cell r="K5497" t="str">
            <v>Medium ( &gt; 75 kW &amp; &lt; 500 kW)</v>
          </cell>
          <cell r="O5497" t="str">
            <v>N/A</v>
          </cell>
          <cell r="T5497">
            <v>0</v>
          </cell>
        </row>
        <row r="5498">
          <cell r="F5498" t="str">
            <v>SB</v>
          </cell>
          <cell r="G5498" t="str">
            <v>Distribution</v>
          </cell>
          <cell r="I5498" t="str">
            <v>Customer</v>
          </cell>
          <cell r="J5498" t="str">
            <v>N/A</v>
          </cell>
          <cell r="K5498" t="str">
            <v>Medium (&gt; 500 kW &amp; &lt; 1000 kW)</v>
          </cell>
          <cell r="O5498" t="str">
            <v>N/A</v>
          </cell>
          <cell r="T5498">
            <v>0</v>
          </cell>
        </row>
        <row r="5499">
          <cell r="F5499" t="str">
            <v>SB</v>
          </cell>
          <cell r="G5499" t="str">
            <v>Distribution</v>
          </cell>
          <cell r="I5499" t="str">
            <v>Customer</v>
          </cell>
          <cell r="J5499" t="str">
            <v>N/A</v>
          </cell>
          <cell r="K5499" t="str">
            <v>Residential</v>
          </cell>
          <cell r="O5499" t="str">
            <v>N/A</v>
          </cell>
          <cell r="T5499">
            <v>0</v>
          </cell>
        </row>
        <row r="5500">
          <cell r="F5500" t="str">
            <v>SB</v>
          </cell>
          <cell r="G5500" t="str">
            <v>Distribution</v>
          </cell>
          <cell r="I5500" t="str">
            <v>Customer</v>
          </cell>
          <cell r="J5500" t="str">
            <v>N/A</v>
          </cell>
          <cell r="K5500" t="str">
            <v>Small - Polyphase</v>
          </cell>
          <cell r="O5500" t="str">
            <v>N/A</v>
          </cell>
          <cell r="T5500">
            <v>0</v>
          </cell>
        </row>
        <row r="5501">
          <cell r="F5501" t="str">
            <v>SB</v>
          </cell>
          <cell r="G5501" t="str">
            <v>Distribution</v>
          </cell>
          <cell r="I5501" t="str">
            <v>Customer</v>
          </cell>
          <cell r="J5501" t="str">
            <v>N/A</v>
          </cell>
          <cell r="K5501" t="str">
            <v>Small - Single Phase</v>
          </cell>
          <cell r="O5501" t="str">
            <v>N/A</v>
          </cell>
          <cell r="T5501">
            <v>0</v>
          </cell>
        </row>
        <row r="5502">
          <cell r="F5502" t="str">
            <v>SB</v>
          </cell>
          <cell r="G5502" t="str">
            <v>Distribution</v>
          </cell>
          <cell r="I5502" t="str">
            <v>Customer</v>
          </cell>
          <cell r="J5502" t="str">
            <v>N/A</v>
          </cell>
          <cell r="K5502" t="str">
            <v>Agricultural</v>
          </cell>
          <cell r="O5502" t="str">
            <v>N/A</v>
          </cell>
          <cell r="T5502">
            <v>0</v>
          </cell>
        </row>
        <row r="5503">
          <cell r="F5503" t="str">
            <v>SB</v>
          </cell>
          <cell r="G5503" t="str">
            <v>Distribution</v>
          </cell>
          <cell r="I5503" t="str">
            <v>Customer</v>
          </cell>
          <cell r="J5503" t="str">
            <v>N/A</v>
          </cell>
          <cell r="K5503" t="str">
            <v>Large (&gt; 1000 kW)</v>
          </cell>
          <cell r="O5503" t="str">
            <v>N/A</v>
          </cell>
          <cell r="T5503">
            <v>0</v>
          </cell>
        </row>
        <row r="5504">
          <cell r="F5504" t="str">
            <v>SB</v>
          </cell>
          <cell r="G5504" t="str">
            <v>Distribution</v>
          </cell>
          <cell r="I5504" t="str">
            <v>Customer</v>
          </cell>
          <cell r="J5504" t="str">
            <v>N/A</v>
          </cell>
          <cell r="K5504" t="str">
            <v>Medium ( &gt; 75 kW &amp; &lt; 500 kW)</v>
          </cell>
          <cell r="O5504" t="str">
            <v>N/A</v>
          </cell>
          <cell r="T5504">
            <v>0</v>
          </cell>
        </row>
        <row r="5505">
          <cell r="F5505" t="str">
            <v>SB</v>
          </cell>
          <cell r="G5505" t="str">
            <v>Distribution</v>
          </cell>
          <cell r="I5505" t="str">
            <v>Customer</v>
          </cell>
          <cell r="J5505" t="str">
            <v>N/A</v>
          </cell>
          <cell r="K5505" t="str">
            <v>Medium (&gt; 500 kW &amp; &lt; 1000 kW)</v>
          </cell>
          <cell r="O5505" t="str">
            <v>N/A</v>
          </cell>
          <cell r="T5505">
            <v>0</v>
          </cell>
        </row>
        <row r="5506">
          <cell r="F5506" t="str">
            <v>SB</v>
          </cell>
          <cell r="G5506" t="str">
            <v>Distribution</v>
          </cell>
          <cell r="I5506" t="str">
            <v>Customer</v>
          </cell>
          <cell r="J5506" t="str">
            <v>N/A</v>
          </cell>
          <cell r="K5506" t="str">
            <v>Residential</v>
          </cell>
          <cell r="O5506" t="str">
            <v>N/A</v>
          </cell>
          <cell r="T5506">
            <v>0</v>
          </cell>
        </row>
        <row r="5507">
          <cell r="F5507" t="str">
            <v>SB</v>
          </cell>
          <cell r="G5507" t="str">
            <v>Distribution</v>
          </cell>
          <cell r="I5507" t="str">
            <v>Customer</v>
          </cell>
          <cell r="J5507" t="str">
            <v>N/A</v>
          </cell>
          <cell r="K5507" t="str">
            <v>Small - Polyphase</v>
          </cell>
          <cell r="O5507" t="str">
            <v>N/A</v>
          </cell>
          <cell r="T5507">
            <v>0</v>
          </cell>
        </row>
        <row r="5508">
          <cell r="F5508" t="str">
            <v>SB</v>
          </cell>
          <cell r="G5508" t="str">
            <v>Distribution</v>
          </cell>
          <cell r="I5508" t="str">
            <v>Customer</v>
          </cell>
          <cell r="J5508" t="str">
            <v>N/A</v>
          </cell>
          <cell r="K5508" t="str">
            <v>Small - Single Phase</v>
          </cell>
          <cell r="O5508" t="str">
            <v>N/A</v>
          </cell>
          <cell r="T5508">
            <v>1677.39156</v>
          </cell>
        </row>
        <row r="5509">
          <cell r="F5509" t="str">
            <v>SB</v>
          </cell>
          <cell r="G5509" t="str">
            <v>Distribution</v>
          </cell>
          <cell r="I5509" t="str">
            <v>Customer</v>
          </cell>
          <cell r="J5509" t="str">
            <v>N/A</v>
          </cell>
          <cell r="K5509" t="str">
            <v>Agricultural</v>
          </cell>
          <cell r="O5509" t="str">
            <v>N/A</v>
          </cell>
          <cell r="T5509">
            <v>0</v>
          </cell>
        </row>
        <row r="5510">
          <cell r="F5510" t="str">
            <v>SB</v>
          </cell>
          <cell r="G5510" t="str">
            <v>Distribution</v>
          </cell>
          <cell r="I5510" t="str">
            <v>Customer</v>
          </cell>
          <cell r="J5510" t="str">
            <v>N/A</v>
          </cell>
          <cell r="K5510" t="str">
            <v>Large (&gt; 1000 kW)</v>
          </cell>
          <cell r="O5510" t="str">
            <v>N/A</v>
          </cell>
          <cell r="T5510">
            <v>662.788454</v>
          </cell>
        </row>
        <row r="5511">
          <cell r="F5511" t="str">
            <v>SB</v>
          </cell>
          <cell r="G5511" t="str">
            <v>Distribution</v>
          </cell>
          <cell r="I5511" t="str">
            <v>Customer</v>
          </cell>
          <cell r="J5511" t="str">
            <v>N/A</v>
          </cell>
          <cell r="K5511" t="str">
            <v>Medium ( &gt; 75 kW &amp; &lt; 500 kW)</v>
          </cell>
          <cell r="O5511" t="str">
            <v>N/A</v>
          </cell>
          <cell r="T5511">
            <v>0</v>
          </cell>
        </row>
        <row r="5512">
          <cell r="F5512" t="str">
            <v>SB</v>
          </cell>
          <cell r="G5512" t="str">
            <v>Distribution</v>
          </cell>
          <cell r="I5512" t="str">
            <v>Customer</v>
          </cell>
          <cell r="J5512" t="str">
            <v>N/A</v>
          </cell>
          <cell r="K5512" t="str">
            <v>Medium (&gt; 500 kW &amp; &lt; 1000 kW)</v>
          </cell>
          <cell r="O5512" t="str">
            <v>N/A</v>
          </cell>
          <cell r="T5512">
            <v>964.23189600000001</v>
          </cell>
        </row>
        <row r="5513">
          <cell r="F5513" t="str">
            <v>SB</v>
          </cell>
          <cell r="G5513" t="str">
            <v>Distribution</v>
          </cell>
          <cell r="I5513" t="str">
            <v>Customer</v>
          </cell>
          <cell r="J5513" t="str">
            <v>N/A</v>
          </cell>
          <cell r="K5513" t="str">
            <v>Residential</v>
          </cell>
          <cell r="O5513" t="str">
            <v>N/A</v>
          </cell>
          <cell r="T5513">
            <v>0</v>
          </cell>
        </row>
        <row r="5514">
          <cell r="F5514" t="str">
            <v>SB</v>
          </cell>
          <cell r="G5514" t="str">
            <v>Distribution</v>
          </cell>
          <cell r="I5514" t="str">
            <v>Customer</v>
          </cell>
          <cell r="J5514" t="str">
            <v>N/A</v>
          </cell>
          <cell r="K5514" t="str">
            <v>Small - Polyphase</v>
          </cell>
          <cell r="O5514" t="str">
            <v>N/A</v>
          </cell>
          <cell r="T5514">
            <v>0</v>
          </cell>
        </row>
        <row r="5515">
          <cell r="F5515" t="str">
            <v>SB</v>
          </cell>
          <cell r="G5515" t="str">
            <v>Distribution</v>
          </cell>
          <cell r="I5515" t="str">
            <v>Customer</v>
          </cell>
          <cell r="J5515" t="str">
            <v>N/A</v>
          </cell>
          <cell r="K5515" t="str">
            <v>Small - Single Phase</v>
          </cell>
          <cell r="O5515" t="str">
            <v>N/A</v>
          </cell>
          <cell r="T5515">
            <v>0</v>
          </cell>
        </row>
        <row r="5516">
          <cell r="F5516" t="str">
            <v>SB</v>
          </cell>
          <cell r="G5516" t="str">
            <v>Distribution</v>
          </cell>
          <cell r="I5516" t="str">
            <v>Energy</v>
          </cell>
          <cell r="J5516" t="str">
            <v>Summer</v>
          </cell>
          <cell r="K5516" t="str">
            <v>Off Peak</v>
          </cell>
          <cell r="O5516" t="str">
            <v>N/A</v>
          </cell>
          <cell r="T5516">
            <v>2562302.0736690001</v>
          </cell>
        </row>
        <row r="5517">
          <cell r="F5517" t="str">
            <v>SB</v>
          </cell>
          <cell r="G5517" t="str">
            <v>Distribution</v>
          </cell>
          <cell r="I5517" t="str">
            <v>Energy</v>
          </cell>
          <cell r="J5517" t="str">
            <v>Summer</v>
          </cell>
          <cell r="K5517" t="str">
            <v>Part Peak</v>
          </cell>
          <cell r="O5517" t="str">
            <v>N/A</v>
          </cell>
          <cell r="T5517">
            <v>969251.75463400001</v>
          </cell>
        </row>
        <row r="5518">
          <cell r="F5518" t="str">
            <v>SB</v>
          </cell>
          <cell r="G5518" t="str">
            <v>Distribution</v>
          </cell>
          <cell r="I5518" t="str">
            <v>Energy</v>
          </cell>
          <cell r="J5518" t="str">
            <v>Summer</v>
          </cell>
          <cell r="K5518" t="str">
            <v>Peak</v>
          </cell>
          <cell r="O5518" t="str">
            <v>N/A</v>
          </cell>
          <cell r="T5518">
            <v>1182251.9049729998</v>
          </cell>
        </row>
        <row r="5519">
          <cell r="F5519" t="str">
            <v>SB</v>
          </cell>
          <cell r="G5519" t="str">
            <v>Distribution</v>
          </cell>
          <cell r="I5519" t="str">
            <v>Energy</v>
          </cell>
          <cell r="J5519" t="str">
            <v>Winter</v>
          </cell>
          <cell r="K5519" t="str">
            <v>Off Peak</v>
          </cell>
          <cell r="O5519" t="str">
            <v>N/A</v>
          </cell>
          <cell r="T5519">
            <v>3531780.2450310001</v>
          </cell>
        </row>
        <row r="5520">
          <cell r="F5520" t="str">
            <v>SB</v>
          </cell>
          <cell r="G5520" t="str">
            <v>Distribution</v>
          </cell>
          <cell r="I5520" t="str">
            <v>Energy</v>
          </cell>
          <cell r="J5520" t="str">
            <v>Winter</v>
          </cell>
          <cell r="K5520" t="str">
            <v>Part Peak</v>
          </cell>
          <cell r="O5520" t="str">
            <v>N/A</v>
          </cell>
          <cell r="T5520">
            <v>1325327.055649</v>
          </cell>
        </row>
        <row r="5521">
          <cell r="F5521" t="str">
            <v>SB</v>
          </cell>
          <cell r="G5521" t="str">
            <v>Distribution</v>
          </cell>
          <cell r="I5521" t="str">
            <v>Energy</v>
          </cell>
          <cell r="J5521" t="str">
            <v>Winter</v>
          </cell>
          <cell r="K5521" t="str">
            <v>Super Off</v>
          </cell>
          <cell r="O5521" t="str">
            <v>N/A</v>
          </cell>
          <cell r="T5521">
            <v>640578.76079600002</v>
          </cell>
        </row>
        <row r="5522">
          <cell r="F5522" t="str">
            <v>SB</v>
          </cell>
          <cell r="G5522" t="str">
            <v>Distribution</v>
          </cell>
          <cell r="I5522" t="str">
            <v>Energy</v>
          </cell>
          <cell r="J5522" t="str">
            <v>Summer</v>
          </cell>
          <cell r="K5522" t="str">
            <v>Off Peak</v>
          </cell>
          <cell r="O5522" t="str">
            <v>N/A</v>
          </cell>
          <cell r="T5522">
            <v>-885724.45877899998</v>
          </cell>
        </row>
        <row r="5523">
          <cell r="F5523" t="str">
            <v>SB</v>
          </cell>
          <cell r="G5523" t="str">
            <v>Distribution</v>
          </cell>
          <cell r="I5523" t="str">
            <v>Energy</v>
          </cell>
          <cell r="J5523" t="str">
            <v>Summer</v>
          </cell>
          <cell r="K5523" t="str">
            <v>Part Peak</v>
          </cell>
          <cell r="O5523" t="str">
            <v>N/A</v>
          </cell>
          <cell r="T5523">
            <v>-293395.315947</v>
          </cell>
        </row>
        <row r="5524">
          <cell r="F5524" t="str">
            <v>SB</v>
          </cell>
          <cell r="G5524" t="str">
            <v>Distribution</v>
          </cell>
          <cell r="I5524" t="str">
            <v>Energy</v>
          </cell>
          <cell r="J5524" t="str">
            <v>Summer</v>
          </cell>
          <cell r="K5524" t="str">
            <v>Peak</v>
          </cell>
          <cell r="O5524" t="str">
            <v>N/A</v>
          </cell>
          <cell r="T5524">
            <v>-473333.57928800001</v>
          </cell>
        </row>
        <row r="5525">
          <cell r="F5525" t="str">
            <v>SB</v>
          </cell>
          <cell r="G5525" t="str">
            <v>Distribution</v>
          </cell>
          <cell r="I5525" t="str">
            <v>Energy</v>
          </cell>
          <cell r="J5525" t="str">
            <v>Winter</v>
          </cell>
          <cell r="K5525" t="str">
            <v>Off Peak</v>
          </cell>
          <cell r="O5525" t="str">
            <v>N/A</v>
          </cell>
          <cell r="T5525">
            <v>360322.21990400006</v>
          </cell>
        </row>
        <row r="5526">
          <cell r="F5526" t="str">
            <v>SB</v>
          </cell>
          <cell r="G5526" t="str">
            <v>Distribution</v>
          </cell>
          <cell r="I5526" t="str">
            <v>Energy</v>
          </cell>
          <cell r="J5526" t="str">
            <v>Winter</v>
          </cell>
          <cell r="K5526" t="str">
            <v>Part Peak</v>
          </cell>
          <cell r="O5526" t="str">
            <v>N/A</v>
          </cell>
          <cell r="T5526">
            <v>258811.45472000001</v>
          </cell>
        </row>
        <row r="5527">
          <cell r="F5527" t="str">
            <v>SB</v>
          </cell>
          <cell r="G5527" t="str">
            <v>Distribution</v>
          </cell>
          <cell r="I5527" t="str">
            <v>Energy</v>
          </cell>
          <cell r="J5527" t="str">
            <v>Winter</v>
          </cell>
          <cell r="K5527" t="str">
            <v>Super Off</v>
          </cell>
          <cell r="O5527" t="str">
            <v>N/A</v>
          </cell>
          <cell r="T5527">
            <v>-1034770.5953020001</v>
          </cell>
        </row>
        <row r="5528">
          <cell r="F5528" t="str">
            <v>SB</v>
          </cell>
          <cell r="G5528" t="str">
            <v>Distribution</v>
          </cell>
          <cell r="I5528" t="str">
            <v>Energy</v>
          </cell>
          <cell r="J5528" t="str">
            <v>Summer</v>
          </cell>
          <cell r="K5528" t="str">
            <v>Off Peak</v>
          </cell>
          <cell r="O5528" t="str">
            <v>N/A</v>
          </cell>
          <cell r="T5528">
            <v>126552815.12656301</v>
          </cell>
        </row>
        <row r="5529">
          <cell r="F5529" t="str">
            <v>SB</v>
          </cell>
          <cell r="G5529" t="str">
            <v>Distribution</v>
          </cell>
          <cell r="I5529" t="str">
            <v>Energy</v>
          </cell>
          <cell r="J5529" t="str">
            <v>Summer</v>
          </cell>
          <cell r="K5529" t="str">
            <v>Part Peak</v>
          </cell>
          <cell r="O5529" t="str">
            <v>N/A</v>
          </cell>
          <cell r="T5529">
            <v>30749685.440711003</v>
          </cell>
        </row>
        <row r="5530">
          <cell r="F5530" t="str">
            <v>SB</v>
          </cell>
          <cell r="G5530" t="str">
            <v>Distribution</v>
          </cell>
          <cell r="I5530" t="str">
            <v>Energy</v>
          </cell>
          <cell r="J5530" t="str">
            <v>Summer</v>
          </cell>
          <cell r="K5530" t="str">
            <v>Peak</v>
          </cell>
          <cell r="O5530" t="str">
            <v>N/A</v>
          </cell>
          <cell r="T5530">
            <v>35654396.280472003</v>
          </cell>
        </row>
        <row r="5531">
          <cell r="F5531" t="str">
            <v>SB</v>
          </cell>
          <cell r="G5531" t="str">
            <v>Distribution</v>
          </cell>
          <cell r="I5531" t="str">
            <v>Energy</v>
          </cell>
          <cell r="J5531" t="str">
            <v>Winter</v>
          </cell>
          <cell r="K5531" t="str">
            <v>Off Peak</v>
          </cell>
          <cell r="O5531" t="str">
            <v>N/A</v>
          </cell>
          <cell r="T5531">
            <v>291461893.21496499</v>
          </cell>
        </row>
        <row r="5532">
          <cell r="F5532" t="str">
            <v>SB</v>
          </cell>
          <cell r="G5532" t="str">
            <v>Distribution</v>
          </cell>
          <cell r="I5532" t="str">
            <v>Energy</v>
          </cell>
          <cell r="J5532" t="str">
            <v>Winter</v>
          </cell>
          <cell r="K5532" t="str">
            <v>Part Peak</v>
          </cell>
          <cell r="O5532" t="str">
            <v>N/A</v>
          </cell>
          <cell r="T5532">
            <v>78776428.704530999</v>
          </cell>
        </row>
        <row r="5533">
          <cell r="F5533" t="str">
            <v>SB</v>
          </cell>
          <cell r="G5533" t="str">
            <v>Distribution</v>
          </cell>
          <cell r="I5533" t="str">
            <v>Energy</v>
          </cell>
          <cell r="J5533" t="str">
            <v>Winter</v>
          </cell>
          <cell r="K5533" t="str">
            <v>Super Off</v>
          </cell>
          <cell r="O5533" t="str">
            <v>N/A</v>
          </cell>
          <cell r="T5533">
            <v>37580016.456679001</v>
          </cell>
        </row>
        <row r="5534">
          <cell r="F5534" t="str">
            <v>SB</v>
          </cell>
          <cell r="G5534" t="str">
            <v>Distribution</v>
          </cell>
          <cell r="I5534" t="str">
            <v>Maximum Reactive Demand</v>
          </cell>
          <cell r="J5534" t="str">
            <v>N/A</v>
          </cell>
          <cell r="K5534" t="str">
            <v>N/A</v>
          </cell>
          <cell r="O5534" t="str">
            <v>N/A</v>
          </cell>
          <cell r="T5534">
            <v>105272.98028700001</v>
          </cell>
        </row>
        <row r="5535">
          <cell r="F5535" t="str">
            <v>SB</v>
          </cell>
          <cell r="G5535" t="str">
            <v>Distribution</v>
          </cell>
          <cell r="I5535" t="str">
            <v>Maximum Reactive Demand</v>
          </cell>
          <cell r="J5535" t="str">
            <v>N/A</v>
          </cell>
          <cell r="K5535" t="str">
            <v>N/A</v>
          </cell>
          <cell r="O5535" t="str">
            <v>N/A</v>
          </cell>
          <cell r="T5535">
            <v>291596.23690200003</v>
          </cell>
        </row>
        <row r="5536">
          <cell r="F5536" t="str">
            <v>SB</v>
          </cell>
          <cell r="G5536" t="str">
            <v>Distribution</v>
          </cell>
          <cell r="I5536" t="str">
            <v>Maximum Reactive Demand</v>
          </cell>
          <cell r="J5536" t="str">
            <v>N/A</v>
          </cell>
          <cell r="K5536" t="str">
            <v>N/A</v>
          </cell>
          <cell r="O5536" t="str">
            <v>N/A</v>
          </cell>
          <cell r="T5536">
            <v>1754354.7258009997</v>
          </cell>
        </row>
        <row r="5537">
          <cell r="F5537" t="str">
            <v>SB</v>
          </cell>
          <cell r="G5537" t="str">
            <v>Distribution</v>
          </cell>
          <cell r="I5537" t="str">
            <v>Meter</v>
          </cell>
          <cell r="J5537" t="str">
            <v>N/A</v>
          </cell>
          <cell r="K5537" t="str">
            <v>Agricultural</v>
          </cell>
          <cell r="O5537" t="str">
            <v>N/A</v>
          </cell>
          <cell r="T5537">
            <v>0</v>
          </cell>
        </row>
        <row r="5538">
          <cell r="F5538" t="str">
            <v>SB</v>
          </cell>
          <cell r="G5538" t="str">
            <v>Distribution</v>
          </cell>
          <cell r="I5538" t="str">
            <v>Meter</v>
          </cell>
          <cell r="J5538" t="str">
            <v>N/A</v>
          </cell>
          <cell r="K5538" t="str">
            <v>Medium ( &gt; 75 kW &amp; &lt; 500 kW)</v>
          </cell>
          <cell r="O5538" t="str">
            <v>N/A</v>
          </cell>
          <cell r="T5538">
            <v>0</v>
          </cell>
        </row>
        <row r="5539">
          <cell r="F5539" t="str">
            <v>SB</v>
          </cell>
          <cell r="G5539" t="str">
            <v>Distribution</v>
          </cell>
          <cell r="I5539" t="str">
            <v>Meter</v>
          </cell>
          <cell r="J5539" t="str">
            <v>N/A</v>
          </cell>
          <cell r="K5539" t="str">
            <v>Residential</v>
          </cell>
          <cell r="O5539" t="str">
            <v>N/A</v>
          </cell>
          <cell r="T5539">
            <v>0</v>
          </cell>
        </row>
        <row r="5540">
          <cell r="F5540" t="str">
            <v>SB</v>
          </cell>
          <cell r="G5540" t="str">
            <v>Distribution</v>
          </cell>
          <cell r="I5540" t="str">
            <v>Meter</v>
          </cell>
          <cell r="J5540" t="str">
            <v>N/A</v>
          </cell>
          <cell r="K5540" t="str">
            <v>Small - Polyphase</v>
          </cell>
          <cell r="O5540" t="str">
            <v>N/A</v>
          </cell>
          <cell r="T5540">
            <v>0</v>
          </cell>
        </row>
        <row r="5541">
          <cell r="F5541" t="str">
            <v>SB</v>
          </cell>
          <cell r="G5541" t="str">
            <v>Distribution</v>
          </cell>
          <cell r="I5541" t="str">
            <v>Meter</v>
          </cell>
          <cell r="J5541" t="str">
            <v>N/A</v>
          </cell>
          <cell r="K5541" t="str">
            <v>Small - Single Phase</v>
          </cell>
          <cell r="O5541" t="str">
            <v>N/A</v>
          </cell>
          <cell r="T5541">
            <v>0</v>
          </cell>
        </row>
        <row r="5542">
          <cell r="F5542" t="str">
            <v>SB</v>
          </cell>
          <cell r="G5542" t="str">
            <v>Distribution</v>
          </cell>
          <cell r="I5542" t="str">
            <v>Meter</v>
          </cell>
          <cell r="J5542" t="str">
            <v>N/A</v>
          </cell>
          <cell r="K5542" t="str">
            <v>Supplemental Standby Service</v>
          </cell>
          <cell r="O5542" t="str">
            <v>N/A</v>
          </cell>
          <cell r="T5542">
            <v>0</v>
          </cell>
        </row>
        <row r="5543">
          <cell r="F5543" t="str">
            <v>SB</v>
          </cell>
          <cell r="G5543" t="str">
            <v>Distribution</v>
          </cell>
          <cell r="I5543" t="str">
            <v>Meter</v>
          </cell>
          <cell r="J5543" t="str">
            <v>N/A</v>
          </cell>
          <cell r="K5543" t="str">
            <v>Agricultural</v>
          </cell>
          <cell r="O5543" t="str">
            <v>N/A</v>
          </cell>
          <cell r="T5543">
            <v>0</v>
          </cell>
        </row>
        <row r="5544">
          <cell r="F5544" t="str">
            <v>SB</v>
          </cell>
          <cell r="G5544" t="str">
            <v>Distribution</v>
          </cell>
          <cell r="I5544" t="str">
            <v>Meter</v>
          </cell>
          <cell r="J5544" t="str">
            <v>N/A</v>
          </cell>
          <cell r="K5544" t="str">
            <v>Medium ( &gt; 75 kW &amp; &lt; 500 kW)</v>
          </cell>
          <cell r="O5544" t="str">
            <v>N/A</v>
          </cell>
          <cell r="T5544">
            <v>0</v>
          </cell>
        </row>
        <row r="5545">
          <cell r="F5545" t="str">
            <v>SB</v>
          </cell>
          <cell r="G5545" t="str">
            <v>Distribution</v>
          </cell>
          <cell r="I5545" t="str">
            <v>Meter</v>
          </cell>
          <cell r="J5545" t="str">
            <v>N/A</v>
          </cell>
          <cell r="K5545" t="str">
            <v>Residential</v>
          </cell>
          <cell r="O5545" t="str">
            <v>N/A</v>
          </cell>
          <cell r="T5545">
            <v>0</v>
          </cell>
        </row>
        <row r="5546">
          <cell r="F5546" t="str">
            <v>SB</v>
          </cell>
          <cell r="G5546" t="str">
            <v>Distribution</v>
          </cell>
          <cell r="I5546" t="str">
            <v>Meter</v>
          </cell>
          <cell r="J5546" t="str">
            <v>N/A</v>
          </cell>
          <cell r="K5546" t="str">
            <v>Small - Polyphase</v>
          </cell>
          <cell r="O5546" t="str">
            <v>N/A</v>
          </cell>
          <cell r="T5546">
            <v>0</v>
          </cell>
        </row>
        <row r="5547">
          <cell r="F5547" t="str">
            <v>SB</v>
          </cell>
          <cell r="G5547" t="str">
            <v>Distribution</v>
          </cell>
          <cell r="I5547" t="str">
            <v>Meter</v>
          </cell>
          <cell r="J5547" t="str">
            <v>N/A</v>
          </cell>
          <cell r="K5547" t="str">
            <v>Small - Single Phase</v>
          </cell>
          <cell r="O5547" t="str">
            <v>N/A</v>
          </cell>
          <cell r="T5547">
            <v>0</v>
          </cell>
        </row>
        <row r="5548">
          <cell r="F5548" t="str">
            <v>SB</v>
          </cell>
          <cell r="G5548" t="str">
            <v>Distribution</v>
          </cell>
          <cell r="I5548" t="str">
            <v>Meter</v>
          </cell>
          <cell r="J5548" t="str">
            <v>N/A</v>
          </cell>
          <cell r="K5548" t="str">
            <v>Supplemental Standby Service</v>
          </cell>
          <cell r="O5548" t="str">
            <v>N/A</v>
          </cell>
          <cell r="T5548">
            <v>0</v>
          </cell>
        </row>
        <row r="5549">
          <cell r="F5549" t="str">
            <v>SB</v>
          </cell>
          <cell r="G5549" t="str">
            <v>Distribution</v>
          </cell>
          <cell r="I5549" t="str">
            <v>Meter</v>
          </cell>
          <cell r="J5549" t="str">
            <v>N/A</v>
          </cell>
          <cell r="K5549" t="str">
            <v>Agricultural</v>
          </cell>
          <cell r="O5549" t="str">
            <v>N/A</v>
          </cell>
          <cell r="T5549">
            <v>0</v>
          </cell>
        </row>
        <row r="5550">
          <cell r="F5550" t="str">
            <v>SB</v>
          </cell>
          <cell r="G5550" t="str">
            <v>Distribution</v>
          </cell>
          <cell r="I5550" t="str">
            <v>Meter</v>
          </cell>
          <cell r="J5550" t="str">
            <v>N/A</v>
          </cell>
          <cell r="K5550" t="str">
            <v>Medium ( &gt; 75 kW &amp; &lt; 500 kW)</v>
          </cell>
          <cell r="O5550" t="str">
            <v>N/A</v>
          </cell>
          <cell r="T5550">
            <v>0</v>
          </cell>
        </row>
        <row r="5551">
          <cell r="F5551" t="str">
            <v>SB</v>
          </cell>
          <cell r="G5551" t="str">
            <v>Distribution</v>
          </cell>
          <cell r="I5551" t="str">
            <v>Meter</v>
          </cell>
          <cell r="J5551" t="str">
            <v>N/A</v>
          </cell>
          <cell r="K5551" t="str">
            <v>Residential</v>
          </cell>
          <cell r="O5551" t="str">
            <v>N/A</v>
          </cell>
          <cell r="T5551">
            <v>0</v>
          </cell>
        </row>
        <row r="5552">
          <cell r="F5552" t="str">
            <v>SB</v>
          </cell>
          <cell r="G5552" t="str">
            <v>Distribution</v>
          </cell>
          <cell r="I5552" t="str">
            <v>Meter</v>
          </cell>
          <cell r="J5552" t="str">
            <v>N/A</v>
          </cell>
          <cell r="K5552" t="str">
            <v>Small - Polyphase</v>
          </cell>
          <cell r="O5552" t="str">
            <v>N/A</v>
          </cell>
          <cell r="T5552">
            <v>0</v>
          </cell>
        </row>
        <row r="5553">
          <cell r="F5553" t="str">
            <v>SB</v>
          </cell>
          <cell r="G5553" t="str">
            <v>Distribution</v>
          </cell>
          <cell r="I5553" t="str">
            <v>Meter</v>
          </cell>
          <cell r="J5553" t="str">
            <v>N/A</v>
          </cell>
          <cell r="K5553" t="str">
            <v>Small - Single Phase</v>
          </cell>
          <cell r="O5553" t="str">
            <v>N/A</v>
          </cell>
          <cell r="T5553">
            <v>0</v>
          </cell>
        </row>
        <row r="5554">
          <cell r="F5554" t="str">
            <v>SB</v>
          </cell>
          <cell r="G5554" t="str">
            <v>Distribution</v>
          </cell>
          <cell r="I5554" t="str">
            <v>Meter</v>
          </cell>
          <cell r="J5554" t="str">
            <v>N/A</v>
          </cell>
          <cell r="K5554" t="str">
            <v>Supplemental Standby Service</v>
          </cell>
          <cell r="O5554" t="str">
            <v>N/A</v>
          </cell>
          <cell r="T5554">
            <v>0</v>
          </cell>
        </row>
        <row r="5555">
          <cell r="F5555" t="str">
            <v>SB</v>
          </cell>
          <cell r="G5555" t="str">
            <v>Distribution</v>
          </cell>
          <cell r="I5555" t="str">
            <v>Power Factor Adjustment</v>
          </cell>
          <cell r="J5555" t="str">
            <v>N/A</v>
          </cell>
          <cell r="K5555" t="str">
            <v>N/A</v>
          </cell>
          <cell r="O5555" t="str">
            <v>N/A</v>
          </cell>
          <cell r="T5555">
            <v>409281052.70969766</v>
          </cell>
        </row>
        <row r="5556">
          <cell r="F5556" t="str">
            <v>SB</v>
          </cell>
          <cell r="G5556" t="str">
            <v>Distribution</v>
          </cell>
          <cell r="I5556" t="str">
            <v>Power Factor Adjustment</v>
          </cell>
          <cell r="J5556" t="str">
            <v>N/A</v>
          </cell>
          <cell r="K5556" t="str">
            <v>N/A</v>
          </cell>
          <cell r="O5556" t="str">
            <v>N/A</v>
          </cell>
          <cell r="T5556">
            <v>-36341831.499836192</v>
          </cell>
        </row>
        <row r="5557">
          <cell r="F5557" t="str">
            <v>SB</v>
          </cell>
          <cell r="G5557" t="str">
            <v>Distribution</v>
          </cell>
          <cell r="I5557" t="str">
            <v>Power Factor Adjustment</v>
          </cell>
          <cell r="J5557" t="str">
            <v>N/A</v>
          </cell>
          <cell r="K5557" t="str">
            <v>N/A</v>
          </cell>
          <cell r="O5557" t="str">
            <v>N/A</v>
          </cell>
          <cell r="T5557">
            <v>10973264129.591124</v>
          </cell>
        </row>
        <row r="5558">
          <cell r="F5558" t="str">
            <v>SB</v>
          </cell>
          <cell r="G5558" t="str">
            <v>Distribution</v>
          </cell>
          <cell r="I5558" t="str">
            <v>Reduced Customer Charge</v>
          </cell>
          <cell r="J5558" t="str">
            <v>N/A</v>
          </cell>
          <cell r="K5558" t="str">
            <v>Large (&gt; 1000 kW)</v>
          </cell>
          <cell r="O5558" t="str">
            <v>N/A</v>
          </cell>
          <cell r="T5558">
            <v>15.444780000000002</v>
          </cell>
        </row>
        <row r="5559">
          <cell r="F5559" t="str">
            <v>SB</v>
          </cell>
          <cell r="G5559" t="str">
            <v>Distribution</v>
          </cell>
          <cell r="I5559" t="str">
            <v>Reduced Customer Charge</v>
          </cell>
          <cell r="J5559" t="str">
            <v>N/A</v>
          </cell>
          <cell r="K5559" t="str">
            <v>Medium ( &gt; 75 kW &amp; &lt; 500 kW)</v>
          </cell>
          <cell r="O5559" t="str">
            <v>N/A</v>
          </cell>
          <cell r="T5559">
            <v>0</v>
          </cell>
        </row>
        <row r="5560">
          <cell r="F5560" t="str">
            <v>SB</v>
          </cell>
          <cell r="G5560" t="str">
            <v>Distribution</v>
          </cell>
          <cell r="I5560" t="str">
            <v>Reduced Customer Charge</v>
          </cell>
          <cell r="J5560" t="str">
            <v>N/A</v>
          </cell>
          <cell r="K5560" t="str">
            <v>Medium (&gt; 500 kW &amp; &lt; 1000 kW)</v>
          </cell>
          <cell r="O5560" t="str">
            <v>N/A</v>
          </cell>
          <cell r="T5560">
            <v>0</v>
          </cell>
        </row>
        <row r="5561">
          <cell r="F5561" t="str">
            <v>SB</v>
          </cell>
          <cell r="G5561" t="str">
            <v>Distribution</v>
          </cell>
          <cell r="I5561" t="str">
            <v>Reduced Customer Charge</v>
          </cell>
          <cell r="J5561" t="str">
            <v>N/A</v>
          </cell>
          <cell r="K5561" t="str">
            <v>Small - Polyphase</v>
          </cell>
          <cell r="O5561" t="str">
            <v>N/A</v>
          </cell>
          <cell r="T5561">
            <v>0</v>
          </cell>
        </row>
        <row r="5562">
          <cell r="F5562" t="str">
            <v>SB</v>
          </cell>
          <cell r="G5562" t="str">
            <v>Distribution</v>
          </cell>
          <cell r="I5562" t="str">
            <v>Reduced Customer Charge</v>
          </cell>
          <cell r="J5562" t="str">
            <v>N/A</v>
          </cell>
          <cell r="K5562" t="str">
            <v>Small - Single Phase</v>
          </cell>
          <cell r="O5562" t="str">
            <v>N/A</v>
          </cell>
          <cell r="T5562">
            <v>0</v>
          </cell>
        </row>
        <row r="5563">
          <cell r="F5563" t="str">
            <v>SB</v>
          </cell>
          <cell r="G5563" t="str">
            <v>Distribution</v>
          </cell>
          <cell r="I5563" t="str">
            <v>Reduced Customer Charge</v>
          </cell>
          <cell r="J5563" t="str">
            <v>N/A</v>
          </cell>
          <cell r="K5563" t="str">
            <v>Large (&gt; 1000 kW)</v>
          </cell>
          <cell r="O5563" t="str">
            <v>N/A</v>
          </cell>
          <cell r="T5563">
            <v>0</v>
          </cell>
        </row>
        <row r="5564">
          <cell r="F5564" t="str">
            <v>SB</v>
          </cell>
          <cell r="G5564" t="str">
            <v>Distribution</v>
          </cell>
          <cell r="I5564" t="str">
            <v>Reduced Customer Charge</v>
          </cell>
          <cell r="J5564" t="str">
            <v>N/A</v>
          </cell>
          <cell r="K5564" t="str">
            <v>Medium ( &gt; 75 kW &amp; &lt; 500 kW)</v>
          </cell>
          <cell r="O5564" t="str">
            <v>N/A</v>
          </cell>
          <cell r="T5564">
            <v>0</v>
          </cell>
        </row>
        <row r="5565">
          <cell r="F5565" t="str">
            <v>SB</v>
          </cell>
          <cell r="G5565" t="str">
            <v>Distribution</v>
          </cell>
          <cell r="I5565" t="str">
            <v>Reduced Customer Charge</v>
          </cell>
          <cell r="J5565" t="str">
            <v>N/A</v>
          </cell>
          <cell r="K5565" t="str">
            <v>Medium (&gt; 500 kW &amp; &lt; 1000 kW)</v>
          </cell>
          <cell r="O5565" t="str">
            <v>N/A</v>
          </cell>
          <cell r="T5565">
            <v>0</v>
          </cell>
        </row>
        <row r="5566">
          <cell r="F5566" t="str">
            <v>SB</v>
          </cell>
          <cell r="G5566" t="str">
            <v>Distribution</v>
          </cell>
          <cell r="I5566" t="str">
            <v>Reduced Customer Charge</v>
          </cell>
          <cell r="J5566" t="str">
            <v>N/A</v>
          </cell>
          <cell r="K5566" t="str">
            <v>Small - Polyphase</v>
          </cell>
          <cell r="O5566" t="str">
            <v>N/A</v>
          </cell>
          <cell r="T5566">
            <v>0</v>
          </cell>
        </row>
        <row r="5567">
          <cell r="F5567" t="str">
            <v>SB</v>
          </cell>
          <cell r="G5567" t="str">
            <v>Distribution</v>
          </cell>
          <cell r="I5567" t="str">
            <v>Reduced Customer Charge</v>
          </cell>
          <cell r="J5567" t="str">
            <v>N/A</v>
          </cell>
          <cell r="K5567" t="str">
            <v>Small - Single Phase</v>
          </cell>
          <cell r="O5567" t="str">
            <v>N/A</v>
          </cell>
          <cell r="T5567">
            <v>1180.0285739999999</v>
          </cell>
        </row>
        <row r="5568">
          <cell r="F5568" t="str">
            <v>SB</v>
          </cell>
          <cell r="G5568" t="str">
            <v>Distribution</v>
          </cell>
          <cell r="I5568" t="str">
            <v>Reduced Customer Charge</v>
          </cell>
          <cell r="J5568" t="str">
            <v>N/A</v>
          </cell>
          <cell r="K5568" t="str">
            <v>Large (&gt; 1000 kW)</v>
          </cell>
          <cell r="O5568" t="str">
            <v>N/A</v>
          </cell>
          <cell r="T5568">
            <v>485.31996100000003</v>
          </cell>
        </row>
        <row r="5569">
          <cell r="F5569" t="str">
            <v>SB</v>
          </cell>
          <cell r="G5569" t="str">
            <v>Distribution</v>
          </cell>
          <cell r="I5569" t="str">
            <v>Reduced Customer Charge</v>
          </cell>
          <cell r="J5569" t="str">
            <v>N/A</v>
          </cell>
          <cell r="K5569" t="str">
            <v>Medium ( &gt; 75 kW &amp; &lt; 500 kW)</v>
          </cell>
          <cell r="O5569" t="str">
            <v>N/A</v>
          </cell>
          <cell r="T5569">
            <v>0</v>
          </cell>
        </row>
        <row r="5570">
          <cell r="F5570" t="str">
            <v>SB</v>
          </cell>
          <cell r="G5570" t="str">
            <v>Distribution</v>
          </cell>
          <cell r="I5570" t="str">
            <v>Reduced Customer Charge</v>
          </cell>
          <cell r="J5570" t="str">
            <v>N/A</v>
          </cell>
          <cell r="K5570" t="str">
            <v>Medium (&gt; 500 kW &amp; &lt; 1000 kW)</v>
          </cell>
          <cell r="O5570" t="str">
            <v>N/A</v>
          </cell>
          <cell r="T5570">
            <v>746.09275600000001</v>
          </cell>
        </row>
        <row r="5571">
          <cell r="F5571" t="str">
            <v>SB</v>
          </cell>
          <cell r="G5571" t="str">
            <v>Distribution</v>
          </cell>
          <cell r="I5571" t="str">
            <v>Reduced Customer Charge</v>
          </cell>
          <cell r="J5571" t="str">
            <v>N/A</v>
          </cell>
          <cell r="K5571" t="str">
            <v>Small - Polyphase</v>
          </cell>
          <cell r="O5571" t="str">
            <v>N/A</v>
          </cell>
          <cell r="T5571">
            <v>0</v>
          </cell>
        </row>
        <row r="5572">
          <cell r="F5572" t="str">
            <v>SB</v>
          </cell>
          <cell r="G5572" t="str">
            <v>Distribution</v>
          </cell>
          <cell r="I5572" t="str">
            <v>Reduced Customer Charge</v>
          </cell>
          <cell r="J5572" t="str">
            <v>N/A</v>
          </cell>
          <cell r="K5572" t="str">
            <v>Small - Single Phase</v>
          </cell>
          <cell r="O5572" t="str">
            <v>N/A</v>
          </cell>
          <cell r="T5572">
            <v>0</v>
          </cell>
        </row>
        <row r="5573">
          <cell r="F5573" t="str">
            <v>SB</v>
          </cell>
          <cell r="G5573" t="str">
            <v>Distribution</v>
          </cell>
          <cell r="I5573" t="str">
            <v>Reservation</v>
          </cell>
          <cell r="J5573" t="str">
            <v>Summer</v>
          </cell>
          <cell r="K5573" t="str">
            <v>Reservation Capacity kW</v>
          </cell>
          <cell r="O5573" t="str">
            <v>N/A</v>
          </cell>
          <cell r="T5573">
            <v>112543.10676445</v>
          </cell>
        </row>
        <row r="5574">
          <cell r="F5574" t="str">
            <v>SB</v>
          </cell>
          <cell r="G5574" t="str">
            <v>Distribution</v>
          </cell>
          <cell r="I5574" t="str">
            <v>Reservation</v>
          </cell>
          <cell r="J5574" t="str">
            <v>Winter</v>
          </cell>
          <cell r="K5574" t="str">
            <v>Reservation Capacity kW</v>
          </cell>
          <cell r="O5574" t="str">
            <v>N/A</v>
          </cell>
          <cell r="T5574">
            <v>231690.99476924998</v>
          </cell>
        </row>
        <row r="5575">
          <cell r="F5575" t="str">
            <v>SB</v>
          </cell>
          <cell r="G5575" t="str">
            <v>Distribution</v>
          </cell>
          <cell r="I5575" t="str">
            <v>Reservation</v>
          </cell>
          <cell r="J5575" t="str">
            <v>Summer</v>
          </cell>
          <cell r="K5575" t="str">
            <v>Reservation Capacity kW</v>
          </cell>
          <cell r="O5575" t="str">
            <v>N/A</v>
          </cell>
          <cell r="T5575">
            <v>8806.6086858500003</v>
          </cell>
        </row>
        <row r="5576">
          <cell r="F5576" t="str">
            <v>SB</v>
          </cell>
          <cell r="G5576" t="str">
            <v>Distribution</v>
          </cell>
          <cell r="I5576" t="str">
            <v>Reservation</v>
          </cell>
          <cell r="J5576" t="str">
            <v>Winter</v>
          </cell>
          <cell r="K5576" t="str">
            <v>Reservation Capacity kW</v>
          </cell>
          <cell r="O5576" t="str">
            <v>N/A</v>
          </cell>
          <cell r="T5576">
            <v>17602.537660599999</v>
          </cell>
        </row>
        <row r="5577">
          <cell r="F5577" t="str">
            <v>SB</v>
          </cell>
          <cell r="G5577" t="str">
            <v>Distribution</v>
          </cell>
          <cell r="I5577" t="str">
            <v>Reservation</v>
          </cell>
          <cell r="J5577" t="str">
            <v>Summer</v>
          </cell>
          <cell r="K5577" t="str">
            <v>Reservation Capacity kW</v>
          </cell>
          <cell r="O5577" t="str">
            <v>N/A</v>
          </cell>
          <cell r="T5577">
            <v>2269635.3007194498</v>
          </cell>
        </row>
        <row r="5578">
          <cell r="F5578" t="str">
            <v>SB</v>
          </cell>
          <cell r="G5578" t="str">
            <v>Distribution</v>
          </cell>
          <cell r="I5578" t="str">
            <v>Reservation</v>
          </cell>
          <cell r="J5578" t="str">
            <v>Winter</v>
          </cell>
          <cell r="K5578" t="str">
            <v>Reservation Capacity kW</v>
          </cell>
          <cell r="O5578" t="str">
            <v>N/A</v>
          </cell>
          <cell r="T5578">
            <v>4281254.5941613</v>
          </cell>
        </row>
        <row r="5579">
          <cell r="F5579" t="str">
            <v>SB</v>
          </cell>
          <cell r="G5579" t="str">
            <v>WFC</v>
          </cell>
          <cell r="I5579" t="str">
            <v>DL</v>
          </cell>
          <cell r="J5579" t="str">
            <v>N/A</v>
          </cell>
          <cell r="K5579" t="str">
            <v>N/A</v>
          </cell>
          <cell r="O5579" t="str">
            <v>N/A</v>
          </cell>
          <cell r="T5579">
            <v>0</v>
          </cell>
        </row>
        <row r="5580">
          <cell r="F5580" t="str">
            <v>SB</v>
          </cell>
          <cell r="G5580" t="str">
            <v>WFC</v>
          </cell>
          <cell r="I5580" t="str">
            <v>DL</v>
          </cell>
          <cell r="J5580" t="str">
            <v>N/A</v>
          </cell>
          <cell r="K5580" t="str">
            <v>N/A</v>
          </cell>
          <cell r="O5580" t="str">
            <v>N/A</v>
          </cell>
          <cell r="T5580">
            <v>0</v>
          </cell>
        </row>
        <row r="5581">
          <cell r="F5581" t="str">
            <v>SB</v>
          </cell>
          <cell r="G5581" t="str">
            <v>WFC</v>
          </cell>
          <cell r="I5581" t="str">
            <v>DL</v>
          </cell>
          <cell r="J5581" t="str">
            <v>N/A</v>
          </cell>
          <cell r="K5581" t="str">
            <v>N/A</v>
          </cell>
          <cell r="O5581" t="str">
            <v>N/A</v>
          </cell>
          <cell r="T5581">
            <v>0</v>
          </cell>
        </row>
        <row r="5582">
          <cell r="F5582" t="str">
            <v>SB</v>
          </cell>
          <cell r="G5582" t="str">
            <v>WFC</v>
          </cell>
          <cell r="I5582" t="str">
            <v>Energy</v>
          </cell>
          <cell r="J5582" t="str">
            <v>Summer</v>
          </cell>
          <cell r="K5582" t="str">
            <v>Off Peak</v>
          </cell>
          <cell r="O5582" t="str">
            <v>N/A</v>
          </cell>
          <cell r="T5582">
            <v>2562302.0736690001</v>
          </cell>
        </row>
        <row r="5583">
          <cell r="F5583" t="str">
            <v>SB</v>
          </cell>
          <cell r="G5583" t="str">
            <v>WFC</v>
          </cell>
          <cell r="I5583" t="str">
            <v>Energy</v>
          </cell>
          <cell r="J5583" t="str">
            <v>Summer</v>
          </cell>
          <cell r="K5583" t="str">
            <v>Part Peak</v>
          </cell>
          <cell r="O5583" t="str">
            <v>N/A</v>
          </cell>
          <cell r="T5583">
            <v>969251.75463400001</v>
          </cell>
        </row>
        <row r="5584">
          <cell r="F5584" t="str">
            <v>SB</v>
          </cell>
          <cell r="G5584" t="str">
            <v>WFC</v>
          </cell>
          <cell r="I5584" t="str">
            <v>Energy</v>
          </cell>
          <cell r="J5584" t="str">
            <v>Summer</v>
          </cell>
          <cell r="K5584" t="str">
            <v>Peak</v>
          </cell>
          <cell r="O5584" t="str">
            <v>N/A</v>
          </cell>
          <cell r="T5584">
            <v>1182251.9049729998</v>
          </cell>
        </row>
        <row r="5585">
          <cell r="F5585" t="str">
            <v>SB</v>
          </cell>
          <cell r="G5585" t="str">
            <v>WFC</v>
          </cell>
          <cell r="I5585" t="str">
            <v>Energy</v>
          </cell>
          <cell r="J5585" t="str">
            <v>Winter</v>
          </cell>
          <cell r="K5585" t="str">
            <v>Off Peak</v>
          </cell>
          <cell r="O5585" t="str">
            <v>N/A</v>
          </cell>
          <cell r="T5585">
            <v>3531780.2450310001</v>
          </cell>
        </row>
        <row r="5586">
          <cell r="F5586" t="str">
            <v>SB</v>
          </cell>
          <cell r="G5586" t="str">
            <v>WFC</v>
          </cell>
          <cell r="I5586" t="str">
            <v>Energy</v>
          </cell>
          <cell r="J5586" t="str">
            <v>Winter</v>
          </cell>
          <cell r="K5586" t="str">
            <v>Part Peak</v>
          </cell>
          <cell r="O5586" t="str">
            <v>N/A</v>
          </cell>
          <cell r="T5586">
            <v>1325327.055649</v>
          </cell>
        </row>
        <row r="5587">
          <cell r="F5587" t="str">
            <v>SB</v>
          </cell>
          <cell r="G5587" t="str">
            <v>WFC</v>
          </cell>
          <cell r="I5587" t="str">
            <v>Energy</v>
          </cell>
          <cell r="J5587" t="str">
            <v>Winter</v>
          </cell>
          <cell r="K5587" t="str">
            <v>Super Off</v>
          </cell>
          <cell r="O5587" t="str">
            <v>N/A</v>
          </cell>
          <cell r="T5587">
            <v>640578.76079600002</v>
          </cell>
        </row>
        <row r="5588">
          <cell r="F5588" t="str">
            <v>SB</v>
          </cell>
          <cell r="G5588" t="str">
            <v>WFC</v>
          </cell>
          <cell r="I5588" t="str">
            <v>Energy</v>
          </cell>
          <cell r="J5588" t="str">
            <v>Summer</v>
          </cell>
          <cell r="K5588" t="str">
            <v>Off Peak</v>
          </cell>
          <cell r="O5588" t="str">
            <v>N/A</v>
          </cell>
          <cell r="T5588">
            <v>-885724.45877899998</v>
          </cell>
        </row>
        <row r="5589">
          <cell r="F5589" t="str">
            <v>SB</v>
          </cell>
          <cell r="G5589" t="str">
            <v>WFC</v>
          </cell>
          <cell r="I5589" t="str">
            <v>Energy</v>
          </cell>
          <cell r="J5589" t="str">
            <v>Summer</v>
          </cell>
          <cell r="K5589" t="str">
            <v>Part Peak</v>
          </cell>
          <cell r="O5589" t="str">
            <v>N/A</v>
          </cell>
          <cell r="T5589">
            <v>-293395.315947</v>
          </cell>
        </row>
        <row r="5590">
          <cell r="F5590" t="str">
            <v>SB</v>
          </cell>
          <cell r="G5590" t="str">
            <v>WFC</v>
          </cell>
          <cell r="I5590" t="str">
            <v>Energy</v>
          </cell>
          <cell r="J5590" t="str">
            <v>Summer</v>
          </cell>
          <cell r="K5590" t="str">
            <v>Peak</v>
          </cell>
          <cell r="O5590" t="str">
            <v>N/A</v>
          </cell>
          <cell r="T5590">
            <v>-473333.57928800001</v>
          </cell>
        </row>
        <row r="5591">
          <cell r="F5591" t="str">
            <v>SB</v>
          </cell>
          <cell r="G5591" t="str">
            <v>WFC</v>
          </cell>
          <cell r="I5591" t="str">
            <v>Energy</v>
          </cell>
          <cell r="J5591" t="str">
            <v>Winter</v>
          </cell>
          <cell r="K5591" t="str">
            <v>Off Peak</v>
          </cell>
          <cell r="O5591" t="str">
            <v>N/A</v>
          </cell>
          <cell r="T5591">
            <v>360322.21990400006</v>
          </cell>
        </row>
        <row r="5592">
          <cell r="F5592" t="str">
            <v>SB</v>
          </cell>
          <cell r="G5592" t="str">
            <v>WFC</v>
          </cell>
          <cell r="I5592" t="str">
            <v>Energy</v>
          </cell>
          <cell r="J5592" t="str">
            <v>Winter</v>
          </cell>
          <cell r="K5592" t="str">
            <v>Part Peak</v>
          </cell>
          <cell r="O5592" t="str">
            <v>N/A</v>
          </cell>
          <cell r="T5592">
            <v>258811.45472000001</v>
          </cell>
        </row>
        <row r="5593">
          <cell r="F5593" t="str">
            <v>SB</v>
          </cell>
          <cell r="G5593" t="str">
            <v>WFC</v>
          </cell>
          <cell r="I5593" t="str">
            <v>Energy</v>
          </cell>
          <cell r="J5593" t="str">
            <v>Winter</v>
          </cell>
          <cell r="K5593" t="str">
            <v>Super Off</v>
          </cell>
          <cell r="O5593" t="str">
            <v>N/A</v>
          </cell>
          <cell r="T5593">
            <v>-1034770.5953020001</v>
          </cell>
        </row>
        <row r="5594">
          <cell r="F5594" t="str">
            <v>SB</v>
          </cell>
          <cell r="G5594" t="str">
            <v>WFC</v>
          </cell>
          <cell r="I5594" t="str">
            <v>Energy</v>
          </cell>
          <cell r="J5594" t="str">
            <v>Summer</v>
          </cell>
          <cell r="K5594" t="str">
            <v>Off Peak</v>
          </cell>
          <cell r="O5594" t="str">
            <v>N/A</v>
          </cell>
          <cell r="T5594">
            <v>126552815.12656301</v>
          </cell>
        </row>
        <row r="5595">
          <cell r="F5595" t="str">
            <v>SB</v>
          </cell>
          <cell r="G5595" t="str">
            <v>WFC</v>
          </cell>
          <cell r="I5595" t="str">
            <v>Energy</v>
          </cell>
          <cell r="J5595" t="str">
            <v>Summer</v>
          </cell>
          <cell r="K5595" t="str">
            <v>Part Peak</v>
          </cell>
          <cell r="O5595" t="str">
            <v>N/A</v>
          </cell>
          <cell r="T5595">
            <v>30749685.440711003</v>
          </cell>
        </row>
        <row r="5596">
          <cell r="F5596" t="str">
            <v>SB</v>
          </cell>
          <cell r="G5596" t="str">
            <v>WFC</v>
          </cell>
          <cell r="I5596" t="str">
            <v>Energy</v>
          </cell>
          <cell r="J5596" t="str">
            <v>Summer</v>
          </cell>
          <cell r="K5596" t="str">
            <v>Peak</v>
          </cell>
          <cell r="O5596" t="str">
            <v>N/A</v>
          </cell>
          <cell r="T5596">
            <v>35654396.280472003</v>
          </cell>
        </row>
        <row r="5597">
          <cell r="F5597" t="str">
            <v>SB</v>
          </cell>
          <cell r="G5597" t="str">
            <v>WFC</v>
          </cell>
          <cell r="I5597" t="str">
            <v>Energy</v>
          </cell>
          <cell r="J5597" t="str">
            <v>Winter</v>
          </cell>
          <cell r="K5597" t="str">
            <v>Off Peak</v>
          </cell>
          <cell r="O5597" t="str">
            <v>N/A</v>
          </cell>
          <cell r="T5597">
            <v>291461893.21496499</v>
          </cell>
        </row>
        <row r="5598">
          <cell r="F5598" t="str">
            <v>SB</v>
          </cell>
          <cell r="G5598" t="str">
            <v>WFC</v>
          </cell>
          <cell r="I5598" t="str">
            <v>Energy</v>
          </cell>
          <cell r="J5598" t="str">
            <v>Winter</v>
          </cell>
          <cell r="K5598" t="str">
            <v>Part Peak</v>
          </cell>
          <cell r="O5598" t="str">
            <v>N/A</v>
          </cell>
          <cell r="T5598">
            <v>78776428.704530999</v>
          </cell>
        </row>
        <row r="5599">
          <cell r="F5599" t="str">
            <v>SB</v>
          </cell>
          <cell r="G5599" t="str">
            <v>WFC</v>
          </cell>
          <cell r="I5599" t="str">
            <v>Energy</v>
          </cell>
          <cell r="J5599" t="str">
            <v>Winter</v>
          </cell>
          <cell r="K5599" t="str">
            <v>Super Off</v>
          </cell>
          <cell r="O5599" t="str">
            <v>N/A</v>
          </cell>
          <cell r="T5599">
            <v>37580016.456679001</v>
          </cell>
        </row>
        <row r="5600">
          <cell r="F5600" t="str">
            <v>SB</v>
          </cell>
          <cell r="G5600" t="str">
            <v>ECRA</v>
          </cell>
          <cell r="I5600" t="str">
            <v>DL</v>
          </cell>
          <cell r="J5600" t="str">
            <v>N/A</v>
          </cell>
          <cell r="K5600" t="str">
            <v>N/A</v>
          </cell>
          <cell r="O5600" t="str">
            <v>N/A</v>
          </cell>
          <cell r="T5600">
            <v>0</v>
          </cell>
        </row>
        <row r="5601">
          <cell r="F5601" t="str">
            <v>SB</v>
          </cell>
          <cell r="G5601" t="str">
            <v>ECRA</v>
          </cell>
          <cell r="I5601" t="str">
            <v>DL</v>
          </cell>
          <cell r="J5601" t="str">
            <v>N/A</v>
          </cell>
          <cell r="K5601" t="str">
            <v>N/A</v>
          </cell>
          <cell r="O5601" t="str">
            <v>N/A</v>
          </cell>
          <cell r="T5601">
            <v>0</v>
          </cell>
        </row>
        <row r="5602">
          <cell r="F5602" t="str">
            <v>SB</v>
          </cell>
          <cell r="G5602" t="str">
            <v>ECRA</v>
          </cell>
          <cell r="I5602" t="str">
            <v>DL</v>
          </cell>
          <cell r="J5602" t="str">
            <v>N/A</v>
          </cell>
          <cell r="K5602" t="str">
            <v>N/A</v>
          </cell>
          <cell r="O5602" t="str">
            <v>N/A</v>
          </cell>
          <cell r="T5602">
            <v>0</v>
          </cell>
        </row>
        <row r="5603">
          <cell r="F5603" t="str">
            <v>SB</v>
          </cell>
          <cell r="G5603" t="str">
            <v>ECRA</v>
          </cell>
          <cell r="I5603" t="str">
            <v>Energy</v>
          </cell>
          <cell r="J5603" t="str">
            <v>Summer</v>
          </cell>
          <cell r="K5603" t="str">
            <v>Off Peak</v>
          </cell>
          <cell r="O5603" t="str">
            <v>N/A</v>
          </cell>
          <cell r="T5603">
            <v>2562302.0736690001</v>
          </cell>
        </row>
        <row r="5604">
          <cell r="F5604" t="str">
            <v>SB</v>
          </cell>
          <cell r="G5604" t="str">
            <v>ECRA</v>
          </cell>
          <cell r="I5604" t="str">
            <v>Energy</v>
          </cell>
          <cell r="J5604" t="str">
            <v>Summer</v>
          </cell>
          <cell r="K5604" t="str">
            <v>Part Peak</v>
          </cell>
          <cell r="O5604" t="str">
            <v>N/A</v>
          </cell>
          <cell r="T5604">
            <v>969251.75463400001</v>
          </cell>
        </row>
        <row r="5605">
          <cell r="F5605" t="str">
            <v>SB</v>
          </cell>
          <cell r="G5605" t="str">
            <v>ECRA</v>
          </cell>
          <cell r="I5605" t="str">
            <v>Energy</v>
          </cell>
          <cell r="J5605" t="str">
            <v>Summer</v>
          </cell>
          <cell r="K5605" t="str">
            <v>Peak</v>
          </cell>
          <cell r="O5605" t="str">
            <v>N/A</v>
          </cell>
          <cell r="T5605">
            <v>1182251.9049729998</v>
          </cell>
        </row>
        <row r="5606">
          <cell r="F5606" t="str">
            <v>SB</v>
          </cell>
          <cell r="G5606" t="str">
            <v>ECRA</v>
          </cell>
          <cell r="I5606" t="str">
            <v>Energy</v>
          </cell>
          <cell r="J5606" t="str">
            <v>Winter</v>
          </cell>
          <cell r="K5606" t="str">
            <v>Off Peak</v>
          </cell>
          <cell r="O5606" t="str">
            <v>N/A</v>
          </cell>
          <cell r="T5606">
            <v>3531780.2450310001</v>
          </cell>
        </row>
        <row r="5607">
          <cell r="F5607" t="str">
            <v>SB</v>
          </cell>
          <cell r="G5607" t="str">
            <v>ECRA</v>
          </cell>
          <cell r="I5607" t="str">
            <v>Energy</v>
          </cell>
          <cell r="J5607" t="str">
            <v>Winter</v>
          </cell>
          <cell r="K5607" t="str">
            <v>Part Peak</v>
          </cell>
          <cell r="O5607" t="str">
            <v>N/A</v>
          </cell>
          <cell r="T5607">
            <v>1325327.055649</v>
          </cell>
        </row>
        <row r="5608">
          <cell r="F5608" t="str">
            <v>SB</v>
          </cell>
          <cell r="G5608" t="str">
            <v>ECRA</v>
          </cell>
          <cell r="I5608" t="str">
            <v>Energy</v>
          </cell>
          <cell r="J5608" t="str">
            <v>Winter</v>
          </cell>
          <cell r="K5608" t="str">
            <v>Super Off</v>
          </cell>
          <cell r="O5608" t="str">
            <v>N/A</v>
          </cell>
          <cell r="T5608">
            <v>640578.76079600002</v>
          </cell>
        </row>
        <row r="5609">
          <cell r="F5609" t="str">
            <v>SB</v>
          </cell>
          <cell r="G5609" t="str">
            <v>ECRA</v>
          </cell>
          <cell r="I5609" t="str">
            <v>Energy</v>
          </cell>
          <cell r="J5609" t="str">
            <v>Summer</v>
          </cell>
          <cell r="K5609" t="str">
            <v>Off Peak</v>
          </cell>
          <cell r="O5609" t="str">
            <v>N/A</v>
          </cell>
          <cell r="T5609">
            <v>-885724.45877899998</v>
          </cell>
        </row>
        <row r="5610">
          <cell r="F5610" t="str">
            <v>SB</v>
          </cell>
          <cell r="G5610" t="str">
            <v>ECRA</v>
          </cell>
          <cell r="I5610" t="str">
            <v>Energy</v>
          </cell>
          <cell r="J5610" t="str">
            <v>Summer</v>
          </cell>
          <cell r="K5610" t="str">
            <v>Part Peak</v>
          </cell>
          <cell r="O5610" t="str">
            <v>N/A</v>
          </cell>
          <cell r="T5610">
            <v>-293395.315947</v>
          </cell>
        </row>
        <row r="5611">
          <cell r="F5611" t="str">
            <v>SB</v>
          </cell>
          <cell r="G5611" t="str">
            <v>ECRA</v>
          </cell>
          <cell r="I5611" t="str">
            <v>Energy</v>
          </cell>
          <cell r="J5611" t="str">
            <v>Summer</v>
          </cell>
          <cell r="K5611" t="str">
            <v>Peak</v>
          </cell>
          <cell r="O5611" t="str">
            <v>N/A</v>
          </cell>
          <cell r="T5611">
            <v>-473333.57928800001</v>
          </cell>
        </row>
        <row r="5612">
          <cell r="F5612" t="str">
            <v>SB</v>
          </cell>
          <cell r="G5612" t="str">
            <v>ECRA</v>
          </cell>
          <cell r="I5612" t="str">
            <v>Energy</v>
          </cell>
          <cell r="J5612" t="str">
            <v>Winter</v>
          </cell>
          <cell r="K5612" t="str">
            <v>Off Peak</v>
          </cell>
          <cell r="O5612" t="str">
            <v>N/A</v>
          </cell>
          <cell r="T5612">
            <v>360322.21990400006</v>
          </cell>
        </row>
        <row r="5613">
          <cell r="F5613" t="str">
            <v>SB</v>
          </cell>
          <cell r="G5613" t="str">
            <v>ECRA</v>
          </cell>
          <cell r="I5613" t="str">
            <v>Energy</v>
          </cell>
          <cell r="J5613" t="str">
            <v>Winter</v>
          </cell>
          <cell r="K5613" t="str">
            <v>Part Peak</v>
          </cell>
          <cell r="O5613" t="str">
            <v>N/A</v>
          </cell>
          <cell r="T5613">
            <v>258811.45472000001</v>
          </cell>
        </row>
        <row r="5614">
          <cell r="F5614" t="str">
            <v>SB</v>
          </cell>
          <cell r="G5614" t="str">
            <v>ECRA</v>
          </cell>
          <cell r="I5614" t="str">
            <v>Energy</v>
          </cell>
          <cell r="J5614" t="str">
            <v>Winter</v>
          </cell>
          <cell r="K5614" t="str">
            <v>Super Off</v>
          </cell>
          <cell r="O5614" t="str">
            <v>N/A</v>
          </cell>
          <cell r="T5614">
            <v>-1034770.5953020001</v>
          </cell>
        </row>
        <row r="5615">
          <cell r="F5615" t="str">
            <v>SB</v>
          </cell>
          <cell r="G5615" t="str">
            <v>ECRA</v>
          </cell>
          <cell r="I5615" t="str">
            <v>Energy</v>
          </cell>
          <cell r="J5615" t="str">
            <v>Summer</v>
          </cell>
          <cell r="K5615" t="str">
            <v>Off Peak</v>
          </cell>
          <cell r="O5615" t="str">
            <v>N/A</v>
          </cell>
          <cell r="T5615">
            <v>126552815.12656301</v>
          </cell>
        </row>
        <row r="5616">
          <cell r="F5616" t="str">
            <v>SB</v>
          </cell>
          <cell r="G5616" t="str">
            <v>ECRA</v>
          </cell>
          <cell r="I5616" t="str">
            <v>Energy</v>
          </cell>
          <cell r="J5616" t="str">
            <v>Summer</v>
          </cell>
          <cell r="K5616" t="str">
            <v>Part Peak</v>
          </cell>
          <cell r="O5616" t="str">
            <v>N/A</v>
          </cell>
          <cell r="T5616">
            <v>30749685.440711003</v>
          </cell>
        </row>
        <row r="5617">
          <cell r="F5617" t="str">
            <v>SB</v>
          </cell>
          <cell r="G5617" t="str">
            <v>ECRA</v>
          </cell>
          <cell r="I5617" t="str">
            <v>Energy</v>
          </cell>
          <cell r="J5617" t="str">
            <v>Summer</v>
          </cell>
          <cell r="K5617" t="str">
            <v>Peak</v>
          </cell>
          <cell r="O5617" t="str">
            <v>N/A</v>
          </cell>
          <cell r="T5617">
            <v>35654396.280472003</v>
          </cell>
        </row>
        <row r="5618">
          <cell r="F5618" t="str">
            <v>SB</v>
          </cell>
          <cell r="G5618" t="str">
            <v>ECRA</v>
          </cell>
          <cell r="I5618" t="str">
            <v>Energy</v>
          </cell>
          <cell r="J5618" t="str">
            <v>Winter</v>
          </cell>
          <cell r="K5618" t="str">
            <v>Off Peak</v>
          </cell>
          <cell r="O5618" t="str">
            <v>N/A</v>
          </cell>
          <cell r="T5618">
            <v>291461893.21496499</v>
          </cell>
        </row>
        <row r="5619">
          <cell r="F5619" t="str">
            <v>SB</v>
          </cell>
          <cell r="G5619" t="str">
            <v>ECRA</v>
          </cell>
          <cell r="I5619" t="str">
            <v>Energy</v>
          </cell>
          <cell r="J5619" t="str">
            <v>Winter</v>
          </cell>
          <cell r="K5619" t="str">
            <v>Part Peak</v>
          </cell>
          <cell r="O5619" t="str">
            <v>N/A</v>
          </cell>
          <cell r="T5619">
            <v>78776428.704530999</v>
          </cell>
        </row>
        <row r="5620">
          <cell r="F5620" t="str">
            <v>SB</v>
          </cell>
          <cell r="G5620" t="str">
            <v>ECRA</v>
          </cell>
          <cell r="I5620" t="str">
            <v>Energy</v>
          </cell>
          <cell r="J5620" t="str">
            <v>Winter</v>
          </cell>
          <cell r="K5620" t="str">
            <v>Super Off</v>
          </cell>
          <cell r="O5620" t="str">
            <v>N/A</v>
          </cell>
          <cell r="T5620">
            <v>37580016.456679001</v>
          </cell>
        </row>
        <row r="5621">
          <cell r="F5621" t="str">
            <v>SB</v>
          </cell>
          <cell r="G5621" t="str">
            <v>Generation</v>
          </cell>
          <cell r="I5621" t="str">
            <v>Energy</v>
          </cell>
          <cell r="J5621" t="str">
            <v>Summer</v>
          </cell>
          <cell r="K5621" t="str">
            <v>Off Peak</v>
          </cell>
          <cell r="O5621" t="str">
            <v>N/A</v>
          </cell>
          <cell r="T5621">
            <v>2562302.0736690001</v>
          </cell>
        </row>
        <row r="5622">
          <cell r="F5622" t="str">
            <v>SB</v>
          </cell>
          <cell r="G5622" t="str">
            <v>Generation</v>
          </cell>
          <cell r="I5622" t="str">
            <v>Energy</v>
          </cell>
          <cell r="J5622" t="str">
            <v>Summer</v>
          </cell>
          <cell r="K5622" t="str">
            <v>Part Peak</v>
          </cell>
          <cell r="O5622" t="str">
            <v>N/A</v>
          </cell>
          <cell r="T5622">
            <v>969251.75463400001</v>
          </cell>
        </row>
        <row r="5623">
          <cell r="F5623" t="str">
            <v>SB</v>
          </cell>
          <cell r="G5623" t="str">
            <v>Generation</v>
          </cell>
          <cell r="I5623" t="str">
            <v>Energy</v>
          </cell>
          <cell r="J5623" t="str">
            <v>Summer</v>
          </cell>
          <cell r="K5623" t="str">
            <v>Peak</v>
          </cell>
          <cell r="O5623" t="str">
            <v>N/A</v>
          </cell>
          <cell r="T5623">
            <v>1182251.9049729998</v>
          </cell>
        </row>
        <row r="5624">
          <cell r="F5624" t="str">
            <v>SB</v>
          </cell>
          <cell r="G5624" t="str">
            <v>Generation</v>
          </cell>
          <cell r="I5624" t="str">
            <v>Energy</v>
          </cell>
          <cell r="J5624" t="str">
            <v>Winter</v>
          </cell>
          <cell r="K5624" t="str">
            <v>Off Peak</v>
          </cell>
          <cell r="O5624" t="str">
            <v>N/A</v>
          </cell>
          <cell r="T5624">
            <v>3531780.2450310001</v>
          </cell>
        </row>
        <row r="5625">
          <cell r="F5625" t="str">
            <v>SB</v>
          </cell>
          <cell r="G5625" t="str">
            <v>Generation</v>
          </cell>
          <cell r="I5625" t="str">
            <v>Energy</v>
          </cell>
          <cell r="J5625" t="str">
            <v>Winter</v>
          </cell>
          <cell r="K5625" t="str">
            <v>Part Peak</v>
          </cell>
          <cell r="O5625" t="str">
            <v>N/A</v>
          </cell>
          <cell r="T5625">
            <v>1325327.055649</v>
          </cell>
        </row>
        <row r="5626">
          <cell r="F5626" t="str">
            <v>SB</v>
          </cell>
          <cell r="G5626" t="str">
            <v>Generation</v>
          </cell>
          <cell r="I5626" t="str">
            <v>Energy</v>
          </cell>
          <cell r="J5626" t="str">
            <v>Winter</v>
          </cell>
          <cell r="K5626" t="str">
            <v>Super Off</v>
          </cell>
          <cell r="O5626" t="str">
            <v>N/A</v>
          </cell>
          <cell r="T5626">
            <v>640578.76079600002</v>
          </cell>
        </row>
        <row r="5627">
          <cell r="F5627" t="str">
            <v>SB</v>
          </cell>
          <cell r="G5627" t="str">
            <v>Generation</v>
          </cell>
          <cell r="I5627" t="str">
            <v>Reservation</v>
          </cell>
          <cell r="J5627" t="str">
            <v>Summer</v>
          </cell>
          <cell r="K5627" t="str">
            <v>Reservation Capacity kW</v>
          </cell>
          <cell r="O5627" t="str">
            <v>N/A</v>
          </cell>
          <cell r="T5627">
            <v>112543.10676445</v>
          </cell>
        </row>
        <row r="5628">
          <cell r="F5628" t="str">
            <v>SB</v>
          </cell>
          <cell r="G5628" t="str">
            <v>Generation</v>
          </cell>
          <cell r="I5628" t="str">
            <v>Reservation</v>
          </cell>
          <cell r="J5628" t="str">
            <v>Winter</v>
          </cell>
          <cell r="K5628" t="str">
            <v>Reservation Capacity kW</v>
          </cell>
          <cell r="O5628" t="str">
            <v>N/A</v>
          </cell>
          <cell r="T5628">
            <v>231690.99476924998</v>
          </cell>
        </row>
        <row r="5629">
          <cell r="F5629" t="str">
            <v>SB</v>
          </cell>
          <cell r="G5629" t="str">
            <v>Generation</v>
          </cell>
          <cell r="I5629" t="str">
            <v>Energy</v>
          </cell>
          <cell r="J5629" t="str">
            <v>Summer</v>
          </cell>
          <cell r="K5629" t="str">
            <v>Off Peak</v>
          </cell>
          <cell r="O5629" t="str">
            <v>N/A</v>
          </cell>
          <cell r="T5629">
            <v>-885724.45877899998</v>
          </cell>
        </row>
        <row r="5630">
          <cell r="F5630" t="str">
            <v>SB</v>
          </cell>
          <cell r="G5630" t="str">
            <v>Generation</v>
          </cell>
          <cell r="I5630" t="str">
            <v>Energy</v>
          </cell>
          <cell r="J5630" t="str">
            <v>Summer</v>
          </cell>
          <cell r="K5630" t="str">
            <v>Part Peak</v>
          </cell>
          <cell r="O5630" t="str">
            <v>N/A</v>
          </cell>
          <cell r="T5630">
            <v>-293395.315947</v>
          </cell>
        </row>
        <row r="5631">
          <cell r="F5631" t="str">
            <v>SB</v>
          </cell>
          <cell r="G5631" t="str">
            <v>Generation</v>
          </cell>
          <cell r="I5631" t="str">
            <v>Energy</v>
          </cell>
          <cell r="J5631" t="str">
            <v>Summer</v>
          </cell>
          <cell r="K5631" t="str">
            <v>Peak</v>
          </cell>
          <cell r="O5631" t="str">
            <v>N/A</v>
          </cell>
          <cell r="T5631">
            <v>-473333.57928800001</v>
          </cell>
        </row>
        <row r="5632">
          <cell r="F5632" t="str">
            <v>SB</v>
          </cell>
          <cell r="G5632" t="str">
            <v>Generation</v>
          </cell>
          <cell r="I5632" t="str">
            <v>Energy</v>
          </cell>
          <cell r="J5632" t="str">
            <v>Winter</v>
          </cell>
          <cell r="K5632" t="str">
            <v>Off Peak</v>
          </cell>
          <cell r="O5632" t="str">
            <v>N/A</v>
          </cell>
          <cell r="T5632">
            <v>360322.21990400006</v>
          </cell>
        </row>
        <row r="5633">
          <cell r="F5633" t="str">
            <v>SB</v>
          </cell>
          <cell r="G5633" t="str">
            <v>Generation</v>
          </cell>
          <cell r="I5633" t="str">
            <v>Energy</v>
          </cell>
          <cell r="J5633" t="str">
            <v>Winter</v>
          </cell>
          <cell r="K5633" t="str">
            <v>Part Peak</v>
          </cell>
          <cell r="O5633" t="str">
            <v>N/A</v>
          </cell>
          <cell r="T5633">
            <v>258811.45472000001</v>
          </cell>
        </row>
        <row r="5634">
          <cell r="F5634" t="str">
            <v>SB</v>
          </cell>
          <cell r="G5634" t="str">
            <v>Generation</v>
          </cell>
          <cell r="I5634" t="str">
            <v>Energy</v>
          </cell>
          <cell r="J5634" t="str">
            <v>Winter</v>
          </cell>
          <cell r="K5634" t="str">
            <v>Super Off</v>
          </cell>
          <cell r="O5634" t="str">
            <v>N/A</v>
          </cell>
          <cell r="T5634">
            <v>-1034770.5953020001</v>
          </cell>
        </row>
        <row r="5635">
          <cell r="F5635" t="str">
            <v>SB</v>
          </cell>
          <cell r="G5635" t="str">
            <v>Generation</v>
          </cell>
          <cell r="I5635" t="str">
            <v>Reservation</v>
          </cell>
          <cell r="J5635" t="str">
            <v>Summer</v>
          </cell>
          <cell r="K5635" t="str">
            <v>Reservation Capacity kW</v>
          </cell>
          <cell r="O5635" t="str">
            <v>N/A</v>
          </cell>
          <cell r="T5635">
            <v>8806.6086858500003</v>
          </cell>
        </row>
        <row r="5636">
          <cell r="F5636" t="str">
            <v>SB</v>
          </cell>
          <cell r="G5636" t="str">
            <v>Generation</v>
          </cell>
          <cell r="I5636" t="str">
            <v>Reservation</v>
          </cell>
          <cell r="J5636" t="str">
            <v>Winter</v>
          </cell>
          <cell r="K5636" t="str">
            <v>Reservation Capacity kW</v>
          </cell>
          <cell r="O5636" t="str">
            <v>N/A</v>
          </cell>
          <cell r="T5636">
            <v>17602.537660599999</v>
          </cell>
        </row>
        <row r="5637">
          <cell r="F5637" t="str">
            <v>SB</v>
          </cell>
          <cell r="G5637" t="str">
            <v>Generation</v>
          </cell>
          <cell r="I5637" t="str">
            <v>Energy</v>
          </cell>
          <cell r="J5637" t="str">
            <v>Summer</v>
          </cell>
          <cell r="K5637" t="str">
            <v>Off Peak</v>
          </cell>
          <cell r="O5637" t="str">
            <v>N/A</v>
          </cell>
          <cell r="T5637">
            <v>126552815.12656301</v>
          </cell>
        </row>
        <row r="5638">
          <cell r="F5638" t="str">
            <v>SB</v>
          </cell>
          <cell r="G5638" t="str">
            <v>Generation</v>
          </cell>
          <cell r="I5638" t="str">
            <v>Energy</v>
          </cell>
          <cell r="J5638" t="str">
            <v>Summer</v>
          </cell>
          <cell r="K5638" t="str">
            <v>Part Peak</v>
          </cell>
          <cell r="O5638" t="str">
            <v>N/A</v>
          </cell>
          <cell r="T5638">
            <v>30749685.440711003</v>
          </cell>
        </row>
        <row r="5639">
          <cell r="F5639" t="str">
            <v>SB</v>
          </cell>
          <cell r="G5639" t="str">
            <v>Generation</v>
          </cell>
          <cell r="I5639" t="str">
            <v>Energy</v>
          </cell>
          <cell r="J5639" t="str">
            <v>Summer</v>
          </cell>
          <cell r="K5639" t="str">
            <v>Peak</v>
          </cell>
          <cell r="O5639" t="str">
            <v>N/A</v>
          </cell>
          <cell r="T5639">
            <v>35654396.280472003</v>
          </cell>
        </row>
        <row r="5640">
          <cell r="F5640" t="str">
            <v>SB</v>
          </cell>
          <cell r="G5640" t="str">
            <v>Generation</v>
          </cell>
          <cell r="I5640" t="str">
            <v>Energy</v>
          </cell>
          <cell r="J5640" t="str">
            <v>Winter</v>
          </cell>
          <cell r="K5640" t="str">
            <v>Off Peak</v>
          </cell>
          <cell r="O5640" t="str">
            <v>N/A</v>
          </cell>
          <cell r="T5640">
            <v>291461893.21496499</v>
          </cell>
        </row>
        <row r="5641">
          <cell r="F5641" t="str">
            <v>SB</v>
          </cell>
          <cell r="G5641" t="str">
            <v>Generation</v>
          </cell>
          <cell r="I5641" t="str">
            <v>Energy</v>
          </cell>
          <cell r="J5641" t="str">
            <v>Winter</v>
          </cell>
          <cell r="K5641" t="str">
            <v>Part Peak</v>
          </cell>
          <cell r="O5641" t="str">
            <v>N/A</v>
          </cell>
          <cell r="T5641">
            <v>78776428.704530999</v>
          </cell>
        </row>
        <row r="5642">
          <cell r="F5642" t="str">
            <v>SB</v>
          </cell>
          <cell r="G5642" t="str">
            <v>Generation</v>
          </cell>
          <cell r="I5642" t="str">
            <v>Energy</v>
          </cell>
          <cell r="J5642" t="str">
            <v>Winter</v>
          </cell>
          <cell r="K5642" t="str">
            <v>Super Off</v>
          </cell>
          <cell r="O5642" t="str">
            <v>N/A</v>
          </cell>
          <cell r="T5642">
            <v>37580016.456679001</v>
          </cell>
        </row>
        <row r="5643">
          <cell r="F5643" t="str">
            <v>SB</v>
          </cell>
          <cell r="G5643" t="str">
            <v>Generation</v>
          </cell>
          <cell r="I5643" t="str">
            <v>Reservation</v>
          </cell>
          <cell r="J5643" t="str">
            <v>Summer</v>
          </cell>
          <cell r="K5643" t="str">
            <v>Reservation Capacity kW</v>
          </cell>
          <cell r="O5643" t="str">
            <v>N/A</v>
          </cell>
          <cell r="T5643">
            <v>2269635.3007194498</v>
          </cell>
        </row>
        <row r="5644">
          <cell r="F5644" t="str">
            <v>SB</v>
          </cell>
          <cell r="G5644" t="str">
            <v>Generation</v>
          </cell>
          <cell r="I5644" t="str">
            <v>Reservation</v>
          </cell>
          <cell r="J5644" t="str">
            <v>Winter</v>
          </cell>
          <cell r="K5644" t="str">
            <v>Reservation Capacity kW</v>
          </cell>
          <cell r="O5644" t="str">
            <v>N/A</v>
          </cell>
          <cell r="T5644">
            <v>4281254.5941613</v>
          </cell>
        </row>
        <row r="5645">
          <cell r="F5645" t="str">
            <v>SB</v>
          </cell>
          <cell r="G5645" t="str">
            <v>ND</v>
          </cell>
          <cell r="I5645" t="str">
            <v>DL</v>
          </cell>
          <cell r="J5645" t="str">
            <v>N/A</v>
          </cell>
          <cell r="K5645" t="str">
            <v>N/A</v>
          </cell>
          <cell r="O5645" t="str">
            <v>N/A</v>
          </cell>
          <cell r="T5645">
            <v>0</v>
          </cell>
        </row>
        <row r="5646">
          <cell r="F5646" t="str">
            <v>SB</v>
          </cell>
          <cell r="G5646" t="str">
            <v>ND</v>
          </cell>
          <cell r="I5646" t="str">
            <v>DL</v>
          </cell>
          <cell r="J5646" t="str">
            <v>N/A</v>
          </cell>
          <cell r="K5646" t="str">
            <v>N/A</v>
          </cell>
          <cell r="O5646" t="str">
            <v>N/A</v>
          </cell>
          <cell r="T5646">
            <v>0</v>
          </cell>
        </row>
        <row r="5647">
          <cell r="F5647" t="str">
            <v>SB</v>
          </cell>
          <cell r="G5647" t="str">
            <v>ND</v>
          </cell>
          <cell r="I5647" t="str">
            <v>DL</v>
          </cell>
          <cell r="J5647" t="str">
            <v>N/A</v>
          </cell>
          <cell r="K5647" t="str">
            <v>N/A</v>
          </cell>
          <cell r="O5647" t="str">
            <v>N/A</v>
          </cell>
          <cell r="T5647">
            <v>0</v>
          </cell>
        </row>
        <row r="5648">
          <cell r="F5648" t="str">
            <v>SB</v>
          </cell>
          <cell r="G5648" t="str">
            <v>ND</v>
          </cell>
          <cell r="I5648" t="str">
            <v>Energy</v>
          </cell>
          <cell r="J5648" t="str">
            <v>Summer</v>
          </cell>
          <cell r="K5648" t="str">
            <v>Off Peak</v>
          </cell>
          <cell r="O5648" t="str">
            <v>N/A</v>
          </cell>
          <cell r="T5648">
            <v>2562302.0736690001</v>
          </cell>
        </row>
        <row r="5649">
          <cell r="F5649" t="str">
            <v>SB</v>
          </cell>
          <cell r="G5649" t="str">
            <v>ND</v>
          </cell>
          <cell r="I5649" t="str">
            <v>Energy</v>
          </cell>
          <cell r="J5649" t="str">
            <v>Summer</v>
          </cell>
          <cell r="K5649" t="str">
            <v>Part Peak</v>
          </cell>
          <cell r="O5649" t="str">
            <v>N/A</v>
          </cell>
          <cell r="T5649">
            <v>969251.75463400001</v>
          </cell>
        </row>
        <row r="5650">
          <cell r="F5650" t="str">
            <v>SB</v>
          </cell>
          <cell r="G5650" t="str">
            <v>ND</v>
          </cell>
          <cell r="I5650" t="str">
            <v>Energy</v>
          </cell>
          <cell r="J5650" t="str">
            <v>Summer</v>
          </cell>
          <cell r="K5650" t="str">
            <v>Peak</v>
          </cell>
          <cell r="O5650" t="str">
            <v>N/A</v>
          </cell>
          <cell r="T5650">
            <v>1182251.9049729998</v>
          </cell>
        </row>
        <row r="5651">
          <cell r="F5651" t="str">
            <v>SB</v>
          </cell>
          <cell r="G5651" t="str">
            <v>ND</v>
          </cell>
          <cell r="I5651" t="str">
            <v>Energy</v>
          </cell>
          <cell r="J5651" t="str">
            <v>Winter</v>
          </cell>
          <cell r="K5651" t="str">
            <v>Off Peak</v>
          </cell>
          <cell r="O5651" t="str">
            <v>N/A</v>
          </cell>
          <cell r="T5651">
            <v>3531780.2450310001</v>
          </cell>
        </row>
        <row r="5652">
          <cell r="F5652" t="str">
            <v>SB</v>
          </cell>
          <cell r="G5652" t="str">
            <v>ND</v>
          </cell>
          <cell r="I5652" t="str">
            <v>Energy</v>
          </cell>
          <cell r="J5652" t="str">
            <v>Winter</v>
          </cell>
          <cell r="K5652" t="str">
            <v>Part Peak</v>
          </cell>
          <cell r="O5652" t="str">
            <v>N/A</v>
          </cell>
          <cell r="T5652">
            <v>1325327.055649</v>
          </cell>
        </row>
        <row r="5653">
          <cell r="F5653" t="str">
            <v>SB</v>
          </cell>
          <cell r="G5653" t="str">
            <v>ND</v>
          </cell>
          <cell r="I5653" t="str">
            <v>Energy</v>
          </cell>
          <cell r="J5653" t="str">
            <v>Winter</v>
          </cell>
          <cell r="K5653" t="str">
            <v>Super Off</v>
          </cell>
          <cell r="O5653" t="str">
            <v>N/A</v>
          </cell>
          <cell r="T5653">
            <v>640578.76079600002</v>
          </cell>
        </row>
        <row r="5654">
          <cell r="F5654" t="str">
            <v>SB</v>
          </cell>
          <cell r="G5654" t="str">
            <v>ND</v>
          </cell>
          <cell r="I5654" t="str">
            <v>Energy</v>
          </cell>
          <cell r="J5654" t="str">
            <v>Summer</v>
          </cell>
          <cell r="K5654" t="str">
            <v>Off Peak</v>
          </cell>
          <cell r="O5654" t="str">
            <v>N/A</v>
          </cell>
          <cell r="T5654">
            <v>-885724.45877899998</v>
          </cell>
        </row>
        <row r="5655">
          <cell r="F5655" t="str">
            <v>SB</v>
          </cell>
          <cell r="G5655" t="str">
            <v>ND</v>
          </cell>
          <cell r="I5655" t="str">
            <v>Energy</v>
          </cell>
          <cell r="J5655" t="str">
            <v>Summer</v>
          </cell>
          <cell r="K5655" t="str">
            <v>Part Peak</v>
          </cell>
          <cell r="O5655" t="str">
            <v>N/A</v>
          </cell>
          <cell r="T5655">
            <v>-293395.315947</v>
          </cell>
        </row>
        <row r="5656">
          <cell r="F5656" t="str">
            <v>SB</v>
          </cell>
          <cell r="G5656" t="str">
            <v>ND</v>
          </cell>
          <cell r="I5656" t="str">
            <v>Energy</v>
          </cell>
          <cell r="J5656" t="str">
            <v>Summer</v>
          </cell>
          <cell r="K5656" t="str">
            <v>Peak</v>
          </cell>
          <cell r="O5656" t="str">
            <v>N/A</v>
          </cell>
          <cell r="T5656">
            <v>-473333.57928800001</v>
          </cell>
        </row>
        <row r="5657">
          <cell r="F5657" t="str">
            <v>SB</v>
          </cell>
          <cell r="G5657" t="str">
            <v>ND</v>
          </cell>
          <cell r="I5657" t="str">
            <v>Energy</v>
          </cell>
          <cell r="J5657" t="str">
            <v>Winter</v>
          </cell>
          <cell r="K5657" t="str">
            <v>Off Peak</v>
          </cell>
          <cell r="O5657" t="str">
            <v>N/A</v>
          </cell>
          <cell r="T5657">
            <v>360322.21990400006</v>
          </cell>
        </row>
        <row r="5658">
          <cell r="F5658" t="str">
            <v>SB</v>
          </cell>
          <cell r="G5658" t="str">
            <v>ND</v>
          </cell>
          <cell r="I5658" t="str">
            <v>Energy</v>
          </cell>
          <cell r="J5658" t="str">
            <v>Winter</v>
          </cell>
          <cell r="K5658" t="str">
            <v>Part Peak</v>
          </cell>
          <cell r="O5658" t="str">
            <v>N/A</v>
          </cell>
          <cell r="T5658">
            <v>258811.45472000001</v>
          </cell>
        </row>
        <row r="5659">
          <cell r="F5659" t="str">
            <v>SB</v>
          </cell>
          <cell r="G5659" t="str">
            <v>ND</v>
          </cell>
          <cell r="I5659" t="str">
            <v>Energy</v>
          </cell>
          <cell r="J5659" t="str">
            <v>Winter</v>
          </cell>
          <cell r="K5659" t="str">
            <v>Super Off</v>
          </cell>
          <cell r="O5659" t="str">
            <v>N/A</v>
          </cell>
          <cell r="T5659">
            <v>-1034770.5953020001</v>
          </cell>
        </row>
        <row r="5660">
          <cell r="F5660" t="str">
            <v>SB</v>
          </cell>
          <cell r="G5660" t="str">
            <v>ND</v>
          </cell>
          <cell r="I5660" t="str">
            <v>Energy</v>
          </cell>
          <cell r="J5660" t="str">
            <v>Summer</v>
          </cell>
          <cell r="K5660" t="str">
            <v>Off Peak</v>
          </cell>
          <cell r="O5660" t="str">
            <v>N/A</v>
          </cell>
          <cell r="T5660">
            <v>126552815.12656301</v>
          </cell>
        </row>
        <row r="5661">
          <cell r="F5661" t="str">
            <v>SB</v>
          </cell>
          <cell r="G5661" t="str">
            <v>ND</v>
          </cell>
          <cell r="I5661" t="str">
            <v>Energy</v>
          </cell>
          <cell r="J5661" t="str">
            <v>Summer</v>
          </cell>
          <cell r="K5661" t="str">
            <v>Part Peak</v>
          </cell>
          <cell r="O5661" t="str">
            <v>N/A</v>
          </cell>
          <cell r="T5661">
            <v>30749685.440711003</v>
          </cell>
        </row>
        <row r="5662">
          <cell r="F5662" t="str">
            <v>SB</v>
          </cell>
          <cell r="G5662" t="str">
            <v>ND</v>
          </cell>
          <cell r="I5662" t="str">
            <v>Energy</v>
          </cell>
          <cell r="J5662" t="str">
            <v>Summer</v>
          </cell>
          <cell r="K5662" t="str">
            <v>Peak</v>
          </cell>
          <cell r="O5662" t="str">
            <v>N/A</v>
          </cell>
          <cell r="T5662">
            <v>35654396.280472003</v>
          </cell>
        </row>
        <row r="5663">
          <cell r="F5663" t="str">
            <v>SB</v>
          </cell>
          <cell r="G5663" t="str">
            <v>ND</v>
          </cell>
          <cell r="I5663" t="str">
            <v>Energy</v>
          </cell>
          <cell r="J5663" t="str">
            <v>Winter</v>
          </cell>
          <cell r="K5663" t="str">
            <v>Off Peak</v>
          </cell>
          <cell r="O5663" t="str">
            <v>N/A</v>
          </cell>
          <cell r="T5663">
            <v>291461893.21496499</v>
          </cell>
        </row>
        <row r="5664">
          <cell r="F5664" t="str">
            <v>SB</v>
          </cell>
          <cell r="G5664" t="str">
            <v>ND</v>
          </cell>
          <cell r="I5664" t="str">
            <v>Energy</v>
          </cell>
          <cell r="J5664" t="str">
            <v>Winter</v>
          </cell>
          <cell r="K5664" t="str">
            <v>Part Peak</v>
          </cell>
          <cell r="O5664" t="str">
            <v>N/A</v>
          </cell>
          <cell r="T5664">
            <v>78776428.704530999</v>
          </cell>
        </row>
        <row r="5665">
          <cell r="F5665" t="str">
            <v>SB</v>
          </cell>
          <cell r="G5665" t="str">
            <v>ND</v>
          </cell>
          <cell r="I5665" t="str">
            <v>Energy</v>
          </cell>
          <cell r="J5665" t="str">
            <v>Winter</v>
          </cell>
          <cell r="K5665" t="str">
            <v>Super Off</v>
          </cell>
          <cell r="O5665" t="str">
            <v>N/A</v>
          </cell>
          <cell r="T5665">
            <v>37580016.456679001</v>
          </cell>
        </row>
        <row r="5666">
          <cell r="F5666" t="str">
            <v>SB</v>
          </cell>
          <cell r="G5666" t="str">
            <v>NSGC</v>
          </cell>
          <cell r="I5666" t="str">
            <v>Energy</v>
          </cell>
          <cell r="J5666" t="str">
            <v>Summer</v>
          </cell>
          <cell r="K5666" t="str">
            <v>Off Peak</v>
          </cell>
          <cell r="O5666" t="str">
            <v>N/A</v>
          </cell>
          <cell r="T5666">
            <v>2562302.0736690001</v>
          </cell>
        </row>
        <row r="5667">
          <cell r="F5667" t="str">
            <v>SB</v>
          </cell>
          <cell r="G5667" t="str">
            <v>NSGC</v>
          </cell>
          <cell r="I5667" t="str">
            <v>Energy</v>
          </cell>
          <cell r="J5667" t="str">
            <v>Summer</v>
          </cell>
          <cell r="K5667" t="str">
            <v>Part Peak</v>
          </cell>
          <cell r="O5667" t="str">
            <v>N/A</v>
          </cell>
          <cell r="T5667">
            <v>969251.75463400001</v>
          </cell>
        </row>
        <row r="5668">
          <cell r="F5668" t="str">
            <v>SB</v>
          </cell>
          <cell r="G5668" t="str">
            <v>NSGC</v>
          </cell>
          <cell r="I5668" t="str">
            <v>Energy</v>
          </cell>
          <cell r="J5668" t="str">
            <v>Summer</v>
          </cell>
          <cell r="K5668" t="str">
            <v>Peak</v>
          </cell>
          <cell r="O5668" t="str">
            <v>N/A</v>
          </cell>
          <cell r="T5668">
            <v>1182251.9049729998</v>
          </cell>
        </row>
        <row r="5669">
          <cell r="F5669" t="str">
            <v>SB</v>
          </cell>
          <cell r="G5669" t="str">
            <v>NSGC</v>
          </cell>
          <cell r="I5669" t="str">
            <v>Energy</v>
          </cell>
          <cell r="J5669" t="str">
            <v>Winter</v>
          </cell>
          <cell r="K5669" t="str">
            <v>Off Peak</v>
          </cell>
          <cell r="O5669" t="str">
            <v>N/A</v>
          </cell>
          <cell r="T5669">
            <v>3531780.2450310001</v>
          </cell>
        </row>
        <row r="5670">
          <cell r="F5670" t="str">
            <v>SB</v>
          </cell>
          <cell r="G5670" t="str">
            <v>NSGC</v>
          </cell>
          <cell r="I5670" t="str">
            <v>Energy</v>
          </cell>
          <cell r="J5670" t="str">
            <v>Winter</v>
          </cell>
          <cell r="K5670" t="str">
            <v>Part Peak</v>
          </cell>
          <cell r="O5670" t="str">
            <v>N/A</v>
          </cell>
          <cell r="T5670">
            <v>1325327.055649</v>
          </cell>
        </row>
        <row r="5671">
          <cell r="F5671" t="str">
            <v>SB</v>
          </cell>
          <cell r="G5671" t="str">
            <v>NSGC</v>
          </cell>
          <cell r="I5671" t="str">
            <v>Energy</v>
          </cell>
          <cell r="J5671" t="str">
            <v>Winter</v>
          </cell>
          <cell r="K5671" t="str">
            <v>Super Off</v>
          </cell>
          <cell r="O5671" t="str">
            <v>N/A</v>
          </cell>
          <cell r="T5671">
            <v>640578.76079600002</v>
          </cell>
        </row>
        <row r="5672">
          <cell r="F5672" t="str">
            <v>SB</v>
          </cell>
          <cell r="G5672" t="str">
            <v>NSGC</v>
          </cell>
          <cell r="I5672" t="str">
            <v>Energy</v>
          </cell>
          <cell r="J5672" t="str">
            <v>Summer</v>
          </cell>
          <cell r="K5672" t="str">
            <v>Off Peak</v>
          </cell>
          <cell r="O5672" t="str">
            <v>N/A</v>
          </cell>
          <cell r="T5672">
            <v>-885724.45877899998</v>
          </cell>
        </row>
        <row r="5673">
          <cell r="F5673" t="str">
            <v>SB</v>
          </cell>
          <cell r="G5673" t="str">
            <v>NSGC</v>
          </cell>
          <cell r="I5673" t="str">
            <v>Energy</v>
          </cell>
          <cell r="J5673" t="str">
            <v>Summer</v>
          </cell>
          <cell r="K5673" t="str">
            <v>Part Peak</v>
          </cell>
          <cell r="O5673" t="str">
            <v>N/A</v>
          </cell>
          <cell r="T5673">
            <v>-293395.315947</v>
          </cell>
        </row>
        <row r="5674">
          <cell r="F5674" t="str">
            <v>SB</v>
          </cell>
          <cell r="G5674" t="str">
            <v>NSGC</v>
          </cell>
          <cell r="I5674" t="str">
            <v>Energy</v>
          </cell>
          <cell r="J5674" t="str">
            <v>Summer</v>
          </cell>
          <cell r="K5674" t="str">
            <v>Peak</v>
          </cell>
          <cell r="O5674" t="str">
            <v>N/A</v>
          </cell>
          <cell r="T5674">
            <v>-473333.57928800001</v>
          </cell>
        </row>
        <row r="5675">
          <cell r="F5675" t="str">
            <v>SB</v>
          </cell>
          <cell r="G5675" t="str">
            <v>NSGC</v>
          </cell>
          <cell r="I5675" t="str">
            <v>Energy</v>
          </cell>
          <cell r="J5675" t="str">
            <v>Winter</v>
          </cell>
          <cell r="K5675" t="str">
            <v>Off Peak</v>
          </cell>
          <cell r="O5675" t="str">
            <v>N/A</v>
          </cell>
          <cell r="T5675">
            <v>360322.21990400006</v>
          </cell>
        </row>
        <row r="5676">
          <cell r="F5676" t="str">
            <v>SB</v>
          </cell>
          <cell r="G5676" t="str">
            <v>NSGC</v>
          </cell>
          <cell r="I5676" t="str">
            <v>Energy</v>
          </cell>
          <cell r="J5676" t="str">
            <v>Winter</v>
          </cell>
          <cell r="K5676" t="str">
            <v>Part Peak</v>
          </cell>
          <cell r="O5676" t="str">
            <v>N/A</v>
          </cell>
          <cell r="T5676">
            <v>258811.45472000001</v>
          </cell>
        </row>
        <row r="5677">
          <cell r="F5677" t="str">
            <v>SB</v>
          </cell>
          <cell r="G5677" t="str">
            <v>NSGC</v>
          </cell>
          <cell r="I5677" t="str">
            <v>Energy</v>
          </cell>
          <cell r="J5677" t="str">
            <v>Winter</v>
          </cell>
          <cell r="K5677" t="str">
            <v>Super Off</v>
          </cell>
          <cell r="O5677" t="str">
            <v>N/A</v>
          </cell>
          <cell r="T5677">
            <v>-1034770.5953020001</v>
          </cell>
        </row>
        <row r="5678">
          <cell r="F5678" t="str">
            <v>SB</v>
          </cell>
          <cell r="G5678" t="str">
            <v>NSGC</v>
          </cell>
          <cell r="I5678" t="str">
            <v>Energy</v>
          </cell>
          <cell r="J5678" t="str">
            <v>Summer</v>
          </cell>
          <cell r="K5678" t="str">
            <v>Off Peak</v>
          </cell>
          <cell r="O5678" t="str">
            <v>N/A</v>
          </cell>
          <cell r="T5678">
            <v>126552815.12656301</v>
          </cell>
        </row>
        <row r="5679">
          <cell r="F5679" t="str">
            <v>SB</v>
          </cell>
          <cell r="G5679" t="str">
            <v>NSGC</v>
          </cell>
          <cell r="I5679" t="str">
            <v>Energy</v>
          </cell>
          <cell r="J5679" t="str">
            <v>Summer</v>
          </cell>
          <cell r="K5679" t="str">
            <v>Part Peak</v>
          </cell>
          <cell r="O5679" t="str">
            <v>N/A</v>
          </cell>
          <cell r="T5679">
            <v>30749685.440711003</v>
          </cell>
        </row>
        <row r="5680">
          <cell r="F5680" t="str">
            <v>SB</v>
          </cell>
          <cell r="G5680" t="str">
            <v>NSGC</v>
          </cell>
          <cell r="I5680" t="str">
            <v>Energy</v>
          </cell>
          <cell r="J5680" t="str">
            <v>Summer</v>
          </cell>
          <cell r="K5680" t="str">
            <v>Peak</v>
          </cell>
          <cell r="O5680" t="str">
            <v>N/A</v>
          </cell>
          <cell r="T5680">
            <v>35654396.280472003</v>
          </cell>
        </row>
        <row r="5681">
          <cell r="F5681" t="str">
            <v>SB</v>
          </cell>
          <cell r="G5681" t="str">
            <v>NSGC</v>
          </cell>
          <cell r="I5681" t="str">
            <v>Energy</v>
          </cell>
          <cell r="J5681" t="str">
            <v>Winter</v>
          </cell>
          <cell r="K5681" t="str">
            <v>Off Peak</v>
          </cell>
          <cell r="O5681" t="str">
            <v>N/A</v>
          </cell>
          <cell r="T5681">
            <v>291461893.21496499</v>
          </cell>
        </row>
        <row r="5682">
          <cell r="F5682" t="str">
            <v>SB</v>
          </cell>
          <cell r="G5682" t="str">
            <v>NSGC</v>
          </cell>
          <cell r="I5682" t="str">
            <v>Energy</v>
          </cell>
          <cell r="J5682" t="str">
            <v>Winter</v>
          </cell>
          <cell r="K5682" t="str">
            <v>Part Peak</v>
          </cell>
          <cell r="O5682" t="str">
            <v>N/A</v>
          </cell>
          <cell r="T5682">
            <v>78776428.704530999</v>
          </cell>
        </row>
        <row r="5683">
          <cell r="F5683" t="str">
            <v>SB</v>
          </cell>
          <cell r="G5683" t="str">
            <v>NSGC</v>
          </cell>
          <cell r="I5683" t="str">
            <v>Energy</v>
          </cell>
          <cell r="J5683" t="str">
            <v>Winter</v>
          </cell>
          <cell r="K5683" t="str">
            <v>Super Off</v>
          </cell>
          <cell r="O5683" t="str">
            <v>N/A</v>
          </cell>
          <cell r="T5683">
            <v>37580016.456679001</v>
          </cell>
        </row>
        <row r="5684">
          <cell r="F5684" t="str">
            <v>SB</v>
          </cell>
          <cell r="G5684" t="str">
            <v>PCIA</v>
          </cell>
          <cell r="I5684" t="str">
            <v>Pre-09</v>
          </cell>
          <cell r="J5684" t="str">
            <v>N/A</v>
          </cell>
          <cell r="K5684" t="str">
            <v>N/A</v>
          </cell>
          <cell r="O5684" t="str">
            <v>N/A</v>
          </cell>
          <cell r="T5684">
            <v>0</v>
          </cell>
        </row>
        <row r="5685">
          <cell r="F5685" t="str">
            <v>SB</v>
          </cell>
          <cell r="G5685" t="str">
            <v>PCIA</v>
          </cell>
          <cell r="I5685" t="str">
            <v>Pre-09</v>
          </cell>
          <cell r="J5685" t="str">
            <v>N/A</v>
          </cell>
          <cell r="K5685" t="str">
            <v>N/A</v>
          </cell>
          <cell r="O5685" t="str">
            <v>N/A</v>
          </cell>
          <cell r="T5685">
            <v>0</v>
          </cell>
        </row>
        <row r="5686">
          <cell r="F5686" t="str">
            <v>SB</v>
          </cell>
          <cell r="G5686" t="str">
            <v>PCIA</v>
          </cell>
          <cell r="I5686" t="str">
            <v>Pre-09</v>
          </cell>
          <cell r="J5686" t="str">
            <v>N/A</v>
          </cell>
          <cell r="K5686" t="str">
            <v>N/A</v>
          </cell>
          <cell r="O5686" t="str">
            <v>N/A</v>
          </cell>
          <cell r="T5686">
            <v>0</v>
          </cell>
        </row>
        <row r="5687">
          <cell r="F5687" t="str">
            <v>SB</v>
          </cell>
          <cell r="G5687" t="str">
            <v>PCIA</v>
          </cell>
          <cell r="I5687" t="str">
            <v>Vin 09</v>
          </cell>
          <cell r="J5687" t="str">
            <v>N/A</v>
          </cell>
          <cell r="K5687" t="str">
            <v>N/A</v>
          </cell>
          <cell r="O5687" t="str">
            <v>N/A</v>
          </cell>
          <cell r="T5687">
            <v>0</v>
          </cell>
        </row>
        <row r="5688">
          <cell r="F5688" t="str">
            <v>SB</v>
          </cell>
          <cell r="G5688" t="str">
            <v>PCIA</v>
          </cell>
          <cell r="I5688" t="str">
            <v>Vin 09</v>
          </cell>
          <cell r="J5688" t="str">
            <v>N/A</v>
          </cell>
          <cell r="K5688" t="str">
            <v>N/A</v>
          </cell>
          <cell r="O5688" t="str">
            <v>N/A</v>
          </cell>
          <cell r="T5688">
            <v>0</v>
          </cell>
        </row>
        <row r="5689">
          <cell r="F5689" t="str">
            <v>SB</v>
          </cell>
          <cell r="G5689" t="str">
            <v>PCIA</v>
          </cell>
          <cell r="I5689" t="str">
            <v>Vin 09</v>
          </cell>
          <cell r="J5689" t="str">
            <v>N/A</v>
          </cell>
          <cell r="K5689" t="str">
            <v>N/A</v>
          </cell>
          <cell r="O5689" t="str">
            <v>N/A</v>
          </cell>
          <cell r="T5689">
            <v>0</v>
          </cell>
        </row>
        <row r="5690">
          <cell r="F5690" t="str">
            <v>SB</v>
          </cell>
          <cell r="G5690" t="str">
            <v>PCIA</v>
          </cell>
          <cell r="I5690" t="str">
            <v>Vin 10</v>
          </cell>
          <cell r="J5690" t="str">
            <v>N/A</v>
          </cell>
          <cell r="K5690" t="str">
            <v>N/A</v>
          </cell>
          <cell r="O5690" t="str">
            <v>N/A</v>
          </cell>
          <cell r="T5690">
            <v>0</v>
          </cell>
        </row>
        <row r="5691">
          <cell r="F5691" t="str">
            <v>SB</v>
          </cell>
          <cell r="G5691" t="str">
            <v>PCIA</v>
          </cell>
          <cell r="I5691" t="str">
            <v>Vin 10</v>
          </cell>
          <cell r="J5691" t="str">
            <v>N/A</v>
          </cell>
          <cell r="K5691" t="str">
            <v>N/A</v>
          </cell>
          <cell r="O5691" t="str">
            <v>N/A</v>
          </cell>
          <cell r="T5691">
            <v>0</v>
          </cell>
        </row>
        <row r="5692">
          <cell r="F5692" t="str">
            <v>SB</v>
          </cell>
          <cell r="G5692" t="str">
            <v>PCIA</v>
          </cell>
          <cell r="I5692" t="str">
            <v>Vin 10</v>
          </cell>
          <cell r="J5692" t="str">
            <v>N/A</v>
          </cell>
          <cell r="K5692" t="str">
            <v>N/A</v>
          </cell>
          <cell r="O5692" t="str">
            <v>N/A</v>
          </cell>
          <cell r="T5692">
            <v>0</v>
          </cell>
        </row>
        <row r="5693">
          <cell r="F5693" t="str">
            <v>SB</v>
          </cell>
          <cell r="G5693" t="str">
            <v>PCIA</v>
          </cell>
          <cell r="I5693" t="str">
            <v>Vin 11</v>
          </cell>
          <cell r="J5693" t="str">
            <v>N/A</v>
          </cell>
          <cell r="K5693" t="str">
            <v>N/A</v>
          </cell>
          <cell r="O5693" t="str">
            <v>N/A</v>
          </cell>
          <cell r="T5693">
            <v>0</v>
          </cell>
        </row>
        <row r="5694">
          <cell r="F5694" t="str">
            <v>SB</v>
          </cell>
          <cell r="G5694" t="str">
            <v>PCIA</v>
          </cell>
          <cell r="I5694" t="str">
            <v>Vin 11</v>
          </cell>
          <cell r="J5694" t="str">
            <v>N/A</v>
          </cell>
          <cell r="K5694" t="str">
            <v>N/A</v>
          </cell>
          <cell r="O5694" t="str">
            <v>N/A</v>
          </cell>
          <cell r="T5694">
            <v>0</v>
          </cell>
        </row>
        <row r="5695">
          <cell r="F5695" t="str">
            <v>SB</v>
          </cell>
          <cell r="G5695" t="str">
            <v>PCIA</v>
          </cell>
          <cell r="I5695" t="str">
            <v>Vin 11</v>
          </cell>
          <cell r="J5695" t="str">
            <v>N/A</v>
          </cell>
          <cell r="K5695" t="str">
            <v>N/A</v>
          </cell>
          <cell r="O5695" t="str">
            <v>N/A</v>
          </cell>
          <cell r="T5695">
            <v>0</v>
          </cell>
        </row>
        <row r="5696">
          <cell r="F5696" t="str">
            <v>SB</v>
          </cell>
          <cell r="G5696" t="str">
            <v>PCIA</v>
          </cell>
          <cell r="I5696" t="str">
            <v>Vin 12</v>
          </cell>
          <cell r="J5696" t="str">
            <v>N/A</v>
          </cell>
          <cell r="K5696" t="str">
            <v>N/A</v>
          </cell>
          <cell r="O5696" t="str">
            <v>N/A</v>
          </cell>
          <cell r="T5696">
            <v>0</v>
          </cell>
        </row>
        <row r="5697">
          <cell r="F5697" t="str">
            <v>SB</v>
          </cell>
          <cell r="G5697" t="str">
            <v>PCIA</v>
          </cell>
          <cell r="I5697" t="str">
            <v>Vin 12</v>
          </cell>
          <cell r="J5697" t="str">
            <v>N/A</v>
          </cell>
          <cell r="K5697" t="str">
            <v>N/A</v>
          </cell>
          <cell r="O5697" t="str">
            <v>N/A</v>
          </cell>
          <cell r="T5697">
            <v>0</v>
          </cell>
        </row>
        <row r="5698">
          <cell r="F5698" t="str">
            <v>SB</v>
          </cell>
          <cell r="G5698" t="str">
            <v>PCIA</v>
          </cell>
          <cell r="I5698" t="str">
            <v>Vin 12</v>
          </cell>
          <cell r="J5698" t="str">
            <v>N/A</v>
          </cell>
          <cell r="K5698" t="str">
            <v>N/A</v>
          </cell>
          <cell r="O5698" t="str">
            <v>N/A</v>
          </cell>
          <cell r="T5698">
            <v>0</v>
          </cell>
        </row>
        <row r="5699">
          <cell r="F5699" t="str">
            <v>SB</v>
          </cell>
          <cell r="G5699" t="str">
            <v>PCIA</v>
          </cell>
          <cell r="I5699" t="str">
            <v>Vin 13</v>
          </cell>
          <cell r="J5699" t="str">
            <v>N/A</v>
          </cell>
          <cell r="K5699" t="str">
            <v>N/A</v>
          </cell>
          <cell r="O5699" t="str">
            <v>N/A</v>
          </cell>
          <cell r="T5699">
            <v>0</v>
          </cell>
        </row>
        <row r="5700">
          <cell r="F5700" t="str">
            <v>SB</v>
          </cell>
          <cell r="G5700" t="str">
            <v>PCIA</v>
          </cell>
          <cell r="I5700" t="str">
            <v>Vin 13</v>
          </cell>
          <cell r="J5700" t="str">
            <v>N/A</v>
          </cell>
          <cell r="K5700" t="str">
            <v>N/A</v>
          </cell>
          <cell r="O5700" t="str">
            <v>N/A</v>
          </cell>
          <cell r="T5700">
            <v>0</v>
          </cell>
        </row>
        <row r="5701">
          <cell r="F5701" t="str">
            <v>SB</v>
          </cell>
          <cell r="G5701" t="str">
            <v>PCIA</v>
          </cell>
          <cell r="I5701" t="str">
            <v>Vin 13</v>
          </cell>
          <cell r="J5701" t="str">
            <v>N/A</v>
          </cell>
          <cell r="K5701" t="str">
            <v>N/A</v>
          </cell>
          <cell r="O5701" t="str">
            <v>N/A</v>
          </cell>
          <cell r="T5701">
            <v>0</v>
          </cell>
        </row>
        <row r="5702">
          <cell r="F5702" t="str">
            <v>SB</v>
          </cell>
          <cell r="G5702" t="str">
            <v>PCIA</v>
          </cell>
          <cell r="I5702" t="str">
            <v>Vin 14</v>
          </cell>
          <cell r="J5702" t="str">
            <v>N/A</v>
          </cell>
          <cell r="K5702" t="str">
            <v>N/A</v>
          </cell>
          <cell r="O5702" t="str">
            <v>N/A</v>
          </cell>
          <cell r="T5702">
            <v>0</v>
          </cell>
        </row>
        <row r="5703">
          <cell r="F5703" t="str">
            <v>SB</v>
          </cell>
          <cell r="G5703" t="str">
            <v>PCIA</v>
          </cell>
          <cell r="I5703" t="str">
            <v>Vin 14</v>
          </cell>
          <cell r="J5703" t="str">
            <v>N/A</v>
          </cell>
          <cell r="K5703" t="str">
            <v>N/A</v>
          </cell>
          <cell r="O5703" t="str">
            <v>N/A</v>
          </cell>
          <cell r="T5703">
            <v>0</v>
          </cell>
        </row>
        <row r="5704">
          <cell r="F5704" t="str">
            <v>SB</v>
          </cell>
          <cell r="G5704" t="str">
            <v>PCIA</v>
          </cell>
          <cell r="I5704" t="str">
            <v>Vin 14</v>
          </cell>
          <cell r="J5704" t="str">
            <v>N/A</v>
          </cell>
          <cell r="K5704" t="str">
            <v>N/A</v>
          </cell>
          <cell r="O5704" t="str">
            <v>N/A</v>
          </cell>
          <cell r="T5704">
            <v>0</v>
          </cell>
        </row>
        <row r="5705">
          <cell r="F5705" t="str">
            <v>SB</v>
          </cell>
          <cell r="G5705" t="str">
            <v>PCIA</v>
          </cell>
          <cell r="I5705" t="str">
            <v>Vin 15</v>
          </cell>
          <cell r="J5705" t="str">
            <v>N/A</v>
          </cell>
          <cell r="K5705" t="str">
            <v>N/A</v>
          </cell>
          <cell r="O5705" t="str">
            <v>N/A</v>
          </cell>
          <cell r="T5705">
            <v>0</v>
          </cell>
        </row>
        <row r="5706">
          <cell r="F5706" t="str">
            <v>SB</v>
          </cell>
          <cell r="G5706" t="str">
            <v>PCIA</v>
          </cell>
          <cell r="I5706" t="str">
            <v>Vin 15</v>
          </cell>
          <cell r="J5706" t="str">
            <v>N/A</v>
          </cell>
          <cell r="K5706" t="str">
            <v>N/A</v>
          </cell>
          <cell r="O5706" t="str">
            <v>N/A</v>
          </cell>
          <cell r="T5706">
            <v>0</v>
          </cell>
        </row>
        <row r="5707">
          <cell r="F5707" t="str">
            <v>SB</v>
          </cell>
          <cell r="G5707" t="str">
            <v>PCIA</v>
          </cell>
          <cell r="I5707" t="str">
            <v>Vin 15</v>
          </cell>
          <cell r="J5707" t="str">
            <v>N/A</v>
          </cell>
          <cell r="K5707" t="str">
            <v>N/A</v>
          </cell>
          <cell r="O5707" t="str">
            <v>N/A</v>
          </cell>
          <cell r="T5707">
            <v>0</v>
          </cell>
        </row>
        <row r="5708">
          <cell r="F5708" t="str">
            <v>SB</v>
          </cell>
          <cell r="G5708" t="str">
            <v>PCIA</v>
          </cell>
          <cell r="I5708" t="str">
            <v>Vin 16</v>
          </cell>
          <cell r="J5708" t="str">
            <v>N/A</v>
          </cell>
          <cell r="K5708" t="str">
            <v>N/A</v>
          </cell>
          <cell r="O5708" t="str">
            <v>N/A</v>
          </cell>
          <cell r="T5708">
            <v>0</v>
          </cell>
        </row>
        <row r="5709">
          <cell r="F5709" t="str">
            <v>SB</v>
          </cell>
          <cell r="G5709" t="str">
            <v>PCIA</v>
          </cell>
          <cell r="I5709" t="str">
            <v>Vin 16</v>
          </cell>
          <cell r="J5709" t="str">
            <v>N/A</v>
          </cell>
          <cell r="K5709" t="str">
            <v>N/A</v>
          </cell>
          <cell r="O5709" t="str">
            <v>N/A</v>
          </cell>
          <cell r="T5709">
            <v>0</v>
          </cell>
        </row>
        <row r="5710">
          <cell r="F5710" t="str">
            <v>SB</v>
          </cell>
          <cell r="G5710" t="str">
            <v>PCIA</v>
          </cell>
          <cell r="I5710" t="str">
            <v>Vin 16</v>
          </cell>
          <cell r="J5710" t="str">
            <v>N/A</v>
          </cell>
          <cell r="K5710" t="str">
            <v>N/A</v>
          </cell>
          <cell r="O5710" t="str">
            <v>N/A</v>
          </cell>
          <cell r="T5710">
            <v>0</v>
          </cell>
        </row>
        <row r="5711">
          <cell r="F5711" t="str">
            <v>SB</v>
          </cell>
          <cell r="G5711" t="str">
            <v>PCIA</v>
          </cell>
          <cell r="I5711" t="str">
            <v>Vin 17</v>
          </cell>
          <cell r="J5711" t="str">
            <v>N/A</v>
          </cell>
          <cell r="K5711" t="str">
            <v>N/A</v>
          </cell>
          <cell r="O5711" t="str">
            <v>N/A</v>
          </cell>
          <cell r="T5711">
            <v>0</v>
          </cell>
        </row>
        <row r="5712">
          <cell r="F5712" t="str">
            <v>SB</v>
          </cell>
          <cell r="G5712" t="str">
            <v>PCIA</v>
          </cell>
          <cell r="I5712" t="str">
            <v>Vin 17</v>
          </cell>
          <cell r="J5712" t="str">
            <v>N/A</v>
          </cell>
          <cell r="K5712" t="str">
            <v>N/A</v>
          </cell>
          <cell r="O5712" t="str">
            <v>N/A</v>
          </cell>
          <cell r="T5712">
            <v>0</v>
          </cell>
        </row>
        <row r="5713">
          <cell r="F5713" t="str">
            <v>SB</v>
          </cell>
          <cell r="G5713" t="str">
            <v>PCIA</v>
          </cell>
          <cell r="I5713" t="str">
            <v>Vin 17</v>
          </cell>
          <cell r="J5713" t="str">
            <v>N/A</v>
          </cell>
          <cell r="K5713" t="str">
            <v>N/A</v>
          </cell>
          <cell r="O5713" t="str">
            <v>N/A</v>
          </cell>
          <cell r="T5713">
            <v>0</v>
          </cell>
        </row>
        <row r="5714">
          <cell r="F5714" t="str">
            <v>SB</v>
          </cell>
          <cell r="G5714" t="str">
            <v>PCIA</v>
          </cell>
          <cell r="I5714" t="str">
            <v>Vin 18</v>
          </cell>
          <cell r="J5714" t="str">
            <v>N/A</v>
          </cell>
          <cell r="K5714" t="str">
            <v>N/A</v>
          </cell>
          <cell r="O5714" t="str">
            <v>N/A</v>
          </cell>
          <cell r="T5714">
            <v>0</v>
          </cell>
        </row>
        <row r="5715">
          <cell r="F5715" t="str">
            <v>SB</v>
          </cell>
          <cell r="G5715" t="str">
            <v>PCIA</v>
          </cell>
          <cell r="I5715" t="str">
            <v>Vin 18</v>
          </cell>
          <cell r="J5715" t="str">
            <v>N/A</v>
          </cell>
          <cell r="K5715" t="str">
            <v>N/A</v>
          </cell>
          <cell r="O5715" t="str">
            <v>N/A</v>
          </cell>
          <cell r="T5715">
            <v>0</v>
          </cell>
        </row>
        <row r="5716">
          <cell r="F5716" t="str">
            <v>SB</v>
          </cell>
          <cell r="G5716" t="str">
            <v>PCIA</v>
          </cell>
          <cell r="I5716" t="str">
            <v>Vin 18</v>
          </cell>
          <cell r="J5716" t="str">
            <v>N/A</v>
          </cell>
          <cell r="K5716" t="str">
            <v>N/A</v>
          </cell>
          <cell r="O5716" t="str">
            <v>N/A</v>
          </cell>
          <cell r="T5716">
            <v>0</v>
          </cell>
        </row>
        <row r="5717">
          <cell r="F5717" t="str">
            <v>SB</v>
          </cell>
          <cell r="G5717" t="str">
            <v>PCIA</v>
          </cell>
          <cell r="I5717" t="str">
            <v>Vin 19</v>
          </cell>
          <cell r="J5717" t="str">
            <v>N/A</v>
          </cell>
          <cell r="K5717" t="str">
            <v>N/A</v>
          </cell>
          <cell r="O5717" t="str">
            <v>N/A</v>
          </cell>
          <cell r="T5717">
            <v>0</v>
          </cell>
        </row>
        <row r="5718">
          <cell r="F5718" t="str">
            <v>SB</v>
          </cell>
          <cell r="G5718" t="str">
            <v>PCIA</v>
          </cell>
          <cell r="I5718" t="str">
            <v>Vin 19</v>
          </cell>
          <cell r="J5718" t="str">
            <v>N/A</v>
          </cell>
          <cell r="K5718" t="str">
            <v>N/A</v>
          </cell>
          <cell r="O5718" t="str">
            <v>N/A</v>
          </cell>
          <cell r="T5718">
            <v>0</v>
          </cell>
        </row>
        <row r="5719">
          <cell r="F5719" t="str">
            <v>SB</v>
          </cell>
          <cell r="G5719" t="str">
            <v>PCIA</v>
          </cell>
          <cell r="I5719" t="str">
            <v>Vin 19</v>
          </cell>
          <cell r="J5719" t="str">
            <v>N/A</v>
          </cell>
          <cell r="K5719" t="str">
            <v>N/A</v>
          </cell>
          <cell r="O5719" t="str">
            <v>N/A</v>
          </cell>
          <cell r="T5719">
            <v>0</v>
          </cell>
        </row>
        <row r="5720">
          <cell r="F5720" t="str">
            <v>SB</v>
          </cell>
          <cell r="G5720" t="str">
            <v>PCIA</v>
          </cell>
          <cell r="I5720" t="str">
            <v>Vin 20</v>
          </cell>
          <cell r="J5720" t="str">
            <v>N/A</v>
          </cell>
          <cell r="K5720" t="str">
            <v>N/A</v>
          </cell>
          <cell r="O5720" t="str">
            <v>N/A</v>
          </cell>
          <cell r="T5720">
            <v>0</v>
          </cell>
        </row>
        <row r="5721">
          <cell r="F5721" t="str">
            <v>SB</v>
          </cell>
          <cell r="G5721" t="str">
            <v>PCIA</v>
          </cell>
          <cell r="I5721" t="str">
            <v>Vin 20</v>
          </cell>
          <cell r="J5721" t="str">
            <v>N/A</v>
          </cell>
          <cell r="K5721" t="str">
            <v>N/A</v>
          </cell>
          <cell r="O5721" t="str">
            <v>N/A</v>
          </cell>
          <cell r="T5721">
            <v>0</v>
          </cell>
        </row>
        <row r="5722">
          <cell r="F5722" t="str">
            <v>SB</v>
          </cell>
          <cell r="G5722" t="str">
            <v>PCIA</v>
          </cell>
          <cell r="I5722" t="str">
            <v>Vin 20</v>
          </cell>
          <cell r="J5722" t="str">
            <v>N/A</v>
          </cell>
          <cell r="K5722" t="str">
            <v>N/A</v>
          </cell>
          <cell r="O5722" t="str">
            <v>N/A</v>
          </cell>
          <cell r="T5722">
            <v>0</v>
          </cell>
        </row>
        <row r="5723">
          <cell r="F5723" t="str">
            <v>SB</v>
          </cell>
          <cell r="G5723" t="str">
            <v>PCIA</v>
          </cell>
          <cell r="I5723" t="str">
            <v>Vin 21</v>
          </cell>
          <cell r="J5723" t="str">
            <v>N/A</v>
          </cell>
          <cell r="K5723" t="str">
            <v>N/A</v>
          </cell>
          <cell r="O5723" t="str">
            <v>N/A</v>
          </cell>
          <cell r="T5723">
            <v>0</v>
          </cell>
        </row>
        <row r="5724">
          <cell r="F5724" t="str">
            <v>SB</v>
          </cell>
          <cell r="G5724" t="str">
            <v>PCIA</v>
          </cell>
          <cell r="I5724" t="str">
            <v>Vin 21</v>
          </cell>
          <cell r="J5724" t="str">
            <v>N/A</v>
          </cell>
          <cell r="K5724" t="str">
            <v>N/A</v>
          </cell>
          <cell r="O5724" t="str">
            <v>N/A</v>
          </cell>
          <cell r="T5724">
            <v>0</v>
          </cell>
        </row>
        <row r="5725">
          <cell r="F5725" t="str">
            <v>SB</v>
          </cell>
          <cell r="G5725" t="str">
            <v>PCIA</v>
          </cell>
          <cell r="I5725" t="str">
            <v>Vin 21</v>
          </cell>
          <cell r="J5725" t="str">
            <v>N/A</v>
          </cell>
          <cell r="K5725" t="str">
            <v>N/A</v>
          </cell>
          <cell r="O5725" t="str">
            <v>N/A</v>
          </cell>
          <cell r="T5725">
            <v>0</v>
          </cell>
        </row>
        <row r="5726">
          <cell r="F5726" t="str">
            <v>SB</v>
          </cell>
          <cell r="G5726" t="str">
            <v>PCIA</v>
          </cell>
          <cell r="I5726" t="str">
            <v>Vin Bund</v>
          </cell>
          <cell r="J5726" t="str">
            <v>N/A</v>
          </cell>
          <cell r="K5726" t="str">
            <v>N/A</v>
          </cell>
          <cell r="O5726" t="str">
            <v>N/A</v>
          </cell>
          <cell r="T5726">
            <v>0</v>
          </cell>
        </row>
        <row r="5727">
          <cell r="F5727" t="str">
            <v>SB</v>
          </cell>
          <cell r="G5727" t="str">
            <v>PCIA</v>
          </cell>
          <cell r="I5727" t="str">
            <v>Vin Bund</v>
          </cell>
          <cell r="J5727" t="str">
            <v>N/A</v>
          </cell>
          <cell r="K5727" t="str">
            <v>N/A</v>
          </cell>
          <cell r="O5727" t="str">
            <v>N/A</v>
          </cell>
          <cell r="T5727">
            <v>0</v>
          </cell>
        </row>
        <row r="5728">
          <cell r="F5728" t="str">
            <v>SB</v>
          </cell>
          <cell r="G5728" t="str">
            <v>PCIA</v>
          </cell>
          <cell r="I5728" t="str">
            <v>Vin Bund</v>
          </cell>
          <cell r="J5728" t="str">
            <v>N/A</v>
          </cell>
          <cell r="K5728" t="str">
            <v>N/A</v>
          </cell>
          <cell r="O5728" t="str">
            <v>N/A</v>
          </cell>
          <cell r="T5728">
            <v>0</v>
          </cell>
        </row>
        <row r="5729">
          <cell r="F5729" t="str">
            <v>SB</v>
          </cell>
          <cell r="G5729" t="str">
            <v>PPP</v>
          </cell>
          <cell r="I5729" t="str">
            <v>DL</v>
          </cell>
          <cell r="J5729" t="str">
            <v>N/A</v>
          </cell>
          <cell r="K5729" t="str">
            <v>Peak</v>
          </cell>
          <cell r="O5729" t="str">
            <v>N/A</v>
          </cell>
          <cell r="T5729">
            <v>0</v>
          </cell>
        </row>
        <row r="5730">
          <cell r="F5730" t="str">
            <v>SB</v>
          </cell>
          <cell r="G5730" t="str">
            <v>PPP</v>
          </cell>
          <cell r="I5730" t="str">
            <v>DL</v>
          </cell>
          <cell r="J5730" t="str">
            <v>N/A</v>
          </cell>
          <cell r="K5730" t="str">
            <v>Peak</v>
          </cell>
          <cell r="O5730" t="str">
            <v>N/A</v>
          </cell>
          <cell r="T5730">
            <v>0</v>
          </cell>
        </row>
        <row r="5731">
          <cell r="F5731" t="str">
            <v>SB</v>
          </cell>
          <cell r="G5731" t="str">
            <v>PPP</v>
          </cell>
          <cell r="I5731" t="str">
            <v>DL</v>
          </cell>
          <cell r="J5731" t="str">
            <v>N/A</v>
          </cell>
          <cell r="K5731" t="str">
            <v>Peak</v>
          </cell>
          <cell r="O5731" t="str">
            <v>N/A</v>
          </cell>
          <cell r="T5731">
            <v>0</v>
          </cell>
        </row>
        <row r="5732">
          <cell r="F5732" t="str">
            <v>SB</v>
          </cell>
          <cell r="G5732" t="str">
            <v>PPP</v>
          </cell>
          <cell r="I5732" t="str">
            <v>DL</v>
          </cell>
          <cell r="J5732" t="str">
            <v>N/A</v>
          </cell>
          <cell r="K5732" t="str">
            <v>Peak</v>
          </cell>
          <cell r="O5732" t="str">
            <v>N/A</v>
          </cell>
          <cell r="T5732">
            <v>0</v>
          </cell>
        </row>
        <row r="5733">
          <cell r="F5733" t="str">
            <v>SB</v>
          </cell>
          <cell r="G5733" t="str">
            <v>PPP</v>
          </cell>
          <cell r="I5733" t="str">
            <v>DL</v>
          </cell>
          <cell r="J5733" t="str">
            <v>N/A</v>
          </cell>
          <cell r="K5733" t="str">
            <v>Peak</v>
          </cell>
          <cell r="O5733" t="str">
            <v>N/A</v>
          </cell>
          <cell r="T5733">
            <v>0</v>
          </cell>
        </row>
        <row r="5734">
          <cell r="F5734" t="str">
            <v>SB</v>
          </cell>
          <cell r="G5734" t="str">
            <v>PPP</v>
          </cell>
          <cell r="I5734" t="str">
            <v>DL</v>
          </cell>
          <cell r="J5734" t="str">
            <v>N/A</v>
          </cell>
          <cell r="K5734" t="str">
            <v>Peak</v>
          </cell>
          <cell r="O5734" t="str">
            <v>N/A</v>
          </cell>
          <cell r="T5734">
            <v>0</v>
          </cell>
        </row>
        <row r="5735">
          <cell r="F5735" t="str">
            <v>SB</v>
          </cell>
          <cell r="G5735" t="str">
            <v>PPP</v>
          </cell>
          <cell r="I5735" t="str">
            <v>Energy</v>
          </cell>
          <cell r="J5735" t="str">
            <v>Summer</v>
          </cell>
          <cell r="K5735" t="str">
            <v>Off Peak</v>
          </cell>
          <cell r="O5735" t="str">
            <v>N/A</v>
          </cell>
          <cell r="T5735">
            <v>2562302.0736690001</v>
          </cell>
        </row>
        <row r="5736">
          <cell r="F5736" t="str">
            <v>SB</v>
          </cell>
          <cell r="G5736" t="str">
            <v>PPP</v>
          </cell>
          <cell r="I5736" t="str">
            <v>Energy</v>
          </cell>
          <cell r="J5736" t="str">
            <v>Summer</v>
          </cell>
          <cell r="K5736" t="str">
            <v>Part Peak</v>
          </cell>
          <cell r="O5736" t="str">
            <v>N/A</v>
          </cell>
          <cell r="T5736">
            <v>969251.75463400001</v>
          </cell>
        </row>
        <row r="5737">
          <cell r="F5737" t="str">
            <v>SB</v>
          </cell>
          <cell r="G5737" t="str">
            <v>PPP</v>
          </cell>
          <cell r="I5737" t="str">
            <v>Energy</v>
          </cell>
          <cell r="J5737" t="str">
            <v>Summer</v>
          </cell>
          <cell r="K5737" t="str">
            <v>Peak</v>
          </cell>
          <cell r="O5737" t="str">
            <v>N/A</v>
          </cell>
          <cell r="T5737">
            <v>1182251.9049729998</v>
          </cell>
        </row>
        <row r="5738">
          <cell r="F5738" t="str">
            <v>SB</v>
          </cell>
          <cell r="G5738" t="str">
            <v>PPP</v>
          </cell>
          <cell r="I5738" t="str">
            <v>Energy</v>
          </cell>
          <cell r="J5738" t="str">
            <v>Winter</v>
          </cell>
          <cell r="K5738" t="str">
            <v>Off Peak</v>
          </cell>
          <cell r="O5738" t="str">
            <v>N/A</v>
          </cell>
          <cell r="T5738">
            <v>3531780.2450310001</v>
          </cell>
        </row>
        <row r="5739">
          <cell r="F5739" t="str">
            <v>SB</v>
          </cell>
          <cell r="G5739" t="str">
            <v>PPP</v>
          </cell>
          <cell r="I5739" t="str">
            <v>Energy</v>
          </cell>
          <cell r="J5739" t="str">
            <v>Winter</v>
          </cell>
          <cell r="K5739" t="str">
            <v>Part Peak</v>
          </cell>
          <cell r="O5739" t="str">
            <v>N/A</v>
          </cell>
          <cell r="T5739">
            <v>1325327.055649</v>
          </cell>
        </row>
        <row r="5740">
          <cell r="F5740" t="str">
            <v>SB</v>
          </cell>
          <cell r="G5740" t="str">
            <v>PPP</v>
          </cell>
          <cell r="I5740" t="str">
            <v>Energy</v>
          </cell>
          <cell r="J5740" t="str">
            <v>Winter</v>
          </cell>
          <cell r="K5740" t="str">
            <v>Super Off</v>
          </cell>
          <cell r="O5740" t="str">
            <v>N/A</v>
          </cell>
          <cell r="T5740">
            <v>640578.76079600002</v>
          </cell>
        </row>
        <row r="5741">
          <cell r="F5741" t="str">
            <v>SB</v>
          </cell>
          <cell r="G5741" t="str">
            <v>PPP</v>
          </cell>
          <cell r="I5741" t="str">
            <v>Energy</v>
          </cell>
          <cell r="J5741" t="str">
            <v>Summer</v>
          </cell>
          <cell r="K5741" t="str">
            <v>Off Peak</v>
          </cell>
          <cell r="O5741" t="str">
            <v>N/A</v>
          </cell>
          <cell r="T5741">
            <v>2562302.0736690001</v>
          </cell>
        </row>
        <row r="5742">
          <cell r="F5742" t="str">
            <v>SB</v>
          </cell>
          <cell r="G5742" t="str">
            <v>PPP</v>
          </cell>
          <cell r="I5742" t="str">
            <v>Energy</v>
          </cell>
          <cell r="J5742" t="str">
            <v>Summer</v>
          </cell>
          <cell r="K5742" t="str">
            <v>Part Peak</v>
          </cell>
          <cell r="O5742" t="str">
            <v>N/A</v>
          </cell>
          <cell r="T5742">
            <v>969251.75463400001</v>
          </cell>
        </row>
        <row r="5743">
          <cell r="F5743" t="str">
            <v>SB</v>
          </cell>
          <cell r="G5743" t="str">
            <v>PPP</v>
          </cell>
          <cell r="I5743" t="str">
            <v>Energy</v>
          </cell>
          <cell r="J5743" t="str">
            <v>Summer</v>
          </cell>
          <cell r="K5743" t="str">
            <v>Peak</v>
          </cell>
          <cell r="O5743" t="str">
            <v>N/A</v>
          </cell>
          <cell r="T5743">
            <v>1182251.9049729998</v>
          </cell>
        </row>
        <row r="5744">
          <cell r="F5744" t="str">
            <v>SB</v>
          </cell>
          <cell r="G5744" t="str">
            <v>PPP</v>
          </cell>
          <cell r="I5744" t="str">
            <v>Energy</v>
          </cell>
          <cell r="J5744" t="str">
            <v>Winter</v>
          </cell>
          <cell r="K5744" t="str">
            <v>Off Peak</v>
          </cell>
          <cell r="O5744" t="str">
            <v>N/A</v>
          </cell>
          <cell r="T5744">
            <v>3531780.2450310001</v>
          </cell>
        </row>
        <row r="5745">
          <cell r="F5745" t="str">
            <v>SB</v>
          </cell>
          <cell r="G5745" t="str">
            <v>PPP</v>
          </cell>
          <cell r="I5745" t="str">
            <v>Energy</v>
          </cell>
          <cell r="J5745" t="str">
            <v>Winter</v>
          </cell>
          <cell r="K5745" t="str">
            <v>Part Peak</v>
          </cell>
          <cell r="O5745" t="str">
            <v>N/A</v>
          </cell>
          <cell r="T5745">
            <v>1325327.055649</v>
          </cell>
        </row>
        <row r="5746">
          <cell r="F5746" t="str">
            <v>SB</v>
          </cell>
          <cell r="G5746" t="str">
            <v>PPP</v>
          </cell>
          <cell r="I5746" t="str">
            <v>Energy</v>
          </cell>
          <cell r="J5746" t="str">
            <v>Winter</v>
          </cell>
          <cell r="K5746" t="str">
            <v>Super Off</v>
          </cell>
          <cell r="O5746" t="str">
            <v>N/A</v>
          </cell>
          <cell r="T5746">
            <v>640578.76079600002</v>
          </cell>
        </row>
        <row r="5747">
          <cell r="F5747" t="str">
            <v>SB</v>
          </cell>
          <cell r="G5747" t="str">
            <v>PPP</v>
          </cell>
          <cell r="I5747" t="str">
            <v>Energy</v>
          </cell>
          <cell r="J5747" t="str">
            <v>Summer</v>
          </cell>
          <cell r="K5747" t="str">
            <v>Off Peak</v>
          </cell>
          <cell r="O5747" t="str">
            <v>N/A</v>
          </cell>
          <cell r="T5747">
            <v>-885724.45877899998</v>
          </cell>
        </row>
        <row r="5748">
          <cell r="F5748" t="str">
            <v>SB</v>
          </cell>
          <cell r="G5748" t="str">
            <v>PPP</v>
          </cell>
          <cell r="I5748" t="str">
            <v>Energy</v>
          </cell>
          <cell r="J5748" t="str">
            <v>Summer</v>
          </cell>
          <cell r="K5748" t="str">
            <v>Part Peak</v>
          </cell>
          <cell r="O5748" t="str">
            <v>N/A</v>
          </cell>
          <cell r="T5748">
            <v>-293395.315947</v>
          </cell>
        </row>
        <row r="5749">
          <cell r="F5749" t="str">
            <v>SB</v>
          </cell>
          <cell r="G5749" t="str">
            <v>PPP</v>
          </cell>
          <cell r="I5749" t="str">
            <v>Energy</v>
          </cell>
          <cell r="J5749" t="str">
            <v>Summer</v>
          </cell>
          <cell r="K5749" t="str">
            <v>Peak</v>
          </cell>
          <cell r="O5749" t="str">
            <v>N/A</v>
          </cell>
          <cell r="T5749">
            <v>-473333.57928800001</v>
          </cell>
        </row>
        <row r="5750">
          <cell r="F5750" t="str">
            <v>SB</v>
          </cell>
          <cell r="G5750" t="str">
            <v>PPP</v>
          </cell>
          <cell r="I5750" t="str">
            <v>Energy</v>
          </cell>
          <cell r="J5750" t="str">
            <v>Winter</v>
          </cell>
          <cell r="K5750" t="str">
            <v>Off Peak</v>
          </cell>
          <cell r="O5750" t="str">
            <v>N/A</v>
          </cell>
          <cell r="T5750">
            <v>360322.21990400006</v>
          </cell>
        </row>
        <row r="5751">
          <cell r="F5751" t="str">
            <v>SB</v>
          </cell>
          <cell r="G5751" t="str">
            <v>PPP</v>
          </cell>
          <cell r="I5751" t="str">
            <v>Energy</v>
          </cell>
          <cell r="J5751" t="str">
            <v>Winter</v>
          </cell>
          <cell r="K5751" t="str">
            <v>Part Peak</v>
          </cell>
          <cell r="O5751" t="str">
            <v>N/A</v>
          </cell>
          <cell r="T5751">
            <v>258811.45472000001</v>
          </cell>
        </row>
        <row r="5752">
          <cell r="F5752" t="str">
            <v>SB</v>
          </cell>
          <cell r="G5752" t="str">
            <v>PPP</v>
          </cell>
          <cell r="I5752" t="str">
            <v>Energy</v>
          </cell>
          <cell r="J5752" t="str">
            <v>Winter</v>
          </cell>
          <cell r="K5752" t="str">
            <v>Super Off</v>
          </cell>
          <cell r="O5752" t="str">
            <v>N/A</v>
          </cell>
          <cell r="T5752">
            <v>-1034770.5953020001</v>
          </cell>
        </row>
        <row r="5753">
          <cell r="F5753" t="str">
            <v>SB</v>
          </cell>
          <cell r="G5753" t="str">
            <v>PPP</v>
          </cell>
          <cell r="I5753" t="str">
            <v>Energy</v>
          </cell>
          <cell r="J5753" t="str">
            <v>Summer</v>
          </cell>
          <cell r="K5753" t="str">
            <v>Off Peak</v>
          </cell>
          <cell r="O5753" t="str">
            <v>N/A</v>
          </cell>
          <cell r="T5753">
            <v>-885724.45877899998</v>
          </cell>
        </row>
        <row r="5754">
          <cell r="F5754" t="str">
            <v>SB</v>
          </cell>
          <cell r="G5754" t="str">
            <v>PPP</v>
          </cell>
          <cell r="I5754" t="str">
            <v>Energy</v>
          </cell>
          <cell r="J5754" t="str">
            <v>Summer</v>
          </cell>
          <cell r="K5754" t="str">
            <v>Part Peak</v>
          </cell>
          <cell r="O5754" t="str">
            <v>N/A</v>
          </cell>
          <cell r="T5754">
            <v>-293395.315947</v>
          </cell>
        </row>
        <row r="5755">
          <cell r="F5755" t="str">
            <v>SB</v>
          </cell>
          <cell r="G5755" t="str">
            <v>PPP</v>
          </cell>
          <cell r="I5755" t="str">
            <v>Energy</v>
          </cell>
          <cell r="J5755" t="str">
            <v>Summer</v>
          </cell>
          <cell r="K5755" t="str">
            <v>Peak</v>
          </cell>
          <cell r="O5755" t="str">
            <v>N/A</v>
          </cell>
          <cell r="T5755">
            <v>-473333.57928800001</v>
          </cell>
        </row>
        <row r="5756">
          <cell r="F5756" t="str">
            <v>SB</v>
          </cell>
          <cell r="G5756" t="str">
            <v>PPP</v>
          </cell>
          <cell r="I5756" t="str">
            <v>Energy</v>
          </cell>
          <cell r="J5756" t="str">
            <v>Winter</v>
          </cell>
          <cell r="K5756" t="str">
            <v>Off Peak</v>
          </cell>
          <cell r="O5756" t="str">
            <v>N/A</v>
          </cell>
          <cell r="T5756">
            <v>360322.21990400006</v>
          </cell>
        </row>
        <row r="5757">
          <cell r="F5757" t="str">
            <v>SB</v>
          </cell>
          <cell r="G5757" t="str">
            <v>PPP</v>
          </cell>
          <cell r="I5757" t="str">
            <v>Energy</v>
          </cell>
          <cell r="J5757" t="str">
            <v>Winter</v>
          </cell>
          <cell r="K5757" t="str">
            <v>Part Peak</v>
          </cell>
          <cell r="O5757" t="str">
            <v>N/A</v>
          </cell>
          <cell r="T5757">
            <v>258811.45472000001</v>
          </cell>
        </row>
        <row r="5758">
          <cell r="F5758" t="str">
            <v>SB</v>
          </cell>
          <cell r="G5758" t="str">
            <v>PPP</v>
          </cell>
          <cell r="I5758" t="str">
            <v>Energy</v>
          </cell>
          <cell r="J5758" t="str">
            <v>Winter</v>
          </cell>
          <cell r="K5758" t="str">
            <v>Super Off</v>
          </cell>
          <cell r="O5758" t="str">
            <v>N/A</v>
          </cell>
          <cell r="T5758">
            <v>-1034770.5953020001</v>
          </cell>
        </row>
        <row r="5759">
          <cell r="F5759" t="str">
            <v>SB</v>
          </cell>
          <cell r="G5759" t="str">
            <v>PPP</v>
          </cell>
          <cell r="I5759" t="str">
            <v>Energy</v>
          </cell>
          <cell r="J5759" t="str">
            <v>Summer</v>
          </cell>
          <cell r="K5759" t="str">
            <v>Off Peak</v>
          </cell>
          <cell r="O5759" t="str">
            <v>N/A</v>
          </cell>
          <cell r="T5759">
            <v>126552815.12656301</v>
          </cell>
        </row>
        <row r="5760">
          <cell r="F5760" t="str">
            <v>SB</v>
          </cell>
          <cell r="G5760" t="str">
            <v>PPP</v>
          </cell>
          <cell r="I5760" t="str">
            <v>Energy</v>
          </cell>
          <cell r="J5760" t="str">
            <v>Summer</v>
          </cell>
          <cell r="K5760" t="str">
            <v>Part Peak</v>
          </cell>
          <cell r="O5760" t="str">
            <v>N/A</v>
          </cell>
          <cell r="T5760">
            <v>30749685.440711003</v>
          </cell>
        </row>
        <row r="5761">
          <cell r="F5761" t="str">
            <v>SB</v>
          </cell>
          <cell r="G5761" t="str">
            <v>PPP</v>
          </cell>
          <cell r="I5761" t="str">
            <v>Energy</v>
          </cell>
          <cell r="J5761" t="str">
            <v>Summer</v>
          </cell>
          <cell r="K5761" t="str">
            <v>Peak</v>
          </cell>
          <cell r="O5761" t="str">
            <v>N/A</v>
          </cell>
          <cell r="T5761">
            <v>35654396.280472003</v>
          </cell>
        </row>
        <row r="5762">
          <cell r="F5762" t="str">
            <v>SB</v>
          </cell>
          <cell r="G5762" t="str">
            <v>PPP</v>
          </cell>
          <cell r="I5762" t="str">
            <v>Energy</v>
          </cell>
          <cell r="J5762" t="str">
            <v>Winter</v>
          </cell>
          <cell r="K5762" t="str">
            <v>Off Peak</v>
          </cell>
          <cell r="O5762" t="str">
            <v>N/A</v>
          </cell>
          <cell r="T5762">
            <v>291461893.21496499</v>
          </cell>
        </row>
        <row r="5763">
          <cell r="F5763" t="str">
            <v>SB</v>
          </cell>
          <cell r="G5763" t="str">
            <v>PPP</v>
          </cell>
          <cell r="I5763" t="str">
            <v>Energy</v>
          </cell>
          <cell r="J5763" t="str">
            <v>Winter</v>
          </cell>
          <cell r="K5763" t="str">
            <v>Part Peak</v>
          </cell>
          <cell r="O5763" t="str">
            <v>N/A</v>
          </cell>
          <cell r="T5763">
            <v>78776428.704530999</v>
          </cell>
        </row>
        <row r="5764">
          <cell r="F5764" t="str">
            <v>SB</v>
          </cell>
          <cell r="G5764" t="str">
            <v>PPP</v>
          </cell>
          <cell r="I5764" t="str">
            <v>Energy</v>
          </cell>
          <cell r="J5764" t="str">
            <v>Winter</v>
          </cell>
          <cell r="K5764" t="str">
            <v>Super Off</v>
          </cell>
          <cell r="O5764" t="str">
            <v>N/A</v>
          </cell>
          <cell r="T5764">
            <v>37580016.456679001</v>
          </cell>
        </row>
        <row r="5765">
          <cell r="F5765" t="str">
            <v>SB</v>
          </cell>
          <cell r="G5765" t="str">
            <v>PPP</v>
          </cell>
          <cell r="I5765" t="str">
            <v>Energy</v>
          </cell>
          <cell r="J5765" t="str">
            <v>Summer</v>
          </cell>
          <cell r="K5765" t="str">
            <v>Off Peak</v>
          </cell>
          <cell r="O5765" t="str">
            <v>N/A</v>
          </cell>
          <cell r="T5765">
            <v>126552815.12656301</v>
          </cell>
        </row>
        <row r="5766">
          <cell r="F5766" t="str">
            <v>SB</v>
          </cell>
          <cell r="G5766" t="str">
            <v>PPP</v>
          </cell>
          <cell r="I5766" t="str">
            <v>Energy</v>
          </cell>
          <cell r="J5766" t="str">
            <v>Summer</v>
          </cell>
          <cell r="K5766" t="str">
            <v>Part Peak</v>
          </cell>
          <cell r="O5766" t="str">
            <v>N/A</v>
          </cell>
          <cell r="T5766">
            <v>30749685.440711003</v>
          </cell>
        </row>
        <row r="5767">
          <cell r="F5767" t="str">
            <v>SB</v>
          </cell>
          <cell r="G5767" t="str">
            <v>PPP</v>
          </cell>
          <cell r="I5767" t="str">
            <v>Energy</v>
          </cell>
          <cell r="J5767" t="str">
            <v>Summer</v>
          </cell>
          <cell r="K5767" t="str">
            <v>Peak</v>
          </cell>
          <cell r="O5767" t="str">
            <v>N/A</v>
          </cell>
          <cell r="T5767">
            <v>35654396.280472003</v>
          </cell>
        </row>
        <row r="5768">
          <cell r="F5768" t="str">
            <v>SB</v>
          </cell>
          <cell r="G5768" t="str">
            <v>PPP</v>
          </cell>
          <cell r="I5768" t="str">
            <v>Energy</v>
          </cell>
          <cell r="J5768" t="str">
            <v>Winter</v>
          </cell>
          <cell r="K5768" t="str">
            <v>Off Peak</v>
          </cell>
          <cell r="O5768" t="str">
            <v>N/A</v>
          </cell>
          <cell r="T5768">
            <v>291461893.21496499</v>
          </cell>
        </row>
        <row r="5769">
          <cell r="F5769" t="str">
            <v>SB</v>
          </cell>
          <cell r="G5769" t="str">
            <v>PPP</v>
          </cell>
          <cell r="I5769" t="str">
            <v>Energy</v>
          </cell>
          <cell r="J5769" t="str">
            <v>Winter</v>
          </cell>
          <cell r="K5769" t="str">
            <v>Part Peak</v>
          </cell>
          <cell r="O5769" t="str">
            <v>N/A</v>
          </cell>
          <cell r="T5769">
            <v>78776428.704530999</v>
          </cell>
        </row>
        <row r="5770">
          <cell r="F5770" t="str">
            <v>SB</v>
          </cell>
          <cell r="G5770" t="str">
            <v>PPP</v>
          </cell>
          <cell r="I5770" t="str">
            <v>Energy</v>
          </cell>
          <cell r="J5770" t="str">
            <v>Winter</v>
          </cell>
          <cell r="K5770" t="str">
            <v>Super Off</v>
          </cell>
          <cell r="O5770" t="str">
            <v>N/A</v>
          </cell>
          <cell r="T5770">
            <v>37580016.456679001</v>
          </cell>
        </row>
        <row r="5771">
          <cell r="F5771" t="str">
            <v>SB</v>
          </cell>
          <cell r="G5771" t="str">
            <v>RS</v>
          </cell>
          <cell r="I5771" t="str">
            <v>Energy</v>
          </cell>
          <cell r="J5771" t="str">
            <v>Summer</v>
          </cell>
          <cell r="K5771" t="str">
            <v>Peak</v>
          </cell>
          <cell r="O5771" t="str">
            <v>N/A</v>
          </cell>
          <cell r="T5771">
            <v>1182251.9049729998</v>
          </cell>
        </row>
        <row r="5772">
          <cell r="F5772" t="str">
            <v>SB</v>
          </cell>
          <cell r="G5772" t="str">
            <v>RS</v>
          </cell>
          <cell r="I5772" t="str">
            <v>Energy</v>
          </cell>
          <cell r="J5772" t="str">
            <v>Summer</v>
          </cell>
          <cell r="K5772" t="str">
            <v>Part Peak</v>
          </cell>
          <cell r="O5772" t="str">
            <v>N/A</v>
          </cell>
          <cell r="T5772">
            <v>969251.75463400001</v>
          </cell>
        </row>
        <row r="5773">
          <cell r="F5773" t="str">
            <v>SB</v>
          </cell>
          <cell r="G5773" t="str">
            <v>RS</v>
          </cell>
          <cell r="I5773" t="str">
            <v>Energy</v>
          </cell>
          <cell r="J5773" t="str">
            <v>Summer</v>
          </cell>
          <cell r="K5773" t="str">
            <v>Off Peak</v>
          </cell>
          <cell r="O5773" t="str">
            <v>N/A</v>
          </cell>
          <cell r="T5773">
            <v>2562302.0736690001</v>
          </cell>
        </row>
        <row r="5774">
          <cell r="F5774" t="str">
            <v>SB</v>
          </cell>
          <cell r="G5774" t="str">
            <v>RS</v>
          </cell>
          <cell r="I5774" t="str">
            <v>Energy</v>
          </cell>
          <cell r="J5774" t="str">
            <v>Winter</v>
          </cell>
          <cell r="K5774" t="str">
            <v>Part Peak</v>
          </cell>
          <cell r="O5774" t="str">
            <v>N/A</v>
          </cell>
          <cell r="T5774">
            <v>1325327.055649</v>
          </cell>
        </row>
        <row r="5775">
          <cell r="F5775" t="str">
            <v>SB</v>
          </cell>
          <cell r="G5775" t="str">
            <v>RS</v>
          </cell>
          <cell r="I5775" t="str">
            <v>Energy</v>
          </cell>
          <cell r="J5775" t="str">
            <v>Winter</v>
          </cell>
          <cell r="K5775" t="str">
            <v>Off Peak</v>
          </cell>
          <cell r="O5775" t="str">
            <v>N/A</v>
          </cell>
          <cell r="T5775">
            <v>3531780.2450310001</v>
          </cell>
        </row>
        <row r="5776">
          <cell r="F5776" t="str">
            <v>SB</v>
          </cell>
          <cell r="G5776" t="str">
            <v>RS</v>
          </cell>
          <cell r="I5776" t="str">
            <v>Energy</v>
          </cell>
          <cell r="J5776" t="str">
            <v>Winter</v>
          </cell>
          <cell r="K5776" t="str">
            <v>Super Off</v>
          </cell>
          <cell r="O5776" t="str">
            <v>N/A</v>
          </cell>
          <cell r="T5776">
            <v>640578.76079600002</v>
          </cell>
        </row>
        <row r="5777">
          <cell r="F5777" t="str">
            <v>SB</v>
          </cell>
          <cell r="G5777" t="str">
            <v>RS</v>
          </cell>
          <cell r="I5777" t="str">
            <v>Energy</v>
          </cell>
          <cell r="J5777" t="str">
            <v>Summer</v>
          </cell>
          <cell r="K5777" t="str">
            <v>Peak</v>
          </cell>
          <cell r="O5777" t="str">
            <v>N/A</v>
          </cell>
          <cell r="T5777">
            <v>-473333.57928800001</v>
          </cell>
        </row>
        <row r="5778">
          <cell r="F5778" t="str">
            <v>SB</v>
          </cell>
          <cell r="G5778" t="str">
            <v>RS</v>
          </cell>
          <cell r="I5778" t="str">
            <v>Energy</v>
          </cell>
          <cell r="J5778" t="str">
            <v>Summer</v>
          </cell>
          <cell r="K5778" t="str">
            <v>Part Peak</v>
          </cell>
          <cell r="O5778" t="str">
            <v>N/A</v>
          </cell>
          <cell r="T5778">
            <v>-293395.315947</v>
          </cell>
        </row>
        <row r="5779">
          <cell r="F5779" t="str">
            <v>SB</v>
          </cell>
          <cell r="G5779" t="str">
            <v>RS</v>
          </cell>
          <cell r="I5779" t="str">
            <v>Energy</v>
          </cell>
          <cell r="J5779" t="str">
            <v>Summer</v>
          </cell>
          <cell r="K5779" t="str">
            <v>Off Peak</v>
          </cell>
          <cell r="O5779" t="str">
            <v>N/A</v>
          </cell>
          <cell r="T5779">
            <v>-885724.45877899998</v>
          </cell>
        </row>
        <row r="5780">
          <cell r="F5780" t="str">
            <v>SB</v>
          </cell>
          <cell r="G5780" t="str">
            <v>RS</v>
          </cell>
          <cell r="I5780" t="str">
            <v>Energy</v>
          </cell>
          <cell r="J5780" t="str">
            <v>Winter</v>
          </cell>
          <cell r="K5780" t="str">
            <v>Part Peak</v>
          </cell>
          <cell r="O5780" t="str">
            <v>N/A</v>
          </cell>
          <cell r="T5780">
            <v>258811.45472000001</v>
          </cell>
        </row>
        <row r="5781">
          <cell r="F5781" t="str">
            <v>SB</v>
          </cell>
          <cell r="G5781" t="str">
            <v>RS</v>
          </cell>
          <cell r="I5781" t="str">
            <v>Energy</v>
          </cell>
          <cell r="J5781" t="str">
            <v>Winter</v>
          </cell>
          <cell r="K5781" t="str">
            <v>Off Peak</v>
          </cell>
          <cell r="O5781" t="str">
            <v>N/A</v>
          </cell>
          <cell r="T5781">
            <v>360322.21990400006</v>
          </cell>
        </row>
        <row r="5782">
          <cell r="F5782" t="str">
            <v>SB</v>
          </cell>
          <cell r="G5782" t="str">
            <v>RS</v>
          </cell>
          <cell r="I5782" t="str">
            <v>Energy</v>
          </cell>
          <cell r="J5782" t="str">
            <v>Winter</v>
          </cell>
          <cell r="K5782" t="str">
            <v>Super Off</v>
          </cell>
          <cell r="O5782" t="str">
            <v>N/A</v>
          </cell>
          <cell r="T5782">
            <v>-1034770.5953020001</v>
          </cell>
        </row>
        <row r="5783">
          <cell r="F5783" t="str">
            <v>SB</v>
          </cell>
          <cell r="G5783" t="str">
            <v>RS</v>
          </cell>
          <cell r="I5783" t="str">
            <v>Energy</v>
          </cell>
          <cell r="J5783" t="str">
            <v>Summer</v>
          </cell>
          <cell r="K5783" t="str">
            <v>Peak</v>
          </cell>
          <cell r="O5783" t="str">
            <v>N/A</v>
          </cell>
          <cell r="T5783">
            <v>35654396.280472003</v>
          </cell>
        </row>
        <row r="5784">
          <cell r="F5784" t="str">
            <v>SB</v>
          </cell>
          <cell r="G5784" t="str">
            <v>RS</v>
          </cell>
          <cell r="I5784" t="str">
            <v>Energy</v>
          </cell>
          <cell r="J5784" t="str">
            <v>Summer</v>
          </cell>
          <cell r="K5784" t="str">
            <v>Part Peak</v>
          </cell>
          <cell r="O5784" t="str">
            <v>N/A</v>
          </cell>
          <cell r="T5784">
            <v>30749685.440711003</v>
          </cell>
        </row>
        <row r="5785">
          <cell r="F5785" t="str">
            <v>SB</v>
          </cell>
          <cell r="G5785" t="str">
            <v>RS</v>
          </cell>
          <cell r="I5785" t="str">
            <v>Energy</v>
          </cell>
          <cell r="J5785" t="str">
            <v>Summer</v>
          </cell>
          <cell r="K5785" t="str">
            <v>Off Peak</v>
          </cell>
          <cell r="O5785" t="str">
            <v>N/A</v>
          </cell>
          <cell r="T5785">
            <v>126552815.12656301</v>
          </cell>
        </row>
        <row r="5786">
          <cell r="F5786" t="str">
            <v>SB</v>
          </cell>
          <cell r="G5786" t="str">
            <v>RS</v>
          </cell>
          <cell r="I5786" t="str">
            <v>Energy</v>
          </cell>
          <cell r="J5786" t="str">
            <v>Winter</v>
          </cell>
          <cell r="K5786" t="str">
            <v>Part Peak</v>
          </cell>
          <cell r="O5786" t="str">
            <v>N/A</v>
          </cell>
          <cell r="T5786">
            <v>78776428.704530999</v>
          </cell>
        </row>
        <row r="5787">
          <cell r="F5787" t="str">
            <v>SB</v>
          </cell>
          <cell r="G5787" t="str">
            <v>RS</v>
          </cell>
          <cell r="I5787" t="str">
            <v>Energy</v>
          </cell>
          <cell r="J5787" t="str">
            <v>Winter</v>
          </cell>
          <cell r="K5787" t="str">
            <v>Off Peak</v>
          </cell>
          <cell r="O5787" t="str">
            <v>N/A</v>
          </cell>
          <cell r="T5787">
            <v>291461893.21496499</v>
          </cell>
        </row>
        <row r="5788">
          <cell r="F5788" t="str">
            <v>SB</v>
          </cell>
          <cell r="G5788" t="str">
            <v>RS</v>
          </cell>
          <cell r="I5788" t="str">
            <v>Energy</v>
          </cell>
          <cell r="J5788" t="str">
            <v>Winter</v>
          </cell>
          <cell r="K5788" t="str">
            <v>Super Off</v>
          </cell>
          <cell r="O5788" t="str">
            <v>N/A</v>
          </cell>
          <cell r="T5788">
            <v>37580016.456679001</v>
          </cell>
        </row>
        <row r="5789">
          <cell r="F5789" t="str">
            <v>SB</v>
          </cell>
          <cell r="G5789" t="str">
            <v>RS</v>
          </cell>
          <cell r="I5789" t="str">
            <v>Reservation</v>
          </cell>
          <cell r="J5789" t="str">
            <v>Summer</v>
          </cell>
          <cell r="K5789" t="str">
            <v>Reservation Capacity kW</v>
          </cell>
          <cell r="O5789" t="str">
            <v>N/A</v>
          </cell>
          <cell r="T5789">
            <v>112543.10676445</v>
          </cell>
        </row>
        <row r="5790">
          <cell r="F5790" t="str">
            <v>SB</v>
          </cell>
          <cell r="G5790" t="str">
            <v>RS</v>
          </cell>
          <cell r="I5790" t="str">
            <v>Reservation</v>
          </cell>
          <cell r="J5790" t="str">
            <v>Winter</v>
          </cell>
          <cell r="K5790" t="str">
            <v>Reservation Capacity kW</v>
          </cell>
          <cell r="O5790" t="str">
            <v>N/A</v>
          </cell>
          <cell r="T5790">
            <v>231690.99476924998</v>
          </cell>
        </row>
        <row r="5791">
          <cell r="F5791" t="str">
            <v>SB</v>
          </cell>
          <cell r="G5791" t="str">
            <v>RS</v>
          </cell>
          <cell r="I5791" t="str">
            <v>Reservation</v>
          </cell>
          <cell r="J5791" t="str">
            <v>Summer</v>
          </cell>
          <cell r="K5791" t="str">
            <v>Reservation Capacity kW</v>
          </cell>
          <cell r="O5791" t="str">
            <v>N/A</v>
          </cell>
          <cell r="T5791">
            <v>8806.6086858500003</v>
          </cell>
        </row>
        <row r="5792">
          <cell r="F5792" t="str">
            <v>SB</v>
          </cell>
          <cell r="G5792" t="str">
            <v>RS</v>
          </cell>
          <cell r="I5792" t="str">
            <v>Reservation</v>
          </cell>
          <cell r="J5792" t="str">
            <v>Winter</v>
          </cell>
          <cell r="K5792" t="str">
            <v>Reservation Capacity kW</v>
          </cell>
          <cell r="O5792" t="str">
            <v>N/A</v>
          </cell>
          <cell r="T5792">
            <v>17602.537660599999</v>
          </cell>
        </row>
        <row r="5793">
          <cell r="F5793" t="str">
            <v>SB</v>
          </cell>
          <cell r="G5793" t="str">
            <v>RS</v>
          </cell>
          <cell r="I5793" t="str">
            <v>Reservation</v>
          </cell>
          <cell r="J5793" t="str">
            <v>Summer</v>
          </cell>
          <cell r="K5793" t="str">
            <v>Reservation Capacity kW</v>
          </cell>
          <cell r="O5793" t="str">
            <v>N/A</v>
          </cell>
          <cell r="T5793">
            <v>2269635.3007194498</v>
          </cell>
        </row>
        <row r="5794">
          <cell r="F5794" t="str">
            <v>SB</v>
          </cell>
          <cell r="G5794" t="str">
            <v>RS</v>
          </cell>
          <cell r="I5794" t="str">
            <v>Reservation</v>
          </cell>
          <cell r="J5794" t="str">
            <v>Winter</v>
          </cell>
          <cell r="K5794" t="str">
            <v>Reservation Capacity kW</v>
          </cell>
          <cell r="O5794" t="str">
            <v>N/A</v>
          </cell>
          <cell r="T5794">
            <v>4281254.5941613</v>
          </cell>
        </row>
        <row r="5795">
          <cell r="F5795" t="str">
            <v>SB</v>
          </cell>
          <cell r="G5795" t="str">
            <v>TRA</v>
          </cell>
          <cell r="I5795" t="str">
            <v>Energy</v>
          </cell>
          <cell r="J5795" t="str">
            <v>Summer</v>
          </cell>
          <cell r="K5795" t="str">
            <v>Off Peak</v>
          </cell>
          <cell r="O5795" t="str">
            <v>N/A</v>
          </cell>
          <cell r="T5795">
            <v>2562302.0736690001</v>
          </cell>
        </row>
        <row r="5796">
          <cell r="F5796" t="str">
            <v>SB</v>
          </cell>
          <cell r="G5796" t="str">
            <v>TRA</v>
          </cell>
          <cell r="I5796" t="str">
            <v>Energy</v>
          </cell>
          <cell r="J5796" t="str">
            <v>Summer</v>
          </cell>
          <cell r="K5796" t="str">
            <v>Part Peak</v>
          </cell>
          <cell r="O5796" t="str">
            <v>N/A</v>
          </cell>
          <cell r="T5796">
            <v>969251.75463400001</v>
          </cell>
        </row>
        <row r="5797">
          <cell r="F5797" t="str">
            <v>SB</v>
          </cell>
          <cell r="G5797" t="str">
            <v>TRA</v>
          </cell>
          <cell r="I5797" t="str">
            <v>Energy</v>
          </cell>
          <cell r="J5797" t="str">
            <v>Summer</v>
          </cell>
          <cell r="K5797" t="str">
            <v>Peak</v>
          </cell>
          <cell r="O5797" t="str">
            <v>N/A</v>
          </cell>
          <cell r="T5797">
            <v>1182251.9049729998</v>
          </cell>
        </row>
        <row r="5798">
          <cell r="F5798" t="str">
            <v>SB</v>
          </cell>
          <cell r="G5798" t="str">
            <v>TRA</v>
          </cell>
          <cell r="I5798" t="str">
            <v>Energy</v>
          </cell>
          <cell r="J5798" t="str">
            <v>Winter</v>
          </cell>
          <cell r="K5798" t="str">
            <v>Off Peak</v>
          </cell>
          <cell r="O5798" t="str">
            <v>N/A</v>
          </cell>
          <cell r="T5798">
            <v>3531780.2450310001</v>
          </cell>
        </row>
        <row r="5799">
          <cell r="F5799" t="str">
            <v>SB</v>
          </cell>
          <cell r="G5799" t="str">
            <v>TRA</v>
          </cell>
          <cell r="I5799" t="str">
            <v>Energy</v>
          </cell>
          <cell r="J5799" t="str">
            <v>Winter</v>
          </cell>
          <cell r="K5799" t="str">
            <v>Part Peak</v>
          </cell>
          <cell r="O5799" t="str">
            <v>N/A</v>
          </cell>
          <cell r="T5799">
            <v>1325327.055649</v>
          </cell>
        </row>
        <row r="5800">
          <cell r="F5800" t="str">
            <v>SB</v>
          </cell>
          <cell r="G5800" t="str">
            <v>TRA</v>
          </cell>
          <cell r="I5800" t="str">
            <v>Energy</v>
          </cell>
          <cell r="J5800" t="str">
            <v>Winter</v>
          </cell>
          <cell r="K5800" t="str">
            <v>Super Off</v>
          </cell>
          <cell r="O5800" t="str">
            <v>N/A</v>
          </cell>
          <cell r="T5800">
            <v>640578.76079600002</v>
          </cell>
        </row>
        <row r="5801">
          <cell r="F5801" t="str">
            <v>SB</v>
          </cell>
          <cell r="G5801" t="str">
            <v>TRA</v>
          </cell>
          <cell r="I5801" t="str">
            <v>Energy</v>
          </cell>
          <cell r="J5801" t="str">
            <v>Summer</v>
          </cell>
          <cell r="K5801" t="str">
            <v>Off Peak</v>
          </cell>
          <cell r="O5801" t="str">
            <v>N/A</v>
          </cell>
          <cell r="T5801">
            <v>2562302.0736690001</v>
          </cell>
        </row>
        <row r="5802">
          <cell r="F5802" t="str">
            <v>SB</v>
          </cell>
          <cell r="G5802" t="str">
            <v>TRA</v>
          </cell>
          <cell r="I5802" t="str">
            <v>Energy</v>
          </cell>
          <cell r="J5802" t="str">
            <v>Summer</v>
          </cell>
          <cell r="K5802" t="str">
            <v>Part Peak</v>
          </cell>
          <cell r="O5802" t="str">
            <v>N/A</v>
          </cell>
          <cell r="T5802">
            <v>969251.75463400001</v>
          </cell>
        </row>
        <row r="5803">
          <cell r="F5803" t="str">
            <v>SB</v>
          </cell>
          <cell r="G5803" t="str">
            <v>TRA</v>
          </cell>
          <cell r="I5803" t="str">
            <v>Energy</v>
          </cell>
          <cell r="J5803" t="str">
            <v>Summer</v>
          </cell>
          <cell r="K5803" t="str">
            <v>Peak</v>
          </cell>
          <cell r="O5803" t="str">
            <v>N/A</v>
          </cell>
          <cell r="T5803">
            <v>1182251.9049729998</v>
          </cell>
        </row>
        <row r="5804">
          <cell r="F5804" t="str">
            <v>SB</v>
          </cell>
          <cell r="G5804" t="str">
            <v>TRA</v>
          </cell>
          <cell r="I5804" t="str">
            <v>Energy</v>
          </cell>
          <cell r="J5804" t="str">
            <v>Winter</v>
          </cell>
          <cell r="K5804" t="str">
            <v>Off Peak</v>
          </cell>
          <cell r="O5804" t="str">
            <v>N/A</v>
          </cell>
          <cell r="T5804">
            <v>3531780.2450310001</v>
          </cell>
        </row>
        <row r="5805">
          <cell r="F5805" t="str">
            <v>SB</v>
          </cell>
          <cell r="G5805" t="str">
            <v>TRA</v>
          </cell>
          <cell r="I5805" t="str">
            <v>Energy</v>
          </cell>
          <cell r="J5805" t="str">
            <v>Winter</v>
          </cell>
          <cell r="K5805" t="str">
            <v>Part Peak</v>
          </cell>
          <cell r="O5805" t="str">
            <v>N/A</v>
          </cell>
          <cell r="T5805">
            <v>1325327.055649</v>
          </cell>
        </row>
        <row r="5806">
          <cell r="F5806" t="str">
            <v>SB</v>
          </cell>
          <cell r="G5806" t="str">
            <v>TRA</v>
          </cell>
          <cell r="I5806" t="str">
            <v>Energy</v>
          </cell>
          <cell r="J5806" t="str">
            <v>Winter</v>
          </cell>
          <cell r="K5806" t="str">
            <v>Super Off</v>
          </cell>
          <cell r="O5806" t="str">
            <v>N/A</v>
          </cell>
          <cell r="T5806">
            <v>640578.76079600002</v>
          </cell>
        </row>
        <row r="5807">
          <cell r="F5807" t="str">
            <v>SB</v>
          </cell>
          <cell r="G5807" t="str">
            <v>TRA</v>
          </cell>
          <cell r="I5807" t="str">
            <v>Energy</v>
          </cell>
          <cell r="J5807" t="str">
            <v>Summer</v>
          </cell>
          <cell r="K5807" t="str">
            <v>Off Peak</v>
          </cell>
          <cell r="O5807" t="str">
            <v>N/A</v>
          </cell>
          <cell r="T5807">
            <v>2562302.0736690001</v>
          </cell>
        </row>
        <row r="5808">
          <cell r="F5808" t="str">
            <v>SB</v>
          </cell>
          <cell r="G5808" t="str">
            <v>TRA</v>
          </cell>
          <cell r="I5808" t="str">
            <v>Energy</v>
          </cell>
          <cell r="J5808" t="str">
            <v>Summer</v>
          </cell>
          <cell r="K5808" t="str">
            <v>Part Peak</v>
          </cell>
          <cell r="O5808" t="str">
            <v>N/A</v>
          </cell>
          <cell r="T5808">
            <v>969251.75463400001</v>
          </cell>
        </row>
        <row r="5809">
          <cell r="F5809" t="str">
            <v>SB</v>
          </cell>
          <cell r="G5809" t="str">
            <v>TRA</v>
          </cell>
          <cell r="I5809" t="str">
            <v>Energy</v>
          </cell>
          <cell r="J5809" t="str">
            <v>Summer</v>
          </cell>
          <cell r="K5809" t="str">
            <v>Peak</v>
          </cell>
          <cell r="O5809" t="str">
            <v>N/A</v>
          </cell>
          <cell r="T5809">
            <v>1182251.9049729998</v>
          </cell>
        </row>
        <row r="5810">
          <cell r="F5810" t="str">
            <v>SB</v>
          </cell>
          <cell r="G5810" t="str">
            <v>TRA</v>
          </cell>
          <cell r="I5810" t="str">
            <v>Energy</v>
          </cell>
          <cell r="J5810" t="str">
            <v>Winter</v>
          </cell>
          <cell r="K5810" t="str">
            <v>Off Peak</v>
          </cell>
          <cell r="O5810" t="str">
            <v>N/A</v>
          </cell>
          <cell r="T5810">
            <v>3531780.2450310001</v>
          </cell>
        </row>
        <row r="5811">
          <cell r="F5811" t="str">
            <v>SB</v>
          </cell>
          <cell r="G5811" t="str">
            <v>TRA</v>
          </cell>
          <cell r="I5811" t="str">
            <v>Energy</v>
          </cell>
          <cell r="J5811" t="str">
            <v>Winter</v>
          </cell>
          <cell r="K5811" t="str">
            <v>Part Peak</v>
          </cell>
          <cell r="O5811" t="str">
            <v>N/A</v>
          </cell>
          <cell r="T5811">
            <v>1325327.055649</v>
          </cell>
        </row>
        <row r="5812">
          <cell r="F5812" t="str">
            <v>SB</v>
          </cell>
          <cell r="G5812" t="str">
            <v>TRA</v>
          </cell>
          <cell r="I5812" t="str">
            <v>Energy</v>
          </cell>
          <cell r="J5812" t="str">
            <v>Winter</v>
          </cell>
          <cell r="K5812" t="str">
            <v>Super Off</v>
          </cell>
          <cell r="O5812" t="str">
            <v>N/A</v>
          </cell>
          <cell r="T5812">
            <v>640578.76079600002</v>
          </cell>
        </row>
        <row r="5813">
          <cell r="F5813" t="str">
            <v>SB</v>
          </cell>
          <cell r="G5813" t="str">
            <v>TRA</v>
          </cell>
          <cell r="I5813" t="str">
            <v>Energy</v>
          </cell>
          <cell r="J5813" t="str">
            <v>Summer</v>
          </cell>
          <cell r="K5813" t="str">
            <v>Off Peak</v>
          </cell>
          <cell r="O5813" t="str">
            <v>N/A</v>
          </cell>
          <cell r="T5813">
            <v>-885724.45877899998</v>
          </cell>
        </row>
        <row r="5814">
          <cell r="F5814" t="str">
            <v>SB</v>
          </cell>
          <cell r="G5814" t="str">
            <v>TRA</v>
          </cell>
          <cell r="I5814" t="str">
            <v>Energy</v>
          </cell>
          <cell r="J5814" t="str">
            <v>Summer</v>
          </cell>
          <cell r="K5814" t="str">
            <v>Part Peak</v>
          </cell>
          <cell r="O5814" t="str">
            <v>N/A</v>
          </cell>
          <cell r="T5814">
            <v>-293395.315947</v>
          </cell>
        </row>
        <row r="5815">
          <cell r="F5815" t="str">
            <v>SB</v>
          </cell>
          <cell r="G5815" t="str">
            <v>TRA</v>
          </cell>
          <cell r="I5815" t="str">
            <v>Energy</v>
          </cell>
          <cell r="J5815" t="str">
            <v>Summer</v>
          </cell>
          <cell r="K5815" t="str">
            <v>Peak</v>
          </cell>
          <cell r="O5815" t="str">
            <v>N/A</v>
          </cell>
          <cell r="T5815">
            <v>-473333.57928800001</v>
          </cell>
        </row>
        <row r="5816">
          <cell r="F5816" t="str">
            <v>SB</v>
          </cell>
          <cell r="G5816" t="str">
            <v>TRA</v>
          </cell>
          <cell r="I5816" t="str">
            <v>Energy</v>
          </cell>
          <cell r="J5816" t="str">
            <v>Winter</v>
          </cell>
          <cell r="K5816" t="str">
            <v>Off Peak</v>
          </cell>
          <cell r="O5816" t="str">
            <v>N/A</v>
          </cell>
          <cell r="T5816">
            <v>360322.21990400006</v>
          </cell>
        </row>
        <row r="5817">
          <cell r="F5817" t="str">
            <v>SB</v>
          </cell>
          <cell r="G5817" t="str">
            <v>TRA</v>
          </cell>
          <cell r="I5817" t="str">
            <v>Energy</v>
          </cell>
          <cell r="J5817" t="str">
            <v>Winter</v>
          </cell>
          <cell r="K5817" t="str">
            <v>Part Peak</v>
          </cell>
          <cell r="O5817" t="str">
            <v>N/A</v>
          </cell>
          <cell r="T5817">
            <v>258811.45472000001</v>
          </cell>
        </row>
        <row r="5818">
          <cell r="F5818" t="str">
            <v>SB</v>
          </cell>
          <cell r="G5818" t="str">
            <v>TRA</v>
          </cell>
          <cell r="I5818" t="str">
            <v>Energy</v>
          </cell>
          <cell r="J5818" t="str">
            <v>Winter</v>
          </cell>
          <cell r="K5818" t="str">
            <v>Super Off</v>
          </cell>
          <cell r="O5818" t="str">
            <v>N/A</v>
          </cell>
          <cell r="T5818">
            <v>-1034770.5953020001</v>
          </cell>
        </row>
        <row r="5819">
          <cell r="F5819" t="str">
            <v>SB</v>
          </cell>
          <cell r="G5819" t="str">
            <v>TRA</v>
          </cell>
          <cell r="I5819" t="str">
            <v>Energy</v>
          </cell>
          <cell r="J5819" t="str">
            <v>Summer</v>
          </cell>
          <cell r="K5819" t="str">
            <v>Off Peak</v>
          </cell>
          <cell r="O5819" t="str">
            <v>N/A</v>
          </cell>
          <cell r="T5819">
            <v>-885724.45877899998</v>
          </cell>
        </row>
        <row r="5820">
          <cell r="F5820" t="str">
            <v>SB</v>
          </cell>
          <cell r="G5820" t="str">
            <v>TRA</v>
          </cell>
          <cell r="I5820" t="str">
            <v>Energy</v>
          </cell>
          <cell r="J5820" t="str">
            <v>Summer</v>
          </cell>
          <cell r="K5820" t="str">
            <v>Part Peak</v>
          </cell>
          <cell r="O5820" t="str">
            <v>N/A</v>
          </cell>
          <cell r="T5820">
            <v>-293395.315947</v>
          </cell>
        </row>
        <row r="5821">
          <cell r="F5821" t="str">
            <v>SB</v>
          </cell>
          <cell r="G5821" t="str">
            <v>TRA</v>
          </cell>
          <cell r="I5821" t="str">
            <v>Energy</v>
          </cell>
          <cell r="J5821" t="str">
            <v>Summer</v>
          </cell>
          <cell r="K5821" t="str">
            <v>Peak</v>
          </cell>
          <cell r="O5821" t="str">
            <v>N/A</v>
          </cell>
          <cell r="T5821">
            <v>-473333.57928800001</v>
          </cell>
        </row>
        <row r="5822">
          <cell r="F5822" t="str">
            <v>SB</v>
          </cell>
          <cell r="G5822" t="str">
            <v>TRA</v>
          </cell>
          <cell r="I5822" t="str">
            <v>Energy</v>
          </cell>
          <cell r="J5822" t="str">
            <v>Winter</v>
          </cell>
          <cell r="K5822" t="str">
            <v>Off Peak</v>
          </cell>
          <cell r="O5822" t="str">
            <v>N/A</v>
          </cell>
          <cell r="T5822">
            <v>360322.21990400006</v>
          </cell>
        </row>
        <row r="5823">
          <cell r="F5823" t="str">
            <v>SB</v>
          </cell>
          <cell r="G5823" t="str">
            <v>TRA</v>
          </cell>
          <cell r="I5823" t="str">
            <v>Energy</v>
          </cell>
          <cell r="J5823" t="str">
            <v>Winter</v>
          </cell>
          <cell r="K5823" t="str">
            <v>Part Peak</v>
          </cell>
          <cell r="O5823" t="str">
            <v>N/A</v>
          </cell>
          <cell r="T5823">
            <v>258811.45472000001</v>
          </cell>
        </row>
        <row r="5824">
          <cell r="F5824" t="str">
            <v>SB</v>
          </cell>
          <cell r="G5824" t="str">
            <v>TRA</v>
          </cell>
          <cell r="I5824" t="str">
            <v>Energy</v>
          </cell>
          <cell r="J5824" t="str">
            <v>Winter</v>
          </cell>
          <cell r="K5824" t="str">
            <v>Super Off</v>
          </cell>
          <cell r="O5824" t="str">
            <v>N/A</v>
          </cell>
          <cell r="T5824">
            <v>-1034770.5953020001</v>
          </cell>
        </row>
        <row r="5825">
          <cell r="F5825" t="str">
            <v>SB</v>
          </cell>
          <cell r="G5825" t="str">
            <v>TRA</v>
          </cell>
          <cell r="I5825" t="str">
            <v>Energy</v>
          </cell>
          <cell r="J5825" t="str">
            <v>Summer</v>
          </cell>
          <cell r="K5825" t="str">
            <v>Off Peak</v>
          </cell>
          <cell r="O5825" t="str">
            <v>N/A</v>
          </cell>
          <cell r="T5825">
            <v>-885724.45877899998</v>
          </cell>
        </row>
        <row r="5826">
          <cell r="F5826" t="str">
            <v>SB</v>
          </cell>
          <cell r="G5826" t="str">
            <v>TRA</v>
          </cell>
          <cell r="I5826" t="str">
            <v>Energy</v>
          </cell>
          <cell r="J5826" t="str">
            <v>Summer</v>
          </cell>
          <cell r="K5826" t="str">
            <v>Part Peak</v>
          </cell>
          <cell r="O5826" t="str">
            <v>N/A</v>
          </cell>
          <cell r="T5826">
            <v>-293395.315947</v>
          </cell>
        </row>
        <row r="5827">
          <cell r="F5827" t="str">
            <v>SB</v>
          </cell>
          <cell r="G5827" t="str">
            <v>TRA</v>
          </cell>
          <cell r="I5827" t="str">
            <v>Energy</v>
          </cell>
          <cell r="J5827" t="str">
            <v>Summer</v>
          </cell>
          <cell r="K5827" t="str">
            <v>Peak</v>
          </cell>
          <cell r="O5827" t="str">
            <v>N/A</v>
          </cell>
          <cell r="T5827">
            <v>-473333.57928800001</v>
          </cell>
        </row>
        <row r="5828">
          <cell r="F5828" t="str">
            <v>SB</v>
          </cell>
          <cell r="G5828" t="str">
            <v>TRA</v>
          </cell>
          <cell r="I5828" t="str">
            <v>Energy</v>
          </cell>
          <cell r="J5828" t="str">
            <v>Winter</v>
          </cell>
          <cell r="K5828" t="str">
            <v>Off Peak</v>
          </cell>
          <cell r="O5828" t="str">
            <v>N/A</v>
          </cell>
          <cell r="T5828">
            <v>360322.21990400006</v>
          </cell>
        </row>
        <row r="5829">
          <cell r="F5829" t="str">
            <v>SB</v>
          </cell>
          <cell r="G5829" t="str">
            <v>TRA</v>
          </cell>
          <cell r="I5829" t="str">
            <v>Energy</v>
          </cell>
          <cell r="J5829" t="str">
            <v>Winter</v>
          </cell>
          <cell r="K5829" t="str">
            <v>Part Peak</v>
          </cell>
          <cell r="O5829" t="str">
            <v>N/A</v>
          </cell>
          <cell r="T5829">
            <v>258811.45472000001</v>
          </cell>
        </row>
        <row r="5830">
          <cell r="F5830" t="str">
            <v>SB</v>
          </cell>
          <cell r="G5830" t="str">
            <v>TRA</v>
          </cell>
          <cell r="I5830" t="str">
            <v>Energy</v>
          </cell>
          <cell r="J5830" t="str">
            <v>Winter</v>
          </cell>
          <cell r="K5830" t="str">
            <v>Super Off</v>
          </cell>
          <cell r="O5830" t="str">
            <v>N/A</v>
          </cell>
          <cell r="T5830">
            <v>-1034770.5953020001</v>
          </cell>
        </row>
        <row r="5831">
          <cell r="F5831" t="str">
            <v>SB</v>
          </cell>
          <cell r="G5831" t="str">
            <v>TRA</v>
          </cell>
          <cell r="I5831" t="str">
            <v>Energy</v>
          </cell>
          <cell r="J5831" t="str">
            <v>Summer</v>
          </cell>
          <cell r="K5831" t="str">
            <v>Off Peak</v>
          </cell>
          <cell r="O5831" t="str">
            <v>N/A</v>
          </cell>
          <cell r="T5831">
            <v>126552815.12656301</v>
          </cell>
        </row>
        <row r="5832">
          <cell r="F5832" t="str">
            <v>SB</v>
          </cell>
          <cell r="G5832" t="str">
            <v>TRA</v>
          </cell>
          <cell r="I5832" t="str">
            <v>Energy</v>
          </cell>
          <cell r="J5832" t="str">
            <v>Summer</v>
          </cell>
          <cell r="K5832" t="str">
            <v>Part Peak</v>
          </cell>
          <cell r="O5832" t="str">
            <v>N/A</v>
          </cell>
          <cell r="T5832">
            <v>30749685.440711003</v>
          </cell>
        </row>
        <row r="5833">
          <cell r="F5833" t="str">
            <v>SB</v>
          </cell>
          <cell r="G5833" t="str">
            <v>TRA</v>
          </cell>
          <cell r="I5833" t="str">
            <v>Energy</v>
          </cell>
          <cell r="J5833" t="str">
            <v>Summer</v>
          </cell>
          <cell r="K5833" t="str">
            <v>Peak</v>
          </cell>
          <cell r="O5833" t="str">
            <v>N/A</v>
          </cell>
          <cell r="T5833">
            <v>35654396.280472003</v>
          </cell>
        </row>
        <row r="5834">
          <cell r="F5834" t="str">
            <v>SB</v>
          </cell>
          <cell r="G5834" t="str">
            <v>TRA</v>
          </cell>
          <cell r="I5834" t="str">
            <v>Energy</v>
          </cell>
          <cell r="J5834" t="str">
            <v>Winter</v>
          </cell>
          <cell r="K5834" t="str">
            <v>Off Peak</v>
          </cell>
          <cell r="O5834" t="str">
            <v>N/A</v>
          </cell>
          <cell r="T5834">
            <v>291461893.21496499</v>
          </cell>
        </row>
        <row r="5835">
          <cell r="F5835" t="str">
            <v>SB</v>
          </cell>
          <cell r="G5835" t="str">
            <v>TRA</v>
          </cell>
          <cell r="I5835" t="str">
            <v>Energy</v>
          </cell>
          <cell r="J5835" t="str">
            <v>Winter</v>
          </cell>
          <cell r="K5835" t="str">
            <v>Part Peak</v>
          </cell>
          <cell r="O5835" t="str">
            <v>N/A</v>
          </cell>
          <cell r="T5835">
            <v>78776428.704530999</v>
          </cell>
        </row>
        <row r="5836">
          <cell r="F5836" t="str">
            <v>SB</v>
          </cell>
          <cell r="G5836" t="str">
            <v>TRA</v>
          </cell>
          <cell r="I5836" t="str">
            <v>Energy</v>
          </cell>
          <cell r="J5836" t="str">
            <v>Winter</v>
          </cell>
          <cell r="K5836" t="str">
            <v>Super Off</v>
          </cell>
          <cell r="O5836" t="str">
            <v>N/A</v>
          </cell>
          <cell r="T5836">
            <v>37580016.456679001</v>
          </cell>
        </row>
        <row r="5837">
          <cell r="F5837" t="str">
            <v>SB</v>
          </cell>
          <cell r="G5837" t="str">
            <v>TRA</v>
          </cell>
          <cell r="I5837" t="str">
            <v>Energy</v>
          </cell>
          <cell r="J5837" t="str">
            <v>Summer</v>
          </cell>
          <cell r="K5837" t="str">
            <v>Off Peak</v>
          </cell>
          <cell r="O5837" t="str">
            <v>N/A</v>
          </cell>
          <cell r="T5837">
            <v>126552815.12656301</v>
          </cell>
        </row>
        <row r="5838">
          <cell r="F5838" t="str">
            <v>SB</v>
          </cell>
          <cell r="G5838" t="str">
            <v>TRA</v>
          </cell>
          <cell r="I5838" t="str">
            <v>Energy</v>
          </cell>
          <cell r="J5838" t="str">
            <v>Summer</v>
          </cell>
          <cell r="K5838" t="str">
            <v>Part Peak</v>
          </cell>
          <cell r="O5838" t="str">
            <v>N/A</v>
          </cell>
          <cell r="T5838">
            <v>30749685.440711003</v>
          </cell>
        </row>
        <row r="5839">
          <cell r="F5839" t="str">
            <v>SB</v>
          </cell>
          <cell r="G5839" t="str">
            <v>TRA</v>
          </cell>
          <cell r="I5839" t="str">
            <v>Energy</v>
          </cell>
          <cell r="J5839" t="str">
            <v>Summer</v>
          </cell>
          <cell r="K5839" t="str">
            <v>Peak</v>
          </cell>
          <cell r="O5839" t="str">
            <v>N/A</v>
          </cell>
          <cell r="T5839">
            <v>35654396.280472003</v>
          </cell>
        </row>
        <row r="5840">
          <cell r="F5840" t="str">
            <v>SB</v>
          </cell>
          <cell r="G5840" t="str">
            <v>TRA</v>
          </cell>
          <cell r="I5840" t="str">
            <v>Energy</v>
          </cell>
          <cell r="J5840" t="str">
            <v>Winter</v>
          </cell>
          <cell r="K5840" t="str">
            <v>Off Peak</v>
          </cell>
          <cell r="O5840" t="str">
            <v>N/A</v>
          </cell>
          <cell r="T5840">
            <v>291461893.21496499</v>
          </cell>
        </row>
        <row r="5841">
          <cell r="F5841" t="str">
            <v>SB</v>
          </cell>
          <cell r="G5841" t="str">
            <v>TRA</v>
          </cell>
          <cell r="I5841" t="str">
            <v>Energy</v>
          </cell>
          <cell r="J5841" t="str">
            <v>Winter</v>
          </cell>
          <cell r="K5841" t="str">
            <v>Part Peak</v>
          </cell>
          <cell r="O5841" t="str">
            <v>N/A</v>
          </cell>
          <cell r="T5841">
            <v>78776428.704530999</v>
          </cell>
        </row>
        <row r="5842">
          <cell r="F5842" t="str">
            <v>SB</v>
          </cell>
          <cell r="G5842" t="str">
            <v>TRA</v>
          </cell>
          <cell r="I5842" t="str">
            <v>Energy</v>
          </cell>
          <cell r="J5842" t="str">
            <v>Winter</v>
          </cell>
          <cell r="K5842" t="str">
            <v>Super Off</v>
          </cell>
          <cell r="O5842" t="str">
            <v>N/A</v>
          </cell>
          <cell r="T5842">
            <v>37580016.456679001</v>
          </cell>
        </row>
        <row r="5843">
          <cell r="F5843" t="str">
            <v>SB</v>
          </cell>
          <cell r="G5843" t="str">
            <v>TRA</v>
          </cell>
          <cell r="I5843" t="str">
            <v>Energy</v>
          </cell>
          <cell r="J5843" t="str">
            <v>Summer</v>
          </cell>
          <cell r="K5843" t="str">
            <v>Off Peak</v>
          </cell>
          <cell r="O5843" t="str">
            <v>N/A</v>
          </cell>
          <cell r="T5843">
            <v>126552815.12656301</v>
          </cell>
        </row>
        <row r="5844">
          <cell r="F5844" t="str">
            <v>SB</v>
          </cell>
          <cell r="G5844" t="str">
            <v>TRA</v>
          </cell>
          <cell r="I5844" t="str">
            <v>Energy</v>
          </cell>
          <cell r="J5844" t="str">
            <v>Summer</v>
          </cell>
          <cell r="K5844" t="str">
            <v>Part Peak</v>
          </cell>
          <cell r="O5844" t="str">
            <v>N/A</v>
          </cell>
          <cell r="T5844">
            <v>30749685.440711003</v>
          </cell>
        </row>
        <row r="5845">
          <cell r="F5845" t="str">
            <v>SB</v>
          </cell>
          <cell r="G5845" t="str">
            <v>TRA</v>
          </cell>
          <cell r="I5845" t="str">
            <v>Energy</v>
          </cell>
          <cell r="J5845" t="str">
            <v>Summer</v>
          </cell>
          <cell r="K5845" t="str">
            <v>Peak</v>
          </cell>
          <cell r="O5845" t="str">
            <v>N/A</v>
          </cell>
          <cell r="T5845">
            <v>35654396.280472003</v>
          </cell>
        </row>
        <row r="5846">
          <cell r="F5846" t="str">
            <v>SB</v>
          </cell>
          <cell r="G5846" t="str">
            <v>TRA</v>
          </cell>
          <cell r="I5846" t="str">
            <v>Energy</v>
          </cell>
          <cell r="J5846" t="str">
            <v>Winter</v>
          </cell>
          <cell r="K5846" t="str">
            <v>Off Peak</v>
          </cell>
          <cell r="O5846" t="str">
            <v>N/A</v>
          </cell>
          <cell r="T5846">
            <v>291461893.21496499</v>
          </cell>
        </row>
        <row r="5847">
          <cell r="F5847" t="str">
            <v>SB</v>
          </cell>
          <cell r="G5847" t="str">
            <v>TRA</v>
          </cell>
          <cell r="I5847" t="str">
            <v>Energy</v>
          </cell>
          <cell r="J5847" t="str">
            <v>Winter</v>
          </cell>
          <cell r="K5847" t="str">
            <v>Part Peak</v>
          </cell>
          <cell r="O5847" t="str">
            <v>N/A</v>
          </cell>
          <cell r="T5847">
            <v>78776428.704530999</v>
          </cell>
        </row>
        <row r="5848">
          <cell r="F5848" t="str">
            <v>SB</v>
          </cell>
          <cell r="G5848" t="str">
            <v>TRA</v>
          </cell>
          <cell r="I5848" t="str">
            <v>Energy</v>
          </cell>
          <cell r="J5848" t="str">
            <v>Winter</v>
          </cell>
          <cell r="K5848" t="str">
            <v>Super Off</v>
          </cell>
          <cell r="O5848" t="str">
            <v>N/A</v>
          </cell>
          <cell r="T5848">
            <v>37580016.456679001</v>
          </cell>
        </row>
        <row r="5849">
          <cell r="F5849" t="str">
            <v>SB</v>
          </cell>
          <cell r="G5849" t="str">
            <v>Trans</v>
          </cell>
          <cell r="I5849" t="str">
            <v>Energy</v>
          </cell>
          <cell r="J5849" t="str">
            <v>Summer</v>
          </cell>
          <cell r="K5849" t="str">
            <v>Off Peak</v>
          </cell>
          <cell r="O5849" t="str">
            <v>N/A</v>
          </cell>
          <cell r="T5849">
            <v>2562302.0736690001</v>
          </cell>
        </row>
        <row r="5850">
          <cell r="F5850" t="str">
            <v>SB</v>
          </cell>
          <cell r="G5850" t="str">
            <v>Trans</v>
          </cell>
          <cell r="I5850" t="str">
            <v>Energy</v>
          </cell>
          <cell r="J5850" t="str">
            <v>Summer</v>
          </cell>
          <cell r="K5850" t="str">
            <v>Part Peak</v>
          </cell>
          <cell r="O5850" t="str">
            <v>N/A</v>
          </cell>
          <cell r="T5850">
            <v>969251.75463400001</v>
          </cell>
        </row>
        <row r="5851">
          <cell r="F5851" t="str">
            <v>SB</v>
          </cell>
          <cell r="G5851" t="str">
            <v>Trans</v>
          </cell>
          <cell r="I5851" t="str">
            <v>Energy</v>
          </cell>
          <cell r="J5851" t="str">
            <v>Summer</v>
          </cell>
          <cell r="K5851" t="str">
            <v>Peak</v>
          </cell>
          <cell r="O5851" t="str">
            <v>N/A</v>
          </cell>
          <cell r="T5851">
            <v>1182251.9049729998</v>
          </cell>
        </row>
        <row r="5852">
          <cell r="F5852" t="str">
            <v>SB</v>
          </cell>
          <cell r="G5852" t="str">
            <v>Trans</v>
          </cell>
          <cell r="I5852" t="str">
            <v>Energy</v>
          </cell>
          <cell r="J5852" t="str">
            <v>Winter</v>
          </cell>
          <cell r="K5852" t="str">
            <v>Off Peak</v>
          </cell>
          <cell r="O5852" t="str">
            <v>N/A</v>
          </cell>
          <cell r="T5852">
            <v>3531780.2450310001</v>
          </cell>
        </row>
        <row r="5853">
          <cell r="F5853" t="str">
            <v>SB</v>
          </cell>
          <cell r="G5853" t="str">
            <v>Trans</v>
          </cell>
          <cell r="I5853" t="str">
            <v>Energy</v>
          </cell>
          <cell r="J5853" t="str">
            <v>Winter</v>
          </cell>
          <cell r="K5853" t="str">
            <v>Part Peak</v>
          </cell>
          <cell r="O5853" t="str">
            <v>N/A</v>
          </cell>
          <cell r="T5853">
            <v>1325327.055649</v>
          </cell>
        </row>
        <row r="5854">
          <cell r="F5854" t="str">
            <v>SB</v>
          </cell>
          <cell r="G5854" t="str">
            <v>Trans</v>
          </cell>
          <cell r="I5854" t="str">
            <v>Energy</v>
          </cell>
          <cell r="J5854" t="str">
            <v>Winter</v>
          </cell>
          <cell r="K5854" t="str">
            <v>Super Off</v>
          </cell>
          <cell r="O5854" t="str">
            <v>N/A</v>
          </cell>
          <cell r="T5854">
            <v>640578.76079600002</v>
          </cell>
        </row>
        <row r="5855">
          <cell r="F5855" t="str">
            <v>SB</v>
          </cell>
          <cell r="G5855" t="str">
            <v>Trans</v>
          </cell>
          <cell r="I5855" t="str">
            <v>Energy</v>
          </cell>
          <cell r="J5855" t="str">
            <v>Summer</v>
          </cell>
          <cell r="K5855" t="str">
            <v>Off Peak</v>
          </cell>
          <cell r="O5855" t="str">
            <v>N/A</v>
          </cell>
          <cell r="T5855">
            <v>-885724.45877899998</v>
          </cell>
        </row>
        <row r="5856">
          <cell r="F5856" t="str">
            <v>SB</v>
          </cell>
          <cell r="G5856" t="str">
            <v>Trans</v>
          </cell>
          <cell r="I5856" t="str">
            <v>Energy</v>
          </cell>
          <cell r="J5856" t="str">
            <v>Summer</v>
          </cell>
          <cell r="K5856" t="str">
            <v>Part Peak</v>
          </cell>
          <cell r="O5856" t="str">
            <v>N/A</v>
          </cell>
          <cell r="T5856">
            <v>-293395.315947</v>
          </cell>
        </row>
        <row r="5857">
          <cell r="F5857" t="str">
            <v>SB</v>
          </cell>
          <cell r="G5857" t="str">
            <v>Trans</v>
          </cell>
          <cell r="I5857" t="str">
            <v>Energy</v>
          </cell>
          <cell r="J5857" t="str">
            <v>Summer</v>
          </cell>
          <cell r="K5857" t="str">
            <v>Peak</v>
          </cell>
          <cell r="O5857" t="str">
            <v>N/A</v>
          </cell>
          <cell r="T5857">
            <v>-473333.57928800001</v>
          </cell>
        </row>
        <row r="5858">
          <cell r="F5858" t="str">
            <v>SB</v>
          </cell>
          <cell r="G5858" t="str">
            <v>Trans</v>
          </cell>
          <cell r="I5858" t="str">
            <v>Energy</v>
          </cell>
          <cell r="J5858" t="str">
            <v>Winter</v>
          </cell>
          <cell r="K5858" t="str">
            <v>Off Peak</v>
          </cell>
          <cell r="O5858" t="str">
            <v>N/A</v>
          </cell>
          <cell r="T5858">
            <v>360322.21990400006</v>
          </cell>
        </row>
        <row r="5859">
          <cell r="F5859" t="str">
            <v>SB</v>
          </cell>
          <cell r="G5859" t="str">
            <v>Trans</v>
          </cell>
          <cell r="I5859" t="str">
            <v>Energy</v>
          </cell>
          <cell r="J5859" t="str">
            <v>Winter</v>
          </cell>
          <cell r="K5859" t="str">
            <v>Part Peak</v>
          </cell>
          <cell r="O5859" t="str">
            <v>N/A</v>
          </cell>
          <cell r="T5859">
            <v>258811.45472000001</v>
          </cell>
        </row>
        <row r="5860">
          <cell r="F5860" t="str">
            <v>SB</v>
          </cell>
          <cell r="G5860" t="str">
            <v>Trans</v>
          </cell>
          <cell r="I5860" t="str">
            <v>Energy</v>
          </cell>
          <cell r="J5860" t="str">
            <v>Winter</v>
          </cell>
          <cell r="K5860" t="str">
            <v>Super Off</v>
          </cell>
          <cell r="O5860" t="str">
            <v>N/A</v>
          </cell>
          <cell r="T5860">
            <v>-1034770.5953020001</v>
          </cell>
        </row>
        <row r="5861">
          <cell r="F5861" t="str">
            <v>SB</v>
          </cell>
          <cell r="G5861" t="str">
            <v>Trans</v>
          </cell>
          <cell r="I5861" t="str">
            <v>Energy</v>
          </cell>
          <cell r="J5861" t="str">
            <v>Summer</v>
          </cell>
          <cell r="K5861" t="str">
            <v>Off Peak</v>
          </cell>
          <cell r="O5861" t="str">
            <v>N/A</v>
          </cell>
          <cell r="T5861">
            <v>126552815.12656301</v>
          </cell>
        </row>
        <row r="5862">
          <cell r="F5862" t="str">
            <v>SB</v>
          </cell>
          <cell r="G5862" t="str">
            <v>Trans</v>
          </cell>
          <cell r="I5862" t="str">
            <v>Energy</v>
          </cell>
          <cell r="J5862" t="str">
            <v>Summer</v>
          </cell>
          <cell r="K5862" t="str">
            <v>Part Peak</v>
          </cell>
          <cell r="O5862" t="str">
            <v>N/A</v>
          </cell>
          <cell r="T5862">
            <v>30749685.440711003</v>
          </cell>
        </row>
        <row r="5863">
          <cell r="F5863" t="str">
            <v>SB</v>
          </cell>
          <cell r="G5863" t="str">
            <v>Trans</v>
          </cell>
          <cell r="I5863" t="str">
            <v>Energy</v>
          </cell>
          <cell r="J5863" t="str">
            <v>Summer</v>
          </cell>
          <cell r="K5863" t="str">
            <v>Peak</v>
          </cell>
          <cell r="O5863" t="str">
            <v>N/A</v>
          </cell>
          <cell r="T5863">
            <v>35654396.280472003</v>
          </cell>
        </row>
        <row r="5864">
          <cell r="F5864" t="str">
            <v>SB</v>
          </cell>
          <cell r="G5864" t="str">
            <v>Trans</v>
          </cell>
          <cell r="I5864" t="str">
            <v>Energy</v>
          </cell>
          <cell r="J5864" t="str">
            <v>Winter</v>
          </cell>
          <cell r="K5864" t="str">
            <v>Off Peak</v>
          </cell>
          <cell r="O5864" t="str">
            <v>N/A</v>
          </cell>
          <cell r="T5864">
            <v>291461893.21496499</v>
          </cell>
        </row>
        <row r="5865">
          <cell r="F5865" t="str">
            <v>SB</v>
          </cell>
          <cell r="G5865" t="str">
            <v>Trans</v>
          </cell>
          <cell r="I5865" t="str">
            <v>Energy</v>
          </cell>
          <cell r="J5865" t="str">
            <v>Winter</v>
          </cell>
          <cell r="K5865" t="str">
            <v>Part Peak</v>
          </cell>
          <cell r="O5865" t="str">
            <v>N/A</v>
          </cell>
          <cell r="T5865">
            <v>78776428.704530999</v>
          </cell>
        </row>
        <row r="5866">
          <cell r="F5866" t="str">
            <v>SB</v>
          </cell>
          <cell r="G5866" t="str">
            <v>Trans</v>
          </cell>
          <cell r="I5866" t="str">
            <v>Energy</v>
          </cell>
          <cell r="J5866" t="str">
            <v>Winter</v>
          </cell>
          <cell r="K5866" t="str">
            <v>Super Off</v>
          </cell>
          <cell r="O5866" t="str">
            <v>N/A</v>
          </cell>
          <cell r="T5866">
            <v>37580016.456679001</v>
          </cell>
        </row>
        <row r="5867">
          <cell r="F5867" t="str">
            <v>SB</v>
          </cell>
          <cell r="G5867" t="str">
            <v>Trans</v>
          </cell>
          <cell r="I5867" t="str">
            <v>Reservation</v>
          </cell>
          <cell r="J5867" t="str">
            <v>Summer</v>
          </cell>
          <cell r="K5867" t="str">
            <v>Reservation Capacity kW</v>
          </cell>
          <cell r="O5867" t="str">
            <v>N/A</v>
          </cell>
          <cell r="T5867">
            <v>112543.10676445</v>
          </cell>
        </row>
        <row r="5868">
          <cell r="F5868" t="str">
            <v>SB</v>
          </cell>
          <cell r="G5868" t="str">
            <v>Trans</v>
          </cell>
          <cell r="I5868" t="str">
            <v>Reservation</v>
          </cell>
          <cell r="J5868" t="str">
            <v>Winter</v>
          </cell>
          <cell r="K5868" t="str">
            <v>Reservation Capacity kW</v>
          </cell>
          <cell r="O5868" t="str">
            <v>N/A</v>
          </cell>
          <cell r="T5868">
            <v>231690.99476924998</v>
          </cell>
        </row>
        <row r="5869">
          <cell r="F5869" t="str">
            <v>SB</v>
          </cell>
          <cell r="G5869" t="str">
            <v>Trans</v>
          </cell>
          <cell r="I5869" t="str">
            <v>Reservation</v>
          </cell>
          <cell r="J5869" t="str">
            <v>Summer</v>
          </cell>
          <cell r="K5869" t="str">
            <v>Reservation Capacity kW</v>
          </cell>
          <cell r="O5869" t="str">
            <v>N/A</v>
          </cell>
          <cell r="T5869">
            <v>8806.6086858500003</v>
          </cell>
        </row>
        <row r="5870">
          <cell r="F5870" t="str">
            <v>SB</v>
          </cell>
          <cell r="G5870" t="str">
            <v>Trans</v>
          </cell>
          <cell r="I5870" t="str">
            <v>Reservation</v>
          </cell>
          <cell r="J5870" t="str">
            <v>Winter</v>
          </cell>
          <cell r="K5870" t="str">
            <v>Reservation Capacity kW</v>
          </cell>
          <cell r="O5870" t="str">
            <v>N/A</v>
          </cell>
          <cell r="T5870">
            <v>17602.537660599999</v>
          </cell>
        </row>
        <row r="5871">
          <cell r="F5871" t="str">
            <v>SB</v>
          </cell>
          <cell r="G5871" t="str">
            <v>Trans</v>
          </cell>
          <cell r="I5871" t="str">
            <v>Reservation</v>
          </cell>
          <cell r="J5871" t="str">
            <v>Summer</v>
          </cell>
          <cell r="K5871" t="str">
            <v>Reservation Capacity kW</v>
          </cell>
          <cell r="O5871" t="str">
            <v>N/A</v>
          </cell>
          <cell r="T5871">
            <v>2269635.3007194498</v>
          </cell>
        </row>
        <row r="5872">
          <cell r="F5872" t="str">
            <v>SB</v>
          </cell>
          <cell r="G5872" t="str">
            <v>Trans</v>
          </cell>
          <cell r="I5872" t="str">
            <v>Reservation</v>
          </cell>
          <cell r="J5872" t="str">
            <v>Winter</v>
          </cell>
          <cell r="K5872" t="str">
            <v>Reservation Capacity kW</v>
          </cell>
          <cell r="O5872" t="str">
            <v>N/A</v>
          </cell>
          <cell r="T5872">
            <v>4281254.5941613</v>
          </cell>
        </row>
        <row r="5873">
          <cell r="F5873" t="str">
            <v>SB</v>
          </cell>
          <cell r="G5873" t="str">
            <v>RB</v>
          </cell>
          <cell r="I5873" t="str">
            <v>DL</v>
          </cell>
          <cell r="J5873" t="str">
            <v>N/A</v>
          </cell>
          <cell r="K5873" t="str">
            <v>N/A</v>
          </cell>
          <cell r="O5873" t="str">
            <v>N/A</v>
          </cell>
          <cell r="T5873">
            <v>0</v>
          </cell>
        </row>
        <row r="5874">
          <cell r="F5874" t="str">
            <v>SB</v>
          </cell>
          <cell r="G5874" t="str">
            <v>RB</v>
          </cell>
          <cell r="I5874" t="str">
            <v>DL</v>
          </cell>
          <cell r="J5874" t="str">
            <v>N/A</v>
          </cell>
          <cell r="K5874" t="str">
            <v>N/A</v>
          </cell>
          <cell r="O5874" t="str">
            <v>N/A</v>
          </cell>
          <cell r="T5874">
            <v>0</v>
          </cell>
        </row>
        <row r="5875">
          <cell r="F5875" t="str">
            <v>SB</v>
          </cell>
          <cell r="G5875" t="str">
            <v>RB</v>
          </cell>
          <cell r="I5875" t="str">
            <v>DL</v>
          </cell>
          <cell r="J5875" t="str">
            <v>N/A</v>
          </cell>
          <cell r="K5875" t="str">
            <v>N/A</v>
          </cell>
          <cell r="O5875" t="str">
            <v>N/A</v>
          </cell>
          <cell r="T5875">
            <v>0</v>
          </cell>
        </row>
        <row r="5876">
          <cell r="F5876" t="str">
            <v>SB</v>
          </cell>
          <cell r="G5876" t="str">
            <v>RB</v>
          </cell>
          <cell r="I5876" t="str">
            <v>Energy</v>
          </cell>
          <cell r="J5876" t="str">
            <v>Summer</v>
          </cell>
          <cell r="K5876" t="str">
            <v>Off Peak</v>
          </cell>
          <cell r="O5876" t="str">
            <v>N/A</v>
          </cell>
          <cell r="T5876">
            <v>2562302.0736690001</v>
          </cell>
        </row>
        <row r="5877">
          <cell r="F5877" t="str">
            <v>SB</v>
          </cell>
          <cell r="G5877" t="str">
            <v>RB</v>
          </cell>
          <cell r="I5877" t="str">
            <v>Energy</v>
          </cell>
          <cell r="J5877" t="str">
            <v>Summer</v>
          </cell>
          <cell r="K5877" t="str">
            <v>Part Peak</v>
          </cell>
          <cell r="O5877" t="str">
            <v>N/A</v>
          </cell>
          <cell r="T5877">
            <v>969251.75463400001</v>
          </cell>
        </row>
        <row r="5878">
          <cell r="F5878" t="str">
            <v>SB</v>
          </cell>
          <cell r="G5878" t="str">
            <v>RB</v>
          </cell>
          <cell r="I5878" t="str">
            <v>Energy</v>
          </cell>
          <cell r="J5878" t="str">
            <v>Summer</v>
          </cell>
          <cell r="K5878" t="str">
            <v>Peak</v>
          </cell>
          <cell r="O5878" t="str">
            <v>N/A</v>
          </cell>
          <cell r="T5878">
            <v>1182251.9049729998</v>
          </cell>
        </row>
        <row r="5879">
          <cell r="F5879" t="str">
            <v>SB</v>
          </cell>
          <cell r="G5879" t="str">
            <v>RB</v>
          </cell>
          <cell r="I5879" t="str">
            <v>Energy</v>
          </cell>
          <cell r="J5879" t="str">
            <v>Winter</v>
          </cell>
          <cell r="K5879" t="str">
            <v>Off Peak</v>
          </cell>
          <cell r="O5879" t="str">
            <v>N/A</v>
          </cell>
          <cell r="T5879">
            <v>3531780.2450310001</v>
          </cell>
        </row>
        <row r="5880">
          <cell r="F5880" t="str">
            <v>SB</v>
          </cell>
          <cell r="G5880" t="str">
            <v>RB</v>
          </cell>
          <cell r="I5880" t="str">
            <v>Energy</v>
          </cell>
          <cell r="J5880" t="str">
            <v>Winter</v>
          </cell>
          <cell r="K5880" t="str">
            <v>Part Peak</v>
          </cell>
          <cell r="O5880" t="str">
            <v>N/A</v>
          </cell>
          <cell r="T5880">
            <v>1325327.055649</v>
          </cell>
        </row>
        <row r="5881">
          <cell r="F5881" t="str">
            <v>SB</v>
          </cell>
          <cell r="G5881" t="str">
            <v>RB</v>
          </cell>
          <cell r="I5881" t="str">
            <v>Energy</v>
          </cell>
          <cell r="J5881" t="str">
            <v>Winter</v>
          </cell>
          <cell r="K5881" t="str">
            <v>Super Off</v>
          </cell>
          <cell r="O5881" t="str">
            <v>N/A</v>
          </cell>
          <cell r="T5881">
            <v>640578.76079600002</v>
          </cell>
        </row>
        <row r="5882">
          <cell r="F5882" t="str">
            <v>SB</v>
          </cell>
          <cell r="G5882" t="str">
            <v>RB</v>
          </cell>
          <cell r="I5882" t="str">
            <v>Energy</v>
          </cell>
          <cell r="J5882" t="str">
            <v>Summer</v>
          </cell>
          <cell r="K5882" t="str">
            <v>Off Peak</v>
          </cell>
          <cell r="O5882" t="str">
            <v>N/A</v>
          </cell>
          <cell r="T5882">
            <v>-885724.45877899998</v>
          </cell>
        </row>
        <row r="5883">
          <cell r="F5883" t="str">
            <v>SB</v>
          </cell>
          <cell r="G5883" t="str">
            <v>RB</v>
          </cell>
          <cell r="I5883" t="str">
            <v>Energy</v>
          </cell>
          <cell r="J5883" t="str">
            <v>Summer</v>
          </cell>
          <cell r="K5883" t="str">
            <v>Part Peak</v>
          </cell>
          <cell r="O5883" t="str">
            <v>N/A</v>
          </cell>
          <cell r="T5883">
            <v>-293395.315947</v>
          </cell>
        </row>
        <row r="5884">
          <cell r="F5884" t="str">
            <v>SB</v>
          </cell>
          <cell r="G5884" t="str">
            <v>RB</v>
          </cell>
          <cell r="I5884" t="str">
            <v>Energy</v>
          </cell>
          <cell r="J5884" t="str">
            <v>Summer</v>
          </cell>
          <cell r="K5884" t="str">
            <v>Peak</v>
          </cell>
          <cell r="O5884" t="str">
            <v>N/A</v>
          </cell>
          <cell r="T5884">
            <v>-473333.57928800001</v>
          </cell>
        </row>
        <row r="5885">
          <cell r="F5885" t="str">
            <v>SB</v>
          </cell>
          <cell r="G5885" t="str">
            <v>RB</v>
          </cell>
          <cell r="I5885" t="str">
            <v>Energy</v>
          </cell>
          <cell r="J5885" t="str">
            <v>Winter</v>
          </cell>
          <cell r="K5885" t="str">
            <v>Off Peak</v>
          </cell>
          <cell r="O5885" t="str">
            <v>N/A</v>
          </cell>
          <cell r="T5885">
            <v>360322.21990400006</v>
          </cell>
        </row>
        <row r="5886">
          <cell r="F5886" t="str">
            <v>SB</v>
          </cell>
          <cell r="G5886" t="str">
            <v>RB</v>
          </cell>
          <cell r="I5886" t="str">
            <v>Energy</v>
          </cell>
          <cell r="J5886" t="str">
            <v>Winter</v>
          </cell>
          <cell r="K5886" t="str">
            <v>Part Peak</v>
          </cell>
          <cell r="O5886" t="str">
            <v>N/A</v>
          </cell>
          <cell r="T5886">
            <v>258811.45472000001</v>
          </cell>
        </row>
        <row r="5887">
          <cell r="F5887" t="str">
            <v>SB</v>
          </cell>
          <cell r="G5887" t="str">
            <v>RB</v>
          </cell>
          <cell r="I5887" t="str">
            <v>Energy</v>
          </cell>
          <cell r="J5887" t="str">
            <v>Winter</v>
          </cell>
          <cell r="K5887" t="str">
            <v>Super Off</v>
          </cell>
          <cell r="O5887" t="str">
            <v>N/A</v>
          </cell>
          <cell r="T5887">
            <v>-1034770.5953020001</v>
          </cell>
        </row>
        <row r="5888">
          <cell r="F5888" t="str">
            <v>SB</v>
          </cell>
          <cell r="G5888" t="str">
            <v>RB</v>
          </cell>
          <cell r="I5888" t="str">
            <v>Energy</v>
          </cell>
          <cell r="J5888" t="str">
            <v>Summer</v>
          </cell>
          <cell r="K5888" t="str">
            <v>Off Peak</v>
          </cell>
          <cell r="O5888" t="str">
            <v>N/A</v>
          </cell>
          <cell r="T5888">
            <v>126552815.12656301</v>
          </cell>
        </row>
        <row r="5889">
          <cell r="F5889" t="str">
            <v>SB</v>
          </cell>
          <cell r="G5889" t="str">
            <v>RB</v>
          </cell>
          <cell r="I5889" t="str">
            <v>Energy</v>
          </cell>
          <cell r="J5889" t="str">
            <v>Summer</v>
          </cell>
          <cell r="K5889" t="str">
            <v>Part Peak</v>
          </cell>
          <cell r="O5889" t="str">
            <v>N/A</v>
          </cell>
          <cell r="T5889">
            <v>30749685.440711003</v>
          </cell>
        </row>
        <row r="5890">
          <cell r="F5890" t="str">
            <v>SB</v>
          </cell>
          <cell r="G5890" t="str">
            <v>RB</v>
          </cell>
          <cell r="I5890" t="str">
            <v>Energy</v>
          </cell>
          <cell r="J5890" t="str">
            <v>Summer</v>
          </cell>
          <cell r="K5890" t="str">
            <v>Peak</v>
          </cell>
          <cell r="O5890" t="str">
            <v>N/A</v>
          </cell>
          <cell r="T5890">
            <v>35654396.280472003</v>
          </cell>
        </row>
        <row r="5891">
          <cell r="F5891" t="str">
            <v>SB</v>
          </cell>
          <cell r="G5891" t="str">
            <v>RB</v>
          </cell>
          <cell r="I5891" t="str">
            <v>Energy</v>
          </cell>
          <cell r="J5891" t="str">
            <v>Winter</v>
          </cell>
          <cell r="K5891" t="str">
            <v>Off Peak</v>
          </cell>
          <cell r="O5891" t="str">
            <v>N/A</v>
          </cell>
          <cell r="T5891">
            <v>291461893.21496499</v>
          </cell>
        </row>
        <row r="5892">
          <cell r="F5892" t="str">
            <v>SB</v>
          </cell>
          <cell r="G5892" t="str">
            <v>RB</v>
          </cell>
          <cell r="I5892" t="str">
            <v>Energy</v>
          </cell>
          <cell r="J5892" t="str">
            <v>Winter</v>
          </cell>
          <cell r="K5892" t="str">
            <v>Part Peak</v>
          </cell>
          <cell r="O5892" t="str">
            <v>N/A</v>
          </cell>
          <cell r="T5892">
            <v>78776428.704530999</v>
          </cell>
        </row>
        <row r="5893">
          <cell r="F5893" t="str">
            <v>SB</v>
          </cell>
          <cell r="G5893" t="str">
            <v>RB</v>
          </cell>
          <cell r="I5893" t="str">
            <v>Energy</v>
          </cell>
          <cell r="J5893" t="str">
            <v>Winter</v>
          </cell>
          <cell r="K5893" t="str">
            <v>Super Off</v>
          </cell>
          <cell r="O5893" t="str">
            <v>N/A</v>
          </cell>
          <cell r="T5893">
            <v>37580016.456679001</v>
          </cell>
        </row>
        <row r="5894">
          <cell r="F5894" t="str">
            <v>SB</v>
          </cell>
          <cell r="G5894" t="str">
            <v>RBC</v>
          </cell>
          <cell r="I5894" t="str">
            <v>DL</v>
          </cell>
          <cell r="J5894" t="str">
            <v>N/A</v>
          </cell>
          <cell r="K5894" t="str">
            <v>N/A</v>
          </cell>
          <cell r="O5894" t="str">
            <v>N/A</v>
          </cell>
          <cell r="T5894">
            <v>0</v>
          </cell>
        </row>
        <row r="5895">
          <cell r="F5895" t="str">
            <v>SB</v>
          </cell>
          <cell r="G5895" t="str">
            <v>RBC</v>
          </cell>
          <cell r="I5895" t="str">
            <v>DL</v>
          </cell>
          <cell r="J5895" t="str">
            <v>N/A</v>
          </cell>
          <cell r="K5895" t="str">
            <v>N/A</v>
          </cell>
          <cell r="O5895" t="str">
            <v>N/A</v>
          </cell>
          <cell r="T5895">
            <v>0</v>
          </cell>
        </row>
        <row r="5896">
          <cell r="F5896" t="str">
            <v>SB</v>
          </cell>
          <cell r="G5896" t="str">
            <v>RBC</v>
          </cell>
          <cell r="I5896" t="str">
            <v>DL</v>
          </cell>
          <cell r="J5896" t="str">
            <v>N/A</v>
          </cell>
          <cell r="K5896" t="str">
            <v>N/A</v>
          </cell>
          <cell r="O5896" t="str">
            <v>N/A</v>
          </cell>
          <cell r="T5896">
            <v>0</v>
          </cell>
        </row>
        <row r="5897">
          <cell r="F5897" t="str">
            <v>SB</v>
          </cell>
          <cell r="G5897" t="str">
            <v>RBC</v>
          </cell>
          <cell r="I5897" t="str">
            <v>Energy</v>
          </cell>
          <cell r="J5897" t="str">
            <v>Summer</v>
          </cell>
          <cell r="K5897" t="str">
            <v>Off Peak</v>
          </cell>
          <cell r="O5897" t="str">
            <v>N/A</v>
          </cell>
          <cell r="T5897">
            <v>2562302.0736690001</v>
          </cell>
        </row>
        <row r="5898">
          <cell r="F5898" t="str">
            <v>SB</v>
          </cell>
          <cell r="G5898" t="str">
            <v>RBC</v>
          </cell>
          <cell r="I5898" t="str">
            <v>Energy</v>
          </cell>
          <cell r="J5898" t="str">
            <v>Summer</v>
          </cell>
          <cell r="K5898" t="str">
            <v>Part Peak</v>
          </cell>
          <cell r="O5898" t="str">
            <v>N/A</v>
          </cell>
          <cell r="T5898">
            <v>969251.75463400001</v>
          </cell>
        </row>
        <row r="5899">
          <cell r="F5899" t="str">
            <v>SB</v>
          </cell>
          <cell r="G5899" t="str">
            <v>RBC</v>
          </cell>
          <cell r="I5899" t="str">
            <v>Energy</v>
          </cell>
          <cell r="J5899" t="str">
            <v>Summer</v>
          </cell>
          <cell r="K5899" t="str">
            <v>Peak</v>
          </cell>
          <cell r="O5899" t="str">
            <v>N/A</v>
          </cell>
          <cell r="T5899">
            <v>1182251.9049729998</v>
          </cell>
        </row>
        <row r="5900">
          <cell r="F5900" t="str">
            <v>SB</v>
          </cell>
          <cell r="G5900" t="str">
            <v>RBC</v>
          </cell>
          <cell r="I5900" t="str">
            <v>Energy</v>
          </cell>
          <cell r="J5900" t="str">
            <v>Winter</v>
          </cell>
          <cell r="K5900" t="str">
            <v>Off Peak</v>
          </cell>
          <cell r="O5900" t="str">
            <v>N/A</v>
          </cell>
          <cell r="T5900">
            <v>3531780.2450310001</v>
          </cell>
        </row>
        <row r="5901">
          <cell r="F5901" t="str">
            <v>SB</v>
          </cell>
          <cell r="G5901" t="str">
            <v>RBC</v>
          </cell>
          <cell r="I5901" t="str">
            <v>Energy</v>
          </cell>
          <cell r="J5901" t="str">
            <v>Winter</v>
          </cell>
          <cell r="K5901" t="str">
            <v>Part Peak</v>
          </cell>
          <cell r="O5901" t="str">
            <v>N/A</v>
          </cell>
          <cell r="T5901">
            <v>1325327.055649</v>
          </cell>
        </row>
        <row r="5902">
          <cell r="F5902" t="str">
            <v>SB</v>
          </cell>
          <cell r="G5902" t="str">
            <v>RBC</v>
          </cell>
          <cell r="I5902" t="str">
            <v>Energy</v>
          </cell>
          <cell r="J5902" t="str">
            <v>Winter</v>
          </cell>
          <cell r="K5902" t="str">
            <v>Super Off</v>
          </cell>
          <cell r="O5902" t="str">
            <v>N/A</v>
          </cell>
          <cell r="T5902">
            <v>640578.76079600002</v>
          </cell>
        </row>
        <row r="5903">
          <cell r="F5903" t="str">
            <v>SB</v>
          </cell>
          <cell r="G5903" t="str">
            <v>RBC</v>
          </cell>
          <cell r="I5903" t="str">
            <v>Energy</v>
          </cell>
          <cell r="J5903" t="str">
            <v>Summer</v>
          </cell>
          <cell r="K5903" t="str">
            <v>Off Peak</v>
          </cell>
          <cell r="O5903" t="str">
            <v>N/A</v>
          </cell>
          <cell r="T5903">
            <v>-885724.45877899998</v>
          </cell>
        </row>
        <row r="5904">
          <cell r="F5904" t="str">
            <v>SB</v>
          </cell>
          <cell r="G5904" t="str">
            <v>RBC</v>
          </cell>
          <cell r="I5904" t="str">
            <v>Energy</v>
          </cell>
          <cell r="J5904" t="str">
            <v>Summer</v>
          </cell>
          <cell r="K5904" t="str">
            <v>Part Peak</v>
          </cell>
          <cell r="O5904" t="str">
            <v>N/A</v>
          </cell>
          <cell r="T5904">
            <v>-293395.315947</v>
          </cell>
        </row>
        <row r="5905">
          <cell r="F5905" t="str">
            <v>SB</v>
          </cell>
          <cell r="G5905" t="str">
            <v>RBC</v>
          </cell>
          <cell r="I5905" t="str">
            <v>Energy</v>
          </cell>
          <cell r="J5905" t="str">
            <v>Summer</v>
          </cell>
          <cell r="K5905" t="str">
            <v>Peak</v>
          </cell>
          <cell r="O5905" t="str">
            <v>N/A</v>
          </cell>
          <cell r="T5905">
            <v>-473333.57928800001</v>
          </cell>
        </row>
        <row r="5906">
          <cell r="F5906" t="str">
            <v>SB</v>
          </cell>
          <cell r="G5906" t="str">
            <v>RBC</v>
          </cell>
          <cell r="I5906" t="str">
            <v>Energy</v>
          </cell>
          <cell r="J5906" t="str">
            <v>Winter</v>
          </cell>
          <cell r="K5906" t="str">
            <v>Off Peak</v>
          </cell>
          <cell r="O5906" t="str">
            <v>N/A</v>
          </cell>
          <cell r="T5906">
            <v>360322.21990400006</v>
          </cell>
        </row>
        <row r="5907">
          <cell r="F5907" t="str">
            <v>SB</v>
          </cell>
          <cell r="G5907" t="str">
            <v>RBC</v>
          </cell>
          <cell r="I5907" t="str">
            <v>Energy</v>
          </cell>
          <cell r="J5907" t="str">
            <v>Winter</v>
          </cell>
          <cell r="K5907" t="str">
            <v>Part Peak</v>
          </cell>
          <cell r="O5907" t="str">
            <v>N/A</v>
          </cell>
          <cell r="T5907">
            <v>258811.45472000001</v>
          </cell>
        </row>
        <row r="5908">
          <cell r="F5908" t="str">
            <v>SB</v>
          </cell>
          <cell r="G5908" t="str">
            <v>RBC</v>
          </cell>
          <cell r="I5908" t="str">
            <v>Energy</v>
          </cell>
          <cell r="J5908" t="str">
            <v>Winter</v>
          </cell>
          <cell r="K5908" t="str">
            <v>Super Off</v>
          </cell>
          <cell r="O5908" t="str">
            <v>N/A</v>
          </cell>
          <cell r="T5908">
            <v>-1034770.5953020001</v>
          </cell>
        </row>
        <row r="5909">
          <cell r="F5909" t="str">
            <v>SB</v>
          </cell>
          <cell r="G5909" t="str">
            <v>RBC</v>
          </cell>
          <cell r="I5909" t="str">
            <v>Energy</v>
          </cell>
          <cell r="J5909" t="str">
            <v>Summer</v>
          </cell>
          <cell r="K5909" t="str">
            <v>Off Peak</v>
          </cell>
          <cell r="O5909" t="str">
            <v>N/A</v>
          </cell>
          <cell r="T5909">
            <v>126552815.12656301</v>
          </cell>
        </row>
        <row r="5910">
          <cell r="F5910" t="str">
            <v>SB</v>
          </cell>
          <cell r="G5910" t="str">
            <v>RBC</v>
          </cell>
          <cell r="I5910" t="str">
            <v>Energy</v>
          </cell>
          <cell r="J5910" t="str">
            <v>Summer</v>
          </cell>
          <cell r="K5910" t="str">
            <v>Part Peak</v>
          </cell>
          <cell r="O5910" t="str">
            <v>N/A</v>
          </cell>
          <cell r="T5910">
            <v>30749685.440711003</v>
          </cell>
        </row>
        <row r="5911">
          <cell r="F5911" t="str">
            <v>SB</v>
          </cell>
          <cell r="G5911" t="str">
            <v>RBC</v>
          </cell>
          <cell r="I5911" t="str">
            <v>Energy</v>
          </cell>
          <cell r="J5911" t="str">
            <v>Summer</v>
          </cell>
          <cell r="K5911" t="str">
            <v>Peak</v>
          </cell>
          <cell r="O5911" t="str">
            <v>N/A</v>
          </cell>
          <cell r="T5911">
            <v>35654396.280472003</v>
          </cell>
        </row>
        <row r="5912">
          <cell r="F5912" t="str">
            <v>SB</v>
          </cell>
          <cell r="G5912" t="str">
            <v>RBC</v>
          </cell>
          <cell r="I5912" t="str">
            <v>Energy</v>
          </cell>
          <cell r="J5912" t="str">
            <v>Winter</v>
          </cell>
          <cell r="K5912" t="str">
            <v>Off Peak</v>
          </cell>
          <cell r="O5912" t="str">
            <v>N/A</v>
          </cell>
          <cell r="T5912">
            <v>291461893.21496499</v>
          </cell>
        </row>
        <row r="5913">
          <cell r="F5913" t="str">
            <v>SB</v>
          </cell>
          <cell r="G5913" t="str">
            <v>RBC</v>
          </cell>
          <cell r="I5913" t="str">
            <v>Energy</v>
          </cell>
          <cell r="J5913" t="str">
            <v>Winter</v>
          </cell>
          <cell r="K5913" t="str">
            <v>Part Peak</v>
          </cell>
          <cell r="O5913" t="str">
            <v>N/A</v>
          </cell>
          <cell r="T5913">
            <v>78776428.704530999</v>
          </cell>
        </row>
        <row r="5914">
          <cell r="F5914" t="str">
            <v>SB</v>
          </cell>
          <cell r="G5914" t="str">
            <v>RBC</v>
          </cell>
          <cell r="I5914" t="str">
            <v>Energy</v>
          </cell>
          <cell r="J5914" t="str">
            <v>Winter</v>
          </cell>
          <cell r="K5914" t="str">
            <v>Super Off</v>
          </cell>
          <cell r="O5914" t="str">
            <v>N/A</v>
          </cell>
          <cell r="T5914">
            <v>37580016.456679001</v>
          </cell>
        </row>
        <row r="5915">
          <cell r="F5915" t="str">
            <v>SB</v>
          </cell>
          <cell r="G5915" t="str">
            <v>WH</v>
          </cell>
          <cell r="I5915" t="str">
            <v>DL</v>
          </cell>
          <cell r="J5915" t="str">
            <v>N/A</v>
          </cell>
          <cell r="K5915" t="str">
            <v>N/A</v>
          </cell>
          <cell r="O5915" t="str">
            <v>N/A</v>
          </cell>
          <cell r="T5915">
            <v>0</v>
          </cell>
        </row>
        <row r="5916">
          <cell r="F5916" t="str">
            <v>SB</v>
          </cell>
          <cell r="G5916" t="str">
            <v>WH</v>
          </cell>
          <cell r="I5916" t="str">
            <v>DL</v>
          </cell>
          <cell r="J5916" t="str">
            <v>N/A</v>
          </cell>
          <cell r="K5916" t="str">
            <v>N/A</v>
          </cell>
          <cell r="O5916" t="str">
            <v>N/A</v>
          </cell>
          <cell r="T5916">
            <v>0</v>
          </cell>
        </row>
        <row r="5917">
          <cell r="F5917" t="str">
            <v>SB</v>
          </cell>
          <cell r="G5917" t="str">
            <v>WH</v>
          </cell>
          <cell r="I5917" t="str">
            <v>DL</v>
          </cell>
          <cell r="J5917" t="str">
            <v>N/A</v>
          </cell>
          <cell r="K5917" t="str">
            <v>N/A</v>
          </cell>
          <cell r="O5917" t="str">
            <v>N/A</v>
          </cell>
          <cell r="T5917">
            <v>0</v>
          </cell>
        </row>
        <row r="5918">
          <cell r="F5918" t="str">
            <v>SB</v>
          </cell>
          <cell r="G5918" t="str">
            <v>WH</v>
          </cell>
          <cell r="I5918" t="str">
            <v>Energy</v>
          </cell>
          <cell r="J5918" t="str">
            <v>Summer</v>
          </cell>
          <cell r="K5918" t="str">
            <v>Off Peak</v>
          </cell>
          <cell r="O5918" t="str">
            <v>N/A</v>
          </cell>
          <cell r="T5918">
            <v>2562302.0736690001</v>
          </cell>
        </row>
        <row r="5919">
          <cell r="F5919" t="str">
            <v>SB</v>
          </cell>
          <cell r="G5919" t="str">
            <v>WH</v>
          </cell>
          <cell r="I5919" t="str">
            <v>Energy</v>
          </cell>
          <cell r="J5919" t="str">
            <v>Summer</v>
          </cell>
          <cell r="K5919" t="str">
            <v>Part Peak</v>
          </cell>
          <cell r="O5919" t="str">
            <v>N/A</v>
          </cell>
          <cell r="T5919">
            <v>969251.75463400001</v>
          </cell>
        </row>
        <row r="5920">
          <cell r="F5920" t="str">
            <v>SB</v>
          </cell>
          <cell r="G5920" t="str">
            <v>WH</v>
          </cell>
          <cell r="I5920" t="str">
            <v>Energy</v>
          </cell>
          <cell r="J5920" t="str">
            <v>Summer</v>
          </cell>
          <cell r="K5920" t="str">
            <v>Peak</v>
          </cell>
          <cell r="O5920" t="str">
            <v>N/A</v>
          </cell>
          <cell r="T5920">
            <v>1182251.9049729998</v>
          </cell>
        </row>
        <row r="5921">
          <cell r="F5921" t="str">
            <v>SB</v>
          </cell>
          <cell r="G5921" t="str">
            <v>WH</v>
          </cell>
          <cell r="I5921" t="str">
            <v>Energy</v>
          </cell>
          <cell r="J5921" t="str">
            <v>Winter</v>
          </cell>
          <cell r="K5921" t="str">
            <v>Off Peak</v>
          </cell>
          <cell r="O5921" t="str">
            <v>N/A</v>
          </cell>
          <cell r="T5921">
            <v>3531780.2450310001</v>
          </cell>
        </row>
        <row r="5922">
          <cell r="F5922" t="str">
            <v>SB</v>
          </cell>
          <cell r="G5922" t="str">
            <v>WH</v>
          </cell>
          <cell r="I5922" t="str">
            <v>Energy</v>
          </cell>
          <cell r="J5922" t="str">
            <v>Winter</v>
          </cell>
          <cell r="K5922" t="str">
            <v>Part Peak</v>
          </cell>
          <cell r="O5922" t="str">
            <v>N/A</v>
          </cell>
          <cell r="T5922">
            <v>1325327.055649</v>
          </cell>
        </row>
        <row r="5923">
          <cell r="F5923" t="str">
            <v>SB</v>
          </cell>
          <cell r="G5923" t="str">
            <v>WH</v>
          </cell>
          <cell r="I5923" t="str">
            <v>Energy</v>
          </cell>
          <cell r="J5923" t="str">
            <v>Winter</v>
          </cell>
          <cell r="K5923" t="str">
            <v>Super Off</v>
          </cell>
          <cell r="O5923" t="str">
            <v>N/A</v>
          </cell>
          <cell r="T5923">
            <v>640578.76079600002</v>
          </cell>
        </row>
        <row r="5924">
          <cell r="F5924" t="str">
            <v>SB</v>
          </cell>
          <cell r="G5924" t="str">
            <v>WH</v>
          </cell>
          <cell r="I5924" t="str">
            <v>Energy</v>
          </cell>
          <cell r="J5924" t="str">
            <v>Summer</v>
          </cell>
          <cell r="K5924" t="str">
            <v>Off Peak</v>
          </cell>
          <cell r="O5924" t="str">
            <v>N/A</v>
          </cell>
          <cell r="T5924">
            <v>-885724.45877899998</v>
          </cell>
        </row>
        <row r="5925">
          <cell r="F5925" t="str">
            <v>SB</v>
          </cell>
          <cell r="G5925" t="str">
            <v>WH</v>
          </cell>
          <cell r="I5925" t="str">
            <v>Energy</v>
          </cell>
          <cell r="J5925" t="str">
            <v>Summer</v>
          </cell>
          <cell r="K5925" t="str">
            <v>Part Peak</v>
          </cell>
          <cell r="O5925" t="str">
            <v>N/A</v>
          </cell>
          <cell r="T5925">
            <v>-293395.315947</v>
          </cell>
        </row>
        <row r="5926">
          <cell r="F5926" t="str">
            <v>SB</v>
          </cell>
          <cell r="G5926" t="str">
            <v>WH</v>
          </cell>
          <cell r="I5926" t="str">
            <v>Energy</v>
          </cell>
          <cell r="J5926" t="str">
            <v>Summer</v>
          </cell>
          <cell r="K5926" t="str">
            <v>Peak</v>
          </cell>
          <cell r="O5926" t="str">
            <v>N/A</v>
          </cell>
          <cell r="T5926">
            <v>-473333.57928800001</v>
          </cell>
        </row>
        <row r="5927">
          <cell r="F5927" t="str">
            <v>SB</v>
          </cell>
          <cell r="G5927" t="str">
            <v>WH</v>
          </cell>
          <cell r="I5927" t="str">
            <v>Energy</v>
          </cell>
          <cell r="J5927" t="str">
            <v>Winter</v>
          </cell>
          <cell r="K5927" t="str">
            <v>Off Peak</v>
          </cell>
          <cell r="O5927" t="str">
            <v>N/A</v>
          </cell>
          <cell r="T5927">
            <v>360322.21990400006</v>
          </cell>
        </row>
        <row r="5928">
          <cell r="F5928" t="str">
            <v>SB</v>
          </cell>
          <cell r="G5928" t="str">
            <v>WH</v>
          </cell>
          <cell r="I5928" t="str">
            <v>Energy</v>
          </cell>
          <cell r="J5928" t="str">
            <v>Winter</v>
          </cell>
          <cell r="K5928" t="str">
            <v>Part Peak</v>
          </cell>
          <cell r="O5928" t="str">
            <v>N/A</v>
          </cell>
          <cell r="T5928">
            <v>258811.45472000001</v>
          </cell>
        </row>
        <row r="5929">
          <cell r="F5929" t="str">
            <v>SB</v>
          </cell>
          <cell r="G5929" t="str">
            <v>WH</v>
          </cell>
          <cell r="I5929" t="str">
            <v>Energy</v>
          </cell>
          <cell r="J5929" t="str">
            <v>Winter</v>
          </cell>
          <cell r="K5929" t="str">
            <v>Super Off</v>
          </cell>
          <cell r="O5929" t="str">
            <v>N/A</v>
          </cell>
          <cell r="T5929">
            <v>-1034770.5953020001</v>
          </cell>
        </row>
        <row r="5930">
          <cell r="F5930" t="str">
            <v>SB</v>
          </cell>
          <cell r="G5930" t="str">
            <v>WH</v>
          </cell>
          <cell r="I5930" t="str">
            <v>Energy</v>
          </cell>
          <cell r="J5930" t="str">
            <v>Summer</v>
          </cell>
          <cell r="K5930" t="str">
            <v>Off Peak</v>
          </cell>
          <cell r="O5930" t="str">
            <v>N/A</v>
          </cell>
          <cell r="T5930">
            <v>126552815.12656301</v>
          </cell>
        </row>
        <row r="5931">
          <cell r="F5931" t="str">
            <v>SB</v>
          </cell>
          <cell r="G5931" t="str">
            <v>WH</v>
          </cell>
          <cell r="I5931" t="str">
            <v>Energy</v>
          </cell>
          <cell r="J5931" t="str">
            <v>Summer</v>
          </cell>
          <cell r="K5931" t="str">
            <v>Part Peak</v>
          </cell>
          <cell r="O5931" t="str">
            <v>N/A</v>
          </cell>
          <cell r="T5931">
            <v>30749685.440711003</v>
          </cell>
        </row>
        <row r="5932">
          <cell r="F5932" t="str">
            <v>SB</v>
          </cell>
          <cell r="G5932" t="str">
            <v>WH</v>
          </cell>
          <cell r="I5932" t="str">
            <v>Energy</v>
          </cell>
          <cell r="J5932" t="str">
            <v>Summer</v>
          </cell>
          <cell r="K5932" t="str">
            <v>Peak</v>
          </cell>
          <cell r="O5932" t="str">
            <v>N/A</v>
          </cell>
          <cell r="T5932">
            <v>35654396.280472003</v>
          </cell>
        </row>
        <row r="5933">
          <cell r="F5933" t="str">
            <v>SB</v>
          </cell>
          <cell r="G5933" t="str">
            <v>WH</v>
          </cell>
          <cell r="I5933" t="str">
            <v>Energy</v>
          </cell>
          <cell r="J5933" t="str">
            <v>Winter</v>
          </cell>
          <cell r="K5933" t="str">
            <v>Off Peak</v>
          </cell>
          <cell r="O5933" t="str">
            <v>N/A</v>
          </cell>
          <cell r="T5933">
            <v>291461893.21496499</v>
          </cell>
        </row>
        <row r="5934">
          <cell r="F5934" t="str">
            <v>SB</v>
          </cell>
          <cell r="G5934" t="str">
            <v>WH</v>
          </cell>
          <cell r="I5934" t="str">
            <v>Energy</v>
          </cell>
          <cell r="J5934" t="str">
            <v>Winter</v>
          </cell>
          <cell r="K5934" t="str">
            <v>Part Peak</v>
          </cell>
          <cell r="O5934" t="str">
            <v>N/A</v>
          </cell>
          <cell r="T5934">
            <v>78776428.704530999</v>
          </cell>
        </row>
        <row r="5935">
          <cell r="F5935" t="str">
            <v>SB</v>
          </cell>
          <cell r="G5935" t="str">
            <v>WH</v>
          </cell>
          <cell r="I5935" t="str">
            <v>Energy</v>
          </cell>
          <cell r="J5935" t="str">
            <v>Winter</v>
          </cell>
          <cell r="K5935" t="str">
            <v>Super Off</v>
          </cell>
          <cell r="O5935" t="str">
            <v>N/A</v>
          </cell>
          <cell r="T5935">
            <v>37580016.456679001</v>
          </cell>
        </row>
        <row r="5936">
          <cell r="F5936" t="str">
            <v>SB</v>
          </cell>
          <cell r="G5936" t="str">
            <v>Distribution</v>
          </cell>
          <cell r="I5936" t="str">
            <v>Customer</v>
          </cell>
          <cell r="J5936" t="str">
            <v>N/A</v>
          </cell>
          <cell r="K5936" t="str">
            <v>Agricultural</v>
          </cell>
          <cell r="O5936" t="str">
            <v>C</v>
          </cell>
          <cell r="T5936">
            <v>0</v>
          </cell>
        </row>
        <row r="5937">
          <cell r="F5937" t="str">
            <v>SB</v>
          </cell>
          <cell r="G5937" t="str">
            <v>Distribution</v>
          </cell>
          <cell r="I5937" t="str">
            <v>Customer</v>
          </cell>
          <cell r="J5937" t="str">
            <v>N/A</v>
          </cell>
          <cell r="K5937" t="str">
            <v>Large (&gt; 1000 kW)</v>
          </cell>
          <cell r="O5937" t="str">
            <v>C</v>
          </cell>
          <cell r="T5937">
            <v>0</v>
          </cell>
        </row>
        <row r="5938">
          <cell r="F5938" t="str">
            <v>SB</v>
          </cell>
          <cell r="G5938" t="str">
            <v>Distribution</v>
          </cell>
          <cell r="I5938" t="str">
            <v>Customer</v>
          </cell>
          <cell r="J5938" t="str">
            <v>N/A</v>
          </cell>
          <cell r="K5938" t="str">
            <v>Medium ( &gt; 75 kW &amp; &lt; 500 kW)</v>
          </cell>
          <cell r="O5938" t="str">
            <v>C</v>
          </cell>
          <cell r="T5938">
            <v>0</v>
          </cell>
        </row>
        <row r="5939">
          <cell r="F5939" t="str">
            <v>SB</v>
          </cell>
          <cell r="G5939" t="str">
            <v>Distribution</v>
          </cell>
          <cell r="I5939" t="str">
            <v>Customer</v>
          </cell>
          <cell r="J5939" t="str">
            <v>N/A</v>
          </cell>
          <cell r="K5939" t="str">
            <v>Medium (&gt; 500 kW &amp; &lt; 1000 kW)</v>
          </cell>
          <cell r="O5939" t="str">
            <v>C</v>
          </cell>
          <cell r="T5939">
            <v>0</v>
          </cell>
        </row>
        <row r="5940">
          <cell r="F5940" t="str">
            <v>SB</v>
          </cell>
          <cell r="G5940" t="str">
            <v>Distribution</v>
          </cell>
          <cell r="I5940" t="str">
            <v>Customer</v>
          </cell>
          <cell r="J5940" t="str">
            <v>N/A</v>
          </cell>
          <cell r="K5940" t="str">
            <v>Residential</v>
          </cell>
          <cell r="O5940" t="str">
            <v>C</v>
          </cell>
          <cell r="T5940">
            <v>0</v>
          </cell>
        </row>
        <row r="5941">
          <cell r="F5941" t="str">
            <v>SB</v>
          </cell>
          <cell r="G5941" t="str">
            <v>Distribution</v>
          </cell>
          <cell r="I5941" t="str">
            <v>Customer</v>
          </cell>
          <cell r="J5941" t="str">
            <v>N/A</v>
          </cell>
          <cell r="K5941" t="str">
            <v>Small - Polyphase</v>
          </cell>
          <cell r="O5941" t="str">
            <v>C</v>
          </cell>
          <cell r="T5941">
            <v>0</v>
          </cell>
        </row>
        <row r="5942">
          <cell r="F5942" t="str">
            <v>SB</v>
          </cell>
          <cell r="G5942" t="str">
            <v>Distribution</v>
          </cell>
          <cell r="I5942" t="str">
            <v>Customer</v>
          </cell>
          <cell r="J5942" t="str">
            <v>N/A</v>
          </cell>
          <cell r="K5942" t="str">
            <v>Small - Single Phase</v>
          </cell>
          <cell r="O5942" t="str">
            <v>C</v>
          </cell>
          <cell r="T5942">
            <v>0</v>
          </cell>
        </row>
        <row r="5943">
          <cell r="F5943" t="str">
            <v>SB</v>
          </cell>
          <cell r="G5943" t="str">
            <v>Distribution</v>
          </cell>
          <cell r="I5943" t="str">
            <v>Customer</v>
          </cell>
          <cell r="J5943" t="str">
            <v>N/A</v>
          </cell>
          <cell r="K5943" t="str">
            <v>Agricultural</v>
          </cell>
          <cell r="O5943" t="str">
            <v>C</v>
          </cell>
          <cell r="T5943">
            <v>0</v>
          </cell>
        </row>
        <row r="5944">
          <cell r="F5944" t="str">
            <v>SB</v>
          </cell>
          <cell r="G5944" t="str">
            <v>Distribution</v>
          </cell>
          <cell r="I5944" t="str">
            <v>Customer</v>
          </cell>
          <cell r="J5944" t="str">
            <v>N/A</v>
          </cell>
          <cell r="K5944" t="str">
            <v>Large (&gt; 1000 kW)</v>
          </cell>
          <cell r="O5944" t="str">
            <v>C</v>
          </cell>
          <cell r="T5944">
            <v>0</v>
          </cell>
        </row>
        <row r="5945">
          <cell r="F5945" t="str">
            <v>SB</v>
          </cell>
          <cell r="G5945" t="str">
            <v>Distribution</v>
          </cell>
          <cell r="I5945" t="str">
            <v>Customer</v>
          </cell>
          <cell r="J5945" t="str">
            <v>N/A</v>
          </cell>
          <cell r="K5945" t="str">
            <v>Medium ( &gt; 75 kW &amp; &lt; 500 kW)</v>
          </cell>
          <cell r="O5945" t="str">
            <v>C</v>
          </cell>
          <cell r="T5945">
            <v>0</v>
          </cell>
        </row>
        <row r="5946">
          <cell r="F5946" t="str">
            <v>SB</v>
          </cell>
          <cell r="G5946" t="str">
            <v>Distribution</v>
          </cell>
          <cell r="I5946" t="str">
            <v>Customer</v>
          </cell>
          <cell r="J5946" t="str">
            <v>N/A</v>
          </cell>
          <cell r="K5946" t="str">
            <v>Medium (&gt; 500 kW &amp; &lt; 1000 kW)</v>
          </cell>
          <cell r="O5946" t="str">
            <v>C</v>
          </cell>
          <cell r="T5946">
            <v>0</v>
          </cell>
        </row>
        <row r="5947">
          <cell r="F5947" t="str">
            <v>SB</v>
          </cell>
          <cell r="G5947" t="str">
            <v>Distribution</v>
          </cell>
          <cell r="I5947" t="str">
            <v>Customer</v>
          </cell>
          <cell r="J5947" t="str">
            <v>N/A</v>
          </cell>
          <cell r="K5947" t="str">
            <v>Residential</v>
          </cell>
          <cell r="O5947" t="str">
            <v>C</v>
          </cell>
          <cell r="T5947">
            <v>0</v>
          </cell>
        </row>
        <row r="5948">
          <cell r="F5948" t="str">
            <v>SB</v>
          </cell>
          <cell r="G5948" t="str">
            <v>Distribution</v>
          </cell>
          <cell r="I5948" t="str">
            <v>Customer</v>
          </cell>
          <cell r="J5948" t="str">
            <v>N/A</v>
          </cell>
          <cell r="K5948" t="str">
            <v>Small - Polyphase</v>
          </cell>
          <cell r="O5948" t="str">
            <v>C</v>
          </cell>
          <cell r="T5948">
            <v>0</v>
          </cell>
        </row>
        <row r="5949">
          <cell r="F5949" t="str">
            <v>SB</v>
          </cell>
          <cell r="G5949" t="str">
            <v>Distribution</v>
          </cell>
          <cell r="I5949" t="str">
            <v>Customer</v>
          </cell>
          <cell r="J5949" t="str">
            <v>N/A</v>
          </cell>
          <cell r="K5949" t="str">
            <v>Small - Single Phase</v>
          </cell>
          <cell r="O5949" t="str">
            <v>C</v>
          </cell>
          <cell r="T5949">
            <v>0</v>
          </cell>
        </row>
        <row r="5950">
          <cell r="F5950" t="str">
            <v>SB</v>
          </cell>
          <cell r="G5950" t="str">
            <v>Distribution</v>
          </cell>
          <cell r="I5950" t="str">
            <v>Customer</v>
          </cell>
          <cell r="J5950" t="str">
            <v>N/A</v>
          </cell>
          <cell r="K5950" t="str">
            <v>Agricultural</v>
          </cell>
          <cell r="O5950" t="str">
            <v>C</v>
          </cell>
          <cell r="T5950">
            <v>0</v>
          </cell>
        </row>
        <row r="5951">
          <cell r="F5951" t="str">
            <v>SB</v>
          </cell>
          <cell r="G5951" t="str">
            <v>Distribution</v>
          </cell>
          <cell r="I5951" t="str">
            <v>Customer</v>
          </cell>
          <cell r="J5951" t="str">
            <v>N/A</v>
          </cell>
          <cell r="K5951" t="str">
            <v>Large (&gt; 1000 kW)</v>
          </cell>
          <cell r="O5951" t="str">
            <v>C</v>
          </cell>
          <cell r="T5951">
            <v>0</v>
          </cell>
        </row>
        <row r="5952">
          <cell r="F5952" t="str">
            <v>SB</v>
          </cell>
          <cell r="G5952" t="str">
            <v>Distribution</v>
          </cell>
          <cell r="I5952" t="str">
            <v>Customer</v>
          </cell>
          <cell r="J5952" t="str">
            <v>N/A</v>
          </cell>
          <cell r="K5952" t="str">
            <v>Medium ( &gt; 75 kW &amp; &lt; 500 kW)</v>
          </cell>
          <cell r="O5952" t="str">
            <v>C</v>
          </cell>
          <cell r="T5952">
            <v>0</v>
          </cell>
        </row>
        <row r="5953">
          <cell r="F5953" t="str">
            <v>SB</v>
          </cell>
          <cell r="G5953" t="str">
            <v>Distribution</v>
          </cell>
          <cell r="I5953" t="str">
            <v>Customer</v>
          </cell>
          <cell r="J5953" t="str">
            <v>N/A</v>
          </cell>
          <cell r="K5953" t="str">
            <v>Medium (&gt; 500 kW &amp; &lt; 1000 kW)</v>
          </cell>
          <cell r="O5953" t="str">
            <v>C</v>
          </cell>
          <cell r="T5953">
            <v>0</v>
          </cell>
        </row>
        <row r="5954">
          <cell r="F5954" t="str">
            <v>SB</v>
          </cell>
          <cell r="G5954" t="str">
            <v>Distribution</v>
          </cell>
          <cell r="I5954" t="str">
            <v>Customer</v>
          </cell>
          <cell r="J5954" t="str">
            <v>N/A</v>
          </cell>
          <cell r="K5954" t="str">
            <v>Residential</v>
          </cell>
          <cell r="O5954" t="str">
            <v>C</v>
          </cell>
          <cell r="T5954">
            <v>0</v>
          </cell>
        </row>
        <row r="5955">
          <cell r="F5955" t="str">
            <v>SB</v>
          </cell>
          <cell r="G5955" t="str">
            <v>Distribution</v>
          </cell>
          <cell r="I5955" t="str">
            <v>Customer</v>
          </cell>
          <cell r="J5955" t="str">
            <v>N/A</v>
          </cell>
          <cell r="K5955" t="str">
            <v>Small - Polyphase</v>
          </cell>
          <cell r="O5955" t="str">
            <v>C</v>
          </cell>
          <cell r="T5955">
            <v>0</v>
          </cell>
        </row>
        <row r="5956">
          <cell r="F5956" t="str">
            <v>SB</v>
          </cell>
          <cell r="G5956" t="str">
            <v>Distribution</v>
          </cell>
          <cell r="I5956" t="str">
            <v>Customer</v>
          </cell>
          <cell r="J5956" t="str">
            <v>N/A</v>
          </cell>
          <cell r="K5956" t="str">
            <v>Small - Single Phase</v>
          </cell>
          <cell r="O5956" t="str">
            <v>C</v>
          </cell>
          <cell r="T5956">
            <v>0</v>
          </cell>
        </row>
        <row r="5957">
          <cell r="F5957" t="str">
            <v>SB</v>
          </cell>
          <cell r="G5957" t="str">
            <v>Distribution</v>
          </cell>
          <cell r="I5957" t="str">
            <v>Meter</v>
          </cell>
          <cell r="J5957" t="str">
            <v>N/A</v>
          </cell>
          <cell r="K5957" t="str">
            <v>Agricultural</v>
          </cell>
          <cell r="O5957" t="str">
            <v>C</v>
          </cell>
          <cell r="T5957">
            <v>0</v>
          </cell>
        </row>
        <row r="5958">
          <cell r="F5958" t="str">
            <v>SB</v>
          </cell>
          <cell r="G5958" t="str">
            <v>Distribution</v>
          </cell>
          <cell r="I5958" t="str">
            <v>Meter</v>
          </cell>
          <cell r="J5958" t="str">
            <v>N/A</v>
          </cell>
          <cell r="K5958" t="str">
            <v>Medium ( &gt; 75 kW &amp; &lt; 500 kW)</v>
          </cell>
          <cell r="O5958" t="str">
            <v>C</v>
          </cell>
          <cell r="T5958">
            <v>0</v>
          </cell>
        </row>
        <row r="5959">
          <cell r="F5959" t="str">
            <v>SB</v>
          </cell>
          <cell r="G5959" t="str">
            <v>Distribution</v>
          </cell>
          <cell r="I5959" t="str">
            <v>Meter</v>
          </cell>
          <cell r="J5959" t="str">
            <v>N/A</v>
          </cell>
          <cell r="K5959" t="str">
            <v>Residential</v>
          </cell>
          <cell r="O5959" t="str">
            <v>C</v>
          </cell>
          <cell r="T5959">
            <v>0</v>
          </cell>
        </row>
        <row r="5960">
          <cell r="F5960" t="str">
            <v>SB</v>
          </cell>
          <cell r="G5960" t="str">
            <v>Distribution</v>
          </cell>
          <cell r="I5960" t="str">
            <v>Meter</v>
          </cell>
          <cell r="J5960" t="str">
            <v>N/A</v>
          </cell>
          <cell r="K5960" t="str">
            <v>Small - Polyphase</v>
          </cell>
          <cell r="O5960" t="str">
            <v>C</v>
          </cell>
          <cell r="T5960">
            <v>0</v>
          </cell>
        </row>
        <row r="5961">
          <cell r="F5961" t="str">
            <v>SB</v>
          </cell>
          <cell r="G5961" t="str">
            <v>Distribution</v>
          </cell>
          <cell r="I5961" t="str">
            <v>Meter</v>
          </cell>
          <cell r="J5961" t="str">
            <v>N/A</v>
          </cell>
          <cell r="K5961" t="str">
            <v>Small - Single Phase</v>
          </cell>
          <cell r="O5961" t="str">
            <v>C</v>
          </cell>
          <cell r="T5961">
            <v>0</v>
          </cell>
        </row>
        <row r="5962">
          <cell r="F5962" t="str">
            <v>SB</v>
          </cell>
          <cell r="G5962" t="str">
            <v>Distribution</v>
          </cell>
          <cell r="I5962" t="str">
            <v>Meter</v>
          </cell>
          <cell r="J5962" t="str">
            <v>N/A</v>
          </cell>
          <cell r="K5962" t="str">
            <v>Supplemental Standby Service</v>
          </cell>
          <cell r="O5962" t="str">
            <v>C</v>
          </cell>
          <cell r="T5962">
            <v>0</v>
          </cell>
        </row>
        <row r="5963">
          <cell r="F5963" t="str">
            <v>SB</v>
          </cell>
          <cell r="G5963" t="str">
            <v>Distribution</v>
          </cell>
          <cell r="I5963" t="str">
            <v>Meter</v>
          </cell>
          <cell r="J5963" t="str">
            <v>N/A</v>
          </cell>
          <cell r="K5963" t="str">
            <v>Agricultural</v>
          </cell>
          <cell r="O5963" t="str">
            <v>C</v>
          </cell>
          <cell r="T5963">
            <v>0</v>
          </cell>
        </row>
        <row r="5964">
          <cell r="F5964" t="str">
            <v>SB</v>
          </cell>
          <cell r="G5964" t="str">
            <v>Distribution</v>
          </cell>
          <cell r="I5964" t="str">
            <v>Meter</v>
          </cell>
          <cell r="J5964" t="str">
            <v>N/A</v>
          </cell>
          <cell r="K5964" t="str">
            <v>Medium ( &gt; 75 kW &amp; &lt; 500 kW)</v>
          </cell>
          <cell r="O5964" t="str">
            <v>C</v>
          </cell>
          <cell r="T5964">
            <v>0</v>
          </cell>
        </row>
        <row r="5965">
          <cell r="F5965" t="str">
            <v>SB</v>
          </cell>
          <cell r="G5965" t="str">
            <v>Distribution</v>
          </cell>
          <cell r="I5965" t="str">
            <v>Meter</v>
          </cell>
          <cell r="J5965" t="str">
            <v>N/A</v>
          </cell>
          <cell r="K5965" t="str">
            <v>Residential</v>
          </cell>
          <cell r="O5965" t="str">
            <v>C</v>
          </cell>
          <cell r="T5965">
            <v>0</v>
          </cell>
        </row>
        <row r="5966">
          <cell r="F5966" t="str">
            <v>SB</v>
          </cell>
          <cell r="G5966" t="str">
            <v>Distribution</v>
          </cell>
          <cell r="I5966" t="str">
            <v>Meter</v>
          </cell>
          <cell r="J5966" t="str">
            <v>N/A</v>
          </cell>
          <cell r="K5966" t="str">
            <v>Small - Polyphase</v>
          </cell>
          <cell r="O5966" t="str">
            <v>C</v>
          </cell>
          <cell r="T5966">
            <v>0</v>
          </cell>
        </row>
        <row r="5967">
          <cell r="F5967" t="str">
            <v>SB</v>
          </cell>
          <cell r="G5967" t="str">
            <v>Distribution</v>
          </cell>
          <cell r="I5967" t="str">
            <v>Meter</v>
          </cell>
          <cell r="J5967" t="str">
            <v>N/A</v>
          </cell>
          <cell r="K5967" t="str">
            <v>Small - Single Phase</v>
          </cell>
          <cell r="O5967" t="str">
            <v>C</v>
          </cell>
          <cell r="T5967">
            <v>0</v>
          </cell>
        </row>
        <row r="5968">
          <cell r="F5968" t="str">
            <v>SB</v>
          </cell>
          <cell r="G5968" t="str">
            <v>Distribution</v>
          </cell>
          <cell r="I5968" t="str">
            <v>Meter</v>
          </cell>
          <cell r="J5968" t="str">
            <v>N/A</v>
          </cell>
          <cell r="K5968" t="str">
            <v>Supplemental Standby Service</v>
          </cell>
          <cell r="O5968" t="str">
            <v>C</v>
          </cell>
          <cell r="T5968">
            <v>0</v>
          </cell>
        </row>
        <row r="5969">
          <cell r="F5969" t="str">
            <v>SB</v>
          </cell>
          <cell r="G5969" t="str">
            <v>Distribution</v>
          </cell>
          <cell r="I5969" t="str">
            <v>Meter</v>
          </cell>
          <cell r="J5969" t="str">
            <v>N/A</v>
          </cell>
          <cell r="K5969" t="str">
            <v>Agricultural</v>
          </cell>
          <cell r="O5969" t="str">
            <v>C</v>
          </cell>
          <cell r="T5969">
            <v>0</v>
          </cell>
        </row>
        <row r="5970">
          <cell r="F5970" t="str">
            <v>SB</v>
          </cell>
          <cell r="G5970" t="str">
            <v>Distribution</v>
          </cell>
          <cell r="I5970" t="str">
            <v>Meter</v>
          </cell>
          <cell r="J5970" t="str">
            <v>N/A</v>
          </cell>
          <cell r="K5970" t="str">
            <v>Medium ( &gt; 75 kW &amp; &lt; 500 kW)</v>
          </cell>
          <cell r="O5970" t="str">
            <v>C</v>
          </cell>
          <cell r="T5970">
            <v>0</v>
          </cell>
        </row>
        <row r="5971">
          <cell r="F5971" t="str">
            <v>SB</v>
          </cell>
          <cell r="G5971" t="str">
            <v>Distribution</v>
          </cell>
          <cell r="I5971" t="str">
            <v>Meter</v>
          </cell>
          <cell r="J5971" t="str">
            <v>N/A</v>
          </cell>
          <cell r="K5971" t="str">
            <v>Residential</v>
          </cell>
          <cell r="O5971" t="str">
            <v>C</v>
          </cell>
          <cell r="T5971">
            <v>0</v>
          </cell>
        </row>
        <row r="5972">
          <cell r="F5972" t="str">
            <v>SB</v>
          </cell>
          <cell r="G5972" t="str">
            <v>Distribution</v>
          </cell>
          <cell r="I5972" t="str">
            <v>Meter</v>
          </cell>
          <cell r="J5972" t="str">
            <v>N/A</v>
          </cell>
          <cell r="K5972" t="str">
            <v>Small - Polyphase</v>
          </cell>
          <cell r="O5972" t="str">
            <v>C</v>
          </cell>
          <cell r="T5972">
            <v>0</v>
          </cell>
        </row>
        <row r="5973">
          <cell r="F5973" t="str">
            <v>SB</v>
          </cell>
          <cell r="G5973" t="str">
            <v>Distribution</v>
          </cell>
          <cell r="I5973" t="str">
            <v>Meter</v>
          </cell>
          <cell r="J5973" t="str">
            <v>N/A</v>
          </cell>
          <cell r="K5973" t="str">
            <v>Small - Single Phase</v>
          </cell>
          <cell r="O5973" t="str">
            <v>C</v>
          </cell>
          <cell r="T5973">
            <v>0</v>
          </cell>
        </row>
        <row r="5974">
          <cell r="F5974" t="str">
            <v>SB</v>
          </cell>
          <cell r="G5974" t="str">
            <v>Distribution</v>
          </cell>
          <cell r="I5974" t="str">
            <v>Meter</v>
          </cell>
          <cell r="J5974" t="str">
            <v>N/A</v>
          </cell>
          <cell r="K5974" t="str">
            <v>Supplemental Standby Service</v>
          </cell>
          <cell r="O5974" t="str">
            <v>C</v>
          </cell>
          <cell r="T5974">
            <v>0</v>
          </cell>
        </row>
        <row r="5975">
          <cell r="F5975" t="str">
            <v>SB</v>
          </cell>
          <cell r="G5975" t="str">
            <v>WH</v>
          </cell>
          <cell r="I5975" t="str">
            <v>DL</v>
          </cell>
          <cell r="J5975" t="str">
            <v>N/A</v>
          </cell>
          <cell r="K5975" t="str">
            <v>N/A</v>
          </cell>
          <cell r="O5975" t="str">
            <v>N/A</v>
          </cell>
          <cell r="T5975">
            <v>0</v>
          </cell>
        </row>
        <row r="5976">
          <cell r="F5976" t="str">
            <v>SB</v>
          </cell>
          <cell r="G5976" t="str">
            <v>WH</v>
          </cell>
          <cell r="I5976" t="str">
            <v>DL</v>
          </cell>
          <cell r="J5976" t="str">
            <v>N/A</v>
          </cell>
          <cell r="K5976" t="str">
            <v>N/A</v>
          </cell>
          <cell r="O5976" t="str">
            <v>N/A</v>
          </cell>
          <cell r="T5976">
            <v>0</v>
          </cell>
        </row>
        <row r="5977">
          <cell r="F5977" t="str">
            <v>SB</v>
          </cell>
          <cell r="G5977" t="str">
            <v>WH</v>
          </cell>
          <cell r="I5977" t="str">
            <v>DL</v>
          </cell>
          <cell r="J5977" t="str">
            <v>N/A</v>
          </cell>
          <cell r="K5977" t="str">
            <v>N/A</v>
          </cell>
          <cell r="O5977" t="str">
            <v>N/A</v>
          </cell>
          <cell r="T5977">
            <v>0</v>
          </cell>
        </row>
        <row r="5978">
          <cell r="F5978" t="str">
            <v>SB</v>
          </cell>
          <cell r="G5978" t="str">
            <v>WH</v>
          </cell>
          <cell r="I5978" t="str">
            <v>Energy</v>
          </cell>
          <cell r="J5978" t="str">
            <v>Summer</v>
          </cell>
          <cell r="K5978" t="str">
            <v>Off Peak</v>
          </cell>
          <cell r="O5978" t="str">
            <v>N/A</v>
          </cell>
          <cell r="T5978">
            <v>2562302.0736690001</v>
          </cell>
        </row>
        <row r="5979">
          <cell r="F5979" t="str">
            <v>SB</v>
          </cell>
          <cell r="G5979" t="str">
            <v>WH</v>
          </cell>
          <cell r="I5979" t="str">
            <v>Energy</v>
          </cell>
          <cell r="J5979" t="str">
            <v>Summer</v>
          </cell>
          <cell r="K5979" t="str">
            <v>Part Peak</v>
          </cell>
          <cell r="O5979" t="str">
            <v>N/A</v>
          </cell>
          <cell r="T5979">
            <v>969251.75463400001</v>
          </cell>
        </row>
        <row r="5980">
          <cell r="F5980" t="str">
            <v>SB</v>
          </cell>
          <cell r="G5980" t="str">
            <v>WH</v>
          </cell>
          <cell r="I5980" t="str">
            <v>Energy</v>
          </cell>
          <cell r="J5980" t="str">
            <v>Summer</v>
          </cell>
          <cell r="K5980" t="str">
            <v>Peak</v>
          </cell>
          <cell r="O5980" t="str">
            <v>N/A</v>
          </cell>
          <cell r="T5980">
            <v>1182251.9049729998</v>
          </cell>
        </row>
        <row r="5981">
          <cell r="F5981" t="str">
            <v>SB</v>
          </cell>
          <cell r="G5981" t="str">
            <v>WH</v>
          </cell>
          <cell r="I5981" t="str">
            <v>Energy</v>
          </cell>
          <cell r="J5981" t="str">
            <v>Winter</v>
          </cell>
          <cell r="K5981" t="str">
            <v>Off Peak</v>
          </cell>
          <cell r="O5981" t="str">
            <v>N/A</v>
          </cell>
          <cell r="T5981">
            <v>3531780.2450310001</v>
          </cell>
        </row>
        <row r="5982">
          <cell r="F5982" t="str">
            <v>SB</v>
          </cell>
          <cell r="G5982" t="str">
            <v>WH</v>
          </cell>
          <cell r="I5982" t="str">
            <v>Energy</v>
          </cell>
          <cell r="J5982" t="str">
            <v>Winter</v>
          </cell>
          <cell r="K5982" t="str">
            <v>Part Peak</v>
          </cell>
          <cell r="O5982" t="str">
            <v>N/A</v>
          </cell>
          <cell r="T5982">
            <v>1325327.055649</v>
          </cell>
        </row>
        <row r="5983">
          <cell r="F5983" t="str">
            <v>SB</v>
          </cell>
          <cell r="G5983" t="str">
            <v>WH</v>
          </cell>
          <cell r="I5983" t="str">
            <v>Energy</v>
          </cell>
          <cell r="J5983" t="str">
            <v>Winter</v>
          </cell>
          <cell r="K5983" t="str">
            <v>Super Off</v>
          </cell>
          <cell r="O5983" t="str">
            <v>N/A</v>
          </cell>
          <cell r="T5983">
            <v>640578.76079600002</v>
          </cell>
        </row>
        <row r="5984">
          <cell r="F5984" t="str">
            <v>SB</v>
          </cell>
          <cell r="G5984" t="str">
            <v>WH</v>
          </cell>
          <cell r="I5984" t="str">
            <v>Energy</v>
          </cell>
          <cell r="J5984" t="str">
            <v>Summer</v>
          </cell>
          <cell r="K5984" t="str">
            <v>Off Peak</v>
          </cell>
          <cell r="O5984" t="str">
            <v>N/A</v>
          </cell>
          <cell r="T5984">
            <v>-885724.45877899998</v>
          </cell>
        </row>
        <row r="5985">
          <cell r="F5985" t="str">
            <v>SB</v>
          </cell>
          <cell r="G5985" t="str">
            <v>WH</v>
          </cell>
          <cell r="I5985" t="str">
            <v>Energy</v>
          </cell>
          <cell r="J5985" t="str">
            <v>Summer</v>
          </cell>
          <cell r="K5985" t="str">
            <v>Part Peak</v>
          </cell>
          <cell r="O5985" t="str">
            <v>N/A</v>
          </cell>
          <cell r="T5985">
            <v>-293395.315947</v>
          </cell>
        </row>
        <row r="5986">
          <cell r="F5986" t="str">
            <v>SB</v>
          </cell>
          <cell r="G5986" t="str">
            <v>WH</v>
          </cell>
          <cell r="I5986" t="str">
            <v>Energy</v>
          </cell>
          <cell r="J5986" t="str">
            <v>Summer</v>
          </cell>
          <cell r="K5986" t="str">
            <v>Peak</v>
          </cell>
          <cell r="O5986" t="str">
            <v>N/A</v>
          </cell>
          <cell r="T5986">
            <v>-473333.57928800001</v>
          </cell>
        </row>
        <row r="5987">
          <cell r="F5987" t="str">
            <v>SB</v>
          </cell>
          <cell r="G5987" t="str">
            <v>WH</v>
          </cell>
          <cell r="I5987" t="str">
            <v>Energy</v>
          </cell>
          <cell r="J5987" t="str">
            <v>Winter</v>
          </cell>
          <cell r="K5987" t="str">
            <v>Off Peak</v>
          </cell>
          <cell r="O5987" t="str">
            <v>N/A</v>
          </cell>
          <cell r="T5987">
            <v>360322.21990400006</v>
          </cell>
        </row>
        <row r="5988">
          <cell r="F5988" t="str">
            <v>SB</v>
          </cell>
          <cell r="G5988" t="str">
            <v>WH</v>
          </cell>
          <cell r="I5988" t="str">
            <v>Energy</v>
          </cell>
          <cell r="J5988" t="str">
            <v>Winter</v>
          </cell>
          <cell r="K5988" t="str">
            <v>Part Peak</v>
          </cell>
          <cell r="O5988" t="str">
            <v>N/A</v>
          </cell>
          <cell r="T5988">
            <v>258811.45472000001</v>
          </cell>
        </row>
        <row r="5989">
          <cell r="F5989" t="str">
            <v>SB</v>
          </cell>
          <cell r="G5989" t="str">
            <v>WH</v>
          </cell>
          <cell r="I5989" t="str">
            <v>Energy</v>
          </cell>
          <cell r="J5989" t="str">
            <v>Winter</v>
          </cell>
          <cell r="K5989" t="str">
            <v>Super Off</v>
          </cell>
          <cell r="O5989" t="str">
            <v>N/A</v>
          </cell>
          <cell r="T5989">
            <v>-1034770.5953020001</v>
          </cell>
        </row>
        <row r="5990">
          <cell r="F5990" t="str">
            <v>SB</v>
          </cell>
          <cell r="G5990" t="str">
            <v>WH</v>
          </cell>
          <cell r="I5990" t="str">
            <v>Energy</v>
          </cell>
          <cell r="J5990" t="str">
            <v>Summer</v>
          </cell>
          <cell r="K5990" t="str">
            <v>Off Peak</v>
          </cell>
          <cell r="O5990" t="str">
            <v>N/A</v>
          </cell>
          <cell r="T5990">
            <v>126552815.12656301</v>
          </cell>
        </row>
        <row r="5991">
          <cell r="F5991" t="str">
            <v>SB</v>
          </cell>
          <cell r="G5991" t="str">
            <v>WH</v>
          </cell>
          <cell r="I5991" t="str">
            <v>Energy</v>
          </cell>
          <cell r="J5991" t="str">
            <v>Summer</v>
          </cell>
          <cell r="K5991" t="str">
            <v>Part Peak</v>
          </cell>
          <cell r="O5991" t="str">
            <v>N/A</v>
          </cell>
          <cell r="T5991">
            <v>30749685.440711003</v>
          </cell>
        </row>
        <row r="5992">
          <cell r="F5992" t="str">
            <v>SB</v>
          </cell>
          <cell r="G5992" t="str">
            <v>WH</v>
          </cell>
          <cell r="I5992" t="str">
            <v>Energy</v>
          </cell>
          <cell r="J5992" t="str">
            <v>Summer</v>
          </cell>
          <cell r="K5992" t="str">
            <v>Peak</v>
          </cell>
          <cell r="O5992" t="str">
            <v>N/A</v>
          </cell>
          <cell r="T5992">
            <v>35654396.280472003</v>
          </cell>
        </row>
        <row r="5993">
          <cell r="F5993" t="str">
            <v>SB</v>
          </cell>
          <cell r="G5993" t="str">
            <v>WH</v>
          </cell>
          <cell r="I5993" t="str">
            <v>Energy</v>
          </cell>
          <cell r="J5993" t="str">
            <v>Winter</v>
          </cell>
          <cell r="K5993" t="str">
            <v>Off Peak</v>
          </cell>
          <cell r="O5993" t="str">
            <v>N/A</v>
          </cell>
          <cell r="T5993">
            <v>291461893.21496499</v>
          </cell>
        </row>
        <row r="5994">
          <cell r="F5994" t="str">
            <v>SB</v>
          </cell>
          <cell r="G5994" t="str">
            <v>WH</v>
          </cell>
          <cell r="I5994" t="str">
            <v>Energy</v>
          </cell>
          <cell r="J5994" t="str">
            <v>Winter</v>
          </cell>
          <cell r="K5994" t="str">
            <v>Part Peak</v>
          </cell>
          <cell r="O5994" t="str">
            <v>N/A</v>
          </cell>
          <cell r="T5994">
            <v>78776428.704530999</v>
          </cell>
        </row>
        <row r="5995">
          <cell r="F5995" t="str">
            <v>SB</v>
          </cell>
          <cell r="G5995" t="str">
            <v>WH</v>
          </cell>
          <cell r="I5995" t="str">
            <v>Energy</v>
          </cell>
          <cell r="J5995" t="str">
            <v>Winter</v>
          </cell>
          <cell r="K5995" t="str">
            <v>Super Off</v>
          </cell>
          <cell r="O5995" t="str">
            <v>N/A</v>
          </cell>
          <cell r="T5995">
            <v>37580016.456679001</v>
          </cell>
        </row>
        <row r="5996">
          <cell r="F5996" t="str">
            <v>SB</v>
          </cell>
          <cell r="G5996" t="str">
            <v>WH</v>
          </cell>
          <cell r="I5996" t="str">
            <v>DL</v>
          </cell>
          <cell r="J5996" t="str">
            <v>N/A</v>
          </cell>
          <cell r="K5996" t="str">
            <v>N/A</v>
          </cell>
          <cell r="O5996" t="str">
            <v>N/A</v>
          </cell>
          <cell r="T5996">
            <v>0</v>
          </cell>
        </row>
        <row r="5997">
          <cell r="F5997" t="str">
            <v>SB</v>
          </cell>
          <cell r="G5997" t="str">
            <v>WH</v>
          </cell>
          <cell r="I5997" t="str">
            <v>DL</v>
          </cell>
          <cell r="J5997" t="str">
            <v>N/A</v>
          </cell>
          <cell r="K5997" t="str">
            <v>N/A</v>
          </cell>
          <cell r="O5997" t="str">
            <v>N/A</v>
          </cell>
          <cell r="T5997">
            <v>0</v>
          </cell>
        </row>
        <row r="5998">
          <cell r="F5998" t="str">
            <v>SB</v>
          </cell>
          <cell r="G5998" t="str">
            <v>WH</v>
          </cell>
          <cell r="I5998" t="str">
            <v>DL</v>
          </cell>
          <cell r="J5998" t="str">
            <v>N/A</v>
          </cell>
          <cell r="K5998" t="str">
            <v>N/A</v>
          </cell>
          <cell r="O5998" t="str">
            <v>N/A</v>
          </cell>
          <cell r="T5998">
            <v>0</v>
          </cell>
        </row>
        <row r="5999">
          <cell r="F5999" t="str">
            <v>SB</v>
          </cell>
          <cell r="G5999" t="str">
            <v>WH</v>
          </cell>
          <cell r="I5999" t="str">
            <v>Energy</v>
          </cell>
          <cell r="J5999" t="str">
            <v>Summer</v>
          </cell>
          <cell r="K5999" t="str">
            <v>Off Peak</v>
          </cell>
          <cell r="O5999" t="str">
            <v>N/A</v>
          </cell>
          <cell r="T5999">
            <v>2562302.0736690001</v>
          </cell>
        </row>
        <row r="6000">
          <cell r="F6000" t="str">
            <v>SB</v>
          </cell>
          <cell r="G6000" t="str">
            <v>WH</v>
          </cell>
          <cell r="I6000" t="str">
            <v>Energy</v>
          </cell>
          <cell r="J6000" t="str">
            <v>Summer</v>
          </cell>
          <cell r="K6000" t="str">
            <v>Part Peak</v>
          </cell>
          <cell r="O6000" t="str">
            <v>N/A</v>
          </cell>
          <cell r="T6000">
            <v>969251.75463400001</v>
          </cell>
        </row>
        <row r="6001">
          <cell r="F6001" t="str">
            <v>SB</v>
          </cell>
          <cell r="G6001" t="str">
            <v>WH</v>
          </cell>
          <cell r="I6001" t="str">
            <v>Energy</v>
          </cell>
          <cell r="J6001" t="str">
            <v>Summer</v>
          </cell>
          <cell r="K6001" t="str">
            <v>Peak</v>
          </cell>
          <cell r="O6001" t="str">
            <v>N/A</v>
          </cell>
          <cell r="T6001">
            <v>1182251.9049729998</v>
          </cell>
        </row>
        <row r="6002">
          <cell r="F6002" t="str">
            <v>SB</v>
          </cell>
          <cell r="G6002" t="str">
            <v>WH</v>
          </cell>
          <cell r="I6002" t="str">
            <v>Energy</v>
          </cell>
          <cell r="J6002" t="str">
            <v>Winter</v>
          </cell>
          <cell r="K6002" t="str">
            <v>Off Peak</v>
          </cell>
          <cell r="O6002" t="str">
            <v>N/A</v>
          </cell>
          <cell r="T6002">
            <v>3531780.2450310001</v>
          </cell>
        </row>
        <row r="6003">
          <cell r="F6003" t="str">
            <v>SB</v>
          </cell>
          <cell r="G6003" t="str">
            <v>WH</v>
          </cell>
          <cell r="I6003" t="str">
            <v>Energy</v>
          </cell>
          <cell r="J6003" t="str">
            <v>Winter</v>
          </cell>
          <cell r="K6003" t="str">
            <v>Part Peak</v>
          </cell>
          <cell r="O6003" t="str">
            <v>N/A</v>
          </cell>
          <cell r="T6003">
            <v>1325327.055649</v>
          </cell>
        </row>
        <row r="6004">
          <cell r="F6004" t="str">
            <v>SB</v>
          </cell>
          <cell r="G6004" t="str">
            <v>WH</v>
          </cell>
          <cell r="I6004" t="str">
            <v>Energy</v>
          </cell>
          <cell r="J6004" t="str">
            <v>Winter</v>
          </cell>
          <cell r="K6004" t="str">
            <v>Super Off</v>
          </cell>
          <cell r="O6004" t="str">
            <v>N/A</v>
          </cell>
          <cell r="T6004">
            <v>640578.76079600002</v>
          </cell>
        </row>
        <row r="6005">
          <cell r="F6005" t="str">
            <v>SB</v>
          </cell>
          <cell r="G6005" t="str">
            <v>WH</v>
          </cell>
          <cell r="I6005" t="str">
            <v>Energy</v>
          </cell>
          <cell r="J6005" t="str">
            <v>Summer</v>
          </cell>
          <cell r="K6005" t="str">
            <v>Off Peak</v>
          </cell>
          <cell r="O6005" t="str">
            <v>N/A</v>
          </cell>
          <cell r="T6005">
            <v>-885724.45877899998</v>
          </cell>
        </row>
        <row r="6006">
          <cell r="F6006" t="str">
            <v>SB</v>
          </cell>
          <cell r="G6006" t="str">
            <v>WH</v>
          </cell>
          <cell r="I6006" t="str">
            <v>Energy</v>
          </cell>
          <cell r="J6006" t="str">
            <v>Summer</v>
          </cell>
          <cell r="K6006" t="str">
            <v>Part Peak</v>
          </cell>
          <cell r="O6006" t="str">
            <v>N/A</v>
          </cell>
          <cell r="T6006">
            <v>-293395.315947</v>
          </cell>
        </row>
        <row r="6007">
          <cell r="F6007" t="str">
            <v>SB</v>
          </cell>
          <cell r="G6007" t="str">
            <v>WH</v>
          </cell>
          <cell r="I6007" t="str">
            <v>Energy</v>
          </cell>
          <cell r="J6007" t="str">
            <v>Summer</v>
          </cell>
          <cell r="K6007" t="str">
            <v>Peak</v>
          </cell>
          <cell r="O6007" t="str">
            <v>N/A</v>
          </cell>
          <cell r="T6007">
            <v>-473333.57928800001</v>
          </cell>
        </row>
        <row r="6008">
          <cell r="F6008" t="str">
            <v>SB</v>
          </cell>
          <cell r="G6008" t="str">
            <v>WH</v>
          </cell>
          <cell r="I6008" t="str">
            <v>Energy</v>
          </cell>
          <cell r="J6008" t="str">
            <v>Winter</v>
          </cell>
          <cell r="K6008" t="str">
            <v>Off Peak</v>
          </cell>
          <cell r="O6008" t="str">
            <v>N/A</v>
          </cell>
          <cell r="T6008">
            <v>360322.21990400006</v>
          </cell>
        </row>
        <row r="6009">
          <cell r="F6009" t="str">
            <v>SB</v>
          </cell>
          <cell r="G6009" t="str">
            <v>WH</v>
          </cell>
          <cell r="I6009" t="str">
            <v>Energy</v>
          </cell>
          <cell r="J6009" t="str">
            <v>Winter</v>
          </cell>
          <cell r="K6009" t="str">
            <v>Part Peak</v>
          </cell>
          <cell r="O6009" t="str">
            <v>N/A</v>
          </cell>
          <cell r="T6009">
            <v>258811.45472000001</v>
          </cell>
        </row>
        <row r="6010">
          <cell r="F6010" t="str">
            <v>SB</v>
          </cell>
          <cell r="G6010" t="str">
            <v>WH</v>
          </cell>
          <cell r="I6010" t="str">
            <v>Energy</v>
          </cell>
          <cell r="J6010" t="str">
            <v>Winter</v>
          </cell>
          <cell r="K6010" t="str">
            <v>Super Off</v>
          </cell>
          <cell r="O6010" t="str">
            <v>N/A</v>
          </cell>
          <cell r="T6010">
            <v>-1034770.5953020001</v>
          </cell>
        </row>
        <row r="6011">
          <cell r="F6011" t="str">
            <v>SB</v>
          </cell>
          <cell r="G6011" t="str">
            <v>WH</v>
          </cell>
          <cell r="I6011" t="str">
            <v>Energy</v>
          </cell>
          <cell r="J6011" t="str">
            <v>Summer</v>
          </cell>
          <cell r="K6011" t="str">
            <v>Off Peak</v>
          </cell>
          <cell r="O6011" t="str">
            <v>N/A</v>
          </cell>
          <cell r="T6011">
            <v>126552815.12656301</v>
          </cell>
        </row>
        <row r="6012">
          <cell r="F6012" t="str">
            <v>SB</v>
          </cell>
          <cell r="G6012" t="str">
            <v>WH</v>
          </cell>
          <cell r="I6012" t="str">
            <v>Energy</v>
          </cell>
          <cell r="J6012" t="str">
            <v>Summer</v>
          </cell>
          <cell r="K6012" t="str">
            <v>Part Peak</v>
          </cell>
          <cell r="O6012" t="str">
            <v>N/A</v>
          </cell>
          <cell r="T6012">
            <v>30749685.440711003</v>
          </cell>
        </row>
        <row r="6013">
          <cell r="F6013" t="str">
            <v>SB</v>
          </cell>
          <cell r="G6013" t="str">
            <v>WH</v>
          </cell>
          <cell r="I6013" t="str">
            <v>Energy</v>
          </cell>
          <cell r="J6013" t="str">
            <v>Summer</v>
          </cell>
          <cell r="K6013" t="str">
            <v>Peak</v>
          </cell>
          <cell r="O6013" t="str">
            <v>N/A</v>
          </cell>
          <cell r="T6013">
            <v>35654396.280472003</v>
          </cell>
        </row>
        <row r="6014">
          <cell r="F6014" t="str">
            <v>SB</v>
          </cell>
          <cell r="G6014" t="str">
            <v>WH</v>
          </cell>
          <cell r="I6014" t="str">
            <v>Energy</v>
          </cell>
          <cell r="J6014" t="str">
            <v>Winter</v>
          </cell>
          <cell r="K6014" t="str">
            <v>Off Peak</v>
          </cell>
          <cell r="O6014" t="str">
            <v>N/A</v>
          </cell>
          <cell r="T6014">
            <v>291461893.21496499</v>
          </cell>
        </row>
        <row r="6015">
          <cell r="F6015" t="str">
            <v>SB</v>
          </cell>
          <cell r="G6015" t="str">
            <v>WH</v>
          </cell>
          <cell r="I6015" t="str">
            <v>Energy</v>
          </cell>
          <cell r="J6015" t="str">
            <v>Winter</v>
          </cell>
          <cell r="K6015" t="str">
            <v>Part Peak</v>
          </cell>
          <cell r="O6015" t="str">
            <v>N/A</v>
          </cell>
          <cell r="T6015">
            <v>78776428.704530999</v>
          </cell>
        </row>
        <row r="6016">
          <cell r="F6016" t="str">
            <v>SB</v>
          </cell>
          <cell r="G6016" t="str">
            <v>WH</v>
          </cell>
          <cell r="I6016" t="str">
            <v>Energy</v>
          </cell>
          <cell r="J6016" t="str">
            <v>Winter</v>
          </cell>
          <cell r="K6016" t="str">
            <v>Super Off</v>
          </cell>
          <cell r="O6016" t="str">
            <v>N/A</v>
          </cell>
          <cell r="T6016">
            <v>37580016.456679001</v>
          </cell>
        </row>
        <row r="6017">
          <cell r="F6017" t="str">
            <v>SB</v>
          </cell>
          <cell r="G6017" t="str">
            <v>PCIA</v>
          </cell>
          <cell r="I6017" t="str">
            <v>Vin 22</v>
          </cell>
          <cell r="J6017" t="str">
            <v>N/A</v>
          </cell>
          <cell r="K6017" t="str">
            <v>N/A</v>
          </cell>
          <cell r="O6017" t="str">
            <v>N/A</v>
          </cell>
          <cell r="T6017">
            <v>0</v>
          </cell>
        </row>
        <row r="6018">
          <cell r="F6018" t="str">
            <v>SB</v>
          </cell>
          <cell r="G6018" t="str">
            <v>PCIA</v>
          </cell>
          <cell r="I6018" t="str">
            <v>Vin 22</v>
          </cell>
          <cell r="J6018" t="str">
            <v>N/A</v>
          </cell>
          <cell r="K6018" t="str">
            <v>N/A</v>
          </cell>
          <cell r="O6018" t="str">
            <v>N/A</v>
          </cell>
          <cell r="T6018">
            <v>0</v>
          </cell>
        </row>
        <row r="6019">
          <cell r="F6019" t="str">
            <v>SB</v>
          </cell>
          <cell r="G6019" t="str">
            <v>PCIA</v>
          </cell>
          <cell r="I6019" t="str">
            <v>Vin 22</v>
          </cell>
          <cell r="J6019" t="str">
            <v>N/A</v>
          </cell>
          <cell r="K6019" t="str">
            <v>N/A</v>
          </cell>
          <cell r="O6019" t="str">
            <v>N/A</v>
          </cell>
          <cell r="T6019">
            <v>0</v>
          </cell>
        </row>
        <row r="6020">
          <cell r="F6020" t="str">
            <v>SB</v>
          </cell>
          <cell r="G6020" t="str">
            <v>PCIA</v>
          </cell>
          <cell r="I6020" t="str">
            <v>Vin 23</v>
          </cell>
          <cell r="J6020" t="str">
            <v>N/A</v>
          </cell>
          <cell r="K6020" t="str">
            <v>N/A</v>
          </cell>
          <cell r="O6020" t="str">
            <v>N/A</v>
          </cell>
          <cell r="T6020">
            <v>0</v>
          </cell>
        </row>
        <row r="6021">
          <cell r="F6021" t="str">
            <v>SB</v>
          </cell>
          <cell r="G6021" t="str">
            <v>PCIA</v>
          </cell>
          <cell r="I6021" t="str">
            <v>Vin 23</v>
          </cell>
          <cell r="J6021" t="str">
            <v>N/A</v>
          </cell>
          <cell r="K6021" t="str">
            <v>N/A</v>
          </cell>
          <cell r="O6021" t="str">
            <v>N/A</v>
          </cell>
          <cell r="T6021">
            <v>0</v>
          </cell>
        </row>
        <row r="6022">
          <cell r="F6022" t="str">
            <v>SB</v>
          </cell>
          <cell r="G6022" t="str">
            <v>PCIA</v>
          </cell>
          <cell r="I6022" t="str">
            <v>Vin 23</v>
          </cell>
          <cell r="J6022" t="str">
            <v>N/A</v>
          </cell>
          <cell r="K6022" t="str">
            <v>N/A</v>
          </cell>
          <cell r="O6022" t="str">
            <v>N/A</v>
          </cell>
          <cell r="T6022">
            <v>0</v>
          </cell>
        </row>
        <row r="6023">
          <cell r="F6023" t="str">
            <v>B-1</v>
          </cell>
          <cell r="G6023" t="str">
            <v>PCIA</v>
          </cell>
          <cell r="I6023" t="str">
            <v>Vin 25</v>
          </cell>
          <cell r="J6023" t="str">
            <v>N/A</v>
          </cell>
          <cell r="K6023" t="str">
            <v>N/A</v>
          </cell>
          <cell r="O6023" t="str">
            <v>N/A</v>
          </cell>
          <cell r="T6023">
            <v>0</v>
          </cell>
        </row>
        <row r="6024">
          <cell r="F6024" t="str">
            <v>B-6</v>
          </cell>
          <cell r="G6024" t="str">
            <v>PCIA</v>
          </cell>
          <cell r="I6024" t="str">
            <v>Vin 25</v>
          </cell>
          <cell r="J6024" t="str">
            <v>N/A</v>
          </cell>
          <cell r="K6024" t="str">
            <v>N/A</v>
          </cell>
          <cell r="O6024" t="str">
            <v>N/A</v>
          </cell>
          <cell r="T6024">
            <v>0</v>
          </cell>
        </row>
        <row r="6025">
          <cell r="F6025" t="str">
            <v>A-15</v>
          </cell>
          <cell r="G6025" t="str">
            <v>PCIA</v>
          </cell>
          <cell r="I6025" t="str">
            <v>Vin 25</v>
          </cell>
          <cell r="J6025" t="str">
            <v>N/A</v>
          </cell>
          <cell r="K6025" t="str">
            <v>N/A</v>
          </cell>
          <cell r="O6025" t="str">
            <v>N/A</v>
          </cell>
          <cell r="T6025">
            <v>0</v>
          </cell>
        </row>
        <row r="6026">
          <cell r="F6026" t="str">
            <v>SB</v>
          </cell>
          <cell r="G6026" t="str">
            <v>PCIA</v>
          </cell>
          <cell r="I6026" t="str">
            <v>Vin 24</v>
          </cell>
          <cell r="J6026" t="str">
            <v>N/A</v>
          </cell>
          <cell r="K6026" t="str">
            <v>N/A</v>
          </cell>
          <cell r="O6026" t="str">
            <v>N/A</v>
          </cell>
          <cell r="T6026">
            <v>0</v>
          </cell>
        </row>
        <row r="6027">
          <cell r="F6027" t="str">
            <v>SB</v>
          </cell>
          <cell r="G6027" t="str">
            <v>PCIA</v>
          </cell>
          <cell r="I6027" t="str">
            <v>Vin 24</v>
          </cell>
          <cell r="J6027" t="str">
            <v>N/A</v>
          </cell>
          <cell r="K6027" t="str">
            <v>N/A</v>
          </cell>
          <cell r="O6027" t="str">
            <v>N/A</v>
          </cell>
          <cell r="T6027">
            <v>0</v>
          </cell>
        </row>
        <row r="6028">
          <cell r="F6028" t="str">
            <v>SB</v>
          </cell>
          <cell r="G6028" t="str">
            <v>PCIA</v>
          </cell>
          <cell r="I6028" t="str">
            <v>Vin 24</v>
          </cell>
          <cell r="J6028" t="str">
            <v>N/A</v>
          </cell>
          <cell r="K6028" t="str">
            <v>N/A</v>
          </cell>
          <cell r="O6028" t="str">
            <v>N/A</v>
          </cell>
          <cell r="T6028">
            <v>0</v>
          </cell>
        </row>
        <row r="6029">
          <cell r="F6029" t="str">
            <v>LS-1</v>
          </cell>
          <cell r="G6029" t="str">
            <v>Distribution</v>
          </cell>
          <cell r="I6029" t="str">
            <v>Customer</v>
          </cell>
          <cell r="J6029" t="str">
            <v>Summer</v>
          </cell>
          <cell r="K6029" t="str">
            <v>N/A</v>
          </cell>
          <cell r="O6029" t="str">
            <v>N/A</v>
          </cell>
          <cell r="T6029">
            <v>0</v>
          </cell>
        </row>
        <row r="6030">
          <cell r="F6030" t="str">
            <v>LS-1</v>
          </cell>
          <cell r="G6030" t="str">
            <v>Distribution</v>
          </cell>
          <cell r="I6030" t="str">
            <v>Customer</v>
          </cell>
          <cell r="J6030" t="str">
            <v>Winter</v>
          </cell>
          <cell r="K6030" t="str">
            <v>N/A</v>
          </cell>
          <cell r="O6030" t="str">
            <v>N/A</v>
          </cell>
          <cell r="T6030">
            <v>0</v>
          </cell>
        </row>
        <row r="6031">
          <cell r="F6031" t="str">
            <v>LS-1</v>
          </cell>
          <cell r="G6031" t="str">
            <v>Distribution</v>
          </cell>
          <cell r="I6031" t="str">
            <v>Customer</v>
          </cell>
          <cell r="J6031" t="str">
            <v>Summer</v>
          </cell>
          <cell r="K6031" t="str">
            <v>N/A</v>
          </cell>
          <cell r="O6031" t="str">
            <v>C</v>
          </cell>
          <cell r="T6031">
            <v>0</v>
          </cell>
        </row>
        <row r="6032">
          <cell r="F6032" t="str">
            <v>LS-1</v>
          </cell>
          <cell r="G6032" t="str">
            <v>Distribution</v>
          </cell>
          <cell r="I6032" t="str">
            <v>Customer</v>
          </cell>
          <cell r="J6032" t="str">
            <v>Winter</v>
          </cell>
          <cell r="K6032" t="str">
            <v>N/A</v>
          </cell>
          <cell r="O6032" t="str">
            <v>C</v>
          </cell>
          <cell r="T6032">
            <v>0</v>
          </cell>
        </row>
        <row r="6033">
          <cell r="F6033" t="str">
            <v>LS-1</v>
          </cell>
          <cell r="G6033" t="str">
            <v>PPP</v>
          </cell>
          <cell r="I6033" t="str">
            <v>DL</v>
          </cell>
          <cell r="J6033" t="str">
            <v>N/A</v>
          </cell>
          <cell r="K6033" t="str">
            <v>N/A</v>
          </cell>
          <cell r="O6033" t="str">
            <v>N/A</v>
          </cell>
          <cell r="T6033">
            <v>0</v>
          </cell>
        </row>
        <row r="6034">
          <cell r="F6034" t="str">
            <v>LS-1</v>
          </cell>
          <cell r="G6034" t="str">
            <v>CTC</v>
          </cell>
          <cell r="I6034" t="str">
            <v>DL</v>
          </cell>
          <cell r="J6034" t="str">
            <v>N/A</v>
          </cell>
          <cell r="K6034" t="str">
            <v>N/A</v>
          </cell>
          <cell r="O6034" t="str">
            <v>N/A</v>
          </cell>
          <cell r="T6034">
            <v>0</v>
          </cell>
        </row>
        <row r="6035">
          <cell r="F6035" t="str">
            <v>LS-1</v>
          </cell>
          <cell r="G6035" t="str">
            <v>WFC</v>
          </cell>
          <cell r="I6035" t="str">
            <v>DL</v>
          </cell>
          <cell r="J6035" t="str">
            <v>N/A</v>
          </cell>
          <cell r="K6035" t="str">
            <v>N/A</v>
          </cell>
          <cell r="O6035" t="str">
            <v>N/A</v>
          </cell>
          <cell r="T6035">
            <v>0</v>
          </cell>
        </row>
        <row r="6036">
          <cell r="F6036" t="str">
            <v>LS-1</v>
          </cell>
          <cell r="G6036" t="str">
            <v>ECRA</v>
          </cell>
          <cell r="I6036" t="str">
            <v>DL</v>
          </cell>
          <cell r="J6036" t="str">
            <v>N/A</v>
          </cell>
          <cell r="K6036" t="str">
            <v>N/A</v>
          </cell>
          <cell r="O6036" t="str">
            <v>N/A</v>
          </cell>
          <cell r="T6036">
            <v>0</v>
          </cell>
        </row>
        <row r="6037">
          <cell r="F6037" t="str">
            <v>LS-1</v>
          </cell>
          <cell r="G6037" t="str">
            <v>ND</v>
          </cell>
          <cell r="I6037" t="str">
            <v>DL</v>
          </cell>
          <cell r="J6037" t="str">
            <v>N/A</v>
          </cell>
          <cell r="K6037" t="str">
            <v>N/A</v>
          </cell>
          <cell r="O6037" t="str">
            <v>N/A</v>
          </cell>
          <cell r="T6037">
            <v>0</v>
          </cell>
        </row>
        <row r="6038">
          <cell r="F6038" t="str">
            <v>LS-1</v>
          </cell>
          <cell r="G6038" t="str">
            <v>PPP</v>
          </cell>
          <cell r="I6038" t="str">
            <v>DL</v>
          </cell>
          <cell r="J6038" t="str">
            <v>N/A</v>
          </cell>
          <cell r="K6038" t="str">
            <v>N/A</v>
          </cell>
          <cell r="O6038" t="str">
            <v>N/A</v>
          </cell>
          <cell r="T6038">
            <v>0</v>
          </cell>
        </row>
        <row r="6039">
          <cell r="F6039" t="str">
            <v>LS-1</v>
          </cell>
          <cell r="G6039" t="str">
            <v>RB</v>
          </cell>
          <cell r="I6039" t="str">
            <v>DL</v>
          </cell>
          <cell r="J6039" t="str">
            <v>N/A</v>
          </cell>
          <cell r="K6039" t="str">
            <v>N/A</v>
          </cell>
          <cell r="O6039" t="str">
            <v>N/A</v>
          </cell>
          <cell r="T6039">
            <v>0</v>
          </cell>
        </row>
        <row r="6040">
          <cell r="F6040" t="str">
            <v>LS-1</v>
          </cell>
          <cell r="G6040" t="str">
            <v>RBC</v>
          </cell>
          <cell r="I6040" t="str">
            <v>DL</v>
          </cell>
          <cell r="J6040" t="str">
            <v>N/A</v>
          </cell>
          <cell r="K6040" t="str">
            <v>N/A</v>
          </cell>
          <cell r="O6040" t="str">
            <v>N/A</v>
          </cell>
          <cell r="T6040">
            <v>0</v>
          </cell>
        </row>
        <row r="6041">
          <cell r="F6041" t="str">
            <v>LS-1</v>
          </cell>
          <cell r="G6041" t="str">
            <v>WH</v>
          </cell>
          <cell r="I6041" t="str">
            <v>DL</v>
          </cell>
          <cell r="J6041" t="str">
            <v>N/A</v>
          </cell>
          <cell r="K6041" t="str">
            <v>N/A</v>
          </cell>
          <cell r="O6041" t="str">
            <v>N/A</v>
          </cell>
          <cell r="T6041">
            <v>0</v>
          </cell>
        </row>
        <row r="6042">
          <cell r="F6042" t="str">
            <v>LS-1</v>
          </cell>
          <cell r="G6042" t="str">
            <v>PPP</v>
          </cell>
          <cell r="I6042" t="str">
            <v>Energy</v>
          </cell>
          <cell r="J6042" t="str">
            <v>Summer</v>
          </cell>
          <cell r="K6042" t="str">
            <v>N/A</v>
          </cell>
          <cell r="O6042" t="str">
            <v>N/A</v>
          </cell>
          <cell r="T6042">
            <v>7678916.2999999998</v>
          </cell>
        </row>
        <row r="6043">
          <cell r="F6043" t="str">
            <v>LS-1</v>
          </cell>
          <cell r="G6043" t="str">
            <v>PPP</v>
          </cell>
          <cell r="I6043" t="str">
            <v>Energy</v>
          </cell>
          <cell r="J6043" t="str">
            <v>Winter</v>
          </cell>
          <cell r="K6043" t="str">
            <v>N/A</v>
          </cell>
          <cell r="O6043" t="str">
            <v>N/A</v>
          </cell>
          <cell r="T6043">
            <v>7677744.5</v>
          </cell>
        </row>
        <row r="6044">
          <cell r="F6044" t="str">
            <v>LS-1</v>
          </cell>
          <cell r="G6044" t="str">
            <v>AB32 Credit</v>
          </cell>
          <cell r="I6044" t="str">
            <v>Energy</v>
          </cell>
          <cell r="J6044" t="str">
            <v>Summer</v>
          </cell>
          <cell r="K6044" t="str">
            <v>N/A</v>
          </cell>
          <cell r="O6044" t="str">
            <v>N/A</v>
          </cell>
          <cell r="T6044">
            <v>0</v>
          </cell>
        </row>
        <row r="6045">
          <cell r="F6045" t="str">
            <v>LS-1</v>
          </cell>
          <cell r="G6045" t="str">
            <v>AB32 Credit</v>
          </cell>
          <cell r="I6045" t="str">
            <v>Energy</v>
          </cell>
          <cell r="J6045" t="str">
            <v>Winter</v>
          </cell>
          <cell r="K6045" t="str">
            <v>N/A</v>
          </cell>
          <cell r="O6045" t="str">
            <v>N/A</v>
          </cell>
          <cell r="T6045">
            <v>0</v>
          </cell>
        </row>
        <row r="6046">
          <cell r="F6046" t="str">
            <v>LS-1</v>
          </cell>
          <cell r="G6046" t="str">
            <v>TRA</v>
          </cell>
          <cell r="I6046" t="str">
            <v>Energy</v>
          </cell>
          <cell r="J6046" t="str">
            <v>Summer</v>
          </cell>
          <cell r="K6046" t="str">
            <v>N/A</v>
          </cell>
          <cell r="O6046" t="str">
            <v>N/A</v>
          </cell>
          <cell r="T6046">
            <v>7678916.2999999998</v>
          </cell>
        </row>
        <row r="6047">
          <cell r="F6047" t="str">
            <v>LS-1</v>
          </cell>
          <cell r="G6047" t="str">
            <v>TRA</v>
          </cell>
          <cell r="I6047" t="str">
            <v>Energy</v>
          </cell>
          <cell r="J6047" t="str">
            <v>Winter</v>
          </cell>
          <cell r="K6047" t="str">
            <v>N/A</v>
          </cell>
          <cell r="O6047" t="str">
            <v>N/A</v>
          </cell>
          <cell r="T6047">
            <v>7677744.5</v>
          </cell>
        </row>
        <row r="6048">
          <cell r="F6048" t="str">
            <v>LS-1</v>
          </cell>
          <cell r="G6048" t="str">
            <v>CTC</v>
          </cell>
          <cell r="I6048" t="str">
            <v>Energy</v>
          </cell>
          <cell r="J6048" t="str">
            <v>Summer</v>
          </cell>
          <cell r="K6048" t="str">
            <v>N/A</v>
          </cell>
          <cell r="O6048" t="str">
            <v>N/A</v>
          </cell>
          <cell r="T6048">
            <v>7678916.2999999998</v>
          </cell>
        </row>
        <row r="6049">
          <cell r="F6049" t="str">
            <v>LS-1</v>
          </cell>
          <cell r="G6049" t="str">
            <v>CTC</v>
          </cell>
          <cell r="I6049" t="str">
            <v>Energy</v>
          </cell>
          <cell r="J6049" t="str">
            <v>Winter</v>
          </cell>
          <cell r="K6049" t="str">
            <v>N/A</v>
          </cell>
          <cell r="O6049" t="str">
            <v>N/A</v>
          </cell>
          <cell r="T6049">
            <v>7677744.5</v>
          </cell>
        </row>
        <row r="6050">
          <cell r="F6050" t="str">
            <v>LS-1</v>
          </cell>
          <cell r="G6050" t="str">
            <v>Distribution</v>
          </cell>
          <cell r="I6050" t="str">
            <v>Energy</v>
          </cell>
          <cell r="J6050" t="str">
            <v>Summer</v>
          </cell>
          <cell r="K6050" t="str">
            <v>N/A</v>
          </cell>
          <cell r="O6050" t="str">
            <v>N/A</v>
          </cell>
          <cell r="T6050">
            <v>7678916.2999999998</v>
          </cell>
        </row>
        <row r="6051">
          <cell r="F6051" t="str">
            <v>LS-1</v>
          </cell>
          <cell r="G6051" t="str">
            <v>Distribution</v>
          </cell>
          <cell r="I6051" t="str">
            <v>Energy</v>
          </cell>
          <cell r="J6051" t="str">
            <v>Winter</v>
          </cell>
          <cell r="K6051" t="str">
            <v>N/A</v>
          </cell>
          <cell r="O6051" t="str">
            <v>N/A</v>
          </cell>
          <cell r="T6051">
            <v>7677744.5</v>
          </cell>
        </row>
        <row r="6052">
          <cell r="F6052" t="str">
            <v>LS-1</v>
          </cell>
          <cell r="G6052" t="str">
            <v>WFC</v>
          </cell>
          <cell r="I6052" t="str">
            <v>Energy</v>
          </cell>
          <cell r="J6052" t="str">
            <v>Summer</v>
          </cell>
          <cell r="K6052" t="str">
            <v>N/A</v>
          </cell>
          <cell r="O6052" t="str">
            <v>N/A</v>
          </cell>
          <cell r="T6052">
            <v>7678916.2999999998</v>
          </cell>
        </row>
        <row r="6053">
          <cell r="F6053" t="str">
            <v>LS-1</v>
          </cell>
          <cell r="G6053" t="str">
            <v>WFC</v>
          </cell>
          <cell r="I6053" t="str">
            <v>Energy</v>
          </cell>
          <cell r="J6053" t="str">
            <v>Winter</v>
          </cell>
          <cell r="K6053" t="str">
            <v>N/A</v>
          </cell>
          <cell r="O6053" t="str">
            <v>N/A</v>
          </cell>
          <cell r="T6053">
            <v>7677744.5</v>
          </cell>
        </row>
        <row r="6054">
          <cell r="F6054" t="str">
            <v>LS-1</v>
          </cell>
          <cell r="G6054" t="str">
            <v>ECRA</v>
          </cell>
          <cell r="I6054" t="str">
            <v>Energy</v>
          </cell>
          <cell r="J6054" t="str">
            <v>Summer</v>
          </cell>
          <cell r="K6054" t="str">
            <v>N/A</v>
          </cell>
          <cell r="O6054" t="str">
            <v>N/A</v>
          </cell>
          <cell r="T6054">
            <v>7678916.2999999998</v>
          </cell>
        </row>
        <row r="6055">
          <cell r="F6055" t="str">
            <v>LS-1</v>
          </cell>
          <cell r="G6055" t="str">
            <v>ECRA</v>
          </cell>
          <cell r="I6055" t="str">
            <v>Energy</v>
          </cell>
          <cell r="J6055" t="str">
            <v>Winter</v>
          </cell>
          <cell r="K6055" t="str">
            <v>N/A</v>
          </cell>
          <cell r="O6055" t="str">
            <v>N/A</v>
          </cell>
          <cell r="T6055">
            <v>7677744.5</v>
          </cell>
        </row>
        <row r="6056">
          <cell r="F6056" t="str">
            <v>LS-1</v>
          </cell>
          <cell r="G6056" t="str">
            <v>Generation</v>
          </cell>
          <cell r="I6056" t="str">
            <v>Energy</v>
          </cell>
          <cell r="J6056" t="str">
            <v>Summer</v>
          </cell>
          <cell r="K6056" t="str">
            <v>N/A</v>
          </cell>
          <cell r="O6056" t="str">
            <v>N/A</v>
          </cell>
          <cell r="T6056">
            <v>7678916.2999999998</v>
          </cell>
        </row>
        <row r="6057">
          <cell r="F6057" t="str">
            <v>LS-1</v>
          </cell>
          <cell r="G6057" t="str">
            <v>Generation</v>
          </cell>
          <cell r="I6057" t="str">
            <v>Energy</v>
          </cell>
          <cell r="J6057" t="str">
            <v>Winter</v>
          </cell>
          <cell r="K6057" t="str">
            <v>N/A</v>
          </cell>
          <cell r="O6057" t="str">
            <v>N/A</v>
          </cell>
          <cell r="T6057">
            <v>7677744.5</v>
          </cell>
        </row>
        <row r="6058">
          <cell r="F6058" t="str">
            <v>LS-1</v>
          </cell>
          <cell r="G6058" t="str">
            <v>ND</v>
          </cell>
          <cell r="I6058" t="str">
            <v>Energy</v>
          </cell>
          <cell r="J6058" t="str">
            <v>Summer</v>
          </cell>
          <cell r="K6058" t="str">
            <v>N/A</v>
          </cell>
          <cell r="O6058" t="str">
            <v>N/A</v>
          </cell>
          <cell r="T6058">
            <v>7678916.2999999998</v>
          </cell>
        </row>
        <row r="6059">
          <cell r="F6059" t="str">
            <v>LS-1</v>
          </cell>
          <cell r="G6059" t="str">
            <v>ND</v>
          </cell>
          <cell r="I6059" t="str">
            <v>Energy</v>
          </cell>
          <cell r="J6059" t="str">
            <v>Winter</v>
          </cell>
          <cell r="K6059" t="str">
            <v>N/A</v>
          </cell>
          <cell r="O6059" t="str">
            <v>N/A</v>
          </cell>
          <cell r="T6059">
            <v>7677744.5</v>
          </cell>
        </row>
        <row r="6060">
          <cell r="F6060" t="str">
            <v>LS-1</v>
          </cell>
          <cell r="G6060" t="str">
            <v>NSGC</v>
          </cell>
          <cell r="I6060" t="str">
            <v>Energy</v>
          </cell>
          <cell r="J6060" t="str">
            <v>Summer</v>
          </cell>
          <cell r="K6060" t="str">
            <v>N/A</v>
          </cell>
          <cell r="O6060" t="str">
            <v>N/A</v>
          </cell>
          <cell r="T6060">
            <v>7678916.2999999998</v>
          </cell>
        </row>
        <row r="6061">
          <cell r="F6061" t="str">
            <v>LS-1</v>
          </cell>
          <cell r="G6061" t="str">
            <v>NSGC</v>
          </cell>
          <cell r="I6061" t="str">
            <v>Energy</v>
          </cell>
          <cell r="J6061" t="str">
            <v>Winter</v>
          </cell>
          <cell r="K6061" t="str">
            <v>N/A</v>
          </cell>
          <cell r="O6061" t="str">
            <v>N/A</v>
          </cell>
          <cell r="T6061">
            <v>7677744.5</v>
          </cell>
        </row>
        <row r="6062">
          <cell r="F6062" t="str">
            <v>LS-1</v>
          </cell>
          <cell r="G6062" t="str">
            <v>RS</v>
          </cell>
          <cell r="I6062" t="str">
            <v>Energy</v>
          </cell>
          <cell r="J6062" t="str">
            <v>Summer</v>
          </cell>
          <cell r="K6062" t="str">
            <v>N/A</v>
          </cell>
          <cell r="O6062" t="str">
            <v>N/A</v>
          </cell>
          <cell r="T6062">
            <v>7678916.2999999998</v>
          </cell>
        </row>
        <row r="6063">
          <cell r="F6063" t="str">
            <v>LS-1</v>
          </cell>
          <cell r="G6063" t="str">
            <v>RS</v>
          </cell>
          <cell r="I6063" t="str">
            <v>Energy</v>
          </cell>
          <cell r="J6063" t="str">
            <v>Winter</v>
          </cell>
          <cell r="K6063" t="str">
            <v>N/A</v>
          </cell>
          <cell r="O6063" t="str">
            <v>N/A</v>
          </cell>
          <cell r="T6063">
            <v>7677744.5</v>
          </cell>
        </row>
        <row r="6064">
          <cell r="F6064" t="str">
            <v>LS-1</v>
          </cell>
          <cell r="G6064" t="str">
            <v>Trans</v>
          </cell>
          <cell r="I6064" t="str">
            <v>Energy</v>
          </cell>
          <cell r="J6064" t="str">
            <v>Summer</v>
          </cell>
          <cell r="K6064" t="str">
            <v>N/A</v>
          </cell>
          <cell r="O6064" t="str">
            <v>N/A</v>
          </cell>
          <cell r="T6064">
            <v>7678916.2999999998</v>
          </cell>
        </row>
        <row r="6065">
          <cell r="F6065" t="str">
            <v>LS-1</v>
          </cell>
          <cell r="G6065" t="str">
            <v>Trans</v>
          </cell>
          <cell r="I6065" t="str">
            <v>Energy</v>
          </cell>
          <cell r="J6065" t="str">
            <v>Winter</v>
          </cell>
          <cell r="K6065" t="str">
            <v>N/A</v>
          </cell>
          <cell r="O6065" t="str">
            <v>N/A</v>
          </cell>
          <cell r="T6065">
            <v>7677744.5</v>
          </cell>
        </row>
        <row r="6066">
          <cell r="F6066" t="str">
            <v>LS-1</v>
          </cell>
          <cell r="G6066" t="str">
            <v>PPP</v>
          </cell>
          <cell r="I6066" t="str">
            <v>Energy</v>
          </cell>
          <cell r="J6066" t="str">
            <v>Summer</v>
          </cell>
          <cell r="K6066" t="str">
            <v>N/A</v>
          </cell>
          <cell r="O6066" t="str">
            <v>N/A</v>
          </cell>
          <cell r="T6066">
            <v>7678916.2999999998</v>
          </cell>
        </row>
        <row r="6067">
          <cell r="F6067" t="str">
            <v>LS-1</v>
          </cell>
          <cell r="G6067" t="str">
            <v>PPP</v>
          </cell>
          <cell r="I6067" t="str">
            <v>Energy</v>
          </cell>
          <cell r="J6067" t="str">
            <v>Winter</v>
          </cell>
          <cell r="K6067" t="str">
            <v>N/A</v>
          </cell>
          <cell r="O6067" t="str">
            <v>N/A</v>
          </cell>
          <cell r="T6067">
            <v>7677744.5</v>
          </cell>
        </row>
        <row r="6068">
          <cell r="F6068" t="str">
            <v>LS-1</v>
          </cell>
          <cell r="G6068" t="str">
            <v>AB32 Credit</v>
          </cell>
          <cell r="I6068" t="str">
            <v>Energy</v>
          </cell>
          <cell r="J6068" t="str">
            <v>Summer</v>
          </cell>
          <cell r="K6068" t="str">
            <v>N/A</v>
          </cell>
          <cell r="O6068" t="str">
            <v>N/A</v>
          </cell>
          <cell r="T6068">
            <v>0</v>
          </cell>
        </row>
        <row r="6069">
          <cell r="F6069" t="str">
            <v>LS-1</v>
          </cell>
          <cell r="G6069" t="str">
            <v>AB32 Credit</v>
          </cell>
          <cell r="I6069" t="str">
            <v>Energy</v>
          </cell>
          <cell r="J6069" t="str">
            <v>Winter</v>
          </cell>
          <cell r="K6069" t="str">
            <v>N/A</v>
          </cell>
          <cell r="O6069" t="str">
            <v>N/A</v>
          </cell>
          <cell r="T6069">
            <v>0</v>
          </cell>
        </row>
        <row r="6070">
          <cell r="F6070" t="str">
            <v>LS-1</v>
          </cell>
          <cell r="G6070" t="str">
            <v>TRA</v>
          </cell>
          <cell r="I6070" t="str">
            <v>Energy</v>
          </cell>
          <cell r="J6070" t="str">
            <v>Summer</v>
          </cell>
          <cell r="K6070" t="str">
            <v>N/A</v>
          </cell>
          <cell r="O6070" t="str">
            <v>N/A</v>
          </cell>
          <cell r="T6070">
            <v>7678916.2999999998</v>
          </cell>
        </row>
        <row r="6071">
          <cell r="F6071" t="str">
            <v>LS-1</v>
          </cell>
          <cell r="G6071" t="str">
            <v>TRA</v>
          </cell>
          <cell r="I6071" t="str">
            <v>Energy</v>
          </cell>
          <cell r="J6071" t="str">
            <v>Winter</v>
          </cell>
          <cell r="K6071" t="str">
            <v>N/A</v>
          </cell>
          <cell r="O6071" t="str">
            <v>N/A</v>
          </cell>
          <cell r="T6071">
            <v>7677744.5</v>
          </cell>
        </row>
        <row r="6072">
          <cell r="F6072" t="str">
            <v>LS-1</v>
          </cell>
          <cell r="G6072" t="str">
            <v>TRA</v>
          </cell>
          <cell r="I6072" t="str">
            <v>Energy</v>
          </cell>
          <cell r="J6072" t="str">
            <v>Summer</v>
          </cell>
          <cell r="K6072" t="str">
            <v>N/A</v>
          </cell>
          <cell r="O6072" t="str">
            <v>N/A</v>
          </cell>
          <cell r="T6072">
            <v>7678916.2999999998</v>
          </cell>
        </row>
        <row r="6073">
          <cell r="F6073" t="str">
            <v>LS-1</v>
          </cell>
          <cell r="G6073" t="str">
            <v>TRA</v>
          </cell>
          <cell r="I6073" t="str">
            <v>Energy</v>
          </cell>
          <cell r="J6073" t="str">
            <v>Winter</v>
          </cell>
          <cell r="K6073" t="str">
            <v>N/A</v>
          </cell>
          <cell r="O6073" t="str">
            <v>N/A</v>
          </cell>
          <cell r="T6073">
            <v>7677744.5</v>
          </cell>
        </row>
        <row r="6074">
          <cell r="F6074" t="str">
            <v>LS-1</v>
          </cell>
          <cell r="G6074" t="str">
            <v>RB</v>
          </cell>
          <cell r="I6074" t="str">
            <v>Energy</v>
          </cell>
          <cell r="J6074" t="str">
            <v>Summer</v>
          </cell>
          <cell r="K6074" t="str">
            <v>N/A</v>
          </cell>
          <cell r="O6074" t="str">
            <v>N/A</v>
          </cell>
          <cell r="T6074">
            <v>7678916.2999999998</v>
          </cell>
        </row>
        <row r="6075">
          <cell r="F6075" t="str">
            <v>LS-1</v>
          </cell>
          <cell r="G6075" t="str">
            <v>RB</v>
          </cell>
          <cell r="I6075" t="str">
            <v>Energy</v>
          </cell>
          <cell r="J6075" t="str">
            <v>Winter</v>
          </cell>
          <cell r="K6075" t="str">
            <v>N/A</v>
          </cell>
          <cell r="O6075" t="str">
            <v>N/A</v>
          </cell>
          <cell r="T6075">
            <v>7677744.5</v>
          </cell>
        </row>
        <row r="6076">
          <cell r="F6076" t="str">
            <v>LS-1</v>
          </cell>
          <cell r="G6076" t="str">
            <v>RBC</v>
          </cell>
          <cell r="I6076" t="str">
            <v>Energy</v>
          </cell>
          <cell r="J6076" t="str">
            <v>Summer</v>
          </cell>
          <cell r="K6076" t="str">
            <v>N/A</v>
          </cell>
          <cell r="O6076" t="str">
            <v>N/A</v>
          </cell>
          <cell r="T6076">
            <v>7678916.2999999998</v>
          </cell>
        </row>
        <row r="6077">
          <cell r="F6077" t="str">
            <v>LS-1</v>
          </cell>
          <cell r="G6077" t="str">
            <v>RBC</v>
          </cell>
          <cell r="I6077" t="str">
            <v>Energy</v>
          </cell>
          <cell r="J6077" t="str">
            <v>Winter</v>
          </cell>
          <cell r="K6077" t="str">
            <v>N/A</v>
          </cell>
          <cell r="O6077" t="str">
            <v>N/A</v>
          </cell>
          <cell r="T6077">
            <v>7677744.5</v>
          </cell>
        </row>
        <row r="6078">
          <cell r="F6078" t="str">
            <v>LS-1</v>
          </cell>
          <cell r="G6078" t="str">
            <v>WH</v>
          </cell>
          <cell r="I6078" t="str">
            <v>Energy</v>
          </cell>
          <cell r="J6078" t="str">
            <v>Summer</v>
          </cell>
          <cell r="K6078" t="str">
            <v>N/A</v>
          </cell>
          <cell r="O6078" t="str">
            <v>N/A</v>
          </cell>
          <cell r="T6078">
            <v>7678916.2999999998</v>
          </cell>
        </row>
        <row r="6079">
          <cell r="F6079" t="str">
            <v>LS-1</v>
          </cell>
          <cell r="G6079" t="str">
            <v>WH</v>
          </cell>
          <cell r="I6079" t="str">
            <v>Energy</v>
          </cell>
          <cell r="J6079" t="str">
            <v>Winter</v>
          </cell>
          <cell r="K6079" t="str">
            <v>N/A</v>
          </cell>
          <cell r="O6079" t="str">
            <v>N/A</v>
          </cell>
          <cell r="T6079">
            <v>7677744.5</v>
          </cell>
        </row>
        <row r="6080">
          <cell r="F6080" t="str">
            <v>LS-1</v>
          </cell>
          <cell r="G6080" t="str">
            <v>Distribution</v>
          </cell>
          <cell r="I6080" t="str">
            <v>Facility</v>
          </cell>
          <cell r="J6080" t="str">
            <v>N/A</v>
          </cell>
          <cell r="K6080" t="str">
            <v>N/A</v>
          </cell>
          <cell r="O6080" t="str">
            <v>N/A</v>
          </cell>
          <cell r="T6080">
            <v>925737</v>
          </cell>
        </row>
        <row r="6081">
          <cell r="F6081" t="str">
            <v>LS-1</v>
          </cell>
          <cell r="G6081" t="str">
            <v>PCIA</v>
          </cell>
          <cell r="I6081" t="str">
            <v>Pre-09</v>
          </cell>
          <cell r="J6081" t="str">
            <v>N/A</v>
          </cell>
          <cell r="K6081" t="str">
            <v>N/A</v>
          </cell>
          <cell r="O6081" t="str">
            <v>N/A</v>
          </cell>
          <cell r="T6081">
            <v>0</v>
          </cell>
        </row>
        <row r="6082">
          <cell r="F6082" t="str">
            <v>LS-1</v>
          </cell>
          <cell r="G6082" t="str">
            <v>PCIA</v>
          </cell>
          <cell r="I6082" t="str">
            <v>Vin 09</v>
          </cell>
          <cell r="J6082" t="str">
            <v>N/A</v>
          </cell>
          <cell r="K6082" t="str">
            <v>N/A</v>
          </cell>
          <cell r="O6082" t="str">
            <v>N/A</v>
          </cell>
          <cell r="T6082">
            <v>0</v>
          </cell>
        </row>
        <row r="6083">
          <cell r="F6083" t="str">
            <v>LS-1</v>
          </cell>
          <cell r="G6083" t="str">
            <v>PCIA</v>
          </cell>
          <cell r="I6083" t="str">
            <v>Vin 10</v>
          </cell>
          <cell r="J6083" t="str">
            <v>N/A</v>
          </cell>
          <cell r="K6083" t="str">
            <v>N/A</v>
          </cell>
          <cell r="O6083" t="str">
            <v>N/A</v>
          </cell>
          <cell r="T6083">
            <v>0</v>
          </cell>
        </row>
        <row r="6084">
          <cell r="F6084" t="str">
            <v>LS-1</v>
          </cell>
          <cell r="G6084" t="str">
            <v>PCIA</v>
          </cell>
          <cell r="I6084" t="str">
            <v>Vin 11</v>
          </cell>
          <cell r="J6084" t="str">
            <v>N/A</v>
          </cell>
          <cell r="K6084" t="str">
            <v>N/A</v>
          </cell>
          <cell r="O6084" t="str">
            <v>N/A</v>
          </cell>
          <cell r="T6084">
            <v>0</v>
          </cell>
        </row>
        <row r="6085">
          <cell r="F6085" t="str">
            <v>LS-1</v>
          </cell>
          <cell r="G6085" t="str">
            <v>PCIA</v>
          </cell>
          <cell r="I6085" t="str">
            <v>Vin 12</v>
          </cell>
          <cell r="J6085" t="str">
            <v>N/A</v>
          </cell>
          <cell r="K6085" t="str">
            <v>N/A</v>
          </cell>
          <cell r="O6085" t="str">
            <v>N/A</v>
          </cell>
          <cell r="T6085">
            <v>0</v>
          </cell>
        </row>
        <row r="6086">
          <cell r="F6086" t="str">
            <v>LS-1</v>
          </cell>
          <cell r="G6086" t="str">
            <v>PCIA</v>
          </cell>
          <cell r="I6086" t="str">
            <v>Vin 13</v>
          </cell>
          <cell r="J6086" t="str">
            <v>N/A</v>
          </cell>
          <cell r="K6086" t="str">
            <v>N/A</v>
          </cell>
          <cell r="O6086" t="str">
            <v>N/A</v>
          </cell>
          <cell r="T6086">
            <v>0</v>
          </cell>
        </row>
        <row r="6087">
          <cell r="F6087" t="str">
            <v>LS-1</v>
          </cell>
          <cell r="G6087" t="str">
            <v>PCIA</v>
          </cell>
          <cell r="I6087" t="str">
            <v>Vin 14</v>
          </cell>
          <cell r="J6087" t="str">
            <v>N/A</v>
          </cell>
          <cell r="K6087" t="str">
            <v>N/A</v>
          </cell>
          <cell r="O6087" t="str">
            <v>N/A</v>
          </cell>
          <cell r="T6087">
            <v>0</v>
          </cell>
        </row>
        <row r="6088">
          <cell r="F6088" t="str">
            <v>LS-1</v>
          </cell>
          <cell r="G6088" t="str">
            <v>PCIA</v>
          </cell>
          <cell r="I6088" t="str">
            <v>Vin 15</v>
          </cell>
          <cell r="J6088" t="str">
            <v>N/A</v>
          </cell>
          <cell r="K6088" t="str">
            <v>N/A</v>
          </cell>
          <cell r="O6088" t="str">
            <v>N/A</v>
          </cell>
          <cell r="T6088">
            <v>0</v>
          </cell>
        </row>
        <row r="6089">
          <cell r="F6089" t="str">
            <v>LS-1</v>
          </cell>
          <cell r="G6089" t="str">
            <v>PCIA</v>
          </cell>
          <cell r="I6089" t="str">
            <v>Vin 16</v>
          </cell>
          <cell r="J6089" t="str">
            <v>N/A</v>
          </cell>
          <cell r="K6089" t="str">
            <v>N/A</v>
          </cell>
          <cell r="O6089" t="str">
            <v>N/A</v>
          </cell>
          <cell r="T6089">
            <v>0</v>
          </cell>
        </row>
        <row r="6090">
          <cell r="F6090" t="str">
            <v>LS-1</v>
          </cell>
          <cell r="G6090" t="str">
            <v>PCIA</v>
          </cell>
          <cell r="I6090" t="str">
            <v>Vin 17</v>
          </cell>
          <cell r="J6090" t="str">
            <v>N/A</v>
          </cell>
          <cell r="K6090" t="str">
            <v>N/A</v>
          </cell>
          <cell r="O6090" t="str">
            <v>N/A</v>
          </cell>
          <cell r="T6090">
            <v>0</v>
          </cell>
        </row>
        <row r="6091">
          <cell r="F6091" t="str">
            <v>LS-1</v>
          </cell>
          <cell r="G6091" t="str">
            <v>PCIA</v>
          </cell>
          <cell r="I6091" t="str">
            <v>Vin 18</v>
          </cell>
          <cell r="J6091" t="str">
            <v>N/A</v>
          </cell>
          <cell r="K6091" t="str">
            <v>N/A</v>
          </cell>
          <cell r="O6091" t="str">
            <v>N/A</v>
          </cell>
          <cell r="T6091">
            <v>0</v>
          </cell>
        </row>
        <row r="6092">
          <cell r="F6092" t="str">
            <v>LS-1</v>
          </cell>
          <cell r="G6092" t="str">
            <v>PCIA</v>
          </cell>
          <cell r="I6092" t="str">
            <v>Vin 19</v>
          </cell>
          <cell r="J6092" t="str">
            <v>N/A</v>
          </cell>
          <cell r="K6092" t="str">
            <v>N/A</v>
          </cell>
          <cell r="O6092" t="str">
            <v>N/A</v>
          </cell>
          <cell r="T6092">
            <v>0</v>
          </cell>
        </row>
        <row r="6093">
          <cell r="F6093" t="str">
            <v>LS-1</v>
          </cell>
          <cell r="G6093" t="str">
            <v>PCIA</v>
          </cell>
          <cell r="I6093" t="str">
            <v>Vin 20</v>
          </cell>
          <cell r="J6093" t="str">
            <v>N/A</v>
          </cell>
          <cell r="K6093" t="str">
            <v>N/A</v>
          </cell>
          <cell r="O6093" t="str">
            <v>N/A</v>
          </cell>
          <cell r="T6093">
            <v>0</v>
          </cell>
        </row>
        <row r="6094">
          <cell r="F6094" t="str">
            <v>LS-1</v>
          </cell>
          <cell r="G6094" t="str">
            <v>PCIA</v>
          </cell>
          <cell r="I6094" t="str">
            <v>Vin 21</v>
          </cell>
          <cell r="J6094" t="str">
            <v>N/A</v>
          </cell>
          <cell r="K6094" t="str">
            <v>N/A</v>
          </cell>
          <cell r="O6094" t="str">
            <v>N/A</v>
          </cell>
          <cell r="T6094">
            <v>0</v>
          </cell>
        </row>
        <row r="6095">
          <cell r="F6095" t="str">
            <v>LS-1</v>
          </cell>
          <cell r="G6095" t="str">
            <v>PCIA</v>
          </cell>
          <cell r="I6095" t="str">
            <v>Vin Bund</v>
          </cell>
          <cell r="J6095" t="str">
            <v>N/A</v>
          </cell>
          <cell r="K6095" t="str">
            <v>N/A</v>
          </cell>
          <cell r="O6095" t="str">
            <v>N/A</v>
          </cell>
          <cell r="T6095">
            <v>0</v>
          </cell>
        </row>
        <row r="6096">
          <cell r="F6096" t="str">
            <v>LS-1</v>
          </cell>
          <cell r="G6096" t="str">
            <v>WH</v>
          </cell>
          <cell r="I6096" t="str">
            <v>DL</v>
          </cell>
          <cell r="J6096" t="str">
            <v>N/A</v>
          </cell>
          <cell r="K6096" t="str">
            <v>N/A</v>
          </cell>
          <cell r="O6096" t="str">
            <v>N/A</v>
          </cell>
          <cell r="T6096">
            <v>0</v>
          </cell>
        </row>
        <row r="6097">
          <cell r="F6097" t="str">
            <v>LS-1</v>
          </cell>
          <cell r="G6097" t="str">
            <v>WH</v>
          </cell>
          <cell r="I6097" t="str">
            <v>Energy</v>
          </cell>
          <cell r="J6097" t="str">
            <v>Summer</v>
          </cell>
          <cell r="K6097" t="str">
            <v>N/A</v>
          </cell>
          <cell r="O6097" t="str">
            <v>N/A</v>
          </cell>
          <cell r="T6097">
            <v>7678916.2999999998</v>
          </cell>
        </row>
        <row r="6098">
          <cell r="F6098" t="str">
            <v>LS-1</v>
          </cell>
          <cell r="G6098" t="str">
            <v>WH</v>
          </cell>
          <cell r="I6098" t="str">
            <v>Energy</v>
          </cell>
          <cell r="J6098" t="str">
            <v>Winter</v>
          </cell>
          <cell r="K6098" t="str">
            <v>N/A</v>
          </cell>
          <cell r="O6098" t="str">
            <v>N/A</v>
          </cell>
          <cell r="T6098">
            <v>7677744.5</v>
          </cell>
        </row>
        <row r="6099">
          <cell r="F6099" t="str">
            <v>LS-1</v>
          </cell>
          <cell r="G6099" t="str">
            <v>WH</v>
          </cell>
          <cell r="I6099" t="str">
            <v>DL</v>
          </cell>
          <cell r="J6099" t="str">
            <v>N/A</v>
          </cell>
          <cell r="K6099" t="str">
            <v>N/A</v>
          </cell>
          <cell r="O6099" t="str">
            <v>N/A</v>
          </cell>
          <cell r="T6099">
            <v>0</v>
          </cell>
        </row>
        <row r="6100">
          <cell r="F6100" t="str">
            <v>LS-1</v>
          </cell>
          <cell r="G6100" t="str">
            <v>WH</v>
          </cell>
          <cell r="I6100" t="str">
            <v>Energy</v>
          </cell>
          <cell r="J6100" t="str">
            <v>Summer</v>
          </cell>
          <cell r="K6100" t="str">
            <v>N/A</v>
          </cell>
          <cell r="O6100" t="str">
            <v>N/A</v>
          </cell>
          <cell r="T6100">
            <v>7678916.2999999998</v>
          </cell>
        </row>
        <row r="6101">
          <cell r="F6101" t="str">
            <v>LS-1</v>
          </cell>
          <cell r="G6101" t="str">
            <v>WH</v>
          </cell>
          <cell r="I6101" t="str">
            <v>Energy</v>
          </cell>
          <cell r="J6101" t="str">
            <v>Winter</v>
          </cell>
          <cell r="K6101" t="str">
            <v>N/A</v>
          </cell>
          <cell r="O6101" t="str">
            <v>N/A</v>
          </cell>
          <cell r="T6101">
            <v>7677744.5</v>
          </cell>
        </row>
        <row r="6102">
          <cell r="F6102" t="str">
            <v>LS-1</v>
          </cell>
          <cell r="G6102" t="str">
            <v>PCIA</v>
          </cell>
          <cell r="I6102" t="str">
            <v>Vin 22</v>
          </cell>
          <cell r="J6102" t="str">
            <v>N/A</v>
          </cell>
          <cell r="K6102" t="str">
            <v>N/A</v>
          </cell>
          <cell r="O6102" t="str">
            <v>N/A</v>
          </cell>
          <cell r="T6102">
            <v>0</v>
          </cell>
        </row>
        <row r="6103">
          <cell r="F6103" t="str">
            <v>LS-1</v>
          </cell>
          <cell r="G6103" t="str">
            <v>PCIA</v>
          </cell>
          <cell r="I6103" t="str">
            <v>Vin 23</v>
          </cell>
          <cell r="J6103" t="str">
            <v>N/A</v>
          </cell>
          <cell r="K6103" t="str">
            <v>N/A</v>
          </cell>
          <cell r="O6103" t="str">
            <v>N/A</v>
          </cell>
          <cell r="T6103">
            <v>0</v>
          </cell>
        </row>
        <row r="6104">
          <cell r="F6104" t="str">
            <v>SB</v>
          </cell>
          <cell r="G6104" t="str">
            <v>PCIA</v>
          </cell>
          <cell r="I6104" t="str">
            <v>Vin 25</v>
          </cell>
          <cell r="J6104" t="str">
            <v>N/A</v>
          </cell>
          <cell r="K6104" t="str">
            <v>N/A</v>
          </cell>
          <cell r="O6104" t="str">
            <v>N/A</v>
          </cell>
          <cell r="T6104">
            <v>0</v>
          </cell>
        </row>
        <row r="6105">
          <cell r="F6105" t="str">
            <v>SB</v>
          </cell>
          <cell r="G6105" t="str">
            <v>PCIA</v>
          </cell>
          <cell r="I6105" t="str">
            <v>Vin 25</v>
          </cell>
          <cell r="J6105" t="str">
            <v>N/A</v>
          </cell>
          <cell r="K6105" t="str">
            <v>N/A</v>
          </cell>
          <cell r="O6105" t="str">
            <v>N/A</v>
          </cell>
          <cell r="T6105">
            <v>0</v>
          </cell>
        </row>
        <row r="6106">
          <cell r="F6106" t="str">
            <v>SB</v>
          </cell>
          <cell r="G6106" t="str">
            <v>PCIA</v>
          </cell>
          <cell r="I6106" t="str">
            <v>Vin 25</v>
          </cell>
          <cell r="J6106" t="str">
            <v>N/A</v>
          </cell>
          <cell r="K6106" t="str">
            <v>N/A</v>
          </cell>
          <cell r="O6106" t="str">
            <v>N/A</v>
          </cell>
          <cell r="T6106">
            <v>0</v>
          </cell>
        </row>
        <row r="6107">
          <cell r="F6107" t="str">
            <v>LS-1</v>
          </cell>
          <cell r="G6107" t="str">
            <v>PCIA</v>
          </cell>
          <cell r="I6107" t="str">
            <v>Vin 24</v>
          </cell>
          <cell r="J6107" t="str">
            <v>N/A</v>
          </cell>
          <cell r="K6107" t="str">
            <v>N/A</v>
          </cell>
          <cell r="O6107" t="str">
            <v>N/A</v>
          </cell>
          <cell r="T6107">
            <v>0</v>
          </cell>
        </row>
        <row r="6108">
          <cell r="F6108" t="str">
            <v>LS-2</v>
          </cell>
          <cell r="G6108" t="str">
            <v>Distribution</v>
          </cell>
          <cell r="I6108" t="str">
            <v>Customer</v>
          </cell>
          <cell r="J6108" t="str">
            <v>Summer</v>
          </cell>
          <cell r="K6108" t="str">
            <v>N/A</v>
          </cell>
          <cell r="O6108" t="str">
            <v>N/A</v>
          </cell>
          <cell r="T6108">
            <v>0</v>
          </cell>
        </row>
        <row r="6109">
          <cell r="F6109" t="str">
            <v>LS-2</v>
          </cell>
          <cell r="G6109" t="str">
            <v>Distribution</v>
          </cell>
          <cell r="I6109" t="str">
            <v>Customer</v>
          </cell>
          <cell r="J6109" t="str">
            <v>Winter</v>
          </cell>
          <cell r="K6109" t="str">
            <v>N/A</v>
          </cell>
          <cell r="O6109" t="str">
            <v>N/A</v>
          </cell>
          <cell r="T6109">
            <v>0</v>
          </cell>
        </row>
        <row r="6110">
          <cell r="F6110" t="str">
            <v>LS-2</v>
          </cell>
          <cell r="G6110" t="str">
            <v>Distribution</v>
          </cell>
          <cell r="I6110" t="str">
            <v>Customer</v>
          </cell>
          <cell r="J6110" t="str">
            <v>Summer</v>
          </cell>
          <cell r="K6110" t="str">
            <v>N/A</v>
          </cell>
          <cell r="O6110" t="str">
            <v>C</v>
          </cell>
          <cell r="T6110">
            <v>0</v>
          </cell>
        </row>
        <row r="6111">
          <cell r="F6111" t="str">
            <v>LS-2</v>
          </cell>
          <cell r="G6111" t="str">
            <v>Distribution</v>
          </cell>
          <cell r="I6111" t="str">
            <v>Customer</v>
          </cell>
          <cell r="J6111" t="str">
            <v>Winter</v>
          </cell>
          <cell r="K6111" t="str">
            <v>N/A</v>
          </cell>
          <cell r="O6111" t="str">
            <v>C</v>
          </cell>
          <cell r="T6111">
            <v>0</v>
          </cell>
        </row>
        <row r="6112">
          <cell r="F6112" t="str">
            <v>LS-2</v>
          </cell>
          <cell r="G6112" t="str">
            <v>PPP</v>
          </cell>
          <cell r="I6112" t="str">
            <v>DL</v>
          </cell>
          <cell r="J6112" t="str">
            <v>N/A</v>
          </cell>
          <cell r="K6112" t="str">
            <v>N/A</v>
          </cell>
          <cell r="O6112" t="str">
            <v>N/A</v>
          </cell>
          <cell r="T6112">
            <v>0</v>
          </cell>
        </row>
        <row r="6113">
          <cell r="F6113" t="str">
            <v>LS-2</v>
          </cell>
          <cell r="G6113" t="str">
            <v>CTC</v>
          </cell>
          <cell r="I6113" t="str">
            <v>DL</v>
          </cell>
          <cell r="J6113" t="str">
            <v>N/A</v>
          </cell>
          <cell r="K6113" t="str">
            <v>N/A</v>
          </cell>
          <cell r="O6113" t="str">
            <v>N/A</v>
          </cell>
          <cell r="T6113">
            <v>0</v>
          </cell>
        </row>
        <row r="6114">
          <cell r="F6114" t="str">
            <v>LS-2</v>
          </cell>
          <cell r="G6114" t="str">
            <v>WFC</v>
          </cell>
          <cell r="I6114" t="str">
            <v>DL</v>
          </cell>
          <cell r="J6114" t="str">
            <v>N/A</v>
          </cell>
          <cell r="K6114" t="str">
            <v>N/A</v>
          </cell>
          <cell r="O6114" t="str">
            <v>N/A</v>
          </cell>
          <cell r="T6114">
            <v>0</v>
          </cell>
        </row>
        <row r="6115">
          <cell r="F6115" t="str">
            <v>LS-2</v>
          </cell>
          <cell r="G6115" t="str">
            <v>ECRA</v>
          </cell>
          <cell r="I6115" t="str">
            <v>DL</v>
          </cell>
          <cell r="J6115" t="str">
            <v>N/A</v>
          </cell>
          <cell r="K6115" t="str">
            <v>N/A</v>
          </cell>
          <cell r="O6115" t="str">
            <v>N/A</v>
          </cell>
          <cell r="T6115">
            <v>0</v>
          </cell>
        </row>
        <row r="6116">
          <cell r="F6116" t="str">
            <v>LS-2</v>
          </cell>
          <cell r="G6116" t="str">
            <v>ND</v>
          </cell>
          <cell r="I6116" t="str">
            <v>DL</v>
          </cell>
          <cell r="J6116" t="str">
            <v>N/A</v>
          </cell>
          <cell r="K6116" t="str">
            <v>N/A</v>
          </cell>
          <cell r="O6116" t="str">
            <v>N/A</v>
          </cell>
          <cell r="T6116">
            <v>0</v>
          </cell>
        </row>
        <row r="6117">
          <cell r="F6117" t="str">
            <v>LS-2</v>
          </cell>
          <cell r="G6117" t="str">
            <v>PPP</v>
          </cell>
          <cell r="I6117" t="str">
            <v>DL</v>
          </cell>
          <cell r="J6117" t="str">
            <v>N/A</v>
          </cell>
          <cell r="K6117" t="str">
            <v>N/A</v>
          </cell>
          <cell r="O6117" t="str">
            <v>N/A</v>
          </cell>
          <cell r="T6117">
            <v>0</v>
          </cell>
        </row>
        <row r="6118">
          <cell r="F6118" t="str">
            <v>LS-2</v>
          </cell>
          <cell r="G6118" t="str">
            <v>RB</v>
          </cell>
          <cell r="I6118" t="str">
            <v>DL</v>
          </cell>
          <cell r="J6118" t="str">
            <v>N/A</v>
          </cell>
          <cell r="K6118" t="str">
            <v>N/A</v>
          </cell>
          <cell r="O6118" t="str">
            <v>N/A</v>
          </cell>
          <cell r="T6118">
            <v>0</v>
          </cell>
        </row>
        <row r="6119">
          <cell r="F6119" t="str">
            <v>LS-2</v>
          </cell>
          <cell r="G6119" t="str">
            <v>RBC</v>
          </cell>
          <cell r="I6119" t="str">
            <v>DL</v>
          </cell>
          <cell r="J6119" t="str">
            <v>N/A</v>
          </cell>
          <cell r="K6119" t="str">
            <v>N/A</v>
          </cell>
          <cell r="O6119" t="str">
            <v>N/A</v>
          </cell>
          <cell r="T6119">
            <v>0</v>
          </cell>
        </row>
        <row r="6120">
          <cell r="F6120" t="str">
            <v>LS-2</v>
          </cell>
          <cell r="G6120" t="str">
            <v>WH</v>
          </cell>
          <cell r="I6120" t="str">
            <v>DL</v>
          </cell>
          <cell r="J6120" t="str">
            <v>N/A</v>
          </cell>
          <cell r="K6120" t="str">
            <v>N/A</v>
          </cell>
          <cell r="O6120" t="str">
            <v>N/A</v>
          </cell>
          <cell r="T6120">
            <v>0</v>
          </cell>
        </row>
        <row r="6121">
          <cell r="F6121" t="str">
            <v>LS-2</v>
          </cell>
          <cell r="G6121" t="str">
            <v>PPP</v>
          </cell>
          <cell r="I6121" t="str">
            <v>Energy</v>
          </cell>
          <cell r="J6121" t="str">
            <v>Summer</v>
          </cell>
          <cell r="K6121" t="str">
            <v>N/A</v>
          </cell>
          <cell r="O6121" t="str">
            <v>N/A</v>
          </cell>
          <cell r="T6121">
            <v>33084405.899999999</v>
          </cell>
        </row>
        <row r="6122">
          <cell r="F6122" t="str">
            <v>LS-2</v>
          </cell>
          <cell r="G6122" t="str">
            <v>PPP</v>
          </cell>
          <cell r="I6122" t="str">
            <v>Energy</v>
          </cell>
          <cell r="J6122" t="str">
            <v>Winter</v>
          </cell>
          <cell r="K6122" t="str">
            <v>N/A</v>
          </cell>
          <cell r="O6122" t="str">
            <v>N/A</v>
          </cell>
          <cell r="T6122">
            <v>32549225.199999999</v>
          </cell>
        </row>
        <row r="6123">
          <cell r="F6123" t="str">
            <v>LS-2</v>
          </cell>
          <cell r="G6123" t="str">
            <v>AB32 Credit</v>
          </cell>
          <cell r="I6123" t="str">
            <v>Energy</v>
          </cell>
          <cell r="J6123" t="str">
            <v>Summer</v>
          </cell>
          <cell r="K6123" t="str">
            <v>N/A</v>
          </cell>
          <cell r="O6123" t="str">
            <v>N/A</v>
          </cell>
          <cell r="T6123">
            <v>0</v>
          </cell>
        </row>
        <row r="6124">
          <cell r="F6124" t="str">
            <v>LS-2</v>
          </cell>
          <cell r="G6124" t="str">
            <v>AB32 Credit</v>
          </cell>
          <cell r="I6124" t="str">
            <v>Energy</v>
          </cell>
          <cell r="J6124" t="str">
            <v>Winter</v>
          </cell>
          <cell r="K6124" t="str">
            <v>N/A</v>
          </cell>
          <cell r="O6124" t="str">
            <v>N/A</v>
          </cell>
          <cell r="T6124">
            <v>0</v>
          </cell>
        </row>
        <row r="6125">
          <cell r="F6125" t="str">
            <v>LS-2</v>
          </cell>
          <cell r="G6125" t="str">
            <v>TRA</v>
          </cell>
          <cell r="I6125" t="str">
            <v>Energy</v>
          </cell>
          <cell r="J6125" t="str">
            <v>Summer</v>
          </cell>
          <cell r="K6125" t="str">
            <v>N/A</v>
          </cell>
          <cell r="O6125" t="str">
            <v>N/A</v>
          </cell>
          <cell r="T6125">
            <v>33084405.899999999</v>
          </cell>
        </row>
        <row r="6126">
          <cell r="F6126" t="str">
            <v>LS-2</v>
          </cell>
          <cell r="G6126" t="str">
            <v>TRA</v>
          </cell>
          <cell r="I6126" t="str">
            <v>Energy</v>
          </cell>
          <cell r="J6126" t="str">
            <v>Winter</v>
          </cell>
          <cell r="K6126" t="str">
            <v>N/A</v>
          </cell>
          <cell r="O6126" t="str">
            <v>N/A</v>
          </cell>
          <cell r="T6126">
            <v>32549225.199999999</v>
          </cell>
        </row>
        <row r="6127">
          <cell r="F6127" t="str">
            <v>LS-2</v>
          </cell>
          <cell r="G6127" t="str">
            <v>CTC</v>
          </cell>
          <cell r="I6127" t="str">
            <v>Energy</v>
          </cell>
          <cell r="J6127" t="str">
            <v>Summer</v>
          </cell>
          <cell r="K6127" t="str">
            <v>N/A</v>
          </cell>
          <cell r="O6127" t="str">
            <v>N/A</v>
          </cell>
          <cell r="T6127">
            <v>33084405.899999999</v>
          </cell>
        </row>
        <row r="6128">
          <cell r="F6128" t="str">
            <v>LS-2</v>
          </cell>
          <cell r="G6128" t="str">
            <v>CTC</v>
          </cell>
          <cell r="I6128" t="str">
            <v>Energy</v>
          </cell>
          <cell r="J6128" t="str">
            <v>Winter</v>
          </cell>
          <cell r="K6128" t="str">
            <v>N/A</v>
          </cell>
          <cell r="O6128" t="str">
            <v>N/A</v>
          </cell>
          <cell r="T6128">
            <v>32549225.199999999</v>
          </cell>
        </row>
        <row r="6129">
          <cell r="F6129" t="str">
            <v>LS-2</v>
          </cell>
          <cell r="G6129" t="str">
            <v>Distribution</v>
          </cell>
          <cell r="I6129" t="str">
            <v>Energy</v>
          </cell>
          <cell r="J6129" t="str">
            <v>Summer</v>
          </cell>
          <cell r="K6129" t="str">
            <v>N/A</v>
          </cell>
          <cell r="O6129" t="str">
            <v>N/A</v>
          </cell>
          <cell r="T6129">
            <v>33084405.899999999</v>
          </cell>
        </row>
        <row r="6130">
          <cell r="F6130" t="str">
            <v>LS-2</v>
          </cell>
          <cell r="G6130" t="str">
            <v>Distribution</v>
          </cell>
          <cell r="I6130" t="str">
            <v>Energy</v>
          </cell>
          <cell r="J6130" t="str">
            <v>Winter</v>
          </cell>
          <cell r="K6130" t="str">
            <v>N/A</v>
          </cell>
          <cell r="O6130" t="str">
            <v>N/A</v>
          </cell>
          <cell r="T6130">
            <v>32549225.199999999</v>
          </cell>
        </row>
        <row r="6131">
          <cell r="F6131" t="str">
            <v>LS-2</v>
          </cell>
          <cell r="G6131" t="str">
            <v>WFC</v>
          </cell>
          <cell r="I6131" t="str">
            <v>Energy</v>
          </cell>
          <cell r="J6131" t="str">
            <v>Summer</v>
          </cell>
          <cell r="K6131" t="str">
            <v>N/A</v>
          </cell>
          <cell r="O6131" t="str">
            <v>N/A</v>
          </cell>
          <cell r="T6131">
            <v>33084405.899999999</v>
          </cell>
        </row>
        <row r="6132">
          <cell r="F6132" t="str">
            <v>LS-2</v>
          </cell>
          <cell r="G6132" t="str">
            <v>WFC</v>
          </cell>
          <cell r="I6132" t="str">
            <v>Energy</v>
          </cell>
          <cell r="J6132" t="str">
            <v>Winter</v>
          </cell>
          <cell r="K6132" t="str">
            <v>N/A</v>
          </cell>
          <cell r="O6132" t="str">
            <v>N/A</v>
          </cell>
          <cell r="T6132">
            <v>32549225.199999999</v>
          </cell>
        </row>
        <row r="6133">
          <cell r="F6133" t="str">
            <v>LS-2</v>
          </cell>
          <cell r="G6133" t="str">
            <v>ECRA</v>
          </cell>
          <cell r="I6133" t="str">
            <v>Energy</v>
          </cell>
          <cell r="J6133" t="str">
            <v>Summer</v>
          </cell>
          <cell r="K6133" t="str">
            <v>N/A</v>
          </cell>
          <cell r="O6133" t="str">
            <v>N/A</v>
          </cell>
          <cell r="T6133">
            <v>33084405.899999999</v>
          </cell>
        </row>
        <row r="6134">
          <cell r="F6134" t="str">
            <v>LS-2</v>
          </cell>
          <cell r="G6134" t="str">
            <v>ECRA</v>
          </cell>
          <cell r="I6134" t="str">
            <v>Energy</v>
          </cell>
          <cell r="J6134" t="str">
            <v>Winter</v>
          </cell>
          <cell r="K6134" t="str">
            <v>N/A</v>
          </cell>
          <cell r="O6134" t="str">
            <v>N/A</v>
          </cell>
          <cell r="T6134">
            <v>32549225.199999999</v>
          </cell>
        </row>
        <row r="6135">
          <cell r="F6135" t="str">
            <v>LS-2</v>
          </cell>
          <cell r="G6135" t="str">
            <v>Generation</v>
          </cell>
          <cell r="I6135" t="str">
            <v>Energy</v>
          </cell>
          <cell r="J6135" t="str">
            <v>Summer</v>
          </cell>
          <cell r="K6135" t="str">
            <v>N/A</v>
          </cell>
          <cell r="O6135" t="str">
            <v>N/A</v>
          </cell>
          <cell r="T6135">
            <v>33084405.899999999</v>
          </cell>
        </row>
        <row r="6136">
          <cell r="F6136" t="str">
            <v>LS-2</v>
          </cell>
          <cell r="G6136" t="str">
            <v>Generation</v>
          </cell>
          <cell r="I6136" t="str">
            <v>Energy</v>
          </cell>
          <cell r="J6136" t="str">
            <v>Winter</v>
          </cell>
          <cell r="K6136" t="str">
            <v>N/A</v>
          </cell>
          <cell r="O6136" t="str">
            <v>N/A</v>
          </cell>
          <cell r="T6136">
            <v>32549225.199999999</v>
          </cell>
        </row>
        <row r="6137">
          <cell r="F6137" t="str">
            <v>LS-2</v>
          </cell>
          <cell r="G6137" t="str">
            <v>ND</v>
          </cell>
          <cell r="I6137" t="str">
            <v>Energy</v>
          </cell>
          <cell r="J6137" t="str">
            <v>Summer</v>
          </cell>
          <cell r="K6137" t="str">
            <v>N/A</v>
          </cell>
          <cell r="O6137" t="str">
            <v>N/A</v>
          </cell>
          <cell r="T6137">
            <v>33084405.899999999</v>
          </cell>
        </row>
        <row r="6138">
          <cell r="F6138" t="str">
            <v>LS-2</v>
          </cell>
          <cell r="G6138" t="str">
            <v>ND</v>
          </cell>
          <cell r="I6138" t="str">
            <v>Energy</v>
          </cell>
          <cell r="J6138" t="str">
            <v>Winter</v>
          </cell>
          <cell r="K6138" t="str">
            <v>N/A</v>
          </cell>
          <cell r="O6138" t="str">
            <v>N/A</v>
          </cell>
          <cell r="T6138">
            <v>32549225.199999999</v>
          </cell>
        </row>
        <row r="6139">
          <cell r="F6139" t="str">
            <v>LS-2</v>
          </cell>
          <cell r="G6139" t="str">
            <v>NSGC</v>
          </cell>
          <cell r="I6139" t="str">
            <v>Energy</v>
          </cell>
          <cell r="J6139" t="str">
            <v>Summer</v>
          </cell>
          <cell r="K6139" t="str">
            <v>N/A</v>
          </cell>
          <cell r="O6139" t="str">
            <v>N/A</v>
          </cell>
          <cell r="T6139">
            <v>33084405.899999999</v>
          </cell>
        </row>
        <row r="6140">
          <cell r="F6140" t="str">
            <v>LS-2</v>
          </cell>
          <cell r="G6140" t="str">
            <v>NSGC</v>
          </cell>
          <cell r="I6140" t="str">
            <v>Energy</v>
          </cell>
          <cell r="J6140" t="str">
            <v>Winter</v>
          </cell>
          <cell r="K6140" t="str">
            <v>N/A</v>
          </cell>
          <cell r="O6140" t="str">
            <v>N/A</v>
          </cell>
          <cell r="T6140">
            <v>32549225.199999999</v>
          </cell>
        </row>
        <row r="6141">
          <cell r="F6141" t="str">
            <v>LS-2</v>
          </cell>
          <cell r="G6141" t="str">
            <v>RS</v>
          </cell>
          <cell r="I6141" t="str">
            <v>Energy</v>
          </cell>
          <cell r="J6141" t="str">
            <v>Summer</v>
          </cell>
          <cell r="K6141" t="str">
            <v>N/A</v>
          </cell>
          <cell r="O6141" t="str">
            <v>N/A</v>
          </cell>
          <cell r="T6141">
            <v>33084405.899999999</v>
          </cell>
        </row>
        <row r="6142">
          <cell r="F6142" t="str">
            <v>LS-2</v>
          </cell>
          <cell r="G6142" t="str">
            <v>RS</v>
          </cell>
          <cell r="I6142" t="str">
            <v>Energy</v>
          </cell>
          <cell r="J6142" t="str">
            <v>Winter</v>
          </cell>
          <cell r="K6142" t="str">
            <v>N/A</v>
          </cell>
          <cell r="O6142" t="str">
            <v>N/A</v>
          </cell>
          <cell r="T6142">
            <v>32549225.199999999</v>
          </cell>
        </row>
        <row r="6143">
          <cell r="F6143" t="str">
            <v>LS-2</v>
          </cell>
          <cell r="G6143" t="str">
            <v>Trans</v>
          </cell>
          <cell r="I6143" t="str">
            <v>Energy</v>
          </cell>
          <cell r="J6143" t="str">
            <v>Summer</v>
          </cell>
          <cell r="K6143" t="str">
            <v>N/A</v>
          </cell>
          <cell r="O6143" t="str">
            <v>N/A</v>
          </cell>
          <cell r="T6143">
            <v>33084405.899999999</v>
          </cell>
        </row>
        <row r="6144">
          <cell r="F6144" t="str">
            <v>LS-2</v>
          </cell>
          <cell r="G6144" t="str">
            <v>Trans</v>
          </cell>
          <cell r="I6144" t="str">
            <v>Energy</v>
          </cell>
          <cell r="J6144" t="str">
            <v>Winter</v>
          </cell>
          <cell r="K6144" t="str">
            <v>N/A</v>
          </cell>
          <cell r="O6144" t="str">
            <v>N/A</v>
          </cell>
          <cell r="T6144">
            <v>32549225.199999999</v>
          </cell>
        </row>
        <row r="6145">
          <cell r="F6145" t="str">
            <v>LS-2</v>
          </cell>
          <cell r="G6145" t="str">
            <v>PPP</v>
          </cell>
          <cell r="I6145" t="str">
            <v>Energy</v>
          </cell>
          <cell r="J6145" t="str">
            <v>Summer</v>
          </cell>
          <cell r="K6145" t="str">
            <v>N/A</v>
          </cell>
          <cell r="O6145" t="str">
            <v>N/A</v>
          </cell>
          <cell r="T6145">
            <v>33084405.899999999</v>
          </cell>
        </row>
        <row r="6146">
          <cell r="F6146" t="str">
            <v>LS-2</v>
          </cell>
          <cell r="G6146" t="str">
            <v>PPP</v>
          </cell>
          <cell r="I6146" t="str">
            <v>Energy</v>
          </cell>
          <cell r="J6146" t="str">
            <v>Winter</v>
          </cell>
          <cell r="K6146" t="str">
            <v>N/A</v>
          </cell>
          <cell r="O6146" t="str">
            <v>N/A</v>
          </cell>
          <cell r="T6146">
            <v>32549225.199999999</v>
          </cell>
        </row>
        <row r="6147">
          <cell r="F6147" t="str">
            <v>LS-2</v>
          </cell>
          <cell r="G6147" t="str">
            <v>AB32 Credit</v>
          </cell>
          <cell r="I6147" t="str">
            <v>Energy</v>
          </cell>
          <cell r="J6147" t="str">
            <v>Summer</v>
          </cell>
          <cell r="K6147" t="str">
            <v>N/A</v>
          </cell>
          <cell r="O6147" t="str">
            <v>N/A</v>
          </cell>
          <cell r="T6147">
            <v>0</v>
          </cell>
        </row>
        <row r="6148">
          <cell r="F6148" t="str">
            <v>LS-2</v>
          </cell>
          <cell r="G6148" t="str">
            <v>AB32 Credit</v>
          </cell>
          <cell r="I6148" t="str">
            <v>Energy</v>
          </cell>
          <cell r="J6148" t="str">
            <v>Winter</v>
          </cell>
          <cell r="K6148" t="str">
            <v>N/A</v>
          </cell>
          <cell r="O6148" t="str">
            <v>N/A</v>
          </cell>
          <cell r="T6148">
            <v>0</v>
          </cell>
        </row>
        <row r="6149">
          <cell r="F6149" t="str">
            <v>LS-2</v>
          </cell>
          <cell r="G6149" t="str">
            <v>TRA</v>
          </cell>
          <cell r="I6149" t="str">
            <v>Energy</v>
          </cell>
          <cell r="J6149" t="str">
            <v>Summer</v>
          </cell>
          <cell r="K6149" t="str">
            <v>N/A</v>
          </cell>
          <cell r="O6149" t="str">
            <v>N/A</v>
          </cell>
          <cell r="T6149">
            <v>33084405.899999999</v>
          </cell>
        </row>
        <row r="6150">
          <cell r="F6150" t="str">
            <v>LS-2</v>
          </cell>
          <cell r="G6150" t="str">
            <v>TRA</v>
          </cell>
          <cell r="I6150" t="str">
            <v>Energy</v>
          </cell>
          <cell r="J6150" t="str">
            <v>Winter</v>
          </cell>
          <cell r="K6150" t="str">
            <v>N/A</v>
          </cell>
          <cell r="O6150" t="str">
            <v>N/A</v>
          </cell>
          <cell r="T6150">
            <v>32549225.199999999</v>
          </cell>
        </row>
        <row r="6151">
          <cell r="F6151" t="str">
            <v>LS-2</v>
          </cell>
          <cell r="G6151" t="str">
            <v>TRA</v>
          </cell>
          <cell r="I6151" t="str">
            <v>Energy</v>
          </cell>
          <cell r="J6151" t="str">
            <v>Summer</v>
          </cell>
          <cell r="K6151" t="str">
            <v>N/A</v>
          </cell>
          <cell r="O6151" t="str">
            <v>N/A</v>
          </cell>
          <cell r="T6151">
            <v>33084405.899999999</v>
          </cell>
        </row>
        <row r="6152">
          <cell r="F6152" t="str">
            <v>LS-2</v>
          </cell>
          <cell r="G6152" t="str">
            <v>TRA</v>
          </cell>
          <cell r="I6152" t="str">
            <v>Energy</v>
          </cell>
          <cell r="J6152" t="str">
            <v>Winter</v>
          </cell>
          <cell r="K6152" t="str">
            <v>N/A</v>
          </cell>
          <cell r="O6152" t="str">
            <v>N/A</v>
          </cell>
          <cell r="T6152">
            <v>32549225.199999999</v>
          </cell>
        </row>
        <row r="6153">
          <cell r="F6153" t="str">
            <v>LS-2</v>
          </cell>
          <cell r="G6153" t="str">
            <v>RB</v>
          </cell>
          <cell r="I6153" t="str">
            <v>Energy</v>
          </cell>
          <cell r="J6153" t="str">
            <v>Summer</v>
          </cell>
          <cell r="K6153" t="str">
            <v>N/A</v>
          </cell>
          <cell r="O6153" t="str">
            <v>N/A</v>
          </cell>
          <cell r="T6153">
            <v>33084405.899999999</v>
          </cell>
        </row>
        <row r="6154">
          <cell r="F6154" t="str">
            <v>LS-2</v>
          </cell>
          <cell r="G6154" t="str">
            <v>RB</v>
          </cell>
          <cell r="I6154" t="str">
            <v>Energy</v>
          </cell>
          <cell r="J6154" t="str">
            <v>Winter</v>
          </cell>
          <cell r="K6154" t="str">
            <v>N/A</v>
          </cell>
          <cell r="O6154" t="str">
            <v>N/A</v>
          </cell>
          <cell r="T6154">
            <v>32549225.199999999</v>
          </cell>
        </row>
        <row r="6155">
          <cell r="F6155" t="str">
            <v>LS-2</v>
          </cell>
          <cell r="G6155" t="str">
            <v>RBC</v>
          </cell>
          <cell r="I6155" t="str">
            <v>Energy</v>
          </cell>
          <cell r="J6155" t="str">
            <v>Summer</v>
          </cell>
          <cell r="K6155" t="str">
            <v>N/A</v>
          </cell>
          <cell r="O6155" t="str">
            <v>N/A</v>
          </cell>
          <cell r="T6155">
            <v>33084405.899999999</v>
          </cell>
        </row>
        <row r="6156">
          <cell r="F6156" t="str">
            <v>LS-2</v>
          </cell>
          <cell r="G6156" t="str">
            <v>RBC</v>
          </cell>
          <cell r="I6156" t="str">
            <v>Energy</v>
          </cell>
          <cell r="J6156" t="str">
            <v>Winter</v>
          </cell>
          <cell r="K6156" t="str">
            <v>N/A</v>
          </cell>
          <cell r="O6156" t="str">
            <v>N/A</v>
          </cell>
          <cell r="T6156">
            <v>32549225.199999999</v>
          </cell>
        </row>
        <row r="6157">
          <cell r="F6157" t="str">
            <v>LS-2</v>
          </cell>
          <cell r="G6157" t="str">
            <v>WH</v>
          </cell>
          <cell r="I6157" t="str">
            <v>Energy</v>
          </cell>
          <cell r="J6157" t="str">
            <v>Summer</v>
          </cell>
          <cell r="K6157" t="str">
            <v>N/A</v>
          </cell>
          <cell r="O6157" t="str">
            <v>N/A</v>
          </cell>
          <cell r="T6157">
            <v>33084405.899999999</v>
          </cell>
        </row>
        <row r="6158">
          <cell r="F6158" t="str">
            <v>LS-2</v>
          </cell>
          <cell r="G6158" t="str">
            <v>WH</v>
          </cell>
          <cell r="I6158" t="str">
            <v>Energy</v>
          </cell>
          <cell r="J6158" t="str">
            <v>Winter</v>
          </cell>
          <cell r="K6158" t="str">
            <v>N/A</v>
          </cell>
          <cell r="O6158" t="str">
            <v>N/A</v>
          </cell>
          <cell r="T6158">
            <v>32549225.199999999</v>
          </cell>
        </row>
        <row r="6159">
          <cell r="F6159" t="str">
            <v>LS-2</v>
          </cell>
          <cell r="G6159" t="str">
            <v>Distribution</v>
          </cell>
          <cell r="I6159" t="str">
            <v>Facility</v>
          </cell>
          <cell r="J6159" t="str">
            <v>N/A</v>
          </cell>
          <cell r="K6159" t="str">
            <v>N/A</v>
          </cell>
          <cell r="O6159" t="str">
            <v>N/A</v>
          </cell>
          <cell r="T6159">
            <v>2865937</v>
          </cell>
        </row>
        <row r="6160">
          <cell r="F6160" t="str">
            <v>LS-2</v>
          </cell>
          <cell r="G6160" t="str">
            <v>PCIA</v>
          </cell>
          <cell r="I6160" t="str">
            <v>Pre-09</v>
          </cell>
          <cell r="J6160" t="str">
            <v>N/A</v>
          </cell>
          <cell r="K6160" t="str">
            <v>N/A</v>
          </cell>
          <cell r="O6160" t="str">
            <v>N/A</v>
          </cell>
          <cell r="T6160">
            <v>0</v>
          </cell>
        </row>
        <row r="6161">
          <cell r="F6161" t="str">
            <v>LS-2</v>
          </cell>
          <cell r="G6161" t="str">
            <v>PCIA</v>
          </cell>
          <cell r="I6161" t="str">
            <v>Vin 09</v>
          </cell>
          <cell r="J6161" t="str">
            <v>N/A</v>
          </cell>
          <cell r="K6161" t="str">
            <v>N/A</v>
          </cell>
          <cell r="O6161" t="str">
            <v>N/A</v>
          </cell>
          <cell r="T6161">
            <v>0</v>
          </cell>
        </row>
        <row r="6162">
          <cell r="F6162" t="str">
            <v>LS-2</v>
          </cell>
          <cell r="G6162" t="str">
            <v>PCIA</v>
          </cell>
          <cell r="I6162" t="str">
            <v>Vin 10</v>
          </cell>
          <cell r="J6162" t="str">
            <v>N/A</v>
          </cell>
          <cell r="K6162" t="str">
            <v>N/A</v>
          </cell>
          <cell r="O6162" t="str">
            <v>N/A</v>
          </cell>
          <cell r="T6162">
            <v>0</v>
          </cell>
        </row>
        <row r="6163">
          <cell r="F6163" t="str">
            <v>LS-2</v>
          </cell>
          <cell r="G6163" t="str">
            <v>PCIA</v>
          </cell>
          <cell r="I6163" t="str">
            <v>Vin 11</v>
          </cell>
          <cell r="J6163" t="str">
            <v>N/A</v>
          </cell>
          <cell r="K6163" t="str">
            <v>N/A</v>
          </cell>
          <cell r="O6163" t="str">
            <v>N/A</v>
          </cell>
          <cell r="T6163">
            <v>0</v>
          </cell>
        </row>
        <row r="6164">
          <cell r="F6164" t="str">
            <v>LS-2</v>
          </cell>
          <cell r="G6164" t="str">
            <v>PCIA</v>
          </cell>
          <cell r="I6164" t="str">
            <v>Vin 12</v>
          </cell>
          <cell r="J6164" t="str">
            <v>N/A</v>
          </cell>
          <cell r="K6164" t="str">
            <v>N/A</v>
          </cell>
          <cell r="O6164" t="str">
            <v>N/A</v>
          </cell>
          <cell r="T6164">
            <v>0</v>
          </cell>
        </row>
        <row r="6165">
          <cell r="F6165" t="str">
            <v>LS-2</v>
          </cell>
          <cell r="G6165" t="str">
            <v>PCIA</v>
          </cell>
          <cell r="I6165" t="str">
            <v>Vin 13</v>
          </cell>
          <cell r="J6165" t="str">
            <v>N/A</v>
          </cell>
          <cell r="K6165" t="str">
            <v>N/A</v>
          </cell>
          <cell r="O6165" t="str">
            <v>N/A</v>
          </cell>
          <cell r="T6165">
            <v>0</v>
          </cell>
        </row>
        <row r="6166">
          <cell r="F6166" t="str">
            <v>LS-2</v>
          </cell>
          <cell r="G6166" t="str">
            <v>PCIA</v>
          </cell>
          <cell r="I6166" t="str">
            <v>Vin 14</v>
          </cell>
          <cell r="J6166" t="str">
            <v>N/A</v>
          </cell>
          <cell r="K6166" t="str">
            <v>N/A</v>
          </cell>
          <cell r="O6166" t="str">
            <v>N/A</v>
          </cell>
          <cell r="T6166">
            <v>0</v>
          </cell>
        </row>
        <row r="6167">
          <cell r="F6167" t="str">
            <v>LS-2</v>
          </cell>
          <cell r="G6167" t="str">
            <v>PCIA</v>
          </cell>
          <cell r="I6167" t="str">
            <v>Vin 15</v>
          </cell>
          <cell r="J6167" t="str">
            <v>N/A</v>
          </cell>
          <cell r="K6167" t="str">
            <v>N/A</v>
          </cell>
          <cell r="O6167" t="str">
            <v>N/A</v>
          </cell>
          <cell r="T6167">
            <v>0</v>
          </cell>
        </row>
        <row r="6168">
          <cell r="F6168" t="str">
            <v>LS-2</v>
          </cell>
          <cell r="G6168" t="str">
            <v>PCIA</v>
          </cell>
          <cell r="I6168" t="str">
            <v>Vin 16</v>
          </cell>
          <cell r="J6168" t="str">
            <v>N/A</v>
          </cell>
          <cell r="K6168" t="str">
            <v>N/A</v>
          </cell>
          <cell r="O6168" t="str">
            <v>N/A</v>
          </cell>
          <cell r="T6168">
            <v>0</v>
          </cell>
        </row>
        <row r="6169">
          <cell r="F6169" t="str">
            <v>LS-2</v>
          </cell>
          <cell r="G6169" t="str">
            <v>PCIA</v>
          </cell>
          <cell r="I6169" t="str">
            <v>Vin 17</v>
          </cell>
          <cell r="J6169" t="str">
            <v>N/A</v>
          </cell>
          <cell r="K6169" t="str">
            <v>N/A</v>
          </cell>
          <cell r="O6169" t="str">
            <v>N/A</v>
          </cell>
          <cell r="T6169">
            <v>0</v>
          </cell>
        </row>
        <row r="6170">
          <cell r="F6170" t="str">
            <v>LS-2</v>
          </cell>
          <cell r="G6170" t="str">
            <v>PCIA</v>
          </cell>
          <cell r="I6170" t="str">
            <v>Vin 18</v>
          </cell>
          <cell r="J6170" t="str">
            <v>N/A</v>
          </cell>
          <cell r="K6170" t="str">
            <v>N/A</v>
          </cell>
          <cell r="O6170" t="str">
            <v>N/A</v>
          </cell>
          <cell r="T6170">
            <v>0</v>
          </cell>
        </row>
        <row r="6171">
          <cell r="F6171" t="str">
            <v>LS-2</v>
          </cell>
          <cell r="G6171" t="str">
            <v>PCIA</v>
          </cell>
          <cell r="I6171" t="str">
            <v>Vin 19</v>
          </cell>
          <cell r="J6171" t="str">
            <v>N/A</v>
          </cell>
          <cell r="K6171" t="str">
            <v>N/A</v>
          </cell>
          <cell r="O6171" t="str">
            <v>N/A</v>
          </cell>
          <cell r="T6171">
            <v>0</v>
          </cell>
        </row>
        <row r="6172">
          <cell r="F6172" t="str">
            <v>LS-2</v>
          </cell>
          <cell r="G6172" t="str">
            <v>PCIA</v>
          </cell>
          <cell r="I6172" t="str">
            <v>Vin 20</v>
          </cell>
          <cell r="J6172" t="str">
            <v>N/A</v>
          </cell>
          <cell r="K6172" t="str">
            <v>N/A</v>
          </cell>
          <cell r="O6172" t="str">
            <v>N/A</v>
          </cell>
          <cell r="T6172">
            <v>0</v>
          </cell>
        </row>
        <row r="6173">
          <cell r="F6173" t="str">
            <v>LS-2</v>
          </cell>
          <cell r="G6173" t="str">
            <v>PCIA</v>
          </cell>
          <cell r="I6173" t="str">
            <v>Vin 21</v>
          </cell>
          <cell r="J6173" t="str">
            <v>N/A</v>
          </cell>
          <cell r="K6173" t="str">
            <v>N/A</v>
          </cell>
          <cell r="O6173" t="str">
            <v>N/A</v>
          </cell>
          <cell r="T6173">
            <v>0</v>
          </cell>
        </row>
        <row r="6174">
          <cell r="F6174" t="str">
            <v>LS-2</v>
          </cell>
          <cell r="G6174" t="str">
            <v>PCIA</v>
          </cell>
          <cell r="I6174" t="str">
            <v>Vin Bund</v>
          </cell>
          <cell r="J6174" t="str">
            <v>N/A</v>
          </cell>
          <cell r="K6174" t="str">
            <v>N/A</v>
          </cell>
          <cell r="O6174" t="str">
            <v>N/A</v>
          </cell>
          <cell r="T6174">
            <v>0</v>
          </cell>
        </row>
        <row r="6175">
          <cell r="F6175" t="str">
            <v>LS-2</v>
          </cell>
          <cell r="G6175" t="str">
            <v>WH</v>
          </cell>
          <cell r="I6175" t="str">
            <v>DL</v>
          </cell>
          <cell r="J6175" t="str">
            <v>N/A</v>
          </cell>
          <cell r="K6175" t="str">
            <v>N/A</v>
          </cell>
          <cell r="O6175" t="str">
            <v>N/A</v>
          </cell>
          <cell r="T6175">
            <v>0</v>
          </cell>
        </row>
        <row r="6176">
          <cell r="F6176" t="str">
            <v>LS-2</v>
          </cell>
          <cell r="G6176" t="str">
            <v>WH</v>
          </cell>
          <cell r="I6176" t="str">
            <v>Energy</v>
          </cell>
          <cell r="J6176" t="str">
            <v>Summer</v>
          </cell>
          <cell r="K6176" t="str">
            <v>N/A</v>
          </cell>
          <cell r="O6176" t="str">
            <v>N/A</v>
          </cell>
          <cell r="T6176">
            <v>33084405.899999999</v>
          </cell>
        </row>
        <row r="6177">
          <cell r="F6177" t="str">
            <v>LS-2</v>
          </cell>
          <cell r="G6177" t="str">
            <v>WH</v>
          </cell>
          <cell r="I6177" t="str">
            <v>Energy</v>
          </cell>
          <cell r="J6177" t="str">
            <v>Winter</v>
          </cell>
          <cell r="K6177" t="str">
            <v>N/A</v>
          </cell>
          <cell r="O6177" t="str">
            <v>N/A</v>
          </cell>
          <cell r="T6177">
            <v>32549225.199999999</v>
          </cell>
        </row>
        <row r="6178">
          <cell r="F6178" t="str">
            <v>LS-2</v>
          </cell>
          <cell r="G6178" t="str">
            <v>WH</v>
          </cell>
          <cell r="I6178" t="str">
            <v>DL</v>
          </cell>
          <cell r="J6178" t="str">
            <v>N/A</v>
          </cell>
          <cell r="K6178" t="str">
            <v>N/A</v>
          </cell>
          <cell r="O6178" t="str">
            <v>N/A</v>
          </cell>
          <cell r="T6178">
            <v>0</v>
          </cell>
        </row>
        <row r="6179">
          <cell r="F6179" t="str">
            <v>LS-2</v>
          </cell>
          <cell r="G6179" t="str">
            <v>WH</v>
          </cell>
          <cell r="I6179" t="str">
            <v>Energy</v>
          </cell>
          <cell r="J6179" t="str">
            <v>Summer</v>
          </cell>
          <cell r="K6179" t="str">
            <v>N/A</v>
          </cell>
          <cell r="O6179" t="str">
            <v>N/A</v>
          </cell>
          <cell r="T6179">
            <v>33084405.899999999</v>
          </cell>
        </row>
        <row r="6180">
          <cell r="F6180" t="str">
            <v>LS-2</v>
          </cell>
          <cell r="G6180" t="str">
            <v>WH</v>
          </cell>
          <cell r="I6180" t="str">
            <v>Energy</v>
          </cell>
          <cell r="J6180" t="str">
            <v>Winter</v>
          </cell>
          <cell r="K6180" t="str">
            <v>N/A</v>
          </cell>
          <cell r="O6180" t="str">
            <v>N/A</v>
          </cell>
          <cell r="T6180">
            <v>32549225.199999999</v>
          </cell>
        </row>
        <row r="6181">
          <cell r="F6181" t="str">
            <v>LS-2</v>
          </cell>
          <cell r="G6181" t="str">
            <v>PCIA</v>
          </cell>
          <cell r="I6181" t="str">
            <v>Vin 22</v>
          </cell>
          <cell r="J6181" t="str">
            <v>N/A</v>
          </cell>
          <cell r="K6181" t="str">
            <v>N/A</v>
          </cell>
          <cell r="O6181" t="str">
            <v>N/A</v>
          </cell>
          <cell r="T6181">
            <v>0</v>
          </cell>
        </row>
        <row r="6182">
          <cell r="F6182" t="str">
            <v>LS-2</v>
          </cell>
          <cell r="G6182" t="str">
            <v>PCIA</v>
          </cell>
          <cell r="I6182" t="str">
            <v>Vin 23</v>
          </cell>
          <cell r="J6182" t="str">
            <v>N/A</v>
          </cell>
          <cell r="K6182" t="str">
            <v>N/A</v>
          </cell>
          <cell r="O6182" t="str">
            <v>N/A</v>
          </cell>
          <cell r="T6182">
            <v>0</v>
          </cell>
        </row>
        <row r="6183">
          <cell r="F6183" t="str">
            <v>LS-2</v>
          </cell>
          <cell r="G6183" t="str">
            <v>PCIA</v>
          </cell>
          <cell r="I6183" t="str">
            <v>Vin 24</v>
          </cell>
          <cell r="J6183" t="str">
            <v>N/A</v>
          </cell>
          <cell r="K6183" t="str">
            <v>N/A</v>
          </cell>
          <cell r="O6183" t="str">
            <v>N/A</v>
          </cell>
          <cell r="T6183">
            <v>0</v>
          </cell>
        </row>
        <row r="6184">
          <cell r="F6184" t="str">
            <v>LS-3</v>
          </cell>
          <cell r="G6184" t="str">
            <v>Distribution</v>
          </cell>
          <cell r="I6184" t="str">
            <v>Customer</v>
          </cell>
          <cell r="J6184" t="str">
            <v>Summer</v>
          </cell>
          <cell r="K6184" t="str">
            <v>N/A</v>
          </cell>
          <cell r="O6184" t="str">
            <v>N/A</v>
          </cell>
          <cell r="T6184">
            <v>7236.6950989999996</v>
          </cell>
        </row>
        <row r="6185">
          <cell r="F6185" t="str">
            <v>LS-3</v>
          </cell>
          <cell r="G6185" t="str">
            <v>Distribution</v>
          </cell>
          <cell r="I6185" t="str">
            <v>Customer</v>
          </cell>
          <cell r="J6185" t="str">
            <v>Winter</v>
          </cell>
          <cell r="K6185" t="str">
            <v>N/A</v>
          </cell>
          <cell r="O6185" t="str">
            <v>N/A</v>
          </cell>
          <cell r="T6185">
            <v>7270.9133670000001</v>
          </cell>
        </row>
        <row r="6186">
          <cell r="F6186" t="str">
            <v>LS-3</v>
          </cell>
          <cell r="G6186" t="str">
            <v>Distribution</v>
          </cell>
          <cell r="I6186" t="str">
            <v>Customer</v>
          </cell>
          <cell r="J6186" t="str">
            <v>Summer</v>
          </cell>
          <cell r="K6186" t="str">
            <v>N/A</v>
          </cell>
          <cell r="O6186" t="str">
            <v>C</v>
          </cell>
          <cell r="T6186">
            <v>0</v>
          </cell>
        </row>
        <row r="6187">
          <cell r="F6187" t="str">
            <v>LS-3</v>
          </cell>
          <cell r="G6187" t="str">
            <v>Distribution</v>
          </cell>
          <cell r="I6187" t="str">
            <v>Customer</v>
          </cell>
          <cell r="J6187" t="str">
            <v>Winter</v>
          </cell>
          <cell r="K6187" t="str">
            <v>N/A</v>
          </cell>
          <cell r="O6187" t="str">
            <v>C</v>
          </cell>
          <cell r="T6187">
            <v>0</v>
          </cell>
        </row>
        <row r="6188">
          <cell r="F6188" t="str">
            <v>LS-3</v>
          </cell>
          <cell r="G6188" t="str">
            <v>PPP</v>
          </cell>
          <cell r="I6188" t="str">
            <v>DL</v>
          </cell>
          <cell r="J6188" t="str">
            <v>N/A</v>
          </cell>
          <cell r="K6188" t="str">
            <v>N/A</v>
          </cell>
          <cell r="O6188" t="str">
            <v>N/A</v>
          </cell>
          <cell r="T6188">
            <v>0</v>
          </cell>
        </row>
        <row r="6189">
          <cell r="F6189" t="str">
            <v>LS-3</v>
          </cell>
          <cell r="G6189" t="str">
            <v>CTC</v>
          </cell>
          <cell r="I6189" t="str">
            <v>DL</v>
          </cell>
          <cell r="J6189" t="str">
            <v>N/A</v>
          </cell>
          <cell r="K6189" t="str">
            <v>N/A</v>
          </cell>
          <cell r="O6189" t="str">
            <v>N/A</v>
          </cell>
          <cell r="T6189">
            <v>0</v>
          </cell>
        </row>
        <row r="6190">
          <cell r="F6190" t="str">
            <v>LS-3</v>
          </cell>
          <cell r="G6190" t="str">
            <v>WFC</v>
          </cell>
          <cell r="I6190" t="str">
            <v>DL</v>
          </cell>
          <cell r="J6190" t="str">
            <v>N/A</v>
          </cell>
          <cell r="K6190" t="str">
            <v>N/A</v>
          </cell>
          <cell r="O6190" t="str">
            <v>N/A</v>
          </cell>
          <cell r="T6190">
            <v>0</v>
          </cell>
        </row>
        <row r="6191">
          <cell r="F6191" t="str">
            <v>LS-3</v>
          </cell>
          <cell r="G6191" t="str">
            <v>ECRA</v>
          </cell>
          <cell r="I6191" t="str">
            <v>DL</v>
          </cell>
          <cell r="J6191" t="str">
            <v>N/A</v>
          </cell>
          <cell r="K6191" t="str">
            <v>N/A</v>
          </cell>
          <cell r="O6191" t="str">
            <v>N/A</v>
          </cell>
          <cell r="T6191">
            <v>0</v>
          </cell>
        </row>
        <row r="6192">
          <cell r="F6192" t="str">
            <v>LS-3</v>
          </cell>
          <cell r="G6192" t="str">
            <v>ND</v>
          </cell>
          <cell r="I6192" t="str">
            <v>DL</v>
          </cell>
          <cell r="J6192" t="str">
            <v>N/A</v>
          </cell>
          <cell r="K6192" t="str">
            <v>N/A</v>
          </cell>
          <cell r="O6192" t="str">
            <v>N/A</v>
          </cell>
          <cell r="T6192">
            <v>0</v>
          </cell>
        </row>
        <row r="6193">
          <cell r="F6193" t="str">
            <v>LS-3</v>
          </cell>
          <cell r="G6193" t="str">
            <v>PPP</v>
          </cell>
          <cell r="I6193" t="str">
            <v>DL</v>
          </cell>
          <cell r="J6193" t="str">
            <v>N/A</v>
          </cell>
          <cell r="K6193" t="str">
            <v>N/A</v>
          </cell>
          <cell r="O6193" t="str">
            <v>N/A</v>
          </cell>
          <cell r="T6193">
            <v>0</v>
          </cell>
        </row>
        <row r="6194">
          <cell r="F6194" t="str">
            <v>LS-3</v>
          </cell>
          <cell r="G6194" t="str">
            <v>RB</v>
          </cell>
          <cell r="I6194" t="str">
            <v>DL</v>
          </cell>
          <cell r="J6194" t="str">
            <v>N/A</v>
          </cell>
          <cell r="K6194" t="str">
            <v>N/A</v>
          </cell>
          <cell r="O6194" t="str">
            <v>N/A</v>
          </cell>
          <cell r="T6194">
            <v>0</v>
          </cell>
        </row>
        <row r="6195">
          <cell r="F6195" t="str">
            <v>LS-3</v>
          </cell>
          <cell r="G6195" t="str">
            <v>RBC</v>
          </cell>
          <cell r="I6195" t="str">
            <v>DL</v>
          </cell>
          <cell r="J6195" t="str">
            <v>N/A</v>
          </cell>
          <cell r="K6195" t="str">
            <v>N/A</v>
          </cell>
          <cell r="O6195" t="str">
            <v>N/A</v>
          </cell>
          <cell r="T6195">
            <v>0</v>
          </cell>
        </row>
        <row r="6196">
          <cell r="F6196" t="str">
            <v>LS-3</v>
          </cell>
          <cell r="G6196" t="str">
            <v>WH</v>
          </cell>
          <cell r="I6196" t="str">
            <v>DL</v>
          </cell>
          <cell r="J6196" t="str">
            <v>N/A</v>
          </cell>
          <cell r="K6196" t="str">
            <v>N/A</v>
          </cell>
          <cell r="O6196" t="str">
            <v>N/A</v>
          </cell>
          <cell r="T6196">
            <v>0</v>
          </cell>
        </row>
        <row r="6197">
          <cell r="F6197" t="str">
            <v>LS-3</v>
          </cell>
          <cell r="G6197" t="str">
            <v>PPP</v>
          </cell>
          <cell r="I6197" t="str">
            <v>Energy</v>
          </cell>
          <cell r="J6197" t="str">
            <v>Summer</v>
          </cell>
          <cell r="K6197" t="str">
            <v>N/A</v>
          </cell>
          <cell r="O6197" t="str">
            <v>N/A</v>
          </cell>
          <cell r="T6197">
            <v>1408636.909337</v>
          </cell>
        </row>
        <row r="6198">
          <cell r="F6198" t="str">
            <v>LS-3</v>
          </cell>
          <cell r="G6198" t="str">
            <v>PPP</v>
          </cell>
          <cell r="I6198" t="str">
            <v>Energy</v>
          </cell>
          <cell r="J6198" t="str">
            <v>Winter</v>
          </cell>
          <cell r="K6198" t="str">
            <v>N/A</v>
          </cell>
          <cell r="O6198" t="str">
            <v>N/A</v>
          </cell>
          <cell r="T6198">
            <v>1640499.0607380001</v>
          </cell>
        </row>
        <row r="6199">
          <cell r="F6199" t="str">
            <v>LS-3</v>
          </cell>
          <cell r="G6199" t="str">
            <v>AB32 Credit</v>
          </cell>
          <cell r="I6199" t="str">
            <v>Energy</v>
          </cell>
          <cell r="J6199" t="str">
            <v>Summer</v>
          </cell>
          <cell r="K6199" t="str">
            <v>N/A</v>
          </cell>
          <cell r="O6199" t="str">
            <v>N/A</v>
          </cell>
          <cell r="T6199">
            <v>0</v>
          </cell>
        </row>
        <row r="6200">
          <cell r="F6200" t="str">
            <v>LS-3</v>
          </cell>
          <cell r="G6200" t="str">
            <v>AB32 Credit</v>
          </cell>
          <cell r="I6200" t="str">
            <v>Energy</v>
          </cell>
          <cell r="J6200" t="str">
            <v>Winter</v>
          </cell>
          <cell r="K6200" t="str">
            <v>N/A</v>
          </cell>
          <cell r="O6200" t="str">
            <v>N/A</v>
          </cell>
          <cell r="T6200">
            <v>0</v>
          </cell>
        </row>
        <row r="6201">
          <cell r="F6201" t="str">
            <v>LS-3</v>
          </cell>
          <cell r="G6201" t="str">
            <v>TRA</v>
          </cell>
          <cell r="I6201" t="str">
            <v>Energy</v>
          </cell>
          <cell r="J6201" t="str">
            <v>Summer</v>
          </cell>
          <cell r="K6201" t="str">
            <v>N/A</v>
          </cell>
          <cell r="O6201" t="str">
            <v>N/A</v>
          </cell>
          <cell r="T6201">
            <v>1408636.909337</v>
          </cell>
        </row>
        <row r="6202">
          <cell r="F6202" t="str">
            <v>LS-3</v>
          </cell>
          <cell r="G6202" t="str">
            <v>TRA</v>
          </cell>
          <cell r="I6202" t="str">
            <v>Energy</v>
          </cell>
          <cell r="J6202" t="str">
            <v>Winter</v>
          </cell>
          <cell r="K6202" t="str">
            <v>N/A</v>
          </cell>
          <cell r="O6202" t="str">
            <v>N/A</v>
          </cell>
          <cell r="T6202">
            <v>1640499.0607380001</v>
          </cell>
        </row>
        <row r="6203">
          <cell r="F6203" t="str">
            <v>LS-3</v>
          </cell>
          <cell r="G6203" t="str">
            <v>CTC</v>
          </cell>
          <cell r="I6203" t="str">
            <v>Energy</v>
          </cell>
          <cell r="J6203" t="str">
            <v>Summer</v>
          </cell>
          <cell r="K6203" t="str">
            <v>N/A</v>
          </cell>
          <cell r="O6203" t="str">
            <v>N/A</v>
          </cell>
          <cell r="T6203">
            <v>1408636.909337</v>
          </cell>
        </row>
        <row r="6204">
          <cell r="F6204" t="str">
            <v>LS-3</v>
          </cell>
          <cell r="G6204" t="str">
            <v>CTC</v>
          </cell>
          <cell r="I6204" t="str">
            <v>Energy</v>
          </cell>
          <cell r="J6204" t="str">
            <v>Winter</v>
          </cell>
          <cell r="K6204" t="str">
            <v>N/A</v>
          </cell>
          <cell r="O6204" t="str">
            <v>N/A</v>
          </cell>
          <cell r="T6204">
            <v>1640499.0607380001</v>
          </cell>
        </row>
        <row r="6205">
          <cell r="F6205" t="str">
            <v>LS-3</v>
          </cell>
          <cell r="G6205" t="str">
            <v>Distribution</v>
          </cell>
          <cell r="I6205" t="str">
            <v>Energy</v>
          </cell>
          <cell r="J6205" t="str">
            <v>Summer</v>
          </cell>
          <cell r="K6205" t="str">
            <v>N/A</v>
          </cell>
          <cell r="O6205" t="str">
            <v>N/A</v>
          </cell>
          <cell r="T6205">
            <v>1408636.909337</v>
          </cell>
        </row>
        <row r="6206">
          <cell r="F6206" t="str">
            <v>LS-3</v>
          </cell>
          <cell r="G6206" t="str">
            <v>Distribution</v>
          </cell>
          <cell r="I6206" t="str">
            <v>Energy</v>
          </cell>
          <cell r="J6206" t="str">
            <v>Winter</v>
          </cell>
          <cell r="K6206" t="str">
            <v>N/A</v>
          </cell>
          <cell r="O6206" t="str">
            <v>N/A</v>
          </cell>
          <cell r="T6206">
            <v>1640499.0607380001</v>
          </cell>
        </row>
        <row r="6207">
          <cell r="F6207" t="str">
            <v>LS-3</v>
          </cell>
          <cell r="G6207" t="str">
            <v>WFC</v>
          </cell>
          <cell r="I6207" t="str">
            <v>Energy</v>
          </cell>
          <cell r="J6207" t="str">
            <v>Summer</v>
          </cell>
          <cell r="K6207" t="str">
            <v>N/A</v>
          </cell>
          <cell r="O6207" t="str">
            <v>N/A</v>
          </cell>
          <cell r="T6207">
            <v>1408636.909337</v>
          </cell>
        </row>
        <row r="6208">
          <cell r="F6208" t="str">
            <v>LS-3</v>
          </cell>
          <cell r="G6208" t="str">
            <v>WFC</v>
          </cell>
          <cell r="I6208" t="str">
            <v>Energy</v>
          </cell>
          <cell r="J6208" t="str">
            <v>Winter</v>
          </cell>
          <cell r="K6208" t="str">
            <v>N/A</v>
          </cell>
          <cell r="O6208" t="str">
            <v>N/A</v>
          </cell>
          <cell r="T6208">
            <v>1640499.0607380001</v>
          </cell>
        </row>
        <row r="6209">
          <cell r="F6209" t="str">
            <v>LS-3</v>
          </cell>
          <cell r="G6209" t="str">
            <v>ECRA</v>
          </cell>
          <cell r="I6209" t="str">
            <v>Energy</v>
          </cell>
          <cell r="J6209" t="str">
            <v>Summer</v>
          </cell>
          <cell r="K6209" t="str">
            <v>N/A</v>
          </cell>
          <cell r="O6209" t="str">
            <v>N/A</v>
          </cell>
          <cell r="T6209">
            <v>1408636.909337</v>
          </cell>
        </row>
        <row r="6210">
          <cell r="F6210" t="str">
            <v>LS-3</v>
          </cell>
          <cell r="G6210" t="str">
            <v>ECRA</v>
          </cell>
          <cell r="I6210" t="str">
            <v>Energy</v>
          </cell>
          <cell r="J6210" t="str">
            <v>Winter</v>
          </cell>
          <cell r="K6210" t="str">
            <v>N/A</v>
          </cell>
          <cell r="O6210" t="str">
            <v>N/A</v>
          </cell>
          <cell r="T6210">
            <v>1640499.0607380001</v>
          </cell>
        </row>
        <row r="6211">
          <cell r="F6211" t="str">
            <v>LS-3</v>
          </cell>
          <cell r="G6211" t="str">
            <v>Generation</v>
          </cell>
          <cell r="I6211" t="str">
            <v>Energy</v>
          </cell>
          <cell r="J6211" t="str">
            <v>Summer</v>
          </cell>
          <cell r="K6211" t="str">
            <v>N/A</v>
          </cell>
          <cell r="O6211" t="str">
            <v>N/A</v>
          </cell>
          <cell r="T6211">
            <v>1408636.909337</v>
          </cell>
        </row>
        <row r="6212">
          <cell r="F6212" t="str">
            <v>LS-3</v>
          </cell>
          <cell r="G6212" t="str">
            <v>Generation</v>
          </cell>
          <cell r="I6212" t="str">
            <v>Energy</v>
          </cell>
          <cell r="J6212" t="str">
            <v>Winter</v>
          </cell>
          <cell r="K6212" t="str">
            <v>N/A</v>
          </cell>
          <cell r="O6212" t="str">
            <v>N/A</v>
          </cell>
          <cell r="T6212">
            <v>1640499.0607380001</v>
          </cell>
        </row>
        <row r="6213">
          <cell r="F6213" t="str">
            <v>LS-3</v>
          </cell>
          <cell r="G6213" t="str">
            <v>ND</v>
          </cell>
          <cell r="I6213" t="str">
            <v>Energy</v>
          </cell>
          <cell r="J6213" t="str">
            <v>Summer</v>
          </cell>
          <cell r="K6213" t="str">
            <v>N/A</v>
          </cell>
          <cell r="O6213" t="str">
            <v>N/A</v>
          </cell>
          <cell r="T6213">
            <v>1408636.909337</v>
          </cell>
        </row>
        <row r="6214">
          <cell r="F6214" t="str">
            <v>LS-3</v>
          </cell>
          <cell r="G6214" t="str">
            <v>ND</v>
          </cell>
          <cell r="I6214" t="str">
            <v>Energy</v>
          </cell>
          <cell r="J6214" t="str">
            <v>Winter</v>
          </cell>
          <cell r="K6214" t="str">
            <v>N/A</v>
          </cell>
          <cell r="O6214" t="str">
            <v>N/A</v>
          </cell>
          <cell r="T6214">
            <v>1640499.0607380001</v>
          </cell>
        </row>
        <row r="6215">
          <cell r="F6215" t="str">
            <v>LS-3</v>
          </cell>
          <cell r="G6215" t="str">
            <v>NSGC</v>
          </cell>
          <cell r="I6215" t="str">
            <v>Energy</v>
          </cell>
          <cell r="J6215" t="str">
            <v>Summer</v>
          </cell>
          <cell r="K6215" t="str">
            <v>N/A</v>
          </cell>
          <cell r="O6215" t="str">
            <v>N/A</v>
          </cell>
          <cell r="T6215">
            <v>1408636.909337</v>
          </cell>
        </row>
        <row r="6216">
          <cell r="F6216" t="str">
            <v>LS-3</v>
          </cell>
          <cell r="G6216" t="str">
            <v>NSGC</v>
          </cell>
          <cell r="I6216" t="str">
            <v>Energy</v>
          </cell>
          <cell r="J6216" t="str">
            <v>Winter</v>
          </cell>
          <cell r="K6216" t="str">
            <v>N/A</v>
          </cell>
          <cell r="O6216" t="str">
            <v>N/A</v>
          </cell>
          <cell r="T6216">
            <v>1640499.0607380001</v>
          </cell>
        </row>
        <row r="6217">
          <cell r="F6217" t="str">
            <v>LS-3</v>
          </cell>
          <cell r="G6217" t="str">
            <v>RS</v>
          </cell>
          <cell r="I6217" t="str">
            <v>Energy</v>
          </cell>
          <cell r="J6217" t="str">
            <v>Summer</v>
          </cell>
          <cell r="K6217" t="str">
            <v>N/A</v>
          </cell>
          <cell r="O6217" t="str">
            <v>N/A</v>
          </cell>
          <cell r="T6217">
            <v>1408636.909337</v>
          </cell>
        </row>
        <row r="6218">
          <cell r="F6218" t="str">
            <v>LS-3</v>
          </cell>
          <cell r="G6218" t="str">
            <v>RS</v>
          </cell>
          <cell r="I6218" t="str">
            <v>Energy</v>
          </cell>
          <cell r="J6218" t="str">
            <v>Winter</v>
          </cell>
          <cell r="K6218" t="str">
            <v>N/A</v>
          </cell>
          <cell r="O6218" t="str">
            <v>N/A</v>
          </cell>
          <cell r="T6218">
            <v>1640499.0607380001</v>
          </cell>
        </row>
        <row r="6219">
          <cell r="F6219" t="str">
            <v>LS-3</v>
          </cell>
          <cell r="G6219" t="str">
            <v>Trans</v>
          </cell>
          <cell r="I6219" t="str">
            <v>Energy</v>
          </cell>
          <cell r="J6219" t="str">
            <v>Summer</v>
          </cell>
          <cell r="K6219" t="str">
            <v>N/A</v>
          </cell>
          <cell r="O6219" t="str">
            <v>N/A</v>
          </cell>
          <cell r="T6219">
            <v>1408636.909337</v>
          </cell>
        </row>
        <row r="6220">
          <cell r="F6220" t="str">
            <v>LS-3</v>
          </cell>
          <cell r="G6220" t="str">
            <v>Trans</v>
          </cell>
          <cell r="I6220" t="str">
            <v>Energy</v>
          </cell>
          <cell r="J6220" t="str">
            <v>Winter</v>
          </cell>
          <cell r="K6220" t="str">
            <v>N/A</v>
          </cell>
          <cell r="O6220" t="str">
            <v>N/A</v>
          </cell>
          <cell r="T6220">
            <v>1640499.0607380001</v>
          </cell>
        </row>
        <row r="6221">
          <cell r="F6221" t="str">
            <v>LS-3</v>
          </cell>
          <cell r="G6221" t="str">
            <v>PPP</v>
          </cell>
          <cell r="I6221" t="str">
            <v>Energy</v>
          </cell>
          <cell r="J6221" t="str">
            <v>Summer</v>
          </cell>
          <cell r="K6221" t="str">
            <v>N/A</v>
          </cell>
          <cell r="O6221" t="str">
            <v>N/A</v>
          </cell>
          <cell r="T6221">
            <v>1408636.909337</v>
          </cell>
        </row>
        <row r="6222">
          <cell r="F6222" t="str">
            <v>LS-3</v>
          </cell>
          <cell r="G6222" t="str">
            <v>PPP</v>
          </cell>
          <cell r="I6222" t="str">
            <v>Energy</v>
          </cell>
          <cell r="J6222" t="str">
            <v>Winter</v>
          </cell>
          <cell r="K6222" t="str">
            <v>N/A</v>
          </cell>
          <cell r="O6222" t="str">
            <v>N/A</v>
          </cell>
          <cell r="T6222">
            <v>1640499.0607380001</v>
          </cell>
        </row>
        <row r="6223">
          <cell r="F6223" t="str">
            <v>LS-3</v>
          </cell>
          <cell r="G6223" t="str">
            <v>AB32 Credit</v>
          </cell>
          <cell r="I6223" t="str">
            <v>Energy</v>
          </cell>
          <cell r="J6223" t="str">
            <v>Summer</v>
          </cell>
          <cell r="K6223" t="str">
            <v>N/A</v>
          </cell>
          <cell r="O6223" t="str">
            <v>N/A</v>
          </cell>
          <cell r="T6223">
            <v>0</v>
          </cell>
        </row>
        <row r="6224">
          <cell r="F6224" t="str">
            <v>LS-3</v>
          </cell>
          <cell r="G6224" t="str">
            <v>AB32 Credit</v>
          </cell>
          <cell r="I6224" t="str">
            <v>Energy</v>
          </cell>
          <cell r="J6224" t="str">
            <v>Winter</v>
          </cell>
          <cell r="K6224" t="str">
            <v>N/A</v>
          </cell>
          <cell r="O6224" t="str">
            <v>N/A</v>
          </cell>
          <cell r="T6224">
            <v>0</v>
          </cell>
        </row>
        <row r="6225">
          <cell r="F6225" t="str">
            <v>LS-3</v>
          </cell>
          <cell r="G6225" t="str">
            <v>TRA</v>
          </cell>
          <cell r="I6225" t="str">
            <v>Energy</v>
          </cell>
          <cell r="J6225" t="str">
            <v>Summer</v>
          </cell>
          <cell r="K6225" t="str">
            <v>N/A</v>
          </cell>
          <cell r="O6225" t="str">
            <v>N/A</v>
          </cell>
          <cell r="T6225">
            <v>1408636.909337</v>
          </cell>
        </row>
        <row r="6226">
          <cell r="F6226" t="str">
            <v>LS-3</v>
          </cell>
          <cell r="G6226" t="str">
            <v>TRA</v>
          </cell>
          <cell r="I6226" t="str">
            <v>Energy</v>
          </cell>
          <cell r="J6226" t="str">
            <v>Winter</v>
          </cell>
          <cell r="K6226" t="str">
            <v>N/A</v>
          </cell>
          <cell r="O6226" t="str">
            <v>N/A</v>
          </cell>
          <cell r="T6226">
            <v>1640499.0607380001</v>
          </cell>
        </row>
        <row r="6227">
          <cell r="F6227" t="str">
            <v>LS-3</v>
          </cell>
          <cell r="G6227" t="str">
            <v>TRA</v>
          </cell>
          <cell r="I6227" t="str">
            <v>Energy</v>
          </cell>
          <cell r="J6227" t="str">
            <v>Summer</v>
          </cell>
          <cell r="K6227" t="str">
            <v>N/A</v>
          </cell>
          <cell r="O6227" t="str">
            <v>N/A</v>
          </cell>
          <cell r="T6227">
            <v>1408636.909337</v>
          </cell>
        </row>
        <row r="6228">
          <cell r="F6228" t="str">
            <v>LS-3</v>
          </cell>
          <cell r="G6228" t="str">
            <v>TRA</v>
          </cell>
          <cell r="I6228" t="str">
            <v>Energy</v>
          </cell>
          <cell r="J6228" t="str">
            <v>Winter</v>
          </cell>
          <cell r="K6228" t="str">
            <v>N/A</v>
          </cell>
          <cell r="O6228" t="str">
            <v>N/A</v>
          </cell>
          <cell r="T6228">
            <v>1640499.0607380001</v>
          </cell>
        </row>
        <row r="6229">
          <cell r="F6229" t="str">
            <v>LS-3</v>
          </cell>
          <cell r="G6229" t="str">
            <v>RB</v>
          </cell>
          <cell r="I6229" t="str">
            <v>Energy</v>
          </cell>
          <cell r="J6229" t="str">
            <v>Summer</v>
          </cell>
          <cell r="K6229" t="str">
            <v>N/A</v>
          </cell>
          <cell r="O6229" t="str">
            <v>N/A</v>
          </cell>
          <cell r="T6229">
            <v>1408636.909337</v>
          </cell>
        </row>
        <row r="6230">
          <cell r="F6230" t="str">
            <v>LS-3</v>
          </cell>
          <cell r="G6230" t="str">
            <v>RB</v>
          </cell>
          <cell r="I6230" t="str">
            <v>Energy</v>
          </cell>
          <cell r="J6230" t="str">
            <v>Winter</v>
          </cell>
          <cell r="K6230" t="str">
            <v>N/A</v>
          </cell>
          <cell r="O6230" t="str">
            <v>N/A</v>
          </cell>
          <cell r="T6230">
            <v>1640499.0607380001</v>
          </cell>
        </row>
        <row r="6231">
          <cell r="F6231" t="str">
            <v>LS-3</v>
          </cell>
          <cell r="G6231" t="str">
            <v>RBC</v>
          </cell>
          <cell r="I6231" t="str">
            <v>Energy</v>
          </cell>
          <cell r="J6231" t="str">
            <v>Summer</v>
          </cell>
          <cell r="K6231" t="str">
            <v>N/A</v>
          </cell>
          <cell r="O6231" t="str">
            <v>N/A</v>
          </cell>
          <cell r="T6231">
            <v>1408636.909337</v>
          </cell>
        </row>
        <row r="6232">
          <cell r="F6232" t="str">
            <v>LS-3</v>
          </cell>
          <cell r="G6232" t="str">
            <v>RBC</v>
          </cell>
          <cell r="I6232" t="str">
            <v>Energy</v>
          </cell>
          <cell r="J6232" t="str">
            <v>Winter</v>
          </cell>
          <cell r="K6232" t="str">
            <v>N/A</v>
          </cell>
          <cell r="O6232" t="str">
            <v>N/A</v>
          </cell>
          <cell r="T6232">
            <v>1640499.0607380001</v>
          </cell>
        </row>
        <row r="6233">
          <cell r="F6233" t="str">
            <v>LS-3</v>
          </cell>
          <cell r="G6233" t="str">
            <v>WH</v>
          </cell>
          <cell r="I6233" t="str">
            <v>Energy</v>
          </cell>
          <cell r="J6233" t="str">
            <v>Summer</v>
          </cell>
          <cell r="K6233" t="str">
            <v>N/A</v>
          </cell>
          <cell r="O6233" t="str">
            <v>N/A</v>
          </cell>
          <cell r="T6233">
            <v>1408636.909337</v>
          </cell>
        </row>
        <row r="6234">
          <cell r="F6234" t="str">
            <v>LS-3</v>
          </cell>
          <cell r="G6234" t="str">
            <v>WH</v>
          </cell>
          <cell r="I6234" t="str">
            <v>Energy</v>
          </cell>
          <cell r="J6234" t="str">
            <v>Winter</v>
          </cell>
          <cell r="K6234" t="str">
            <v>N/A</v>
          </cell>
          <cell r="O6234" t="str">
            <v>N/A</v>
          </cell>
          <cell r="T6234">
            <v>1640499.0607380001</v>
          </cell>
        </row>
        <row r="6235">
          <cell r="F6235" t="str">
            <v>LS-3</v>
          </cell>
          <cell r="G6235" t="str">
            <v>Distribution</v>
          </cell>
          <cell r="I6235" t="str">
            <v>Facility</v>
          </cell>
          <cell r="J6235" t="str">
            <v>N/A</v>
          </cell>
          <cell r="K6235" t="str">
            <v>N/A</v>
          </cell>
          <cell r="O6235" t="str">
            <v>N/A</v>
          </cell>
          <cell r="T6235">
            <v>0</v>
          </cell>
        </row>
        <row r="6236">
          <cell r="F6236" t="str">
            <v>LS-3</v>
          </cell>
          <cell r="G6236" t="str">
            <v>PCIA</v>
          </cell>
          <cell r="I6236" t="str">
            <v>Pre-09</v>
          </cell>
          <cell r="J6236" t="str">
            <v>N/A</v>
          </cell>
          <cell r="K6236" t="str">
            <v>N/A</v>
          </cell>
          <cell r="O6236" t="str">
            <v>N/A</v>
          </cell>
          <cell r="T6236">
            <v>0</v>
          </cell>
        </row>
        <row r="6237">
          <cell r="F6237" t="str">
            <v>LS-3</v>
          </cell>
          <cell r="G6237" t="str">
            <v>PCIA</v>
          </cell>
          <cell r="I6237" t="str">
            <v>Vin 09</v>
          </cell>
          <cell r="J6237" t="str">
            <v>N/A</v>
          </cell>
          <cell r="K6237" t="str">
            <v>N/A</v>
          </cell>
          <cell r="O6237" t="str">
            <v>N/A</v>
          </cell>
          <cell r="T6237">
            <v>0</v>
          </cell>
        </row>
        <row r="6238">
          <cell r="F6238" t="str">
            <v>LS-3</v>
          </cell>
          <cell r="G6238" t="str">
            <v>PCIA</v>
          </cell>
          <cell r="I6238" t="str">
            <v>Vin 10</v>
          </cell>
          <cell r="J6238" t="str">
            <v>N/A</v>
          </cell>
          <cell r="K6238" t="str">
            <v>N/A</v>
          </cell>
          <cell r="O6238" t="str">
            <v>N/A</v>
          </cell>
          <cell r="T6238">
            <v>0</v>
          </cell>
        </row>
        <row r="6239">
          <cell r="F6239" t="str">
            <v>LS-3</v>
          </cell>
          <cell r="G6239" t="str">
            <v>PCIA</v>
          </cell>
          <cell r="I6239" t="str">
            <v>Vin 11</v>
          </cell>
          <cell r="J6239" t="str">
            <v>N/A</v>
          </cell>
          <cell r="K6239" t="str">
            <v>N/A</v>
          </cell>
          <cell r="O6239" t="str">
            <v>N/A</v>
          </cell>
          <cell r="T6239">
            <v>0</v>
          </cell>
        </row>
        <row r="6240">
          <cell r="F6240" t="str">
            <v>LS-3</v>
          </cell>
          <cell r="G6240" t="str">
            <v>PCIA</v>
          </cell>
          <cell r="I6240" t="str">
            <v>Vin 12</v>
          </cell>
          <cell r="J6240" t="str">
            <v>N/A</v>
          </cell>
          <cell r="K6240" t="str">
            <v>N/A</v>
          </cell>
          <cell r="O6240" t="str">
            <v>N/A</v>
          </cell>
          <cell r="T6240">
            <v>0</v>
          </cell>
        </row>
        <row r="6241">
          <cell r="F6241" t="str">
            <v>LS-3</v>
          </cell>
          <cell r="G6241" t="str">
            <v>PCIA</v>
          </cell>
          <cell r="I6241" t="str">
            <v>Vin 13</v>
          </cell>
          <cell r="J6241" t="str">
            <v>N/A</v>
          </cell>
          <cell r="K6241" t="str">
            <v>N/A</v>
          </cell>
          <cell r="O6241" t="str">
            <v>N/A</v>
          </cell>
          <cell r="T6241">
            <v>0</v>
          </cell>
        </row>
        <row r="6242">
          <cell r="F6242" t="str">
            <v>LS-3</v>
          </cell>
          <cell r="G6242" t="str">
            <v>PCIA</v>
          </cell>
          <cell r="I6242" t="str">
            <v>Vin 14</v>
          </cell>
          <cell r="J6242" t="str">
            <v>N/A</v>
          </cell>
          <cell r="K6242" t="str">
            <v>N/A</v>
          </cell>
          <cell r="O6242" t="str">
            <v>N/A</v>
          </cell>
          <cell r="T6242">
            <v>0</v>
          </cell>
        </row>
        <row r="6243">
          <cell r="F6243" t="str">
            <v>LS-3</v>
          </cell>
          <cell r="G6243" t="str">
            <v>PCIA</v>
          </cell>
          <cell r="I6243" t="str">
            <v>Vin 15</v>
          </cell>
          <cell r="J6243" t="str">
            <v>N/A</v>
          </cell>
          <cell r="K6243" t="str">
            <v>N/A</v>
          </cell>
          <cell r="O6243" t="str">
            <v>N/A</v>
          </cell>
          <cell r="T6243">
            <v>0</v>
          </cell>
        </row>
        <row r="6244">
          <cell r="F6244" t="str">
            <v>LS-3</v>
          </cell>
          <cell r="G6244" t="str">
            <v>PCIA</v>
          </cell>
          <cell r="I6244" t="str">
            <v>Vin 16</v>
          </cell>
          <cell r="J6244" t="str">
            <v>N/A</v>
          </cell>
          <cell r="K6244" t="str">
            <v>N/A</v>
          </cell>
          <cell r="O6244" t="str">
            <v>N/A</v>
          </cell>
          <cell r="T6244">
            <v>0</v>
          </cell>
        </row>
        <row r="6245">
          <cell r="F6245" t="str">
            <v>LS-3</v>
          </cell>
          <cell r="G6245" t="str">
            <v>PCIA</v>
          </cell>
          <cell r="I6245" t="str">
            <v>Vin 17</v>
          </cell>
          <cell r="J6245" t="str">
            <v>N/A</v>
          </cell>
          <cell r="K6245" t="str">
            <v>N/A</v>
          </cell>
          <cell r="O6245" t="str">
            <v>N/A</v>
          </cell>
          <cell r="T6245">
            <v>0</v>
          </cell>
        </row>
        <row r="6246">
          <cell r="F6246" t="str">
            <v>LS-3</v>
          </cell>
          <cell r="G6246" t="str">
            <v>PCIA</v>
          </cell>
          <cell r="I6246" t="str">
            <v>Vin 18</v>
          </cell>
          <cell r="J6246" t="str">
            <v>N/A</v>
          </cell>
          <cell r="K6246" t="str">
            <v>N/A</v>
          </cell>
          <cell r="O6246" t="str">
            <v>N/A</v>
          </cell>
          <cell r="T6246">
            <v>0</v>
          </cell>
        </row>
        <row r="6247">
          <cell r="F6247" t="str">
            <v>LS-3</v>
          </cell>
          <cell r="G6247" t="str">
            <v>PCIA</v>
          </cell>
          <cell r="I6247" t="str">
            <v>Vin 19</v>
          </cell>
          <cell r="J6247" t="str">
            <v>N/A</v>
          </cell>
          <cell r="K6247" t="str">
            <v>N/A</v>
          </cell>
          <cell r="O6247" t="str">
            <v>N/A</v>
          </cell>
          <cell r="T6247">
            <v>0</v>
          </cell>
        </row>
        <row r="6248">
          <cell r="F6248" t="str">
            <v>LS-3</v>
          </cell>
          <cell r="G6248" t="str">
            <v>PCIA</v>
          </cell>
          <cell r="I6248" t="str">
            <v>Vin 20</v>
          </cell>
          <cell r="J6248" t="str">
            <v>N/A</v>
          </cell>
          <cell r="K6248" t="str">
            <v>N/A</v>
          </cell>
          <cell r="O6248" t="str">
            <v>N/A</v>
          </cell>
          <cell r="T6248">
            <v>0</v>
          </cell>
        </row>
        <row r="6249">
          <cell r="F6249" t="str">
            <v>LS-3</v>
          </cell>
          <cell r="G6249" t="str">
            <v>PCIA</v>
          </cell>
          <cell r="I6249" t="str">
            <v>Vin 21</v>
          </cell>
          <cell r="J6249" t="str">
            <v>N/A</v>
          </cell>
          <cell r="K6249" t="str">
            <v>N/A</v>
          </cell>
          <cell r="O6249" t="str">
            <v>N/A</v>
          </cell>
          <cell r="T6249">
            <v>0</v>
          </cell>
        </row>
        <row r="6250">
          <cell r="F6250" t="str">
            <v>LS-3</v>
          </cell>
          <cell r="G6250" t="str">
            <v>PCIA</v>
          </cell>
          <cell r="I6250" t="str">
            <v>Vin Bund</v>
          </cell>
          <cell r="J6250" t="str">
            <v>N/A</v>
          </cell>
          <cell r="K6250" t="str">
            <v>N/A</v>
          </cell>
          <cell r="O6250" t="str">
            <v>N/A</v>
          </cell>
          <cell r="T6250">
            <v>0</v>
          </cell>
        </row>
        <row r="6251">
          <cell r="F6251" t="str">
            <v>LS-3</v>
          </cell>
          <cell r="G6251" t="str">
            <v>WH</v>
          </cell>
          <cell r="I6251" t="str">
            <v>DL</v>
          </cell>
          <cell r="J6251" t="str">
            <v>N/A</v>
          </cell>
          <cell r="K6251" t="str">
            <v>N/A</v>
          </cell>
          <cell r="O6251" t="str">
            <v>N/A</v>
          </cell>
          <cell r="T6251">
            <v>0</v>
          </cell>
        </row>
        <row r="6252">
          <cell r="F6252" t="str">
            <v>LS-3</v>
          </cell>
          <cell r="G6252" t="str">
            <v>WH</v>
          </cell>
          <cell r="I6252" t="str">
            <v>Energy</v>
          </cell>
          <cell r="J6252" t="str">
            <v>Summer</v>
          </cell>
          <cell r="K6252" t="str">
            <v>N/A</v>
          </cell>
          <cell r="O6252" t="str">
            <v>N/A</v>
          </cell>
          <cell r="T6252">
            <v>1408636.909337</v>
          </cell>
        </row>
        <row r="6253">
          <cell r="F6253" t="str">
            <v>LS-3</v>
          </cell>
          <cell r="G6253" t="str">
            <v>WH</v>
          </cell>
          <cell r="I6253" t="str">
            <v>Energy</v>
          </cell>
          <cell r="J6253" t="str">
            <v>Winter</v>
          </cell>
          <cell r="K6253" t="str">
            <v>N/A</v>
          </cell>
          <cell r="O6253" t="str">
            <v>N/A</v>
          </cell>
          <cell r="T6253">
            <v>1640499.0607380001</v>
          </cell>
        </row>
        <row r="6254">
          <cell r="F6254" t="str">
            <v>LS-3</v>
          </cell>
          <cell r="G6254" t="str">
            <v>WH</v>
          </cell>
          <cell r="I6254" t="str">
            <v>DL</v>
          </cell>
          <cell r="J6254" t="str">
            <v>N/A</v>
          </cell>
          <cell r="K6254" t="str">
            <v>N/A</v>
          </cell>
          <cell r="O6254" t="str">
            <v>N/A</v>
          </cell>
          <cell r="T6254">
            <v>0</v>
          </cell>
        </row>
        <row r="6255">
          <cell r="F6255" t="str">
            <v>LS-3</v>
          </cell>
          <cell r="G6255" t="str">
            <v>WH</v>
          </cell>
          <cell r="I6255" t="str">
            <v>Energy</v>
          </cell>
          <cell r="J6255" t="str">
            <v>Summer</v>
          </cell>
          <cell r="K6255" t="str">
            <v>N/A</v>
          </cell>
          <cell r="O6255" t="str">
            <v>N/A</v>
          </cell>
          <cell r="T6255">
            <v>1408636.909337</v>
          </cell>
        </row>
        <row r="6256">
          <cell r="F6256" t="str">
            <v>LS-3</v>
          </cell>
          <cell r="G6256" t="str">
            <v>WH</v>
          </cell>
          <cell r="I6256" t="str">
            <v>Energy</v>
          </cell>
          <cell r="J6256" t="str">
            <v>Winter</v>
          </cell>
          <cell r="K6256" t="str">
            <v>N/A</v>
          </cell>
          <cell r="O6256" t="str">
            <v>N/A</v>
          </cell>
          <cell r="T6256">
            <v>1640499.0607380001</v>
          </cell>
        </row>
        <row r="6257">
          <cell r="F6257" t="str">
            <v>LS-3</v>
          </cell>
          <cell r="G6257" t="str">
            <v>PCIA</v>
          </cell>
          <cell r="I6257" t="str">
            <v>Vin 22</v>
          </cell>
          <cell r="J6257" t="str">
            <v>N/A</v>
          </cell>
          <cell r="K6257" t="str">
            <v>N/A</v>
          </cell>
          <cell r="O6257" t="str">
            <v>N/A</v>
          </cell>
          <cell r="T6257">
            <v>0</v>
          </cell>
        </row>
        <row r="6258">
          <cell r="F6258" t="str">
            <v>LS-3</v>
          </cell>
          <cell r="G6258" t="str">
            <v>PCIA</v>
          </cell>
          <cell r="I6258" t="str">
            <v>Vin 23</v>
          </cell>
          <cell r="J6258" t="str">
            <v>N/A</v>
          </cell>
          <cell r="K6258" t="str">
            <v>N/A</v>
          </cell>
          <cell r="O6258" t="str">
            <v>N/A</v>
          </cell>
          <cell r="T6258">
            <v>0</v>
          </cell>
        </row>
        <row r="6259">
          <cell r="F6259" t="str">
            <v>LS-3</v>
          </cell>
          <cell r="G6259" t="str">
            <v>PCIA</v>
          </cell>
          <cell r="I6259" t="str">
            <v>Vin 24</v>
          </cell>
          <cell r="J6259" t="str">
            <v>N/A</v>
          </cell>
          <cell r="K6259" t="str">
            <v>N/A</v>
          </cell>
          <cell r="O6259" t="str">
            <v>N/A</v>
          </cell>
          <cell r="T6259">
            <v>0</v>
          </cell>
        </row>
        <row r="6260">
          <cell r="F6260" t="str">
            <v>OL-1</v>
          </cell>
          <cell r="G6260" t="str">
            <v>Distribution</v>
          </cell>
          <cell r="I6260" t="str">
            <v>Base</v>
          </cell>
          <cell r="J6260" t="str">
            <v>N/A</v>
          </cell>
          <cell r="K6260" t="str">
            <v>HPSV 100</v>
          </cell>
          <cell r="O6260" t="str">
            <v>N/A</v>
          </cell>
          <cell r="T6260">
            <v>0</v>
          </cell>
        </row>
        <row r="6261">
          <cell r="F6261" t="str">
            <v>OL-1</v>
          </cell>
          <cell r="G6261" t="str">
            <v>Distribution</v>
          </cell>
          <cell r="I6261" t="str">
            <v>Base</v>
          </cell>
          <cell r="J6261" t="str">
            <v>N/A</v>
          </cell>
          <cell r="K6261" t="str">
            <v>HPSV 200</v>
          </cell>
          <cell r="O6261" t="str">
            <v>N/A</v>
          </cell>
          <cell r="T6261">
            <v>0</v>
          </cell>
        </row>
        <row r="6262">
          <cell r="F6262" t="str">
            <v>OL-1</v>
          </cell>
          <cell r="G6262" t="str">
            <v>Distribution</v>
          </cell>
          <cell r="I6262" t="str">
            <v>Base</v>
          </cell>
          <cell r="J6262" t="str">
            <v>N/A</v>
          </cell>
          <cell r="K6262" t="str">
            <v>HPSV 70</v>
          </cell>
          <cell r="O6262" t="str">
            <v>N/A</v>
          </cell>
          <cell r="T6262">
            <v>0</v>
          </cell>
        </row>
        <row r="6263">
          <cell r="F6263" t="str">
            <v>OL-1</v>
          </cell>
          <cell r="G6263" t="str">
            <v>Distribution</v>
          </cell>
          <cell r="I6263" t="str">
            <v>Base</v>
          </cell>
          <cell r="J6263" t="str">
            <v>N/A</v>
          </cell>
          <cell r="K6263" t="str">
            <v>MV 175</v>
          </cell>
          <cell r="O6263" t="str">
            <v>N/A</v>
          </cell>
          <cell r="T6263">
            <v>0</v>
          </cell>
        </row>
        <row r="6264">
          <cell r="F6264" t="str">
            <v>OL-1</v>
          </cell>
          <cell r="G6264" t="str">
            <v>Distribution</v>
          </cell>
          <cell r="I6264" t="str">
            <v>Base</v>
          </cell>
          <cell r="J6264" t="str">
            <v>N/A</v>
          </cell>
          <cell r="K6264" t="str">
            <v>MV 400</v>
          </cell>
          <cell r="O6264" t="str">
            <v>N/A</v>
          </cell>
          <cell r="T6264">
            <v>0</v>
          </cell>
        </row>
        <row r="6265">
          <cell r="F6265" t="str">
            <v>OL-1</v>
          </cell>
          <cell r="G6265" t="str">
            <v>PPP</v>
          </cell>
          <cell r="I6265" t="str">
            <v>DL</v>
          </cell>
          <cell r="J6265" t="str">
            <v>N/A</v>
          </cell>
          <cell r="K6265" t="str">
            <v>N/A</v>
          </cell>
          <cell r="O6265" t="str">
            <v>N/A</v>
          </cell>
          <cell r="T6265">
            <v>0</v>
          </cell>
        </row>
        <row r="6266">
          <cell r="F6266" t="str">
            <v>OL-1</v>
          </cell>
          <cell r="G6266" t="str">
            <v>CTC</v>
          </cell>
          <cell r="I6266" t="str">
            <v>DL</v>
          </cell>
          <cell r="J6266" t="str">
            <v>N/A</v>
          </cell>
          <cell r="K6266" t="str">
            <v>N/A</v>
          </cell>
          <cell r="O6266" t="str">
            <v>N/A</v>
          </cell>
          <cell r="T6266">
            <v>0</v>
          </cell>
        </row>
        <row r="6267">
          <cell r="F6267" t="str">
            <v>OL-1</v>
          </cell>
          <cell r="G6267" t="str">
            <v>WFC</v>
          </cell>
          <cell r="I6267" t="str">
            <v>DL</v>
          </cell>
          <cell r="J6267" t="str">
            <v>N/A</v>
          </cell>
          <cell r="K6267" t="str">
            <v>N/A</v>
          </cell>
          <cell r="O6267" t="str">
            <v>N/A</v>
          </cell>
          <cell r="T6267">
            <v>0</v>
          </cell>
        </row>
        <row r="6268">
          <cell r="F6268" t="str">
            <v>OL-1</v>
          </cell>
          <cell r="G6268" t="str">
            <v>ECRA</v>
          </cell>
          <cell r="I6268" t="str">
            <v>DL</v>
          </cell>
          <cell r="J6268" t="str">
            <v>N/A</v>
          </cell>
          <cell r="K6268" t="str">
            <v>N/A</v>
          </cell>
          <cell r="O6268" t="str">
            <v>N/A</v>
          </cell>
          <cell r="T6268">
            <v>0</v>
          </cell>
        </row>
        <row r="6269">
          <cell r="F6269" t="str">
            <v>OL-1</v>
          </cell>
          <cell r="G6269" t="str">
            <v>ND</v>
          </cell>
          <cell r="I6269" t="str">
            <v>DL</v>
          </cell>
          <cell r="J6269" t="str">
            <v>N/A</v>
          </cell>
          <cell r="K6269" t="str">
            <v>N/A</v>
          </cell>
          <cell r="O6269" t="str">
            <v>N/A</v>
          </cell>
          <cell r="T6269">
            <v>0</v>
          </cell>
        </row>
        <row r="6270">
          <cell r="F6270" t="str">
            <v>OL-1</v>
          </cell>
          <cell r="G6270" t="str">
            <v>PPP</v>
          </cell>
          <cell r="I6270" t="str">
            <v>DL</v>
          </cell>
          <cell r="J6270" t="str">
            <v>N/A</v>
          </cell>
          <cell r="K6270" t="str">
            <v>N/A</v>
          </cell>
          <cell r="O6270" t="str">
            <v>N/A</v>
          </cell>
          <cell r="T6270">
            <v>0</v>
          </cell>
        </row>
        <row r="6271">
          <cell r="F6271" t="str">
            <v>OL-1</v>
          </cell>
          <cell r="G6271" t="str">
            <v>RB</v>
          </cell>
          <cell r="I6271" t="str">
            <v>DL</v>
          </cell>
          <cell r="J6271" t="str">
            <v>N/A</v>
          </cell>
          <cell r="K6271" t="str">
            <v>N/A</v>
          </cell>
          <cell r="O6271" t="str">
            <v>N/A</v>
          </cell>
          <cell r="T6271">
            <v>0</v>
          </cell>
        </row>
        <row r="6272">
          <cell r="F6272" t="str">
            <v>OL-1</v>
          </cell>
          <cell r="G6272" t="str">
            <v>RBC</v>
          </cell>
          <cell r="I6272" t="str">
            <v>DL</v>
          </cell>
          <cell r="J6272" t="str">
            <v>N/A</v>
          </cell>
          <cell r="K6272" t="str">
            <v>N/A</v>
          </cell>
          <cell r="O6272" t="str">
            <v>N/A</v>
          </cell>
          <cell r="T6272">
            <v>0</v>
          </cell>
        </row>
        <row r="6273">
          <cell r="F6273" t="str">
            <v>OL-1</v>
          </cell>
          <cell r="G6273" t="str">
            <v>WH</v>
          </cell>
          <cell r="I6273" t="str">
            <v>DL</v>
          </cell>
          <cell r="J6273" t="str">
            <v>N/A</v>
          </cell>
          <cell r="K6273" t="str">
            <v>N/A</v>
          </cell>
          <cell r="O6273" t="str">
            <v>N/A</v>
          </cell>
          <cell r="T6273">
            <v>0</v>
          </cell>
        </row>
        <row r="6274">
          <cell r="F6274" t="str">
            <v>OL-1</v>
          </cell>
          <cell r="G6274" t="str">
            <v>PPP</v>
          </cell>
          <cell r="I6274" t="str">
            <v>Energy</v>
          </cell>
          <cell r="J6274" t="str">
            <v>Summer</v>
          </cell>
          <cell r="K6274" t="str">
            <v>N/A</v>
          </cell>
          <cell r="O6274" t="str">
            <v>N/A</v>
          </cell>
          <cell r="T6274">
            <v>1183873.8</v>
          </cell>
        </row>
        <row r="6275">
          <cell r="F6275" t="str">
            <v>OL-1</v>
          </cell>
          <cell r="G6275" t="str">
            <v>PPP</v>
          </cell>
          <cell r="I6275" t="str">
            <v>Energy</v>
          </cell>
          <cell r="J6275" t="str">
            <v>Winter</v>
          </cell>
          <cell r="K6275" t="str">
            <v>N/A</v>
          </cell>
          <cell r="O6275" t="str">
            <v>N/A</v>
          </cell>
          <cell r="T6275">
            <v>1183688.8</v>
          </cell>
        </row>
        <row r="6276">
          <cell r="F6276" t="str">
            <v>OL-1</v>
          </cell>
          <cell r="G6276" t="str">
            <v>AB32 Credit</v>
          </cell>
          <cell r="I6276" t="str">
            <v>Energy</v>
          </cell>
          <cell r="J6276" t="str">
            <v>Summer</v>
          </cell>
          <cell r="K6276" t="str">
            <v>N/A</v>
          </cell>
          <cell r="O6276" t="str">
            <v>N/A</v>
          </cell>
          <cell r="T6276">
            <v>0</v>
          </cell>
        </row>
        <row r="6277">
          <cell r="F6277" t="str">
            <v>OL-1</v>
          </cell>
          <cell r="G6277" t="str">
            <v>AB32 Credit</v>
          </cell>
          <cell r="I6277" t="str">
            <v>Energy</v>
          </cell>
          <cell r="J6277" t="str">
            <v>Winter</v>
          </cell>
          <cell r="K6277" t="str">
            <v>N/A</v>
          </cell>
          <cell r="O6277" t="str">
            <v>N/A</v>
          </cell>
          <cell r="T6277">
            <v>0</v>
          </cell>
        </row>
        <row r="6278">
          <cell r="F6278" t="str">
            <v>OL-1</v>
          </cell>
          <cell r="G6278" t="str">
            <v>TRA</v>
          </cell>
          <cell r="I6278" t="str">
            <v>Energy</v>
          </cell>
          <cell r="J6278" t="str">
            <v>Summer</v>
          </cell>
          <cell r="K6278" t="str">
            <v>N/A</v>
          </cell>
          <cell r="O6278" t="str">
            <v>N/A</v>
          </cell>
          <cell r="T6278">
            <v>1183873.8</v>
          </cell>
        </row>
        <row r="6279">
          <cell r="F6279" t="str">
            <v>OL-1</v>
          </cell>
          <cell r="G6279" t="str">
            <v>TRA</v>
          </cell>
          <cell r="I6279" t="str">
            <v>Energy</v>
          </cell>
          <cell r="J6279" t="str">
            <v>Winter</v>
          </cell>
          <cell r="K6279" t="str">
            <v>N/A</v>
          </cell>
          <cell r="O6279" t="str">
            <v>N/A</v>
          </cell>
          <cell r="T6279">
            <v>1183688.8</v>
          </cell>
        </row>
        <row r="6280">
          <cell r="F6280" t="str">
            <v>OL-1</v>
          </cell>
          <cell r="G6280" t="str">
            <v>CTC</v>
          </cell>
          <cell r="I6280" t="str">
            <v>Energy</v>
          </cell>
          <cell r="J6280" t="str">
            <v>Summer</v>
          </cell>
          <cell r="K6280" t="str">
            <v>N/A</v>
          </cell>
          <cell r="O6280" t="str">
            <v>N/A</v>
          </cell>
          <cell r="T6280">
            <v>1183873.8</v>
          </cell>
        </row>
        <row r="6281">
          <cell r="F6281" t="str">
            <v>OL-1</v>
          </cell>
          <cell r="G6281" t="str">
            <v>CTC</v>
          </cell>
          <cell r="I6281" t="str">
            <v>Energy</v>
          </cell>
          <cell r="J6281" t="str">
            <v>Winter</v>
          </cell>
          <cell r="K6281" t="str">
            <v>N/A</v>
          </cell>
          <cell r="O6281" t="str">
            <v>N/A</v>
          </cell>
          <cell r="T6281">
            <v>1183688.8</v>
          </cell>
        </row>
        <row r="6282">
          <cell r="F6282" t="str">
            <v>OL-1</v>
          </cell>
          <cell r="G6282" t="str">
            <v>Distribution</v>
          </cell>
          <cell r="I6282" t="str">
            <v>Energy</v>
          </cell>
          <cell r="J6282" t="str">
            <v>Summer</v>
          </cell>
          <cell r="K6282" t="str">
            <v>N/A</v>
          </cell>
          <cell r="O6282" t="str">
            <v>N/A</v>
          </cell>
          <cell r="T6282">
            <v>1183873.8</v>
          </cell>
        </row>
        <row r="6283">
          <cell r="F6283" t="str">
            <v>OL-1</v>
          </cell>
          <cell r="G6283" t="str">
            <v>Distribution</v>
          </cell>
          <cell r="I6283" t="str">
            <v>Energy</v>
          </cell>
          <cell r="J6283" t="str">
            <v>Winter</v>
          </cell>
          <cell r="K6283" t="str">
            <v>N/A</v>
          </cell>
          <cell r="O6283" t="str">
            <v>N/A</v>
          </cell>
          <cell r="T6283">
            <v>1183688.8</v>
          </cell>
        </row>
        <row r="6284">
          <cell r="F6284" t="str">
            <v>OL-1</v>
          </cell>
          <cell r="G6284" t="str">
            <v>WFC</v>
          </cell>
          <cell r="I6284" t="str">
            <v>Energy</v>
          </cell>
          <cell r="J6284" t="str">
            <v>Summer</v>
          </cell>
          <cell r="K6284" t="str">
            <v>N/A</v>
          </cell>
          <cell r="O6284" t="str">
            <v>N/A</v>
          </cell>
          <cell r="T6284">
            <v>1183873.8</v>
          </cell>
        </row>
        <row r="6285">
          <cell r="F6285" t="str">
            <v>OL-1</v>
          </cell>
          <cell r="G6285" t="str">
            <v>WFC</v>
          </cell>
          <cell r="I6285" t="str">
            <v>Energy</v>
          </cell>
          <cell r="J6285" t="str">
            <v>Winter</v>
          </cell>
          <cell r="K6285" t="str">
            <v>N/A</v>
          </cell>
          <cell r="O6285" t="str">
            <v>N/A</v>
          </cell>
          <cell r="T6285">
            <v>1183688.8</v>
          </cell>
        </row>
        <row r="6286">
          <cell r="F6286" t="str">
            <v>OL-1</v>
          </cell>
          <cell r="G6286" t="str">
            <v>ECRA</v>
          </cell>
          <cell r="I6286" t="str">
            <v>Energy</v>
          </cell>
          <cell r="J6286" t="str">
            <v>Summer</v>
          </cell>
          <cell r="K6286" t="str">
            <v>N/A</v>
          </cell>
          <cell r="O6286" t="str">
            <v>N/A</v>
          </cell>
          <cell r="T6286">
            <v>1183873.8</v>
          </cell>
        </row>
        <row r="6287">
          <cell r="F6287" t="str">
            <v>OL-1</v>
          </cell>
          <cell r="G6287" t="str">
            <v>ECRA</v>
          </cell>
          <cell r="I6287" t="str">
            <v>Energy</v>
          </cell>
          <cell r="J6287" t="str">
            <v>Winter</v>
          </cell>
          <cell r="K6287" t="str">
            <v>N/A</v>
          </cell>
          <cell r="O6287" t="str">
            <v>N/A</v>
          </cell>
          <cell r="T6287">
            <v>1183688.8</v>
          </cell>
        </row>
        <row r="6288">
          <cell r="F6288" t="str">
            <v>OL-1</v>
          </cell>
          <cell r="G6288" t="str">
            <v>Generation</v>
          </cell>
          <cell r="I6288" t="str">
            <v>Energy</v>
          </cell>
          <cell r="J6288" t="str">
            <v>Summer</v>
          </cell>
          <cell r="K6288" t="str">
            <v>N/A</v>
          </cell>
          <cell r="O6288" t="str">
            <v>N/A</v>
          </cell>
          <cell r="T6288">
            <v>1183873.8</v>
          </cell>
        </row>
        <row r="6289">
          <cell r="F6289" t="str">
            <v>OL-1</v>
          </cell>
          <cell r="G6289" t="str">
            <v>Generation</v>
          </cell>
          <cell r="I6289" t="str">
            <v>Energy</v>
          </cell>
          <cell r="J6289" t="str">
            <v>Winter</v>
          </cell>
          <cell r="K6289" t="str">
            <v>N/A</v>
          </cell>
          <cell r="O6289" t="str">
            <v>N/A</v>
          </cell>
          <cell r="T6289">
            <v>1183688.8</v>
          </cell>
        </row>
        <row r="6290">
          <cell r="F6290" t="str">
            <v>OL-1</v>
          </cell>
          <cell r="G6290" t="str">
            <v>ND</v>
          </cell>
          <cell r="I6290" t="str">
            <v>Energy</v>
          </cell>
          <cell r="J6290" t="str">
            <v>Summer</v>
          </cell>
          <cell r="K6290" t="str">
            <v>N/A</v>
          </cell>
          <cell r="O6290" t="str">
            <v>N/A</v>
          </cell>
          <cell r="T6290">
            <v>1183873.8</v>
          </cell>
        </row>
        <row r="6291">
          <cell r="F6291" t="str">
            <v>OL-1</v>
          </cell>
          <cell r="G6291" t="str">
            <v>ND</v>
          </cell>
          <cell r="I6291" t="str">
            <v>Energy</v>
          </cell>
          <cell r="J6291" t="str">
            <v>Winter</v>
          </cell>
          <cell r="K6291" t="str">
            <v>N/A</v>
          </cell>
          <cell r="O6291" t="str">
            <v>N/A</v>
          </cell>
          <cell r="T6291">
            <v>1183688.8</v>
          </cell>
        </row>
        <row r="6292">
          <cell r="F6292" t="str">
            <v>OL-1</v>
          </cell>
          <cell r="G6292" t="str">
            <v>NSGC</v>
          </cell>
          <cell r="I6292" t="str">
            <v>Energy</v>
          </cell>
          <cell r="J6292" t="str">
            <v>Summer</v>
          </cell>
          <cell r="K6292" t="str">
            <v>N/A</v>
          </cell>
          <cell r="O6292" t="str">
            <v>N/A</v>
          </cell>
          <cell r="T6292">
            <v>1183873.8</v>
          </cell>
        </row>
        <row r="6293">
          <cell r="F6293" t="str">
            <v>OL-1</v>
          </cell>
          <cell r="G6293" t="str">
            <v>NSGC</v>
          </cell>
          <cell r="I6293" t="str">
            <v>Energy</v>
          </cell>
          <cell r="J6293" t="str">
            <v>Winter</v>
          </cell>
          <cell r="K6293" t="str">
            <v>N/A</v>
          </cell>
          <cell r="O6293" t="str">
            <v>N/A</v>
          </cell>
          <cell r="T6293">
            <v>1183688.8</v>
          </cell>
        </row>
        <row r="6294">
          <cell r="F6294" t="str">
            <v>OL-1</v>
          </cell>
          <cell r="G6294" t="str">
            <v>RS</v>
          </cell>
          <cell r="I6294" t="str">
            <v>Energy</v>
          </cell>
          <cell r="J6294" t="str">
            <v>Summer</v>
          </cell>
          <cell r="K6294" t="str">
            <v>N/A</v>
          </cell>
          <cell r="O6294" t="str">
            <v>N/A</v>
          </cell>
          <cell r="T6294">
            <v>1183873.8</v>
          </cell>
        </row>
        <row r="6295">
          <cell r="F6295" t="str">
            <v>OL-1</v>
          </cell>
          <cell r="G6295" t="str">
            <v>RS</v>
          </cell>
          <cell r="I6295" t="str">
            <v>Energy</v>
          </cell>
          <cell r="J6295" t="str">
            <v>Winter</v>
          </cell>
          <cell r="K6295" t="str">
            <v>N/A</v>
          </cell>
          <cell r="O6295" t="str">
            <v>N/A</v>
          </cell>
          <cell r="T6295">
            <v>1183688.8</v>
          </cell>
        </row>
        <row r="6296">
          <cell r="F6296" t="str">
            <v>OL-1</v>
          </cell>
          <cell r="G6296" t="str">
            <v>Trans</v>
          </cell>
          <cell r="I6296" t="str">
            <v>Energy</v>
          </cell>
          <cell r="J6296" t="str">
            <v>Summer</v>
          </cell>
          <cell r="K6296" t="str">
            <v>N/A</v>
          </cell>
          <cell r="O6296" t="str">
            <v>N/A</v>
          </cell>
          <cell r="T6296">
            <v>1183873.8</v>
          </cell>
        </row>
        <row r="6297">
          <cell r="F6297" t="str">
            <v>OL-1</v>
          </cell>
          <cell r="G6297" t="str">
            <v>Trans</v>
          </cell>
          <cell r="I6297" t="str">
            <v>Energy</v>
          </cell>
          <cell r="J6297" t="str">
            <v>Winter</v>
          </cell>
          <cell r="K6297" t="str">
            <v>N/A</v>
          </cell>
          <cell r="O6297" t="str">
            <v>N/A</v>
          </cell>
          <cell r="T6297">
            <v>1183688.8</v>
          </cell>
        </row>
        <row r="6298">
          <cell r="F6298" t="str">
            <v>OL-1</v>
          </cell>
          <cell r="G6298" t="str">
            <v>PPP</v>
          </cell>
          <cell r="I6298" t="str">
            <v>Energy</v>
          </cell>
          <cell r="J6298" t="str">
            <v>Summer</v>
          </cell>
          <cell r="K6298" t="str">
            <v>N/A</v>
          </cell>
          <cell r="O6298" t="str">
            <v>N/A</v>
          </cell>
          <cell r="T6298">
            <v>1183873.8</v>
          </cell>
        </row>
        <row r="6299">
          <cell r="F6299" t="str">
            <v>OL-1</v>
          </cell>
          <cell r="G6299" t="str">
            <v>PPP</v>
          </cell>
          <cell r="I6299" t="str">
            <v>Energy</v>
          </cell>
          <cell r="J6299" t="str">
            <v>Winter</v>
          </cell>
          <cell r="K6299" t="str">
            <v>N/A</v>
          </cell>
          <cell r="O6299" t="str">
            <v>N/A</v>
          </cell>
          <cell r="T6299">
            <v>1183688.8</v>
          </cell>
        </row>
        <row r="6300">
          <cell r="F6300" t="str">
            <v>OL-1</v>
          </cell>
          <cell r="G6300" t="str">
            <v>AB32 Credit</v>
          </cell>
          <cell r="I6300" t="str">
            <v>Energy</v>
          </cell>
          <cell r="J6300" t="str">
            <v>Summer</v>
          </cell>
          <cell r="K6300" t="str">
            <v>N/A</v>
          </cell>
          <cell r="O6300" t="str">
            <v>N/A</v>
          </cell>
          <cell r="T6300">
            <v>0</v>
          </cell>
        </row>
        <row r="6301">
          <cell r="F6301" t="str">
            <v>OL-1</v>
          </cell>
          <cell r="G6301" t="str">
            <v>AB32 Credit</v>
          </cell>
          <cell r="I6301" t="str">
            <v>Energy</v>
          </cell>
          <cell r="J6301" t="str">
            <v>Winter</v>
          </cell>
          <cell r="K6301" t="str">
            <v>N/A</v>
          </cell>
          <cell r="O6301" t="str">
            <v>N/A</v>
          </cell>
          <cell r="T6301">
            <v>0</v>
          </cell>
        </row>
        <row r="6302">
          <cell r="F6302" t="str">
            <v>OL-1</v>
          </cell>
          <cell r="G6302" t="str">
            <v>TRA</v>
          </cell>
          <cell r="I6302" t="str">
            <v>Energy</v>
          </cell>
          <cell r="J6302" t="str">
            <v>Summer</v>
          </cell>
          <cell r="K6302" t="str">
            <v>N/A</v>
          </cell>
          <cell r="O6302" t="str">
            <v>N/A</v>
          </cell>
          <cell r="T6302">
            <v>1183873.8</v>
          </cell>
        </row>
        <row r="6303">
          <cell r="F6303" t="str">
            <v>OL-1</v>
          </cell>
          <cell r="G6303" t="str">
            <v>TRA</v>
          </cell>
          <cell r="I6303" t="str">
            <v>Energy</v>
          </cell>
          <cell r="J6303" t="str">
            <v>Winter</v>
          </cell>
          <cell r="K6303" t="str">
            <v>N/A</v>
          </cell>
          <cell r="O6303" t="str">
            <v>N/A</v>
          </cell>
          <cell r="T6303">
            <v>1183688.8</v>
          </cell>
        </row>
        <row r="6304">
          <cell r="F6304" t="str">
            <v>OL-1</v>
          </cell>
          <cell r="G6304" t="str">
            <v>TRA</v>
          </cell>
          <cell r="I6304" t="str">
            <v>Energy</v>
          </cell>
          <cell r="J6304" t="str">
            <v>Summer</v>
          </cell>
          <cell r="K6304" t="str">
            <v>N/A</v>
          </cell>
          <cell r="O6304" t="str">
            <v>N/A</v>
          </cell>
          <cell r="T6304">
            <v>1183873.8</v>
          </cell>
        </row>
        <row r="6305">
          <cell r="F6305" t="str">
            <v>OL-1</v>
          </cell>
          <cell r="G6305" t="str">
            <v>TRA</v>
          </cell>
          <cell r="I6305" t="str">
            <v>Energy</v>
          </cell>
          <cell r="J6305" t="str">
            <v>Winter</v>
          </cell>
          <cell r="K6305" t="str">
            <v>N/A</v>
          </cell>
          <cell r="O6305" t="str">
            <v>N/A</v>
          </cell>
          <cell r="T6305">
            <v>1183688.8</v>
          </cell>
        </row>
        <row r="6306">
          <cell r="F6306" t="str">
            <v>OL-1</v>
          </cell>
          <cell r="G6306" t="str">
            <v>RB</v>
          </cell>
          <cell r="I6306" t="str">
            <v>Energy</v>
          </cell>
          <cell r="J6306" t="str">
            <v>Summer</v>
          </cell>
          <cell r="K6306" t="str">
            <v>N/A</v>
          </cell>
          <cell r="O6306" t="str">
            <v>N/A</v>
          </cell>
          <cell r="T6306">
            <v>1183873.8</v>
          </cell>
        </row>
        <row r="6307">
          <cell r="F6307" t="str">
            <v>OL-1</v>
          </cell>
          <cell r="G6307" t="str">
            <v>RB</v>
          </cell>
          <cell r="I6307" t="str">
            <v>Energy</v>
          </cell>
          <cell r="J6307" t="str">
            <v>Winter</v>
          </cell>
          <cell r="K6307" t="str">
            <v>N/A</v>
          </cell>
          <cell r="O6307" t="str">
            <v>N/A</v>
          </cell>
          <cell r="T6307">
            <v>1183688.8</v>
          </cell>
        </row>
        <row r="6308">
          <cell r="F6308" t="str">
            <v>OL-1</v>
          </cell>
          <cell r="G6308" t="str">
            <v>RBC</v>
          </cell>
          <cell r="I6308" t="str">
            <v>Energy</v>
          </cell>
          <cell r="J6308" t="str">
            <v>Summer</v>
          </cell>
          <cell r="K6308" t="str">
            <v>N/A</v>
          </cell>
          <cell r="O6308" t="str">
            <v>N/A</v>
          </cell>
          <cell r="T6308">
            <v>1183873.8</v>
          </cell>
        </row>
        <row r="6309">
          <cell r="F6309" t="str">
            <v>OL-1</v>
          </cell>
          <cell r="G6309" t="str">
            <v>RBC</v>
          </cell>
          <cell r="I6309" t="str">
            <v>Energy</v>
          </cell>
          <cell r="J6309" t="str">
            <v>Winter</v>
          </cell>
          <cell r="K6309" t="str">
            <v>N/A</v>
          </cell>
          <cell r="O6309" t="str">
            <v>N/A</v>
          </cell>
          <cell r="T6309">
            <v>1183688.8</v>
          </cell>
        </row>
        <row r="6310">
          <cell r="F6310" t="str">
            <v>OL-1</v>
          </cell>
          <cell r="G6310" t="str">
            <v>WH</v>
          </cell>
          <cell r="I6310" t="str">
            <v>Energy</v>
          </cell>
          <cell r="J6310" t="str">
            <v>Summer</v>
          </cell>
          <cell r="K6310" t="str">
            <v>N/A</v>
          </cell>
          <cell r="O6310" t="str">
            <v>N/A</v>
          </cell>
          <cell r="T6310">
            <v>1183873.8</v>
          </cell>
        </row>
        <row r="6311">
          <cell r="F6311" t="str">
            <v>OL-1</v>
          </cell>
          <cell r="G6311" t="str">
            <v>WH</v>
          </cell>
          <cell r="I6311" t="str">
            <v>Energy</v>
          </cell>
          <cell r="J6311" t="str">
            <v>Winter</v>
          </cell>
          <cell r="K6311" t="str">
            <v>N/A</v>
          </cell>
          <cell r="O6311" t="str">
            <v>N/A</v>
          </cell>
          <cell r="T6311">
            <v>1183688.8</v>
          </cell>
        </row>
        <row r="6312">
          <cell r="F6312" t="str">
            <v>OL-1</v>
          </cell>
          <cell r="G6312" t="str">
            <v>Distribution</v>
          </cell>
          <cell r="I6312" t="str">
            <v>Facility</v>
          </cell>
          <cell r="J6312" t="str">
            <v>N/A</v>
          </cell>
          <cell r="K6312" t="str">
            <v>N/A</v>
          </cell>
          <cell r="O6312" t="str">
            <v>N/A</v>
          </cell>
          <cell r="T6312">
            <v>123973</v>
          </cell>
        </row>
        <row r="6313">
          <cell r="F6313" t="str">
            <v>OL-1</v>
          </cell>
          <cell r="G6313" t="str">
            <v>PCIA</v>
          </cell>
          <cell r="I6313" t="str">
            <v>Pre-09</v>
          </cell>
          <cell r="J6313" t="str">
            <v>N/A</v>
          </cell>
          <cell r="K6313" t="str">
            <v>N/A</v>
          </cell>
          <cell r="O6313" t="str">
            <v>N/A</v>
          </cell>
          <cell r="T6313">
            <v>0</v>
          </cell>
        </row>
        <row r="6314">
          <cell r="F6314" t="str">
            <v>OL-1</v>
          </cell>
          <cell r="G6314" t="str">
            <v>PCIA</v>
          </cell>
          <cell r="I6314" t="str">
            <v>Vin 09</v>
          </cell>
          <cell r="J6314" t="str">
            <v>N/A</v>
          </cell>
          <cell r="K6314" t="str">
            <v>N/A</v>
          </cell>
          <cell r="O6314" t="str">
            <v>N/A</v>
          </cell>
          <cell r="T6314">
            <v>0</v>
          </cell>
        </row>
        <row r="6315">
          <cell r="F6315" t="str">
            <v>OL-1</v>
          </cell>
          <cell r="G6315" t="str">
            <v>PCIA</v>
          </cell>
          <cell r="I6315" t="str">
            <v>Vin 10</v>
          </cell>
          <cell r="J6315" t="str">
            <v>N/A</v>
          </cell>
          <cell r="K6315" t="str">
            <v>N/A</v>
          </cell>
          <cell r="O6315" t="str">
            <v>N/A</v>
          </cell>
          <cell r="T6315">
            <v>0</v>
          </cell>
        </row>
        <row r="6316">
          <cell r="F6316" t="str">
            <v>OL-1</v>
          </cell>
          <cell r="G6316" t="str">
            <v>PCIA</v>
          </cell>
          <cell r="I6316" t="str">
            <v>Vin 11</v>
          </cell>
          <cell r="J6316" t="str">
            <v>N/A</v>
          </cell>
          <cell r="K6316" t="str">
            <v>N/A</v>
          </cell>
          <cell r="O6316" t="str">
            <v>N/A</v>
          </cell>
          <cell r="T6316">
            <v>0</v>
          </cell>
        </row>
        <row r="6317">
          <cell r="F6317" t="str">
            <v>OL-1</v>
          </cell>
          <cell r="G6317" t="str">
            <v>PCIA</v>
          </cell>
          <cell r="I6317" t="str">
            <v>Vin 12</v>
          </cell>
          <cell r="J6317" t="str">
            <v>N/A</v>
          </cell>
          <cell r="K6317" t="str">
            <v>N/A</v>
          </cell>
          <cell r="O6317" t="str">
            <v>N/A</v>
          </cell>
          <cell r="T6317">
            <v>0</v>
          </cell>
        </row>
        <row r="6318">
          <cell r="F6318" t="str">
            <v>OL-1</v>
          </cell>
          <cell r="G6318" t="str">
            <v>PCIA</v>
          </cell>
          <cell r="I6318" t="str">
            <v>Vin 13</v>
          </cell>
          <cell r="J6318" t="str">
            <v>N/A</v>
          </cell>
          <cell r="K6318" t="str">
            <v>N/A</v>
          </cell>
          <cell r="O6318" t="str">
            <v>N/A</v>
          </cell>
          <cell r="T6318">
            <v>0</v>
          </cell>
        </row>
        <row r="6319">
          <cell r="F6319" t="str">
            <v>OL-1</v>
          </cell>
          <cell r="G6319" t="str">
            <v>PCIA</v>
          </cell>
          <cell r="I6319" t="str">
            <v>Vin 14</v>
          </cell>
          <cell r="J6319" t="str">
            <v>N/A</v>
          </cell>
          <cell r="K6319" t="str">
            <v>N/A</v>
          </cell>
          <cell r="O6319" t="str">
            <v>N/A</v>
          </cell>
          <cell r="T6319">
            <v>0</v>
          </cell>
        </row>
        <row r="6320">
          <cell r="F6320" t="str">
            <v>OL-1</v>
          </cell>
          <cell r="G6320" t="str">
            <v>PCIA</v>
          </cell>
          <cell r="I6320" t="str">
            <v>Vin 15</v>
          </cell>
          <cell r="J6320" t="str">
            <v>N/A</v>
          </cell>
          <cell r="K6320" t="str">
            <v>N/A</v>
          </cell>
          <cell r="O6320" t="str">
            <v>N/A</v>
          </cell>
          <cell r="T6320">
            <v>0</v>
          </cell>
        </row>
        <row r="6321">
          <cell r="F6321" t="str">
            <v>OL-1</v>
          </cell>
          <cell r="G6321" t="str">
            <v>PCIA</v>
          </cell>
          <cell r="I6321" t="str">
            <v>Vin 16</v>
          </cell>
          <cell r="J6321" t="str">
            <v>N/A</v>
          </cell>
          <cell r="K6321" t="str">
            <v>N/A</v>
          </cell>
          <cell r="O6321" t="str">
            <v>N/A</v>
          </cell>
          <cell r="T6321">
            <v>0</v>
          </cell>
        </row>
        <row r="6322">
          <cell r="F6322" t="str">
            <v>OL-1</v>
          </cell>
          <cell r="G6322" t="str">
            <v>PCIA</v>
          </cell>
          <cell r="I6322" t="str">
            <v>Vin 17</v>
          </cell>
          <cell r="J6322" t="str">
            <v>N/A</v>
          </cell>
          <cell r="K6322" t="str">
            <v>N/A</v>
          </cell>
          <cell r="O6322" t="str">
            <v>N/A</v>
          </cell>
          <cell r="T6322">
            <v>0</v>
          </cell>
        </row>
        <row r="6323">
          <cell r="F6323" t="str">
            <v>OL-1</v>
          </cell>
          <cell r="G6323" t="str">
            <v>PCIA</v>
          </cell>
          <cell r="I6323" t="str">
            <v>Vin 18</v>
          </cell>
          <cell r="J6323" t="str">
            <v>N/A</v>
          </cell>
          <cell r="K6323" t="str">
            <v>N/A</v>
          </cell>
          <cell r="O6323" t="str">
            <v>N/A</v>
          </cell>
          <cell r="T6323">
            <v>0</v>
          </cell>
        </row>
        <row r="6324">
          <cell r="F6324" t="str">
            <v>OL-1</v>
          </cell>
          <cell r="G6324" t="str">
            <v>PCIA</v>
          </cell>
          <cell r="I6324" t="str">
            <v>Vin 19</v>
          </cell>
          <cell r="J6324" t="str">
            <v>N/A</v>
          </cell>
          <cell r="K6324" t="str">
            <v>N/A</v>
          </cell>
          <cell r="O6324" t="str">
            <v>N/A</v>
          </cell>
          <cell r="T6324">
            <v>0</v>
          </cell>
        </row>
        <row r="6325">
          <cell r="F6325" t="str">
            <v>OL-1</v>
          </cell>
          <cell r="G6325" t="str">
            <v>PCIA</v>
          </cell>
          <cell r="I6325" t="str">
            <v>Vin 20</v>
          </cell>
          <cell r="J6325" t="str">
            <v>N/A</v>
          </cell>
          <cell r="K6325" t="str">
            <v>N/A</v>
          </cell>
          <cell r="O6325" t="str">
            <v>N/A</v>
          </cell>
          <cell r="T6325">
            <v>0</v>
          </cell>
        </row>
        <row r="6326">
          <cell r="F6326" t="str">
            <v>OL-1</v>
          </cell>
          <cell r="G6326" t="str">
            <v>PCIA</v>
          </cell>
          <cell r="I6326" t="str">
            <v>Vin 21</v>
          </cell>
          <cell r="J6326" t="str">
            <v>N/A</v>
          </cell>
          <cell r="K6326" t="str">
            <v>N/A</v>
          </cell>
          <cell r="O6326" t="str">
            <v>N/A</v>
          </cell>
          <cell r="T6326">
            <v>0</v>
          </cell>
        </row>
        <row r="6327">
          <cell r="F6327" t="str">
            <v>OL-1</v>
          </cell>
          <cell r="G6327" t="str">
            <v>PCIA</v>
          </cell>
          <cell r="I6327" t="str">
            <v>Vin Bund</v>
          </cell>
          <cell r="J6327" t="str">
            <v>N/A</v>
          </cell>
          <cell r="K6327" t="str">
            <v>N/A</v>
          </cell>
          <cell r="O6327" t="str">
            <v>N/A</v>
          </cell>
          <cell r="T6327">
            <v>0</v>
          </cell>
        </row>
        <row r="6328">
          <cell r="F6328" t="str">
            <v>OL-1</v>
          </cell>
          <cell r="G6328" t="str">
            <v>WH</v>
          </cell>
          <cell r="I6328" t="str">
            <v>DL</v>
          </cell>
          <cell r="J6328" t="str">
            <v>N/A</v>
          </cell>
          <cell r="K6328" t="str">
            <v>N/A</v>
          </cell>
          <cell r="O6328" t="str">
            <v>N/A</v>
          </cell>
          <cell r="T6328">
            <v>0</v>
          </cell>
        </row>
        <row r="6329">
          <cell r="F6329" t="str">
            <v>OL-1</v>
          </cell>
          <cell r="G6329" t="str">
            <v>WH</v>
          </cell>
          <cell r="I6329" t="str">
            <v>Energy</v>
          </cell>
          <cell r="J6329" t="str">
            <v>Summer</v>
          </cell>
          <cell r="K6329" t="str">
            <v>N/A</v>
          </cell>
          <cell r="O6329" t="str">
            <v>N/A</v>
          </cell>
          <cell r="T6329">
            <v>1183873.8</v>
          </cell>
        </row>
        <row r="6330">
          <cell r="F6330" t="str">
            <v>OL-1</v>
          </cell>
          <cell r="G6330" t="str">
            <v>WH</v>
          </cell>
          <cell r="I6330" t="str">
            <v>Energy</v>
          </cell>
          <cell r="J6330" t="str">
            <v>Winter</v>
          </cell>
          <cell r="K6330" t="str">
            <v>N/A</v>
          </cell>
          <cell r="O6330" t="str">
            <v>N/A</v>
          </cell>
          <cell r="T6330">
            <v>1183688.8</v>
          </cell>
        </row>
        <row r="6331">
          <cell r="F6331" t="str">
            <v>OL-1</v>
          </cell>
          <cell r="G6331" t="str">
            <v>WH</v>
          </cell>
          <cell r="I6331" t="str">
            <v>DL</v>
          </cell>
          <cell r="J6331" t="str">
            <v>N/A</v>
          </cell>
          <cell r="K6331" t="str">
            <v>N/A</v>
          </cell>
          <cell r="O6331" t="str">
            <v>N/A</v>
          </cell>
          <cell r="T6331">
            <v>0</v>
          </cell>
        </row>
        <row r="6332">
          <cell r="F6332" t="str">
            <v>OL-1</v>
          </cell>
          <cell r="G6332" t="str">
            <v>WH</v>
          </cell>
          <cell r="I6332" t="str">
            <v>Energy</v>
          </cell>
          <cell r="J6332" t="str">
            <v>Summer</v>
          </cell>
          <cell r="K6332" t="str">
            <v>N/A</v>
          </cell>
          <cell r="O6332" t="str">
            <v>N/A</v>
          </cell>
          <cell r="T6332">
            <v>1183873.8</v>
          </cell>
        </row>
        <row r="6333">
          <cell r="F6333" t="str">
            <v>OL-1</v>
          </cell>
          <cell r="G6333" t="str">
            <v>WH</v>
          </cell>
          <cell r="I6333" t="str">
            <v>Energy</v>
          </cell>
          <cell r="J6333" t="str">
            <v>Winter</v>
          </cell>
          <cell r="K6333" t="str">
            <v>N/A</v>
          </cell>
          <cell r="O6333" t="str">
            <v>N/A</v>
          </cell>
          <cell r="T6333">
            <v>1183688.8</v>
          </cell>
        </row>
        <row r="6334">
          <cell r="F6334" t="str">
            <v>OL-1</v>
          </cell>
          <cell r="G6334" t="str">
            <v>PCIA</v>
          </cell>
          <cell r="I6334" t="str">
            <v>Vin 22</v>
          </cell>
          <cell r="J6334" t="str">
            <v>N/A</v>
          </cell>
          <cell r="K6334" t="str">
            <v>N/A</v>
          </cell>
          <cell r="O6334" t="str">
            <v>N/A</v>
          </cell>
          <cell r="T6334">
            <v>0</v>
          </cell>
        </row>
        <row r="6335">
          <cell r="F6335" t="str">
            <v>OL-1</v>
          </cell>
          <cell r="G6335" t="str">
            <v>PCIA</v>
          </cell>
          <cell r="I6335" t="str">
            <v>Vin 23</v>
          </cell>
          <cell r="J6335" t="str">
            <v>N/A</v>
          </cell>
          <cell r="K6335" t="str">
            <v>N/A</v>
          </cell>
          <cell r="O6335" t="str">
            <v>N/A</v>
          </cell>
          <cell r="T6335">
            <v>0</v>
          </cell>
        </row>
        <row r="6336">
          <cell r="F6336" t="str">
            <v>OL-1</v>
          </cell>
          <cell r="G6336" t="str">
            <v>PCIA</v>
          </cell>
          <cell r="I6336" t="str">
            <v>Vin 24</v>
          </cell>
          <cell r="J6336" t="str">
            <v>N/A</v>
          </cell>
          <cell r="K6336" t="str">
            <v>N/A</v>
          </cell>
          <cell r="O6336" t="str">
            <v>N/A</v>
          </cell>
          <cell r="T6336">
            <v>0</v>
          </cell>
        </row>
        <row r="6337">
          <cell r="F6337" t="str">
            <v>TC-1</v>
          </cell>
          <cell r="G6337" t="str">
            <v>Distribution</v>
          </cell>
          <cell r="I6337" t="str">
            <v>Customer</v>
          </cell>
          <cell r="J6337" t="str">
            <v>Summer</v>
          </cell>
          <cell r="K6337" t="str">
            <v>N/A</v>
          </cell>
          <cell r="O6337" t="str">
            <v>N/A</v>
          </cell>
          <cell r="T6337">
            <v>15733.452064999999</v>
          </cell>
        </row>
        <row r="6338">
          <cell r="F6338" t="str">
            <v>TC-1</v>
          </cell>
          <cell r="G6338" t="str">
            <v>Distribution</v>
          </cell>
          <cell r="I6338" t="str">
            <v>Customer</v>
          </cell>
          <cell r="J6338" t="str">
            <v>Winter</v>
          </cell>
          <cell r="K6338" t="str">
            <v>N/A</v>
          </cell>
          <cell r="O6338" t="str">
            <v>N/A</v>
          </cell>
          <cell r="T6338">
            <v>31466.904275000001</v>
          </cell>
        </row>
        <row r="6339">
          <cell r="F6339" t="str">
            <v>TC-1</v>
          </cell>
          <cell r="G6339" t="str">
            <v>Distribution</v>
          </cell>
          <cell r="I6339" t="str">
            <v>Customer</v>
          </cell>
          <cell r="J6339" t="str">
            <v>Summer</v>
          </cell>
          <cell r="K6339" t="str">
            <v>N/A</v>
          </cell>
          <cell r="O6339" t="str">
            <v>C</v>
          </cell>
          <cell r="T6339">
            <v>0</v>
          </cell>
        </row>
        <row r="6340">
          <cell r="F6340" t="str">
            <v>TC-1</v>
          </cell>
          <cell r="G6340" t="str">
            <v>Distribution</v>
          </cell>
          <cell r="I6340" t="str">
            <v>Customer</v>
          </cell>
          <cell r="J6340" t="str">
            <v>Winter</v>
          </cell>
          <cell r="K6340" t="str">
            <v>N/A</v>
          </cell>
          <cell r="O6340" t="str">
            <v>C</v>
          </cell>
          <cell r="T6340">
            <v>0</v>
          </cell>
        </row>
        <row r="6341">
          <cell r="F6341" t="str">
            <v>TC-1</v>
          </cell>
          <cell r="G6341" t="str">
            <v>PPP</v>
          </cell>
          <cell r="I6341" t="str">
            <v>DL</v>
          </cell>
          <cell r="J6341" t="str">
            <v>N/A</v>
          </cell>
          <cell r="K6341" t="str">
            <v>N/A</v>
          </cell>
          <cell r="O6341" t="str">
            <v>N/A</v>
          </cell>
          <cell r="T6341">
            <v>0</v>
          </cell>
        </row>
        <row r="6342">
          <cell r="F6342" t="str">
            <v>TC-1</v>
          </cell>
          <cell r="G6342" t="str">
            <v>CTC</v>
          </cell>
          <cell r="I6342" t="str">
            <v>DL</v>
          </cell>
          <cell r="J6342" t="str">
            <v>N/A</v>
          </cell>
          <cell r="K6342" t="str">
            <v>N/A</v>
          </cell>
          <cell r="O6342" t="str">
            <v>N/A</v>
          </cell>
          <cell r="T6342">
            <v>0</v>
          </cell>
        </row>
        <row r="6343">
          <cell r="F6343" t="str">
            <v>TC-1</v>
          </cell>
          <cell r="G6343" t="str">
            <v>WFC</v>
          </cell>
          <cell r="I6343" t="str">
            <v>DL</v>
          </cell>
          <cell r="J6343" t="str">
            <v>N/A</v>
          </cell>
          <cell r="K6343" t="str">
            <v>N/A</v>
          </cell>
          <cell r="O6343" t="str">
            <v>N/A</v>
          </cell>
          <cell r="T6343">
            <v>0</v>
          </cell>
        </row>
        <row r="6344">
          <cell r="F6344" t="str">
            <v>TC-1</v>
          </cell>
          <cell r="G6344" t="str">
            <v>ECRA</v>
          </cell>
          <cell r="I6344" t="str">
            <v>DL</v>
          </cell>
          <cell r="J6344" t="str">
            <v>N/A</v>
          </cell>
          <cell r="K6344" t="str">
            <v>N/A</v>
          </cell>
          <cell r="O6344" t="str">
            <v>N/A</v>
          </cell>
          <cell r="T6344">
            <v>0</v>
          </cell>
        </row>
        <row r="6345">
          <cell r="F6345" t="str">
            <v>TC-1</v>
          </cell>
          <cell r="G6345" t="str">
            <v>ND</v>
          </cell>
          <cell r="I6345" t="str">
            <v>DL</v>
          </cell>
          <cell r="J6345" t="str">
            <v>N/A</v>
          </cell>
          <cell r="K6345" t="str">
            <v>N/A</v>
          </cell>
          <cell r="O6345" t="str">
            <v>N/A</v>
          </cell>
          <cell r="T6345">
            <v>0</v>
          </cell>
        </row>
        <row r="6346">
          <cell r="F6346" t="str">
            <v>TC-1</v>
          </cell>
          <cell r="G6346" t="str">
            <v>PPP</v>
          </cell>
          <cell r="I6346" t="str">
            <v>DL</v>
          </cell>
          <cell r="J6346" t="str">
            <v>N/A</v>
          </cell>
          <cell r="K6346" t="str">
            <v>N/A</v>
          </cell>
          <cell r="O6346" t="str">
            <v>N/A</v>
          </cell>
          <cell r="T6346">
            <v>0</v>
          </cell>
        </row>
        <row r="6347">
          <cell r="F6347" t="str">
            <v>TC-1</v>
          </cell>
          <cell r="G6347" t="str">
            <v>RB</v>
          </cell>
          <cell r="I6347" t="str">
            <v>DL</v>
          </cell>
          <cell r="J6347" t="str">
            <v>N/A</v>
          </cell>
          <cell r="K6347" t="str">
            <v>N/A</v>
          </cell>
          <cell r="O6347" t="str">
            <v>N/A</v>
          </cell>
          <cell r="T6347">
            <v>0</v>
          </cell>
        </row>
        <row r="6348">
          <cell r="F6348" t="str">
            <v>TC-1</v>
          </cell>
          <cell r="G6348" t="str">
            <v>RBC</v>
          </cell>
          <cell r="I6348" t="str">
            <v>DL</v>
          </cell>
          <cell r="J6348" t="str">
            <v>N/A</v>
          </cell>
          <cell r="K6348" t="str">
            <v>N/A</v>
          </cell>
          <cell r="O6348" t="str">
            <v>N/A</v>
          </cell>
          <cell r="T6348">
            <v>0</v>
          </cell>
        </row>
        <row r="6349">
          <cell r="F6349" t="str">
            <v>TC-1</v>
          </cell>
          <cell r="G6349" t="str">
            <v>WH</v>
          </cell>
          <cell r="I6349" t="str">
            <v>DL</v>
          </cell>
          <cell r="J6349" t="str">
            <v>N/A</v>
          </cell>
          <cell r="K6349" t="str">
            <v>N/A</v>
          </cell>
          <cell r="O6349" t="str">
            <v>N/A</v>
          </cell>
          <cell r="T6349">
            <v>0</v>
          </cell>
        </row>
        <row r="6350">
          <cell r="F6350" t="str">
            <v>TC-1</v>
          </cell>
          <cell r="G6350" t="str">
            <v>PPP</v>
          </cell>
          <cell r="I6350" t="str">
            <v>Energy</v>
          </cell>
          <cell r="J6350" t="str">
            <v>Summer</v>
          </cell>
          <cell r="K6350" t="str">
            <v>N/A</v>
          </cell>
          <cell r="O6350" t="str">
            <v>N/A</v>
          </cell>
          <cell r="T6350">
            <v>3820633.8124770001</v>
          </cell>
        </row>
        <row r="6351">
          <cell r="F6351" t="str">
            <v>TC-1</v>
          </cell>
          <cell r="G6351" t="str">
            <v>PPP</v>
          </cell>
          <cell r="I6351" t="str">
            <v>Energy</v>
          </cell>
          <cell r="J6351" t="str">
            <v>Winter</v>
          </cell>
          <cell r="K6351" t="str">
            <v>N/A</v>
          </cell>
          <cell r="O6351" t="str">
            <v>N/A</v>
          </cell>
          <cell r="T6351">
            <v>7642827.9035689998</v>
          </cell>
        </row>
        <row r="6352">
          <cell r="F6352" t="str">
            <v>TC-1</v>
          </cell>
          <cell r="G6352" t="str">
            <v>AB32 Credit</v>
          </cell>
          <cell r="I6352" t="str">
            <v>Energy</v>
          </cell>
          <cell r="J6352" t="str">
            <v>Summer</v>
          </cell>
          <cell r="K6352" t="str">
            <v>N/A</v>
          </cell>
          <cell r="O6352" t="str">
            <v>N/A</v>
          </cell>
          <cell r="T6352">
            <v>0</v>
          </cell>
        </row>
        <row r="6353">
          <cell r="F6353" t="str">
            <v>TC-1</v>
          </cell>
          <cell r="G6353" t="str">
            <v>AB32 Credit</v>
          </cell>
          <cell r="I6353" t="str">
            <v>Energy</v>
          </cell>
          <cell r="J6353" t="str">
            <v>Winter</v>
          </cell>
          <cell r="K6353" t="str">
            <v>N/A</v>
          </cell>
          <cell r="O6353" t="str">
            <v>N/A</v>
          </cell>
          <cell r="T6353">
            <v>0</v>
          </cell>
        </row>
        <row r="6354">
          <cell r="F6354" t="str">
            <v>TC-1</v>
          </cell>
          <cell r="G6354" t="str">
            <v>TRA</v>
          </cell>
          <cell r="I6354" t="str">
            <v>Energy</v>
          </cell>
          <cell r="J6354" t="str">
            <v>Summer</v>
          </cell>
          <cell r="K6354" t="str">
            <v>N/A</v>
          </cell>
          <cell r="O6354" t="str">
            <v>N/A</v>
          </cell>
          <cell r="T6354">
            <v>3820633.8124770001</v>
          </cell>
        </row>
        <row r="6355">
          <cell r="F6355" t="str">
            <v>TC-1</v>
          </cell>
          <cell r="G6355" t="str">
            <v>TRA</v>
          </cell>
          <cell r="I6355" t="str">
            <v>Energy</v>
          </cell>
          <cell r="J6355" t="str">
            <v>Winter</v>
          </cell>
          <cell r="K6355" t="str">
            <v>N/A</v>
          </cell>
          <cell r="O6355" t="str">
            <v>N/A</v>
          </cell>
          <cell r="T6355">
            <v>7642827.9035689998</v>
          </cell>
        </row>
        <row r="6356">
          <cell r="F6356" t="str">
            <v>TC-1</v>
          </cell>
          <cell r="G6356" t="str">
            <v>CTC</v>
          </cell>
          <cell r="I6356" t="str">
            <v>Energy</v>
          </cell>
          <cell r="J6356" t="str">
            <v>Summer</v>
          </cell>
          <cell r="K6356" t="str">
            <v>N/A</v>
          </cell>
          <cell r="O6356" t="str">
            <v>N/A</v>
          </cell>
          <cell r="T6356">
            <v>3820633.8124770001</v>
          </cell>
        </row>
        <row r="6357">
          <cell r="F6357" t="str">
            <v>TC-1</v>
          </cell>
          <cell r="G6357" t="str">
            <v>CTC</v>
          </cell>
          <cell r="I6357" t="str">
            <v>Energy</v>
          </cell>
          <cell r="J6357" t="str">
            <v>Winter</v>
          </cell>
          <cell r="K6357" t="str">
            <v>N/A</v>
          </cell>
          <cell r="O6357" t="str">
            <v>N/A</v>
          </cell>
          <cell r="T6357">
            <v>7642827.9035689998</v>
          </cell>
        </row>
        <row r="6358">
          <cell r="F6358" t="str">
            <v>TC-1</v>
          </cell>
          <cell r="G6358" t="str">
            <v>Distribution</v>
          </cell>
          <cell r="I6358" t="str">
            <v>Energy</v>
          </cell>
          <cell r="J6358" t="str">
            <v>Summer</v>
          </cell>
          <cell r="K6358" t="str">
            <v>N/A</v>
          </cell>
          <cell r="O6358" t="str">
            <v>N/A</v>
          </cell>
          <cell r="T6358">
            <v>3820633.8124770001</v>
          </cell>
        </row>
        <row r="6359">
          <cell r="F6359" t="str">
            <v>TC-1</v>
          </cell>
          <cell r="G6359" t="str">
            <v>Distribution</v>
          </cell>
          <cell r="I6359" t="str">
            <v>Energy</v>
          </cell>
          <cell r="J6359" t="str">
            <v>Winter</v>
          </cell>
          <cell r="K6359" t="str">
            <v>N/A</v>
          </cell>
          <cell r="O6359" t="str">
            <v>N/A</v>
          </cell>
          <cell r="T6359">
            <v>7642827.9035689998</v>
          </cell>
        </row>
        <row r="6360">
          <cell r="F6360" t="str">
            <v>TC-1</v>
          </cell>
          <cell r="G6360" t="str">
            <v>WFC</v>
          </cell>
          <cell r="I6360" t="str">
            <v>Energy</v>
          </cell>
          <cell r="J6360" t="str">
            <v>Summer</v>
          </cell>
          <cell r="K6360" t="str">
            <v>N/A</v>
          </cell>
          <cell r="O6360" t="str">
            <v>N/A</v>
          </cell>
          <cell r="T6360">
            <v>3820633.8124770001</v>
          </cell>
        </row>
        <row r="6361">
          <cell r="F6361" t="str">
            <v>TC-1</v>
          </cell>
          <cell r="G6361" t="str">
            <v>WFC</v>
          </cell>
          <cell r="I6361" t="str">
            <v>Energy</v>
          </cell>
          <cell r="J6361" t="str">
            <v>Winter</v>
          </cell>
          <cell r="K6361" t="str">
            <v>N/A</v>
          </cell>
          <cell r="O6361" t="str">
            <v>N/A</v>
          </cell>
          <cell r="T6361">
            <v>7642827.9035689998</v>
          </cell>
        </row>
        <row r="6362">
          <cell r="F6362" t="str">
            <v>TC-1</v>
          </cell>
          <cell r="G6362" t="str">
            <v>ECRA</v>
          </cell>
          <cell r="I6362" t="str">
            <v>Energy</v>
          </cell>
          <cell r="J6362" t="str">
            <v>Summer</v>
          </cell>
          <cell r="K6362" t="str">
            <v>N/A</v>
          </cell>
          <cell r="O6362" t="str">
            <v>N/A</v>
          </cell>
          <cell r="T6362">
            <v>3820633.8124770001</v>
          </cell>
        </row>
        <row r="6363">
          <cell r="F6363" t="str">
            <v>TC-1</v>
          </cell>
          <cell r="G6363" t="str">
            <v>ECRA</v>
          </cell>
          <cell r="I6363" t="str">
            <v>Energy</v>
          </cell>
          <cell r="J6363" t="str">
            <v>Winter</v>
          </cell>
          <cell r="K6363" t="str">
            <v>N/A</v>
          </cell>
          <cell r="O6363" t="str">
            <v>N/A</v>
          </cell>
          <cell r="T6363">
            <v>7642827.9035689998</v>
          </cell>
        </row>
        <row r="6364">
          <cell r="F6364" t="str">
            <v>TC-1</v>
          </cell>
          <cell r="G6364" t="str">
            <v>Generation</v>
          </cell>
          <cell r="I6364" t="str">
            <v>Energy</v>
          </cell>
          <cell r="J6364" t="str">
            <v>Summer</v>
          </cell>
          <cell r="K6364" t="str">
            <v>N/A</v>
          </cell>
          <cell r="O6364" t="str">
            <v>N/A</v>
          </cell>
          <cell r="T6364">
            <v>3820633.8124770001</v>
          </cell>
        </row>
        <row r="6365">
          <cell r="F6365" t="str">
            <v>TC-1</v>
          </cell>
          <cell r="G6365" t="str">
            <v>Generation</v>
          </cell>
          <cell r="I6365" t="str">
            <v>Energy</v>
          </cell>
          <cell r="J6365" t="str">
            <v>Winter</v>
          </cell>
          <cell r="K6365" t="str">
            <v>N/A</v>
          </cell>
          <cell r="O6365" t="str">
            <v>N/A</v>
          </cell>
          <cell r="T6365">
            <v>7642827.9035689998</v>
          </cell>
        </row>
        <row r="6366">
          <cell r="F6366" t="str">
            <v>TC-1</v>
          </cell>
          <cell r="G6366" t="str">
            <v>ND</v>
          </cell>
          <cell r="I6366" t="str">
            <v>Energy</v>
          </cell>
          <cell r="J6366" t="str">
            <v>Summer</v>
          </cell>
          <cell r="K6366" t="str">
            <v>N/A</v>
          </cell>
          <cell r="O6366" t="str">
            <v>N/A</v>
          </cell>
          <cell r="T6366">
            <v>3820633.8124770001</v>
          </cell>
        </row>
        <row r="6367">
          <cell r="F6367" t="str">
            <v>TC-1</v>
          </cell>
          <cell r="G6367" t="str">
            <v>ND</v>
          </cell>
          <cell r="I6367" t="str">
            <v>Energy</v>
          </cell>
          <cell r="J6367" t="str">
            <v>Winter</v>
          </cell>
          <cell r="K6367" t="str">
            <v>N/A</v>
          </cell>
          <cell r="O6367" t="str">
            <v>N/A</v>
          </cell>
          <cell r="T6367">
            <v>7642827.9035689998</v>
          </cell>
        </row>
        <row r="6368">
          <cell r="F6368" t="str">
            <v>TC-1</v>
          </cell>
          <cell r="G6368" t="str">
            <v>NSGC</v>
          </cell>
          <cell r="I6368" t="str">
            <v>Energy</v>
          </cell>
          <cell r="J6368" t="str">
            <v>Summer</v>
          </cell>
          <cell r="K6368" t="str">
            <v>N/A</v>
          </cell>
          <cell r="O6368" t="str">
            <v>N/A</v>
          </cell>
          <cell r="T6368">
            <v>3820633.8124770001</v>
          </cell>
        </row>
        <row r="6369">
          <cell r="F6369" t="str">
            <v>TC-1</v>
          </cell>
          <cell r="G6369" t="str">
            <v>NSGC</v>
          </cell>
          <cell r="I6369" t="str">
            <v>Energy</v>
          </cell>
          <cell r="J6369" t="str">
            <v>Winter</v>
          </cell>
          <cell r="K6369" t="str">
            <v>N/A</v>
          </cell>
          <cell r="O6369" t="str">
            <v>N/A</v>
          </cell>
          <cell r="T6369">
            <v>7642827.9035689998</v>
          </cell>
        </row>
        <row r="6370">
          <cell r="F6370" t="str">
            <v>TC-1</v>
          </cell>
          <cell r="G6370" t="str">
            <v>RS</v>
          </cell>
          <cell r="I6370" t="str">
            <v>Energy</v>
          </cell>
          <cell r="J6370" t="str">
            <v>Summer</v>
          </cell>
          <cell r="K6370" t="str">
            <v>N/A</v>
          </cell>
          <cell r="O6370" t="str">
            <v>N/A</v>
          </cell>
          <cell r="T6370">
            <v>3820633.8124770001</v>
          </cell>
        </row>
        <row r="6371">
          <cell r="F6371" t="str">
            <v>TC-1</v>
          </cell>
          <cell r="G6371" t="str">
            <v>RS</v>
          </cell>
          <cell r="I6371" t="str">
            <v>Energy</v>
          </cell>
          <cell r="J6371" t="str">
            <v>Winter</v>
          </cell>
          <cell r="K6371" t="str">
            <v>N/A</v>
          </cell>
          <cell r="O6371" t="str">
            <v>N/A</v>
          </cell>
          <cell r="T6371">
            <v>7642827.9035689998</v>
          </cell>
        </row>
        <row r="6372">
          <cell r="F6372" t="str">
            <v>TC-1</v>
          </cell>
          <cell r="G6372" t="str">
            <v>Trans</v>
          </cell>
          <cell r="I6372" t="str">
            <v>Energy</v>
          </cell>
          <cell r="J6372" t="str">
            <v>Summer</v>
          </cell>
          <cell r="K6372" t="str">
            <v>N/A</v>
          </cell>
          <cell r="O6372" t="str">
            <v>N/A</v>
          </cell>
          <cell r="T6372">
            <v>3820633.8124770001</v>
          </cell>
        </row>
        <row r="6373">
          <cell r="F6373" t="str">
            <v>TC-1</v>
          </cell>
          <cell r="G6373" t="str">
            <v>Trans</v>
          </cell>
          <cell r="I6373" t="str">
            <v>Energy</v>
          </cell>
          <cell r="J6373" t="str">
            <v>Winter</v>
          </cell>
          <cell r="K6373" t="str">
            <v>N/A</v>
          </cell>
          <cell r="O6373" t="str">
            <v>N/A</v>
          </cell>
          <cell r="T6373">
            <v>7642827.9035689998</v>
          </cell>
        </row>
        <row r="6374">
          <cell r="F6374" t="str">
            <v>TC-1</v>
          </cell>
          <cell r="G6374" t="str">
            <v>PPP</v>
          </cell>
          <cell r="I6374" t="str">
            <v>Energy</v>
          </cell>
          <cell r="J6374" t="str">
            <v>Summer</v>
          </cell>
          <cell r="K6374" t="str">
            <v>N/A</v>
          </cell>
          <cell r="O6374" t="str">
            <v>N/A</v>
          </cell>
          <cell r="T6374">
            <v>3820633.8124770001</v>
          </cell>
        </row>
        <row r="6375">
          <cell r="F6375" t="str">
            <v>TC-1</v>
          </cell>
          <cell r="G6375" t="str">
            <v>PPP</v>
          </cell>
          <cell r="I6375" t="str">
            <v>Energy</v>
          </cell>
          <cell r="J6375" t="str">
            <v>Winter</v>
          </cell>
          <cell r="K6375" t="str">
            <v>N/A</v>
          </cell>
          <cell r="O6375" t="str">
            <v>N/A</v>
          </cell>
          <cell r="T6375">
            <v>7642827.9035689998</v>
          </cell>
        </row>
        <row r="6376">
          <cell r="F6376" t="str">
            <v>TC-1</v>
          </cell>
          <cell r="G6376" t="str">
            <v>AB32 Credit</v>
          </cell>
          <cell r="I6376" t="str">
            <v>Energy</v>
          </cell>
          <cell r="J6376" t="str">
            <v>Summer</v>
          </cell>
          <cell r="K6376" t="str">
            <v>N/A</v>
          </cell>
          <cell r="O6376" t="str">
            <v>N/A</v>
          </cell>
          <cell r="T6376">
            <v>0</v>
          </cell>
        </row>
        <row r="6377">
          <cell r="F6377" t="str">
            <v>TC-1</v>
          </cell>
          <cell r="G6377" t="str">
            <v>AB32 Credit</v>
          </cell>
          <cell r="I6377" t="str">
            <v>Energy</v>
          </cell>
          <cell r="J6377" t="str">
            <v>Winter</v>
          </cell>
          <cell r="K6377" t="str">
            <v>N/A</v>
          </cell>
          <cell r="O6377" t="str">
            <v>N/A</v>
          </cell>
          <cell r="T6377">
            <v>0</v>
          </cell>
        </row>
        <row r="6378">
          <cell r="F6378" t="str">
            <v>TC-1</v>
          </cell>
          <cell r="G6378" t="str">
            <v>TRA</v>
          </cell>
          <cell r="I6378" t="str">
            <v>Energy</v>
          </cell>
          <cell r="J6378" t="str">
            <v>Summer</v>
          </cell>
          <cell r="K6378" t="str">
            <v>N/A</v>
          </cell>
          <cell r="O6378" t="str">
            <v>N/A</v>
          </cell>
          <cell r="T6378">
            <v>3820633.8124770001</v>
          </cell>
        </row>
        <row r="6379">
          <cell r="F6379" t="str">
            <v>TC-1</v>
          </cell>
          <cell r="G6379" t="str">
            <v>TRA</v>
          </cell>
          <cell r="I6379" t="str">
            <v>Energy</v>
          </cell>
          <cell r="J6379" t="str">
            <v>Winter</v>
          </cell>
          <cell r="K6379" t="str">
            <v>N/A</v>
          </cell>
          <cell r="O6379" t="str">
            <v>N/A</v>
          </cell>
          <cell r="T6379">
            <v>7642827.9035689998</v>
          </cell>
        </row>
        <row r="6380">
          <cell r="F6380" t="str">
            <v>TC-1</v>
          </cell>
          <cell r="G6380" t="str">
            <v>TRA</v>
          </cell>
          <cell r="I6380" t="str">
            <v>Energy</v>
          </cell>
          <cell r="J6380" t="str">
            <v>Summer</v>
          </cell>
          <cell r="K6380" t="str">
            <v>N/A</v>
          </cell>
          <cell r="O6380" t="str">
            <v>N/A</v>
          </cell>
          <cell r="T6380">
            <v>3820633.8124770001</v>
          </cell>
        </row>
        <row r="6381">
          <cell r="F6381" t="str">
            <v>TC-1</v>
          </cell>
          <cell r="G6381" t="str">
            <v>TRA</v>
          </cell>
          <cell r="I6381" t="str">
            <v>Energy</v>
          </cell>
          <cell r="J6381" t="str">
            <v>Winter</v>
          </cell>
          <cell r="K6381" t="str">
            <v>N/A</v>
          </cell>
          <cell r="O6381" t="str">
            <v>N/A</v>
          </cell>
          <cell r="T6381">
            <v>7642827.9035689998</v>
          </cell>
        </row>
        <row r="6382">
          <cell r="F6382" t="str">
            <v>TC-1</v>
          </cell>
          <cell r="G6382" t="str">
            <v>RB</v>
          </cell>
          <cell r="I6382" t="str">
            <v>Energy</v>
          </cell>
          <cell r="J6382" t="str">
            <v>Summer</v>
          </cell>
          <cell r="K6382" t="str">
            <v>N/A</v>
          </cell>
          <cell r="O6382" t="str">
            <v>N/A</v>
          </cell>
          <cell r="T6382">
            <v>3820633.8124770001</v>
          </cell>
        </row>
        <row r="6383">
          <cell r="F6383" t="str">
            <v>TC-1</v>
          </cell>
          <cell r="G6383" t="str">
            <v>RB</v>
          </cell>
          <cell r="I6383" t="str">
            <v>Energy</v>
          </cell>
          <cell r="J6383" t="str">
            <v>Winter</v>
          </cell>
          <cell r="K6383" t="str">
            <v>N/A</v>
          </cell>
          <cell r="O6383" t="str">
            <v>N/A</v>
          </cell>
          <cell r="T6383">
            <v>7642827.9035689998</v>
          </cell>
        </row>
        <row r="6384">
          <cell r="F6384" t="str">
            <v>TC-1</v>
          </cell>
          <cell r="G6384" t="str">
            <v>RBC</v>
          </cell>
          <cell r="I6384" t="str">
            <v>Energy</v>
          </cell>
          <cell r="J6384" t="str">
            <v>Summer</v>
          </cell>
          <cell r="K6384" t="str">
            <v>N/A</v>
          </cell>
          <cell r="O6384" t="str">
            <v>N/A</v>
          </cell>
          <cell r="T6384">
            <v>3820633.8124770001</v>
          </cell>
        </row>
        <row r="6385">
          <cell r="F6385" t="str">
            <v>TC-1</v>
          </cell>
          <cell r="G6385" t="str">
            <v>RBC</v>
          </cell>
          <cell r="I6385" t="str">
            <v>Energy</v>
          </cell>
          <cell r="J6385" t="str">
            <v>Winter</v>
          </cell>
          <cell r="K6385" t="str">
            <v>N/A</v>
          </cell>
          <cell r="O6385" t="str">
            <v>N/A</v>
          </cell>
          <cell r="T6385">
            <v>7642827.9035689998</v>
          </cell>
        </row>
        <row r="6386">
          <cell r="F6386" t="str">
            <v>TC-1</v>
          </cell>
          <cell r="G6386" t="str">
            <v>WH</v>
          </cell>
          <cell r="I6386" t="str">
            <v>Energy</v>
          </cell>
          <cell r="J6386" t="str">
            <v>Summer</v>
          </cell>
          <cell r="K6386" t="str">
            <v>N/A</v>
          </cell>
          <cell r="O6386" t="str">
            <v>N/A</v>
          </cell>
          <cell r="T6386">
            <v>3820633.8124770001</v>
          </cell>
        </row>
        <row r="6387">
          <cell r="F6387" t="str">
            <v>TC-1</v>
          </cell>
          <cell r="G6387" t="str">
            <v>WH</v>
          </cell>
          <cell r="I6387" t="str">
            <v>Energy</v>
          </cell>
          <cell r="J6387" t="str">
            <v>Winter</v>
          </cell>
          <cell r="K6387" t="str">
            <v>N/A</v>
          </cell>
          <cell r="O6387" t="str">
            <v>N/A</v>
          </cell>
          <cell r="T6387">
            <v>7642827.9035689998</v>
          </cell>
        </row>
        <row r="6388">
          <cell r="F6388" t="str">
            <v>TC-1</v>
          </cell>
          <cell r="G6388" t="str">
            <v>PCIA</v>
          </cell>
          <cell r="I6388" t="str">
            <v>Pre-09</v>
          </cell>
          <cell r="J6388" t="str">
            <v>N/A</v>
          </cell>
          <cell r="K6388" t="str">
            <v>N/A</v>
          </cell>
          <cell r="O6388" t="str">
            <v>N/A</v>
          </cell>
          <cell r="T6388">
            <v>0</v>
          </cell>
        </row>
        <row r="6389">
          <cell r="F6389" t="str">
            <v>TC-1</v>
          </cell>
          <cell r="G6389" t="str">
            <v>PCIA</v>
          </cell>
          <cell r="I6389" t="str">
            <v>Vin 09</v>
          </cell>
          <cell r="J6389" t="str">
            <v>N/A</v>
          </cell>
          <cell r="K6389" t="str">
            <v>N/A</v>
          </cell>
          <cell r="O6389" t="str">
            <v>N/A</v>
          </cell>
          <cell r="T6389">
            <v>0</v>
          </cell>
        </row>
        <row r="6390">
          <cell r="F6390" t="str">
            <v>TC-1</v>
          </cell>
          <cell r="G6390" t="str">
            <v>PCIA</v>
          </cell>
          <cell r="I6390" t="str">
            <v>Vin 10</v>
          </cell>
          <cell r="J6390" t="str">
            <v>N/A</v>
          </cell>
          <cell r="K6390" t="str">
            <v>N/A</v>
          </cell>
          <cell r="O6390" t="str">
            <v>N/A</v>
          </cell>
          <cell r="T6390">
            <v>0</v>
          </cell>
        </row>
        <row r="6391">
          <cell r="F6391" t="str">
            <v>TC-1</v>
          </cell>
          <cell r="G6391" t="str">
            <v>PCIA</v>
          </cell>
          <cell r="I6391" t="str">
            <v>Vin 11</v>
          </cell>
          <cell r="J6391" t="str">
            <v>N/A</v>
          </cell>
          <cell r="K6391" t="str">
            <v>N/A</v>
          </cell>
          <cell r="O6391" t="str">
            <v>N/A</v>
          </cell>
          <cell r="T6391">
            <v>0</v>
          </cell>
        </row>
        <row r="6392">
          <cell r="F6392" t="str">
            <v>TC-1</v>
          </cell>
          <cell r="G6392" t="str">
            <v>PCIA</v>
          </cell>
          <cell r="I6392" t="str">
            <v>Vin 12</v>
          </cell>
          <cell r="J6392" t="str">
            <v>N/A</v>
          </cell>
          <cell r="K6392" t="str">
            <v>N/A</v>
          </cell>
          <cell r="O6392" t="str">
            <v>N/A</v>
          </cell>
          <cell r="T6392">
            <v>0</v>
          </cell>
        </row>
        <row r="6393">
          <cell r="F6393" t="str">
            <v>TC-1</v>
          </cell>
          <cell r="G6393" t="str">
            <v>PCIA</v>
          </cell>
          <cell r="I6393" t="str">
            <v>Vin 13</v>
          </cell>
          <cell r="J6393" t="str">
            <v>N/A</v>
          </cell>
          <cell r="K6393" t="str">
            <v>N/A</v>
          </cell>
          <cell r="O6393" t="str">
            <v>N/A</v>
          </cell>
          <cell r="T6393">
            <v>0</v>
          </cell>
        </row>
        <row r="6394">
          <cell r="F6394" t="str">
            <v>TC-1</v>
          </cell>
          <cell r="G6394" t="str">
            <v>PCIA</v>
          </cell>
          <cell r="I6394" t="str">
            <v>Vin 14</v>
          </cell>
          <cell r="J6394" t="str">
            <v>N/A</v>
          </cell>
          <cell r="K6394" t="str">
            <v>N/A</v>
          </cell>
          <cell r="O6394" t="str">
            <v>N/A</v>
          </cell>
          <cell r="T6394">
            <v>0</v>
          </cell>
        </row>
        <row r="6395">
          <cell r="F6395" t="str">
            <v>TC-1</v>
          </cell>
          <cell r="G6395" t="str">
            <v>PCIA</v>
          </cell>
          <cell r="I6395" t="str">
            <v>Vin 15</v>
          </cell>
          <cell r="J6395" t="str">
            <v>N/A</v>
          </cell>
          <cell r="K6395" t="str">
            <v>N/A</v>
          </cell>
          <cell r="O6395" t="str">
            <v>N/A</v>
          </cell>
          <cell r="T6395">
            <v>0</v>
          </cell>
        </row>
        <row r="6396">
          <cell r="F6396" t="str">
            <v>TC-1</v>
          </cell>
          <cell r="G6396" t="str">
            <v>PCIA</v>
          </cell>
          <cell r="I6396" t="str">
            <v>Vin 16</v>
          </cell>
          <cell r="J6396" t="str">
            <v>N/A</v>
          </cell>
          <cell r="K6396" t="str">
            <v>N/A</v>
          </cell>
          <cell r="O6396" t="str">
            <v>N/A</v>
          </cell>
          <cell r="T6396">
            <v>0</v>
          </cell>
        </row>
        <row r="6397">
          <cell r="F6397" t="str">
            <v>TC-1</v>
          </cell>
          <cell r="G6397" t="str">
            <v>PCIA</v>
          </cell>
          <cell r="I6397" t="str">
            <v>Vin 17</v>
          </cell>
          <cell r="J6397" t="str">
            <v>N/A</v>
          </cell>
          <cell r="K6397" t="str">
            <v>N/A</v>
          </cell>
          <cell r="O6397" t="str">
            <v>N/A</v>
          </cell>
          <cell r="T6397">
            <v>0</v>
          </cell>
        </row>
        <row r="6398">
          <cell r="F6398" t="str">
            <v>TC-1</v>
          </cell>
          <cell r="G6398" t="str">
            <v>PCIA</v>
          </cell>
          <cell r="I6398" t="str">
            <v>Vin 18</v>
          </cell>
          <cell r="J6398" t="str">
            <v>N/A</v>
          </cell>
          <cell r="K6398" t="str">
            <v>N/A</v>
          </cell>
          <cell r="O6398" t="str">
            <v>N/A</v>
          </cell>
          <cell r="T6398">
            <v>0</v>
          </cell>
        </row>
        <row r="6399">
          <cell r="F6399" t="str">
            <v>TC-1</v>
          </cell>
          <cell r="G6399" t="str">
            <v>PCIA</v>
          </cell>
          <cell r="I6399" t="str">
            <v>Vin 19</v>
          </cell>
          <cell r="J6399" t="str">
            <v>N/A</v>
          </cell>
          <cell r="K6399" t="str">
            <v>N/A</v>
          </cell>
          <cell r="O6399" t="str">
            <v>N/A</v>
          </cell>
          <cell r="T6399">
            <v>0</v>
          </cell>
        </row>
        <row r="6400">
          <cell r="F6400" t="str">
            <v>TC-1</v>
          </cell>
          <cell r="G6400" t="str">
            <v>PCIA</v>
          </cell>
          <cell r="I6400" t="str">
            <v>Vin 20</v>
          </cell>
          <cell r="J6400" t="str">
            <v>N/A</v>
          </cell>
          <cell r="K6400" t="str">
            <v>N/A</v>
          </cell>
          <cell r="O6400" t="str">
            <v>N/A</v>
          </cell>
          <cell r="T6400">
            <v>0</v>
          </cell>
        </row>
        <row r="6401">
          <cell r="F6401" t="str">
            <v>TC-1</v>
          </cell>
          <cell r="G6401" t="str">
            <v>PCIA</v>
          </cell>
          <cell r="I6401" t="str">
            <v>Vin 21</v>
          </cell>
          <cell r="J6401" t="str">
            <v>N/A</v>
          </cell>
          <cell r="K6401" t="str">
            <v>N/A</v>
          </cell>
          <cell r="O6401" t="str">
            <v>N/A</v>
          </cell>
          <cell r="T6401">
            <v>0</v>
          </cell>
        </row>
        <row r="6402">
          <cell r="F6402" t="str">
            <v>TC-1</v>
          </cell>
          <cell r="G6402" t="str">
            <v>PCIA</v>
          </cell>
          <cell r="I6402" t="str">
            <v>Vin Bund</v>
          </cell>
          <cell r="J6402" t="str">
            <v>N/A</v>
          </cell>
          <cell r="K6402" t="str">
            <v>N/A</v>
          </cell>
          <cell r="O6402" t="str">
            <v>N/A</v>
          </cell>
          <cell r="T6402">
            <v>0</v>
          </cell>
        </row>
        <row r="6403">
          <cell r="F6403" t="str">
            <v>TC-1</v>
          </cell>
          <cell r="G6403" t="str">
            <v>WH</v>
          </cell>
          <cell r="I6403" t="str">
            <v>DL</v>
          </cell>
          <cell r="J6403" t="str">
            <v>N/A</v>
          </cell>
          <cell r="K6403" t="str">
            <v>N/A</v>
          </cell>
          <cell r="O6403" t="str">
            <v>N/A</v>
          </cell>
          <cell r="T6403">
            <v>0</v>
          </cell>
        </row>
        <row r="6404">
          <cell r="F6404" t="str">
            <v>TC-1</v>
          </cell>
          <cell r="G6404" t="str">
            <v>WH</v>
          </cell>
          <cell r="I6404" t="str">
            <v>Energy</v>
          </cell>
          <cell r="J6404" t="str">
            <v>Summer</v>
          </cell>
          <cell r="K6404" t="str">
            <v>N/A</v>
          </cell>
          <cell r="O6404" t="str">
            <v>N/A</v>
          </cell>
          <cell r="T6404">
            <v>3820633.8124770001</v>
          </cell>
        </row>
        <row r="6405">
          <cell r="F6405" t="str">
            <v>TC-1</v>
          </cell>
          <cell r="G6405" t="str">
            <v>WH</v>
          </cell>
          <cell r="I6405" t="str">
            <v>Energy</v>
          </cell>
          <cell r="J6405" t="str">
            <v>Winter</v>
          </cell>
          <cell r="K6405" t="str">
            <v>N/A</v>
          </cell>
          <cell r="O6405" t="str">
            <v>N/A</v>
          </cell>
          <cell r="T6405">
            <v>7642827.9035689998</v>
          </cell>
        </row>
        <row r="6406">
          <cell r="F6406" t="str">
            <v>TC-1</v>
          </cell>
          <cell r="G6406" t="str">
            <v>WH</v>
          </cell>
          <cell r="I6406" t="str">
            <v>DL</v>
          </cell>
          <cell r="J6406" t="str">
            <v>N/A</v>
          </cell>
          <cell r="K6406" t="str">
            <v>N/A</v>
          </cell>
          <cell r="O6406" t="str">
            <v>N/A</v>
          </cell>
          <cell r="T6406">
            <v>0</v>
          </cell>
        </row>
        <row r="6407">
          <cell r="F6407" t="str">
            <v>TC-1</v>
          </cell>
          <cell r="G6407" t="str">
            <v>WH</v>
          </cell>
          <cell r="I6407" t="str">
            <v>Energy</v>
          </cell>
          <cell r="J6407" t="str">
            <v>Summer</v>
          </cell>
          <cell r="K6407" t="str">
            <v>N/A</v>
          </cell>
          <cell r="O6407" t="str">
            <v>N/A</v>
          </cell>
          <cell r="T6407">
            <v>3820633.8124770001</v>
          </cell>
        </row>
        <row r="6408">
          <cell r="F6408" t="str">
            <v>TC-1</v>
          </cell>
          <cell r="G6408" t="str">
            <v>WH</v>
          </cell>
          <cell r="I6408" t="str">
            <v>Energy</v>
          </cell>
          <cell r="J6408" t="str">
            <v>Winter</v>
          </cell>
          <cell r="K6408" t="str">
            <v>N/A</v>
          </cell>
          <cell r="O6408" t="str">
            <v>N/A</v>
          </cell>
          <cell r="T6408">
            <v>7642827.9035689998</v>
          </cell>
        </row>
        <row r="6409">
          <cell r="F6409" t="str">
            <v>TC-1</v>
          </cell>
          <cell r="G6409" t="str">
            <v>PCIA</v>
          </cell>
          <cell r="I6409" t="str">
            <v>Vin 22</v>
          </cell>
          <cell r="J6409" t="str">
            <v>N/A</v>
          </cell>
          <cell r="K6409" t="str">
            <v>N/A</v>
          </cell>
          <cell r="O6409" t="str">
            <v>N/A</v>
          </cell>
          <cell r="T6409">
            <v>0</v>
          </cell>
        </row>
        <row r="6410">
          <cell r="F6410" t="str">
            <v>TC-1</v>
          </cell>
          <cell r="G6410" t="str">
            <v>PCIA</v>
          </cell>
          <cell r="I6410" t="str">
            <v>Vin 23</v>
          </cell>
          <cell r="J6410" t="str">
            <v>N/A</v>
          </cell>
          <cell r="K6410" t="str">
            <v>N/A</v>
          </cell>
          <cell r="O6410" t="str">
            <v>N/A</v>
          </cell>
          <cell r="T6410">
            <v>0</v>
          </cell>
        </row>
        <row r="6411">
          <cell r="F6411" t="str">
            <v>LS-1</v>
          </cell>
          <cell r="G6411" t="str">
            <v>PCIA</v>
          </cell>
          <cell r="I6411" t="str">
            <v>Vin 25</v>
          </cell>
          <cell r="J6411" t="str">
            <v>N/A</v>
          </cell>
          <cell r="K6411" t="str">
            <v>N/A</v>
          </cell>
          <cell r="O6411" t="str">
            <v>N/A</v>
          </cell>
          <cell r="T6411">
            <v>0</v>
          </cell>
        </row>
        <row r="6412">
          <cell r="F6412" t="str">
            <v>LS-2</v>
          </cell>
          <cell r="G6412" t="str">
            <v>PCIA</v>
          </cell>
          <cell r="I6412" t="str">
            <v>Vin 25</v>
          </cell>
          <cell r="J6412" t="str">
            <v>N/A</v>
          </cell>
          <cell r="K6412" t="str">
            <v>N/A</v>
          </cell>
          <cell r="O6412" t="str">
            <v>N/A</v>
          </cell>
          <cell r="T6412">
            <v>0</v>
          </cell>
        </row>
        <row r="6413">
          <cell r="F6413" t="str">
            <v>LS-3</v>
          </cell>
          <cell r="G6413" t="str">
            <v>PCIA</v>
          </cell>
          <cell r="I6413" t="str">
            <v>Vin 25</v>
          </cell>
          <cell r="J6413" t="str">
            <v>N/A</v>
          </cell>
          <cell r="K6413" t="str">
            <v>N/A</v>
          </cell>
          <cell r="O6413" t="str">
            <v>N/A</v>
          </cell>
          <cell r="T6413">
            <v>0</v>
          </cell>
        </row>
        <row r="6414">
          <cell r="F6414" t="str">
            <v>OL-1</v>
          </cell>
          <cell r="G6414" t="str">
            <v>PCIA</v>
          </cell>
          <cell r="I6414" t="str">
            <v>Vin 25</v>
          </cell>
          <cell r="J6414" t="str">
            <v>N/A</v>
          </cell>
          <cell r="K6414" t="str">
            <v>N/A</v>
          </cell>
          <cell r="O6414" t="str">
            <v>N/A</v>
          </cell>
          <cell r="T6414">
            <v>0</v>
          </cell>
        </row>
        <row r="6415">
          <cell r="F6415" t="str">
            <v>TC-1</v>
          </cell>
          <cell r="G6415" t="str">
            <v>PCIA</v>
          </cell>
          <cell r="I6415" t="str">
            <v>Vin 24</v>
          </cell>
          <cell r="J6415" t="str">
            <v>N/A</v>
          </cell>
          <cell r="K6415" t="str">
            <v>N/A</v>
          </cell>
          <cell r="O6415" t="str">
            <v>N/A</v>
          </cell>
          <cell r="T6415">
            <v>0</v>
          </cell>
        </row>
        <row r="6416">
          <cell r="F6416" t="str">
            <v>TC-1</v>
          </cell>
          <cell r="G6416" t="str">
            <v>PCIA</v>
          </cell>
          <cell r="I6416" t="str">
            <v>Vin 25</v>
          </cell>
          <cell r="J6416" t="str">
            <v>N/A</v>
          </cell>
          <cell r="K6416" t="str">
            <v>N/A</v>
          </cell>
          <cell r="O6416" t="str">
            <v>N/A</v>
          </cell>
          <cell r="T6416">
            <v>0</v>
          </cell>
        </row>
      </sheetData>
      <sheetData sheetId="47" refreshError="1"/>
      <sheetData sheetId="48" refreshError="1"/>
      <sheetData sheetId="4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E-1"/>
      <sheetName val="EL-1"/>
      <sheetName val="D1.Summary Table 2_Full Data_da"/>
      <sheetName val="Notes"/>
    </sheetNames>
    <sheetDataSet>
      <sheetData sheetId="0">
        <row r="4">
          <cell r="D4">
            <v>570.5</v>
          </cell>
          <cell r="E4">
            <v>411.375</v>
          </cell>
          <cell r="G4">
            <v>4.5569400429465723E-2</v>
          </cell>
          <cell r="L4">
            <v>624.5</v>
          </cell>
          <cell r="M4">
            <v>556.375</v>
          </cell>
          <cell r="O4">
            <v>0.20178895994923271</v>
          </cell>
        </row>
        <row r="5">
          <cell r="D5">
            <v>379.25</v>
          </cell>
          <cell r="E5">
            <v>437.5</v>
          </cell>
          <cell r="G5">
            <v>3.2458015912467647E-4</v>
          </cell>
          <cell r="L5">
            <v>478</v>
          </cell>
          <cell r="M5">
            <v>604.625</v>
          </cell>
          <cell r="O5">
            <v>1.2866059097670171E-3</v>
          </cell>
        </row>
        <row r="6">
          <cell r="D6">
            <v>830.75</v>
          </cell>
          <cell r="E6">
            <v>409.75</v>
          </cell>
          <cell r="G6">
            <v>0.28001642885561262</v>
          </cell>
          <cell r="L6">
            <v>799.25</v>
          </cell>
          <cell r="M6">
            <v>529.125</v>
          </cell>
          <cell r="O6">
            <v>0.25274882481434541</v>
          </cell>
        </row>
        <row r="7">
          <cell r="D7">
            <v>715</v>
          </cell>
          <cell r="E7">
            <v>409</v>
          </cell>
          <cell r="G7">
            <v>0.363131690876564</v>
          </cell>
          <cell r="L7">
            <v>707.5</v>
          </cell>
          <cell r="M7">
            <v>500.375</v>
          </cell>
          <cell r="O7">
            <v>0.25412438352043987</v>
          </cell>
        </row>
        <row r="8">
          <cell r="D8">
            <v>260.5</v>
          </cell>
          <cell r="E8">
            <v>303</v>
          </cell>
          <cell r="G8">
            <v>4.9522938376171173E-2</v>
          </cell>
          <cell r="L8">
            <v>292.25</v>
          </cell>
          <cell r="M8">
            <v>369</v>
          </cell>
          <cell r="O8">
            <v>3.888612758215295E-2</v>
          </cell>
        </row>
        <row r="9">
          <cell r="D9">
            <v>313.75</v>
          </cell>
          <cell r="E9">
            <v>367.5</v>
          </cell>
          <cell r="G9">
            <v>1.7338507013963608E-3</v>
          </cell>
          <cell r="L9">
            <v>418.25</v>
          </cell>
          <cell r="M9">
            <v>527.5</v>
          </cell>
          <cell r="O9">
            <v>1.9762193410890389E-3</v>
          </cell>
        </row>
        <row r="10">
          <cell r="D10">
            <v>915.5</v>
          </cell>
          <cell r="E10">
            <v>376.875</v>
          </cell>
          <cell r="G10">
            <v>0.13057035142865805</v>
          </cell>
          <cell r="L10">
            <v>914</v>
          </cell>
          <cell r="M10">
            <v>439.875</v>
          </cell>
          <cell r="O10">
            <v>7.0357076699319371E-2</v>
          </cell>
        </row>
        <row r="11">
          <cell r="D11">
            <v>481.75</v>
          </cell>
          <cell r="E11">
            <v>402.875</v>
          </cell>
          <cell r="G11">
            <v>0.10825954284044623</v>
          </cell>
          <cell r="L11">
            <v>463</v>
          </cell>
          <cell r="M11">
            <v>462.875</v>
          </cell>
          <cell r="O11">
            <v>6.2885041807814276E-2</v>
          </cell>
        </row>
        <row r="12">
          <cell r="D12">
            <v>382</v>
          </cell>
          <cell r="E12">
            <v>326</v>
          </cell>
          <cell r="G12">
            <v>1.9184685880831991E-2</v>
          </cell>
          <cell r="L12">
            <v>376.75</v>
          </cell>
          <cell r="M12">
            <v>360.5</v>
          </cell>
          <cell r="O12">
            <v>0.10365201666076705</v>
          </cell>
        </row>
        <row r="13">
          <cell r="D13">
            <v>192.25</v>
          </cell>
          <cell r="E13">
            <v>173.125</v>
          </cell>
          <cell r="G13">
            <v>1.6865304517292106E-3</v>
          </cell>
          <cell r="L13">
            <v>202.25</v>
          </cell>
          <cell r="M13">
            <v>172.625</v>
          </cell>
          <cell r="O13">
            <v>1.2294743715072273E-2</v>
          </cell>
        </row>
        <row r="17">
          <cell r="D17">
            <v>645.25</v>
          </cell>
          <cell r="E17">
            <v>520.5</v>
          </cell>
          <cell r="G17">
            <v>2.3853335386819371E-2</v>
          </cell>
          <cell r="L17">
            <v>716.25</v>
          </cell>
          <cell r="M17">
            <v>717</v>
          </cell>
          <cell r="O17">
            <v>0.18545607447854359</v>
          </cell>
        </row>
        <row r="18">
          <cell r="D18">
            <v>352.75</v>
          </cell>
          <cell r="E18">
            <v>419</v>
          </cell>
          <cell r="G18">
            <v>1.0336687735675832E-4</v>
          </cell>
          <cell r="L18">
            <v>462.25</v>
          </cell>
          <cell r="M18">
            <v>603.125</v>
          </cell>
          <cell r="O18">
            <v>5.3596598244637383E-4</v>
          </cell>
        </row>
        <row r="19">
          <cell r="D19">
            <v>934.25</v>
          </cell>
          <cell r="E19">
            <v>448.625</v>
          </cell>
          <cell r="G19">
            <v>0.37810486959281503</v>
          </cell>
          <cell r="L19">
            <v>922.5</v>
          </cell>
          <cell r="M19">
            <v>611.125</v>
          </cell>
          <cell r="O19">
            <v>0.33014764234190486</v>
          </cell>
        </row>
        <row r="20">
          <cell r="D20">
            <v>792.75</v>
          </cell>
          <cell r="E20">
            <v>446.375</v>
          </cell>
          <cell r="G20">
            <v>0.30773903655317691</v>
          </cell>
          <cell r="L20">
            <v>769.25</v>
          </cell>
          <cell r="M20">
            <v>558.125</v>
          </cell>
          <cell r="O20">
            <v>0.25428180558352187</v>
          </cell>
        </row>
        <row r="21">
          <cell r="D21">
            <v>266.25</v>
          </cell>
          <cell r="E21">
            <v>303.125</v>
          </cell>
          <cell r="G21">
            <v>2.1410448833006135E-2</v>
          </cell>
          <cell r="L21">
            <v>269.25</v>
          </cell>
          <cell r="M21">
            <v>338</v>
          </cell>
          <cell r="O21">
            <v>2.6397064919990051E-2</v>
          </cell>
        </row>
        <row r="22">
          <cell r="D22">
            <v>292</v>
          </cell>
          <cell r="E22">
            <v>349</v>
          </cell>
          <cell r="G22">
            <v>1.2401428125088465E-3</v>
          </cell>
          <cell r="L22">
            <v>404.75</v>
          </cell>
          <cell r="M22">
            <v>559.375</v>
          </cell>
          <cell r="O22">
            <v>1.4420742179634476E-3</v>
          </cell>
        </row>
        <row r="23">
          <cell r="D23">
            <v>1012.25</v>
          </cell>
          <cell r="E23">
            <v>422.125</v>
          </cell>
          <cell r="G23">
            <v>0.23113612924287918</v>
          </cell>
          <cell r="L23">
            <v>1030.75</v>
          </cell>
          <cell r="M23">
            <v>484.25</v>
          </cell>
          <cell r="O23">
            <v>0.13152930934416715</v>
          </cell>
        </row>
        <row r="24">
          <cell r="D24">
            <v>438.25</v>
          </cell>
          <cell r="E24">
            <v>381.625</v>
          </cell>
          <cell r="G24">
            <v>3.2200340591263733E-2</v>
          </cell>
          <cell r="L24">
            <v>413.5</v>
          </cell>
          <cell r="M24">
            <v>438.75</v>
          </cell>
          <cell r="O24">
            <v>3.9744394565719494E-2</v>
          </cell>
        </row>
        <row r="25">
          <cell r="D25">
            <v>522</v>
          </cell>
          <cell r="E25">
            <v>516.25</v>
          </cell>
          <cell r="G25">
            <v>4.1559717875950921E-3</v>
          </cell>
          <cell r="L25">
            <v>603.25</v>
          </cell>
          <cell r="M25">
            <v>670.75</v>
          </cell>
          <cell r="O25">
            <v>3.0003731033910953E-2</v>
          </cell>
        </row>
        <row r="26">
          <cell r="D26">
            <v>223.25</v>
          </cell>
          <cell r="E26">
            <v>239.5</v>
          </cell>
          <cell r="G26">
            <v>5.6358322578936061E-5</v>
          </cell>
          <cell r="L26">
            <v>348.25</v>
          </cell>
          <cell r="M26">
            <v>451.375</v>
          </cell>
          <cell r="O26">
            <v>4.6193753183223379E-4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um Tot Rate"/>
      <sheetName val="Proc Prelim B"/>
      <sheetName val="Total Rate"/>
      <sheetName val="PGA Amort"/>
      <sheetName val="Core Rate Table"/>
      <sheetName val="Proc Volumes"/>
      <sheetName val="Tariff G-CP"/>
      <sheetName val="Tariff G-CPX"/>
      <sheetName val="Res Natural Gas Watch"/>
      <sheetName val="G-NR1 Natural Gas Watch"/>
      <sheetName val="Tariff G-SUR"/>
      <sheetName val="Interstate Charge"/>
      <sheetName val="Interstate NGV"/>
      <sheetName val="Intrastate Backbone"/>
      <sheetName val="Intrastate BB NGV"/>
      <sheetName val="Canadian Charge"/>
      <sheetName val="Canadian Chrg NGV"/>
      <sheetName val="G-CFS Rate"/>
      <sheetName val="Cycled CC Storage"/>
      <sheetName val="Base and Noncycled CC Storage"/>
      <sheetName val="Base and Noncycled CC NGV"/>
      <sheetName val="BCAP Proc Vol"/>
      <sheetName val="Bill Comparison"/>
      <sheetName val="GCP WP Cover"/>
      <sheetName val="GCPX WP Cover"/>
      <sheetName val="Macros"/>
      <sheetName val="Module1"/>
      <sheetName val="Module2"/>
      <sheetName val="P&amp;I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C6">
            <v>1</v>
          </cell>
        </row>
      </sheetData>
      <sheetData sheetId="8" refreshError="1"/>
      <sheetData sheetId="9" refreshError="1"/>
      <sheetData sheetId="10" refreshError="1"/>
      <sheetData sheetId="11" refreshError="1">
        <row r="2">
          <cell r="A2" t="str">
            <v>G-SUR Rate Calculation Sheet</v>
          </cell>
        </row>
        <row r="3">
          <cell r="A3">
            <v>38412</v>
          </cell>
        </row>
        <row r="7">
          <cell r="A7" t="str">
            <v>G-SUR WACOG</v>
          </cell>
          <cell r="C7" t="str">
            <v>(Based On G-SUR WACOG)</v>
          </cell>
          <cell r="G7">
            <v>5.5415000000000001</v>
          </cell>
          <cell r="H7" t="str">
            <v>$/Dth</v>
          </cell>
        </row>
        <row r="9">
          <cell r="A9" t="str">
            <v>Converted to $/Therm</v>
          </cell>
          <cell r="D9" t="str">
            <v>($5.5415 Dth/10)</v>
          </cell>
          <cell r="G9">
            <v>0.55415000000000003</v>
          </cell>
          <cell r="H9" t="str">
            <v>$/therm</v>
          </cell>
        </row>
        <row r="13">
          <cell r="A13" t="str">
            <v xml:space="preserve">WACOG </v>
          </cell>
          <cell r="G13">
            <v>0.55415000000000003</v>
          </cell>
          <cell r="H13" t="str">
            <v>$/therm</v>
          </cell>
        </row>
        <row r="15">
          <cell r="A15" t="str">
            <v>X Franchise Fee Factor*</v>
          </cell>
          <cell r="G15">
            <v>9.7649999999999994E-3</v>
          </cell>
        </row>
        <row r="16">
          <cell r="B16" t="str">
            <v>(updated every GRC)</v>
          </cell>
        </row>
        <row r="17">
          <cell r="A17" t="str">
            <v>Total Franchise Fee Factor Surcharge Table K-863</v>
          </cell>
          <cell r="G17">
            <v>5.4112747500000002E-3</v>
          </cell>
          <cell r="H17" t="str">
            <v>$/therm</v>
          </cell>
        </row>
        <row r="21">
          <cell r="A21" t="str">
            <v>*Does not include Uncollectibles factor of 0.002024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9">
          <cell r="C9">
            <v>253.26005479163373</v>
          </cell>
          <cell r="D9">
            <v>203.24535061377168</v>
          </cell>
          <cell r="E9">
            <v>616.11055265792106</v>
          </cell>
          <cell r="F9">
            <v>210.69843400682512</v>
          </cell>
          <cell r="G9">
            <v>655.09949481548813</v>
          </cell>
          <cell r="H9">
            <v>73.307124861750722</v>
          </cell>
          <cell r="I9">
            <v>2011.7210117473905</v>
          </cell>
        </row>
        <row r="10">
          <cell r="C10">
            <v>328.91245973645681</v>
          </cell>
          <cell r="D10">
            <v>287.45257686676428</v>
          </cell>
          <cell r="E10">
            <v>824.1323718887262</v>
          </cell>
          <cell r="F10">
            <v>221.50181384629926</v>
          </cell>
          <cell r="G10">
            <v>750.2864423167797</v>
          </cell>
          <cell r="H10">
            <v>125.74213575858033</v>
          </cell>
          <cell r="I10">
            <v>2538.0278004136067</v>
          </cell>
        </row>
        <row r="11">
          <cell r="C11">
            <v>1024.5283476898983</v>
          </cell>
          <cell r="D11">
            <v>688.0103926613715</v>
          </cell>
          <cell r="E11">
            <v>1887.6541783197226</v>
          </cell>
          <cell r="F11">
            <v>767.30921757172814</v>
          </cell>
          <cell r="G11">
            <v>1748.6497255811878</v>
          </cell>
          <cell r="H11">
            <v>280.83766342421131</v>
          </cell>
          <cell r="I11">
            <v>6396.9895252481192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E 2016 Energy Forecast"/>
      <sheetName val="Cost Forecast"/>
      <sheetName val="QF CHP by Vintage"/>
      <sheetName val="GHG"/>
      <sheetName val="Line Losses and Various Inputs"/>
      <sheetName val="UOG"/>
      <sheetName val="QF CHP and Renewables"/>
      <sheetName val="Other Resources by Vintage"/>
      <sheetName val="Common"/>
      <sheetName val="CTC"/>
      <sheetName val="NEW Summary Base"/>
      <sheetName val="FPP Summary Page"/>
      <sheetName val="Resource Cost-Supply by Vintage"/>
      <sheetName val="2016 Indifference Rev Req (2)"/>
      <sheetName val="2016 Indifference Rev Req"/>
      <sheetName val="NEW Summary Base TEST"/>
      <sheetName val="2015 Indifference Rev Req ALT"/>
      <sheetName val="Summary ALT"/>
      <sheetName val="NEW Summary Alternate"/>
      <sheetName val="Summary Compare"/>
      <sheetName val="Inputs"/>
      <sheetName val="Market Capacity - New"/>
    </sheetNames>
    <sheetDataSet>
      <sheetData sheetId="0"/>
      <sheetData sheetId="1"/>
      <sheetData sheetId="2"/>
      <sheetData sheetId="3"/>
      <sheetData sheetId="4">
        <row r="4">
          <cell r="B4">
            <v>0.94431676100785167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9">
          <cell r="C9">
            <v>58.26</v>
          </cell>
        </row>
      </sheetData>
      <sheetData sheetId="2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ion"/>
      <sheetName val="Request Type 1-2"/>
      <sheetName val="Request Type 3-5"/>
      <sheetName val="Lists"/>
      <sheetName val="Sheet1"/>
    </sheetNames>
    <sheetDataSet>
      <sheetData sheetId="0"/>
      <sheetData sheetId="1"/>
      <sheetData sheetId="2"/>
      <sheetData sheetId="3">
        <row r="11">
          <cell r="B11" t="str">
            <v>CAISO System</v>
          </cell>
        </row>
        <row r="12">
          <cell r="B12" t="str">
            <v>Big Creek-Ventura</v>
          </cell>
        </row>
        <row r="13">
          <cell r="B13" t="str">
            <v>Bay Area</v>
          </cell>
        </row>
        <row r="14">
          <cell r="B14" t="str">
            <v>Fresno</v>
          </cell>
        </row>
        <row r="15">
          <cell r="B15" t="str">
            <v>Humboldt</v>
          </cell>
        </row>
        <row r="16">
          <cell r="B16" t="str">
            <v>Kern</v>
          </cell>
        </row>
        <row r="17">
          <cell r="B17" t="str">
            <v>LA Basin</v>
          </cell>
        </row>
        <row r="18">
          <cell r="B18" t="str">
            <v>NCNB</v>
          </cell>
        </row>
        <row r="19">
          <cell r="B19" t="str">
            <v>San Diego-IV</v>
          </cell>
        </row>
        <row r="20">
          <cell r="B20" t="str">
            <v>Sierra</v>
          </cell>
        </row>
        <row r="21">
          <cell r="B21" t="str">
            <v>Stockton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ACBB4-8781-43BB-9FA5-206F860E16C8}">
  <dimension ref="A1:AU76"/>
  <sheetViews>
    <sheetView tabSelected="1" zoomScaleNormal="100" workbookViewId="0">
      <selection activeCell="W47" sqref="W47"/>
    </sheetView>
  </sheetViews>
  <sheetFormatPr defaultColWidth="8.7109375" defaultRowHeight="15"/>
  <cols>
    <col min="1" max="1" width="3.85546875" customWidth="1"/>
    <col min="2" max="2" width="5.28515625" customWidth="1"/>
    <col min="3" max="3" width="17.28515625" customWidth="1"/>
    <col min="4" max="4" width="8.7109375" customWidth="1"/>
    <col min="17" max="17" width="13.28515625" bestFit="1" customWidth="1"/>
    <col min="18" max="18" width="10.5703125" bestFit="1" customWidth="1"/>
    <col min="19" max="19" width="10" bestFit="1" customWidth="1"/>
    <col min="20" max="20" width="9.5703125" bestFit="1" customWidth="1"/>
    <col min="21" max="21" width="9.85546875" bestFit="1" customWidth="1"/>
    <col min="22" max="23" width="9.85546875" customWidth="1"/>
    <col min="24" max="24" width="9.42578125" customWidth="1"/>
    <col min="25" max="25" width="11.28515625" bestFit="1" customWidth="1"/>
    <col min="26" max="26" width="9.5703125" bestFit="1" customWidth="1"/>
    <col min="27" max="27" width="11.28515625" customWidth="1"/>
    <col min="43" max="43" width="14.5703125" bestFit="1" customWidth="1"/>
  </cols>
  <sheetData>
    <row r="1" spans="1:43">
      <c r="A1" s="410" t="s">
        <v>343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1"/>
      <c r="R1" s="410"/>
      <c r="S1" s="410"/>
      <c r="T1" s="410"/>
      <c r="U1" s="410"/>
      <c r="V1" s="410"/>
      <c r="W1" s="410"/>
      <c r="X1" s="410"/>
      <c r="Y1" s="410"/>
      <c r="Z1" s="410"/>
      <c r="AA1" s="410"/>
      <c r="AB1" s="410"/>
      <c r="AC1" s="410"/>
      <c r="AD1" s="410"/>
    </row>
    <row r="2" spans="1:43">
      <c r="A2" s="410"/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1" t="s">
        <v>42</v>
      </c>
      <c r="R2" s="410"/>
      <c r="S2" s="410"/>
      <c r="T2" s="410"/>
      <c r="U2" s="410"/>
      <c r="V2" s="410"/>
      <c r="W2" s="410"/>
      <c r="X2" s="410"/>
      <c r="Y2" s="410"/>
      <c r="Z2" s="410"/>
      <c r="AA2" s="410"/>
      <c r="AB2" s="410"/>
      <c r="AC2" s="410"/>
      <c r="AD2" s="410"/>
    </row>
    <row r="3" spans="1:43">
      <c r="A3" s="410"/>
      <c r="B3" s="410"/>
      <c r="C3" s="410"/>
      <c r="D3" s="410"/>
      <c r="E3" s="410"/>
      <c r="F3" s="410"/>
      <c r="G3" s="410"/>
      <c r="H3" s="410"/>
      <c r="I3" s="410"/>
      <c r="J3" s="410"/>
      <c r="K3" s="410"/>
      <c r="L3" s="410"/>
      <c r="M3" s="410"/>
      <c r="N3" s="410"/>
      <c r="O3" s="410"/>
      <c r="P3" s="410"/>
      <c r="Q3" s="411" t="s">
        <v>344</v>
      </c>
      <c r="R3" s="410"/>
      <c r="S3" s="410"/>
      <c r="T3" s="410"/>
      <c r="U3" s="410"/>
      <c r="V3" s="410"/>
      <c r="W3" s="410"/>
      <c r="X3" s="410"/>
      <c r="Y3" s="410"/>
      <c r="Z3" s="410"/>
      <c r="AA3" s="410"/>
      <c r="AB3" s="410"/>
      <c r="AC3" s="410"/>
      <c r="AD3" s="410"/>
    </row>
    <row r="4" spans="1:43">
      <c r="A4" s="410"/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2" t="s">
        <v>345</v>
      </c>
      <c r="R4" s="410"/>
      <c r="S4" s="410"/>
      <c r="T4" s="410"/>
      <c r="U4" s="410"/>
      <c r="V4" s="410"/>
      <c r="W4" s="410"/>
      <c r="X4" s="410"/>
      <c r="Y4" s="410"/>
      <c r="Z4" s="410"/>
      <c r="AA4" s="410"/>
      <c r="AB4" s="410"/>
      <c r="AC4" s="410"/>
      <c r="AD4" s="410"/>
      <c r="AQ4" s="295"/>
    </row>
    <row r="5" spans="1:43">
      <c r="A5" s="410">
        <v>1</v>
      </c>
      <c r="B5" s="413" t="s">
        <v>346</v>
      </c>
      <c r="C5" s="410"/>
      <c r="D5" s="410"/>
      <c r="E5" s="410"/>
      <c r="F5" s="410"/>
      <c r="G5" s="410"/>
      <c r="H5" s="410"/>
      <c r="I5" s="410"/>
      <c r="J5" s="410"/>
      <c r="K5" s="410"/>
      <c r="L5" s="410"/>
      <c r="M5" s="410"/>
      <c r="N5" s="410"/>
      <c r="O5" s="410"/>
      <c r="P5" s="410"/>
      <c r="Q5" s="309">
        <f>'Incremental Rev Req'!C5</f>
        <v>19670607.087141689</v>
      </c>
      <c r="R5" s="410"/>
      <c r="S5" s="410"/>
      <c r="T5" s="410"/>
      <c r="U5" s="410"/>
      <c r="V5" s="410"/>
      <c r="W5" s="410"/>
      <c r="X5" s="410"/>
      <c r="Y5" s="410"/>
      <c r="Z5" s="410"/>
      <c r="AA5" s="410"/>
      <c r="AB5" s="410"/>
      <c r="AC5" s="410"/>
      <c r="AD5" s="410"/>
      <c r="AQ5" s="231"/>
    </row>
    <row r="6" spans="1:43">
      <c r="A6" s="410"/>
      <c r="B6" s="414" t="s">
        <v>347</v>
      </c>
      <c r="C6" s="410" t="s">
        <v>348</v>
      </c>
      <c r="D6" s="410"/>
      <c r="E6" s="410"/>
      <c r="F6" s="410"/>
      <c r="G6" s="410"/>
      <c r="H6" s="410"/>
      <c r="I6" s="410"/>
      <c r="J6" s="410"/>
      <c r="K6" s="410"/>
      <c r="L6" s="410"/>
      <c r="M6" s="410"/>
      <c r="N6" s="410"/>
      <c r="O6" s="410"/>
      <c r="P6" s="410"/>
      <c r="Q6" s="141">
        <f>Q5*0.01</f>
        <v>196706.07087141689</v>
      </c>
      <c r="R6" s="410"/>
      <c r="S6" s="410"/>
      <c r="T6" s="410"/>
      <c r="U6" s="410"/>
      <c r="V6" s="410"/>
      <c r="W6" s="410"/>
      <c r="X6" s="410"/>
      <c r="Y6" s="410"/>
      <c r="Z6" s="410"/>
      <c r="AA6" s="410"/>
      <c r="AB6" s="410"/>
      <c r="AC6" s="410"/>
      <c r="AD6" s="410"/>
      <c r="AQ6" s="231"/>
    </row>
    <row r="7" spans="1:43">
      <c r="A7" s="410"/>
      <c r="B7" s="414"/>
      <c r="C7" s="410"/>
      <c r="D7" s="410"/>
      <c r="E7" s="410"/>
      <c r="F7" s="410"/>
      <c r="G7" s="410"/>
      <c r="H7" s="410"/>
      <c r="I7" s="410"/>
      <c r="J7" s="410"/>
      <c r="K7" s="410"/>
      <c r="L7" s="410"/>
      <c r="M7" s="410"/>
      <c r="N7" s="410"/>
      <c r="O7" s="410"/>
      <c r="P7" s="410"/>
      <c r="Q7" s="141"/>
      <c r="R7" s="410"/>
      <c r="S7" s="410"/>
      <c r="T7" s="410"/>
      <c r="U7" s="410"/>
      <c r="V7" s="410"/>
      <c r="W7" s="410"/>
      <c r="X7" s="410"/>
      <c r="Y7" s="410"/>
      <c r="Z7" s="410"/>
      <c r="AA7" s="410"/>
      <c r="AB7" s="410"/>
      <c r="AC7" s="410"/>
      <c r="AD7" s="410"/>
    </row>
    <row r="8" spans="1:43">
      <c r="A8" s="410">
        <v>2</v>
      </c>
      <c r="B8" s="413" t="s">
        <v>349</v>
      </c>
      <c r="C8" s="410"/>
      <c r="D8" s="410"/>
      <c r="E8" s="410"/>
      <c r="F8" s="410"/>
      <c r="G8" s="410"/>
      <c r="H8" s="410"/>
      <c r="I8" s="410"/>
      <c r="J8" s="410"/>
      <c r="K8" s="410"/>
      <c r="L8" s="410"/>
      <c r="M8" s="410"/>
      <c r="N8" s="410"/>
      <c r="O8" s="410"/>
      <c r="P8" s="410"/>
      <c r="Q8" s="141"/>
      <c r="R8" s="410"/>
      <c r="S8" s="410"/>
      <c r="T8" s="410"/>
      <c r="U8" s="410"/>
      <c r="V8" s="410"/>
      <c r="W8" s="410"/>
      <c r="X8" s="410"/>
      <c r="Y8" s="410"/>
      <c r="Z8" s="410"/>
      <c r="AA8" s="410"/>
      <c r="AB8" s="410"/>
      <c r="AC8" s="410"/>
      <c r="AD8" s="410"/>
    </row>
    <row r="9" spans="1:43">
      <c r="A9" s="410"/>
      <c r="B9" s="414" t="s">
        <v>347</v>
      </c>
      <c r="C9" s="415" t="str">
        <f>'Incremental Rev Req'!C107</f>
        <v>A.22-12-009</v>
      </c>
      <c r="D9" s="410" t="str">
        <f>'Incremental Rev Req'!B107</f>
        <v>2022 WMCE</v>
      </c>
      <c r="E9" s="410"/>
      <c r="F9" s="410"/>
      <c r="G9" s="410"/>
      <c r="H9" s="410"/>
      <c r="I9" s="410"/>
      <c r="J9" s="410"/>
      <c r="K9" s="410"/>
      <c r="L9" s="410"/>
      <c r="M9" s="410"/>
      <c r="N9" s="410"/>
      <c r="O9" s="410"/>
      <c r="P9" s="410"/>
      <c r="Q9" s="123">
        <f>'Incremental Rev Req'!G107+'Incremental Rev Req'!G108</f>
        <v>211594.4366088032</v>
      </c>
      <c r="R9" s="410"/>
      <c r="S9" s="410"/>
      <c r="T9" s="410"/>
      <c r="U9" s="410"/>
      <c r="V9" s="410"/>
      <c r="W9" s="410"/>
      <c r="X9" s="410"/>
      <c r="Y9" s="410"/>
      <c r="Z9" s="410"/>
      <c r="AA9" s="410"/>
      <c r="AB9" s="410"/>
      <c r="AC9" s="410"/>
      <c r="AD9" s="410"/>
      <c r="AQ9" s="295"/>
    </row>
    <row r="10" spans="1:43">
      <c r="A10" s="410"/>
      <c r="B10" s="414" t="s">
        <v>350</v>
      </c>
      <c r="C10" s="415" t="str">
        <f>'Incremental Rev Req'!C109</f>
        <v>A.23-12-001</v>
      </c>
      <c r="D10" s="415" t="str">
        <f>'Incremental Rev Req'!B109</f>
        <v>2023 WMCE</v>
      </c>
      <c r="E10" s="410"/>
      <c r="F10" s="410"/>
      <c r="G10" s="410"/>
      <c r="H10" s="410"/>
      <c r="I10" s="410"/>
      <c r="J10" s="410"/>
      <c r="K10" s="410"/>
      <c r="L10" s="410"/>
      <c r="M10" s="410"/>
      <c r="N10" s="410"/>
      <c r="O10" s="410"/>
      <c r="P10" s="410"/>
      <c r="Q10" s="123">
        <f>SUM('Incremental Rev Req'!H109:H111)</f>
        <v>873469.10428748373</v>
      </c>
      <c r="R10" s="410"/>
      <c r="S10" s="410"/>
      <c r="T10" s="410"/>
      <c r="U10" s="410"/>
      <c r="V10" s="410"/>
      <c r="W10" s="410"/>
      <c r="X10" s="410"/>
      <c r="Y10" s="410"/>
      <c r="Z10" s="410"/>
      <c r="AA10" s="410"/>
      <c r="AB10" s="410"/>
      <c r="AC10" s="410"/>
      <c r="AD10" s="410"/>
      <c r="AQ10" s="295"/>
    </row>
    <row r="11" spans="1:43">
      <c r="A11" s="410"/>
      <c r="B11" s="414" t="s">
        <v>351</v>
      </c>
      <c r="C11" s="415" t="s">
        <v>477</v>
      </c>
      <c r="D11" s="415" t="str">
        <f>'Incremental Rev Req'!B114</f>
        <v>Wildfire Gas and Safety Costs</v>
      </c>
      <c r="E11" s="410"/>
      <c r="F11" s="410"/>
      <c r="G11" s="410"/>
      <c r="H11" s="410"/>
      <c r="I11" s="410"/>
      <c r="J11" s="410"/>
      <c r="K11" s="410"/>
      <c r="L11" s="410"/>
      <c r="M11" s="410"/>
      <c r="N11" s="410"/>
      <c r="O11" s="410"/>
      <c r="P11" s="410"/>
      <c r="Q11" s="123">
        <f>'Incremental Rev Req'!G114+'Incremental Rev Req'!G115</f>
        <v>205307.40071701724</v>
      </c>
      <c r="R11" s="410"/>
      <c r="S11" s="410"/>
      <c r="T11" s="410"/>
      <c r="U11" s="410"/>
      <c r="V11" s="410"/>
      <c r="W11" s="410"/>
      <c r="X11" s="410"/>
      <c r="Y11" s="410"/>
      <c r="Z11" s="410"/>
      <c r="AA11" s="410"/>
      <c r="AB11" s="410"/>
      <c r="AC11" s="410"/>
      <c r="AD11" s="410"/>
      <c r="AQ11" s="295"/>
    </row>
    <row r="12" spans="1:43">
      <c r="A12" s="410"/>
      <c r="B12" s="414" t="s">
        <v>352</v>
      </c>
      <c r="C12" s="415" t="s">
        <v>483</v>
      </c>
      <c r="D12" s="410" t="str">
        <f>'Incremental Rev Req'!B116</f>
        <v>Vegetation Management Securitization</v>
      </c>
      <c r="E12" s="410"/>
      <c r="F12" s="410"/>
      <c r="G12" s="410"/>
      <c r="H12" s="410"/>
      <c r="I12" s="410"/>
      <c r="J12" s="410"/>
      <c r="K12" s="410"/>
      <c r="L12" s="410"/>
      <c r="M12" s="410"/>
      <c r="N12" s="410"/>
      <c r="O12" s="410"/>
      <c r="P12" s="410"/>
      <c r="Q12" s="123">
        <f>'Incremental Rev Req'!G117</f>
        <v>319024.97450755164</v>
      </c>
      <c r="R12" s="410"/>
      <c r="S12" s="410"/>
      <c r="T12" s="410"/>
      <c r="U12" s="410"/>
      <c r="V12" s="410"/>
      <c r="W12" s="410"/>
      <c r="X12" s="410"/>
      <c r="Y12" s="410"/>
      <c r="Z12" s="410"/>
      <c r="AA12" s="410"/>
      <c r="AB12" s="410"/>
      <c r="AC12" s="410"/>
      <c r="AD12" s="410"/>
      <c r="AQ12" s="295"/>
    </row>
    <row r="13" spans="1:43">
      <c r="A13" s="410"/>
      <c r="B13" s="414" t="s">
        <v>620</v>
      </c>
      <c r="C13" s="410" t="s">
        <v>503</v>
      </c>
      <c r="D13" s="410" t="s">
        <v>502</v>
      </c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123">
        <f>SUM('Incremental Rev Req'!H118:H119)</f>
        <v>262697.76917727542</v>
      </c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Q13" s="295"/>
    </row>
    <row r="14" spans="1:43">
      <c r="A14" s="410"/>
      <c r="B14" s="414" t="s">
        <v>501</v>
      </c>
      <c r="C14" s="410" t="s">
        <v>514</v>
      </c>
      <c r="D14" s="410" t="s">
        <v>513</v>
      </c>
      <c r="E14" s="410"/>
      <c r="F14" s="410"/>
      <c r="G14" s="410"/>
      <c r="H14" s="410"/>
      <c r="I14" s="410"/>
      <c r="J14" s="410"/>
      <c r="K14" s="410"/>
      <c r="L14" s="410"/>
      <c r="M14" s="410"/>
      <c r="N14" s="410"/>
      <c r="O14" s="410"/>
      <c r="P14" s="410"/>
      <c r="Q14" s="123">
        <f>SUM('Incremental Rev Req'!H122:H124)</f>
        <v>170072.39544802136</v>
      </c>
      <c r="R14" s="410"/>
      <c r="S14" s="410"/>
      <c r="T14" s="410"/>
      <c r="U14" s="410"/>
      <c r="V14" s="410"/>
      <c r="W14" s="410"/>
      <c r="X14" s="410"/>
      <c r="Y14" s="410"/>
      <c r="Z14" s="410"/>
      <c r="AA14" s="410"/>
      <c r="AB14" s="410"/>
      <c r="AC14" s="410"/>
      <c r="AD14" s="410"/>
      <c r="AQ14" s="295"/>
    </row>
    <row r="15" spans="1:43">
      <c r="A15" s="410"/>
      <c r="B15" s="414" t="s">
        <v>519</v>
      </c>
      <c r="C15" s="410" t="s">
        <v>600</v>
      </c>
      <c r="D15" s="416" t="s">
        <v>597</v>
      </c>
      <c r="E15" s="410"/>
      <c r="F15" s="410"/>
      <c r="G15" s="410"/>
      <c r="H15" s="410"/>
      <c r="I15" s="410"/>
      <c r="J15" s="410"/>
      <c r="K15" s="410"/>
      <c r="L15" s="410"/>
      <c r="M15" s="410"/>
      <c r="N15" s="410"/>
      <c r="O15" s="410"/>
      <c r="P15" s="410"/>
      <c r="Q15" s="417">
        <f>'Incremental Rev Req'!H125+'Incremental Rev Req'!H126</f>
        <v>351252.5866053538</v>
      </c>
      <c r="R15" s="410"/>
      <c r="S15" s="410"/>
      <c r="T15" s="410"/>
      <c r="U15" s="410"/>
      <c r="V15" s="410"/>
      <c r="W15" s="410"/>
      <c r="X15" s="410"/>
      <c r="Y15" s="410"/>
      <c r="Z15" s="410"/>
      <c r="AA15" s="410"/>
      <c r="AB15" s="410"/>
      <c r="AC15" s="410"/>
      <c r="AD15" s="410"/>
      <c r="AQ15" s="295"/>
    </row>
    <row r="16" spans="1:43">
      <c r="A16" s="410"/>
      <c r="B16" s="414" t="s">
        <v>520</v>
      </c>
      <c r="C16" s="410" t="s">
        <v>614</v>
      </c>
      <c r="D16" s="410" t="s">
        <v>605</v>
      </c>
      <c r="E16" s="410"/>
      <c r="F16" s="410"/>
      <c r="G16" s="410"/>
      <c r="H16" s="410"/>
      <c r="I16" s="410"/>
      <c r="J16" s="410"/>
      <c r="K16" s="410"/>
      <c r="L16" s="410"/>
      <c r="M16" s="410"/>
      <c r="N16" s="410"/>
      <c r="O16" s="410"/>
      <c r="P16" s="410"/>
      <c r="Q16" s="417">
        <f>SUM('Incremental Rev Req'!H127:H135)</f>
        <v>2118724.3605407039</v>
      </c>
      <c r="R16" s="410"/>
      <c r="S16" s="410"/>
      <c r="T16" s="410"/>
      <c r="U16" s="410"/>
      <c r="V16" s="410"/>
      <c r="W16" s="410"/>
      <c r="X16" s="410"/>
      <c r="Y16" s="410"/>
      <c r="Z16" s="410"/>
      <c r="AA16" s="410"/>
      <c r="AB16" s="410"/>
      <c r="AC16" s="410"/>
      <c r="AD16" s="410"/>
      <c r="AQ16" s="295"/>
    </row>
    <row r="17" spans="1:43">
      <c r="A17" s="410"/>
      <c r="B17" s="414" t="s">
        <v>521</v>
      </c>
      <c r="C17" s="410" t="s">
        <v>612</v>
      </c>
      <c r="D17" s="410" t="s">
        <v>606</v>
      </c>
      <c r="E17" s="410"/>
      <c r="F17" s="410"/>
      <c r="G17" s="410"/>
      <c r="H17" s="410"/>
      <c r="I17" s="410"/>
      <c r="J17" s="410"/>
      <c r="K17" s="410"/>
      <c r="L17" s="410"/>
      <c r="M17" s="410"/>
      <c r="N17" s="410"/>
      <c r="O17" s="410"/>
      <c r="P17" s="410"/>
      <c r="Q17" s="417">
        <f>SUM('Incremental Rev Req'!I136:I138)</f>
        <v>10944835.195781427</v>
      </c>
      <c r="R17" s="410"/>
      <c r="S17" s="410"/>
      <c r="T17" s="410"/>
      <c r="U17" s="410"/>
      <c r="V17" s="410"/>
      <c r="W17" s="410"/>
      <c r="X17" s="410"/>
      <c r="Y17" s="410"/>
      <c r="Z17" s="410"/>
      <c r="AA17" s="410"/>
      <c r="AB17" s="410"/>
      <c r="AC17" s="410"/>
      <c r="AD17" s="410"/>
      <c r="AQ17" s="295"/>
    </row>
    <row r="18" spans="1:43">
      <c r="A18" s="410"/>
      <c r="B18" s="414" t="s">
        <v>618</v>
      </c>
      <c r="C18" s="410" t="s">
        <v>484</v>
      </c>
      <c r="D18" s="410" t="s">
        <v>609</v>
      </c>
      <c r="E18" s="410"/>
      <c r="F18" s="410"/>
      <c r="G18" s="410"/>
      <c r="H18" s="410"/>
      <c r="I18" s="410"/>
      <c r="J18" s="410"/>
      <c r="K18" s="410"/>
      <c r="L18" s="410"/>
      <c r="M18" s="410"/>
      <c r="N18" s="410"/>
      <c r="O18" s="410"/>
      <c r="P18" s="410"/>
      <c r="Q18" s="417">
        <f>'Incremental Rev Req'!I139</f>
        <v>463000</v>
      </c>
      <c r="R18" s="410"/>
      <c r="S18" s="410"/>
      <c r="T18" s="410"/>
      <c r="U18" s="410"/>
      <c r="V18" s="410"/>
      <c r="W18" s="410"/>
      <c r="X18" s="410"/>
      <c r="Y18" s="410"/>
      <c r="Z18" s="410"/>
      <c r="AA18" s="410"/>
      <c r="AB18" s="410"/>
      <c r="AC18" s="410"/>
      <c r="AD18" s="410"/>
      <c r="AQ18" s="295"/>
    </row>
    <row r="19" spans="1:43">
      <c r="A19" s="410"/>
      <c r="B19" s="414" t="s">
        <v>619</v>
      </c>
      <c r="C19" s="410" t="s">
        <v>599</v>
      </c>
      <c r="D19" s="418" t="s">
        <v>608</v>
      </c>
      <c r="E19" s="410"/>
      <c r="F19" s="410"/>
      <c r="G19" s="410"/>
      <c r="H19" s="410"/>
      <c r="I19" s="410"/>
      <c r="J19" s="410"/>
      <c r="K19" s="410"/>
      <c r="L19" s="410"/>
      <c r="M19" s="410"/>
      <c r="N19" s="410"/>
      <c r="O19" s="410"/>
      <c r="P19" s="410"/>
      <c r="Q19" s="417">
        <f>'Incremental Rev Req'!H142</f>
        <v>257326.98916120577</v>
      </c>
      <c r="R19" s="410"/>
      <c r="S19" s="410"/>
      <c r="T19" s="410"/>
      <c r="U19" s="410"/>
      <c r="V19" s="410"/>
      <c r="W19" s="410"/>
      <c r="X19" s="410"/>
      <c r="Y19" s="410"/>
      <c r="Z19" s="410"/>
      <c r="AA19" s="410"/>
      <c r="AB19" s="410"/>
      <c r="AC19" s="410"/>
      <c r="AD19" s="410"/>
      <c r="AQ19" s="295"/>
    </row>
    <row r="20" spans="1:43">
      <c r="A20" s="410"/>
      <c r="B20" s="414"/>
      <c r="C20" s="410"/>
      <c r="D20" s="410"/>
      <c r="E20" s="410"/>
      <c r="F20" s="410"/>
      <c r="G20" s="410"/>
      <c r="H20" s="410"/>
      <c r="I20" s="410"/>
      <c r="J20" s="410"/>
      <c r="K20" s="410"/>
      <c r="L20" s="410"/>
      <c r="M20" s="410"/>
      <c r="N20" s="410"/>
      <c r="O20" s="410"/>
      <c r="P20" s="410"/>
      <c r="Q20" s="417"/>
      <c r="R20" s="410"/>
      <c r="S20" s="410"/>
      <c r="T20" s="410"/>
      <c r="U20" s="410"/>
      <c r="V20" s="410"/>
      <c r="W20" s="410"/>
      <c r="X20" s="410"/>
      <c r="Y20" s="410"/>
      <c r="Z20" s="410"/>
      <c r="AA20" s="410"/>
      <c r="AB20" s="410"/>
      <c r="AC20" s="410"/>
      <c r="AD20" s="410"/>
      <c r="AQ20" s="295"/>
    </row>
    <row r="21" spans="1:43">
      <c r="A21" s="410">
        <v>3</v>
      </c>
      <c r="B21" s="419" t="s">
        <v>353</v>
      </c>
      <c r="C21" s="410"/>
      <c r="D21" s="410"/>
      <c r="E21" s="410"/>
      <c r="F21" s="410"/>
      <c r="G21" s="410"/>
      <c r="H21" s="410"/>
      <c r="I21" s="410"/>
      <c r="J21" s="410"/>
      <c r="K21" s="410"/>
      <c r="L21" s="410"/>
      <c r="M21" s="410"/>
      <c r="N21" s="410"/>
      <c r="O21" s="410"/>
      <c r="P21" s="410"/>
      <c r="Q21" s="141"/>
      <c r="R21" s="410"/>
      <c r="S21" s="410"/>
      <c r="T21" s="410"/>
      <c r="U21" s="410"/>
      <c r="V21" s="410"/>
      <c r="W21" s="410"/>
      <c r="X21" s="410"/>
      <c r="Y21" s="410"/>
      <c r="Z21" s="410"/>
      <c r="AA21" s="410"/>
      <c r="AB21" s="410"/>
      <c r="AC21" s="410"/>
      <c r="AD21" s="410"/>
      <c r="AQ21" s="295"/>
    </row>
    <row r="22" spans="1:43">
      <c r="A22" s="410"/>
      <c r="B22" s="420" t="s">
        <v>347</v>
      </c>
      <c r="C22" s="410" t="str">
        <f t="shared" ref="C22:D26" si="0">C9</f>
        <v>A.22-12-009</v>
      </c>
      <c r="D22" s="410" t="str">
        <f t="shared" si="0"/>
        <v>2022 WMCE</v>
      </c>
      <c r="E22" s="410"/>
      <c r="F22" s="410"/>
      <c r="G22" s="410"/>
      <c r="H22" s="410"/>
      <c r="I22" s="410"/>
      <c r="J22" s="410"/>
      <c r="K22" s="410"/>
      <c r="L22" s="410"/>
      <c r="M22" s="410"/>
      <c r="N22" s="410"/>
      <c r="O22" s="410"/>
      <c r="P22" s="410"/>
      <c r="Q22" s="123">
        <f t="shared" ref="Q22:Q30" si="1">Q9</f>
        <v>211594.4366088032</v>
      </c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</row>
    <row r="23" spans="1:43">
      <c r="A23" s="410"/>
      <c r="B23" s="420" t="s">
        <v>350</v>
      </c>
      <c r="C23" s="415" t="str">
        <f t="shared" si="0"/>
        <v>A.23-12-001</v>
      </c>
      <c r="D23" s="415" t="str">
        <f t="shared" si="0"/>
        <v>2023 WMCE</v>
      </c>
      <c r="E23" s="410"/>
      <c r="F23" s="415"/>
      <c r="G23" s="410"/>
      <c r="H23" s="410"/>
      <c r="I23" s="410"/>
      <c r="J23" s="410"/>
      <c r="K23" s="410"/>
      <c r="L23" s="410"/>
      <c r="M23" s="410"/>
      <c r="N23" s="410"/>
      <c r="O23" s="410"/>
      <c r="P23" s="410"/>
      <c r="Q23" s="123">
        <f t="shared" si="1"/>
        <v>873469.10428748373</v>
      </c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</row>
    <row r="24" spans="1:43">
      <c r="A24" s="410"/>
      <c r="B24" s="420" t="s">
        <v>351</v>
      </c>
      <c r="C24" s="415" t="str">
        <f t="shared" si="0"/>
        <v>A.23-06-008</v>
      </c>
      <c r="D24" s="410" t="str">
        <f t="shared" si="0"/>
        <v>Wildfire Gas and Safety Costs</v>
      </c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123">
        <f t="shared" si="1"/>
        <v>205307.40071701724</v>
      </c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Q24" s="295"/>
    </row>
    <row r="25" spans="1:43">
      <c r="A25" s="410"/>
      <c r="B25" s="420" t="s">
        <v>352</v>
      </c>
      <c r="C25" s="415" t="str">
        <f t="shared" si="0"/>
        <v>A.24-06-013</v>
      </c>
      <c r="D25" s="410" t="str">
        <f t="shared" si="0"/>
        <v>Vegetation Management Securitization</v>
      </c>
      <c r="E25" s="410"/>
      <c r="F25" s="410"/>
      <c r="G25" s="410"/>
      <c r="H25" s="410"/>
      <c r="I25" s="410"/>
      <c r="J25" s="410"/>
      <c r="K25" s="410"/>
      <c r="L25" s="410"/>
      <c r="M25" s="410"/>
      <c r="N25" s="410"/>
      <c r="O25" s="410"/>
      <c r="P25" s="410"/>
      <c r="Q25" s="123">
        <f t="shared" si="1"/>
        <v>319024.97450755164</v>
      </c>
      <c r="R25" s="410"/>
      <c r="S25" s="410"/>
      <c r="T25" s="410"/>
      <c r="U25" s="410"/>
      <c r="V25" s="410"/>
      <c r="W25" s="410"/>
      <c r="X25" s="410"/>
      <c r="Y25" s="410"/>
      <c r="Z25" s="410"/>
      <c r="AA25" s="410"/>
      <c r="AB25" s="410"/>
      <c r="AC25" s="410"/>
      <c r="AD25" s="410"/>
      <c r="AQ25" s="295"/>
    </row>
    <row r="26" spans="1:43">
      <c r="A26" s="410"/>
      <c r="B26" s="420" t="s">
        <v>620</v>
      </c>
      <c r="C26" s="410" t="str">
        <f t="shared" si="0"/>
        <v>A.24-09-015</v>
      </c>
      <c r="D26" s="410" t="str">
        <f t="shared" si="0"/>
        <v>TRRRMA</v>
      </c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123">
        <f t="shared" si="1"/>
        <v>262697.76917727542</v>
      </c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Q26" s="295"/>
    </row>
    <row r="27" spans="1:43">
      <c r="A27" s="410"/>
      <c r="B27" s="420" t="s">
        <v>501</v>
      </c>
      <c r="C27" s="410" t="s">
        <v>514</v>
      </c>
      <c r="D27" s="410" t="s">
        <v>513</v>
      </c>
      <c r="E27" s="410"/>
      <c r="F27" s="410"/>
      <c r="G27" s="410"/>
      <c r="H27" s="410"/>
      <c r="I27" s="410"/>
      <c r="J27" s="410"/>
      <c r="K27" s="410"/>
      <c r="L27" s="410"/>
      <c r="M27" s="410"/>
      <c r="N27" s="410"/>
      <c r="O27" s="410"/>
      <c r="P27" s="410"/>
      <c r="Q27" s="123">
        <f t="shared" si="1"/>
        <v>170072.39544802136</v>
      </c>
      <c r="R27" s="410"/>
      <c r="S27" s="410"/>
      <c r="T27" s="410"/>
      <c r="U27" s="410"/>
      <c r="V27" s="410"/>
      <c r="W27" s="410"/>
      <c r="X27" s="410"/>
      <c r="Y27" s="410"/>
      <c r="Z27" s="410"/>
      <c r="AA27" s="410"/>
      <c r="AB27" s="410"/>
      <c r="AC27" s="410"/>
      <c r="AD27" s="410"/>
      <c r="AQ27" s="295"/>
    </row>
    <row r="28" spans="1:43">
      <c r="A28" s="410"/>
      <c r="B28" s="420" t="s">
        <v>519</v>
      </c>
      <c r="C28" s="410" t="s">
        <v>600</v>
      </c>
      <c r="D28" s="416" t="s">
        <v>597</v>
      </c>
      <c r="E28" s="410"/>
      <c r="F28" s="410"/>
      <c r="G28" s="410"/>
      <c r="H28" s="410"/>
      <c r="I28" s="410"/>
      <c r="J28" s="410"/>
      <c r="K28" s="410"/>
      <c r="L28" s="410"/>
      <c r="M28" s="410"/>
      <c r="N28" s="410"/>
      <c r="O28" s="410"/>
      <c r="P28" s="410"/>
      <c r="Q28" s="123">
        <f t="shared" si="1"/>
        <v>351252.5866053538</v>
      </c>
      <c r="R28" s="410"/>
      <c r="S28" s="410"/>
      <c r="T28" s="410"/>
      <c r="U28" s="410"/>
      <c r="V28" s="410"/>
      <c r="W28" s="410"/>
      <c r="X28" s="410"/>
      <c r="Y28" s="410"/>
      <c r="Z28" s="410"/>
      <c r="AA28" s="410"/>
      <c r="AB28" s="410"/>
      <c r="AC28" s="410"/>
      <c r="AD28" s="410"/>
      <c r="AQ28" s="295"/>
    </row>
    <row r="29" spans="1:43">
      <c r="A29" s="410"/>
      <c r="B29" s="414" t="s">
        <v>520</v>
      </c>
      <c r="C29" s="410" t="s">
        <v>614</v>
      </c>
      <c r="D29" s="410" t="s">
        <v>605</v>
      </c>
      <c r="E29" s="410"/>
      <c r="F29" s="410"/>
      <c r="G29" s="410"/>
      <c r="H29" s="410"/>
      <c r="I29" s="410"/>
      <c r="J29" s="410"/>
      <c r="K29" s="410"/>
      <c r="L29" s="410"/>
      <c r="M29" s="410"/>
      <c r="N29" s="410"/>
      <c r="O29" s="410"/>
      <c r="P29" s="410"/>
      <c r="Q29" s="123">
        <f t="shared" si="1"/>
        <v>2118724.3605407039</v>
      </c>
      <c r="R29" s="410"/>
      <c r="S29" s="410"/>
      <c r="T29" s="410"/>
      <c r="U29" s="410"/>
      <c r="V29" s="410"/>
      <c r="W29" s="410"/>
      <c r="X29" s="410"/>
      <c r="Y29" s="410"/>
      <c r="Z29" s="410"/>
      <c r="AA29" s="410"/>
      <c r="AB29" s="410"/>
      <c r="AC29" s="410"/>
      <c r="AD29" s="410"/>
      <c r="AQ29" s="295"/>
    </row>
    <row r="30" spans="1:43">
      <c r="A30" s="410"/>
      <c r="B30" s="414" t="s">
        <v>521</v>
      </c>
      <c r="C30" s="410" t="s">
        <v>612</v>
      </c>
      <c r="D30" s="410" t="s">
        <v>606</v>
      </c>
      <c r="E30" s="410"/>
      <c r="F30" s="410"/>
      <c r="G30" s="410"/>
      <c r="H30" s="410"/>
      <c r="I30" s="410"/>
      <c r="J30" s="410"/>
      <c r="K30" s="410"/>
      <c r="L30" s="410"/>
      <c r="M30" s="410"/>
      <c r="N30" s="410"/>
      <c r="O30" s="410"/>
      <c r="P30" s="410"/>
      <c r="Q30" s="123">
        <f t="shared" si="1"/>
        <v>10944835.195781427</v>
      </c>
      <c r="R30" s="410"/>
      <c r="S30" s="410"/>
      <c r="T30" s="410"/>
      <c r="U30" s="410"/>
      <c r="V30" s="410"/>
      <c r="W30" s="410"/>
      <c r="X30" s="410"/>
      <c r="Y30" s="410"/>
      <c r="Z30" s="410"/>
      <c r="AA30" s="410"/>
      <c r="AB30" s="410"/>
      <c r="AC30" s="410"/>
      <c r="AD30" s="410"/>
      <c r="AQ30" s="295"/>
    </row>
    <row r="31" spans="1:43">
      <c r="A31" s="410"/>
      <c r="B31" s="410"/>
      <c r="C31" s="410"/>
      <c r="D31" s="410"/>
      <c r="E31" s="410"/>
      <c r="F31" s="410"/>
      <c r="G31" s="410"/>
      <c r="H31" s="410"/>
      <c r="I31" s="410"/>
      <c r="J31" s="410"/>
      <c r="K31" s="410"/>
      <c r="L31" s="410"/>
      <c r="M31" s="410"/>
      <c r="N31" s="410"/>
      <c r="O31" s="410"/>
      <c r="P31" s="410"/>
      <c r="Q31" s="141"/>
      <c r="R31" s="410"/>
      <c r="S31" s="410"/>
      <c r="T31" s="410"/>
      <c r="U31" s="410"/>
      <c r="V31" s="410"/>
      <c r="W31" s="410"/>
      <c r="X31" s="410"/>
      <c r="Y31" s="410"/>
      <c r="Z31" s="410"/>
      <c r="AA31" s="410"/>
      <c r="AB31" s="410"/>
      <c r="AC31" s="410"/>
      <c r="AD31" s="410"/>
      <c r="AQ31" s="295"/>
    </row>
    <row r="32" spans="1:43">
      <c r="A32" s="410"/>
      <c r="B32" s="410"/>
      <c r="C32" s="410"/>
      <c r="D32" s="410"/>
      <c r="E32" s="410"/>
      <c r="F32" s="410"/>
      <c r="G32" s="410"/>
      <c r="H32" s="410"/>
      <c r="I32" s="410"/>
      <c r="J32" s="410"/>
      <c r="K32" s="410"/>
      <c r="L32" s="410"/>
      <c r="M32" s="410"/>
      <c r="N32" s="410"/>
      <c r="O32" s="410"/>
      <c r="P32" s="410"/>
      <c r="Q32" s="141"/>
      <c r="R32" s="410"/>
      <c r="S32" s="410"/>
      <c r="T32" s="410"/>
      <c r="U32" s="410"/>
      <c r="V32" s="410"/>
      <c r="W32" s="410"/>
      <c r="X32" s="410"/>
      <c r="Y32" s="410"/>
      <c r="Z32" s="410"/>
      <c r="AA32" s="410"/>
      <c r="AB32" s="410"/>
      <c r="AC32" s="410"/>
      <c r="AD32" s="410"/>
      <c r="AQ32" s="295"/>
    </row>
    <row r="33" spans="1:43">
      <c r="A33" s="410">
        <v>4</v>
      </c>
      <c r="B33" s="410" t="s">
        <v>354</v>
      </c>
      <c r="C33" s="410"/>
      <c r="D33" s="410"/>
      <c r="E33" s="410"/>
      <c r="F33" s="410"/>
      <c r="G33" s="410"/>
      <c r="H33" s="410"/>
      <c r="I33" s="410"/>
      <c r="J33" s="410"/>
      <c r="K33" s="410"/>
      <c r="L33" s="410"/>
      <c r="M33" s="410"/>
      <c r="N33" s="410"/>
      <c r="O33" s="410"/>
      <c r="P33" s="410"/>
      <c r="Q33" s="141"/>
      <c r="R33" s="410"/>
      <c r="S33" s="410"/>
      <c r="T33" s="410"/>
      <c r="U33" s="410"/>
      <c r="V33" s="410"/>
      <c r="W33" s="410"/>
      <c r="X33" s="410"/>
      <c r="Y33" s="410"/>
      <c r="Z33" s="410"/>
      <c r="AA33" s="410"/>
      <c r="AB33" s="410"/>
      <c r="AC33" s="410"/>
      <c r="AD33" s="410"/>
      <c r="AQ33" s="295"/>
    </row>
    <row r="34" spans="1:43">
      <c r="A34" s="410"/>
      <c r="B34" s="420" t="s">
        <v>347</v>
      </c>
      <c r="C34" s="415" t="str">
        <f>'[16]Incremental Rev Req'!B122</f>
        <v>A.24-03-011</v>
      </c>
      <c r="D34" s="415" t="str">
        <f>'[16]Incremental Rev Req'!A122</f>
        <v>Gas AMI</v>
      </c>
      <c r="E34" s="410"/>
      <c r="F34" s="410"/>
      <c r="G34" s="410"/>
      <c r="H34" s="410"/>
      <c r="I34" s="410"/>
      <c r="J34" s="410"/>
      <c r="K34" s="410"/>
      <c r="L34" s="410"/>
      <c r="M34" s="410"/>
      <c r="N34" s="410"/>
      <c r="O34" s="410"/>
      <c r="P34" s="410"/>
      <c r="Q34" s="417">
        <f>SUM('Incremental Rev Req'!G112:G113)</f>
        <v>21157.677863279772</v>
      </c>
      <c r="R34" s="410"/>
      <c r="S34" s="410"/>
      <c r="T34" s="410"/>
      <c r="U34" s="410"/>
      <c r="V34" s="410"/>
      <c r="W34" s="410"/>
      <c r="X34" s="410"/>
      <c r="Y34" s="410"/>
      <c r="Z34" s="410"/>
      <c r="AA34" s="410"/>
      <c r="AB34" s="410"/>
      <c r="AC34" s="410"/>
      <c r="AD34" s="410"/>
      <c r="AQ34" s="295"/>
    </row>
    <row r="35" spans="1:43">
      <c r="A35" s="410"/>
      <c r="B35" s="414" t="s">
        <v>352</v>
      </c>
      <c r="C35" s="415" t="s">
        <v>509</v>
      </c>
      <c r="D35" s="410" t="s">
        <v>512</v>
      </c>
      <c r="E35" s="410"/>
      <c r="F35" s="410"/>
      <c r="G35" s="410"/>
      <c r="H35" s="410"/>
      <c r="I35" s="410"/>
      <c r="J35" s="410"/>
      <c r="K35" s="410"/>
      <c r="L35" s="410"/>
      <c r="M35" s="410"/>
      <c r="N35" s="410"/>
      <c r="O35" s="410"/>
      <c r="P35" s="410"/>
      <c r="Q35" s="417">
        <f>SUM('Incremental Rev Req'!H120:H121)</f>
        <v>45193.242026227585</v>
      </c>
      <c r="R35" s="410"/>
      <c r="S35" s="410"/>
      <c r="T35" s="410"/>
      <c r="U35" s="410"/>
      <c r="V35" s="410"/>
      <c r="W35" s="410"/>
      <c r="X35" s="410"/>
      <c r="Y35" s="410"/>
      <c r="Z35" s="410"/>
      <c r="AA35" s="410"/>
      <c r="AB35" s="410"/>
      <c r="AC35" s="410"/>
      <c r="AD35" s="410"/>
    </row>
    <row r="36" spans="1:43">
      <c r="A36" s="410"/>
      <c r="B36" s="414"/>
      <c r="C36" s="415"/>
      <c r="D36" s="410"/>
      <c r="E36" s="410"/>
      <c r="F36" s="410"/>
      <c r="G36" s="410"/>
      <c r="H36" s="410"/>
      <c r="I36" s="410"/>
      <c r="J36" s="410"/>
      <c r="K36" s="410"/>
      <c r="L36" s="410"/>
      <c r="M36" s="410"/>
      <c r="N36" s="410"/>
      <c r="O36" s="410"/>
      <c r="P36" s="410"/>
      <c r="Q36" s="421"/>
      <c r="R36" s="410"/>
      <c r="S36" s="410"/>
      <c r="T36" s="410"/>
      <c r="U36" s="410"/>
      <c r="V36" s="410"/>
      <c r="W36" s="410"/>
      <c r="X36" s="410"/>
      <c r="Y36" s="410"/>
      <c r="Z36" s="410"/>
      <c r="AA36" s="410"/>
      <c r="AB36" s="410"/>
      <c r="AC36" s="410"/>
      <c r="AD36" s="410"/>
      <c r="AQ36" s="295"/>
    </row>
    <row r="37" spans="1:43">
      <c r="A37" s="410"/>
      <c r="B37" s="414"/>
      <c r="C37" s="415"/>
      <c r="D37" s="410"/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21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Q37" s="295"/>
    </row>
    <row r="38" spans="1:43" ht="15" customHeight="1">
      <c r="A38" s="410">
        <v>5</v>
      </c>
      <c r="B38" s="422" t="s">
        <v>355</v>
      </c>
      <c r="C38" s="422"/>
      <c r="D38" s="422"/>
      <c r="E38" s="422"/>
      <c r="F38" s="422"/>
      <c r="G38" s="422"/>
      <c r="H38" s="422"/>
      <c r="I38" s="422"/>
      <c r="J38" s="422"/>
      <c r="K38" s="422"/>
      <c r="L38" s="422"/>
      <c r="M38" s="422"/>
      <c r="N38" s="422"/>
      <c r="O38" s="422"/>
      <c r="P38" s="422"/>
      <c r="Q38" s="141"/>
      <c r="R38" s="410"/>
      <c r="S38" s="410"/>
      <c r="T38" s="410"/>
      <c r="U38" s="410"/>
      <c r="V38" s="410"/>
      <c r="W38" s="410"/>
      <c r="X38" s="410"/>
      <c r="Y38" s="410"/>
      <c r="Z38" s="410"/>
      <c r="AA38" s="410"/>
      <c r="AB38" s="410"/>
      <c r="AC38" s="410"/>
      <c r="AD38" s="410"/>
      <c r="AQ38" s="295"/>
    </row>
    <row r="39" spans="1:43" ht="15" customHeight="1">
      <c r="A39" s="410"/>
      <c r="B39" s="420" t="s">
        <v>347</v>
      </c>
      <c r="C39" s="420" t="s">
        <v>621</v>
      </c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3"/>
      <c r="P39" s="423"/>
      <c r="Q39" s="141">
        <v>19670607.087141689</v>
      </c>
      <c r="R39" s="410"/>
      <c r="S39" s="410"/>
      <c r="T39" s="410"/>
      <c r="U39" s="410"/>
      <c r="V39" s="410"/>
      <c r="W39" s="410"/>
      <c r="X39" s="410"/>
      <c r="Y39" s="410"/>
      <c r="Z39" s="410"/>
      <c r="AA39" s="410"/>
      <c r="AB39" s="410"/>
      <c r="AC39" s="410"/>
      <c r="AD39" s="410"/>
      <c r="AQ39" s="295"/>
    </row>
    <row r="40" spans="1:43">
      <c r="A40" s="410"/>
      <c r="B40" s="420" t="s">
        <v>350</v>
      </c>
      <c r="C40" s="420" t="s">
        <v>356</v>
      </c>
      <c r="D40" s="410"/>
      <c r="E40" s="410"/>
      <c r="F40" s="410"/>
      <c r="G40" s="410"/>
      <c r="H40" s="410"/>
      <c r="I40" s="410"/>
      <c r="J40" s="410"/>
      <c r="K40" s="410"/>
      <c r="L40" s="410"/>
      <c r="M40" s="410"/>
      <c r="N40" s="410"/>
      <c r="O40" s="410"/>
      <c r="P40" s="410"/>
      <c r="Q40" s="141">
        <f>'Incremental Rev Req'!S120</f>
        <v>17524591.756166365</v>
      </c>
      <c r="R40" s="410"/>
      <c r="S40" s="410"/>
      <c r="T40" s="410"/>
      <c r="U40" s="410"/>
      <c r="V40" s="410"/>
      <c r="W40" s="410"/>
      <c r="X40" s="410"/>
      <c r="Y40" s="410"/>
      <c r="Z40" s="410"/>
      <c r="AA40" s="410"/>
      <c r="AB40" s="410"/>
      <c r="AC40" s="410"/>
      <c r="AD40" s="410"/>
      <c r="AQ40" s="295"/>
    </row>
    <row r="41" spans="1:43">
      <c r="A41" s="410"/>
      <c r="B41" s="420" t="s">
        <v>351</v>
      </c>
      <c r="C41" s="420" t="s">
        <v>360</v>
      </c>
      <c r="D41" s="410"/>
      <c r="E41" s="410"/>
      <c r="F41" s="410"/>
      <c r="G41" s="410"/>
      <c r="H41" s="410"/>
      <c r="I41" s="410"/>
      <c r="J41" s="410"/>
      <c r="K41" s="410"/>
      <c r="L41" s="410"/>
      <c r="M41" s="410"/>
      <c r="N41" s="410"/>
      <c r="O41" s="410"/>
      <c r="P41" s="410"/>
      <c r="Q41" s="141">
        <f>'Incremental Rev Req'!T120</f>
        <v>19009392.114864517</v>
      </c>
      <c r="R41" s="410"/>
      <c r="S41" s="410"/>
      <c r="T41" s="410"/>
      <c r="U41" s="410"/>
      <c r="V41" s="410"/>
      <c r="W41" s="410"/>
      <c r="X41" s="410"/>
      <c r="Y41" s="410"/>
      <c r="Z41" s="410"/>
      <c r="AA41" s="410"/>
      <c r="AB41" s="410"/>
      <c r="AC41" s="410"/>
      <c r="AD41" s="410"/>
    </row>
    <row r="42" spans="1:43">
      <c r="A42" s="410"/>
      <c r="B42" s="420" t="s">
        <v>352</v>
      </c>
      <c r="C42" s="420" t="s">
        <v>462</v>
      </c>
      <c r="D42" s="410"/>
      <c r="E42" s="410"/>
      <c r="F42" s="410"/>
      <c r="G42" s="410"/>
      <c r="H42" s="410"/>
      <c r="I42" s="410"/>
      <c r="J42" s="410"/>
      <c r="K42" s="410"/>
      <c r="L42" s="410"/>
      <c r="M42" s="410"/>
      <c r="N42" s="410"/>
      <c r="O42" s="410"/>
      <c r="P42" s="410"/>
      <c r="Q42" s="141">
        <f>'Incremental Rev Req'!U120</f>
        <v>19436320.937573668</v>
      </c>
      <c r="R42" s="410"/>
      <c r="S42" s="410"/>
      <c r="T42" s="410"/>
      <c r="U42" s="410"/>
      <c r="V42" s="410"/>
      <c r="W42" s="410"/>
      <c r="X42" s="410"/>
      <c r="Y42" s="410"/>
      <c r="Z42" s="410"/>
      <c r="AA42" s="410"/>
      <c r="AB42" s="410"/>
      <c r="AC42" s="410"/>
      <c r="AD42" s="410"/>
    </row>
    <row r="43" spans="1:43">
      <c r="A43" s="410"/>
      <c r="B43" s="420" t="s">
        <v>620</v>
      </c>
      <c r="C43" s="420" t="s">
        <v>590</v>
      </c>
      <c r="D43" s="410"/>
      <c r="E43" s="410"/>
      <c r="F43" s="410"/>
      <c r="G43" s="410"/>
      <c r="H43" s="410"/>
      <c r="I43" s="410"/>
      <c r="J43" s="410"/>
      <c r="K43" s="410"/>
      <c r="L43" s="410"/>
      <c r="M43" s="410"/>
      <c r="N43" s="410"/>
      <c r="O43" s="410"/>
      <c r="P43" s="410"/>
      <c r="Q43" s="141">
        <f>'Incremental Rev Req'!V120</f>
        <v>20000399.232812695</v>
      </c>
      <c r="R43" s="410"/>
      <c r="S43" s="410"/>
      <c r="T43" s="410"/>
      <c r="U43" s="410"/>
      <c r="V43" s="410"/>
      <c r="W43" s="410"/>
      <c r="X43" s="410"/>
      <c r="Y43" s="410"/>
      <c r="Z43" s="410"/>
      <c r="AA43" s="410"/>
      <c r="AB43" s="410"/>
      <c r="AC43" s="410"/>
      <c r="AD43" s="410"/>
    </row>
    <row r="44" spans="1:43">
      <c r="A44" s="410"/>
      <c r="B44" s="410"/>
      <c r="C44" s="410"/>
      <c r="D44" s="410"/>
      <c r="E44" s="410"/>
      <c r="F44" s="410"/>
      <c r="G44" s="410"/>
      <c r="H44" s="410"/>
      <c r="I44" s="410"/>
      <c r="J44" s="410"/>
      <c r="K44" s="410"/>
      <c r="L44" s="410"/>
      <c r="M44" s="410"/>
      <c r="N44" s="410"/>
      <c r="O44" s="410"/>
      <c r="P44" s="410"/>
      <c r="Q44" s="410"/>
      <c r="R44" s="424"/>
      <c r="S44" s="424"/>
      <c r="T44" s="424"/>
      <c r="U44" s="410"/>
      <c r="V44" s="410"/>
      <c r="W44" s="410"/>
      <c r="X44" s="410"/>
      <c r="Y44" s="410"/>
      <c r="Z44" s="410"/>
      <c r="AA44" s="410"/>
      <c r="AB44" s="423"/>
      <c r="AC44" s="410"/>
      <c r="AD44" s="410"/>
    </row>
    <row r="45" spans="1:43">
      <c r="A45" s="410">
        <v>6</v>
      </c>
      <c r="B45" s="425" t="s">
        <v>357</v>
      </c>
      <c r="C45" s="425"/>
      <c r="D45" s="425"/>
      <c r="E45" s="425"/>
      <c r="F45" s="425"/>
      <c r="G45" s="425"/>
      <c r="H45" s="425"/>
      <c r="I45" s="425"/>
      <c r="J45" s="425"/>
      <c r="K45" s="425"/>
      <c r="L45" s="425"/>
      <c r="M45" s="425"/>
      <c r="N45" s="425"/>
      <c r="O45" s="425"/>
      <c r="P45" s="410"/>
      <c r="Q45" s="410"/>
      <c r="R45" s="426" t="s">
        <v>358</v>
      </c>
      <c r="S45" s="411"/>
      <c r="T45" s="410"/>
      <c r="U45" s="410"/>
      <c r="V45" s="410"/>
      <c r="W45" s="410"/>
      <c r="X45" s="410"/>
      <c r="Y45" s="410"/>
      <c r="Z45" s="410"/>
      <c r="AA45" s="410"/>
      <c r="AB45" s="410"/>
      <c r="AC45" s="410"/>
      <c r="AD45" s="410"/>
      <c r="AQ45" s="231"/>
    </row>
    <row r="46" spans="1:43">
      <c r="A46" s="410"/>
      <c r="B46" s="420" t="s">
        <v>347</v>
      </c>
      <c r="C46" s="420" t="s">
        <v>621</v>
      </c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10"/>
      <c r="Q46" s="410"/>
      <c r="R46" s="428">
        <v>36.469043203142988</v>
      </c>
      <c r="S46" s="411"/>
      <c r="T46" s="410"/>
      <c r="U46" s="410"/>
      <c r="V46" s="410"/>
      <c r="W46" s="410"/>
      <c r="X46" s="410"/>
      <c r="Y46" s="410"/>
      <c r="Z46" s="410"/>
      <c r="AA46" s="410"/>
      <c r="AB46" s="410"/>
      <c r="AC46" s="410"/>
      <c r="AD46" s="410"/>
      <c r="AQ46" s="231"/>
    </row>
    <row r="47" spans="1:43">
      <c r="A47" s="410"/>
      <c r="B47" s="420" t="s">
        <v>350</v>
      </c>
      <c r="C47" s="420" t="str">
        <f>C40</f>
        <v>YE 2025</v>
      </c>
      <c r="D47" s="410"/>
      <c r="E47" s="410"/>
      <c r="F47" s="410"/>
      <c r="G47" s="410"/>
      <c r="H47" s="410"/>
      <c r="I47" s="410"/>
      <c r="J47" s="410"/>
      <c r="K47" s="410"/>
      <c r="L47" s="410"/>
      <c r="M47" s="410"/>
      <c r="N47" s="410"/>
      <c r="O47" s="410"/>
      <c r="P47" s="410"/>
      <c r="Q47" s="410"/>
      <c r="R47" s="428">
        <v>32.994075301076329</v>
      </c>
      <c r="S47" s="428"/>
      <c r="T47" s="410"/>
      <c r="U47" s="410"/>
      <c r="V47" s="410"/>
      <c r="W47" s="410"/>
      <c r="X47" s="410"/>
      <c r="Y47" s="410"/>
      <c r="Z47" s="410"/>
      <c r="AA47" s="410"/>
      <c r="AB47" s="410"/>
      <c r="AC47" s="410"/>
      <c r="AD47" s="410"/>
      <c r="AQ47" s="231"/>
    </row>
    <row r="48" spans="1:43">
      <c r="A48" s="410"/>
      <c r="B48" s="420" t="s">
        <v>351</v>
      </c>
      <c r="C48" s="420" t="str">
        <f>C41</f>
        <v>YE 2026</v>
      </c>
      <c r="D48" s="410"/>
      <c r="E48" s="410"/>
      <c r="F48" s="410"/>
      <c r="G48" s="410"/>
      <c r="H48" s="410"/>
      <c r="I48" s="410"/>
      <c r="J48" s="410"/>
      <c r="K48" s="410"/>
      <c r="L48" s="410"/>
      <c r="M48" s="410"/>
      <c r="N48" s="410"/>
      <c r="O48" s="410"/>
      <c r="P48" s="410"/>
      <c r="Q48" s="410"/>
      <c r="R48" s="428">
        <v>33.023026478406763</v>
      </c>
      <c r="S48" s="428"/>
      <c r="T48" s="410"/>
      <c r="U48" s="410"/>
      <c r="V48" s="410"/>
      <c r="W48" s="410"/>
      <c r="X48" s="410"/>
      <c r="Y48" s="410"/>
      <c r="Z48" s="410"/>
      <c r="AA48" s="410"/>
      <c r="AB48" s="410"/>
      <c r="AC48" s="410"/>
      <c r="AD48" s="410"/>
      <c r="AQ48" s="231"/>
    </row>
    <row r="49" spans="1:46">
      <c r="A49" s="410"/>
      <c r="B49" s="420" t="s">
        <v>352</v>
      </c>
      <c r="C49" s="420" t="str">
        <f>C42</f>
        <v>YE 2027</v>
      </c>
      <c r="D49" s="410"/>
      <c r="E49" s="410"/>
      <c r="F49" s="410"/>
      <c r="G49" s="410"/>
      <c r="H49" s="410"/>
      <c r="I49" s="410"/>
      <c r="J49" s="410"/>
      <c r="K49" s="410"/>
      <c r="L49" s="410"/>
      <c r="M49" s="410"/>
      <c r="N49" s="410"/>
      <c r="O49" s="410"/>
      <c r="P49" s="410"/>
      <c r="Q49" s="410"/>
      <c r="R49" s="428">
        <v>33.554566480926965</v>
      </c>
      <c r="S49" s="428"/>
      <c r="T49" s="410"/>
      <c r="U49" s="410"/>
      <c r="V49" s="410"/>
      <c r="W49" s="410"/>
      <c r="X49" s="410"/>
      <c r="Y49" s="410"/>
      <c r="Z49" s="410"/>
      <c r="AA49" s="410"/>
      <c r="AB49" s="410"/>
      <c r="AC49" s="410"/>
      <c r="AD49" s="410"/>
      <c r="AQ49" s="231"/>
    </row>
    <row r="50" spans="1:46">
      <c r="A50" s="410"/>
      <c r="B50" s="420" t="s">
        <v>620</v>
      </c>
      <c r="C50" s="420" t="str">
        <f>C43</f>
        <v>YE 2028</v>
      </c>
      <c r="D50" s="410"/>
      <c r="E50" s="410"/>
      <c r="F50" s="410"/>
      <c r="G50" s="410"/>
      <c r="H50" s="410"/>
      <c r="I50" s="410"/>
      <c r="J50" s="410"/>
      <c r="K50" s="410"/>
      <c r="L50" s="410"/>
      <c r="M50" s="410"/>
      <c r="N50" s="410"/>
      <c r="O50" s="410"/>
      <c r="P50" s="410"/>
      <c r="Q50" s="410"/>
      <c r="R50" s="428">
        <v>34.343850324029226</v>
      </c>
      <c r="S50" s="428"/>
      <c r="T50" s="410"/>
      <c r="U50" s="410"/>
      <c r="V50" s="410"/>
      <c r="W50" s="410"/>
      <c r="X50" s="410"/>
      <c r="Y50" s="410"/>
      <c r="Z50" s="410"/>
      <c r="AA50" s="410"/>
      <c r="AB50" s="410"/>
      <c r="AC50" s="410"/>
      <c r="AD50" s="410"/>
    </row>
    <row r="51" spans="1:46">
      <c r="A51" s="410"/>
      <c r="B51" s="410"/>
      <c r="C51" s="410"/>
      <c r="D51" s="410"/>
      <c r="E51" s="410"/>
      <c r="F51" s="410"/>
      <c r="G51" s="410"/>
      <c r="H51" s="410"/>
      <c r="I51" s="410"/>
      <c r="J51" s="410"/>
      <c r="K51" s="410"/>
      <c r="L51" s="410"/>
      <c r="M51" s="410"/>
      <c r="N51" s="410"/>
      <c r="O51" s="410"/>
      <c r="P51" s="410"/>
      <c r="Q51" s="410"/>
      <c r="R51" s="410"/>
      <c r="S51" s="410"/>
      <c r="T51" s="410"/>
      <c r="U51" s="410"/>
      <c r="V51" s="410"/>
      <c r="W51" s="410"/>
      <c r="X51" s="410"/>
      <c r="Y51" s="410"/>
      <c r="Z51" s="410"/>
      <c r="AA51" s="410"/>
      <c r="AB51" s="410"/>
      <c r="AC51" s="410"/>
      <c r="AD51" s="410"/>
    </row>
    <row r="52" spans="1:46">
      <c r="A52" s="410">
        <v>7</v>
      </c>
      <c r="B52" s="427" t="s">
        <v>359</v>
      </c>
      <c r="C52" s="410"/>
      <c r="D52" s="410"/>
      <c r="E52" s="410"/>
      <c r="F52" s="410"/>
      <c r="G52" s="410"/>
      <c r="H52" s="410"/>
      <c r="I52" s="410"/>
      <c r="J52" s="410"/>
      <c r="K52" s="410"/>
      <c r="L52" s="410"/>
      <c r="M52" s="410"/>
      <c r="N52" s="410"/>
      <c r="O52" s="410"/>
      <c r="P52" s="410"/>
      <c r="Q52" s="410"/>
      <c r="R52" s="410"/>
      <c r="S52" s="426" t="s">
        <v>49</v>
      </c>
      <c r="T52" s="426" t="s">
        <v>50</v>
      </c>
      <c r="U52" s="410"/>
      <c r="V52" s="410"/>
      <c r="W52" s="410"/>
      <c r="X52" s="410"/>
      <c r="Y52" s="410"/>
      <c r="Z52" s="410"/>
      <c r="AA52" s="410"/>
      <c r="AB52" s="410"/>
      <c r="AC52" s="410"/>
      <c r="AD52" s="410"/>
    </row>
    <row r="53" spans="1:46">
      <c r="A53" s="410"/>
      <c r="B53" s="420" t="s">
        <v>347</v>
      </c>
      <c r="C53" s="420" t="s">
        <v>621</v>
      </c>
      <c r="D53" s="410"/>
      <c r="E53" s="410"/>
      <c r="F53" s="410"/>
      <c r="G53" s="410"/>
      <c r="H53" s="410"/>
      <c r="I53" s="410"/>
      <c r="J53" s="410"/>
      <c r="K53" s="410"/>
      <c r="L53" s="410"/>
      <c r="M53" s="410"/>
      <c r="N53" s="410"/>
      <c r="O53" s="410"/>
      <c r="P53" s="410"/>
      <c r="Q53" s="410"/>
      <c r="R53" s="410"/>
      <c r="S53" s="429">
        <v>214.93427440338925</v>
      </c>
      <c r="T53" s="429">
        <v>128.6731707771566</v>
      </c>
      <c r="U53" s="410"/>
      <c r="V53" s="430"/>
      <c r="W53" s="430"/>
      <c r="X53" s="410"/>
      <c r="Y53" s="410"/>
      <c r="Z53" s="410"/>
      <c r="AA53" s="410"/>
      <c r="AB53" s="410"/>
      <c r="AC53" s="410"/>
      <c r="AD53" s="410"/>
    </row>
    <row r="54" spans="1:46">
      <c r="A54" s="410"/>
      <c r="B54" s="420" t="s">
        <v>350</v>
      </c>
      <c r="C54" s="420" t="str">
        <f>C40</f>
        <v>YE 2025</v>
      </c>
      <c r="D54" s="420"/>
      <c r="E54" s="420"/>
      <c r="F54" s="420"/>
      <c r="G54" s="420"/>
      <c r="H54" s="420"/>
      <c r="I54" s="410"/>
      <c r="J54" s="410"/>
      <c r="K54" s="410"/>
      <c r="L54" s="410"/>
      <c r="M54" s="410"/>
      <c r="N54" s="410"/>
      <c r="O54" s="410"/>
      <c r="P54" s="410"/>
      <c r="Q54" s="410"/>
      <c r="R54" s="410"/>
      <c r="S54" s="429">
        <v>196.77524581286059</v>
      </c>
      <c r="T54" s="429">
        <v>117.48719607260325</v>
      </c>
      <c r="U54" s="410"/>
      <c r="V54" s="430"/>
      <c r="W54" s="430"/>
      <c r="X54" s="430"/>
      <c r="Y54" s="430"/>
      <c r="Z54" s="410"/>
      <c r="AA54" s="410"/>
      <c r="AB54" s="410"/>
      <c r="AC54" s="410"/>
      <c r="AD54" s="410"/>
    </row>
    <row r="55" spans="1:46">
      <c r="A55" s="410"/>
      <c r="B55" s="420" t="s">
        <v>351</v>
      </c>
      <c r="C55" s="420" t="str">
        <f>C41</f>
        <v>YE 2026</v>
      </c>
      <c r="D55" s="420"/>
      <c r="E55" s="420"/>
      <c r="F55" s="420"/>
      <c r="G55" s="420"/>
      <c r="H55" s="420"/>
      <c r="I55" s="410"/>
      <c r="J55" s="410"/>
      <c r="K55" s="410"/>
      <c r="L55" s="410"/>
      <c r="M55" s="410"/>
      <c r="N55" s="410"/>
      <c r="O55" s="410"/>
      <c r="P55" s="410"/>
      <c r="Q55" s="410"/>
      <c r="R55" s="410"/>
      <c r="S55" s="429">
        <v>197.26965464913323</v>
      </c>
      <c r="T55" s="429">
        <v>117.79175227221947</v>
      </c>
      <c r="U55" s="410"/>
      <c r="V55" s="410"/>
      <c r="W55" s="410"/>
      <c r="X55" s="410"/>
      <c r="Y55" s="410"/>
      <c r="Z55" s="410"/>
      <c r="AA55" s="410"/>
      <c r="AB55" s="410"/>
      <c r="AC55" s="410"/>
      <c r="AD55" s="410"/>
    </row>
    <row r="56" spans="1:46">
      <c r="A56" s="410"/>
      <c r="B56" s="420" t="s">
        <v>352</v>
      </c>
      <c r="C56" s="420" t="str">
        <f>C42</f>
        <v>YE 2027</v>
      </c>
      <c r="D56" s="420"/>
      <c r="E56" s="420"/>
      <c r="F56" s="420"/>
      <c r="G56" s="420"/>
      <c r="H56" s="420"/>
      <c r="I56" s="410"/>
      <c r="J56" s="410"/>
      <c r="K56" s="410"/>
      <c r="L56" s="410"/>
      <c r="M56" s="410"/>
      <c r="N56" s="410"/>
      <c r="O56" s="410"/>
      <c r="P56" s="410"/>
      <c r="Q56" s="410"/>
      <c r="R56" s="410"/>
      <c r="S56" s="429">
        <v>200.42313162462187</v>
      </c>
      <c r="T56" s="429">
        <v>119.73429636279963</v>
      </c>
      <c r="U56" s="410"/>
      <c r="V56" s="410"/>
      <c r="W56" s="410"/>
      <c r="X56" s="410"/>
      <c r="Y56" s="410"/>
      <c r="Z56" s="410"/>
      <c r="AA56" s="410"/>
      <c r="AB56" s="410"/>
      <c r="AC56" s="410"/>
      <c r="AD56" s="410"/>
    </row>
    <row r="57" spans="1:46">
      <c r="A57" s="410"/>
      <c r="B57" s="420" t="s">
        <v>620</v>
      </c>
      <c r="C57" s="420" t="str">
        <f>C43</f>
        <v>YE 2028</v>
      </c>
      <c r="D57" s="420"/>
      <c r="E57" s="420"/>
      <c r="F57" s="420"/>
      <c r="G57" s="420"/>
      <c r="H57" s="420"/>
      <c r="I57" s="410"/>
      <c r="J57" s="410"/>
      <c r="K57" s="410"/>
      <c r="L57" s="410"/>
      <c r="M57" s="410"/>
      <c r="N57" s="410"/>
      <c r="O57" s="410"/>
      <c r="P57" s="410"/>
      <c r="Q57" s="410"/>
      <c r="R57" s="410"/>
      <c r="S57" s="429">
        <v>205.10573013940362</v>
      </c>
      <c r="T57" s="429">
        <v>122.61878042409172</v>
      </c>
      <c r="U57" s="410"/>
      <c r="V57" s="410"/>
      <c r="W57" s="410"/>
      <c r="X57" s="410"/>
      <c r="Y57" s="410"/>
      <c r="Z57" s="410"/>
      <c r="AA57" s="410"/>
      <c r="AB57" s="410"/>
      <c r="AC57" s="410"/>
      <c r="AD57" s="410"/>
    </row>
    <row r="58" spans="1:46">
      <c r="A58" s="410"/>
      <c r="B58" s="410"/>
      <c r="C58" s="410"/>
      <c r="D58" s="410"/>
      <c r="E58" s="410"/>
      <c r="F58" s="410"/>
      <c r="G58" s="410"/>
      <c r="H58" s="410"/>
      <c r="I58" s="410"/>
      <c r="J58" s="410"/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410"/>
      <c r="V58" s="410"/>
      <c r="W58" s="410"/>
      <c r="X58" s="410"/>
      <c r="Y58" s="410"/>
      <c r="Z58" s="410"/>
      <c r="AA58" s="410"/>
      <c r="AB58" s="410"/>
      <c r="AC58" s="410"/>
      <c r="AD58" s="410"/>
    </row>
    <row r="59" spans="1:46">
      <c r="A59" s="410">
        <v>8</v>
      </c>
      <c r="B59" s="427" t="s">
        <v>420</v>
      </c>
      <c r="C59" s="427"/>
      <c r="D59" s="427"/>
      <c r="E59" s="427"/>
      <c r="F59" s="427"/>
      <c r="G59" s="427"/>
      <c r="H59" s="427"/>
      <c r="I59" s="427"/>
      <c r="J59" s="427"/>
      <c r="K59" s="427"/>
      <c r="L59" s="410"/>
      <c r="M59" s="410"/>
      <c r="N59" s="410"/>
      <c r="O59" s="410"/>
      <c r="P59" s="410"/>
      <c r="Q59" s="410"/>
      <c r="R59" s="426" t="s">
        <v>358</v>
      </c>
      <c r="S59" s="411"/>
      <c r="T59" s="410"/>
      <c r="U59" s="410"/>
      <c r="V59" s="410"/>
      <c r="W59" s="410"/>
      <c r="X59" s="410"/>
      <c r="Y59" s="410"/>
      <c r="Z59" s="410"/>
      <c r="AA59" s="410"/>
      <c r="AB59" s="410"/>
      <c r="AC59" s="410"/>
      <c r="AD59" s="410"/>
      <c r="AS59" s="294"/>
      <c r="AT59" s="294"/>
    </row>
    <row r="60" spans="1:46">
      <c r="A60" s="410"/>
      <c r="B60" s="420" t="s">
        <v>347</v>
      </c>
      <c r="C60" s="420" t="s">
        <v>621</v>
      </c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10"/>
      <c r="Q60" s="410"/>
      <c r="R60" s="428">
        <v>44.248537741624929</v>
      </c>
      <c r="S60" s="411"/>
      <c r="T60" s="431"/>
      <c r="U60" s="410"/>
      <c r="V60" s="410"/>
      <c r="W60" s="410"/>
      <c r="X60" s="410"/>
      <c r="Y60" s="410"/>
      <c r="Z60" s="410"/>
      <c r="AA60" s="410"/>
      <c r="AB60" s="410"/>
      <c r="AC60" s="410"/>
      <c r="AD60" s="410"/>
      <c r="AQ60" s="231"/>
    </row>
    <row r="61" spans="1:46">
      <c r="A61" s="410"/>
      <c r="B61" s="420" t="s">
        <v>350</v>
      </c>
      <c r="C61" s="420" t="str">
        <f>C40</f>
        <v>YE 2025</v>
      </c>
      <c r="D61" s="410"/>
      <c r="E61" s="410"/>
      <c r="F61" s="410"/>
      <c r="G61" s="410"/>
      <c r="H61" s="410"/>
      <c r="I61" s="410"/>
      <c r="J61" s="410"/>
      <c r="K61" s="410"/>
      <c r="L61" s="410"/>
      <c r="M61" s="410"/>
      <c r="N61" s="410"/>
      <c r="O61" s="410"/>
      <c r="P61" s="410"/>
      <c r="Q61" s="410"/>
      <c r="R61" s="428">
        <v>40.712285850585225</v>
      </c>
      <c r="S61" s="428"/>
      <c r="T61" s="410"/>
      <c r="U61" s="410"/>
      <c r="V61" s="410"/>
      <c r="W61" s="410"/>
      <c r="X61" s="410"/>
      <c r="Y61" s="410"/>
      <c r="Z61" s="410"/>
      <c r="AA61" s="410"/>
      <c r="AB61" s="410"/>
      <c r="AC61" s="410"/>
      <c r="AD61" s="410"/>
      <c r="AS61" s="294"/>
      <c r="AT61" s="294"/>
    </row>
    <row r="62" spans="1:46">
      <c r="A62" s="410"/>
      <c r="B62" s="420" t="s">
        <v>351</v>
      </c>
      <c r="C62" s="420" t="str">
        <f>C41</f>
        <v>YE 2026</v>
      </c>
      <c r="D62" s="410"/>
      <c r="E62" s="410"/>
      <c r="F62" s="410"/>
      <c r="G62" s="410"/>
      <c r="H62" s="410"/>
      <c r="I62" s="410"/>
      <c r="J62" s="410"/>
      <c r="K62" s="410"/>
      <c r="L62" s="410"/>
      <c r="M62" s="410"/>
      <c r="N62" s="410"/>
      <c r="O62" s="410"/>
      <c r="P62" s="410"/>
      <c r="Q62" s="410"/>
      <c r="R62" s="428">
        <v>40.555045228050133</v>
      </c>
      <c r="S62" s="428"/>
      <c r="T62" s="410"/>
      <c r="U62" s="410"/>
      <c r="V62" s="410"/>
      <c r="W62" s="410"/>
      <c r="X62" s="410"/>
      <c r="Y62" s="410"/>
      <c r="Z62" s="410"/>
      <c r="AA62" s="410"/>
      <c r="AB62" s="410"/>
      <c r="AC62" s="410"/>
      <c r="AD62" s="410"/>
      <c r="AS62" s="294"/>
      <c r="AT62" s="294"/>
    </row>
    <row r="63" spans="1:46">
      <c r="A63" s="410"/>
      <c r="B63" s="420" t="s">
        <v>352</v>
      </c>
      <c r="C63" s="420" t="str">
        <f>C42</f>
        <v>YE 2027</v>
      </c>
      <c r="D63" s="410"/>
      <c r="E63" s="410"/>
      <c r="F63" s="410"/>
      <c r="G63" s="410"/>
      <c r="H63" s="410"/>
      <c r="I63" s="410"/>
      <c r="J63" s="410"/>
      <c r="K63" s="410"/>
      <c r="L63" s="410"/>
      <c r="M63" s="410"/>
      <c r="N63" s="410"/>
      <c r="O63" s="410"/>
      <c r="P63" s="410"/>
      <c r="Q63" s="410"/>
      <c r="R63" s="428">
        <v>41.315003181935303</v>
      </c>
      <c r="S63" s="428"/>
      <c r="T63" s="410"/>
      <c r="U63" s="410"/>
      <c r="V63" s="410"/>
      <c r="W63" s="410"/>
      <c r="X63" s="410"/>
      <c r="Y63" s="410"/>
      <c r="Z63" s="410"/>
      <c r="AA63" s="410"/>
      <c r="AB63" s="410"/>
      <c r="AC63" s="410"/>
      <c r="AD63" s="410"/>
      <c r="AS63" s="294"/>
      <c r="AT63" s="294"/>
    </row>
    <row r="64" spans="1:46">
      <c r="A64" s="410"/>
      <c r="B64" s="420" t="s">
        <v>620</v>
      </c>
      <c r="C64" s="420" t="str">
        <f>C43</f>
        <v>YE 2028</v>
      </c>
      <c r="D64" s="410"/>
      <c r="E64" s="410"/>
      <c r="F64" s="410"/>
      <c r="G64" s="410"/>
      <c r="H64" s="410"/>
      <c r="I64" s="410"/>
      <c r="J64" s="410"/>
      <c r="K64" s="410"/>
      <c r="L64" s="410"/>
      <c r="M64" s="410"/>
      <c r="N64" s="410"/>
      <c r="O64" s="410"/>
      <c r="P64" s="410"/>
      <c r="Q64" s="410"/>
      <c r="R64" s="428">
        <v>42.394935442414535</v>
      </c>
      <c r="S64" s="428"/>
      <c r="T64" s="410"/>
      <c r="U64" s="410"/>
      <c r="V64" s="410"/>
      <c r="W64" s="410"/>
      <c r="X64" s="410"/>
      <c r="Y64" s="410"/>
      <c r="Z64" s="410"/>
      <c r="AA64" s="410"/>
      <c r="AB64" s="410"/>
      <c r="AC64" s="410"/>
      <c r="AD64" s="410"/>
    </row>
    <row r="65" spans="1:47">
      <c r="A65" s="410"/>
      <c r="B65" s="410"/>
      <c r="C65" s="410"/>
      <c r="D65" s="410"/>
      <c r="E65" s="410"/>
      <c r="F65" s="410"/>
      <c r="G65" s="410"/>
      <c r="H65" s="410"/>
      <c r="I65" s="410"/>
      <c r="J65" s="410"/>
      <c r="K65" s="410"/>
      <c r="L65" s="410"/>
      <c r="M65" s="410"/>
      <c r="N65" s="410"/>
      <c r="O65" s="410"/>
      <c r="P65" s="410"/>
      <c r="Q65" s="410"/>
      <c r="R65" s="410"/>
      <c r="S65" s="410"/>
      <c r="T65" s="410"/>
      <c r="U65" s="410"/>
      <c r="V65" s="410"/>
      <c r="W65" s="410"/>
      <c r="X65" s="410"/>
      <c r="Y65" s="410"/>
      <c r="Z65" s="410"/>
      <c r="AA65" s="410"/>
      <c r="AB65" s="410"/>
      <c r="AC65" s="410"/>
      <c r="AD65" s="410"/>
    </row>
    <row r="66" spans="1:47">
      <c r="A66" s="410">
        <v>9</v>
      </c>
      <c r="B66" s="427" t="s">
        <v>421</v>
      </c>
      <c r="C66" s="410"/>
      <c r="D66" s="410"/>
      <c r="E66" s="410"/>
      <c r="F66" s="410"/>
      <c r="G66" s="410"/>
      <c r="H66" s="410"/>
      <c r="I66" s="410"/>
      <c r="J66" s="410"/>
      <c r="K66" s="410"/>
      <c r="L66" s="410"/>
      <c r="M66" s="410"/>
      <c r="N66" s="410"/>
      <c r="O66" s="410"/>
      <c r="P66" s="410"/>
      <c r="Q66" s="410"/>
      <c r="R66" s="410"/>
      <c r="S66" s="432" t="s">
        <v>377</v>
      </c>
      <c r="T66" s="432" t="s">
        <v>376</v>
      </c>
      <c r="U66" s="432" t="s">
        <v>374</v>
      </c>
      <c r="V66" s="410"/>
      <c r="W66" s="410"/>
      <c r="X66" s="410"/>
      <c r="Y66" s="410"/>
      <c r="Z66" s="410"/>
      <c r="AA66" s="410"/>
      <c r="AB66" s="410"/>
      <c r="AC66" s="410"/>
      <c r="AD66" s="410"/>
    </row>
    <row r="67" spans="1:47">
      <c r="A67" s="410"/>
      <c r="B67" s="420" t="s">
        <v>347</v>
      </c>
      <c r="C67" s="420" t="s">
        <v>621</v>
      </c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10"/>
      <c r="Q67" s="410"/>
      <c r="R67" s="411"/>
      <c r="S67" s="429">
        <v>438.50515739113217</v>
      </c>
      <c r="T67" s="429">
        <v>538.64553111548378</v>
      </c>
      <c r="U67" s="429">
        <v>1353.4239230580558</v>
      </c>
      <c r="V67" s="410"/>
      <c r="W67" s="430"/>
      <c r="X67" s="430"/>
      <c r="Y67" s="430"/>
      <c r="Z67" s="410"/>
      <c r="AA67" s="410"/>
      <c r="AB67" s="410"/>
      <c r="AC67" s="410"/>
      <c r="AD67" s="410"/>
      <c r="AQ67" s="231"/>
    </row>
    <row r="68" spans="1:47">
      <c r="A68" s="410"/>
      <c r="B68" s="420" t="s">
        <v>350</v>
      </c>
      <c r="C68" s="420" t="str">
        <f>C40</f>
        <v>YE 2025</v>
      </c>
      <c r="D68" s="410"/>
      <c r="E68" s="410"/>
      <c r="F68" s="410"/>
      <c r="G68" s="410"/>
      <c r="H68" s="410"/>
      <c r="I68" s="410"/>
      <c r="J68" s="410"/>
      <c r="K68" s="410"/>
      <c r="L68" s="410"/>
      <c r="M68" s="410"/>
      <c r="N68" s="410"/>
      <c r="O68" s="410"/>
      <c r="P68" s="410"/>
      <c r="Q68" s="410"/>
      <c r="R68" s="410"/>
      <c r="S68" s="429">
        <v>405.91192741459184</v>
      </c>
      <c r="T68" s="429">
        <v>498.48912012127875</v>
      </c>
      <c r="U68" s="429">
        <v>1251.8743301287639</v>
      </c>
      <c r="V68" s="410"/>
      <c r="W68" s="410"/>
      <c r="X68" s="430"/>
      <c r="Y68" s="430"/>
      <c r="Z68" s="430"/>
      <c r="AA68" s="430"/>
      <c r="AB68" s="430"/>
      <c r="AC68" s="410"/>
      <c r="AD68" s="410"/>
    </row>
    <row r="69" spans="1:47">
      <c r="A69" s="410"/>
      <c r="B69" s="420" t="s">
        <v>351</v>
      </c>
      <c r="C69" s="420" t="str">
        <f>C41</f>
        <v>YE 2026</v>
      </c>
      <c r="D69" s="410"/>
      <c r="E69" s="410"/>
      <c r="F69" s="410"/>
      <c r="G69" s="410"/>
      <c r="H69" s="410"/>
      <c r="I69" s="410"/>
      <c r="J69" s="410"/>
      <c r="K69" s="410"/>
      <c r="L69" s="410"/>
      <c r="M69" s="410"/>
      <c r="N69" s="410"/>
      <c r="O69" s="410"/>
      <c r="P69" s="410"/>
      <c r="Q69" s="410"/>
      <c r="R69" s="410"/>
      <c r="S69" s="429">
        <v>403.00264598311236</v>
      </c>
      <c r="T69" s="429">
        <v>494.90474689578406</v>
      </c>
      <c r="U69" s="429">
        <v>1242.8099831678726</v>
      </c>
      <c r="V69" s="410"/>
      <c r="W69" s="410"/>
      <c r="X69" s="410"/>
      <c r="Y69" s="410"/>
      <c r="Z69" s="410"/>
      <c r="AA69" s="410"/>
      <c r="AB69" s="410"/>
      <c r="AC69" s="410"/>
      <c r="AD69" s="410"/>
    </row>
    <row r="70" spans="1:47">
      <c r="A70" s="410"/>
      <c r="B70" s="420" t="s">
        <v>352</v>
      </c>
      <c r="C70" s="420" t="str">
        <f>C42</f>
        <v>YE 2027</v>
      </c>
      <c r="D70" s="410"/>
      <c r="E70" s="410"/>
      <c r="F70" s="410"/>
      <c r="G70" s="410"/>
      <c r="H70" s="410"/>
      <c r="I70" s="410"/>
      <c r="J70" s="410"/>
      <c r="K70" s="410"/>
      <c r="L70" s="410"/>
      <c r="M70" s="410"/>
      <c r="N70" s="410"/>
      <c r="O70" s="410"/>
      <c r="P70" s="410"/>
      <c r="Q70" s="410"/>
      <c r="R70" s="410"/>
      <c r="S70" s="429">
        <v>410.49431169890448</v>
      </c>
      <c r="T70" s="429">
        <v>504.13483571272792</v>
      </c>
      <c r="U70" s="429">
        <v>1266.151505451752</v>
      </c>
      <c r="V70" s="410"/>
      <c r="W70" s="410"/>
      <c r="X70" s="410"/>
      <c r="Y70" s="410"/>
      <c r="Z70" s="410"/>
      <c r="AA70" s="410"/>
      <c r="AB70" s="410"/>
      <c r="AC70" s="410"/>
      <c r="AD70" s="410"/>
    </row>
    <row r="71" spans="1:47">
      <c r="A71" s="410"/>
      <c r="B71" s="420" t="s">
        <v>620</v>
      </c>
      <c r="C71" s="420" t="str">
        <f>C43</f>
        <v>YE 2028</v>
      </c>
      <c r="D71" s="410"/>
      <c r="E71" s="410"/>
      <c r="F71" s="410"/>
      <c r="G71" s="410"/>
      <c r="H71" s="410"/>
      <c r="I71" s="410"/>
      <c r="J71" s="410"/>
      <c r="K71" s="410"/>
      <c r="L71" s="410"/>
      <c r="M71" s="410"/>
      <c r="N71" s="410"/>
      <c r="O71" s="410"/>
      <c r="P71" s="410"/>
      <c r="Q71" s="410"/>
      <c r="R71" s="410"/>
      <c r="S71" s="429">
        <v>421.14028421600068</v>
      </c>
      <c r="T71" s="429">
        <v>517.25118067569213</v>
      </c>
      <c r="U71" s="429">
        <v>1299.3207917184302</v>
      </c>
      <c r="V71" s="410"/>
      <c r="W71" s="410"/>
      <c r="X71" s="410"/>
      <c r="Y71" s="410"/>
      <c r="Z71" s="410"/>
      <c r="AA71" s="410"/>
      <c r="AB71" s="410"/>
      <c r="AC71" s="410"/>
      <c r="AD71" s="410"/>
    </row>
    <row r="72" spans="1:47">
      <c r="A72" s="410"/>
      <c r="B72" s="410"/>
      <c r="C72" s="410"/>
      <c r="D72" s="410"/>
      <c r="E72" s="410"/>
      <c r="F72" s="410"/>
      <c r="G72" s="410"/>
      <c r="H72" s="410"/>
      <c r="I72" s="410"/>
      <c r="J72" s="410"/>
      <c r="K72" s="410"/>
      <c r="L72" s="410"/>
      <c r="M72" s="410"/>
      <c r="N72" s="410"/>
      <c r="O72" s="410"/>
      <c r="P72" s="410"/>
      <c r="Q72" s="410"/>
      <c r="R72" s="410"/>
      <c r="S72" s="410"/>
      <c r="T72" s="410"/>
      <c r="U72" s="410"/>
      <c r="V72" s="410"/>
      <c r="W72" s="410"/>
      <c r="X72" s="410"/>
      <c r="Y72" s="410"/>
      <c r="Z72" s="410"/>
      <c r="AA72" s="410"/>
      <c r="AB72" s="410"/>
      <c r="AC72" s="410"/>
      <c r="AD72" s="410"/>
    </row>
    <row r="73" spans="1:47">
      <c r="AS73" s="294"/>
      <c r="AT73" s="294"/>
      <c r="AU73" s="294"/>
    </row>
    <row r="74" spans="1:47">
      <c r="AS74" s="294"/>
      <c r="AT74" s="294"/>
      <c r="AU74" s="294"/>
    </row>
    <row r="75" spans="1:47">
      <c r="AS75" s="294"/>
      <c r="AT75" s="294"/>
      <c r="AU75" s="294"/>
    </row>
    <row r="76" spans="1:47">
      <c r="AS76" s="294"/>
      <c r="AT76" s="294"/>
      <c r="AU76" s="294"/>
    </row>
  </sheetData>
  <mergeCells count="2">
    <mergeCell ref="B38:P38"/>
    <mergeCell ref="B45:O45"/>
  </mergeCells>
  <phoneticPr fontId="34" type="noConversion"/>
  <pageMargins left="0.7" right="0.7" top="0.75" bottom="0.75" header="0.3" footer="0.3"/>
  <pageSetup orientation="portrait" horizontalDpi="90" verticalDpi="90" r:id="rId1"/>
  <headerFooter>
    <oddFooter>&amp;C&amp;1#&amp;"Calibri"&amp;10&amp;K000000Internal</oddFooter>
  </headerFooter>
  <ignoredErrors>
    <ignoredError sqref="Q4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53E89-DD7E-459E-8738-720B77FF019E}">
  <sheetPr codeName="Sheet6">
    <tabColor rgb="FF92D050"/>
    <pageSetUpPr autoPageBreaks="0"/>
  </sheetPr>
  <dimension ref="A1:S109"/>
  <sheetViews>
    <sheetView topLeftCell="A57" zoomScale="70" zoomScaleNormal="70" workbookViewId="0">
      <selection activeCell="T25" sqref="T25"/>
    </sheetView>
  </sheetViews>
  <sheetFormatPr defaultColWidth="8.85546875" defaultRowHeight="15"/>
  <cols>
    <col min="1" max="1" width="5.5703125" style="50" customWidth="1"/>
    <col min="2" max="2" width="11.5703125" style="50" bestFit="1" customWidth="1"/>
    <col min="3" max="3" width="44.85546875" style="50" bestFit="1" customWidth="1"/>
    <col min="4" max="4" width="19" style="50" customWidth="1"/>
    <col min="5" max="5" width="18" style="50" customWidth="1"/>
    <col min="6" max="6" width="13.42578125" style="50" customWidth="1"/>
    <col min="7" max="8" width="15.7109375" style="50" customWidth="1"/>
    <col min="9" max="9" width="14.140625" style="50" customWidth="1"/>
    <col min="10" max="10" width="14.85546875" style="50" customWidth="1"/>
    <col min="11" max="11" width="21.5703125" style="50" customWidth="1"/>
    <col min="12" max="14" width="13.42578125" style="50" customWidth="1"/>
    <col min="15" max="16" width="15.7109375" style="50" customWidth="1"/>
    <col min="17" max="17" width="13.42578125" style="50" customWidth="1"/>
    <col min="18" max="19" width="15.85546875" style="50" customWidth="1"/>
    <col min="20" max="24" width="15.5703125" style="50" customWidth="1"/>
    <col min="25" max="16384" width="8.85546875" style="50"/>
  </cols>
  <sheetData>
    <row r="1" spans="2:18">
      <c r="B1" s="5"/>
    </row>
    <row r="2" spans="2:18">
      <c r="B2" s="45" t="s">
        <v>139</v>
      </c>
      <c r="J2" s="45" t="s">
        <v>22</v>
      </c>
      <c r="K2" s="46"/>
      <c r="L2" s="46"/>
    </row>
    <row r="3" spans="2:18">
      <c r="B3" s="46"/>
      <c r="C3" s="52" t="s">
        <v>489</v>
      </c>
      <c r="D3" s="53">
        <v>500</v>
      </c>
      <c r="J3" s="46" t="s">
        <v>140</v>
      </c>
      <c r="K3" s="48"/>
      <c r="L3" s="323">
        <f>'[17]Billing Table_Rounded'!$L$16</f>
        <v>45717</v>
      </c>
    </row>
    <row r="4" spans="2:18">
      <c r="B4" s="49"/>
      <c r="C4" s="70" t="s">
        <v>141</v>
      </c>
      <c r="D4" s="53" t="s">
        <v>206</v>
      </c>
      <c r="J4" s="46" t="s">
        <v>41</v>
      </c>
      <c r="K4" s="48"/>
      <c r="L4" s="136">
        <v>2025</v>
      </c>
    </row>
    <row r="5" spans="2:18">
      <c r="C5" s="52" t="s">
        <v>488</v>
      </c>
      <c r="D5" s="293" t="s">
        <v>143</v>
      </c>
      <c r="J5" s="49" t="s">
        <v>35</v>
      </c>
      <c r="L5" s="51">
        <v>4</v>
      </c>
      <c r="M5" s="49" t="s">
        <v>36</v>
      </c>
    </row>
    <row r="6" spans="2:18">
      <c r="C6" s="2"/>
      <c r="D6" s="78" t="s">
        <v>216</v>
      </c>
      <c r="F6" s="71"/>
      <c r="J6" s="49" t="s">
        <v>37</v>
      </c>
      <c r="L6" s="118">
        <v>8</v>
      </c>
      <c r="M6" s="49" t="s">
        <v>36</v>
      </c>
    </row>
    <row r="7" spans="2:18">
      <c r="B7" s="79"/>
      <c r="C7" s="69" t="s">
        <v>3</v>
      </c>
      <c r="D7" s="4"/>
      <c r="E7" s="80"/>
      <c r="J7" s="49" t="s">
        <v>34</v>
      </c>
      <c r="L7" s="158" t="s">
        <v>236</v>
      </c>
      <c r="M7" s="54"/>
    </row>
    <row r="8" spans="2:18">
      <c r="B8" s="75"/>
      <c r="C8" s="69" t="s">
        <v>14</v>
      </c>
      <c r="D8" s="4"/>
      <c r="E8" s="71"/>
      <c r="F8" s="72"/>
      <c r="J8" s="50" t="s">
        <v>274</v>
      </c>
      <c r="L8" s="322">
        <f>'[18]Bill Comp'!$L$67</f>
        <v>-58.226628459800274</v>
      </c>
    </row>
    <row r="9" spans="2:18">
      <c r="B9" s="75"/>
      <c r="C9" s="69" t="s">
        <v>5</v>
      </c>
      <c r="D9" s="4"/>
      <c r="E9" s="71"/>
      <c r="F9" s="72"/>
      <c r="N9" s="46"/>
      <c r="P9" s="403" t="s">
        <v>241</v>
      </c>
      <c r="Q9" s="403" t="s">
        <v>242</v>
      </c>
    </row>
    <row r="10" spans="2:18">
      <c r="B10" s="75"/>
      <c r="C10" s="69" t="s">
        <v>133</v>
      </c>
      <c r="D10" s="4"/>
      <c r="E10" s="71"/>
      <c r="F10" s="72"/>
      <c r="N10" s="50" t="s">
        <v>239</v>
      </c>
      <c r="O10" s="50" t="s">
        <v>240</v>
      </c>
      <c r="P10" s="404"/>
      <c r="Q10" s="404"/>
    </row>
    <row r="11" spans="2:18">
      <c r="B11" s="75"/>
      <c r="C11" s="69" t="s">
        <v>68</v>
      </c>
      <c r="D11" s="4"/>
      <c r="E11" s="71"/>
      <c r="F11" s="72"/>
      <c r="J11" s="49" t="s">
        <v>51</v>
      </c>
      <c r="N11" s="164">
        <f>IF($D$4="ALL",SUMPRODUCT('Hypothetical Res Bill Impact'!Q$22:Q$31,'Hypothetical Res Bill Impact'!$U$22:$U$31),VLOOKUP(D$4,'Hypothetical Res Bill Impact'!$P$22:$T$31,2,FALSE))</f>
        <v>481.75</v>
      </c>
      <c r="O11" s="164">
        <f>IF($D$4="ALL",SUMPRODUCT('Hypothetical Res Bill Impact'!Y$22:Y$31,'Hypothetical Res Bill Impact'!$AC$22:$AC$31),VLOOKUP($D$4,'Hypothetical Res Bill Impact'!$X$22:$AB$31,2,FALSE))</f>
        <v>463</v>
      </c>
      <c r="P11" s="164">
        <f>VLOOKUP($D$4,'Hypothetical Res Bill Impact'!$H$22:$J$31,2,FALSE)</f>
        <v>298.28750000000002</v>
      </c>
      <c r="Q11" s="164">
        <f>VLOOKUP($D$4,'Hypothetical Res Bill Impact'!$L$22:$N$31,2,FALSE)</f>
        <v>258.71875</v>
      </c>
      <c r="R11" s="49" t="s">
        <v>31</v>
      </c>
    </row>
    <row r="12" spans="2:18">
      <c r="B12" s="75"/>
      <c r="C12" s="69" t="s">
        <v>16</v>
      </c>
      <c r="D12" s="4"/>
      <c r="E12" s="81"/>
      <c r="F12" s="72"/>
      <c r="J12" s="49" t="s">
        <v>52</v>
      </c>
      <c r="N12" s="164">
        <f>IF($D$4="ALL",SUMPRODUCT('Hypothetical Res Bill Impact'!R$22:R$31,'Hypothetical Res Bill Impact'!$U$22:$U$31),VLOOKUP(D$4,'Hypothetical Res Bill Impact'!$P$22:$T$31,3,FALSE))</f>
        <v>402.875</v>
      </c>
      <c r="O12" s="164">
        <f>IF($D$4="ALL",SUMPRODUCT('Hypothetical Res Bill Impact'!Y$22:Y$31,'Hypothetical Res Bill Impact'!$AC$22:$AC$31),VLOOKUP($D$4,'Hypothetical Res Bill Impact'!$X$22:$AB$31,3,FALSE))</f>
        <v>462.875</v>
      </c>
      <c r="P12" s="164">
        <f>VLOOKUP($D$4,'Hypothetical Res Bill Impact'!$H$22:$J$31,3,FALSE)</f>
        <v>295.24374999999998</v>
      </c>
      <c r="Q12" s="164">
        <f>VLOOKUP($D$4,'Hypothetical Res Bill Impact'!$L$22:$N$31,3,FALSE)</f>
        <v>444.38749999999999</v>
      </c>
      <c r="R12" s="49" t="s">
        <v>31</v>
      </c>
    </row>
    <row r="13" spans="2:18">
      <c r="B13" s="75"/>
      <c r="C13" s="69" t="s">
        <v>15</v>
      </c>
      <c r="D13" s="4"/>
      <c r="E13" s="71"/>
      <c r="F13" s="72"/>
      <c r="J13" s="49" t="s">
        <v>237</v>
      </c>
      <c r="N13" s="164">
        <f>(N11*4)+(N12*8)</f>
        <v>5150</v>
      </c>
      <c r="O13" s="164">
        <f>(O11*4)+(O12*8)</f>
        <v>5555</v>
      </c>
      <c r="P13" s="164">
        <f>(P11*4)+(P12*8)</f>
        <v>3555.1</v>
      </c>
      <c r="Q13" s="164">
        <f>(Q11*4)+(Q12*8)</f>
        <v>4589.9750000000004</v>
      </c>
      <c r="R13" s="49" t="s">
        <v>251</v>
      </c>
    </row>
    <row r="14" spans="2:18">
      <c r="B14" s="75"/>
      <c r="C14" s="69" t="s">
        <v>17</v>
      </c>
      <c r="D14" s="4"/>
      <c r="E14" s="71"/>
      <c r="F14" s="72"/>
      <c r="J14" s="49" t="s">
        <v>53</v>
      </c>
      <c r="N14" s="164">
        <f>IF(D$4="ALL",SUMPRODUCT('Hypothetical Res Bill Impact'!S$22:S$31,'Hypothetical Res Bill Impact'!$V$22:$V$31),VLOOKUP(D$4,'Hypothetical Res Bill Impact'!$P$22:$T$31,4,FALSE))</f>
        <v>438.25</v>
      </c>
      <c r="O14" s="164">
        <f>IF($D$4="ALL",SUMPRODUCT('Hypothetical Res Bill Impact'!Y$22:Y$31,'Hypothetical Res Bill Impact'!$AD$22:$AD$31),VLOOKUP($D$4,'Hypothetical Res Bill Impact'!$X$22:$AB$31,4,FALSE))</f>
        <v>413.5</v>
      </c>
      <c r="P14" s="164">
        <f t="shared" ref="P14:Q16" si="0">P11</f>
        <v>298.28750000000002</v>
      </c>
      <c r="Q14" s="164">
        <f t="shared" si="0"/>
        <v>258.71875</v>
      </c>
      <c r="R14" s="49" t="s">
        <v>31</v>
      </c>
    </row>
    <row r="15" spans="2:18">
      <c r="B15" s="75"/>
      <c r="C15" s="69" t="s">
        <v>131</v>
      </c>
      <c r="D15" s="4"/>
      <c r="E15" s="71"/>
      <c r="F15" s="72"/>
      <c r="J15" s="49" t="s">
        <v>54</v>
      </c>
      <c r="N15" s="164">
        <f>IF($D$4="ALL",SUMPRODUCT('Hypothetical Res Bill Impact'!T$22:T$31,'Hypothetical Res Bill Impact'!$V$22:$V$31),VLOOKUP(D$4,'Hypothetical Res Bill Impact'!$P$22:$T$31,5,FALSE))</f>
        <v>381.625</v>
      </c>
      <c r="O15" s="164">
        <f>IF($D$4="ALL",SUMPRODUCT('Hypothetical Res Bill Impact'!Y$22:Y$31,'Hypothetical Res Bill Impact'!$AD$22:$AD$31),VLOOKUP($D$4,'Hypothetical Res Bill Impact'!$X$22:$AB$31,5,FALSE))</f>
        <v>438.75</v>
      </c>
      <c r="P15" s="164">
        <f t="shared" si="0"/>
        <v>295.24374999999998</v>
      </c>
      <c r="Q15" s="164">
        <f t="shared" si="0"/>
        <v>444.38749999999999</v>
      </c>
      <c r="R15" s="49" t="s">
        <v>31</v>
      </c>
    </row>
    <row r="16" spans="2:18">
      <c r="B16" s="75"/>
      <c r="C16" s="69" t="s">
        <v>10</v>
      </c>
      <c r="D16" s="4"/>
      <c r="E16" s="71"/>
      <c r="F16" s="72"/>
      <c r="J16" s="49" t="s">
        <v>238</v>
      </c>
      <c r="N16" s="164">
        <f>(N14*4)+(N15*8)</f>
        <v>4806</v>
      </c>
      <c r="O16" s="164">
        <f>(O14*4)+(O15*8)</f>
        <v>5164</v>
      </c>
      <c r="P16" s="164">
        <f t="shared" si="0"/>
        <v>3555.1</v>
      </c>
      <c r="Q16" s="164">
        <f t="shared" si="0"/>
        <v>4589.9750000000004</v>
      </c>
      <c r="R16" s="49" t="s">
        <v>251</v>
      </c>
    </row>
    <row r="17" spans="2:19">
      <c r="B17" s="69"/>
      <c r="C17" s="69" t="s">
        <v>138</v>
      </c>
      <c r="D17" s="4"/>
      <c r="F17" s="72"/>
      <c r="J17" s="49" t="s">
        <v>33</v>
      </c>
      <c r="N17" s="52"/>
      <c r="P17" s="96" t="str">
        <f>LEFT('Res Bill Impact'!P19,4)</f>
        <v>2024</v>
      </c>
    </row>
    <row r="18" spans="2:19">
      <c r="B18" s="69"/>
      <c r="C18" s="69" t="s">
        <v>211</v>
      </c>
      <c r="D18" s="4"/>
      <c r="F18" s="72"/>
      <c r="J18" s="49"/>
      <c r="M18" s="49"/>
    </row>
    <row r="19" spans="2:19">
      <c r="B19" s="69"/>
      <c r="C19" s="69" t="s">
        <v>284</v>
      </c>
      <c r="D19" s="4"/>
      <c r="F19" s="72"/>
      <c r="J19" s="49"/>
      <c r="M19" s="49"/>
    </row>
    <row r="20" spans="2:19">
      <c r="B20" s="69"/>
      <c r="C20" s="50" t="s">
        <v>309</v>
      </c>
      <c r="D20" s="4"/>
      <c r="F20" s="72"/>
      <c r="J20" s="49"/>
      <c r="M20" s="49"/>
    </row>
    <row r="21" spans="2:19">
      <c r="B21" s="69"/>
      <c r="C21" s="69" t="s">
        <v>136</v>
      </c>
      <c r="D21" s="122">
        <f>SUM(D7:D20)</f>
        <v>0</v>
      </c>
      <c r="F21" s="72"/>
      <c r="J21" s="49"/>
      <c r="M21" s="49"/>
    </row>
    <row r="22" spans="2:19">
      <c r="B22" s="45" t="s">
        <v>144</v>
      </c>
      <c r="D22" s="50" t="s">
        <v>313</v>
      </c>
    </row>
    <row r="23" spans="2:19" ht="15.75" thickBot="1">
      <c r="D23" s="82" t="s">
        <v>157</v>
      </c>
      <c r="E23" s="82" t="s">
        <v>158</v>
      </c>
      <c r="F23" s="82" t="s">
        <v>159</v>
      </c>
      <c r="G23" s="82" t="s">
        <v>160</v>
      </c>
      <c r="H23" s="82" t="s">
        <v>161</v>
      </c>
      <c r="L23" s="82" t="s">
        <v>157</v>
      </c>
      <c r="M23" s="82" t="s">
        <v>158</v>
      </c>
      <c r="N23" s="82" t="s">
        <v>159</v>
      </c>
      <c r="O23" s="82" t="s">
        <v>160</v>
      </c>
      <c r="P23" s="82" t="s">
        <v>161</v>
      </c>
    </row>
    <row r="24" spans="2:19">
      <c r="B24" s="360" t="s">
        <v>145</v>
      </c>
      <c r="C24" s="361"/>
      <c r="D24" s="361"/>
      <c r="E24" s="361"/>
      <c r="F24" s="361"/>
      <c r="G24" s="361"/>
      <c r="H24" s="362"/>
      <c r="J24" s="360" t="s">
        <v>146</v>
      </c>
      <c r="K24" s="361"/>
      <c r="L24" s="361"/>
      <c r="M24" s="361"/>
      <c r="N24" s="361"/>
      <c r="O24" s="361"/>
      <c r="P24" s="362"/>
    </row>
    <row r="25" spans="2:19" ht="30">
      <c r="B25" s="363" t="s">
        <v>18</v>
      </c>
      <c r="C25" s="364"/>
      <c r="D25" s="44">
        <f>'[19]Billing Table_Rounded'!$L$16</f>
        <v>45658</v>
      </c>
      <c r="E25" s="44">
        <f>L3</f>
        <v>45717</v>
      </c>
      <c r="F25" s="47" t="s">
        <v>21</v>
      </c>
      <c r="G25" s="47" t="str">
        <f>"% Change over "&amp;TEXT(D25,"mm/d/yyyy")</f>
        <v>% Change over 01/1/2025</v>
      </c>
      <c r="H25" s="6" t="str">
        <f>"% Change over "&amp;TEXT(E25,"mm/d/yyyy")</f>
        <v>% Change over 03/1/2025</v>
      </c>
      <c r="J25" s="365" t="s">
        <v>18</v>
      </c>
      <c r="K25" s="366"/>
      <c r="L25" s="44">
        <f>$D$25</f>
        <v>45658</v>
      </c>
      <c r="M25" s="44">
        <f>$E$25</f>
        <v>45717</v>
      </c>
      <c r="N25" s="47" t="s">
        <v>21</v>
      </c>
      <c r="O25" s="47" t="str">
        <f>$G$25</f>
        <v>% Change over 01/1/2025</v>
      </c>
      <c r="P25" s="6" t="str">
        <f>$H$25</f>
        <v>% Change over 03/1/2025</v>
      </c>
    </row>
    <row r="26" spans="2:19">
      <c r="B26" s="367" t="s">
        <v>19</v>
      </c>
      <c r="C26" s="368"/>
      <c r="D26" s="290">
        <f>IF($D$5="Y", 'Hypothetical SAR and RAR'!AB45, 'Hypothetical SAR and RAR'!AC45)</f>
        <v>35.876526998426449</v>
      </c>
      <c r="E26" s="55">
        <f>IF($D$5="Y", 'Hypothetical SAR and RAR'!AB50, 'Hypothetical SAR and RAR'!AC50)</f>
        <v>36.469043203142988</v>
      </c>
      <c r="F26" s="55">
        <f>'Hypothetical SAR and RAR'!G29</f>
        <v>36.469043203142988</v>
      </c>
      <c r="G26" s="56">
        <f t="shared" ref="G26:H28" si="1">$F26/D26-1</f>
        <v>1.6515428172368063E-2</v>
      </c>
      <c r="H26" s="83">
        <f t="shared" si="1"/>
        <v>0</v>
      </c>
      <c r="J26" s="367" t="s">
        <v>40</v>
      </c>
      <c r="K26" s="368"/>
      <c r="L26" s="55">
        <f>IF($D$5="Y", 'Hypothetical SAR and RAR'!AE45, 'Hypothetical SAR and RAR'!AF45)</f>
        <v>28.129082432984287</v>
      </c>
      <c r="M26" s="55">
        <f>IF($D$5="Y", 'Hypothetical SAR and RAR'!AE50, 'Hypothetical SAR and RAR'!AF50)</f>
        <v>28.754508326517165</v>
      </c>
      <c r="N26" s="55">
        <f>'Hypothetical SAR and RAR'!Q29</f>
        <v>28.754508326517165</v>
      </c>
      <c r="O26" s="56">
        <f t="shared" ref="O26:P28" si="2">$N26/L26-1</f>
        <v>2.2234137747753291E-2</v>
      </c>
      <c r="P26" s="83">
        <f t="shared" si="2"/>
        <v>0</v>
      </c>
      <c r="S26" s="290"/>
    </row>
    <row r="27" spans="2:19">
      <c r="B27" s="218"/>
      <c r="C27" s="219" t="s">
        <v>389</v>
      </c>
      <c r="D27" s="290">
        <f>IF($D$5="Y", 'Hypothetical SAR and RAR (B-1)'!X31,'Hypothetical SAR and RAR (B-1)'!Y31)</f>
        <v>43.574453995215542</v>
      </c>
      <c r="E27" s="222">
        <f>IF($D$5="Y", 'Hypothetical SAR and RAR (B-1)'!X36,'Hypothetical SAR and RAR (B-1)'!Y36)</f>
        <v>44.248537741624929</v>
      </c>
      <c r="F27" s="222">
        <f>'Hypothetical SAR and RAR (B-1)'!G29</f>
        <v>44.248537741624929</v>
      </c>
      <c r="G27" s="56">
        <f t="shared" si="1"/>
        <v>1.5469700354326932E-2</v>
      </c>
      <c r="H27" s="83">
        <f t="shared" si="1"/>
        <v>0</v>
      </c>
      <c r="J27" s="218"/>
      <c r="K27" s="219" t="s">
        <v>417</v>
      </c>
      <c r="L27" s="222">
        <f>IF($D$5="Y", 'Hypothetical SAR and RAR (B-1)'!AA31,'Hypothetical SAR and RAR (B-1)'!AB31)</f>
        <v>33.610590836889926</v>
      </c>
      <c r="M27" s="222">
        <f>IF($D$5="Y",'Hypothetical SAR and RAR (B-1)'!AA36,'Hypothetical SAR and RAR (B-1)'!AB36)</f>
        <v>34.284590713421572</v>
      </c>
      <c r="N27" s="222">
        <f>'Hypothetical SAR and RAR (B-1)'!Q29</f>
        <v>34.284590713421572</v>
      </c>
      <c r="O27" s="56">
        <f t="shared" si="2"/>
        <v>2.0053199296689694E-2</v>
      </c>
      <c r="P27" s="83">
        <f t="shared" si="2"/>
        <v>0</v>
      </c>
    </row>
    <row r="28" spans="2:19" ht="15.75" thickBot="1">
      <c r="B28" s="352" t="s">
        <v>30</v>
      </c>
      <c r="C28" s="353"/>
      <c r="D28" s="314">
        <f>IF($D$5="Y", 'Hypothetical SAR and RAR'!AB46, 'Hypothetical SAR and RAR'!AC46)</f>
        <v>35.04098349229276</v>
      </c>
      <c r="E28" s="58">
        <f>IF($D$5="Y", 'Hypothetical SAR and RAR'!AB51, 'Hypothetical SAR and RAR'!AC51)</f>
        <v>35.559098879986841</v>
      </c>
      <c r="F28" s="58">
        <f>'Hypothetical SAR and RAR'!G30</f>
        <v>35.559098879986841</v>
      </c>
      <c r="G28" s="59">
        <f t="shared" si="1"/>
        <v>1.4785983042058248E-2</v>
      </c>
      <c r="H28" s="84">
        <f t="shared" si="1"/>
        <v>0</v>
      </c>
      <c r="J28" s="352" t="s">
        <v>39</v>
      </c>
      <c r="K28" s="353"/>
      <c r="L28" s="58">
        <f>IF($D$5="Y", 'Hypothetical SAR and RAR'!AE46, 'Hypothetical SAR and RAR'!AF46)</f>
        <v>25.258006838675957</v>
      </c>
      <c r="M28" s="58">
        <f>IF($D$5="Y", 'Hypothetical SAR and RAR'!AE51, 'Hypothetical SAR and RAR'!AF51)</f>
        <v>25.761610422019061</v>
      </c>
      <c r="N28" s="58">
        <f>'Hypothetical SAR and RAR'!Q30</f>
        <v>25.761610422019061</v>
      </c>
      <c r="O28" s="59">
        <f t="shared" si="2"/>
        <v>1.9938373861391412E-2</v>
      </c>
      <c r="P28" s="84">
        <f t="shared" si="2"/>
        <v>0</v>
      </c>
    </row>
    <row r="30" spans="2:19" ht="15.75" thickBot="1"/>
    <row r="31" spans="2:19">
      <c r="B31" s="357" t="s">
        <v>256</v>
      </c>
      <c r="C31" s="358"/>
      <c r="D31" s="358"/>
      <c r="E31" s="358"/>
      <c r="F31" s="358"/>
      <c r="G31" s="358"/>
      <c r="H31" s="359"/>
      <c r="J31" s="357" t="s">
        <v>265</v>
      </c>
      <c r="K31" s="358"/>
      <c r="L31" s="358"/>
      <c r="M31" s="358"/>
      <c r="N31" s="358"/>
      <c r="O31" s="358"/>
      <c r="P31" s="359"/>
    </row>
    <row r="32" spans="2:19" ht="30">
      <c r="B32" s="61"/>
      <c r="C32" s="62"/>
      <c r="D32" s="44">
        <f>$D$25</f>
        <v>45658</v>
      </c>
      <c r="E32" s="44">
        <f>$E$25</f>
        <v>45717</v>
      </c>
      <c r="F32" s="47" t="s">
        <v>21</v>
      </c>
      <c r="G32" s="47" t="str">
        <f>$G$25</f>
        <v>% Change over 01/1/2025</v>
      </c>
      <c r="H32" s="6" t="str">
        <f>$H$25</f>
        <v>% Change over 03/1/2025</v>
      </c>
      <c r="J32" s="61"/>
      <c r="K32" s="62"/>
      <c r="L32" s="44">
        <f>$D$25</f>
        <v>45658</v>
      </c>
      <c r="M32" s="44">
        <f>$E$25</f>
        <v>45717</v>
      </c>
      <c r="N32" s="47" t="s">
        <v>21</v>
      </c>
      <c r="O32" s="47" t="str">
        <f>$G$25</f>
        <v>% Change over 01/1/2025</v>
      </c>
      <c r="P32" s="6" t="str">
        <f>$H$25</f>
        <v>% Change over 03/1/2025</v>
      </c>
    </row>
    <row r="33" spans="2:17">
      <c r="B33" s="350" t="s">
        <v>49</v>
      </c>
      <c r="C33" s="351"/>
      <c r="D33" s="63">
        <f>((D40*4)+(D47*8)+($L$8*2))/12</f>
        <v>175.9560715067</v>
      </c>
      <c r="E33" s="63">
        <f>((E40*4)+(E47*8)+($L$8*2))/12</f>
        <v>178.78731088086386</v>
      </c>
      <c r="F33" s="63">
        <f>((F40*4)+(F47*8)+($L$8*2))/12</f>
        <v>178.78731088086386</v>
      </c>
      <c r="G33" s="64">
        <f t="shared" ref="G33:H35" si="3">$F33/D33-1</f>
        <v>1.6090603466650144E-2</v>
      </c>
      <c r="H33" s="85">
        <f t="shared" si="3"/>
        <v>0</v>
      </c>
      <c r="J33" s="350" t="s">
        <v>49</v>
      </c>
      <c r="K33" s="351"/>
      <c r="L33" s="63">
        <f>((L40*4)+(L47*8)+($L$8*2))/12</f>
        <v>184.17742723586665</v>
      </c>
      <c r="M33" s="63">
        <f>((M40*4)+(M47*8)+($L$8*2))/12</f>
        <v>187.12709930297322</v>
      </c>
      <c r="N33" s="63">
        <f>((N40*4)+(N47*8)+($L$8*2))/12</f>
        <v>187.12709930297319</v>
      </c>
      <c r="O33" s="64">
        <f t="shared" ref="O33:P35" si="4">$N33/L33-1</f>
        <v>1.6015383162720775E-2</v>
      </c>
      <c r="P33" s="85">
        <f t="shared" si="4"/>
        <v>0</v>
      </c>
    </row>
    <row r="34" spans="2:17">
      <c r="B34" s="350" t="s">
        <v>50</v>
      </c>
      <c r="C34" s="351"/>
      <c r="D34" s="63">
        <f t="shared" ref="D34:F35" si="5">((D41*4)+(D48*8)+($L$8*2))/12</f>
        <v>95.441697923366618</v>
      </c>
      <c r="E34" s="63">
        <f t="shared" si="5"/>
        <v>97.188740086505831</v>
      </c>
      <c r="F34" s="63">
        <f t="shared" si="5"/>
        <v>97.188740086505803</v>
      </c>
      <c r="G34" s="64">
        <f t="shared" si="3"/>
        <v>1.830481017366159E-2</v>
      </c>
      <c r="H34" s="86">
        <f t="shared" si="3"/>
        <v>0</v>
      </c>
      <c r="J34" s="350" t="s">
        <v>50</v>
      </c>
      <c r="K34" s="351"/>
      <c r="L34" s="63">
        <f t="shared" ref="L34:N35" si="6">((L41*4)+(L48*8)+($L$8*2))/12</f>
        <v>99.294054840033269</v>
      </c>
      <c r="M34" s="63">
        <f t="shared" si="6"/>
        <v>101.1063653270801</v>
      </c>
      <c r="N34" s="63">
        <f t="shared" si="6"/>
        <v>101.1063653270801</v>
      </c>
      <c r="O34" s="64">
        <f t="shared" si="4"/>
        <v>1.825195365388721E-2</v>
      </c>
      <c r="P34" s="86">
        <f t="shared" si="4"/>
        <v>0</v>
      </c>
    </row>
    <row r="35" spans="2:17" ht="15.75" thickBot="1">
      <c r="B35" s="352" t="s">
        <v>136</v>
      </c>
      <c r="C35" s="353"/>
      <c r="D35" s="66">
        <f t="shared" si="5"/>
        <v>155.32583998402055</v>
      </c>
      <c r="E35" s="66">
        <f t="shared" si="5"/>
        <v>157.87927505462696</v>
      </c>
      <c r="F35" s="66">
        <f t="shared" si="5"/>
        <v>157.87927505462696</v>
      </c>
      <c r="G35" s="67">
        <f t="shared" si="3"/>
        <v>1.6439216236455501E-2</v>
      </c>
      <c r="H35" s="87">
        <f t="shared" si="3"/>
        <v>0</v>
      </c>
      <c r="J35" s="352" t="s">
        <v>136</v>
      </c>
      <c r="K35" s="353"/>
      <c r="L35" s="66">
        <f t="shared" si="6"/>
        <v>162.42772532532041</v>
      </c>
      <c r="M35" s="66">
        <f t="shared" si="6"/>
        <v>165.08597076041889</v>
      </c>
      <c r="N35" s="66">
        <f t="shared" si="6"/>
        <v>165.08597076041886</v>
      </c>
      <c r="O35" s="67">
        <f t="shared" si="4"/>
        <v>1.6365712379301955E-2</v>
      </c>
      <c r="P35" s="87">
        <f t="shared" si="4"/>
        <v>0</v>
      </c>
    </row>
    <row r="36" spans="2:17" ht="15.75" thickBot="1">
      <c r="B36" s="69"/>
      <c r="C36" s="69"/>
      <c r="D36" s="159"/>
      <c r="E36" s="159"/>
      <c r="F36" s="159"/>
      <c r="G36" s="160"/>
      <c r="H36" s="160"/>
      <c r="J36" s="69"/>
      <c r="K36" s="69"/>
      <c r="L36" s="159"/>
      <c r="M36" s="159"/>
      <c r="N36" s="159"/>
      <c r="O36" s="160"/>
      <c r="P36" s="160"/>
    </row>
    <row r="37" spans="2:17" ht="15.75" hidden="1" thickBot="1">
      <c r="D37" s="50">
        <v>2</v>
      </c>
      <c r="E37" s="50">
        <v>4</v>
      </c>
      <c r="F37" s="50">
        <v>6</v>
      </c>
      <c r="L37" s="50">
        <v>2</v>
      </c>
      <c r="M37" s="50">
        <v>4</v>
      </c>
      <c r="N37" s="50">
        <v>6</v>
      </c>
    </row>
    <row r="38" spans="2:17">
      <c r="B38" s="357" t="s">
        <v>257</v>
      </c>
      <c r="C38" s="358"/>
      <c r="D38" s="358"/>
      <c r="E38" s="358"/>
      <c r="F38" s="358"/>
      <c r="G38" s="358"/>
      <c r="H38" s="359"/>
      <c r="J38" s="357" t="s">
        <v>266</v>
      </c>
      <c r="K38" s="358"/>
      <c r="L38" s="358"/>
      <c r="M38" s="358"/>
      <c r="N38" s="358"/>
      <c r="O38" s="358"/>
      <c r="P38" s="359"/>
    </row>
    <row r="39" spans="2:17" ht="30">
      <c r="B39" s="61"/>
      <c r="C39" s="62"/>
      <c r="D39" s="44">
        <f>$D$25</f>
        <v>45658</v>
      </c>
      <c r="E39" s="44">
        <f>$E$25</f>
        <v>45717</v>
      </c>
      <c r="F39" s="47" t="s">
        <v>21</v>
      </c>
      <c r="G39" s="47" t="str">
        <f>$G$25</f>
        <v>% Change over 01/1/2025</v>
      </c>
      <c r="H39" s="6" t="str">
        <f>$H$25</f>
        <v>% Change over 03/1/2025</v>
      </c>
      <c r="J39" s="61"/>
      <c r="K39" s="62"/>
      <c r="L39" s="44">
        <f>$D$25</f>
        <v>45658</v>
      </c>
      <c r="M39" s="44">
        <f>$E$25</f>
        <v>45717</v>
      </c>
      <c r="N39" s="47" t="s">
        <v>21</v>
      </c>
      <c r="O39" s="47" t="str">
        <f>$G$25</f>
        <v>% Change over 01/1/2025</v>
      </c>
      <c r="P39" s="6" t="str">
        <f>$H$25</f>
        <v>% Change over 03/1/2025</v>
      </c>
    </row>
    <row r="40" spans="2:17">
      <c r="B40" s="350" t="s">
        <v>49</v>
      </c>
      <c r="C40" s="351"/>
      <c r="D40" s="63">
        <f>VLOOKUP($D$4,'Hypothetical Res Bill Impact'!$B$37:$H$47,D37,FALSE)</f>
        <v>211.881659375</v>
      </c>
      <c r="E40" s="63">
        <f>VLOOKUP($D$4,'Hypothetical Res Bill Impact'!$B$37:$H$47,E37,FALSE)</f>
        <v>215.11653772420985</v>
      </c>
      <c r="F40" s="63">
        <f>VLOOKUP($D$4,'Hypothetical Res Bill Impact'!$B$37:$H$47,F37,FALSE)</f>
        <v>215.11653772420982</v>
      </c>
      <c r="G40" s="64">
        <f t="shared" ref="G40:H42" si="7">$F40/D40-1</f>
        <v>1.526738255095772E-2</v>
      </c>
      <c r="H40" s="86">
        <f t="shared" si="7"/>
        <v>0</v>
      </c>
      <c r="J40" s="350" t="s">
        <v>49</v>
      </c>
      <c r="K40" s="351"/>
      <c r="L40" s="63">
        <f>VLOOKUP($D$4,'Hypothetical Res Bill Impact'!$J$37:$P$47,L37,FALSE)</f>
        <v>206.4687646875</v>
      </c>
      <c r="M40" s="63">
        <f>VLOOKUP($D$4,'Hypothetical Res Bill Impact'!$J$37:$P$47,M37,FALSE)</f>
        <v>209.62403426783703</v>
      </c>
      <c r="N40" s="63">
        <f>VLOOKUP($D$4,'Hypothetical Res Bill Impact'!$J$37:$P$47,N37,FALSE)</f>
        <v>209.62403426783703</v>
      </c>
      <c r="O40" s="64">
        <f t="shared" ref="O40:P42" si="8">$N40/L40-1</f>
        <v>1.5282067411565459E-2</v>
      </c>
      <c r="P40" s="85">
        <f t="shared" si="8"/>
        <v>0</v>
      </c>
      <c r="Q40" s="168"/>
    </row>
    <row r="41" spans="2:17">
      <c r="B41" s="350" t="s">
        <v>50</v>
      </c>
      <c r="C41" s="351"/>
      <c r="D41" s="63">
        <f>VLOOKUP($D$4,'Hypothetical Res Bill Impact'!$B$53:$H$63,D37,FALSE)</f>
        <v>116.762897</v>
      </c>
      <c r="E41" s="63">
        <f>VLOOKUP($D$4,'Hypothetical Res Bill Impact'!$B$53:$H$63,E37,FALSE)</f>
        <v>118.70241589199915</v>
      </c>
      <c r="F41" s="63">
        <f>VLOOKUP($D$4,'Hypothetical Res Bill Impact'!$B$53:$H$63,F37,FALSE)</f>
        <v>118.70241589199912</v>
      </c>
      <c r="G41" s="64">
        <f t="shared" si="7"/>
        <v>1.6610746579875713E-2</v>
      </c>
      <c r="H41" s="86">
        <f t="shared" si="7"/>
        <v>0</v>
      </c>
      <c r="J41" s="350" t="s">
        <v>50</v>
      </c>
      <c r="K41" s="351"/>
      <c r="L41" s="63">
        <f>VLOOKUP($D$4,'Hypothetical Res Bill Impact'!$J$53:$P$63,L37,FALSE)</f>
        <v>111.66575374999999</v>
      </c>
      <c r="M41" s="63">
        <f>VLOOKUP($D$4,'Hypothetical Res Bill Impact'!$J$53:$P$63,M37,FALSE)</f>
        <v>113.5201382954281</v>
      </c>
      <c r="N41" s="63">
        <f>VLOOKUP($D$4,'Hypothetical Res Bill Impact'!$J$53:$P$63,N37,FALSE)</f>
        <v>113.5201382954281</v>
      </c>
      <c r="O41" s="64">
        <f t="shared" si="8"/>
        <v>1.66065645298894E-2</v>
      </c>
      <c r="P41" s="86">
        <f t="shared" si="8"/>
        <v>0</v>
      </c>
    </row>
    <row r="42" spans="2:17" ht="15.75" thickBot="1">
      <c r="B42" s="352" t="s">
        <v>136</v>
      </c>
      <c r="C42" s="353"/>
      <c r="D42" s="66">
        <f>D40*(1-'Hypothetical SAR and RAR'!$Y$16)+D41*'Hypothetical SAR and RAR'!$Y$16</f>
        <v>187.50933922130781</v>
      </c>
      <c r="E42" s="66">
        <f>E40*(1-'Hypothetical SAR and RAR'!$Y$16)+E41*'Hypothetical SAR and RAR'!$Y$16</f>
        <v>190.41230707655237</v>
      </c>
      <c r="F42" s="66">
        <f>F40*(1-'Hypothetical SAR and RAR'!$Y$16)+F41*'Hypothetical SAR and RAR'!$Y$16</f>
        <v>190.41230707655237</v>
      </c>
      <c r="G42" s="67">
        <f t="shared" si="7"/>
        <v>1.5481724095983918E-2</v>
      </c>
      <c r="H42" s="87">
        <f t="shared" si="7"/>
        <v>0</v>
      </c>
      <c r="J42" s="352" t="s">
        <v>136</v>
      </c>
      <c r="K42" s="353"/>
      <c r="L42" s="66">
        <f>L40*(1-'Hypothetical SAR and RAR'!$Y$16)+L41*'Hypothetical SAR and RAR'!$Y$16</f>
        <v>182.1773496563261</v>
      </c>
      <c r="M42" s="66">
        <f>M40*(1-'Hypothetical SAR and RAR'!$Y$16)+M41*'Hypothetical SAR and RAR'!$Y$16</f>
        <v>184.99929292161974</v>
      </c>
      <c r="N42" s="66">
        <f>N40*(1-'Hypothetical SAR and RAR'!$Y$16)+N41*'Hypothetical SAR and RAR'!$Y$16</f>
        <v>184.99929292161974</v>
      </c>
      <c r="O42" s="67">
        <f t="shared" si="8"/>
        <v>1.5490088480358155E-2</v>
      </c>
      <c r="P42" s="87">
        <f t="shared" si="8"/>
        <v>0</v>
      </c>
    </row>
    <row r="43" spans="2:17" ht="15.75" thickBot="1">
      <c r="B43" s="69"/>
      <c r="C43" s="69"/>
      <c r="D43" s="159"/>
      <c r="E43" s="159"/>
      <c r="F43" s="159"/>
      <c r="G43" s="160"/>
      <c r="H43" s="160"/>
      <c r="J43" s="69"/>
      <c r="K43" s="69"/>
      <c r="L43" s="159"/>
      <c r="M43" s="159"/>
      <c r="N43" s="159"/>
      <c r="O43" s="160"/>
      <c r="P43" s="160"/>
    </row>
    <row r="44" spans="2:17" ht="15.75" hidden="1" thickBot="1">
      <c r="D44" s="50">
        <v>3</v>
      </c>
      <c r="E44" s="50">
        <v>5</v>
      </c>
      <c r="F44" s="50">
        <v>7</v>
      </c>
      <c r="L44" s="50">
        <v>3</v>
      </c>
      <c r="M44" s="50">
        <v>5</v>
      </c>
      <c r="N44" s="50">
        <v>7</v>
      </c>
    </row>
    <row r="45" spans="2:17">
      <c r="B45" s="357" t="s">
        <v>258</v>
      </c>
      <c r="C45" s="358"/>
      <c r="D45" s="358"/>
      <c r="E45" s="358"/>
      <c r="F45" s="358"/>
      <c r="G45" s="358"/>
      <c r="H45" s="359"/>
      <c r="J45" s="357" t="s">
        <v>267</v>
      </c>
      <c r="K45" s="358"/>
      <c r="L45" s="358"/>
      <c r="M45" s="358"/>
      <c r="N45" s="358"/>
      <c r="O45" s="358"/>
      <c r="P45" s="359"/>
    </row>
    <row r="46" spans="2:17" ht="30">
      <c r="B46" s="61"/>
      <c r="C46" s="62"/>
      <c r="D46" s="44">
        <f>$D$25</f>
        <v>45658</v>
      </c>
      <c r="E46" s="44">
        <f>$E$25</f>
        <v>45717</v>
      </c>
      <c r="F46" s="47" t="s">
        <v>21</v>
      </c>
      <c r="G46" s="47" t="str">
        <f>$G$25</f>
        <v>% Change over 01/1/2025</v>
      </c>
      <c r="H46" s="6" t="str">
        <f>$H$25</f>
        <v>% Change over 03/1/2025</v>
      </c>
      <c r="J46" s="61"/>
      <c r="K46" s="62"/>
      <c r="L46" s="44">
        <f>$D$25</f>
        <v>45658</v>
      </c>
      <c r="M46" s="44">
        <f>$E$25</f>
        <v>45717</v>
      </c>
      <c r="N46" s="47" t="s">
        <v>21</v>
      </c>
      <c r="O46" s="47" t="str">
        <f>$G$25</f>
        <v>% Change over 01/1/2025</v>
      </c>
      <c r="P46" s="6" t="str">
        <f>$H$25</f>
        <v>% Change over 03/1/2025</v>
      </c>
    </row>
    <row r="47" spans="2:17">
      <c r="B47" s="350" t="s">
        <v>49</v>
      </c>
      <c r="C47" s="351"/>
      <c r="D47" s="63">
        <f>VLOOKUP($D$4,'Hypothetical Res Bill Impact'!$B$37:$H$47,D44,FALSE)</f>
        <v>172.54993468750001</v>
      </c>
      <c r="E47" s="63">
        <f>VLOOKUP($D$4,'Hypothetical Res Bill Impact'!$B$37:$H$47,E44,FALSE)</f>
        <v>175.17935457414089</v>
      </c>
      <c r="F47" s="63">
        <f>VLOOKUP($D$4,'Hypothetical Res Bill Impact'!$B$37:$H$47,F44,FALSE)</f>
        <v>175.17935457414089</v>
      </c>
      <c r="G47" s="64">
        <f t="shared" ref="G47:H49" si="9">$F47/D47-1</f>
        <v>1.5238602619021213E-2</v>
      </c>
      <c r="H47" s="86">
        <f t="shared" si="9"/>
        <v>0</v>
      </c>
      <c r="J47" s="350" t="s">
        <v>49</v>
      </c>
      <c r="K47" s="351"/>
      <c r="L47" s="63">
        <f>VLOOKUP($D$4,'Hypothetical Res Bill Impact'!$J$37:$P$47,L44,FALSE)</f>
        <v>187.58841562500001</v>
      </c>
      <c r="M47" s="63">
        <f>VLOOKUP($D$4,'Hypothetical Res Bill Impact'!$J$37:$P$47,M44,FALSE)</f>
        <v>190.43528893549134</v>
      </c>
      <c r="N47" s="63">
        <f>VLOOKUP($D$4,'Hypothetical Res Bill Impact'!$J$37:$P$47,N44,FALSE)</f>
        <v>190.43528893549131</v>
      </c>
      <c r="O47" s="64">
        <f t="shared" ref="O47:P49" si="10">$N47/L47-1</f>
        <v>1.517616800059951E-2</v>
      </c>
      <c r="P47" s="85">
        <f t="shared" si="10"/>
        <v>0</v>
      </c>
    </row>
    <row r="48" spans="2:17">
      <c r="B48" s="350" t="s">
        <v>50</v>
      </c>
      <c r="C48" s="351"/>
      <c r="D48" s="63">
        <f>VLOOKUP($D$4,'Hypothetical Res Bill Impact'!$B$53:$H$63,D44,FALSE)</f>
        <v>99.3377555</v>
      </c>
      <c r="E48" s="63">
        <f>VLOOKUP($D$4,'Hypothetical Res Bill Impact'!$B$53:$H$63,E44,FALSE)</f>
        <v>100.98855929870922</v>
      </c>
      <c r="F48" s="63">
        <f>VLOOKUP($D$4,'Hypothetical Res Bill Impact'!$B$53:$H$63,F44,FALSE)</f>
        <v>100.98855929870922</v>
      </c>
      <c r="G48" s="64">
        <f t="shared" si="9"/>
        <v>1.6618090376616435E-2</v>
      </c>
      <c r="H48" s="86">
        <f t="shared" si="9"/>
        <v>0</v>
      </c>
      <c r="J48" s="350" t="s">
        <v>50</v>
      </c>
      <c r="K48" s="351"/>
      <c r="L48" s="63">
        <f>VLOOKUP($D$4,'Hypothetical Res Bill Impact'!$J$53:$P$63,L44,FALSE)</f>
        <v>107.6648625</v>
      </c>
      <c r="M48" s="63">
        <f>VLOOKUP($D$4,'Hypothetical Res Bill Impact'!$J$53:$P$63,M44,FALSE)</f>
        <v>109.45613595785619</v>
      </c>
      <c r="N48" s="63">
        <f>VLOOKUP($D$4,'Hypothetical Res Bill Impact'!$J$53:$P$63,N44,FALSE)</f>
        <v>109.45613595785616</v>
      </c>
      <c r="O48" s="64">
        <f t="shared" si="10"/>
        <v>1.6637493572763118E-2</v>
      </c>
      <c r="P48" s="86">
        <f t="shared" si="10"/>
        <v>0</v>
      </c>
    </row>
    <row r="49" spans="2:16" ht="15.75" thickBot="1">
      <c r="B49" s="352" t="s">
        <v>136</v>
      </c>
      <c r="C49" s="353"/>
      <c r="D49" s="66">
        <f>D47*(1-'Hypothetical SAR and RAR'!$Y$16)+D48*'Hypothetical SAR and RAR'!$Y$16</f>
        <v>153.79074748032698</v>
      </c>
      <c r="E49" s="66">
        <f>E47*(1-'Hypothetical SAR and RAR'!$Y$16)+E48*'Hypothetical SAR and RAR'!$Y$16</f>
        <v>156.16941615861435</v>
      </c>
      <c r="F49" s="66">
        <f>F47*(1-'Hypothetical SAR and RAR'!$Y$16)+F48*'Hypothetical SAR and RAR'!$Y$16</f>
        <v>156.16941615861435</v>
      </c>
      <c r="G49" s="67">
        <f t="shared" si="9"/>
        <v>1.5466916685554555E-2</v>
      </c>
      <c r="H49" s="87">
        <f t="shared" si="9"/>
        <v>0</v>
      </c>
      <c r="J49" s="352" t="s">
        <v>136</v>
      </c>
      <c r="K49" s="353"/>
      <c r="L49" s="66">
        <f>L47*(1-'Hypothetical SAR and RAR'!$Y$16)+L48*'Hypothetical SAR and RAR'!$Y$16</f>
        <v>167.10957027476763</v>
      </c>
      <c r="M49" s="66">
        <f>M47*(1-'Hypothetical SAR and RAR'!$Y$16)+M48*'Hypothetical SAR and RAR'!$Y$16</f>
        <v>169.68596679476855</v>
      </c>
      <c r="N49" s="66">
        <f>N47*(1-'Hypothetical SAR and RAR'!$Y$16)+N48*'Hypothetical SAR and RAR'!$Y$16</f>
        <v>169.68596679476849</v>
      </c>
      <c r="O49" s="67">
        <f t="shared" si="10"/>
        <v>1.5417408564719848E-2</v>
      </c>
      <c r="P49" s="87">
        <f t="shared" si="10"/>
        <v>0</v>
      </c>
    </row>
    <row r="51" spans="2:16" ht="15.75" thickBot="1"/>
    <row r="52" spans="2:16">
      <c r="B52" s="357" t="s">
        <v>259</v>
      </c>
      <c r="C52" s="358"/>
      <c r="D52" s="358"/>
      <c r="E52" s="358"/>
      <c r="F52" s="358"/>
      <c r="G52" s="358"/>
      <c r="H52" s="359"/>
      <c r="J52" s="357" t="s">
        <v>268</v>
      </c>
      <c r="K52" s="358"/>
      <c r="L52" s="358"/>
      <c r="M52" s="358"/>
      <c r="N52" s="358"/>
      <c r="O52" s="358"/>
      <c r="P52" s="359"/>
    </row>
    <row r="53" spans="2:16" ht="30">
      <c r="B53" s="61"/>
      <c r="C53" s="62"/>
      <c r="D53" s="44">
        <f>$D$25</f>
        <v>45658</v>
      </c>
      <c r="E53" s="44">
        <f>$E$25</f>
        <v>45717</v>
      </c>
      <c r="F53" s="47" t="s">
        <v>21</v>
      </c>
      <c r="G53" s="47" t="str">
        <f>$G$25</f>
        <v>% Change over 01/1/2025</v>
      </c>
      <c r="H53" s="6" t="str">
        <f>$H$25</f>
        <v>% Change over 03/1/2025</v>
      </c>
      <c r="J53" s="61"/>
      <c r="K53" s="62"/>
      <c r="L53" s="44">
        <f>$D$25</f>
        <v>45658</v>
      </c>
      <c r="M53" s="44">
        <f>$E$25</f>
        <v>45717</v>
      </c>
      <c r="N53" s="47" t="s">
        <v>21</v>
      </c>
      <c r="O53" s="47" t="str">
        <f>$G$25</f>
        <v>% Change over 01/1/2025</v>
      </c>
      <c r="P53" s="6" t="str">
        <f>$H$25</f>
        <v>% Change over 03/1/2025</v>
      </c>
    </row>
    <row r="54" spans="2:16">
      <c r="B54" s="350" t="s">
        <v>225</v>
      </c>
      <c r="C54" s="351"/>
      <c r="D54" s="63">
        <f>((D61*4)+(D68*8)+($L$8*2))/12</f>
        <v>109.16033042336663</v>
      </c>
      <c r="E54" s="63">
        <f>((E61*4)+(E68*8)+($L$8*2))/12</f>
        <v>110.96284956077476</v>
      </c>
      <c r="F54" s="63">
        <f>((F61*4)+(F68*8)+($L$8*2))/12</f>
        <v>110.96284956077476</v>
      </c>
      <c r="G54" s="64">
        <f t="shared" ref="G54:H56" si="11">$F54/D54-1</f>
        <v>1.6512584108322681E-2</v>
      </c>
      <c r="H54" s="85">
        <f t="shared" si="11"/>
        <v>0</v>
      </c>
      <c r="J54" s="350" t="s">
        <v>225</v>
      </c>
      <c r="K54" s="351"/>
      <c r="L54" s="63">
        <f>((L61*4)+(L68*8)+($L$8*2))/12</f>
        <v>143.76137604836663</v>
      </c>
      <c r="M54" s="63">
        <f>((M61*4)+(M68*8)+($L$8*2))/12</f>
        <v>146.08860109906138</v>
      </c>
      <c r="N54" s="63">
        <f>((N61*4)+(N68*8)+($L$8*2))/12</f>
        <v>146.08860109906138</v>
      </c>
      <c r="O54" s="64">
        <f t="shared" ref="O54:P56" si="12">$N54/L54-1</f>
        <v>1.6188110566719871E-2</v>
      </c>
      <c r="P54" s="85">
        <f t="shared" si="12"/>
        <v>0</v>
      </c>
    </row>
    <row r="55" spans="2:16">
      <c r="B55" s="350" t="s">
        <v>226</v>
      </c>
      <c r="C55" s="351"/>
      <c r="D55" s="63">
        <f t="shared" ref="D55:F56" si="13">((D62*4)+(D69*8)+($L$8*2))/12</f>
        <v>62.994394340033288</v>
      </c>
      <c r="E55" s="63">
        <f t="shared" si="13"/>
        <v>64.203920697112963</v>
      </c>
      <c r="F55" s="63">
        <f t="shared" si="13"/>
        <v>64.203920697112949</v>
      </c>
      <c r="G55" s="64">
        <f t="shared" si="11"/>
        <v>1.9200539504369729E-2</v>
      </c>
      <c r="H55" s="86">
        <f t="shared" si="11"/>
        <v>0</v>
      </c>
      <c r="J55" s="350" t="s">
        <v>226</v>
      </c>
      <c r="K55" s="351"/>
      <c r="L55" s="63">
        <f t="shared" ref="L55:N56" si="14">((L62*4)+(L69*8)+($L$8*2))/12</f>
        <v>84.156725694199949</v>
      </c>
      <c r="M55" s="63">
        <f t="shared" si="14"/>
        <v>85.718340203169262</v>
      </c>
      <c r="N55" s="63">
        <f t="shared" si="14"/>
        <v>85.718340203169248</v>
      </c>
      <c r="O55" s="64">
        <f t="shared" si="12"/>
        <v>1.8556027412993004E-2</v>
      </c>
      <c r="P55" s="86">
        <f t="shared" si="12"/>
        <v>0</v>
      </c>
    </row>
    <row r="56" spans="2:16" ht="15.75" thickBot="1">
      <c r="B56" s="352" t="s">
        <v>136</v>
      </c>
      <c r="C56" s="353"/>
      <c r="D56" s="66">
        <f t="shared" si="13"/>
        <v>97.331213366713044</v>
      </c>
      <c r="E56" s="66">
        <f t="shared" si="13"/>
        <v>98.981789716703346</v>
      </c>
      <c r="F56" s="66">
        <f t="shared" si="13"/>
        <v>98.981789716703346</v>
      </c>
      <c r="G56" s="67">
        <f t="shared" si="11"/>
        <v>1.695834555941933E-2</v>
      </c>
      <c r="H56" s="87">
        <f t="shared" si="11"/>
        <v>0</v>
      </c>
      <c r="J56" s="352" t="s">
        <v>136</v>
      </c>
      <c r="K56" s="353"/>
      <c r="L56" s="66">
        <f t="shared" si="14"/>
        <v>128.48885162933104</v>
      </c>
      <c r="M56" s="66">
        <f t="shared" si="14"/>
        <v>130.61990397161301</v>
      </c>
      <c r="N56" s="66">
        <f t="shared" si="14"/>
        <v>130.61990397161301</v>
      </c>
      <c r="O56" s="67">
        <f t="shared" si="12"/>
        <v>1.6585503841451521E-2</v>
      </c>
      <c r="P56" s="87">
        <f t="shared" si="12"/>
        <v>0</v>
      </c>
    </row>
    <row r="57" spans="2:16" ht="15.75" thickBot="1">
      <c r="B57" s="69"/>
      <c r="C57" s="69"/>
      <c r="D57" s="159"/>
      <c r="E57" s="159"/>
      <c r="F57" s="159"/>
      <c r="G57" s="160"/>
      <c r="H57" s="160"/>
      <c r="J57" s="69"/>
      <c r="K57" s="69"/>
      <c r="L57" s="159"/>
      <c r="M57" s="159"/>
      <c r="N57" s="159"/>
      <c r="O57" s="160"/>
      <c r="P57" s="160"/>
    </row>
    <row r="58" spans="2:16" ht="15.75" hidden="1" thickBot="1">
      <c r="D58" s="50">
        <v>2</v>
      </c>
      <c r="E58" s="50">
        <v>4</v>
      </c>
      <c r="F58" s="50">
        <v>6</v>
      </c>
      <c r="L58" s="50">
        <v>2</v>
      </c>
      <c r="M58" s="50">
        <v>4</v>
      </c>
      <c r="N58" s="50">
        <v>6</v>
      </c>
    </row>
    <row r="59" spans="2:16">
      <c r="B59" s="357" t="s">
        <v>260</v>
      </c>
      <c r="C59" s="358"/>
      <c r="D59" s="358"/>
      <c r="E59" s="358"/>
      <c r="F59" s="358"/>
      <c r="G59" s="358"/>
      <c r="H59" s="359"/>
      <c r="J59" s="357" t="s">
        <v>269</v>
      </c>
      <c r="K59" s="358"/>
      <c r="L59" s="358"/>
      <c r="M59" s="358"/>
      <c r="N59" s="358"/>
      <c r="O59" s="358"/>
      <c r="P59" s="359"/>
    </row>
    <row r="60" spans="2:16" ht="30">
      <c r="B60" s="61"/>
      <c r="C60" s="62"/>
      <c r="D60" s="44">
        <f>$D$25</f>
        <v>45658</v>
      </c>
      <c r="E60" s="44">
        <f>$E$25</f>
        <v>45717</v>
      </c>
      <c r="F60" s="47" t="s">
        <v>21</v>
      </c>
      <c r="G60" s="47" t="str">
        <f>$G$25</f>
        <v>% Change over 01/1/2025</v>
      </c>
      <c r="H60" s="6" t="str">
        <f>$H$25</f>
        <v>% Change over 03/1/2025</v>
      </c>
      <c r="J60" s="61"/>
      <c r="K60" s="62"/>
      <c r="L60" s="44">
        <f>$D$25</f>
        <v>45658</v>
      </c>
      <c r="M60" s="44">
        <f>$E$25</f>
        <v>45717</v>
      </c>
      <c r="N60" s="47" t="s">
        <v>21</v>
      </c>
      <c r="O60" s="47" t="str">
        <f>$G$25</f>
        <v>% Change over 01/1/2025</v>
      </c>
      <c r="P60" s="6" t="str">
        <f>$H$25</f>
        <v>% Change over 03/1/2025</v>
      </c>
    </row>
    <row r="61" spans="2:16">
      <c r="B61" s="350" t="s">
        <v>225</v>
      </c>
      <c r="C61" s="351"/>
      <c r="D61" s="63">
        <f>VLOOKUP($D$4,'Hypothetical Res Bill Impact'!$B$69:$H$79,D58,FALSE)</f>
        <v>119.67891075000001</v>
      </c>
      <c r="E61" s="63">
        <f>VLOOKUP($D$4,'Hypothetical Res Bill Impact'!$B$69:$H$79,E58,FALSE)</f>
        <v>121.49377590889725</v>
      </c>
      <c r="F61" s="63">
        <f>VLOOKUP($D$4,'Hypothetical Res Bill Impact'!$B$69:$H$79,F58,FALSE)</f>
        <v>121.49377590889723</v>
      </c>
      <c r="G61" s="64">
        <f t="shared" ref="G61:H63" si="15">$F61/D61-1</f>
        <v>1.5164452513177773E-2</v>
      </c>
      <c r="H61" s="86">
        <f t="shared" si="15"/>
        <v>0</v>
      </c>
      <c r="J61" s="350" t="s">
        <v>225</v>
      </c>
      <c r="K61" s="351"/>
      <c r="L61" s="63">
        <f>VLOOKUP($D$4,'Hypothetical Res Bill Impact'!$J$69:$P$79,L58,FALSE)</f>
        <v>103.80313687500001</v>
      </c>
      <c r="M61" s="63">
        <f>VLOOKUP($D$4,'Hypothetical Res Bill Impact'!$J$69:$P$79,M58,FALSE)</f>
        <v>105.37725461485985</v>
      </c>
      <c r="N61" s="63">
        <f>VLOOKUP($D$4,'Hypothetical Res Bill Impact'!$J$69:$P$79,N58,FALSE)</f>
        <v>105.37725461485984</v>
      </c>
      <c r="O61" s="64">
        <f t="shared" ref="O61:P63" si="16">$N61/L61-1</f>
        <v>1.5164452513177773E-2</v>
      </c>
      <c r="P61" s="85">
        <f t="shared" si="16"/>
        <v>0</v>
      </c>
    </row>
    <row r="62" spans="2:16">
      <c r="B62" s="350" t="s">
        <v>226</v>
      </c>
      <c r="C62" s="351"/>
      <c r="D62" s="63">
        <f>VLOOKUP($D$4,'Hypothetical Res Bill Impact'!$B$85:$H$95,D58,FALSE)</f>
        <v>73.196769625000002</v>
      </c>
      <c r="E62" s="63">
        <f>VLOOKUP($D$4,'Hypothetical Res Bill Impact'!$B$85:$H$95,E58,FALSE)</f>
        <v>74.414580409182975</v>
      </c>
      <c r="F62" s="63">
        <f>VLOOKUP($D$4,'Hypothetical Res Bill Impact'!$B$85:$H$95,F58,FALSE)</f>
        <v>74.41458040918296</v>
      </c>
      <c r="G62" s="64">
        <f t="shared" si="15"/>
        <v>1.6637493572763118E-2</v>
      </c>
      <c r="H62" s="86">
        <f t="shared" si="15"/>
        <v>0</v>
      </c>
      <c r="J62" s="350" t="s">
        <v>226</v>
      </c>
      <c r="K62" s="351"/>
      <c r="L62" s="63">
        <f>VLOOKUP($D$4,'Hypothetical Res Bill Impact'!$J$85:$P$95,L58,FALSE)</f>
        <v>63.486994062500003</v>
      </c>
      <c r="M62" s="63">
        <f>VLOOKUP($D$4,'Hypothetical Res Bill Impact'!$J$85:$P$95,M58,FALSE)</f>
        <v>64.543258518168898</v>
      </c>
      <c r="N62" s="63">
        <f>VLOOKUP($D$4,'Hypothetical Res Bill Impact'!$J$85:$P$95,N58,FALSE)</f>
        <v>64.543258518168884</v>
      </c>
      <c r="O62" s="64">
        <f t="shared" si="16"/>
        <v>1.6637493572762896E-2</v>
      </c>
      <c r="P62" s="86">
        <f t="shared" si="16"/>
        <v>0</v>
      </c>
    </row>
    <row r="63" spans="2:16" ht="15.75" thickBot="1">
      <c r="B63" s="352" t="s">
        <v>136</v>
      </c>
      <c r="C63" s="353"/>
      <c r="D63" s="66">
        <f>D61*(1-'Hypothetical SAR and RAR'!$Y$16)+D62*'Hypothetical SAR and RAR'!$Y$16</f>
        <v>107.76877234364333</v>
      </c>
      <c r="E63" s="66">
        <f>E61*(1-'Hypothetical SAR and RAR'!$Y$16)+E62*'Hypothetical SAR and RAR'!$Y$16</f>
        <v>109.43065401109931</v>
      </c>
      <c r="F63" s="66">
        <f>F61*(1-'Hypothetical SAR and RAR'!$Y$16)+F62*'Hypothetical SAR and RAR'!$Y$16</f>
        <v>109.43065401109931</v>
      </c>
      <c r="G63" s="67">
        <f t="shared" si="15"/>
        <v>1.5420809120444634E-2</v>
      </c>
      <c r="H63" s="87">
        <f t="shared" si="15"/>
        <v>0</v>
      </c>
      <c r="J63" s="352" t="s">
        <v>136</v>
      </c>
      <c r="K63" s="353"/>
      <c r="L63" s="66">
        <f>L61*(1-'Hypothetical SAR and RAR'!$Y$16)+L62*'Hypothetical SAR and RAR'!$Y$16</f>
        <v>93.47291478785391</v>
      </c>
      <c r="M63" s="66">
        <f>M61*(1-'Hypothetical SAR and RAR'!$Y$16)+M62*'Hypothetical SAR and RAR'!$Y$16</f>
        <v>94.914342764728985</v>
      </c>
      <c r="N63" s="66">
        <f>N61*(1-'Hypothetical SAR and RAR'!$Y$16)+N62*'Hypothetical SAR and RAR'!$Y$16</f>
        <v>94.914342764728971</v>
      </c>
      <c r="O63" s="67">
        <f t="shared" si="16"/>
        <v>1.5420809120444412E-2</v>
      </c>
      <c r="P63" s="87">
        <f t="shared" si="16"/>
        <v>0</v>
      </c>
    </row>
    <row r="64" spans="2:16" ht="15.75" thickBot="1">
      <c r="B64" s="69"/>
      <c r="C64" s="69"/>
      <c r="D64" s="159"/>
      <c r="E64" s="159"/>
      <c r="F64" s="159"/>
      <c r="G64" s="160"/>
      <c r="H64" s="160"/>
      <c r="J64" s="69"/>
      <c r="K64" s="69"/>
      <c r="L64" s="159"/>
      <c r="M64" s="159"/>
      <c r="N64" s="159"/>
      <c r="O64" s="160"/>
      <c r="P64" s="160"/>
    </row>
    <row r="65" spans="2:16" ht="15.75" hidden="1" thickBot="1">
      <c r="D65" s="50">
        <v>3</v>
      </c>
      <c r="E65" s="50">
        <v>5</v>
      </c>
      <c r="F65" s="50">
        <v>7</v>
      </c>
      <c r="L65" s="50">
        <v>3</v>
      </c>
      <c r="M65" s="50">
        <v>5</v>
      </c>
      <c r="N65" s="50">
        <v>7</v>
      </c>
    </row>
    <row r="66" spans="2:16">
      <c r="B66" s="357" t="s">
        <v>261</v>
      </c>
      <c r="C66" s="358"/>
      <c r="D66" s="358"/>
      <c r="E66" s="358"/>
      <c r="F66" s="358"/>
      <c r="G66" s="358"/>
      <c r="H66" s="359"/>
      <c r="J66" s="357" t="s">
        <v>270</v>
      </c>
      <c r="K66" s="358"/>
      <c r="L66" s="358"/>
      <c r="M66" s="358"/>
      <c r="N66" s="358"/>
      <c r="O66" s="358"/>
      <c r="P66" s="359"/>
    </row>
    <row r="67" spans="2:16" ht="30">
      <c r="B67" s="61"/>
      <c r="C67" s="62"/>
      <c r="D67" s="44">
        <f>$D$25</f>
        <v>45658</v>
      </c>
      <c r="E67" s="44">
        <f>$E$25</f>
        <v>45717</v>
      </c>
      <c r="F67" s="47" t="s">
        <v>21</v>
      </c>
      <c r="G67" s="47" t="str">
        <f>$G$25</f>
        <v>% Change over 01/1/2025</v>
      </c>
      <c r="H67" s="6" t="str">
        <f>$H$25</f>
        <v>% Change over 03/1/2025</v>
      </c>
      <c r="J67" s="61"/>
      <c r="K67" s="62"/>
      <c r="L67" s="44">
        <f>$D$25</f>
        <v>45658</v>
      </c>
      <c r="M67" s="44">
        <f>$E$25</f>
        <v>45717</v>
      </c>
      <c r="N67" s="47" t="s">
        <v>21</v>
      </c>
      <c r="O67" s="47" t="str">
        <f>$G$25</f>
        <v>% Change over 01/1/2025</v>
      </c>
      <c r="P67" s="6" t="str">
        <f>$H$25</f>
        <v>% Change over 03/1/2025</v>
      </c>
    </row>
    <row r="68" spans="2:16">
      <c r="B68" s="350" t="s">
        <v>225</v>
      </c>
      <c r="C68" s="351"/>
      <c r="D68" s="63">
        <f>VLOOKUP($D$4,'Hypothetical Res Bill Impact'!$B$69:$H$79,D65,FALSE)</f>
        <v>118.457697375</v>
      </c>
      <c r="E68" s="63">
        <f>VLOOKUP($D$4,'Hypothetical Res Bill Impact'!$B$69:$H$79,E65,FALSE)</f>
        <v>120.25404350166359</v>
      </c>
      <c r="F68" s="63">
        <f>VLOOKUP($D$4,'Hypothetical Res Bill Impact'!$B$69:$H$79,F65,FALSE)</f>
        <v>120.25404350166357</v>
      </c>
      <c r="G68" s="64">
        <f t="shared" ref="G68:H70" si="17">$F68/D68-1</f>
        <v>1.5164452513177773E-2</v>
      </c>
      <c r="H68" s="86">
        <f t="shared" si="17"/>
        <v>0</v>
      </c>
      <c r="J68" s="350" t="s">
        <v>225</v>
      </c>
      <c r="K68" s="351"/>
      <c r="L68" s="63">
        <f>VLOOKUP($D$4,'Hypothetical Res Bill Impact'!$J$69:$P$79,L65,FALSE)</f>
        <v>178.29715275000001</v>
      </c>
      <c r="M68" s="63">
        <f>VLOOKUP($D$4,'Hypothetical Res Bill Impact'!$J$69:$P$79,M65,FALSE)</f>
        <v>181.00093145611223</v>
      </c>
      <c r="N68" s="63">
        <f>VLOOKUP($D$4,'Hypothetical Res Bill Impact'!$J$69:$P$79,N65,FALSE)</f>
        <v>181.0009314561122</v>
      </c>
      <c r="O68" s="64">
        <f t="shared" ref="O68:P70" si="18">$N68/L68-1</f>
        <v>1.5164452513177773E-2</v>
      </c>
      <c r="P68" s="85">
        <f t="shared" si="18"/>
        <v>0</v>
      </c>
    </row>
    <row r="69" spans="2:16">
      <c r="B69" s="350" t="s">
        <v>226</v>
      </c>
      <c r="C69" s="351"/>
      <c r="D69" s="63">
        <f>VLOOKUP($D$4,'Hypothetical Res Bill Impact'!$B$85:$H$95,D65,FALSE)</f>
        <v>72.449863812499999</v>
      </c>
      <c r="E69" s="63">
        <f>VLOOKUP($D$4,'Hypothetical Res Bill Impact'!$B$85:$H$95,E65,FALSE)</f>
        <v>73.655247956028035</v>
      </c>
      <c r="F69" s="63">
        <f>VLOOKUP($D$4,'Hypothetical Res Bill Impact'!$B$85:$H$95,F65,FALSE)</f>
        <v>73.65524795602802</v>
      </c>
      <c r="G69" s="64">
        <f t="shared" si="17"/>
        <v>1.6637493572762896E-2</v>
      </c>
      <c r="H69" s="86">
        <f t="shared" si="17"/>
        <v>0</v>
      </c>
      <c r="J69" s="350" t="s">
        <v>226</v>
      </c>
      <c r="K69" s="351"/>
      <c r="L69" s="63">
        <f>VLOOKUP($D$4,'Hypothetical Res Bill Impact'!$J$85:$P$95,L65,FALSE)</f>
        <v>109.048248625</v>
      </c>
      <c r="M69" s="63">
        <f>VLOOKUP($D$4,'Hypothetical Res Bill Impact'!$J$85:$P$95,M65,FALSE)</f>
        <v>110.86253816061952</v>
      </c>
      <c r="N69" s="63">
        <f>VLOOKUP($D$4,'Hypothetical Res Bill Impact'!$J$85:$P$95,N65,FALSE)</f>
        <v>110.86253816061951</v>
      </c>
      <c r="O69" s="64">
        <f t="shared" si="18"/>
        <v>1.6637493572763118E-2</v>
      </c>
      <c r="P69" s="86">
        <f t="shared" si="18"/>
        <v>0</v>
      </c>
    </row>
    <row r="70" spans="2:16" ht="15.75" thickBot="1">
      <c r="B70" s="352" t="s">
        <v>136</v>
      </c>
      <c r="C70" s="353"/>
      <c r="D70" s="66">
        <f>D68*(1-'Hypothetical SAR and RAR'!$Y$16)+D69*'Hypothetical SAR and RAR'!$Y$16</f>
        <v>106.66909099319798</v>
      </c>
      <c r="E70" s="66">
        <f>E68*(1-'Hypothetical SAR and RAR'!$Y$16)+E69*'Hypothetical SAR and RAR'!$Y$16</f>
        <v>108.31401468445543</v>
      </c>
      <c r="F70" s="66">
        <f>F68*(1-'Hypothetical SAR and RAR'!$Y$16)+F69*'Hypothetical SAR and RAR'!$Y$16</f>
        <v>108.31401468445542</v>
      </c>
      <c r="G70" s="67">
        <f t="shared" si="17"/>
        <v>1.5420809120444412E-2</v>
      </c>
      <c r="H70" s="87">
        <f t="shared" si="17"/>
        <v>0</v>
      </c>
      <c r="J70" s="352" t="s">
        <v>136</v>
      </c>
      <c r="K70" s="353"/>
      <c r="L70" s="66">
        <f>L68*(1-'Hypothetical SAR and RAR'!$Y$16)+L69*'Hypothetical SAR and RAR'!$Y$16</f>
        <v>160.55347716501967</v>
      </c>
      <c r="M70" s="66">
        <f>M68*(1-'Hypothetical SAR and RAR'!$Y$16)+M69*'Hypothetical SAR and RAR'!$Y$16</f>
        <v>163.02934169000508</v>
      </c>
      <c r="N70" s="66">
        <f>N68*(1-'Hypothetical SAR and RAR'!$Y$16)+N69*'Hypothetical SAR and RAR'!$Y$16</f>
        <v>163.02934169000508</v>
      </c>
      <c r="O70" s="67">
        <f t="shared" si="18"/>
        <v>1.5420809120444412E-2</v>
      </c>
      <c r="P70" s="87">
        <f t="shared" si="18"/>
        <v>0</v>
      </c>
    </row>
    <row r="72" spans="2:16" ht="15.75" thickBot="1"/>
    <row r="73" spans="2:16">
      <c r="B73" s="357" t="s">
        <v>262</v>
      </c>
      <c r="C73" s="358"/>
      <c r="D73" s="358"/>
      <c r="E73" s="358"/>
      <c r="F73" s="358"/>
      <c r="G73" s="358"/>
      <c r="H73" s="359"/>
      <c r="J73" s="357" t="s">
        <v>271</v>
      </c>
      <c r="K73" s="358"/>
      <c r="L73" s="358"/>
      <c r="M73" s="358"/>
      <c r="N73" s="358"/>
      <c r="O73" s="358"/>
      <c r="P73" s="359"/>
    </row>
    <row r="74" spans="2:16" ht="30">
      <c r="B74" s="61"/>
      <c r="C74" s="62"/>
      <c r="D74" s="44">
        <f>$D$25</f>
        <v>45658</v>
      </c>
      <c r="E74" s="44">
        <f>$E$25</f>
        <v>45717</v>
      </c>
      <c r="F74" s="47" t="s">
        <v>21</v>
      </c>
      <c r="G74" s="47" t="str">
        <f>$G$25</f>
        <v>% Change over 01/1/2025</v>
      </c>
      <c r="H74" s="6" t="str">
        <f>$H$25</f>
        <v>% Change over 03/1/2025</v>
      </c>
      <c r="J74" s="61"/>
      <c r="K74" s="62"/>
      <c r="L74" s="44">
        <f>$D$25</f>
        <v>45658</v>
      </c>
      <c r="M74" s="44">
        <f>$E$25</f>
        <v>45717</v>
      </c>
      <c r="N74" s="47" t="s">
        <v>21</v>
      </c>
      <c r="O74" s="47" t="str">
        <f>$G$25</f>
        <v>% Change over 01/1/2025</v>
      </c>
      <c r="P74" s="6" t="str">
        <f>$H$25</f>
        <v>% Change over 03/1/2025</v>
      </c>
    </row>
    <row r="75" spans="2:16">
      <c r="B75" s="350" t="str">
        <f>$D$3&amp;"kWh Monthly Usage - Non-CARE"</f>
        <v>500kWh Monthly Usage - Non-CARE</v>
      </c>
      <c r="C75" s="351"/>
      <c r="D75" s="63">
        <f>((D82*4)+(D89*8)+($L$8*2))/12</f>
        <v>211.55477984003332</v>
      </c>
      <c r="E75" s="63">
        <f>((E82*4)+(E89*8)+($L$8*2))/12</f>
        <v>214.93427440338925</v>
      </c>
      <c r="F75" s="63">
        <f>((F82*4)+(F89*8)+($L$8*2))/12</f>
        <v>214.9342744033892</v>
      </c>
      <c r="G75" s="64">
        <f t="shared" ref="G75:H77" si="19">$F75/D75-1</f>
        <v>1.5974560186781339E-2</v>
      </c>
      <c r="H75" s="85">
        <f t="shared" si="19"/>
        <v>0</v>
      </c>
      <c r="I75" s="168"/>
      <c r="J75" s="350" t="str">
        <f>$D$3&amp;"kWh Monthly Usage - Non-CARE"</f>
        <v>500kWh Monthly Usage - Non-CARE</v>
      </c>
      <c r="K75" s="351"/>
      <c r="L75" s="63">
        <f>((L82*4)+(L89*8)+($L$8*2))/12</f>
        <v>202.8143980692</v>
      </c>
      <c r="M75" s="63">
        <f>((M82*4)+(M89*8)+($L$8*2))/12</f>
        <v>206.05109785300121</v>
      </c>
      <c r="N75" s="63">
        <f>((N82*4)+(N89*8)+($L$8*2))/12</f>
        <v>206.05109785300121</v>
      </c>
      <c r="O75" s="64">
        <f t="shared" ref="O75:P77" si="20">$N75/L75-1</f>
        <v>1.5958925079356812E-2</v>
      </c>
      <c r="P75" s="85">
        <f t="shared" si="20"/>
        <v>0</v>
      </c>
    </row>
    <row r="76" spans="2:16">
      <c r="B76" s="350" t="str">
        <f>$D$3&amp;"kWh Monthly Usage - CARE"</f>
        <v>500kWh Monthly Usage - CARE</v>
      </c>
      <c r="C76" s="351"/>
      <c r="D76" s="63">
        <f t="shared" ref="D76:F77" si="21">((D83*4)+(D90*8)+($L$8*2))/12</f>
        <v>126.41306292336661</v>
      </c>
      <c r="E76" s="63">
        <f t="shared" si="21"/>
        <v>128.6731707771566</v>
      </c>
      <c r="F76" s="63">
        <f t="shared" si="21"/>
        <v>128.67317077715657</v>
      </c>
      <c r="G76" s="64">
        <f t="shared" si="19"/>
        <v>1.7878752413111432E-2</v>
      </c>
      <c r="H76" s="86">
        <f t="shared" si="19"/>
        <v>0</v>
      </c>
      <c r="J76" s="350" t="str">
        <f>$D$3&amp;"kWh Monthly Usage - CARE"</f>
        <v>500kWh Monthly Usage - CARE</v>
      </c>
      <c r="K76" s="351"/>
      <c r="L76" s="63">
        <f t="shared" ref="L76:N77" si="22">((L83*4)+(L90*8)+($L$8*2))/12</f>
        <v>120.73159917336663</v>
      </c>
      <c r="M76" s="63">
        <f t="shared" si="22"/>
        <v>122.8991060194045</v>
      </c>
      <c r="N76" s="63">
        <f t="shared" si="22"/>
        <v>122.89910601940448</v>
      </c>
      <c r="O76" s="64">
        <f t="shared" si="20"/>
        <v>1.7953103088822475E-2</v>
      </c>
      <c r="P76" s="86">
        <f t="shared" si="20"/>
        <v>0</v>
      </c>
    </row>
    <row r="77" spans="2:16" ht="15.75" thickBot="1">
      <c r="B77" s="352" t="s">
        <v>136</v>
      </c>
      <c r="C77" s="353"/>
      <c r="D77" s="66">
        <f t="shared" si="21"/>
        <v>189.73888220516849</v>
      </c>
      <c r="E77" s="66">
        <f t="shared" si="21"/>
        <v>192.83155584507958</v>
      </c>
      <c r="F77" s="66">
        <f t="shared" si="21"/>
        <v>192.83155584507958</v>
      </c>
      <c r="G77" s="67">
        <f t="shared" si="19"/>
        <v>1.6299630333897142E-2</v>
      </c>
      <c r="H77" s="87">
        <f t="shared" si="19"/>
        <v>0</v>
      </c>
      <c r="J77" s="352" t="s">
        <v>136</v>
      </c>
      <c r="K77" s="353"/>
      <c r="L77" s="66">
        <f t="shared" si="22"/>
        <v>181.78228827456931</v>
      </c>
      <c r="M77" s="66">
        <f t="shared" si="22"/>
        <v>184.74502830600861</v>
      </c>
      <c r="N77" s="66">
        <f t="shared" si="22"/>
        <v>184.74502830600852</v>
      </c>
      <c r="O77" s="67">
        <f t="shared" si="20"/>
        <v>1.6298287691066005E-2</v>
      </c>
      <c r="P77" s="87">
        <f t="shared" si="20"/>
        <v>0</v>
      </c>
    </row>
    <row r="78" spans="2:16" ht="15.75" thickBot="1">
      <c r="B78" s="69"/>
      <c r="C78" s="69"/>
      <c r="D78" s="159"/>
      <c r="E78" s="159"/>
      <c r="F78" s="159"/>
      <c r="G78" s="160"/>
      <c r="H78" s="160"/>
      <c r="J78" s="69"/>
      <c r="K78" s="69"/>
      <c r="L78" s="159"/>
      <c r="M78" s="159"/>
      <c r="N78" s="159"/>
      <c r="O78" s="160"/>
      <c r="P78" s="160"/>
    </row>
    <row r="79" spans="2:16" ht="15.75" hidden="1" thickBot="1">
      <c r="D79" s="50">
        <v>2</v>
      </c>
      <c r="E79" s="50">
        <v>4</v>
      </c>
      <c r="F79" s="50">
        <v>6</v>
      </c>
      <c r="L79" s="50">
        <v>2</v>
      </c>
      <c r="M79" s="50">
        <v>4</v>
      </c>
      <c r="N79" s="50">
        <v>6</v>
      </c>
    </row>
    <row r="80" spans="2:16">
      <c r="B80" s="357" t="s">
        <v>263</v>
      </c>
      <c r="C80" s="358"/>
      <c r="D80" s="358"/>
      <c r="E80" s="358"/>
      <c r="F80" s="358"/>
      <c r="G80" s="358"/>
      <c r="H80" s="359"/>
      <c r="J80" s="357" t="s">
        <v>272</v>
      </c>
      <c r="K80" s="358"/>
      <c r="L80" s="358"/>
      <c r="M80" s="358"/>
      <c r="N80" s="358"/>
      <c r="O80" s="358"/>
      <c r="P80" s="359"/>
    </row>
    <row r="81" spans="1:16" ht="30">
      <c r="B81" s="61"/>
      <c r="C81" s="62"/>
      <c r="D81" s="44">
        <f>$D$25</f>
        <v>45658</v>
      </c>
      <c r="E81" s="44">
        <f>$E$25</f>
        <v>45717</v>
      </c>
      <c r="F81" s="47" t="s">
        <v>21</v>
      </c>
      <c r="G81" s="47" t="str">
        <f>$G$25</f>
        <v>% Change over 01/1/2025</v>
      </c>
      <c r="H81" s="6" t="str">
        <f>$H$25</f>
        <v>% Change over 03/1/2025</v>
      </c>
      <c r="J81" s="61"/>
      <c r="K81" s="62"/>
      <c r="L81" s="44">
        <f>$D$25</f>
        <v>45658</v>
      </c>
      <c r="M81" s="44">
        <f>$E$25</f>
        <v>45717</v>
      </c>
      <c r="N81" s="47" t="s">
        <v>21</v>
      </c>
      <c r="O81" s="47" t="str">
        <f>$G$25</f>
        <v>% Change over 01/1/2025</v>
      </c>
      <c r="P81" s="6" t="str">
        <f>$H$25</f>
        <v>% Change over 03/1/2025</v>
      </c>
    </row>
    <row r="82" spans="1:16">
      <c r="B82" s="350" t="str">
        <f>$D$3&amp;"kWh Monthly Usage - Non-CARE"</f>
        <v>500kWh Monthly Usage - Non-CARE</v>
      </c>
      <c r="C82" s="351"/>
      <c r="D82" s="63">
        <f>VLOOKUP($D$4,'Hypothetical Res Bill Impact'!$B$101:$H$111,D79,FALSE)</f>
        <v>221.05356187500001</v>
      </c>
      <c r="E82" s="63">
        <f>VLOOKUP($D$4,'Hypothetical Res Bill Impact'!$B$101:$H$111,E79,FALSE)</f>
        <v>224.42969656118993</v>
      </c>
      <c r="F82" s="63">
        <f>VLOOKUP($D$4,'Hypothetical Res Bill Impact'!$B$101:$H$111,F79,FALSE)</f>
        <v>224.4296965611899</v>
      </c>
      <c r="G82" s="64">
        <f t="shared" ref="G82:H84" si="23">$F82/D82-1</f>
        <v>1.5272925971213214E-2</v>
      </c>
      <c r="H82" s="86">
        <f t="shared" si="23"/>
        <v>0</v>
      </c>
      <c r="J82" s="350" t="str">
        <f>$D$3&amp;"kWh Monthly Usage - Non-CARE"</f>
        <v>500kWh Monthly Usage - Non-CARE</v>
      </c>
      <c r="K82" s="351"/>
      <c r="L82" s="63">
        <f>VLOOKUP($D$4,'Hypothetical Res Bill Impact'!$J$101:$P$111,L79,FALSE)</f>
        <v>225.0638546875</v>
      </c>
      <c r="M82" s="63">
        <f>VLOOKUP($D$4,'Hypothetical Res Bill Impact'!$J$101:$P$111,M79,FALSE)</f>
        <v>228.50550697842678</v>
      </c>
      <c r="N82" s="63">
        <f>VLOOKUP($D$4,'Hypothetical Res Bill Impact'!$J$101:$P$111,N79,FALSE)</f>
        <v>228.50550697842675</v>
      </c>
      <c r="O82" s="64">
        <f t="shared" ref="O82:P84" si="24">$N82/L82-1</f>
        <v>1.5291892586241751E-2</v>
      </c>
      <c r="P82" s="85">
        <f t="shared" si="24"/>
        <v>0</v>
      </c>
    </row>
    <row r="83" spans="1:16">
      <c r="B83" s="350" t="str">
        <f>$D$3&amp;"kWh Monthly Usage - CARE"</f>
        <v>500kWh Monthly Usage - CARE</v>
      </c>
      <c r="C83" s="351"/>
      <c r="D83" s="63">
        <f>VLOOKUP($D$4,'Hypothetical Res Bill Impact'!$B$116:$H$126,D79,FALSE)</f>
        <v>135.98381949999998</v>
      </c>
      <c r="E83" s="63">
        <f>VLOOKUP($D$4,'Hypothetical Res Bill Impact'!$B$116:$H$126,E79,FALSE)</f>
        <v>138.24174850654876</v>
      </c>
      <c r="F83" s="63">
        <f>VLOOKUP($D$4,'Hypothetical Res Bill Impact'!$B$116:$H$126,F79,FALSE)</f>
        <v>138.24174850654873</v>
      </c>
      <c r="G83" s="64">
        <f t="shared" si="23"/>
        <v>1.6604394661445365E-2</v>
      </c>
      <c r="H83" s="86">
        <f t="shared" si="23"/>
        <v>0</v>
      </c>
      <c r="J83" s="350" t="str">
        <f>$D$3&amp;"kWh Monthly Usage - CARE"</f>
        <v>500kWh Monthly Usage - CARE</v>
      </c>
      <c r="K83" s="351"/>
      <c r="L83" s="63">
        <f>VLOOKUP($D$4,'Hypothetical Res Bill Impact'!$J$116:$P$126,L79,FALSE)</f>
        <v>138.59060875</v>
      </c>
      <c r="M83" s="63">
        <f>VLOOKUP($D$4,'Hypothetical Res Bill Impact'!$J$116:$P$126,M79,FALSE)</f>
        <v>140.89102527775265</v>
      </c>
      <c r="N83" s="63">
        <f>VLOOKUP($D$4,'Hypothetical Res Bill Impact'!$J$116:$P$126,N79,FALSE)</f>
        <v>140.89102527775265</v>
      </c>
      <c r="O83" s="64">
        <f t="shared" si="24"/>
        <v>1.6598646535295192E-2</v>
      </c>
      <c r="P83" s="86">
        <f t="shared" si="24"/>
        <v>0</v>
      </c>
    </row>
    <row r="84" spans="1:16" ht="15.75" thickBot="1">
      <c r="B84" s="352" t="s">
        <v>136</v>
      </c>
      <c r="C84" s="353"/>
      <c r="D84" s="66">
        <f>D82*(1-'Hypothetical SAR and RAR'!$Y$16)+D83*'Hypothetical SAR and RAR'!$Y$16</f>
        <v>199.25610630696423</v>
      </c>
      <c r="E84" s="66">
        <f>E82*(1-'Hypothetical SAR and RAR'!$Y$16)+E83*'Hypothetical SAR and RAR'!$Y$16</f>
        <v>202.34572268549948</v>
      </c>
      <c r="F84" s="66">
        <f>F82*(1-'Hypothetical SAR and RAR'!$Y$16)+F83*'Hypothetical SAR and RAR'!$Y$16</f>
        <v>202.34572268549948</v>
      </c>
      <c r="G84" s="67">
        <f t="shared" si="23"/>
        <v>1.5505755059649351E-2</v>
      </c>
      <c r="H84" s="87">
        <f t="shared" si="23"/>
        <v>0</v>
      </c>
      <c r="J84" s="352" t="s">
        <v>136</v>
      </c>
      <c r="K84" s="353"/>
      <c r="L84" s="66">
        <f>L82*(1-'Hypothetical SAR and RAR'!$Y$16)+L83*'Hypothetical SAR and RAR'!$Y$16</f>
        <v>202.90677881629796</v>
      </c>
      <c r="M84" s="66">
        <f>M82*(1-'Hypothetical SAR and RAR'!$Y$16)+M83*'Hypothetical SAR and RAR'!$Y$16</f>
        <v>206.05601179166149</v>
      </c>
      <c r="N84" s="66">
        <f>N82*(1-'Hypothetical SAR and RAR'!$Y$16)+N83*'Hypothetical SAR and RAR'!$Y$16</f>
        <v>206.05601179166143</v>
      </c>
      <c r="O84" s="67">
        <f t="shared" si="24"/>
        <v>1.5520590261869138E-2</v>
      </c>
      <c r="P84" s="87">
        <f t="shared" si="24"/>
        <v>0</v>
      </c>
    </row>
    <row r="85" spans="1:16" ht="15.75" thickBot="1">
      <c r="B85" s="69"/>
      <c r="C85" s="69"/>
      <c r="D85" s="159"/>
      <c r="E85" s="159"/>
      <c r="F85" s="159"/>
      <c r="G85" s="160"/>
      <c r="H85" s="160"/>
      <c r="J85" s="69"/>
      <c r="K85" s="69"/>
      <c r="L85" s="159"/>
      <c r="M85" s="159"/>
      <c r="N85" s="159"/>
      <c r="O85" s="160"/>
      <c r="P85" s="160"/>
    </row>
    <row r="86" spans="1:16" ht="15.75" hidden="1" thickBot="1">
      <c r="D86" s="50">
        <v>3</v>
      </c>
      <c r="E86" s="50">
        <v>5</v>
      </c>
      <c r="F86" s="50">
        <v>7</v>
      </c>
      <c r="L86" s="50">
        <v>3</v>
      </c>
      <c r="M86" s="50">
        <v>5</v>
      </c>
      <c r="N86" s="50">
        <v>7</v>
      </c>
    </row>
    <row r="87" spans="1:16">
      <c r="B87" s="357" t="s">
        <v>264</v>
      </c>
      <c r="C87" s="358"/>
      <c r="D87" s="358"/>
      <c r="E87" s="358"/>
      <c r="F87" s="358"/>
      <c r="G87" s="358"/>
      <c r="H87" s="359"/>
      <c r="J87" s="357" t="s">
        <v>273</v>
      </c>
      <c r="K87" s="358"/>
      <c r="L87" s="358"/>
      <c r="M87" s="358"/>
      <c r="N87" s="358"/>
      <c r="O87" s="358"/>
      <c r="P87" s="359"/>
    </row>
    <row r="88" spans="1:16" ht="30">
      <c r="B88" s="61"/>
      <c r="C88" s="62"/>
      <c r="D88" s="44">
        <f>$D$25</f>
        <v>45658</v>
      </c>
      <c r="E88" s="44">
        <f>$E$25</f>
        <v>45717</v>
      </c>
      <c r="F88" s="47" t="s">
        <v>21</v>
      </c>
      <c r="G88" s="47" t="str">
        <f>$G$25</f>
        <v>% Change over 01/1/2025</v>
      </c>
      <c r="H88" s="6" t="str">
        <f>$H$25</f>
        <v>% Change over 03/1/2025</v>
      </c>
      <c r="J88" s="61"/>
      <c r="K88" s="62"/>
      <c r="L88" s="44">
        <f>$D$25</f>
        <v>45658</v>
      </c>
      <c r="M88" s="44">
        <f>$E$25</f>
        <v>45717</v>
      </c>
      <c r="N88" s="47" t="s">
        <v>21</v>
      </c>
      <c r="O88" s="47" t="str">
        <f>$G$25</f>
        <v>% Change over 01/1/2025</v>
      </c>
      <c r="P88" s="6" t="str">
        <f>$H$25</f>
        <v>% Change over 03/1/2025</v>
      </c>
    </row>
    <row r="89" spans="1:16">
      <c r="B89" s="350" t="str">
        <f>$D$3&amp;"kWh Monthly Usage - Non-CARE"</f>
        <v>500kWh Monthly Usage - Non-CARE</v>
      </c>
      <c r="C89" s="351"/>
      <c r="D89" s="63">
        <f>VLOOKUP($D$4,'Hypothetical Res Bill Impact'!$B$101:$H$111,D86,FALSE)</f>
        <v>221.3620459375</v>
      </c>
      <c r="E89" s="63">
        <f>VLOOKUP($D$4,'Hypothetical Res Bill Impact'!$B$101:$H$111,E86,FALSE)</f>
        <v>224.74322043943891</v>
      </c>
      <c r="F89" s="63">
        <f>VLOOKUP($D$4,'Hypothetical Res Bill Impact'!$B$101:$H$111,F86,FALSE)</f>
        <v>224.74322043943891</v>
      </c>
      <c r="G89" s="64">
        <f t="shared" ref="G89:H91" si="25">$F89/D89-1</f>
        <v>1.5274409339772532E-2</v>
      </c>
      <c r="H89" s="86">
        <f t="shared" si="25"/>
        <v>0</v>
      </c>
      <c r="J89" s="350" t="str">
        <f>$D$3&amp;"kWh Monthly Usage - Non-CARE"</f>
        <v>500kWh Monthly Usage - Non-CARE</v>
      </c>
      <c r="K89" s="351"/>
      <c r="L89" s="63">
        <f>VLOOKUP($D$4,'Hypothetical Res Bill Impact'!$J$101:$P$111,L86,FALSE)</f>
        <v>206.24632687500002</v>
      </c>
      <c r="M89" s="63">
        <f>VLOOKUP($D$4,'Hypothetical Res Bill Impact'!$J$101:$P$111,M86,FALSE)</f>
        <v>209.38055040523847</v>
      </c>
      <c r="N89" s="63">
        <f>VLOOKUP($D$4,'Hypothetical Res Bill Impact'!$J$101:$P$111,N86,FALSE)</f>
        <v>209.38055040523844</v>
      </c>
      <c r="O89" s="64">
        <f t="shared" ref="O89:P91" si="26">$N89/L89-1</f>
        <v>1.5196505934081284E-2</v>
      </c>
      <c r="P89" s="85">
        <f t="shared" si="26"/>
        <v>0</v>
      </c>
    </row>
    <row r="90" spans="1:16">
      <c r="B90" s="350" t="str">
        <f>$D$3&amp;"kWh Monthly Usage - CARE"</f>
        <v>500kWh Monthly Usage - CARE</v>
      </c>
      <c r="C90" s="351"/>
      <c r="D90" s="63">
        <f>VLOOKUP($D$4,'Hypothetical Res Bill Impact'!$B$116:$H$126,D86,FALSE)</f>
        <v>136.18434174999999</v>
      </c>
      <c r="E90" s="63">
        <f>VLOOKUP($D$4,'Hypothetical Res Bill Impact'!$B$116:$H$126,E86,FALSE)</f>
        <v>138.44553902741058</v>
      </c>
      <c r="F90" s="63">
        <f>VLOOKUP($D$4,'Hypothetical Res Bill Impact'!$B$116:$H$126,F86,FALSE)</f>
        <v>138.44553902741058</v>
      </c>
      <c r="G90" s="64">
        <f t="shared" si="25"/>
        <v>1.6603944685223526E-2</v>
      </c>
      <c r="H90" s="86">
        <f t="shared" si="25"/>
        <v>0</v>
      </c>
      <c r="J90" s="350" t="str">
        <f>$D$3&amp;"kWh Monthly Usage - CARE"</f>
        <v>500kWh Monthly Usage - CARE</v>
      </c>
      <c r="K90" s="351"/>
      <c r="L90" s="63">
        <f>VLOOKUP($D$4,'Hypothetical Res Bill Impact'!$J$116:$P$126,L86,FALSE)</f>
        <v>126.35875150000001</v>
      </c>
      <c r="M90" s="63">
        <f>VLOOKUP($D$4,'Hypothetical Res Bill Impact'!$J$116:$P$126,M86,FALSE)</f>
        <v>128.4598035051805</v>
      </c>
      <c r="N90" s="63">
        <f>VLOOKUP($D$4,'Hypothetical Res Bill Impact'!$J$116:$P$126,N86,FALSE)</f>
        <v>128.45980350518047</v>
      </c>
      <c r="O90" s="64">
        <f t="shared" si="26"/>
        <v>1.6627673036010204E-2</v>
      </c>
      <c r="P90" s="86">
        <f t="shared" si="26"/>
        <v>0</v>
      </c>
    </row>
    <row r="91" spans="1:16" ht="15.75" thickBot="1">
      <c r="B91" s="352" t="s">
        <v>136</v>
      </c>
      <c r="C91" s="353"/>
      <c r="D91" s="66">
        <f>D89*(1-'Hypothetical SAR and RAR'!$Y$16)+D90*'Hypothetical SAR and RAR'!$Y$16</f>
        <v>199.53692726922068</v>
      </c>
      <c r="E91" s="66">
        <f>E89*(1-'Hypothetical SAR and RAR'!$Y$16)+E90*'Hypothetical SAR and RAR'!$Y$16</f>
        <v>202.63112953981965</v>
      </c>
      <c r="F91" s="66">
        <f>F89*(1-'Hypothetical SAR and RAR'!$Y$16)+F90*'Hypothetical SAR and RAR'!$Y$16</f>
        <v>202.63112953981965</v>
      </c>
      <c r="G91" s="67">
        <f t="shared" si="25"/>
        <v>1.5506915501531049E-2</v>
      </c>
      <c r="H91" s="87">
        <f t="shared" si="25"/>
        <v>0</v>
      </c>
      <c r="J91" s="352" t="s">
        <v>136</v>
      </c>
      <c r="K91" s="353"/>
      <c r="L91" s="66">
        <f>L89*(1-'Hypothetical SAR and RAR'!$Y$16)+L90*'Hypothetical SAR and RAR'!$Y$16</f>
        <v>185.77670011865507</v>
      </c>
      <c r="M91" s="66">
        <f>M89*(1-'Hypothetical SAR and RAR'!$Y$16)+M90*'Hypothetical SAR and RAR'!$Y$16</f>
        <v>188.64619367813216</v>
      </c>
      <c r="N91" s="66">
        <f>N89*(1-'Hypothetical SAR and RAR'!$Y$16)+N90*'Hypothetical SAR and RAR'!$Y$16</f>
        <v>188.64619367813214</v>
      </c>
      <c r="O91" s="67">
        <f t="shared" si="26"/>
        <v>1.5445928136544218E-2</v>
      </c>
      <c r="P91" s="87">
        <f t="shared" si="26"/>
        <v>0</v>
      </c>
    </row>
    <row r="92" spans="1:16" ht="15.75" thickBot="1"/>
    <row r="93" spans="1:16">
      <c r="B93" s="354" t="s">
        <v>413</v>
      </c>
      <c r="C93" s="355"/>
      <c r="D93" s="355"/>
      <c r="E93" s="355"/>
      <c r="F93" s="355"/>
      <c r="G93" s="355"/>
      <c r="H93" s="356"/>
      <c r="I93"/>
      <c r="J93"/>
    </row>
    <row r="94" spans="1:16" ht="30">
      <c r="B94" s="61"/>
      <c r="C94" s="62"/>
      <c r="D94" s="44">
        <v>44927</v>
      </c>
      <c r="E94" s="44">
        <v>45170</v>
      </c>
      <c r="F94" s="47" t="s">
        <v>21</v>
      </c>
      <c r="G94" s="47" t="str">
        <f>$G$25</f>
        <v>% Change over 01/1/2025</v>
      </c>
      <c r="H94" s="6" t="str">
        <f>$H$25</f>
        <v>% Change over 03/1/2025</v>
      </c>
      <c r="I94"/>
      <c r="J94"/>
    </row>
    <row r="95" spans="1:16">
      <c r="A95" s="189"/>
      <c r="B95" s="275"/>
      <c r="C95" s="278" t="s">
        <v>377</v>
      </c>
      <c r="D95" s="223">
        <f>('Hypo. Bill Impact (B-1)'!C33*4+'Hypo. Bill Impact (B-1)'!D33*8)/12</f>
        <v>431.86579874391145</v>
      </c>
      <c r="E95" s="223">
        <f>('Hypo. Bill Impact (B-1)'!E33*4+'Hypo. Bill Impact (B-1)'!F33*8)/12</f>
        <v>438.50515739113217</v>
      </c>
      <c r="F95" s="223">
        <f>('Hypo. Bill Impact (B-1)'!G33*4+'Hypo. Bill Impact (B-1)'!H33*8)/12</f>
        <v>438.50515739113217</v>
      </c>
      <c r="G95" s="64">
        <f t="shared" ref="G95:H97" si="27">$F95/D95-1</f>
        <v>1.5373661601662869E-2</v>
      </c>
      <c r="H95" s="86">
        <f t="shared" si="27"/>
        <v>0</v>
      </c>
      <c r="I95"/>
      <c r="J95"/>
    </row>
    <row r="96" spans="1:16">
      <c r="A96" s="189"/>
      <c r="B96" s="52"/>
      <c r="C96" s="279" t="s">
        <v>376</v>
      </c>
      <c r="D96" s="63">
        <f>('Hypo. Bill Impact (B-1)'!C34*4+'Hypo. Bill Impact (B-1)'!D34*8)/12</f>
        <v>530.46552518272949</v>
      </c>
      <c r="E96" s="63">
        <f>('Hypo. Bill Impact (B-1)'!E34*4+'Hypo. Bill Impact (B-1)'!F34*8)/12</f>
        <v>538.64553111548378</v>
      </c>
      <c r="F96" s="63">
        <f>('Hypo. Bill Impact (B-1)'!G34*4+'Hypo. Bill Impact (B-1)'!H34*8)/12</f>
        <v>538.64553111548378</v>
      </c>
      <c r="G96" s="64">
        <f t="shared" si="27"/>
        <v>1.542042893350426E-2</v>
      </c>
      <c r="H96" s="86">
        <f t="shared" si="27"/>
        <v>0</v>
      </c>
      <c r="I96"/>
      <c r="J96"/>
    </row>
    <row r="97" spans="1:10" ht="15.75" thickBot="1">
      <c r="A97" s="189"/>
      <c r="B97" s="276"/>
      <c r="C97" s="280" t="s">
        <v>492</v>
      </c>
      <c r="D97" s="66">
        <f>('Hypo. Bill Impact (B-1)'!C35*4+'Hypo. Bill Impact (B-1)'!D35*8)/12</f>
        <v>1332.7379042614491</v>
      </c>
      <c r="E97" s="66">
        <f>('Hypo. Bill Impact (B-1)'!E35*4+'Hypo. Bill Impact (B-1)'!F35*8)/12</f>
        <v>1353.4239230580558</v>
      </c>
      <c r="F97" s="66">
        <f>('Hypo. Bill Impact (B-1)'!G35*4+'Hypo. Bill Impact (B-1)'!H35*8)/12</f>
        <v>1353.4239230580558</v>
      </c>
      <c r="G97" s="67">
        <f t="shared" si="27"/>
        <v>1.552144553738799E-2</v>
      </c>
      <c r="H97" s="87">
        <f t="shared" si="27"/>
        <v>0</v>
      </c>
      <c r="I97"/>
      <c r="J97"/>
    </row>
    <row r="98" spans="1:10" ht="15.75" thickBot="1">
      <c r="I98"/>
      <c r="J98"/>
    </row>
    <row r="99" spans="1:10">
      <c r="B99" s="354" t="s">
        <v>415</v>
      </c>
      <c r="C99" s="355"/>
      <c r="D99" s="355"/>
      <c r="E99" s="355"/>
      <c r="F99" s="355"/>
      <c r="G99" s="355"/>
      <c r="H99" s="356"/>
      <c r="I99"/>
      <c r="J99"/>
    </row>
    <row r="100" spans="1:10" ht="30">
      <c r="B100" s="61"/>
      <c r="C100" s="62"/>
      <c r="D100" s="44">
        <v>44927</v>
      </c>
      <c r="E100" s="44">
        <v>45170</v>
      </c>
      <c r="F100" s="47" t="s">
        <v>21</v>
      </c>
      <c r="G100" s="47" t="str">
        <f>$G$25</f>
        <v>% Change over 01/1/2025</v>
      </c>
      <c r="H100" s="6" t="str">
        <f>$H$25</f>
        <v>% Change over 03/1/2025</v>
      </c>
      <c r="I100"/>
      <c r="J100"/>
    </row>
    <row r="101" spans="1:10">
      <c r="A101" s="189"/>
      <c r="B101" s="52"/>
      <c r="C101" s="278" t="s">
        <v>377</v>
      </c>
      <c r="D101" s="63">
        <f>'Hypo. Bill Impact (B-1)'!C33</f>
        <v>497.10771644804004</v>
      </c>
      <c r="E101" s="63">
        <f>'Hypo. Bill Impact (B-1)'!E33</f>
        <v>504.34787416496761</v>
      </c>
      <c r="F101" s="63">
        <f>'Hypo. Bill Impact (B-1)'!G33</f>
        <v>504.34787416496761</v>
      </c>
      <c r="G101" s="64">
        <f t="shared" ref="G101:H103" si="28">$F101/D101-1</f>
        <v>1.4564565138236674E-2</v>
      </c>
      <c r="H101" s="86">
        <f t="shared" si="28"/>
        <v>0</v>
      </c>
      <c r="I101"/>
      <c r="J101"/>
    </row>
    <row r="102" spans="1:10">
      <c r="A102" s="189"/>
      <c r="B102" s="52"/>
      <c r="C102" s="279" t="s">
        <v>376</v>
      </c>
      <c r="D102" s="63">
        <f>'Hypo. Bill Impact (B-1)'!C34</f>
        <v>663.69055424707153</v>
      </c>
      <c r="E102" s="63">
        <f>'Hypo. Bill Impact (B-1)'!E34</f>
        <v>673.4139117543923</v>
      </c>
      <c r="F102" s="63">
        <f>'Hypo. Bill Impact (B-1)'!G34</f>
        <v>673.4139117543923</v>
      </c>
      <c r="G102" s="64">
        <f t="shared" si="28"/>
        <v>1.4650438287993284E-2</v>
      </c>
      <c r="H102" s="86">
        <f t="shared" si="28"/>
        <v>0</v>
      </c>
      <c r="I102"/>
      <c r="J102"/>
    </row>
    <row r="103" spans="1:10" ht="15.75" thickBot="1">
      <c r="A103" s="189"/>
      <c r="B103" s="276"/>
      <c r="C103" s="280" t="s">
        <v>492</v>
      </c>
      <c r="D103" s="66">
        <f>'Hypo. Bill Impact (B-1)'!C35</f>
        <v>1657.2990571751591</v>
      </c>
      <c r="E103" s="66">
        <f>'Hypo. Bill Impact (B-1)'!E35</f>
        <v>1681.6003593761886</v>
      </c>
      <c r="F103" s="66">
        <f>'Hypo. Bill Impact (B-1)'!G35</f>
        <v>1681.6003593761886</v>
      </c>
      <c r="G103" s="67">
        <f t="shared" si="28"/>
        <v>1.4663196781425025E-2</v>
      </c>
      <c r="H103" s="87">
        <f t="shared" si="28"/>
        <v>0</v>
      </c>
      <c r="I103"/>
      <c r="J103"/>
    </row>
    <row r="104" spans="1:10" ht="15.75" thickBot="1">
      <c r="I104"/>
      <c r="J104"/>
    </row>
    <row r="105" spans="1:10">
      <c r="B105" s="354" t="s">
        <v>416</v>
      </c>
      <c r="C105" s="355"/>
      <c r="D105" s="355"/>
      <c r="E105" s="355"/>
      <c r="F105" s="355"/>
      <c r="G105" s="355"/>
      <c r="H105" s="356"/>
      <c r="I105"/>
      <c r="J105"/>
    </row>
    <row r="106" spans="1:10" ht="30">
      <c r="B106" s="61"/>
      <c r="C106" s="62"/>
      <c r="D106" s="44">
        <v>44927</v>
      </c>
      <c r="E106" s="44">
        <v>45170</v>
      </c>
      <c r="F106" s="47" t="s">
        <v>21</v>
      </c>
      <c r="G106" s="47" t="str">
        <f>$G$25</f>
        <v>% Change over 01/1/2025</v>
      </c>
      <c r="H106" s="6" t="str">
        <f>$H$25</f>
        <v>% Change over 03/1/2025</v>
      </c>
      <c r="I106"/>
      <c r="J106"/>
    </row>
    <row r="107" spans="1:10">
      <c r="A107" s="189"/>
      <c r="B107" s="52"/>
      <c r="C107" s="278" t="s">
        <v>377</v>
      </c>
      <c r="D107" s="223">
        <f>'Hypo. Bill Impact (B-1)'!D33</f>
        <v>399.24483989184711</v>
      </c>
      <c r="E107" s="223">
        <f>'Hypo. Bill Impact (B-1)'!F33</f>
        <v>405.58379900421448</v>
      </c>
      <c r="F107" s="223">
        <f>'Hypo. Bill Impact (B-1)'!H33</f>
        <v>405.58379900421448</v>
      </c>
      <c r="G107" s="64">
        <f t="shared" ref="G107:H109" si="29">$F107/D107-1</f>
        <v>1.5877372677088442E-2</v>
      </c>
      <c r="H107" s="86">
        <f t="shared" si="29"/>
        <v>0</v>
      </c>
      <c r="I107"/>
      <c r="J107"/>
    </row>
    <row r="108" spans="1:10">
      <c r="A108" s="189"/>
      <c r="B108" s="52"/>
      <c r="C108" s="279" t="s">
        <v>376</v>
      </c>
      <c r="D108" s="63">
        <f>'Hypo. Bill Impact (B-1)'!D34</f>
        <v>463.85301065055842</v>
      </c>
      <c r="E108" s="63">
        <f>'Hypo. Bill Impact (B-1)'!F34</f>
        <v>471.26134079602957</v>
      </c>
      <c r="F108" s="63">
        <f>'Hypo. Bill Impact (B-1)'!H34</f>
        <v>471.26134079602957</v>
      </c>
      <c r="G108" s="64">
        <f t="shared" si="29"/>
        <v>1.5971288264532202E-2</v>
      </c>
      <c r="H108" s="86">
        <f t="shared" si="29"/>
        <v>0</v>
      </c>
      <c r="I108"/>
      <c r="J108"/>
    </row>
    <row r="109" spans="1:10" ht="15.75" thickBot="1">
      <c r="A109" s="189"/>
      <c r="B109" s="277"/>
      <c r="C109" s="280" t="s">
        <v>492</v>
      </c>
      <c r="D109" s="66">
        <f>'Hypo. Bill Impact (B-1)'!D35</f>
        <v>1170.4573278045939</v>
      </c>
      <c r="E109" s="66">
        <f>'Hypo. Bill Impact (B-1)'!F35</f>
        <v>1189.3357048989894</v>
      </c>
      <c r="F109" s="66">
        <f>'Hypo. Bill Impact (B-1)'!H35</f>
        <v>1189.3357048989894</v>
      </c>
      <c r="G109" s="67">
        <f t="shared" si="29"/>
        <v>1.6129060535513329E-2</v>
      </c>
      <c r="H109" s="87">
        <f t="shared" si="29"/>
        <v>0</v>
      </c>
      <c r="I109"/>
      <c r="J109"/>
    </row>
  </sheetData>
  <mergeCells count="85">
    <mergeCell ref="J59:P59"/>
    <mergeCell ref="B61:C61"/>
    <mergeCell ref="J61:K61"/>
    <mergeCell ref="B89:C89"/>
    <mergeCell ref="J89:K89"/>
    <mergeCell ref="B70:C70"/>
    <mergeCell ref="B77:C77"/>
    <mergeCell ref="B75:C75"/>
    <mergeCell ref="J75:K75"/>
    <mergeCell ref="B76:C76"/>
    <mergeCell ref="J76:K76"/>
    <mergeCell ref="J77:K77"/>
    <mergeCell ref="B80:H80"/>
    <mergeCell ref="J80:P80"/>
    <mergeCell ref="B82:C82"/>
    <mergeCell ref="J63:K63"/>
    <mergeCell ref="B90:C90"/>
    <mergeCell ref="J90:K90"/>
    <mergeCell ref="B91:C91"/>
    <mergeCell ref="J91:K91"/>
    <mergeCell ref="B87:H87"/>
    <mergeCell ref="J87:P87"/>
    <mergeCell ref="B66:H66"/>
    <mergeCell ref="J66:P66"/>
    <mergeCell ref="B68:C68"/>
    <mergeCell ref="J68:K68"/>
    <mergeCell ref="B63:C63"/>
    <mergeCell ref="B84:C84"/>
    <mergeCell ref="J84:K84"/>
    <mergeCell ref="B69:C69"/>
    <mergeCell ref="J69:K69"/>
    <mergeCell ref="B73:H73"/>
    <mergeCell ref="J73:P73"/>
    <mergeCell ref="J82:K82"/>
    <mergeCell ref="B83:C83"/>
    <mergeCell ref="J83:K83"/>
    <mergeCell ref="J70:K70"/>
    <mergeCell ref="J62:K62"/>
    <mergeCell ref="J26:K26"/>
    <mergeCell ref="B28:C28"/>
    <mergeCell ref="J28:K28"/>
    <mergeCell ref="B31:H31"/>
    <mergeCell ref="B33:C33"/>
    <mergeCell ref="J31:P31"/>
    <mergeCell ref="J33:K33"/>
    <mergeCell ref="J41:K41"/>
    <mergeCell ref="J42:K42"/>
    <mergeCell ref="J45:P45"/>
    <mergeCell ref="J47:K47"/>
    <mergeCell ref="J48:K48"/>
    <mergeCell ref="B34:C34"/>
    <mergeCell ref="J34:K34"/>
    <mergeCell ref="B59:H59"/>
    <mergeCell ref="B25:C25"/>
    <mergeCell ref="J25:K25"/>
    <mergeCell ref="B26:C26"/>
    <mergeCell ref="J49:K49"/>
    <mergeCell ref="B62:C62"/>
    <mergeCell ref="J35:K35"/>
    <mergeCell ref="J38:P38"/>
    <mergeCell ref="J40:K40"/>
    <mergeCell ref="B52:H52"/>
    <mergeCell ref="J52:P52"/>
    <mergeCell ref="B54:C54"/>
    <mergeCell ref="J54:K54"/>
    <mergeCell ref="B55:C55"/>
    <mergeCell ref="J55:K55"/>
    <mergeCell ref="B56:C56"/>
    <mergeCell ref="J56:K56"/>
    <mergeCell ref="B93:H93"/>
    <mergeCell ref="B99:H99"/>
    <mergeCell ref="B105:H105"/>
    <mergeCell ref="P9:P10"/>
    <mergeCell ref="Q9:Q10"/>
    <mergeCell ref="B48:C48"/>
    <mergeCell ref="B49:C49"/>
    <mergeCell ref="B38:H38"/>
    <mergeCell ref="B40:C40"/>
    <mergeCell ref="B41:C41"/>
    <mergeCell ref="B42:C42"/>
    <mergeCell ref="B45:H45"/>
    <mergeCell ref="B47:C47"/>
    <mergeCell ref="B35:C35"/>
    <mergeCell ref="B24:H24"/>
    <mergeCell ref="J24:P24"/>
  </mergeCells>
  <dataValidations disablePrompts="1" count="1">
    <dataValidation type="list" allowBlank="1" showInputMessage="1" showErrorMessage="1" sqref="D5" xr:uid="{85554D0C-E8E7-49D6-B531-468D179257D3}">
      <formula1>"Y, N"</formula1>
    </dataValidation>
  </dataValidations>
  <pageMargins left="0.7" right="0.7" top="0.75" bottom="0.75" header="0.3" footer="0.3"/>
  <pageSetup orientation="portrait" r:id="rId1"/>
  <headerFooter>
    <oddFooter>&amp;C&amp;1#&amp;"Calibri"&amp;10&amp;K000000Internal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E67E9E33-7033-4350-B138-757404B7D695}">
          <x14:formula1>
            <xm:f>'Hypothetical Res Bill Impact'!$B$37:$B$47</xm:f>
          </x14:formula1>
          <xm:sqref>D4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77218-C889-4585-8412-A28641D7EF4B}">
  <sheetPr codeName="Sheet7">
    <tabColor rgb="FF92D050"/>
    <pageSetUpPr autoPageBreaks="0"/>
  </sheetPr>
  <dimension ref="B1:AF83"/>
  <sheetViews>
    <sheetView zoomScale="70" zoomScaleNormal="70" workbookViewId="0">
      <selection activeCell="O54" sqref="O54"/>
    </sheetView>
  </sheetViews>
  <sheetFormatPr defaultColWidth="8.85546875" defaultRowHeight="15"/>
  <cols>
    <col min="1" max="1" width="3.5703125" style="50" customWidth="1"/>
    <col min="2" max="3" width="19.42578125" style="50" customWidth="1"/>
    <col min="4" max="4" width="10.5703125" style="50" customWidth="1"/>
    <col min="5" max="5" width="30.42578125" style="50" customWidth="1"/>
    <col min="6" max="6" width="13.5703125" style="50" customWidth="1"/>
    <col min="7" max="7" width="14.140625" style="50" customWidth="1"/>
    <col min="8" max="8" width="16" style="50" customWidth="1"/>
    <col min="9" max="9" width="15.140625" style="50" customWidth="1"/>
    <col min="10" max="10" width="15.42578125" style="50" bestFit="1" customWidth="1"/>
    <col min="11" max="13" width="15.42578125" style="50" customWidth="1"/>
    <col min="14" max="14" width="13" style="50" customWidth="1"/>
    <col min="15" max="15" width="15.5703125" style="50" customWidth="1"/>
    <col min="16" max="16" width="13" style="50" customWidth="1"/>
    <col min="17" max="18" width="14" style="50" customWidth="1"/>
    <col min="19" max="19" width="21.5703125" style="50" customWidth="1"/>
    <col min="20" max="20" width="15" style="50" customWidth="1"/>
    <col min="21" max="21" width="18" style="50" customWidth="1"/>
    <col min="22" max="22" width="15.85546875" style="50" bestFit="1" customWidth="1"/>
    <col min="23" max="24" width="20.140625" style="50" customWidth="1"/>
    <col min="25" max="25" width="12.7109375" style="50" bestFit="1" customWidth="1"/>
    <col min="26" max="26" width="20.140625" style="50" bestFit="1" customWidth="1"/>
    <col min="27" max="27" width="13.7109375" style="50" bestFit="1" customWidth="1"/>
    <col min="28" max="28" width="10.85546875" style="50" bestFit="1" customWidth="1"/>
    <col min="29" max="29" width="14.42578125" style="50" bestFit="1" customWidth="1"/>
    <col min="30" max="30" width="15" style="50" customWidth="1"/>
    <col min="31" max="31" width="10.85546875" style="50" bestFit="1" customWidth="1"/>
    <col min="32" max="32" width="14.42578125" style="50" bestFit="1" customWidth="1"/>
    <col min="33" max="16384" width="8.85546875" style="50"/>
  </cols>
  <sheetData>
    <row r="1" spans="2:25" ht="53.85" customHeight="1"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406"/>
      <c r="W1" s="406"/>
    </row>
    <row r="2" spans="2:25" ht="15.75">
      <c r="B2" s="99"/>
      <c r="C2" s="3"/>
      <c r="D2" s="99"/>
      <c r="E2" s="598"/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8"/>
      <c r="Q2" s="598"/>
      <c r="R2" s="598"/>
      <c r="S2" s="598"/>
      <c r="T2" s="598"/>
      <c r="U2" s="99"/>
      <c r="V2" s="99"/>
      <c r="W2" s="99"/>
    </row>
    <row r="3" spans="2:25">
      <c r="B3" s="2"/>
      <c r="C3" s="78" t="s">
        <v>195</v>
      </c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599"/>
      <c r="Q3" s="599"/>
      <c r="R3" s="599"/>
      <c r="S3" s="599"/>
      <c r="T3" s="599"/>
      <c r="U3" s="100"/>
      <c r="V3" s="100"/>
      <c r="W3" s="100"/>
    </row>
    <row r="4" spans="2:25" ht="15.75">
      <c r="B4" s="69" t="s">
        <v>3</v>
      </c>
      <c r="C4" s="4">
        <f>'Hypothetical Summary'!D7</f>
        <v>0</v>
      </c>
      <c r="E4" s="433"/>
      <c r="F4" s="600" t="s">
        <v>176</v>
      </c>
      <c r="G4" s="600"/>
      <c r="H4" s="600"/>
      <c r="I4" s="600"/>
      <c r="J4" s="600"/>
      <c r="K4" s="600"/>
      <c r="L4" s="600"/>
      <c r="M4" s="600"/>
      <c r="N4" s="600"/>
      <c r="O4" s="600"/>
      <c r="P4" s="433"/>
      <c r="Q4" s="601"/>
      <c r="R4" s="554"/>
      <c r="S4" s="554"/>
      <c r="T4" s="554"/>
      <c r="U4" s="46"/>
      <c r="V4" s="46"/>
      <c r="W4" s="46"/>
      <c r="X4" s="46"/>
      <c r="Y4" s="46"/>
    </row>
    <row r="5" spans="2:25" ht="15.75">
      <c r="B5" s="69" t="s">
        <v>14</v>
      </c>
      <c r="C5" s="4">
        <f>'Hypothetical Summary'!D8</f>
        <v>0</v>
      </c>
      <c r="E5" s="515"/>
      <c r="F5" s="525" t="s">
        <v>3</v>
      </c>
      <c r="G5" s="525" t="s">
        <v>5</v>
      </c>
      <c r="H5" s="525" t="s">
        <v>16</v>
      </c>
      <c r="I5" s="525" t="s">
        <v>177</v>
      </c>
      <c r="J5" s="525" t="s">
        <v>14</v>
      </c>
      <c r="K5" s="525" t="s">
        <v>10</v>
      </c>
      <c r="L5" s="525" t="s">
        <v>68</v>
      </c>
      <c r="M5" s="525" t="s">
        <v>131</v>
      </c>
      <c r="N5" s="525" t="s">
        <v>138</v>
      </c>
      <c r="O5" s="525" t="s">
        <v>178</v>
      </c>
      <c r="P5" s="602" t="s">
        <v>24</v>
      </c>
      <c r="Q5" s="525" t="s">
        <v>284</v>
      </c>
      <c r="R5" s="602" t="s">
        <v>211</v>
      </c>
      <c r="S5" s="603" t="s">
        <v>309</v>
      </c>
      <c r="T5" s="433"/>
    </row>
    <row r="6" spans="2:25" ht="15.75">
      <c r="B6" s="69" t="s">
        <v>5</v>
      </c>
      <c r="C6" s="4">
        <f>'Hypothetical Summary'!D9</f>
        <v>0</v>
      </c>
      <c r="E6" s="515" t="s">
        <v>19</v>
      </c>
      <c r="F6" s="128">
        <f>'SAR and RAR'!G35</f>
        <v>0.40900666226609728</v>
      </c>
      <c r="G6" s="128">
        <f>'SAR and RAR'!H35</f>
        <v>0.4070070773511657</v>
      </c>
      <c r="H6" s="128">
        <f>'SAR and RAR'!I35</f>
        <v>0.33769837111013679</v>
      </c>
      <c r="I6" s="128">
        <f>'SAR and RAR'!J35</f>
        <v>0.34713198965052205</v>
      </c>
      <c r="J6" s="128">
        <f>'SAR and RAR'!K35</f>
        <v>0.46656069312382042</v>
      </c>
      <c r="K6" s="128">
        <f>'SAR and RAR'!L35</f>
        <v>0.46692690842834589</v>
      </c>
      <c r="L6" s="128">
        <f>'SAR and RAR'!M35</f>
        <v>0.3666164112170443</v>
      </c>
      <c r="M6" s="128">
        <f>'SAR and RAR'!N35</f>
        <v>0.34510802921225209</v>
      </c>
      <c r="N6" s="128">
        <f>'SAR and RAR'!O35</f>
        <v>0.46728018137359867</v>
      </c>
      <c r="O6" s="128">
        <f>'SAR and RAR'!P35</f>
        <v>0.87676434588726226</v>
      </c>
      <c r="P6" s="128">
        <f>'SAR and RAR'!Q35</f>
        <v>0.27114780615983058</v>
      </c>
      <c r="Q6" s="128">
        <f>'SAR and RAR'!R35</f>
        <v>0.3316051653534885</v>
      </c>
      <c r="R6" s="128">
        <f>'SAR and RAR'!S35</f>
        <v>0.46725844988440807</v>
      </c>
      <c r="S6" s="128">
        <f>'SAR and RAR'!T35</f>
        <v>0.39898296095140573</v>
      </c>
      <c r="T6" s="433"/>
    </row>
    <row r="7" spans="2:25" ht="15.75">
      <c r="B7" s="69" t="s">
        <v>133</v>
      </c>
      <c r="C7" s="4">
        <f>'Hypothetical Summary'!D10</f>
        <v>0</v>
      </c>
      <c r="E7" s="515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433"/>
      <c r="R7" s="433"/>
      <c r="S7" s="433"/>
      <c r="T7" s="433"/>
    </row>
    <row r="8" spans="2:25" ht="15.75">
      <c r="B8" s="69" t="s">
        <v>68</v>
      </c>
      <c r="C8" s="4">
        <f>'Hypothetical Summary'!D11</f>
        <v>0</v>
      </c>
      <c r="E8" s="604"/>
      <c r="F8" s="600" t="s">
        <v>179</v>
      </c>
      <c r="G8" s="600"/>
      <c r="H8" s="600"/>
      <c r="I8" s="600"/>
      <c r="J8" s="600"/>
      <c r="K8" s="600"/>
      <c r="L8" s="600"/>
      <c r="M8" s="600"/>
      <c r="N8" s="600"/>
      <c r="O8" s="600"/>
      <c r="P8" s="600"/>
      <c r="Q8" s="600"/>
      <c r="R8" s="433"/>
      <c r="S8" s="433"/>
      <c r="T8" s="433"/>
    </row>
    <row r="9" spans="2:25" ht="15.6" customHeight="1">
      <c r="B9" s="69" t="s">
        <v>16</v>
      </c>
      <c r="C9" s="4">
        <f>'Hypothetical Summary'!D12</f>
        <v>0</v>
      </c>
      <c r="E9" s="526"/>
      <c r="F9" s="525" t="s">
        <v>3</v>
      </c>
      <c r="G9" s="525" t="s">
        <v>5</v>
      </c>
      <c r="H9" s="525" t="s">
        <v>16</v>
      </c>
      <c r="I9" s="525" t="s">
        <v>15</v>
      </c>
      <c r="J9" s="525" t="s">
        <v>14</v>
      </c>
      <c r="K9" s="525" t="s">
        <v>10</v>
      </c>
      <c r="L9" s="525" t="s">
        <v>68</v>
      </c>
      <c r="M9" s="525" t="s">
        <v>131</v>
      </c>
      <c r="N9" s="525" t="s">
        <v>138</v>
      </c>
      <c r="O9" s="525" t="s">
        <v>133</v>
      </c>
      <c r="P9" s="525" t="s">
        <v>17</v>
      </c>
      <c r="Q9" s="525" t="s">
        <v>284</v>
      </c>
      <c r="R9" s="602" t="s">
        <v>211</v>
      </c>
      <c r="S9" s="603" t="s">
        <v>309</v>
      </c>
      <c r="T9" s="525" t="s">
        <v>136</v>
      </c>
    </row>
    <row r="10" spans="2:25" ht="15.75">
      <c r="B10" s="69" t="s">
        <v>15</v>
      </c>
      <c r="C10" s="4">
        <f>'Hypothetical Summary'!D13</f>
        <v>0</v>
      </c>
      <c r="E10" s="515" t="s">
        <v>19</v>
      </c>
      <c r="F10" s="548">
        <f>F6*F11</f>
        <v>0</v>
      </c>
      <c r="G10" s="548">
        <f>G6*G11</f>
        <v>0</v>
      </c>
      <c r="H10" s="548">
        <f t="shared" ref="H10:P10" si="0">H6*H11</f>
        <v>0</v>
      </c>
      <c r="I10" s="548">
        <f t="shared" si="0"/>
        <v>0</v>
      </c>
      <c r="J10" s="548">
        <f t="shared" si="0"/>
        <v>0</v>
      </c>
      <c r="K10" s="548">
        <f t="shared" si="0"/>
        <v>0</v>
      </c>
      <c r="L10" s="548">
        <f t="shared" si="0"/>
        <v>0</v>
      </c>
      <c r="M10" s="548">
        <f t="shared" si="0"/>
        <v>0</v>
      </c>
      <c r="N10" s="548">
        <f t="shared" si="0"/>
        <v>0</v>
      </c>
      <c r="O10" s="548">
        <f t="shared" si="0"/>
        <v>0</v>
      </c>
      <c r="P10" s="548">
        <f t="shared" si="0"/>
        <v>0</v>
      </c>
      <c r="Q10" s="548">
        <f>Q6*Q11</f>
        <v>0</v>
      </c>
      <c r="R10" s="548">
        <f>R6*R11</f>
        <v>0</v>
      </c>
      <c r="S10" s="548">
        <f>S6*S11</f>
        <v>0</v>
      </c>
      <c r="T10" s="548">
        <f>SUM(F10:S10)</f>
        <v>0</v>
      </c>
    </row>
    <row r="11" spans="2:25" ht="15.75">
      <c r="B11" s="69" t="s">
        <v>17</v>
      </c>
      <c r="C11" s="4">
        <f>'Hypothetical Summary'!D14</f>
        <v>0</v>
      </c>
      <c r="E11" s="515" t="s">
        <v>23</v>
      </c>
      <c r="F11" s="104">
        <f>VLOOKUP(F9,$B$4:$C$17,2,FALSE)</f>
        <v>0</v>
      </c>
      <c r="G11" s="104">
        <f t="shared" ref="G11:S11" si="1">VLOOKUP(G9,$B$4:$C$17,2,FALSE)</f>
        <v>0</v>
      </c>
      <c r="H11" s="104">
        <f t="shared" si="1"/>
        <v>0</v>
      </c>
      <c r="I11" s="104">
        <f t="shared" si="1"/>
        <v>0</v>
      </c>
      <c r="J11" s="104">
        <f t="shared" si="1"/>
        <v>0</v>
      </c>
      <c r="K11" s="104">
        <f t="shared" si="1"/>
        <v>0</v>
      </c>
      <c r="L11" s="104">
        <f t="shared" si="1"/>
        <v>0</v>
      </c>
      <c r="M11" s="104">
        <f t="shared" si="1"/>
        <v>0</v>
      </c>
      <c r="N11" s="104">
        <f t="shared" si="1"/>
        <v>0</v>
      </c>
      <c r="O11" s="104">
        <f t="shared" si="1"/>
        <v>0</v>
      </c>
      <c r="P11" s="104">
        <f t="shared" si="1"/>
        <v>0</v>
      </c>
      <c r="Q11" s="104">
        <f t="shared" si="1"/>
        <v>0</v>
      </c>
      <c r="R11" s="104">
        <f t="shared" si="1"/>
        <v>0</v>
      </c>
      <c r="S11" s="104">
        <f t="shared" si="1"/>
        <v>0</v>
      </c>
      <c r="T11" s="104">
        <f>SUM(F11:S11)</f>
        <v>0</v>
      </c>
    </row>
    <row r="12" spans="2:25" ht="15.75">
      <c r="B12" s="69" t="s">
        <v>131</v>
      </c>
      <c r="C12" s="4">
        <f>'Hypothetical Summary'!D15</f>
        <v>0</v>
      </c>
      <c r="E12" s="526"/>
      <c r="F12" s="433"/>
      <c r="G12" s="433"/>
      <c r="H12" s="433"/>
      <c r="I12" s="433"/>
      <c r="J12" s="433"/>
      <c r="K12" s="433"/>
      <c r="L12" s="433"/>
      <c r="M12" s="433"/>
      <c r="N12" s="433"/>
      <c r="O12" s="433"/>
      <c r="P12" s="433"/>
      <c r="Q12" s="433"/>
      <c r="R12" s="433"/>
      <c r="S12" s="433"/>
      <c r="T12" s="433"/>
    </row>
    <row r="13" spans="2:25" ht="15.6" customHeight="1">
      <c r="B13" s="69" t="s">
        <v>10</v>
      </c>
      <c r="C13" s="4">
        <f>'Hypothetical Summary'!D16</f>
        <v>0</v>
      </c>
      <c r="E13" s="515"/>
      <c r="F13" s="548"/>
      <c r="G13" s="548"/>
      <c r="H13" s="548"/>
      <c r="I13" s="548"/>
      <c r="J13" s="548"/>
      <c r="K13" s="548"/>
      <c r="L13" s="548"/>
      <c r="M13" s="548"/>
      <c r="N13" s="548"/>
      <c r="O13" s="548"/>
      <c r="P13" s="548"/>
      <c r="Q13" s="548"/>
      <c r="R13" s="548"/>
      <c r="S13" s="548"/>
      <c r="T13" s="587"/>
    </row>
    <row r="14" spans="2:25" ht="15.6" customHeight="1">
      <c r="B14" s="69" t="s">
        <v>138</v>
      </c>
      <c r="C14" s="4">
        <f>'Hypothetical Summary'!D17</f>
        <v>0</v>
      </c>
      <c r="E14" s="515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433"/>
    </row>
    <row r="15" spans="2:25" ht="15.75">
      <c r="B15" s="69" t="s">
        <v>211</v>
      </c>
      <c r="C15" s="4">
        <f>'Hypothetical Summary'!D18</f>
        <v>0</v>
      </c>
      <c r="E15" s="272"/>
      <c r="F15" s="605"/>
      <c r="G15" s="605"/>
      <c r="H15" s="605"/>
      <c r="I15" s="604"/>
      <c r="J15" s="433"/>
      <c r="K15" s="433"/>
      <c r="L15" s="433"/>
      <c r="M15" s="433"/>
      <c r="N15" s="433"/>
      <c r="O15" s="433"/>
      <c r="P15" s="433"/>
      <c r="Q15" s="433"/>
      <c r="R15" s="433"/>
      <c r="S15" s="433"/>
      <c r="T15" s="433"/>
      <c r="V15" s="7"/>
      <c r="W15" s="107"/>
      <c r="X15" s="107"/>
    </row>
    <row r="16" spans="2:25" ht="15.75">
      <c r="B16" s="69" t="s">
        <v>284</v>
      </c>
      <c r="C16" s="4">
        <f>'Hypothetical Summary'!D19</f>
        <v>0</v>
      </c>
      <c r="T16" s="407"/>
      <c r="U16" s="378"/>
      <c r="V16" s="273"/>
      <c r="X16" s="151" t="s">
        <v>233</v>
      </c>
      <c r="Y16" s="152">
        <f>'[19]T Results'!$AC$23/'[19]T Results'!$AC$24</f>
        <v>0.25623041706120797</v>
      </c>
    </row>
    <row r="17" spans="2:32" ht="15.75">
      <c r="B17" s="50" t="s">
        <v>309</v>
      </c>
      <c r="C17" s="105">
        <f>'Hypothetical Summary'!D20</f>
        <v>0</v>
      </c>
      <c r="T17" s="173"/>
      <c r="U17" s="174"/>
      <c r="V17" s="273"/>
      <c r="X17" s="151"/>
      <c r="Y17" s="152"/>
    </row>
    <row r="18" spans="2:32" ht="15.75">
      <c r="B18" s="69" t="s">
        <v>136</v>
      </c>
      <c r="C18" s="122">
        <f>SUM(C4:C17)</f>
        <v>0</v>
      </c>
      <c r="E18" s="24"/>
      <c r="F18" s="382" t="s">
        <v>180</v>
      </c>
      <c r="G18" s="382"/>
      <c r="H18" s="382"/>
      <c r="I18" s="382"/>
      <c r="J18" s="382"/>
      <c r="K18" s="382"/>
      <c r="L18" s="382"/>
      <c r="M18" s="382"/>
      <c r="N18" s="382"/>
      <c r="O18" s="382"/>
      <c r="P18" s="382"/>
      <c r="Q18" s="31"/>
      <c r="T18" s="375" t="s">
        <v>181</v>
      </c>
      <c r="U18" s="376"/>
      <c r="V18" s="273"/>
      <c r="X18" s="151" t="s">
        <v>234</v>
      </c>
      <c r="Y18" s="152">
        <v>0.35</v>
      </c>
    </row>
    <row r="19" spans="2:32" ht="15.75">
      <c r="B19" s="9"/>
      <c r="C19" s="4"/>
      <c r="D19" s="24"/>
      <c r="F19" s="101" t="s">
        <v>3</v>
      </c>
      <c r="G19" s="8" t="s">
        <v>5</v>
      </c>
      <c r="H19" s="8" t="s">
        <v>16</v>
      </c>
      <c r="I19" s="8" t="s">
        <v>177</v>
      </c>
      <c r="J19" s="8" t="s">
        <v>14</v>
      </c>
      <c r="K19" s="8" t="s">
        <v>10</v>
      </c>
      <c r="L19" s="8" t="s">
        <v>68</v>
      </c>
      <c r="M19" s="8" t="s">
        <v>131</v>
      </c>
      <c r="N19" s="8" t="s">
        <v>138</v>
      </c>
      <c r="O19" s="8" t="s">
        <v>178</v>
      </c>
      <c r="P19" s="8" t="s">
        <v>24</v>
      </c>
      <c r="Q19" s="8" t="s">
        <v>284</v>
      </c>
      <c r="R19" s="101" t="s">
        <v>211</v>
      </c>
      <c r="S19" s="271" t="s">
        <v>309</v>
      </c>
      <c r="T19" s="274" t="s">
        <v>136</v>
      </c>
      <c r="U19" s="77" t="s">
        <v>182</v>
      </c>
      <c r="V19" s="273"/>
      <c r="X19" s="151" t="s">
        <v>196</v>
      </c>
      <c r="Y19" s="104">
        <f>SUM(G10:N10,R10:S10,F10/G20)*Y16*Y18</f>
        <v>0</v>
      </c>
    </row>
    <row r="20" spans="2:32" ht="15.75">
      <c r="B20" s="9"/>
      <c r="C20" s="4"/>
      <c r="E20" s="7" t="s">
        <v>19</v>
      </c>
      <c r="F20" s="128">
        <v>1</v>
      </c>
      <c r="G20" s="128">
        <f>$E29/$O29</f>
        <v>0.3814211339982938</v>
      </c>
      <c r="H20" s="128">
        <f t="shared" ref="H20:P20" si="2">$E29/$O29</f>
        <v>0.3814211339982938</v>
      </c>
      <c r="I20" s="128">
        <f t="shared" si="2"/>
        <v>0.3814211339982938</v>
      </c>
      <c r="J20" s="128">
        <f t="shared" si="2"/>
        <v>0.3814211339982938</v>
      </c>
      <c r="K20" s="128">
        <f t="shared" si="2"/>
        <v>0.3814211339982938</v>
      </c>
      <c r="L20" s="128">
        <f t="shared" si="2"/>
        <v>0.3814211339982938</v>
      </c>
      <c r="M20" s="128">
        <f t="shared" si="2"/>
        <v>0.3814211339982938</v>
      </c>
      <c r="N20" s="128">
        <f t="shared" si="2"/>
        <v>0.3814211339982938</v>
      </c>
      <c r="O20" s="128">
        <f t="shared" si="2"/>
        <v>0.3814211339982938</v>
      </c>
      <c r="P20" s="128">
        <f t="shared" si="2"/>
        <v>0.3814211339982938</v>
      </c>
      <c r="Q20" s="128">
        <f t="shared" ref="Q20:S21" si="3">$E29/$O29</f>
        <v>0.3814211339982938</v>
      </c>
      <c r="R20" s="128">
        <f t="shared" si="3"/>
        <v>0.3814211339982938</v>
      </c>
      <c r="S20" s="128">
        <f t="shared" si="3"/>
        <v>0.3814211339982938</v>
      </c>
      <c r="T20" s="155">
        <f>SUMPRODUCT(F10:S10,F20:S20)</f>
        <v>0</v>
      </c>
      <c r="U20" s="109">
        <f>T20-((Y19+Y22)*G20)</f>
        <v>0</v>
      </c>
      <c r="V20" s="155"/>
      <c r="X20" s="151" t="s">
        <v>231</v>
      </c>
      <c r="Y20" s="103">
        <f>'[19]T Results'!$AC$22/1000</f>
        <v>19682427.314727828</v>
      </c>
    </row>
    <row r="21" spans="2:32" ht="15.75">
      <c r="B21" s="9"/>
      <c r="C21" s="9"/>
      <c r="E21" s="7" t="s">
        <v>23</v>
      </c>
      <c r="F21" s="128">
        <v>1</v>
      </c>
      <c r="G21" s="128">
        <f>$E30/$O30</f>
        <v>0.34324990068571132</v>
      </c>
      <c r="H21" s="128">
        <f t="shared" ref="H21:P21" si="4">$E30/$O30</f>
        <v>0.34324990068571132</v>
      </c>
      <c r="I21" s="128">
        <f t="shared" si="4"/>
        <v>0.34324990068571132</v>
      </c>
      <c r="J21" s="128">
        <f t="shared" si="4"/>
        <v>0.34324990068571132</v>
      </c>
      <c r="K21" s="128">
        <f t="shared" si="4"/>
        <v>0.34324990068571132</v>
      </c>
      <c r="L21" s="128">
        <f t="shared" si="4"/>
        <v>0.34324990068571132</v>
      </c>
      <c r="M21" s="128">
        <f t="shared" si="4"/>
        <v>0.34324990068571132</v>
      </c>
      <c r="N21" s="128">
        <f t="shared" si="4"/>
        <v>0.34324990068571132</v>
      </c>
      <c r="O21" s="128">
        <f t="shared" si="4"/>
        <v>0.34324990068571132</v>
      </c>
      <c r="P21" s="128">
        <f t="shared" si="4"/>
        <v>0.34324990068571132</v>
      </c>
      <c r="Q21" s="128">
        <f t="shared" si="3"/>
        <v>0.34324990068571132</v>
      </c>
      <c r="R21" s="128">
        <f t="shared" si="3"/>
        <v>0.34324990068571132</v>
      </c>
      <c r="S21" s="128">
        <f t="shared" si="3"/>
        <v>0.34324990068571132</v>
      </c>
      <c r="T21" s="155">
        <f>SUMPRODUCT(F11:S11,F21:S21)</f>
        <v>0</v>
      </c>
      <c r="U21" s="109">
        <f>T21</f>
        <v>0</v>
      </c>
      <c r="V21" s="155"/>
      <c r="X21" s="151" t="s">
        <v>232</v>
      </c>
      <c r="Y21" s="103">
        <f>SUMIFS('[19]OUT_AG_AND_C&amp;I_PROP_BD_PR_PRR'!$V:$V,'[19]OUT_AG_AND_C&amp;I_PROP_BD_PR_PRR'!$H:$H,"CARE Surcharge",'[19]OUT_AG_AND_C&amp;I_PROP_BD_PR_PRR'!$O:$O,"N/A",'[19]OUT_AG_AND_C&amp;I_BD_PR_PRR'!$I:$I,"Energy",'[19]OUT_AG_AND_C&amp;I_PROP_BD_PR_PRR'!$F:$F,"&lt;&gt;LS-1",'[19]OUT_AG_AND_C&amp;I_PROP_BD_PR_PRR'!$F:$F,"&lt;&gt;LS-2",'[19]OUT_AG_AND_C&amp;I_PROP_BD_PR_PRR'!$F:$F,"&lt;&gt;LS-3",'[19]OUT_AG_AND_C&amp;I_PROP_BD_PR_PRR'!$F:$F,"&lt;&gt;TC-1")/1000+Y20</f>
        <v>69174483.386814445</v>
      </c>
      <c r="AA21" s="7"/>
    </row>
    <row r="22" spans="2:32" ht="15.75">
      <c r="B22" s="9"/>
      <c r="C22" s="9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U22" s="7"/>
      <c r="V22" s="7"/>
      <c r="X22" s="145" t="s">
        <v>183</v>
      </c>
      <c r="Y22" s="104">
        <f>Y19*Y20/Y21</f>
        <v>0</v>
      </c>
      <c r="AA22" s="7"/>
    </row>
    <row r="23" spans="2:32" ht="15.75">
      <c r="B23" s="9"/>
      <c r="C23" s="9"/>
      <c r="E23" s="46" t="str">
        <f>"Notes: Allocation and bundled/unbundled split based on "&amp;'Hypothetical Summary'!L4&amp;" sales forecast"</f>
        <v>Notes: Allocation and bundled/unbundled split based on 2025 sales forecast</v>
      </c>
      <c r="R23" s="8"/>
      <c r="S23" s="8"/>
      <c r="T23" s="7"/>
      <c r="Y23" s="121"/>
    </row>
    <row r="24" spans="2:32" ht="15.75">
      <c r="B24" s="9"/>
      <c r="C24" s="9"/>
      <c r="D24" s="7"/>
      <c r="E24" s="7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7"/>
      <c r="R24" s="23"/>
      <c r="S24" s="50" t="s">
        <v>490</v>
      </c>
      <c r="T24" s="120">
        <f>O10*O20</f>
        <v>0</v>
      </c>
      <c r="U24" s="120"/>
      <c r="X24" s="7"/>
      <c r="Y24" s="7"/>
    </row>
    <row r="25" spans="2:32" ht="15.75">
      <c r="B25" s="9"/>
      <c r="C25" s="9"/>
      <c r="D25" s="77"/>
      <c r="E25" s="77"/>
      <c r="F25" s="110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23"/>
      <c r="S25" s="50" t="s">
        <v>491</v>
      </c>
      <c r="T25" s="120">
        <f>O11*O21</f>
        <v>0</v>
      </c>
      <c r="U25" s="126"/>
      <c r="V25" s="111"/>
      <c r="X25" s="7"/>
      <c r="Y25" s="7"/>
    </row>
    <row r="26" spans="2:32" ht="15.75">
      <c r="B26" s="9"/>
      <c r="C26" s="9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112"/>
      <c r="S26" s="112"/>
      <c r="T26" s="23"/>
      <c r="U26" s="111"/>
      <c r="V26" s="113"/>
      <c r="X26" s="7"/>
      <c r="Y26" s="7"/>
      <c r="AA26" s="282"/>
      <c r="AB26" s="283"/>
      <c r="AC26" s="283"/>
      <c r="AD26" s="282"/>
      <c r="AE26" s="283"/>
      <c r="AF26" s="283"/>
    </row>
    <row r="27" spans="2:32" ht="15.75">
      <c r="B27" s="9"/>
      <c r="C27" s="9"/>
      <c r="D27" s="7"/>
      <c r="E27" s="384" t="s">
        <v>25</v>
      </c>
      <c r="F27" s="385"/>
      <c r="G27" s="385"/>
      <c r="H27" s="386"/>
      <c r="I27" s="77"/>
      <c r="J27" s="77"/>
      <c r="N27" s="7"/>
      <c r="O27" s="384" t="s">
        <v>27</v>
      </c>
      <c r="P27" s="385"/>
      <c r="Q27" s="385"/>
      <c r="R27" s="386"/>
      <c r="S27" s="77"/>
      <c r="T27" s="23"/>
      <c r="U27" s="111"/>
      <c r="V27" s="114"/>
      <c r="Z27" s="7"/>
      <c r="AA27" s="284"/>
      <c r="AB27" s="285"/>
      <c r="AC27" s="285"/>
      <c r="AD27" s="286"/>
      <c r="AE27" s="285"/>
      <c r="AF27" s="285"/>
    </row>
    <row r="28" spans="2:32" ht="31.5">
      <c r="B28" s="9"/>
      <c r="C28" s="9"/>
      <c r="D28" s="7"/>
      <c r="E28" s="8" t="str">
        <f>'Hypothetical Summary'!L4&amp;" Sales"</f>
        <v>2025 Sales</v>
      </c>
      <c r="F28" s="8" t="str">
        <f>TEXT(Summary!L3,"mm/dd/yyyy")&amp;" Avg Rates"</f>
        <v>03/01/2025 Avg Rates</v>
      </c>
      <c r="G28" s="8" t="s">
        <v>193</v>
      </c>
      <c r="H28" s="8" t="s">
        <v>194</v>
      </c>
      <c r="J28" s="8"/>
      <c r="N28" s="7"/>
      <c r="O28" s="8" t="str">
        <f>'Hypothetical Summary'!L4&amp;" Sales"</f>
        <v>2025 Sales</v>
      </c>
      <c r="P28" s="8" t="str">
        <f>F28</f>
        <v>03/01/2025 Avg Rates</v>
      </c>
      <c r="Q28" s="8" t="s">
        <v>193</v>
      </c>
      <c r="R28" s="8" t="s">
        <v>194</v>
      </c>
      <c r="S28" s="8"/>
      <c r="T28" s="23"/>
      <c r="U28" s="111"/>
      <c r="W28" s="120"/>
      <c r="X28" s="120"/>
      <c r="Z28" s="7"/>
      <c r="AA28" s="284"/>
      <c r="AB28" s="287"/>
      <c r="AC28" s="287"/>
      <c r="AD28" s="286"/>
      <c r="AE28" s="287"/>
      <c r="AF28" s="287"/>
    </row>
    <row r="29" spans="2:32" ht="15.75">
      <c r="B29" s="9"/>
      <c r="C29" s="9"/>
      <c r="D29" s="10" t="s">
        <v>19</v>
      </c>
      <c r="E29" s="209">
        <f>'[19]B Results'!$AC$24/1000</f>
        <v>10093574.567219546</v>
      </c>
      <c r="F29" s="300">
        <f>IF('Hypothetical Summary'!D5="Y",AB50,AC50)</f>
        <v>36.469043203142988</v>
      </c>
      <c r="G29" s="301">
        <f>IF('Hypothetical Summary'!D5="Y",U20/E29*100+F29,SUM(U20-T24)/E29*100+F29)</f>
        <v>36.469043203142988</v>
      </c>
      <c r="H29" s="252">
        <f>G29/F29-1</f>
        <v>0</v>
      </c>
      <c r="J29" s="252"/>
      <c r="N29" s="10" t="s">
        <v>19</v>
      </c>
      <c r="O29" s="103">
        <f>'[19]T Results'!$AC$24/1000</f>
        <v>26463071.04541485</v>
      </c>
      <c r="P29" s="300">
        <f>IF('Hypothetical Summary'!D5="Y",AE50,AF50)</f>
        <v>28.754508326517165</v>
      </c>
      <c r="Q29" s="23">
        <f>IF('Hypothetical Summary'!D5="Y",T10/O29*100+P29,SUM(T10-O10)/O29*100+P29)</f>
        <v>28.754508326517165</v>
      </c>
      <c r="R29" s="252">
        <f>Q29/P29-1</f>
        <v>0</v>
      </c>
      <c r="S29" s="252"/>
      <c r="T29" s="252"/>
      <c r="U29" s="252"/>
      <c r="W29" s="120"/>
      <c r="X29" s="126"/>
      <c r="AA29" s="284"/>
      <c r="AB29" s="287"/>
      <c r="AC29" s="287"/>
      <c r="AD29" s="286"/>
      <c r="AE29" s="287"/>
      <c r="AF29" s="287"/>
    </row>
    <row r="30" spans="2:32" ht="15.75">
      <c r="D30" s="10" t="s">
        <v>23</v>
      </c>
      <c r="E30" s="209">
        <f>'[19]B Results'!$AC$90/1000</f>
        <v>26204056.23133941</v>
      </c>
      <c r="F30" s="300">
        <f>IF('Hypothetical Summary'!D5="Y",AB51,AC51)</f>
        <v>35.559098879986841</v>
      </c>
      <c r="G30" s="301">
        <f>IF('Hypothetical Summary'!D5="Y",U21/E30*100+F30,SUM(U21-T25)/E30*100+F30)</f>
        <v>35.559098879986841</v>
      </c>
      <c r="H30" s="252">
        <f>G30/F30-1</f>
        <v>0</v>
      </c>
      <c r="J30" s="252"/>
      <c r="N30" s="10" t="s">
        <v>23</v>
      </c>
      <c r="O30" s="103">
        <f>'[19]T Results'!$AC$90/1000</f>
        <v>76341045.340410858</v>
      </c>
      <c r="P30" s="300">
        <f>IF('Hypothetical Summary'!D5="Y",AE51,AF51)</f>
        <v>25.761610422019061</v>
      </c>
      <c r="Q30" s="23">
        <f>IF('Hypothetical Summary'!D5="Y",T11/O30*100+P30,SUM(T11-O11)/O30*100+P30)</f>
        <v>25.761610422019061</v>
      </c>
      <c r="R30" s="252">
        <f>Q30/P30-1</f>
        <v>0</v>
      </c>
      <c r="S30" s="252"/>
      <c r="T30" s="252"/>
      <c r="U30" s="252"/>
      <c r="V30" s="116"/>
      <c r="AA30" s="282"/>
      <c r="AB30" s="285"/>
      <c r="AC30" s="285"/>
      <c r="AD30" s="285"/>
      <c r="AE30" s="285"/>
      <c r="AF30" s="285"/>
    </row>
    <row r="31" spans="2:32" ht="15.75">
      <c r="P31" s="7"/>
      <c r="Q31" s="7"/>
      <c r="R31" s="112"/>
      <c r="S31" s="112"/>
      <c r="T31" s="113"/>
      <c r="U31" s="112"/>
      <c r="V31" s="114"/>
      <c r="AA31" s="282"/>
      <c r="AB31" s="288"/>
      <c r="AC31" s="288"/>
      <c r="AD31" s="285"/>
      <c r="AE31" s="288"/>
      <c r="AF31" s="288"/>
    </row>
    <row r="32" spans="2:32" ht="15.75">
      <c r="P32" s="7"/>
      <c r="Q32" s="7"/>
      <c r="R32" s="112"/>
      <c r="S32" s="112"/>
      <c r="T32" s="113"/>
      <c r="U32" s="112"/>
      <c r="V32" s="116"/>
      <c r="AA32" s="284"/>
      <c r="AB32" s="285"/>
      <c r="AC32" s="285"/>
      <c r="AD32" s="286"/>
      <c r="AE32" s="285"/>
      <c r="AF32" s="285"/>
    </row>
    <row r="33" spans="2:32" ht="15.75">
      <c r="B33" s="9"/>
      <c r="C33" s="9"/>
      <c r="D33" s="7"/>
      <c r="E33" s="405"/>
      <c r="F33" s="405"/>
      <c r="G33" s="405"/>
      <c r="H33" s="77"/>
      <c r="I33" s="77"/>
      <c r="J33" s="77"/>
      <c r="K33" s="7"/>
      <c r="L33" s="7"/>
      <c r="M33" s="7"/>
      <c r="N33" s="7"/>
      <c r="O33" s="7"/>
      <c r="P33" s="7"/>
      <c r="Q33" s="7"/>
      <c r="R33" s="112"/>
      <c r="S33" s="112"/>
      <c r="T33" s="113"/>
      <c r="U33" s="112"/>
      <c r="V33" s="116"/>
      <c r="W33" s="116"/>
      <c r="X33" s="114"/>
      <c r="AA33" s="284"/>
      <c r="AB33" s="287"/>
      <c r="AC33" s="287"/>
      <c r="AD33" s="286"/>
      <c r="AE33" s="287"/>
      <c r="AF33" s="287"/>
    </row>
    <row r="34" spans="2:32" ht="15.75">
      <c r="B34" s="9"/>
      <c r="C34" s="9"/>
      <c r="D34" s="77"/>
      <c r="E34" s="8"/>
      <c r="F34" s="8"/>
      <c r="G34" s="8"/>
      <c r="H34" s="77"/>
      <c r="I34" s="77"/>
      <c r="J34" s="77"/>
      <c r="K34" s="7"/>
      <c r="L34" s="7"/>
      <c r="M34" s="7"/>
      <c r="N34" s="7"/>
      <c r="O34" s="7"/>
      <c r="P34" s="7"/>
      <c r="Q34" s="7"/>
      <c r="R34" s="112"/>
      <c r="S34" s="112"/>
      <c r="T34" s="113"/>
      <c r="U34" s="112"/>
      <c r="V34" s="114"/>
      <c r="W34" s="116"/>
      <c r="X34" s="114"/>
      <c r="AA34" s="284"/>
      <c r="AB34" s="287"/>
      <c r="AC34" s="287"/>
      <c r="AD34" s="286"/>
      <c r="AE34" s="289"/>
      <c r="AF34" s="289"/>
    </row>
    <row r="35" spans="2:32" ht="15.75">
      <c r="B35" s="9"/>
      <c r="C35" s="9"/>
      <c r="D35" s="7"/>
      <c r="E35" s="11"/>
      <c r="F35" s="12"/>
      <c r="G35" s="13"/>
      <c r="H35" s="77"/>
      <c r="I35" s="77"/>
      <c r="J35" s="77"/>
      <c r="K35" s="7"/>
      <c r="L35" s="7"/>
      <c r="M35" s="7"/>
      <c r="N35" s="7"/>
      <c r="O35" s="7"/>
      <c r="P35" s="7"/>
      <c r="Q35" s="7"/>
      <c r="R35" s="112"/>
      <c r="S35" s="112"/>
      <c r="T35" s="113"/>
      <c r="U35" s="113"/>
      <c r="V35" s="111"/>
      <c r="W35" s="116"/>
      <c r="X35" s="114"/>
    </row>
    <row r="36" spans="2:32" ht="15.75">
      <c r="D36" s="7"/>
      <c r="E36" s="11"/>
      <c r="F36" s="12"/>
      <c r="G36" s="13"/>
      <c r="H36" s="77"/>
      <c r="I36" s="77"/>
      <c r="J36" s="77"/>
      <c r="K36" s="7"/>
      <c r="L36" s="7"/>
      <c r="M36" s="7"/>
      <c r="N36" s="7"/>
      <c r="O36" s="7"/>
      <c r="P36" s="7"/>
      <c r="Q36" s="7"/>
      <c r="R36" s="112"/>
      <c r="S36" s="112"/>
      <c r="T36" s="113"/>
      <c r="U36" s="112"/>
      <c r="V36" s="114"/>
      <c r="W36" s="116"/>
      <c r="X36" s="116"/>
    </row>
    <row r="37" spans="2:32" ht="15.75">
      <c r="D37" s="7"/>
      <c r="E37" s="11"/>
      <c r="F37" s="12"/>
      <c r="G37" s="13"/>
      <c r="H37" s="77"/>
      <c r="I37" s="77"/>
      <c r="J37" s="77"/>
      <c r="K37" s="7"/>
      <c r="L37" s="7"/>
      <c r="M37" s="7"/>
      <c r="N37" s="7"/>
      <c r="O37" s="7"/>
      <c r="P37" s="7"/>
      <c r="Q37" s="7"/>
      <c r="R37" s="112"/>
      <c r="S37" s="112"/>
      <c r="T37" s="113"/>
      <c r="U37" s="113"/>
      <c r="V37" s="113"/>
      <c r="W37" s="116"/>
      <c r="X37" s="114"/>
    </row>
    <row r="38" spans="2:32" ht="15.75">
      <c r="D38" s="7"/>
      <c r="E38" s="11"/>
      <c r="F38" s="12"/>
      <c r="G38" s="13"/>
      <c r="H38" s="77"/>
      <c r="I38" s="77"/>
      <c r="J38" s="77"/>
      <c r="K38" s="7"/>
      <c r="L38" s="7"/>
      <c r="M38" s="7"/>
      <c r="N38" s="7"/>
      <c r="O38" s="7"/>
      <c r="P38" s="7"/>
      <c r="Q38" s="7"/>
      <c r="R38" s="112"/>
      <c r="S38" s="112"/>
      <c r="T38" s="374"/>
      <c r="U38" s="374"/>
      <c r="V38" s="113"/>
      <c r="W38" s="113"/>
      <c r="X38" s="113"/>
    </row>
    <row r="39" spans="2:32" ht="15.75">
      <c r="B39" s="9"/>
      <c r="C39" s="9"/>
      <c r="D39" s="7"/>
      <c r="E39" s="11"/>
      <c r="F39" s="12"/>
      <c r="G39" s="13"/>
      <c r="H39" s="77"/>
      <c r="I39" s="77"/>
      <c r="J39" s="77"/>
      <c r="K39" s="7"/>
      <c r="L39" s="7"/>
      <c r="M39" s="7"/>
      <c r="N39" s="7"/>
      <c r="O39" s="7"/>
      <c r="P39" s="7"/>
      <c r="Q39" s="7"/>
      <c r="R39" s="112"/>
      <c r="S39" s="112"/>
      <c r="T39" s="113"/>
      <c r="U39" s="112"/>
      <c r="V39" s="116"/>
      <c r="W39" s="116"/>
      <c r="X39" s="114"/>
    </row>
    <row r="40" spans="2:32" ht="15.75">
      <c r="B40" s="9"/>
      <c r="C40" s="9"/>
      <c r="D40" s="7"/>
      <c r="E40" s="11"/>
      <c r="F40" s="12"/>
      <c r="G40" s="13"/>
      <c r="H40" s="77"/>
      <c r="I40" s="77"/>
      <c r="J40" s="77"/>
      <c r="K40" s="7"/>
      <c r="L40" s="7"/>
      <c r="M40" s="7"/>
      <c r="N40" s="7"/>
      <c r="O40" s="7"/>
      <c r="P40" s="7"/>
      <c r="Q40" s="7"/>
      <c r="R40" s="112"/>
      <c r="S40" s="112"/>
      <c r="T40" s="113"/>
      <c r="U40" s="112"/>
      <c r="V40" s="116"/>
      <c r="W40" s="114"/>
      <c r="X40" s="114"/>
    </row>
    <row r="41" spans="2:32" ht="15.75">
      <c r="B41" s="9"/>
      <c r="C41" s="9"/>
      <c r="D41" s="7"/>
      <c r="E41" s="11"/>
      <c r="F41" s="12"/>
      <c r="G41" s="13"/>
      <c r="H41" s="77"/>
      <c r="I41" s="77"/>
      <c r="J41" s="77"/>
      <c r="K41" s="7"/>
      <c r="L41" s="7"/>
      <c r="M41" s="7"/>
      <c r="N41" s="7"/>
      <c r="O41" s="7"/>
      <c r="P41" s="7"/>
      <c r="Q41" s="7"/>
      <c r="R41" s="112"/>
      <c r="S41" s="112"/>
      <c r="T41" s="113"/>
      <c r="U41" s="112"/>
      <c r="V41" s="116"/>
      <c r="W41" s="116"/>
      <c r="X41" s="116"/>
    </row>
    <row r="42" spans="2:32" ht="15.75">
      <c r="B42" s="9"/>
      <c r="C42" s="9"/>
      <c r="D42" s="7"/>
      <c r="E42" s="77"/>
      <c r="F42" s="77"/>
      <c r="G42" s="77"/>
      <c r="H42" s="77"/>
      <c r="I42" s="77"/>
      <c r="J42" s="77"/>
      <c r="K42" s="7"/>
      <c r="L42" s="7"/>
      <c r="M42" s="7"/>
      <c r="N42" s="7"/>
      <c r="O42" s="7"/>
      <c r="P42" s="7"/>
      <c r="Q42" s="7"/>
      <c r="R42" s="112"/>
      <c r="S42" s="112"/>
      <c r="T42" s="113"/>
      <c r="U42" s="112"/>
      <c r="V42" s="116"/>
      <c r="W42" s="116"/>
      <c r="X42" s="114"/>
    </row>
    <row r="43" spans="2:32" ht="47.25">
      <c r="B43" s="9"/>
      <c r="C43" s="9"/>
      <c r="D43" s="7"/>
      <c r="E43" s="77"/>
      <c r="F43" s="77"/>
      <c r="G43" s="77"/>
      <c r="H43" s="77"/>
      <c r="I43" s="77"/>
      <c r="J43" s="77"/>
      <c r="K43" s="7"/>
      <c r="L43" s="7"/>
      <c r="M43" s="7"/>
      <c r="N43" s="7"/>
      <c r="O43" s="7"/>
      <c r="P43" s="7"/>
      <c r="Q43" s="7"/>
      <c r="R43" s="112"/>
      <c r="S43" s="112"/>
      <c r="T43" s="113"/>
      <c r="U43" s="112"/>
      <c r="V43" s="116"/>
      <c r="W43" s="114"/>
      <c r="X43" s="114"/>
      <c r="AA43" s="305"/>
      <c r="AB43" s="335" t="s">
        <v>542</v>
      </c>
      <c r="AC43" s="335" t="s">
        <v>543</v>
      </c>
      <c r="AD43" s="305"/>
      <c r="AE43" s="335" t="s">
        <v>544</v>
      </c>
      <c r="AF43" s="335" t="s">
        <v>545</v>
      </c>
    </row>
    <row r="44" spans="2:32" ht="15.75">
      <c r="B44" s="9"/>
      <c r="C44" s="9"/>
      <c r="D44" s="7"/>
      <c r="E44" s="77"/>
      <c r="F44" s="77"/>
      <c r="G44" s="77"/>
      <c r="H44" s="77"/>
      <c r="I44" s="77"/>
      <c r="J44" s="77"/>
      <c r="K44" s="7"/>
      <c r="L44" s="7"/>
      <c r="M44" s="7"/>
      <c r="N44" s="7"/>
      <c r="O44" s="7"/>
      <c r="P44" s="7"/>
      <c r="Q44" s="7"/>
      <c r="R44" s="112"/>
      <c r="S44" s="112"/>
      <c r="T44" s="113"/>
      <c r="U44" s="112"/>
      <c r="V44" s="116"/>
      <c r="W44" s="111"/>
      <c r="X44" s="111"/>
      <c r="AA44" s="306"/>
      <c r="AB44" s="336"/>
      <c r="AC44" s="336"/>
      <c r="AD44" s="337"/>
      <c r="AE44" s="336"/>
      <c r="AF44" s="336"/>
    </row>
    <row r="45" spans="2:32" ht="15.75">
      <c r="B45" s="9"/>
      <c r="C45" s="9"/>
      <c r="D45" s="7"/>
      <c r="E45" s="77"/>
      <c r="F45" s="77"/>
      <c r="G45" s="77"/>
      <c r="H45" s="77"/>
      <c r="I45" s="77"/>
      <c r="J45" s="77"/>
      <c r="K45" s="7"/>
      <c r="L45" s="7"/>
      <c r="M45" s="7"/>
      <c r="N45" s="7"/>
      <c r="O45" s="7"/>
      <c r="P45" s="7"/>
      <c r="Q45" s="7"/>
      <c r="R45" s="112"/>
      <c r="S45" s="112"/>
      <c r="T45" s="113"/>
      <c r="U45" s="113"/>
      <c r="V45" s="111"/>
      <c r="W45" s="114"/>
      <c r="X45" s="114"/>
      <c r="AA45" s="306" t="s">
        <v>19</v>
      </c>
      <c r="AB45" s="338">
        <f>'[19]B Results'!$AY$24*100</f>
        <v>35.876526998426449</v>
      </c>
      <c r="AC45" s="338">
        <f>('[19]B Results'!$AY$24-'[19]B Results'!$AV$24)*100</f>
        <v>38.03212457679512</v>
      </c>
      <c r="AD45" s="337" t="s">
        <v>19</v>
      </c>
      <c r="AE45" s="338">
        <f>'[19]T Results'!$AY$24*100</f>
        <v>28.129082432984287</v>
      </c>
      <c r="AF45" s="338">
        <f>('[19]T Results'!$AY$24-'[19]T Results'!$AV$24)*100</f>
        <v>30.517731644259605</v>
      </c>
    </row>
    <row r="46" spans="2:32" ht="15.75">
      <c r="B46" s="9"/>
      <c r="C46" s="9"/>
      <c r="D46" s="7"/>
      <c r="E46" s="77"/>
      <c r="F46" s="77"/>
      <c r="G46" s="77"/>
      <c r="H46" s="77"/>
      <c r="I46" s="77"/>
      <c r="J46" s="77"/>
      <c r="K46" s="7"/>
      <c r="L46" s="7"/>
      <c r="M46" s="7"/>
      <c r="N46" s="7"/>
      <c r="O46" s="7"/>
      <c r="P46" s="7"/>
      <c r="Q46" s="7"/>
      <c r="R46" s="112"/>
      <c r="S46" s="112"/>
      <c r="T46" s="113"/>
      <c r="U46" s="112"/>
      <c r="V46" s="116"/>
      <c r="W46" s="113"/>
      <c r="X46" s="113"/>
      <c r="AA46" s="306" t="s">
        <v>30</v>
      </c>
      <c r="AB46" s="338">
        <f>'[19]B Results'!$AY$90*100</f>
        <v>35.04098349229276</v>
      </c>
      <c r="AC46" s="338">
        <f>('[19]B Results'!$AY$90-'[19]B Results'!$AV$90)*100</f>
        <v>35.950335548978678</v>
      </c>
      <c r="AD46" s="337" t="s">
        <v>23</v>
      </c>
      <c r="AE46" s="338">
        <f>'[19]T Results'!$AY$90*100</f>
        <v>25.258006838675957</v>
      </c>
      <c r="AF46" s="338">
        <f>('[19]T Results'!$AY$90-'[19]T Results'!$AV$90)*100</f>
        <v>26.142767729506289</v>
      </c>
    </row>
    <row r="47" spans="2:32" ht="15.75">
      <c r="B47" s="9"/>
      <c r="C47" s="9"/>
      <c r="D47" s="7"/>
      <c r="E47" s="77"/>
      <c r="F47" s="77"/>
      <c r="G47" s="77"/>
      <c r="H47" s="77"/>
      <c r="I47" s="77"/>
      <c r="J47" s="77"/>
      <c r="K47" s="7"/>
      <c r="L47" s="7"/>
      <c r="M47" s="7"/>
      <c r="N47" s="7"/>
      <c r="O47" s="7"/>
      <c r="P47" s="7"/>
      <c r="Q47" s="7"/>
      <c r="R47" s="112"/>
      <c r="S47" s="112"/>
      <c r="T47" s="113"/>
      <c r="U47" s="113"/>
      <c r="V47" s="113"/>
      <c r="W47" s="113"/>
      <c r="X47" s="113"/>
      <c r="AA47" s="307"/>
      <c r="AB47" s="339"/>
      <c r="AC47" s="339"/>
      <c r="AD47" s="339"/>
      <c r="AE47" s="339"/>
      <c r="AF47" s="340"/>
    </row>
    <row r="48" spans="2:32" ht="47.25">
      <c r="B48" s="9"/>
      <c r="C48" s="9"/>
      <c r="D48" s="7"/>
      <c r="E48" s="77"/>
      <c r="F48" s="77"/>
      <c r="G48" s="77"/>
      <c r="H48" s="77"/>
      <c r="I48" s="77"/>
      <c r="J48" s="77"/>
      <c r="K48" s="7"/>
      <c r="L48" s="7"/>
      <c r="M48" s="7"/>
      <c r="N48" s="7"/>
      <c r="O48" s="7"/>
      <c r="P48" s="7"/>
      <c r="Q48" s="7"/>
      <c r="R48" s="112"/>
      <c r="S48" s="112"/>
      <c r="T48" s="374"/>
      <c r="U48" s="374"/>
      <c r="V48" s="113"/>
      <c r="W48" s="114"/>
      <c r="X48" s="114"/>
      <c r="AA48" s="305"/>
      <c r="AB48" s="341" t="s">
        <v>546</v>
      </c>
      <c r="AC48" s="341" t="s">
        <v>547</v>
      </c>
      <c r="AD48" s="336"/>
      <c r="AE48" s="341" t="s">
        <v>548</v>
      </c>
      <c r="AF48" s="341" t="s">
        <v>549</v>
      </c>
    </row>
    <row r="49" spans="2:32" ht="15.75">
      <c r="B49" s="9"/>
      <c r="C49" s="9"/>
      <c r="D49" s="7"/>
      <c r="E49" s="77"/>
      <c r="F49" s="77"/>
      <c r="G49" s="77"/>
      <c r="H49" s="77"/>
      <c r="I49" s="77"/>
      <c r="J49" s="77"/>
      <c r="K49" s="7"/>
      <c r="L49" s="7"/>
      <c r="M49" s="7"/>
      <c r="N49" s="7"/>
      <c r="O49" s="7"/>
      <c r="P49" s="7"/>
      <c r="Q49" s="7"/>
      <c r="R49" s="112"/>
      <c r="S49" s="112"/>
      <c r="T49" s="113"/>
      <c r="U49" s="112"/>
      <c r="V49" s="116"/>
      <c r="W49" s="114"/>
      <c r="X49" s="114"/>
      <c r="AA49" s="306"/>
      <c r="AB49" s="336"/>
      <c r="AC49" s="336"/>
      <c r="AD49" s="337"/>
      <c r="AE49" s="336"/>
      <c r="AF49" s="336"/>
    </row>
    <row r="50" spans="2:32" ht="15.75">
      <c r="B50" s="9"/>
      <c r="C50" s="9"/>
      <c r="D50" s="7"/>
      <c r="E50" s="77"/>
      <c r="F50" s="77"/>
      <c r="G50" s="77"/>
      <c r="H50" s="77"/>
      <c r="I50" s="77"/>
      <c r="J50" s="77"/>
      <c r="K50" s="7"/>
      <c r="L50" s="7"/>
      <c r="M50" s="7"/>
      <c r="N50" s="7"/>
      <c r="O50" s="7"/>
      <c r="P50" s="7"/>
      <c r="Q50" s="7"/>
      <c r="R50" s="112"/>
      <c r="S50" s="112"/>
      <c r="T50" s="113"/>
      <c r="U50" s="112"/>
      <c r="V50" s="116"/>
      <c r="W50" s="114"/>
      <c r="X50" s="114"/>
      <c r="AA50" s="306" t="s">
        <v>19</v>
      </c>
      <c r="AB50" s="338">
        <f>'SAR and RAR'!AB50</f>
        <v>36.469043203142988</v>
      </c>
      <c r="AC50" s="338">
        <f>'SAR and RAR'!AC50</f>
        <v>38.624640781511651</v>
      </c>
      <c r="AD50" s="337" t="s">
        <v>19</v>
      </c>
      <c r="AE50" s="338">
        <f>'SAR and RAR'!AE50</f>
        <v>28.754508326517165</v>
      </c>
      <c r="AF50" s="338">
        <f>'SAR and RAR'!AF50</f>
        <v>31.143157537792483</v>
      </c>
    </row>
    <row r="51" spans="2:32" ht="15.75">
      <c r="B51" s="9"/>
      <c r="C51" s="9"/>
      <c r="D51" s="7"/>
      <c r="E51" s="77"/>
      <c r="F51" s="77"/>
      <c r="G51" s="77"/>
      <c r="H51" s="77"/>
      <c r="I51" s="77"/>
      <c r="J51" s="77"/>
      <c r="K51" s="7"/>
      <c r="L51" s="7"/>
      <c r="M51" s="7"/>
      <c r="N51" s="7"/>
      <c r="O51" s="7"/>
      <c r="P51" s="7"/>
      <c r="Q51" s="7"/>
      <c r="R51" s="112"/>
      <c r="S51" s="112"/>
      <c r="T51" s="113"/>
      <c r="U51" s="113"/>
      <c r="V51" s="111"/>
      <c r="W51" s="116"/>
      <c r="X51" s="114"/>
      <c r="AA51" s="306" t="s">
        <v>30</v>
      </c>
      <c r="AB51" s="338">
        <f>'SAR and RAR'!AB51</f>
        <v>35.559098879986841</v>
      </c>
      <c r="AC51" s="338">
        <f>'SAR and RAR'!AC51</f>
        <v>36.468450936672767</v>
      </c>
      <c r="AD51" s="337" t="s">
        <v>23</v>
      </c>
      <c r="AE51" s="342">
        <f>'SAR and RAR'!AE51</f>
        <v>25.761610422019061</v>
      </c>
      <c r="AF51" s="342">
        <f>'SAR and RAR'!AF51</f>
        <v>26.646371312849393</v>
      </c>
    </row>
    <row r="52" spans="2:32" ht="15.75">
      <c r="B52" s="9"/>
      <c r="C52" s="9"/>
      <c r="D52" s="7"/>
      <c r="E52" s="77"/>
      <c r="F52" s="77"/>
      <c r="G52" s="77"/>
      <c r="H52" s="77"/>
      <c r="I52" s="77"/>
      <c r="J52" s="77"/>
      <c r="K52" s="7"/>
      <c r="L52" s="7"/>
      <c r="M52" s="7"/>
      <c r="N52" s="7"/>
      <c r="O52" s="7"/>
      <c r="P52" s="7"/>
      <c r="Q52" s="7"/>
      <c r="R52" s="112"/>
      <c r="S52" s="112"/>
      <c r="T52" s="113"/>
      <c r="U52" s="112"/>
      <c r="V52" s="116"/>
      <c r="W52" s="116"/>
      <c r="X52" s="114"/>
    </row>
    <row r="53" spans="2:32" ht="15.75">
      <c r="B53" s="9"/>
      <c r="C53" s="9"/>
      <c r="D53" s="7"/>
      <c r="E53" s="77"/>
      <c r="F53" s="77"/>
      <c r="G53" s="77"/>
      <c r="H53" s="77"/>
      <c r="I53" s="77"/>
      <c r="J53" s="77"/>
      <c r="K53" s="7"/>
      <c r="L53" s="7"/>
      <c r="M53" s="7"/>
      <c r="N53" s="7"/>
      <c r="O53" s="7"/>
      <c r="P53" s="7"/>
      <c r="Q53" s="7"/>
      <c r="R53" s="112"/>
      <c r="S53" s="112"/>
      <c r="T53" s="113"/>
      <c r="U53" s="113"/>
      <c r="V53" s="113"/>
      <c r="W53" s="114"/>
      <c r="X53" s="114"/>
    </row>
    <row r="54" spans="2:32" ht="15.75">
      <c r="B54" s="9"/>
      <c r="C54" s="9"/>
      <c r="D54" s="7"/>
      <c r="E54" s="77"/>
      <c r="F54" s="77"/>
      <c r="G54" s="77"/>
      <c r="H54" s="77"/>
      <c r="I54" s="77"/>
      <c r="J54" s="77"/>
      <c r="K54" s="7"/>
      <c r="L54" s="7"/>
      <c r="M54" s="7"/>
      <c r="N54" s="7"/>
      <c r="O54" s="7"/>
      <c r="P54" s="7"/>
      <c r="Q54" s="7"/>
      <c r="R54" s="112"/>
      <c r="S54" s="112"/>
      <c r="T54" s="374"/>
      <c r="U54" s="374"/>
      <c r="V54" s="113"/>
      <c r="W54" s="111"/>
      <c r="X54" s="111"/>
    </row>
    <row r="55" spans="2:32" ht="15.75">
      <c r="B55" s="7"/>
      <c r="C55" s="7"/>
      <c r="D55" s="7"/>
      <c r="E55" s="77"/>
      <c r="F55" s="77"/>
      <c r="G55" s="77"/>
      <c r="H55" s="77"/>
      <c r="I55" s="77"/>
      <c r="J55" s="77"/>
      <c r="K55" s="7"/>
      <c r="L55" s="7"/>
      <c r="M55" s="7"/>
      <c r="N55" s="7"/>
      <c r="O55" s="7"/>
      <c r="P55" s="7"/>
      <c r="Q55" s="7"/>
      <c r="R55" s="112"/>
      <c r="S55" s="112"/>
      <c r="T55" s="113"/>
      <c r="U55" s="112"/>
      <c r="V55" s="116"/>
      <c r="W55" s="114"/>
      <c r="X55" s="114"/>
    </row>
    <row r="56" spans="2:32" ht="15.75">
      <c r="B56" s="7"/>
      <c r="C56" s="7"/>
      <c r="D56" s="7"/>
      <c r="E56" s="77"/>
      <c r="F56" s="77"/>
      <c r="G56" s="77"/>
      <c r="H56" s="77"/>
      <c r="I56" s="77"/>
      <c r="J56" s="77"/>
      <c r="K56" s="7"/>
      <c r="L56" s="7"/>
      <c r="M56" s="7"/>
      <c r="N56" s="7"/>
      <c r="O56" s="7"/>
      <c r="P56" s="7"/>
      <c r="Q56" s="7"/>
      <c r="R56" s="112"/>
      <c r="S56" s="112"/>
      <c r="T56" s="113"/>
      <c r="U56" s="112"/>
      <c r="V56" s="116"/>
      <c r="W56" s="113"/>
      <c r="X56" s="113"/>
    </row>
    <row r="57" spans="2:32" ht="15.75">
      <c r="B57" s="7"/>
      <c r="C57" s="7"/>
      <c r="D57" s="7"/>
      <c r="E57" s="77"/>
      <c r="F57" s="77"/>
      <c r="G57" s="77"/>
      <c r="H57" s="77"/>
      <c r="I57" s="77"/>
      <c r="J57" s="77"/>
      <c r="K57" s="7"/>
      <c r="L57" s="7"/>
      <c r="M57" s="7"/>
      <c r="N57" s="7"/>
      <c r="O57" s="7"/>
      <c r="P57" s="7"/>
      <c r="Q57" s="7"/>
      <c r="R57" s="112"/>
      <c r="S57" s="112"/>
      <c r="T57" s="113"/>
      <c r="U57" s="112"/>
      <c r="V57" s="114"/>
      <c r="W57" s="113"/>
      <c r="X57" s="113"/>
    </row>
    <row r="58" spans="2:32" ht="15.75">
      <c r="B58" s="7"/>
      <c r="C58" s="7"/>
      <c r="D58" s="7"/>
      <c r="E58" s="77"/>
      <c r="F58" s="77"/>
      <c r="G58" s="77"/>
      <c r="H58" s="77"/>
      <c r="I58" s="77"/>
      <c r="J58" s="77"/>
      <c r="K58" s="7"/>
      <c r="L58" s="7"/>
      <c r="M58" s="7"/>
      <c r="N58" s="7"/>
      <c r="O58" s="7"/>
      <c r="P58" s="7"/>
      <c r="Q58" s="7"/>
      <c r="R58" s="112"/>
      <c r="S58" s="112"/>
      <c r="T58" s="113"/>
      <c r="U58" s="112"/>
      <c r="V58" s="116"/>
      <c r="W58" s="116"/>
      <c r="X58" s="114"/>
    </row>
    <row r="59" spans="2:32" ht="15.75">
      <c r="B59" s="7"/>
      <c r="C59" s="7"/>
      <c r="D59" s="7"/>
      <c r="E59" s="77"/>
      <c r="F59" s="77"/>
      <c r="G59" s="77"/>
      <c r="H59" s="77"/>
      <c r="I59" s="77"/>
      <c r="J59" s="77"/>
      <c r="K59" s="7"/>
      <c r="L59" s="7"/>
      <c r="M59" s="7"/>
      <c r="N59" s="7"/>
      <c r="O59" s="7"/>
      <c r="P59" s="7"/>
      <c r="Q59" s="7"/>
      <c r="R59" s="112"/>
      <c r="S59" s="112"/>
      <c r="T59" s="113"/>
      <c r="U59" s="112"/>
      <c r="V59" s="116"/>
      <c r="W59" s="116"/>
      <c r="X59" s="114"/>
    </row>
    <row r="60" spans="2:32" ht="15.75">
      <c r="B60" s="7"/>
      <c r="C60" s="7"/>
      <c r="D60" s="7"/>
      <c r="E60" s="77"/>
      <c r="F60" s="77"/>
      <c r="G60" s="77"/>
      <c r="H60" s="77"/>
      <c r="I60" s="77"/>
      <c r="J60" s="77"/>
      <c r="K60" s="7"/>
      <c r="L60" s="7"/>
      <c r="M60" s="7"/>
      <c r="N60" s="7"/>
      <c r="O60" s="7"/>
      <c r="P60" s="7"/>
      <c r="Q60" s="7"/>
      <c r="R60" s="112"/>
      <c r="S60" s="112"/>
      <c r="T60" s="113"/>
      <c r="U60" s="113"/>
      <c r="V60" s="111"/>
      <c r="W60" s="111"/>
      <c r="X60" s="111"/>
    </row>
    <row r="61" spans="2:32" ht="15.75">
      <c r="B61" s="7"/>
      <c r="C61" s="7"/>
      <c r="D61" s="7"/>
      <c r="E61" s="77"/>
      <c r="F61" s="77"/>
      <c r="G61" s="77"/>
      <c r="H61" s="77"/>
      <c r="I61" s="77"/>
      <c r="J61" s="77"/>
      <c r="K61" s="7"/>
      <c r="L61" s="7"/>
      <c r="M61" s="7"/>
      <c r="N61" s="7"/>
      <c r="O61" s="7"/>
      <c r="P61" s="7"/>
      <c r="Q61" s="7"/>
      <c r="R61" s="112"/>
      <c r="S61" s="112"/>
      <c r="T61" s="113"/>
      <c r="U61" s="112"/>
      <c r="V61" s="114"/>
      <c r="W61" s="116"/>
      <c r="X61" s="114"/>
    </row>
    <row r="62" spans="2:32" ht="15.75">
      <c r="B62" s="7"/>
      <c r="C62" s="7"/>
      <c r="D62" s="7"/>
      <c r="E62" s="77"/>
      <c r="F62" s="77"/>
      <c r="G62" s="77"/>
      <c r="H62" s="77"/>
      <c r="I62" s="77"/>
      <c r="J62" s="77"/>
      <c r="K62" s="7"/>
      <c r="L62" s="7"/>
      <c r="M62" s="7"/>
      <c r="N62" s="7"/>
      <c r="O62" s="7"/>
      <c r="P62" s="7"/>
      <c r="Q62" s="7"/>
      <c r="R62" s="112"/>
      <c r="S62" s="112"/>
      <c r="T62" s="113"/>
      <c r="U62" s="113"/>
      <c r="V62" s="113"/>
      <c r="W62" s="113"/>
      <c r="X62" s="113"/>
    </row>
    <row r="63" spans="2:32" ht="15.75">
      <c r="B63" s="7"/>
      <c r="C63" s="7"/>
      <c r="D63" s="7"/>
      <c r="E63" s="77"/>
      <c r="F63" s="77"/>
      <c r="G63" s="77"/>
      <c r="H63" s="77"/>
      <c r="I63" s="77"/>
      <c r="J63" s="77"/>
      <c r="K63" s="7"/>
      <c r="L63" s="7"/>
      <c r="M63" s="7"/>
      <c r="N63" s="7"/>
      <c r="O63" s="7"/>
      <c r="P63" s="7"/>
      <c r="Q63" s="7"/>
      <c r="R63" s="112"/>
      <c r="S63" s="112"/>
      <c r="T63" s="113"/>
      <c r="U63" s="113"/>
      <c r="V63" s="113"/>
      <c r="W63" s="113"/>
      <c r="X63" s="113"/>
    </row>
    <row r="64" spans="2:32" ht="15.75">
      <c r="B64" s="7"/>
      <c r="C64" s="7"/>
      <c r="D64" s="7"/>
      <c r="E64" s="77"/>
      <c r="F64" s="77"/>
      <c r="G64" s="77"/>
      <c r="H64" s="77"/>
      <c r="I64" s="77"/>
      <c r="J64" s="77"/>
      <c r="K64" s="7"/>
      <c r="L64" s="7"/>
      <c r="M64" s="7"/>
      <c r="N64" s="7"/>
      <c r="O64" s="7"/>
      <c r="P64" s="7"/>
      <c r="Q64" s="7"/>
      <c r="R64" s="112"/>
      <c r="S64" s="112"/>
      <c r="T64" s="113"/>
      <c r="U64" s="112"/>
      <c r="V64" s="114"/>
      <c r="W64" s="116"/>
      <c r="X64" s="114"/>
    </row>
    <row r="65" spans="2:24" ht="15.75">
      <c r="B65" s="7"/>
      <c r="C65" s="7"/>
      <c r="D65" s="7"/>
      <c r="E65" s="77"/>
      <c r="F65" s="77"/>
      <c r="G65" s="77"/>
      <c r="H65" s="77"/>
      <c r="I65" s="77"/>
      <c r="J65" s="77"/>
      <c r="K65" s="7"/>
      <c r="L65" s="7"/>
      <c r="M65" s="7"/>
      <c r="N65" s="7"/>
      <c r="O65" s="7"/>
      <c r="P65" s="7"/>
      <c r="Q65" s="7"/>
      <c r="R65" s="112"/>
      <c r="S65" s="112"/>
      <c r="T65" s="113"/>
      <c r="U65" s="113"/>
      <c r="V65" s="111"/>
      <c r="W65" s="116"/>
      <c r="X65" s="114"/>
    </row>
    <row r="66" spans="2:24" ht="15.75">
      <c r="B66" s="7"/>
      <c r="C66" s="7"/>
      <c r="D66" s="7"/>
      <c r="E66" s="77"/>
      <c r="F66" s="77"/>
      <c r="G66" s="77"/>
      <c r="H66" s="77"/>
      <c r="I66" s="77"/>
      <c r="J66" s="77"/>
      <c r="K66" s="7"/>
      <c r="L66" s="7"/>
      <c r="M66" s="7"/>
      <c r="N66" s="7"/>
      <c r="O66" s="7"/>
      <c r="P66" s="7"/>
      <c r="Q66" s="7"/>
      <c r="R66" s="112"/>
      <c r="S66" s="112"/>
      <c r="T66" s="374"/>
      <c r="U66" s="374"/>
      <c r="V66" s="113"/>
      <c r="W66" s="116"/>
      <c r="X66" s="114"/>
    </row>
    <row r="67" spans="2:24" ht="15.75">
      <c r="B67" s="7"/>
      <c r="C67" s="7"/>
      <c r="D67" s="7"/>
      <c r="E67" s="77"/>
      <c r="F67" s="77"/>
      <c r="G67" s="77"/>
      <c r="H67" s="77"/>
      <c r="I67" s="77"/>
      <c r="J67" s="77"/>
      <c r="K67" s="7"/>
      <c r="L67" s="7"/>
      <c r="M67" s="7"/>
      <c r="N67" s="7"/>
      <c r="O67" s="7"/>
      <c r="P67" s="7"/>
      <c r="Q67" s="7"/>
      <c r="R67" s="112"/>
      <c r="S67" s="112"/>
      <c r="T67" s="113"/>
      <c r="U67" s="113"/>
      <c r="V67" s="113"/>
      <c r="W67" s="116"/>
      <c r="X67" s="116"/>
    </row>
    <row r="68" spans="2:24" ht="15.75">
      <c r="B68" s="7"/>
      <c r="C68" s="7"/>
      <c r="D68" s="7"/>
      <c r="E68" s="77"/>
      <c r="F68" s="77"/>
      <c r="G68" s="77"/>
      <c r="H68" s="77"/>
      <c r="I68" s="77"/>
      <c r="J68" s="77"/>
      <c r="K68" s="7"/>
      <c r="L68" s="7"/>
      <c r="M68" s="7"/>
      <c r="N68" s="7"/>
      <c r="O68" s="7"/>
      <c r="P68" s="7"/>
      <c r="Q68" s="7"/>
      <c r="R68" s="112"/>
      <c r="S68" s="112"/>
      <c r="T68" s="113"/>
      <c r="U68" s="112"/>
      <c r="V68" s="113"/>
      <c r="W68" s="116"/>
      <c r="X68" s="116"/>
    </row>
    <row r="69" spans="2:24" ht="15.75">
      <c r="B69" s="7"/>
      <c r="C69" s="7"/>
      <c r="D69" s="7"/>
      <c r="E69" s="77"/>
      <c r="F69" s="77"/>
      <c r="G69" s="77"/>
      <c r="H69" s="77"/>
      <c r="I69" s="77"/>
      <c r="J69" s="77"/>
      <c r="K69" s="7"/>
      <c r="L69" s="7"/>
      <c r="M69" s="7"/>
      <c r="N69" s="7"/>
      <c r="O69" s="7"/>
      <c r="P69" s="7"/>
      <c r="Q69" s="7"/>
      <c r="R69" s="112"/>
      <c r="S69" s="112"/>
      <c r="T69" s="113"/>
      <c r="U69" s="113"/>
      <c r="V69" s="111"/>
      <c r="W69" s="111"/>
      <c r="X69" s="111"/>
    </row>
    <row r="70" spans="2:24" ht="15.75">
      <c r="B70" s="7"/>
      <c r="C70" s="7"/>
      <c r="D70" s="7"/>
      <c r="E70" s="77"/>
      <c r="F70" s="77"/>
      <c r="G70" s="77"/>
      <c r="H70" s="77"/>
      <c r="I70" s="77"/>
      <c r="J70" s="77"/>
      <c r="K70" s="7"/>
      <c r="L70" s="7"/>
      <c r="M70" s="7"/>
      <c r="N70" s="7"/>
      <c r="O70" s="7"/>
      <c r="P70" s="7"/>
      <c r="Q70" s="7"/>
      <c r="R70" s="112"/>
      <c r="S70" s="112"/>
      <c r="T70" s="113"/>
      <c r="U70" s="112"/>
      <c r="V70" s="113"/>
      <c r="W70" s="116"/>
      <c r="X70" s="114"/>
    </row>
    <row r="71" spans="2:24" ht="15.75">
      <c r="B71" s="7"/>
      <c r="C71" s="7"/>
      <c r="D71" s="7"/>
      <c r="E71" s="77"/>
      <c r="F71" s="77"/>
      <c r="G71" s="77"/>
      <c r="H71" s="77"/>
      <c r="I71" s="77"/>
      <c r="J71" s="77"/>
      <c r="K71" s="7"/>
      <c r="L71" s="7"/>
      <c r="M71" s="7"/>
      <c r="N71" s="7"/>
      <c r="O71" s="7"/>
      <c r="P71" s="7"/>
      <c r="Q71" s="7"/>
      <c r="R71" s="112"/>
      <c r="S71" s="112"/>
      <c r="T71" s="113"/>
      <c r="U71" s="113"/>
      <c r="V71" s="113"/>
      <c r="W71" s="113"/>
      <c r="X71" s="113"/>
    </row>
    <row r="72" spans="2:24" ht="15.75">
      <c r="B72" s="7"/>
      <c r="C72" s="7"/>
      <c r="D72" s="7"/>
      <c r="E72" s="77"/>
      <c r="F72" s="77"/>
      <c r="G72" s="77"/>
      <c r="H72" s="77"/>
      <c r="I72" s="77"/>
      <c r="J72" s="77"/>
      <c r="K72" s="7"/>
      <c r="L72" s="7"/>
      <c r="M72" s="7"/>
      <c r="N72" s="7"/>
      <c r="O72" s="7"/>
      <c r="P72" s="7"/>
      <c r="Q72" s="7"/>
      <c r="R72" s="112"/>
      <c r="S72" s="112"/>
      <c r="T72" s="113"/>
      <c r="U72" s="113"/>
      <c r="V72" s="111"/>
      <c r="W72" s="113"/>
      <c r="X72" s="113"/>
    </row>
    <row r="73" spans="2:24" ht="15.75">
      <c r="B73" s="7"/>
      <c r="C73" s="7"/>
      <c r="D73" s="7"/>
      <c r="E73" s="77"/>
      <c r="F73" s="77"/>
      <c r="G73" s="77"/>
      <c r="H73" s="77"/>
      <c r="I73" s="77"/>
      <c r="J73" s="77"/>
      <c r="K73" s="7"/>
      <c r="L73" s="7"/>
      <c r="M73" s="7"/>
      <c r="N73" s="7"/>
      <c r="O73" s="7"/>
      <c r="P73" s="7"/>
      <c r="Q73" s="7"/>
      <c r="R73" s="112"/>
      <c r="S73" s="112"/>
      <c r="T73" s="374"/>
      <c r="U73" s="374"/>
      <c r="V73" s="114"/>
      <c r="W73" s="114"/>
      <c r="X73" s="114"/>
    </row>
    <row r="74" spans="2:24" ht="15.75">
      <c r="B74" s="7"/>
      <c r="C74" s="7"/>
      <c r="D74" s="7"/>
      <c r="E74" s="77"/>
      <c r="F74" s="77"/>
      <c r="G74" s="77"/>
      <c r="H74" s="77"/>
      <c r="I74" s="77"/>
      <c r="J74" s="7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111"/>
      <c r="X74" s="111"/>
    </row>
    <row r="75" spans="2:24" ht="15.75">
      <c r="B75" s="7"/>
      <c r="C75" s="7"/>
      <c r="W75" s="113"/>
      <c r="X75" s="113"/>
    </row>
    <row r="76" spans="2:24" ht="15.75">
      <c r="B76" s="7"/>
      <c r="C76" s="7"/>
      <c r="W76" s="113"/>
      <c r="X76" s="113"/>
    </row>
    <row r="77" spans="2:24" ht="15.75">
      <c r="B77" s="7"/>
      <c r="C77" s="7"/>
      <c r="W77" s="113"/>
      <c r="X77" s="113"/>
    </row>
    <row r="78" spans="2:24" ht="15.75">
      <c r="B78" s="7"/>
      <c r="C78" s="7"/>
      <c r="W78" s="111"/>
      <c r="X78" s="111"/>
    </row>
    <row r="79" spans="2:24" ht="15.75">
      <c r="B79" s="7"/>
      <c r="C79" s="7"/>
      <c r="W79" s="113"/>
      <c r="X79" s="113"/>
    </row>
    <row r="80" spans="2:24" ht="15.75">
      <c r="B80" s="7"/>
      <c r="C80" s="7"/>
      <c r="W80" s="113"/>
      <c r="X80" s="113"/>
    </row>
    <row r="81" spans="2:24" ht="15.75">
      <c r="B81" s="7"/>
      <c r="C81" s="7"/>
      <c r="W81" s="111"/>
      <c r="X81" s="111"/>
    </row>
    <row r="82" spans="2:24" ht="15.75">
      <c r="B82" s="7"/>
      <c r="C82" s="7"/>
      <c r="W82" s="114"/>
      <c r="X82" s="114"/>
    </row>
    <row r="83" spans="2:24" ht="15.75">
      <c r="B83" s="7"/>
      <c r="C83" s="7"/>
      <c r="W83" s="7"/>
      <c r="X83" s="7"/>
    </row>
  </sheetData>
  <mergeCells count="14">
    <mergeCell ref="B1:W1"/>
    <mergeCell ref="F4:O4"/>
    <mergeCell ref="F8:Q8"/>
    <mergeCell ref="T16:U16"/>
    <mergeCell ref="E27:H27"/>
    <mergeCell ref="O27:R27"/>
    <mergeCell ref="F18:P18"/>
    <mergeCell ref="T18:U18"/>
    <mergeCell ref="T73:U73"/>
    <mergeCell ref="E33:G33"/>
    <mergeCell ref="T38:U38"/>
    <mergeCell ref="T48:U48"/>
    <mergeCell ref="T54:U54"/>
    <mergeCell ref="T66:U66"/>
  </mergeCells>
  <pageMargins left="0.7" right="0.7" top="0.75" bottom="0.75" header="0.3" footer="0.3"/>
  <pageSetup orientation="portrait" r:id="rId1"/>
  <headerFooter>
    <oddFooter>&amp;C&amp;1#&amp;"Calibri"&amp;10&amp;K000000Internal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8C8AF-B96E-4B42-B266-DD578E366D3B}">
  <sheetPr codeName="Sheet8">
    <tabColor rgb="FF92D050"/>
    <pageSetUpPr autoPageBreaks="0"/>
  </sheetPr>
  <dimension ref="A1:AD149"/>
  <sheetViews>
    <sheetView zoomScale="70" zoomScaleNormal="70" workbookViewId="0">
      <selection activeCell="I164" sqref="I164"/>
    </sheetView>
  </sheetViews>
  <sheetFormatPr defaultColWidth="8.85546875" defaultRowHeight="15"/>
  <cols>
    <col min="1" max="1" width="7.42578125" style="50" customWidth="1"/>
    <col min="2" max="2" width="14.42578125" style="50" customWidth="1"/>
    <col min="3" max="4" width="13" style="50" customWidth="1"/>
    <col min="5" max="5" width="14.5703125" style="50" customWidth="1"/>
    <col min="6" max="6" width="13.5703125" style="50" customWidth="1"/>
    <col min="7" max="7" width="15" style="50" bestFit="1" customWidth="1"/>
    <col min="8" max="8" width="14.140625" style="50" customWidth="1"/>
    <col min="9" max="9" width="15" style="50" customWidth="1"/>
    <col min="10" max="10" width="14" style="50" customWidth="1"/>
    <col min="11" max="11" width="15" style="50" bestFit="1" customWidth="1"/>
    <col min="12" max="12" width="13" style="50" customWidth="1"/>
    <col min="13" max="14" width="14.140625" style="50" customWidth="1"/>
    <col min="15" max="15" width="14.5703125" style="50" customWidth="1"/>
    <col min="16" max="16" width="25.85546875" style="50" customWidth="1"/>
    <col min="17" max="17" width="13" style="50" customWidth="1"/>
    <col min="18" max="18" width="15" style="50" bestFit="1" customWidth="1"/>
    <col min="19" max="19" width="13" style="50" customWidth="1"/>
    <col min="20" max="20" width="15.5703125" style="50" customWidth="1"/>
    <col min="21" max="21" width="16.5703125" style="50" customWidth="1"/>
    <col min="22" max="23" width="14" style="50" customWidth="1"/>
    <col min="24" max="24" width="29.140625" style="50" bestFit="1" customWidth="1"/>
    <col min="25" max="25" width="15.7109375" style="50" bestFit="1" customWidth="1"/>
    <col min="26" max="26" width="12.85546875" style="50" customWidth="1"/>
    <col min="27" max="28" width="8.85546875" style="50"/>
    <col min="29" max="29" width="12.42578125" style="50" customWidth="1"/>
    <col min="30" max="16384" width="8.85546875" style="50"/>
  </cols>
  <sheetData>
    <row r="1" spans="1:25">
      <c r="A1" s="36"/>
      <c r="B1" s="36"/>
      <c r="C1" s="36"/>
      <c r="D1" s="36"/>
      <c r="E1" s="36"/>
      <c r="F1" s="36"/>
      <c r="G1" s="36"/>
      <c r="H1" s="36"/>
      <c r="I1" s="36"/>
    </row>
    <row r="2" spans="1:25">
      <c r="A2" s="24"/>
      <c r="B2" s="396"/>
      <c r="C2" s="396"/>
      <c r="D2" s="396"/>
      <c r="F2" s="24"/>
    </row>
    <row r="3" spans="1:25">
      <c r="E3" s="397" t="s">
        <v>64</v>
      </c>
      <c r="F3" s="397"/>
      <c r="G3" s="397"/>
      <c r="H3" s="397"/>
      <c r="I3" s="397"/>
      <c r="M3" s="79"/>
      <c r="N3" s="79"/>
      <c r="O3" s="79"/>
      <c r="P3" s="397" t="s">
        <v>65</v>
      </c>
      <c r="Q3" s="397"/>
      <c r="R3" s="397"/>
      <c r="S3" s="397"/>
      <c r="T3" s="397"/>
    </row>
    <row r="4" spans="1:25" ht="15.75" customHeight="1">
      <c r="D4" s="7"/>
      <c r="E4" s="131">
        <f>'Hypothetical Summary'!$L$4</f>
        <v>2025</v>
      </c>
      <c r="F4" s="124">
        <f>'Hypothetical Summary'!$L$3</f>
        <v>45717</v>
      </c>
      <c r="G4" s="124">
        <f>'Hypothetical Summary'!$L$3</f>
        <v>45717</v>
      </c>
      <c r="H4" s="21" t="s">
        <v>21</v>
      </c>
      <c r="I4" s="21" t="s">
        <v>21</v>
      </c>
      <c r="L4" s="77"/>
      <c r="O4" s="7"/>
      <c r="P4" s="131">
        <f>'Hypothetical Summary'!$L$4</f>
        <v>2025</v>
      </c>
      <c r="Q4" s="124">
        <f>'Hypothetical Summary'!$L$3</f>
        <v>45717</v>
      </c>
      <c r="R4" s="124">
        <f>'Hypothetical Summary'!$L$3</f>
        <v>45717</v>
      </c>
      <c r="S4" s="235" t="s">
        <v>21</v>
      </c>
      <c r="T4" s="21" t="s">
        <v>21</v>
      </c>
    </row>
    <row r="5" spans="1:25" ht="30.6" customHeight="1">
      <c r="D5" s="7"/>
      <c r="E5" s="21" t="s">
        <v>41</v>
      </c>
      <c r="F5" s="21" t="s">
        <v>26</v>
      </c>
      <c r="G5" s="21" t="s">
        <v>42</v>
      </c>
      <c r="H5" s="21" t="s">
        <v>192</v>
      </c>
      <c r="I5" s="21" t="s">
        <v>42</v>
      </c>
      <c r="L5" s="8"/>
      <c r="M5" s="88"/>
      <c r="N5" s="88"/>
      <c r="O5" s="8"/>
      <c r="P5" s="21" t="s">
        <v>41</v>
      </c>
      <c r="Q5" s="21" t="s">
        <v>26</v>
      </c>
      <c r="R5" s="21" t="s">
        <v>42</v>
      </c>
      <c r="S5" s="21" t="s">
        <v>192</v>
      </c>
      <c r="T5" s="21" t="s">
        <v>42</v>
      </c>
      <c r="U5" s="21"/>
      <c r="V5" s="21"/>
    </row>
    <row r="6" spans="1:25" ht="42" customHeight="1">
      <c r="B6" s="14"/>
      <c r="D6" s="14"/>
      <c r="E6" s="7"/>
      <c r="F6" s="7"/>
      <c r="G6" s="7"/>
      <c r="J6" s="77"/>
      <c r="K6" s="77"/>
      <c r="L6" s="77"/>
      <c r="O6" s="14"/>
      <c r="P6" s="7"/>
      <c r="Q6" s="7"/>
      <c r="R6" s="7"/>
      <c r="U6" s="77"/>
      <c r="V6" s="77"/>
    </row>
    <row r="7" spans="1:25" ht="15.75">
      <c r="D7" s="15" t="s">
        <v>43</v>
      </c>
      <c r="E7" s="135">
        <f>'Res Bill Impact'!Y39</f>
        <v>1539742611.5980248</v>
      </c>
      <c r="F7" s="16">
        <f>'[17]Billing Table'!$AD$22</f>
        <v>0.40730428163733728</v>
      </c>
      <c r="G7" s="257">
        <f t="shared" ref="G7:G12" si="0">F7*E7</f>
        <v>627143758.32333112</v>
      </c>
      <c r="H7" s="22">
        <f>(Y10/SUM(SUM(E7:E8),F9/F7*SUM(E9:E10),F11/F7*SUM(E11:E12),SUM(P7:P8)*(1+(Q7/F7-1)),SUM(P9:P10)*(1+(Q9/F9-1))*F9/F7,SUM(P11:P12)*(1+(Q11/F11-1))*F11/F7))</f>
        <v>0.40730428163733723</v>
      </c>
      <c r="I7" s="257">
        <f t="shared" ref="I7:I12" si="1">E7*H7</f>
        <v>627143758.32333112</v>
      </c>
      <c r="J7" s="22"/>
      <c r="K7" s="257"/>
      <c r="L7" s="18"/>
      <c r="O7" s="15" t="s">
        <v>43</v>
      </c>
      <c r="P7" s="135">
        <f>'Res Bill Impact'!Y50</f>
        <v>917088578.44337201</v>
      </c>
      <c r="Q7" s="16">
        <f>'[17]Billing Table'!$AD$406</f>
        <v>0.24947267454782038</v>
      </c>
      <c r="R7" s="257">
        <f t="shared" ref="R7:R12" si="2">Q7*P7</f>
        <v>228788540.46152657</v>
      </c>
      <c r="S7" s="22">
        <f t="shared" ref="S7:S12" si="3">H7*(1+(Q7/F7-1))</f>
        <v>0.24947267454782032</v>
      </c>
      <c r="T7" s="257">
        <f t="shared" ref="T7:T12" si="4">P7*S7</f>
        <v>228788540.46152654</v>
      </c>
      <c r="U7" s="22"/>
      <c r="V7" s="257"/>
      <c r="W7" s="18"/>
      <c r="X7" s="50" t="s">
        <v>48</v>
      </c>
    </row>
    <row r="8" spans="1:25" ht="15.75">
      <c r="D8" s="19" t="s">
        <v>44</v>
      </c>
      <c r="E8" s="135">
        <f>'Res Bill Impact'!Y40</f>
        <v>2087811424.8768358</v>
      </c>
      <c r="F8" s="16">
        <f>'[17]Billing Table'!$AD$22</f>
        <v>0.40730428163733728</v>
      </c>
      <c r="G8" s="257">
        <f t="shared" si="0"/>
        <v>850374532.60368514</v>
      </c>
      <c r="H8" s="22">
        <f>H7</f>
        <v>0.40730428163733723</v>
      </c>
      <c r="I8" s="257">
        <f t="shared" si="1"/>
        <v>850374532.60368502</v>
      </c>
      <c r="O8" s="19" t="s">
        <v>44</v>
      </c>
      <c r="P8" s="135">
        <f>'Res Bill Impact'!Y51</f>
        <v>1518299194.662082</v>
      </c>
      <c r="Q8" s="16">
        <f>'[17]Billing Table'!$AD$406</f>
        <v>0.24947267454782038</v>
      </c>
      <c r="R8" s="257">
        <f t="shared" si="2"/>
        <v>378774160.85615134</v>
      </c>
      <c r="S8" s="22">
        <f t="shared" si="3"/>
        <v>0.24947267454782032</v>
      </c>
      <c r="T8" s="257">
        <f t="shared" si="4"/>
        <v>378774160.85615128</v>
      </c>
      <c r="U8" s="22"/>
      <c r="V8" s="257"/>
      <c r="W8" s="18"/>
      <c r="X8" s="50" t="s">
        <v>20</v>
      </c>
      <c r="Y8" s="26">
        <f>SUM(G7:G12)+SUM(R7:R12)</f>
        <v>3885508826.869451</v>
      </c>
    </row>
    <row r="9" spans="1:25" ht="15.75">
      <c r="D9" s="15" t="s">
        <v>45</v>
      </c>
      <c r="E9" s="135">
        <f>'Res Bill Impact'!Y41</f>
        <v>1193550817.6062469</v>
      </c>
      <c r="F9" s="16">
        <f>'[17]Billing Table'!$AD$23</f>
        <v>0.51031007325918165</v>
      </c>
      <c r="G9" s="257">
        <f t="shared" si="0"/>
        <v>609081005.17120004</v>
      </c>
      <c r="H9" s="22">
        <f>F9/F$7*H$7</f>
        <v>0.51031007325918165</v>
      </c>
      <c r="I9" s="257">
        <f t="shared" si="1"/>
        <v>609081005.17120004</v>
      </c>
      <c r="O9" s="15" t="s">
        <v>45</v>
      </c>
      <c r="P9" s="135">
        <f>'Res Bill Impact'!Y52</f>
        <v>561993596.33662593</v>
      </c>
      <c r="Q9" s="16">
        <f>'[17]Billing Table'!$AD$407</f>
        <v>0.3164264391020179</v>
      </c>
      <c r="R9" s="257">
        <f t="shared" si="2"/>
        <v>177829632.48693541</v>
      </c>
      <c r="S9" s="22">
        <f t="shared" si="3"/>
        <v>0.3164264391020179</v>
      </c>
      <c r="T9" s="257">
        <f t="shared" si="4"/>
        <v>177829632.48693541</v>
      </c>
      <c r="U9" s="22"/>
      <c r="V9" s="257"/>
      <c r="W9" s="18"/>
      <c r="X9" s="50" t="s">
        <v>191</v>
      </c>
      <c r="Y9" s="26">
        <f>('Hypothetical SAR and RAR'!U20-('Hypothetical SAR and RAR'!O10*'Hypothetical SAR and RAR'!O20))*1000</f>
        <v>0</v>
      </c>
    </row>
    <row r="10" spans="1:25" ht="15.75">
      <c r="D10" s="19" t="s">
        <v>44</v>
      </c>
      <c r="E10" s="135">
        <f>'Res Bill Impact'!Y42</f>
        <v>1514443134.71802</v>
      </c>
      <c r="F10" s="16">
        <f>'[17]Billing Table'!$AD$23</f>
        <v>0.51031007325918165</v>
      </c>
      <c r="G10" s="257">
        <f t="shared" si="0"/>
        <v>772835587.02481747</v>
      </c>
      <c r="H10" s="22">
        <f>H9</f>
        <v>0.51031007325918165</v>
      </c>
      <c r="I10" s="257">
        <f t="shared" si="1"/>
        <v>772835587.02481747</v>
      </c>
      <c r="O10" s="19" t="s">
        <v>44</v>
      </c>
      <c r="P10" s="135">
        <f>'Res Bill Impact'!Y53</f>
        <v>760624208.97833705</v>
      </c>
      <c r="Q10" s="16">
        <f>'[17]Billing Table'!$AD$407</f>
        <v>0.3164264391020179</v>
      </c>
      <c r="R10" s="257">
        <f t="shared" si="2"/>
        <v>240681609.94180429</v>
      </c>
      <c r="S10" s="22">
        <f t="shared" si="3"/>
        <v>0.3164264391020179</v>
      </c>
      <c r="T10" s="257">
        <f t="shared" si="4"/>
        <v>240681609.94180429</v>
      </c>
      <c r="U10" s="22"/>
      <c r="V10" s="257"/>
      <c r="W10" s="18"/>
      <c r="X10" s="50" t="s">
        <v>21</v>
      </c>
      <c r="Y10" s="26">
        <f>Y8+Y9</f>
        <v>3885508826.869451</v>
      </c>
    </row>
    <row r="11" spans="1:25" ht="15.75">
      <c r="D11" s="15" t="s">
        <v>46</v>
      </c>
      <c r="E11" s="135">
        <v>0</v>
      </c>
      <c r="F11" s="16">
        <f>'[17]Billing Table'!$AD$24</f>
        <v>0.51031007325918165</v>
      </c>
      <c r="G11" s="257">
        <f t="shared" si="0"/>
        <v>0</v>
      </c>
      <c r="H11" s="22">
        <f>F11/F$7*H$7</f>
        <v>0.51031007325918165</v>
      </c>
      <c r="I11" s="257">
        <f t="shared" si="1"/>
        <v>0</v>
      </c>
      <c r="O11" s="15" t="s">
        <v>46</v>
      </c>
      <c r="P11" s="135">
        <f>0</f>
        <v>0</v>
      </c>
      <c r="Q11" s="16">
        <f>'[17]Billing Table'!$AD$408</f>
        <v>0.31642643910201906</v>
      </c>
      <c r="R11" s="257">
        <f t="shared" si="2"/>
        <v>0</v>
      </c>
      <c r="S11" s="22">
        <f t="shared" si="3"/>
        <v>0.31642643910201901</v>
      </c>
      <c r="T11" s="257">
        <f t="shared" si="4"/>
        <v>0</v>
      </c>
      <c r="U11" s="22"/>
      <c r="V11" s="257"/>
      <c r="W11" s="18"/>
      <c r="Y11" s="26"/>
    </row>
    <row r="12" spans="1:25" ht="15.75">
      <c r="D12" s="19" t="s">
        <v>44</v>
      </c>
      <c r="E12" s="135">
        <v>0</v>
      </c>
      <c r="F12" s="16">
        <f>'[17]Billing Table'!$AD$24</f>
        <v>0.51031007325918165</v>
      </c>
      <c r="G12" s="257">
        <f t="shared" si="0"/>
        <v>0</v>
      </c>
      <c r="H12" s="22">
        <f>H11</f>
        <v>0.51031007325918165</v>
      </c>
      <c r="I12" s="257">
        <f t="shared" si="1"/>
        <v>0</v>
      </c>
      <c r="O12" s="19" t="s">
        <v>44</v>
      </c>
      <c r="P12" s="135">
        <v>0</v>
      </c>
      <c r="Q12" s="16">
        <f>'[17]Billing Table'!$AD$408</f>
        <v>0.31642643910201906</v>
      </c>
      <c r="R12" s="257">
        <f t="shared" si="2"/>
        <v>0</v>
      </c>
      <c r="S12" s="22">
        <f t="shared" si="3"/>
        <v>0.31642643910201901</v>
      </c>
      <c r="T12" s="257">
        <f t="shared" si="4"/>
        <v>0</v>
      </c>
      <c r="U12" s="22"/>
      <c r="V12" s="257"/>
      <c r="W12" s="18"/>
      <c r="Y12" s="26"/>
    </row>
    <row r="13" spans="1:25" ht="15.75">
      <c r="D13" s="19"/>
      <c r="E13" s="89"/>
      <c r="F13" s="16"/>
      <c r="G13" s="17"/>
      <c r="H13" s="7"/>
      <c r="I13" s="20"/>
      <c r="O13" s="19"/>
      <c r="P13" s="17"/>
      <c r="Q13" s="16"/>
      <c r="R13" s="17"/>
      <c r="S13" s="7"/>
      <c r="T13" s="20"/>
      <c r="U13" s="7"/>
      <c r="V13" s="20"/>
    </row>
    <row r="14" spans="1:25" ht="15.75">
      <c r="D14" s="19"/>
      <c r="E14" s="89"/>
      <c r="F14" s="16"/>
      <c r="G14" s="17"/>
      <c r="H14" s="17"/>
      <c r="I14" s="17"/>
      <c r="O14" s="19"/>
      <c r="P14" s="17"/>
      <c r="Q14" s="16"/>
      <c r="R14" s="17"/>
      <c r="S14" s="17"/>
      <c r="T14" s="17"/>
      <c r="U14" s="17"/>
      <c r="V14" s="17"/>
    </row>
    <row r="15" spans="1:25" ht="15.75">
      <c r="D15" s="19"/>
      <c r="E15" s="89"/>
      <c r="F15" s="16"/>
      <c r="G15" s="17"/>
      <c r="H15" s="17"/>
      <c r="I15" s="17"/>
      <c r="O15" s="90"/>
      <c r="P15" s="17"/>
      <c r="Q15" s="16"/>
      <c r="R15" s="17"/>
      <c r="S15" s="17"/>
      <c r="T15" s="17"/>
      <c r="U15" s="17"/>
      <c r="V15" s="17"/>
    </row>
    <row r="16" spans="1:25" ht="15.75">
      <c r="P16" s="17"/>
      <c r="Q16" s="16"/>
    </row>
    <row r="17" spans="1:30">
      <c r="O17" s="25"/>
    </row>
    <row r="19" spans="1:30">
      <c r="B19" s="27"/>
      <c r="P19" s="50" t="str">
        <f>'Res Bill Impact'!P19</f>
        <v>2024 Recorded Average Monthly Usage (kWh) - Bundled/Basic/non-medical/non-FERA</v>
      </c>
      <c r="X19" s="50" t="s">
        <v>331</v>
      </c>
    </row>
    <row r="20" spans="1:30">
      <c r="A20" s="433"/>
      <c r="B20" s="567" t="s">
        <v>149</v>
      </c>
      <c r="C20" s="567"/>
      <c r="D20" s="433"/>
      <c r="E20" s="568"/>
      <c r="F20" s="568"/>
      <c r="G20" s="433"/>
      <c r="H20" s="567" t="s">
        <v>38</v>
      </c>
      <c r="I20" s="567"/>
      <c r="J20" s="567"/>
      <c r="K20" s="567"/>
      <c r="L20" s="567" t="s">
        <v>220</v>
      </c>
      <c r="M20" s="567"/>
      <c r="N20" s="567"/>
      <c r="O20" s="433"/>
      <c r="P20" s="569" t="s">
        <v>32</v>
      </c>
      <c r="Q20" s="570" t="s">
        <v>147</v>
      </c>
      <c r="R20" s="570" t="s">
        <v>148</v>
      </c>
      <c r="S20" s="570" t="s">
        <v>147</v>
      </c>
      <c r="T20" s="570" t="s">
        <v>148</v>
      </c>
      <c r="U20" s="408" t="s">
        <v>172</v>
      </c>
      <c r="V20" s="409"/>
      <c r="X20" s="35" t="s">
        <v>32</v>
      </c>
      <c r="Y20" s="91" t="s">
        <v>147</v>
      </c>
      <c r="Z20" s="91" t="s">
        <v>148</v>
      </c>
      <c r="AA20" s="91" t="s">
        <v>147</v>
      </c>
      <c r="AB20" s="91" t="s">
        <v>148</v>
      </c>
      <c r="AC20" s="408" t="s">
        <v>172</v>
      </c>
      <c r="AD20" s="409"/>
    </row>
    <row r="21" spans="1:30">
      <c r="A21" s="433"/>
      <c r="B21" s="573" t="s">
        <v>26</v>
      </c>
      <c r="C21" s="574">
        <f>'[19]Billing Table_Rounded'!$L$16</f>
        <v>45658</v>
      </c>
      <c r="D21" s="574">
        <f>F4</f>
        <v>45717</v>
      </c>
      <c r="E21" s="575" t="s">
        <v>21</v>
      </c>
      <c r="F21" s="94"/>
      <c r="G21" s="433"/>
      <c r="H21" s="563" t="s">
        <v>32</v>
      </c>
      <c r="I21" s="563" t="s">
        <v>328</v>
      </c>
      <c r="J21" s="563" t="s">
        <v>329</v>
      </c>
      <c r="K21" s="433"/>
      <c r="L21" s="563" t="s">
        <v>32</v>
      </c>
      <c r="M21" s="563" t="s">
        <v>328</v>
      </c>
      <c r="N21" s="563" t="s">
        <v>329</v>
      </c>
      <c r="O21" s="433"/>
      <c r="P21" s="576"/>
      <c r="Q21" s="571" t="s">
        <v>49</v>
      </c>
      <c r="R21" s="572"/>
      <c r="S21" s="571" t="s">
        <v>50</v>
      </c>
      <c r="T21" s="572"/>
      <c r="U21" s="71" t="s">
        <v>49</v>
      </c>
      <c r="V21" s="71" t="s">
        <v>50</v>
      </c>
      <c r="X21" s="51"/>
      <c r="Y21" s="398" t="s">
        <v>49</v>
      </c>
      <c r="Z21" s="399"/>
      <c r="AA21" s="398" t="s">
        <v>50</v>
      </c>
      <c r="AB21" s="399"/>
      <c r="AC21" s="71" t="s">
        <v>49</v>
      </c>
      <c r="AD21" s="71" t="s">
        <v>50</v>
      </c>
    </row>
    <row r="22" spans="1:30">
      <c r="A22" s="433"/>
      <c r="B22" s="580" t="s">
        <v>28</v>
      </c>
      <c r="C22" s="94">
        <f>'[19]Billing Table_Rounded'!$AD$22</f>
        <v>0.40122000000000002</v>
      </c>
      <c r="D22" s="94">
        <f>F7</f>
        <v>0.40730428163733728</v>
      </c>
      <c r="E22" s="94">
        <f>H7</f>
        <v>0.40730428163733723</v>
      </c>
      <c r="F22" s="94"/>
      <c r="G22" s="433"/>
      <c r="H22" s="433" t="s">
        <v>199</v>
      </c>
      <c r="I22" s="581">
        <f>13.5*$R$33</f>
        <v>410.90625</v>
      </c>
      <c r="J22" s="581">
        <f>11*$R$33</f>
        <v>334.8125</v>
      </c>
      <c r="K22" s="433"/>
      <c r="L22" s="433" t="s">
        <v>199</v>
      </c>
      <c r="M22" s="581">
        <f>15.2*$R$33</f>
        <v>462.65</v>
      </c>
      <c r="N22" s="581">
        <f>26*$R$33</f>
        <v>791.375</v>
      </c>
      <c r="O22" s="433"/>
      <c r="P22" s="582" t="s">
        <v>199</v>
      </c>
      <c r="Q22" s="583">
        <f>'Res Bill Impact'!Q22</f>
        <v>570.5</v>
      </c>
      <c r="R22" s="583">
        <f>'Res Bill Impact'!R22</f>
        <v>411.375</v>
      </c>
      <c r="S22" s="583">
        <f>'Res Bill Impact'!S22</f>
        <v>645.25</v>
      </c>
      <c r="T22" s="583">
        <f>'Res Bill Impact'!T22</f>
        <v>520.5</v>
      </c>
      <c r="U22" s="119">
        <f>'Res Bill Impact'!U22</f>
        <v>4.5569400429465723E-2</v>
      </c>
      <c r="V22" s="119">
        <f>'Res Bill Impact'!V22</f>
        <v>2.3853335386819371E-2</v>
      </c>
      <c r="X22" s="118" t="s">
        <v>199</v>
      </c>
      <c r="Y22" s="146">
        <f>'Res Bill Impact'!Y22</f>
        <v>624.5</v>
      </c>
      <c r="Z22" s="146">
        <f>'Res Bill Impact'!Z22</f>
        <v>556.375</v>
      </c>
      <c r="AA22" s="146">
        <f>'Res Bill Impact'!AA22</f>
        <v>716.25</v>
      </c>
      <c r="AB22" s="146">
        <f>'Res Bill Impact'!AB22</f>
        <v>717</v>
      </c>
      <c r="AC22" s="119">
        <f>'Res Bill Impact'!AC22</f>
        <v>0.20178895994923271</v>
      </c>
      <c r="AD22" s="119">
        <f>'Res Bill Impact'!AD22</f>
        <v>0.18545607447854359</v>
      </c>
    </row>
    <row r="23" spans="1:30">
      <c r="A23" s="433"/>
      <c r="B23" s="580" t="s">
        <v>29</v>
      </c>
      <c r="C23" s="94">
        <f>'[19]Billing Table_Rounded'!$AD$23</f>
        <v>0.50256999999999996</v>
      </c>
      <c r="D23" s="94">
        <f>F9</f>
        <v>0.51031007325918165</v>
      </c>
      <c r="E23" s="94">
        <f>H9</f>
        <v>0.51031007325918165</v>
      </c>
      <c r="F23" s="94"/>
      <c r="G23" s="433"/>
      <c r="H23" s="433" t="s">
        <v>200</v>
      </c>
      <c r="I23" s="581">
        <f>9.8*$R$33</f>
        <v>298.28750000000002</v>
      </c>
      <c r="J23" s="581">
        <f>11*$R$33</f>
        <v>334.8125</v>
      </c>
      <c r="K23" s="433"/>
      <c r="L23" s="433" t="s">
        <v>200</v>
      </c>
      <c r="M23" s="581">
        <f>8.5*$R$33</f>
        <v>258.71875</v>
      </c>
      <c r="N23" s="581">
        <f>26*$R$33</f>
        <v>791.375</v>
      </c>
      <c r="O23" s="433"/>
      <c r="P23" s="584" t="s">
        <v>200</v>
      </c>
      <c r="Q23" s="583">
        <f>'Res Bill Impact'!Q23</f>
        <v>379.25</v>
      </c>
      <c r="R23" s="583">
        <f>'Res Bill Impact'!R23</f>
        <v>437.5</v>
      </c>
      <c r="S23" s="583">
        <f>'Res Bill Impact'!S23</f>
        <v>352.75</v>
      </c>
      <c r="T23" s="583">
        <f>'Res Bill Impact'!T23</f>
        <v>419</v>
      </c>
      <c r="U23" s="119">
        <f>'Res Bill Impact'!U23</f>
        <v>3.2458015912467647E-4</v>
      </c>
      <c r="V23" s="119">
        <f>'Res Bill Impact'!V23</f>
        <v>1.0336687735675832E-4</v>
      </c>
      <c r="X23" s="95" t="s">
        <v>200</v>
      </c>
      <c r="Y23" s="146">
        <f>'Res Bill Impact'!Y23</f>
        <v>478</v>
      </c>
      <c r="Z23" s="146">
        <f>'Res Bill Impact'!Z23</f>
        <v>604.625</v>
      </c>
      <c r="AA23" s="146">
        <f>'Res Bill Impact'!AA23</f>
        <v>462.25</v>
      </c>
      <c r="AB23" s="146">
        <f>'Res Bill Impact'!AB23</f>
        <v>603.125</v>
      </c>
      <c r="AC23" s="119">
        <f>'Res Bill Impact'!AC23</f>
        <v>1.2866059097670171E-3</v>
      </c>
      <c r="AD23" s="119">
        <f>'Res Bill Impact'!AD23</f>
        <v>5.3596598244637383E-4</v>
      </c>
    </row>
    <row r="24" spans="1:30">
      <c r="A24" s="433"/>
      <c r="B24" s="580" t="s">
        <v>66</v>
      </c>
      <c r="C24" s="94">
        <f>'[19]Billing Table_Rounded'!$AD$24</f>
        <v>0.50256999999999996</v>
      </c>
      <c r="D24" s="94">
        <f>F11</f>
        <v>0.51031007325918165</v>
      </c>
      <c r="E24" s="94">
        <f>H11</f>
        <v>0.51031007325918165</v>
      </c>
      <c r="F24" s="94"/>
      <c r="G24" s="433"/>
      <c r="H24" s="433" t="s">
        <v>201</v>
      </c>
      <c r="I24" s="581">
        <f>17.7*$R$33</f>
        <v>538.74374999999998</v>
      </c>
      <c r="J24" s="581">
        <f>10.4*$R$33</f>
        <v>316.55</v>
      </c>
      <c r="K24" s="433"/>
      <c r="L24" s="433" t="s">
        <v>201</v>
      </c>
      <c r="M24" s="581">
        <f>19.9*$R$33</f>
        <v>605.70624999999995</v>
      </c>
      <c r="N24" s="581">
        <f>26.7*$R$33</f>
        <v>812.68124999999998</v>
      </c>
      <c r="O24" s="433"/>
      <c r="P24" s="584" t="s">
        <v>201</v>
      </c>
      <c r="Q24" s="583">
        <f>'Res Bill Impact'!Q24</f>
        <v>830.75</v>
      </c>
      <c r="R24" s="583">
        <f>'Res Bill Impact'!R24</f>
        <v>409.75</v>
      </c>
      <c r="S24" s="583">
        <f>'Res Bill Impact'!S24</f>
        <v>934.25</v>
      </c>
      <c r="T24" s="583">
        <f>'Res Bill Impact'!T24</f>
        <v>448.625</v>
      </c>
      <c r="U24" s="119">
        <f>'Res Bill Impact'!U24</f>
        <v>0.28001642885561262</v>
      </c>
      <c r="V24" s="119">
        <f>'Res Bill Impact'!V24</f>
        <v>0.37810486959281503</v>
      </c>
      <c r="X24" s="95" t="s">
        <v>201</v>
      </c>
      <c r="Y24" s="146">
        <f>'Res Bill Impact'!Y24</f>
        <v>799.25</v>
      </c>
      <c r="Z24" s="146">
        <f>'Res Bill Impact'!Z24</f>
        <v>529.125</v>
      </c>
      <c r="AA24" s="146">
        <f>'Res Bill Impact'!AA24</f>
        <v>922.5</v>
      </c>
      <c r="AB24" s="146">
        <f>'Res Bill Impact'!AB24</f>
        <v>611.125</v>
      </c>
      <c r="AC24" s="119">
        <f>'Res Bill Impact'!AC24</f>
        <v>0.25274882481434541</v>
      </c>
      <c r="AD24" s="119">
        <f>'Res Bill Impact'!AD24</f>
        <v>0.33014764234190486</v>
      </c>
    </row>
    <row r="25" spans="1:30">
      <c r="A25" s="433"/>
      <c r="B25" s="433"/>
      <c r="C25" s="433"/>
      <c r="D25" s="433"/>
      <c r="E25" s="433"/>
      <c r="F25" s="433"/>
      <c r="G25" s="433"/>
      <c r="H25" s="433" t="s">
        <v>202</v>
      </c>
      <c r="I25" s="581">
        <f>15*$R$33</f>
        <v>456.5625</v>
      </c>
      <c r="J25" s="581">
        <f>10.2*$R$33</f>
        <v>310.46249999999998</v>
      </c>
      <c r="K25" s="433"/>
      <c r="L25" s="433" t="s">
        <v>202</v>
      </c>
      <c r="M25" s="581">
        <f>17.8*$R$33</f>
        <v>541.78750000000002</v>
      </c>
      <c r="N25" s="581">
        <f>23.7*$R$33</f>
        <v>721.36874999999998</v>
      </c>
      <c r="O25" s="433"/>
      <c r="P25" s="584" t="s">
        <v>202</v>
      </c>
      <c r="Q25" s="583">
        <f>'Res Bill Impact'!Q25</f>
        <v>715</v>
      </c>
      <c r="R25" s="583">
        <f>'Res Bill Impact'!R25</f>
        <v>409</v>
      </c>
      <c r="S25" s="583">
        <f>'Res Bill Impact'!S25</f>
        <v>792.75</v>
      </c>
      <c r="T25" s="583">
        <f>'Res Bill Impact'!T25</f>
        <v>446.375</v>
      </c>
      <c r="U25" s="119">
        <f>'Res Bill Impact'!U25</f>
        <v>0.363131690876564</v>
      </c>
      <c r="V25" s="119">
        <f>'Res Bill Impact'!V25</f>
        <v>0.30773903655317691</v>
      </c>
      <c r="X25" s="95" t="s">
        <v>202</v>
      </c>
      <c r="Y25" s="146">
        <f>'Res Bill Impact'!Y25</f>
        <v>707.5</v>
      </c>
      <c r="Z25" s="146">
        <f>'Res Bill Impact'!Z25</f>
        <v>500.375</v>
      </c>
      <c r="AA25" s="146">
        <f>'Res Bill Impact'!AA25</f>
        <v>769.25</v>
      </c>
      <c r="AB25" s="146">
        <f>'Res Bill Impact'!AB25</f>
        <v>558.125</v>
      </c>
      <c r="AC25" s="119">
        <f>'Res Bill Impact'!AC25</f>
        <v>0.25412438352043987</v>
      </c>
      <c r="AD25" s="119">
        <f>'Res Bill Impact'!AD25</f>
        <v>0.25428180558352187</v>
      </c>
    </row>
    <row r="26" spans="1:30">
      <c r="A26" s="433"/>
      <c r="B26" s="567" t="s">
        <v>190</v>
      </c>
      <c r="C26" s="567"/>
      <c r="D26" s="567"/>
      <c r="E26" s="568"/>
      <c r="F26" s="568"/>
      <c r="G26" s="433"/>
      <c r="H26" s="433" t="s">
        <v>203</v>
      </c>
      <c r="I26" s="581">
        <f>6.5*$R$33</f>
        <v>197.84375</v>
      </c>
      <c r="J26" s="581">
        <f>7.5*$R$33</f>
        <v>228.28125</v>
      </c>
      <c r="K26" s="433"/>
      <c r="L26" s="433" t="s">
        <v>203</v>
      </c>
      <c r="M26" s="581">
        <f>7.1*$R$33</f>
        <v>216.10624999999999</v>
      </c>
      <c r="N26" s="581">
        <f>12.9*$R$33</f>
        <v>392.64375000000001</v>
      </c>
      <c r="O26" s="433"/>
      <c r="P26" s="584" t="s">
        <v>203</v>
      </c>
      <c r="Q26" s="583">
        <f>'Res Bill Impact'!Q26</f>
        <v>260.5</v>
      </c>
      <c r="R26" s="583">
        <f>'Res Bill Impact'!R26</f>
        <v>303</v>
      </c>
      <c r="S26" s="583">
        <f>'Res Bill Impact'!S26</f>
        <v>266.25</v>
      </c>
      <c r="T26" s="583">
        <f>'Res Bill Impact'!T26</f>
        <v>303.125</v>
      </c>
      <c r="U26" s="119">
        <f>'Res Bill Impact'!U26</f>
        <v>4.9522938376171173E-2</v>
      </c>
      <c r="V26" s="119">
        <f>'Res Bill Impact'!V26</f>
        <v>2.1410448833006135E-2</v>
      </c>
      <c r="X26" s="95" t="s">
        <v>203</v>
      </c>
      <c r="Y26" s="146">
        <f>'Res Bill Impact'!Y26</f>
        <v>292.25</v>
      </c>
      <c r="Z26" s="146">
        <f>'Res Bill Impact'!Z26</f>
        <v>369</v>
      </c>
      <c r="AA26" s="146">
        <f>'Res Bill Impact'!AA26</f>
        <v>269.25</v>
      </c>
      <c r="AB26" s="146">
        <f>'Res Bill Impact'!AB26</f>
        <v>338</v>
      </c>
      <c r="AC26" s="119">
        <f>'Res Bill Impact'!AC26</f>
        <v>3.888612758215295E-2</v>
      </c>
      <c r="AD26" s="119">
        <f>'Res Bill Impact'!AD26</f>
        <v>2.6397064919990051E-2</v>
      </c>
    </row>
    <row r="27" spans="1:30">
      <c r="A27" s="433"/>
      <c r="B27" s="573" t="s">
        <v>26</v>
      </c>
      <c r="C27" s="574">
        <f>$C$21</f>
        <v>45658</v>
      </c>
      <c r="D27" s="574">
        <f>D21</f>
        <v>45717</v>
      </c>
      <c r="E27" s="575" t="s">
        <v>21</v>
      </c>
      <c r="F27" s="568"/>
      <c r="G27" s="433"/>
      <c r="H27" s="433" t="s">
        <v>204</v>
      </c>
      <c r="I27" s="581">
        <f>7.1*$R$33</f>
        <v>216.10624999999999</v>
      </c>
      <c r="J27" s="581">
        <f>8.1*$R$33</f>
        <v>246.54374999999999</v>
      </c>
      <c r="K27" s="433"/>
      <c r="L27" s="433" t="s">
        <v>204</v>
      </c>
      <c r="M27" s="581">
        <f>10.4*$R$33</f>
        <v>316.55</v>
      </c>
      <c r="N27" s="581">
        <f>19.1*$R$33</f>
        <v>581.35625000000005</v>
      </c>
      <c r="O27" s="433"/>
      <c r="P27" s="584" t="s">
        <v>204</v>
      </c>
      <c r="Q27" s="583">
        <f>'Res Bill Impact'!Q27</f>
        <v>313.75</v>
      </c>
      <c r="R27" s="583">
        <f>'Res Bill Impact'!R27</f>
        <v>367.5</v>
      </c>
      <c r="S27" s="583">
        <f>'Res Bill Impact'!S27</f>
        <v>292</v>
      </c>
      <c r="T27" s="583">
        <f>'Res Bill Impact'!T27</f>
        <v>349</v>
      </c>
      <c r="U27" s="119">
        <f>'Res Bill Impact'!U27</f>
        <v>1.7338507013963608E-3</v>
      </c>
      <c r="V27" s="119">
        <f>'Res Bill Impact'!V27</f>
        <v>1.2401428125088465E-3</v>
      </c>
      <c r="X27" s="95" t="s">
        <v>204</v>
      </c>
      <c r="Y27" s="146">
        <f>'Res Bill Impact'!Y27</f>
        <v>418.25</v>
      </c>
      <c r="Z27" s="146">
        <f>'Res Bill Impact'!Z27</f>
        <v>527.5</v>
      </c>
      <c r="AA27" s="146">
        <f>'Res Bill Impact'!AA27</f>
        <v>404.75</v>
      </c>
      <c r="AB27" s="146">
        <f>'Res Bill Impact'!AB27</f>
        <v>559.375</v>
      </c>
      <c r="AC27" s="119">
        <f>'Res Bill Impact'!AC27</f>
        <v>1.9762193410890389E-3</v>
      </c>
      <c r="AD27" s="119">
        <f>'Res Bill Impact'!AD27</f>
        <v>1.4420742179634476E-3</v>
      </c>
    </row>
    <row r="28" spans="1:30">
      <c r="A28" s="433"/>
      <c r="B28" s="580" t="s">
        <v>28</v>
      </c>
      <c r="C28" s="94">
        <f>'[19]Billing Table_Rounded'!$AD$416</f>
        <v>0.24539</v>
      </c>
      <c r="D28" s="94">
        <f>Q7</f>
        <v>0.24947267454782038</v>
      </c>
      <c r="E28" s="94">
        <f>S7</f>
        <v>0.24947267454782032</v>
      </c>
      <c r="F28" s="568"/>
      <c r="G28" s="433"/>
      <c r="H28" s="433" t="s">
        <v>205</v>
      </c>
      <c r="I28" s="581">
        <f>19.2*$R$33</f>
        <v>584.4</v>
      </c>
      <c r="J28" s="581">
        <f>9.8*$R$33</f>
        <v>298.28750000000002</v>
      </c>
      <c r="K28" s="433"/>
      <c r="L28" s="433" t="s">
        <v>205</v>
      </c>
      <c r="M28" s="581">
        <f>22.4*$R$33</f>
        <v>681.8</v>
      </c>
      <c r="N28" s="581">
        <f>19*$R$33</f>
        <v>578.3125</v>
      </c>
      <c r="O28" s="433"/>
      <c r="P28" s="584" t="s">
        <v>205</v>
      </c>
      <c r="Q28" s="583">
        <f>'Res Bill Impact'!Q28</f>
        <v>915.5</v>
      </c>
      <c r="R28" s="583">
        <f>'Res Bill Impact'!R28</f>
        <v>376.875</v>
      </c>
      <c r="S28" s="583">
        <f>'Res Bill Impact'!S28</f>
        <v>1012.25</v>
      </c>
      <c r="T28" s="583">
        <f>'Res Bill Impact'!T28</f>
        <v>422.125</v>
      </c>
      <c r="U28" s="119">
        <f>'Res Bill Impact'!U28</f>
        <v>0.13057035142865805</v>
      </c>
      <c r="V28" s="119">
        <f>'Res Bill Impact'!V28</f>
        <v>0.23113612924287918</v>
      </c>
      <c r="X28" s="95" t="s">
        <v>205</v>
      </c>
      <c r="Y28" s="146">
        <f>'Res Bill Impact'!Y28</f>
        <v>914</v>
      </c>
      <c r="Z28" s="146">
        <f>'Res Bill Impact'!Z28</f>
        <v>439.875</v>
      </c>
      <c r="AA28" s="146">
        <f>'Res Bill Impact'!AA28</f>
        <v>1030.75</v>
      </c>
      <c r="AB28" s="146">
        <f>'Res Bill Impact'!AB28</f>
        <v>484.25</v>
      </c>
      <c r="AC28" s="119">
        <f>'Res Bill Impact'!AC28</f>
        <v>7.0357076699319371E-2</v>
      </c>
      <c r="AD28" s="119">
        <f>'Res Bill Impact'!AD28</f>
        <v>0.13152930934416715</v>
      </c>
    </row>
    <row r="29" spans="1:30">
      <c r="A29" s="433"/>
      <c r="B29" s="580" t="s">
        <v>29</v>
      </c>
      <c r="C29" s="94">
        <f>'[19]Billing Table_Rounded'!$AD$417</f>
        <v>0.31126999999999999</v>
      </c>
      <c r="D29" s="94">
        <f>Q9</f>
        <v>0.3164264391020179</v>
      </c>
      <c r="E29" s="94">
        <f>S9</f>
        <v>0.3164264391020179</v>
      </c>
      <c r="F29" s="94"/>
      <c r="G29" s="433"/>
      <c r="H29" s="433" t="s">
        <v>206</v>
      </c>
      <c r="I29" s="581">
        <f>9.8*$R$33</f>
        <v>298.28750000000002</v>
      </c>
      <c r="J29" s="581">
        <f>9.7*$R$33</f>
        <v>295.24374999999998</v>
      </c>
      <c r="K29" s="433"/>
      <c r="L29" s="433" t="s">
        <v>206</v>
      </c>
      <c r="M29" s="581">
        <f>8.5*$R$33</f>
        <v>258.71875</v>
      </c>
      <c r="N29" s="581">
        <f>14.6*$R$33</f>
        <v>444.38749999999999</v>
      </c>
      <c r="O29" s="433"/>
      <c r="P29" s="584" t="s">
        <v>206</v>
      </c>
      <c r="Q29" s="583">
        <f>'Res Bill Impact'!Q29</f>
        <v>481.75</v>
      </c>
      <c r="R29" s="583">
        <f>'Res Bill Impact'!R29</f>
        <v>402.875</v>
      </c>
      <c r="S29" s="583">
        <f>'Res Bill Impact'!S29</f>
        <v>438.25</v>
      </c>
      <c r="T29" s="583">
        <f>'Res Bill Impact'!T29</f>
        <v>381.625</v>
      </c>
      <c r="U29" s="119">
        <f>'Res Bill Impact'!U29</f>
        <v>0.10825954284044623</v>
      </c>
      <c r="V29" s="119">
        <f>'Res Bill Impact'!V29</f>
        <v>3.2200340591263733E-2</v>
      </c>
      <c r="X29" s="95" t="s">
        <v>206</v>
      </c>
      <c r="Y29" s="146">
        <f>'Res Bill Impact'!Y29</f>
        <v>463</v>
      </c>
      <c r="Z29" s="146">
        <f>'Res Bill Impact'!Z29</f>
        <v>462.875</v>
      </c>
      <c r="AA29" s="146">
        <f>'Res Bill Impact'!AA29</f>
        <v>413.5</v>
      </c>
      <c r="AB29" s="146">
        <f>'Res Bill Impact'!AB29</f>
        <v>438.75</v>
      </c>
      <c r="AC29" s="119">
        <f>'Res Bill Impact'!AC29</f>
        <v>6.2885041807814276E-2</v>
      </c>
      <c r="AD29" s="119">
        <f>'Res Bill Impact'!AD29</f>
        <v>3.9744394565719494E-2</v>
      </c>
    </row>
    <row r="30" spans="1:30">
      <c r="A30" s="433"/>
      <c r="B30" s="580" t="s">
        <v>66</v>
      </c>
      <c r="C30" s="94">
        <f>'[19]Billing Table_Rounded'!$AD$418</f>
        <v>0.31126999999999999</v>
      </c>
      <c r="D30" s="94">
        <f>Q11</f>
        <v>0.31642643910201906</v>
      </c>
      <c r="E30" s="94">
        <f>S12</f>
        <v>0.31642643910201901</v>
      </c>
      <c r="F30" s="94"/>
      <c r="G30" s="433"/>
      <c r="H30" s="433" t="s">
        <v>207</v>
      </c>
      <c r="I30" s="581">
        <f>10.5*$R$33</f>
        <v>319.59375</v>
      </c>
      <c r="J30" s="581">
        <f>11.1*$R$33</f>
        <v>337.85624999999999</v>
      </c>
      <c r="K30" s="433"/>
      <c r="L30" s="433" t="s">
        <v>207</v>
      </c>
      <c r="M30" s="581">
        <f>12*$R$33</f>
        <v>365.25</v>
      </c>
      <c r="N30" s="581">
        <f>24*$R$33</f>
        <v>730.5</v>
      </c>
      <c r="O30" s="433"/>
      <c r="P30" s="584" t="s">
        <v>207</v>
      </c>
      <c r="Q30" s="583">
        <f>'Res Bill Impact'!Q30</f>
        <v>382</v>
      </c>
      <c r="R30" s="583">
        <f>'Res Bill Impact'!R30</f>
        <v>326</v>
      </c>
      <c r="S30" s="583">
        <f>'Res Bill Impact'!S30</f>
        <v>522</v>
      </c>
      <c r="T30" s="583">
        <f>'Res Bill Impact'!T30</f>
        <v>516.25</v>
      </c>
      <c r="U30" s="119">
        <f>'Res Bill Impact'!U30</f>
        <v>1.9184685880831991E-2</v>
      </c>
      <c r="V30" s="119">
        <f>'Res Bill Impact'!V30</f>
        <v>4.1559717875950921E-3</v>
      </c>
      <c r="X30" s="95" t="s">
        <v>207</v>
      </c>
      <c r="Y30" s="146">
        <f>'Res Bill Impact'!Y30</f>
        <v>376.75</v>
      </c>
      <c r="Z30" s="146">
        <f>'Res Bill Impact'!Z30</f>
        <v>360.5</v>
      </c>
      <c r="AA30" s="146">
        <f>'Res Bill Impact'!AA30</f>
        <v>603.25</v>
      </c>
      <c r="AB30" s="146">
        <f>'Res Bill Impact'!AB30</f>
        <v>670.75</v>
      </c>
      <c r="AC30" s="119">
        <f>'Res Bill Impact'!AC30</f>
        <v>0.10365201666076705</v>
      </c>
      <c r="AD30" s="119">
        <f>'Res Bill Impact'!AD30</f>
        <v>3.0003731033910953E-2</v>
      </c>
    </row>
    <row r="31" spans="1:30">
      <c r="A31" s="433"/>
      <c r="B31" s="585"/>
      <c r="C31" s="97"/>
      <c r="D31" s="97"/>
      <c r="E31" s="148"/>
      <c r="F31" s="148"/>
      <c r="G31" s="433"/>
      <c r="H31" s="433" t="s">
        <v>208</v>
      </c>
      <c r="I31" s="581">
        <f>5.9*$R$33</f>
        <v>179.58125000000001</v>
      </c>
      <c r="J31" s="581">
        <f>7.8*$R$33</f>
        <v>237.41249999999999</v>
      </c>
      <c r="K31" s="433"/>
      <c r="L31" s="433" t="s">
        <v>208</v>
      </c>
      <c r="M31" s="581">
        <f>6.7*$R$33</f>
        <v>203.93125000000001</v>
      </c>
      <c r="N31" s="581">
        <f>15.7*$R$33</f>
        <v>477.86874999999998</v>
      </c>
      <c r="O31" s="433"/>
      <c r="P31" s="439" t="s">
        <v>208</v>
      </c>
      <c r="Q31" s="586">
        <f>'Res Bill Impact'!Q31</f>
        <v>192.25</v>
      </c>
      <c r="R31" s="586">
        <f>'Res Bill Impact'!R31</f>
        <v>173.125</v>
      </c>
      <c r="S31" s="586">
        <f>'Res Bill Impact'!S31</f>
        <v>223.25</v>
      </c>
      <c r="T31" s="586">
        <f>'Res Bill Impact'!T31</f>
        <v>239.5</v>
      </c>
      <c r="U31" s="119">
        <f>'Res Bill Impact'!U31</f>
        <v>1.6865304517292106E-3</v>
      </c>
      <c r="V31" s="119">
        <f>'Res Bill Impact'!V31</f>
        <v>5.6358322578936061E-5</v>
      </c>
      <c r="X31" s="96" t="s">
        <v>208</v>
      </c>
      <c r="Y31" s="138">
        <f>'Res Bill Impact'!Y31</f>
        <v>202.25</v>
      </c>
      <c r="Z31" s="138">
        <f>'Res Bill Impact'!Z31</f>
        <v>172.625</v>
      </c>
      <c r="AA31" s="138">
        <f>'Res Bill Impact'!AA31</f>
        <v>348.25</v>
      </c>
      <c r="AB31" s="138">
        <f>'Res Bill Impact'!AB31</f>
        <v>451.375</v>
      </c>
      <c r="AC31" s="119">
        <f>'Res Bill Impact'!AC31</f>
        <v>1.2294743715072273E-2</v>
      </c>
      <c r="AD31" s="119">
        <f>'Res Bill Impact'!AD31</f>
        <v>4.6193753183223379E-4</v>
      </c>
    </row>
    <row r="32" spans="1:30">
      <c r="A32" s="433"/>
      <c r="B32" s="585"/>
      <c r="C32" s="97"/>
      <c r="D32" s="97"/>
      <c r="E32" s="148"/>
      <c r="F32" s="148"/>
      <c r="G32" s="433"/>
      <c r="H32" s="433"/>
      <c r="I32" s="433"/>
      <c r="J32" s="433"/>
      <c r="K32" s="433"/>
      <c r="L32" s="433"/>
      <c r="M32" s="433"/>
      <c r="N32" s="433"/>
      <c r="O32" s="433"/>
      <c r="P32" s="433"/>
      <c r="Q32" s="433"/>
      <c r="R32" s="433"/>
      <c r="S32" s="433"/>
      <c r="T32" s="433"/>
    </row>
    <row r="33" spans="1:20">
      <c r="A33" s="433"/>
      <c r="B33" s="585"/>
      <c r="C33" s="97"/>
      <c r="D33" s="97"/>
      <c r="E33" s="148"/>
      <c r="F33" s="148"/>
      <c r="G33" s="433"/>
      <c r="H33" s="433"/>
      <c r="I33" s="433"/>
      <c r="J33" s="433"/>
      <c r="K33" s="433"/>
      <c r="L33" s="433"/>
      <c r="M33" s="433"/>
      <c r="N33" s="433"/>
      <c r="O33" s="433"/>
      <c r="P33" s="433"/>
      <c r="Q33" s="438" t="s">
        <v>47</v>
      </c>
      <c r="R33" s="433">
        <f>365.25/12</f>
        <v>30.4375</v>
      </c>
      <c r="S33" s="433"/>
      <c r="T33" s="433"/>
    </row>
    <row r="34" spans="1:20">
      <c r="A34" s="433"/>
      <c r="B34" s="585"/>
      <c r="C34" s="588" t="s">
        <v>243</v>
      </c>
      <c r="D34" s="588"/>
      <c r="E34" s="588"/>
      <c r="F34" s="588"/>
      <c r="G34" s="588"/>
      <c r="H34" s="588"/>
      <c r="I34" s="433"/>
      <c r="J34" s="585"/>
      <c r="K34" s="588" t="s">
        <v>252</v>
      </c>
      <c r="L34" s="588"/>
      <c r="M34" s="588"/>
      <c r="N34" s="588"/>
      <c r="O34" s="588"/>
      <c r="P34" s="588"/>
      <c r="Q34" s="433"/>
      <c r="R34" s="433"/>
      <c r="S34" s="433"/>
      <c r="T34" s="433"/>
    </row>
    <row r="35" spans="1:20">
      <c r="A35" s="433"/>
      <c r="B35" s="585"/>
      <c r="C35" s="393">
        <f>$C$21</f>
        <v>45658</v>
      </c>
      <c r="D35" s="393"/>
      <c r="E35" s="392">
        <f>D27</f>
        <v>45717</v>
      </c>
      <c r="F35" s="393"/>
      <c r="G35" s="394" t="str">
        <f>E21</f>
        <v>Proposed</v>
      </c>
      <c r="H35" s="394"/>
      <c r="I35" s="169"/>
      <c r="J35" s="585"/>
      <c r="K35" s="393">
        <f>$C$21</f>
        <v>45658</v>
      </c>
      <c r="L35" s="393"/>
      <c r="M35" s="392">
        <f>$D$21</f>
        <v>45717</v>
      </c>
      <c r="N35" s="393"/>
      <c r="O35" s="394" t="str">
        <f>$E$21</f>
        <v>Proposed</v>
      </c>
      <c r="P35" s="394"/>
      <c r="Q35" s="433"/>
      <c r="R35" s="433"/>
      <c r="S35" s="433"/>
      <c r="T35" s="433"/>
    </row>
    <row r="36" spans="1:20">
      <c r="A36" s="433"/>
      <c r="B36" s="585"/>
      <c r="C36" s="97" t="s">
        <v>147</v>
      </c>
      <c r="D36" s="97" t="s">
        <v>148</v>
      </c>
      <c r="E36" s="97" t="s">
        <v>147</v>
      </c>
      <c r="F36" s="97" t="s">
        <v>148</v>
      </c>
      <c r="G36" s="97" t="s">
        <v>147</v>
      </c>
      <c r="H36" s="97" t="s">
        <v>148</v>
      </c>
      <c r="I36" s="97"/>
      <c r="J36" s="585"/>
      <c r="K36" s="97" t="s">
        <v>147</v>
      </c>
      <c r="L36" s="97" t="s">
        <v>148</v>
      </c>
      <c r="M36" s="97" t="s">
        <v>147</v>
      </c>
      <c r="N36" s="97" t="s">
        <v>148</v>
      </c>
      <c r="O36" s="97" t="s">
        <v>147</v>
      </c>
      <c r="P36" s="97" t="s">
        <v>148</v>
      </c>
      <c r="Q36" s="433"/>
      <c r="R36" s="433"/>
      <c r="S36" s="433"/>
      <c r="T36" s="433"/>
    </row>
    <row r="37" spans="1:20">
      <c r="A37" s="433"/>
      <c r="B37" s="433" t="s">
        <v>199</v>
      </c>
      <c r="C37" s="97">
        <f>IF(I22&lt;Q22,$C$22*I22+$C$23*(Q22-I22),$C$22*Q22)</f>
        <v>245.07083656250001</v>
      </c>
      <c r="D37" s="97">
        <f>IF(J22&lt;R22,$C$22*J22+$C$23*(R22-J22),$C$22*R22)</f>
        <v>172.81148687500001</v>
      </c>
      <c r="E37" s="97">
        <f>IF(I22&lt;Q22,$D$22*I22+$D$23*(Q22-I22),$D$22*Q22)</f>
        <v>248.80617323074964</v>
      </c>
      <c r="F37" s="97">
        <f>IF(J22&lt;R22,$D$22*J22+$D$23*(R22-J22),$D$22*R22)</f>
        <v>175.4411797796071</v>
      </c>
      <c r="G37" s="97">
        <f>IF(I22&lt;Q22,$E$22*I22+$E$23*(Q22-I22),$E$22*Q22)</f>
        <v>248.80617323074961</v>
      </c>
      <c r="H37" s="97">
        <f>IF(J22&lt;R22,$E$22*J22+$E$23*(R22-J22),$E$22*R22)</f>
        <v>175.44117977960707</v>
      </c>
      <c r="I37" s="97"/>
      <c r="J37" s="433" t="s">
        <v>199</v>
      </c>
      <c r="K37" s="97">
        <f>IF(M22&lt;Y22,$C$22*M22+$C$23*(Y22-M22),$C$22*Y22)</f>
        <v>266.96538750000002</v>
      </c>
      <c r="L37" s="97">
        <f>IF(N22&lt;Z22,$C$22*N22+$C$23*(Z22-N22),$C$22*Z22)</f>
        <v>223.22877750000001</v>
      </c>
      <c r="M37" s="97">
        <f>IF(M22&lt;Y22,$D$22*M22+$D$23*(Y22-M22),$D$22*Y22)</f>
        <v>271.03301125651262</v>
      </c>
      <c r="N37" s="97">
        <f>IF(N22&lt;Z22,$D$22*N22+$D$23*(Z22-N22),$D$22*Z22)</f>
        <v>226.61391969597352</v>
      </c>
      <c r="O37" s="97">
        <f>IF(M22&lt;Y22,$E$22*M22+$E$23*(Y22-M22),$E$22*Y22)</f>
        <v>271.03301125651262</v>
      </c>
      <c r="P37" s="97">
        <f>IF(N22&lt;Z22,$E$22*N22+$E$23*(Z22-N22),$E$22*Z22)</f>
        <v>226.61391969597349</v>
      </c>
      <c r="Q37" s="433"/>
      <c r="R37" s="433"/>
      <c r="S37" s="433"/>
      <c r="T37" s="433"/>
    </row>
    <row r="38" spans="1:20">
      <c r="A38" s="433"/>
      <c r="B38" s="433" t="s">
        <v>200</v>
      </c>
      <c r="C38" s="97">
        <f t="shared" ref="C38:C46" si="5">IF(I23&lt;Q23,$C$22*I23+$C$23*(Q23-I23),$C$22*Q23)</f>
        <v>160.36823437499999</v>
      </c>
      <c r="D38" s="97">
        <f t="shared" ref="D38:D46" si="6">IF(J23&lt;R23,$C$22*J23+$C$23*(R23-J23),$C$22*R23)</f>
        <v>185.94112812500001</v>
      </c>
      <c r="E38" s="97">
        <f t="shared" ref="E38:E46" si="7">IF(I23&lt;Q23,$D$22*I23+$D$23*(Q23-I23),$D$22*Q23)</f>
        <v>162.80975521514372</v>
      </c>
      <c r="F38" s="97">
        <f t="shared" ref="F38:F46" si="8">IF(J23&lt;R23,$D$22*J23+$D$23*(R23-J23),$D$22*R23)</f>
        <v>188.77303044350322</v>
      </c>
      <c r="G38" s="97">
        <f t="shared" ref="G38:G46" si="9">IF(I23&lt;Q23,$E$22*I23+$E$23*(Q23-I23),$E$22*Q23)</f>
        <v>162.80975521514372</v>
      </c>
      <c r="H38" s="97">
        <f t="shared" ref="H38:H46" si="10">IF(J23&lt;R23,$E$22*J23+$E$23*(R23-J23),$E$22*R23)</f>
        <v>188.77303044350319</v>
      </c>
      <c r="I38" s="97"/>
      <c r="J38" s="433" t="s">
        <v>200</v>
      </c>
      <c r="K38" s="97">
        <f t="shared" ref="K38:K46" si="11">IF(M23&lt;Y23,$C$22*M23+$C$23*(Y23-M23),$C$22*Y23)</f>
        <v>214.00731468750001</v>
      </c>
      <c r="L38" s="97">
        <f t="shared" ref="L38:L46" si="12">IF(N23&lt;Z23,$C$22*N23+$C$23*(Z23-N23),$C$22*Z23)</f>
        <v>242.58764250000002</v>
      </c>
      <c r="M38" s="97">
        <f t="shared" ref="M38:M46" si="13">IF(M23&lt;Y23,$D$22*M23+$D$23*(Y23-M23),$D$22*Y23)</f>
        <v>217.27868536672477</v>
      </c>
      <c r="N38" s="97">
        <f t="shared" ref="N38:N46" si="14">IF(N23&lt;Z23,$D$22*N23+$D$23*(Z23-N23),$D$22*Z23)</f>
        <v>246.26635128497506</v>
      </c>
      <c r="O38" s="97">
        <f t="shared" ref="O38:O46" si="15">IF(M23&lt;Y23,$E$22*M23+$E$23*(Y23-M23),$E$22*Y23)</f>
        <v>217.27868536672474</v>
      </c>
      <c r="P38" s="97">
        <f t="shared" ref="P38:P46" si="16">IF(N23&lt;Z23,$E$22*N23+$E$23*(Z23-N23),$E$22*Z23)</f>
        <v>246.26635128497503</v>
      </c>
      <c r="Q38" s="433"/>
      <c r="R38" s="433"/>
      <c r="S38" s="433"/>
      <c r="T38" s="433"/>
    </row>
    <row r="39" spans="1:20">
      <c r="A39" s="433"/>
      <c r="B39" s="433" t="s">
        <v>201</v>
      </c>
      <c r="C39" s="97">
        <f t="shared" si="5"/>
        <v>362.90834843749997</v>
      </c>
      <c r="D39" s="97">
        <f t="shared" si="6"/>
        <v>173.84571500000001</v>
      </c>
      <c r="E39" s="97">
        <f t="shared" si="7"/>
        <v>368.44636690999414</v>
      </c>
      <c r="F39" s="97">
        <f t="shared" si="8"/>
        <v>176.49306918005485</v>
      </c>
      <c r="G39" s="97">
        <f t="shared" si="9"/>
        <v>368.44636690999414</v>
      </c>
      <c r="H39" s="97">
        <f t="shared" si="10"/>
        <v>176.49306918005482</v>
      </c>
      <c r="I39" s="97"/>
      <c r="J39" s="433" t="s">
        <v>201</v>
      </c>
      <c r="K39" s="97">
        <f t="shared" si="11"/>
        <v>340.29074406250004</v>
      </c>
      <c r="L39" s="97">
        <f t="shared" si="12"/>
        <v>212.29553250000001</v>
      </c>
      <c r="M39" s="97">
        <f t="shared" si="13"/>
        <v>345.47407428085216</v>
      </c>
      <c r="N39" s="97">
        <f t="shared" si="14"/>
        <v>215.51487802135608</v>
      </c>
      <c r="O39" s="97">
        <f t="shared" si="15"/>
        <v>345.47407428085216</v>
      </c>
      <c r="P39" s="97">
        <f t="shared" si="16"/>
        <v>215.51487802135605</v>
      </c>
      <c r="Q39" s="433"/>
      <c r="R39" s="433"/>
      <c r="S39" s="433"/>
      <c r="T39" s="433"/>
    </row>
    <row r="40" spans="1:20">
      <c r="A40" s="433"/>
      <c r="B40" s="433" t="s">
        <v>202</v>
      </c>
      <c r="C40" s="97">
        <f t="shared" si="5"/>
        <v>313.06494062499996</v>
      </c>
      <c r="D40" s="97">
        <f t="shared" si="6"/>
        <v>174.08575562499999</v>
      </c>
      <c r="E40" s="97">
        <f t="shared" si="7"/>
        <v>317.8431206429666</v>
      </c>
      <c r="F40" s="97">
        <f t="shared" si="8"/>
        <v>176.73738438160845</v>
      </c>
      <c r="G40" s="97">
        <f t="shared" si="9"/>
        <v>317.84312064296654</v>
      </c>
      <c r="H40" s="97">
        <f t="shared" si="10"/>
        <v>176.73738438160842</v>
      </c>
      <c r="I40" s="97"/>
      <c r="J40" s="433" t="s">
        <v>202</v>
      </c>
      <c r="K40" s="97">
        <f t="shared" si="11"/>
        <v>300.65811187500003</v>
      </c>
      <c r="L40" s="97">
        <f t="shared" si="12"/>
        <v>200.7604575</v>
      </c>
      <c r="M40" s="97">
        <f t="shared" si="13"/>
        <v>305.23712650255101</v>
      </c>
      <c r="N40" s="97">
        <f t="shared" si="14"/>
        <v>203.80487992428263</v>
      </c>
      <c r="O40" s="97">
        <f t="shared" si="15"/>
        <v>305.23712650255095</v>
      </c>
      <c r="P40" s="97">
        <f t="shared" si="16"/>
        <v>203.8048799242826</v>
      </c>
      <c r="Q40" s="433"/>
      <c r="R40" s="433"/>
      <c r="S40" s="433"/>
      <c r="T40" s="433"/>
    </row>
    <row r="41" spans="1:20">
      <c r="A41" s="433"/>
      <c r="B41" s="433" t="s">
        <v>203</v>
      </c>
      <c r="C41" s="97">
        <f t="shared" si="5"/>
        <v>110.86802093750001</v>
      </c>
      <c r="D41" s="97">
        <f t="shared" si="6"/>
        <v>129.14240531249999</v>
      </c>
      <c r="E41" s="97">
        <f t="shared" si="7"/>
        <v>112.55672199783254</v>
      </c>
      <c r="F41" s="97">
        <f t="shared" si="8"/>
        <v>131.1096613288579</v>
      </c>
      <c r="G41" s="97">
        <f t="shared" si="9"/>
        <v>112.55672199783254</v>
      </c>
      <c r="H41" s="97">
        <f t="shared" si="10"/>
        <v>131.10966132885787</v>
      </c>
      <c r="I41" s="97"/>
      <c r="J41" s="433" t="s">
        <v>203</v>
      </c>
      <c r="K41" s="97">
        <f t="shared" si="11"/>
        <v>124.97371406249999</v>
      </c>
      <c r="L41" s="97">
        <f t="shared" si="12"/>
        <v>148.05018000000001</v>
      </c>
      <c r="M41" s="97">
        <f t="shared" si="13"/>
        <v>126.87792355431765</v>
      </c>
      <c r="N41" s="97">
        <f t="shared" si="14"/>
        <v>150.29527992417746</v>
      </c>
      <c r="O41" s="97">
        <f t="shared" si="15"/>
        <v>126.87792355431762</v>
      </c>
      <c r="P41" s="97">
        <f t="shared" si="16"/>
        <v>150.29527992417744</v>
      </c>
      <c r="Q41" s="433"/>
      <c r="R41" s="433"/>
      <c r="S41" s="433"/>
      <c r="T41" s="433"/>
    </row>
    <row r="42" spans="1:20" ht="15" customHeight="1">
      <c r="A42" s="433"/>
      <c r="B42" s="433" t="s">
        <v>204</v>
      </c>
      <c r="C42" s="97">
        <f t="shared" si="5"/>
        <v>135.77896906249998</v>
      </c>
      <c r="D42" s="97">
        <f t="shared" si="6"/>
        <v>159.70726593750001</v>
      </c>
      <c r="E42" s="97">
        <f t="shared" si="7"/>
        <v>137.84959012939004</v>
      </c>
      <c r="F42" s="97">
        <f t="shared" si="8"/>
        <v>162.14351778458115</v>
      </c>
      <c r="G42" s="97">
        <f t="shared" si="9"/>
        <v>137.84959012939004</v>
      </c>
      <c r="H42" s="97">
        <f t="shared" si="10"/>
        <v>162.14351778458115</v>
      </c>
      <c r="I42" s="97"/>
      <c r="J42" s="433" t="s">
        <v>204</v>
      </c>
      <c r="K42" s="97">
        <f t="shared" si="11"/>
        <v>178.11756</v>
      </c>
      <c r="L42" s="97">
        <f t="shared" si="12"/>
        <v>211.64355</v>
      </c>
      <c r="M42" s="97">
        <f t="shared" si="13"/>
        <v>180.83070480275791</v>
      </c>
      <c r="N42" s="97">
        <f t="shared" si="14"/>
        <v>214.85300856369543</v>
      </c>
      <c r="O42" s="97">
        <f t="shared" si="15"/>
        <v>180.83070480275785</v>
      </c>
      <c r="P42" s="97">
        <f t="shared" si="16"/>
        <v>214.8530085636954</v>
      </c>
      <c r="Q42" s="433"/>
      <c r="R42" s="433"/>
      <c r="S42" s="433"/>
      <c r="T42" s="433"/>
    </row>
    <row r="43" spans="1:20" ht="15" customHeight="1">
      <c r="A43" s="433"/>
      <c r="B43" s="433" t="s">
        <v>205</v>
      </c>
      <c r="C43" s="97">
        <f t="shared" si="5"/>
        <v>400.873895</v>
      </c>
      <c r="D43" s="97">
        <f t="shared" si="6"/>
        <v>159.17463062499999</v>
      </c>
      <c r="E43" s="97">
        <f t="shared" si="7"/>
        <v>406.99228744497498</v>
      </c>
      <c r="F43" s="97">
        <f t="shared" si="8"/>
        <v>161.59776879115316</v>
      </c>
      <c r="G43" s="97">
        <f t="shared" si="9"/>
        <v>406.99228744497492</v>
      </c>
      <c r="H43" s="97">
        <f t="shared" si="10"/>
        <v>161.59776879115316</v>
      </c>
      <c r="I43" s="97"/>
      <c r="J43" s="433" t="s">
        <v>205</v>
      </c>
      <c r="K43" s="97">
        <f t="shared" si="11"/>
        <v>390.24855000000002</v>
      </c>
      <c r="L43" s="97">
        <f t="shared" si="12"/>
        <v>176.4866475</v>
      </c>
      <c r="M43" s="97">
        <f t="shared" si="13"/>
        <v>396.19405823111856</v>
      </c>
      <c r="N43" s="97">
        <f t="shared" si="14"/>
        <v>179.16297088522373</v>
      </c>
      <c r="O43" s="97">
        <f t="shared" si="15"/>
        <v>396.19405823111856</v>
      </c>
      <c r="P43" s="97">
        <f t="shared" si="16"/>
        <v>179.1629708852237</v>
      </c>
      <c r="Q43" s="433"/>
      <c r="R43" s="433"/>
      <c r="S43" s="433"/>
      <c r="T43" s="433"/>
    </row>
    <row r="44" spans="1:20" ht="15" customHeight="1">
      <c r="A44" s="433"/>
      <c r="B44" s="433" t="s">
        <v>206</v>
      </c>
      <c r="C44" s="97">
        <f t="shared" si="5"/>
        <v>211.881659375</v>
      </c>
      <c r="D44" s="97">
        <f t="shared" si="6"/>
        <v>172.54993468750001</v>
      </c>
      <c r="E44" s="97">
        <f t="shared" si="7"/>
        <v>215.11653772420985</v>
      </c>
      <c r="F44" s="97">
        <f t="shared" si="8"/>
        <v>175.17935457414089</v>
      </c>
      <c r="G44" s="97">
        <f t="shared" si="9"/>
        <v>215.11653772420982</v>
      </c>
      <c r="H44" s="97">
        <f t="shared" si="10"/>
        <v>175.17935457414089</v>
      </c>
      <c r="I44" s="97"/>
      <c r="J44" s="433" t="s">
        <v>206</v>
      </c>
      <c r="K44" s="97">
        <f t="shared" si="11"/>
        <v>206.4687646875</v>
      </c>
      <c r="L44" s="97">
        <f t="shared" si="12"/>
        <v>187.58841562500001</v>
      </c>
      <c r="M44" s="97">
        <f t="shared" si="13"/>
        <v>209.62403426783703</v>
      </c>
      <c r="N44" s="97">
        <f t="shared" si="14"/>
        <v>190.43528893549134</v>
      </c>
      <c r="O44" s="97">
        <f t="shared" si="15"/>
        <v>209.62403426783703</v>
      </c>
      <c r="P44" s="97">
        <f t="shared" si="16"/>
        <v>190.43528893549131</v>
      </c>
      <c r="Q44" s="433"/>
      <c r="R44" s="433"/>
      <c r="S44" s="433"/>
      <c r="T44" s="433"/>
    </row>
    <row r="45" spans="1:20">
      <c r="A45" s="433"/>
      <c r="B45" s="433" t="s">
        <v>207</v>
      </c>
      <c r="C45" s="97">
        <f t="shared" si="5"/>
        <v>159.59091343750001</v>
      </c>
      <c r="D45" s="97">
        <f t="shared" si="6"/>
        <v>130.79772</v>
      </c>
      <c r="E45" s="97">
        <f t="shared" si="7"/>
        <v>162.01844076886357</v>
      </c>
      <c r="F45" s="97">
        <f t="shared" si="8"/>
        <v>132.78119581377194</v>
      </c>
      <c r="G45" s="97">
        <f t="shared" si="9"/>
        <v>162.01844076886354</v>
      </c>
      <c r="H45" s="97">
        <f t="shared" si="10"/>
        <v>132.78119581377194</v>
      </c>
      <c r="I45" s="97"/>
      <c r="J45" s="433" t="s">
        <v>207</v>
      </c>
      <c r="K45" s="97">
        <f t="shared" si="11"/>
        <v>152.32515999999998</v>
      </c>
      <c r="L45" s="97">
        <f t="shared" si="12"/>
        <v>144.63981000000001</v>
      </c>
      <c r="M45" s="97">
        <f t="shared" si="13"/>
        <v>154.63645471051802</v>
      </c>
      <c r="N45" s="97">
        <f t="shared" si="14"/>
        <v>146.8331935302601</v>
      </c>
      <c r="O45" s="97">
        <f t="shared" si="15"/>
        <v>154.63645471051802</v>
      </c>
      <c r="P45" s="97">
        <f t="shared" si="16"/>
        <v>146.83319353026008</v>
      </c>
      <c r="Q45" s="433"/>
      <c r="R45" s="433"/>
      <c r="S45" s="433"/>
      <c r="T45" s="433"/>
    </row>
    <row r="46" spans="1:20">
      <c r="A46" s="433"/>
      <c r="B46" s="433" t="s">
        <v>208</v>
      </c>
      <c r="C46" s="97">
        <f t="shared" si="5"/>
        <v>78.418522812500001</v>
      </c>
      <c r="D46" s="97">
        <f t="shared" si="6"/>
        <v>69.461212500000002</v>
      </c>
      <c r="E46" s="97">
        <f t="shared" si="7"/>
        <v>79.60920276738733</v>
      </c>
      <c r="F46" s="97">
        <f t="shared" si="8"/>
        <v>70.514553758464018</v>
      </c>
      <c r="G46" s="97">
        <f t="shared" si="9"/>
        <v>79.609202767387316</v>
      </c>
      <c r="H46" s="97">
        <f t="shared" si="10"/>
        <v>70.514553758464004</v>
      </c>
      <c r="I46" s="97"/>
      <c r="J46" s="433" t="s">
        <v>208</v>
      </c>
      <c r="K46" s="97">
        <f t="shared" si="11"/>
        <v>81.14674500000001</v>
      </c>
      <c r="L46" s="97">
        <f t="shared" si="12"/>
        <v>69.260602500000005</v>
      </c>
      <c r="M46" s="97">
        <f t="shared" si="13"/>
        <v>82.377290961151459</v>
      </c>
      <c r="N46" s="97">
        <f t="shared" si="14"/>
        <v>70.310901617645342</v>
      </c>
      <c r="O46" s="97">
        <f t="shared" si="15"/>
        <v>82.377290961151459</v>
      </c>
      <c r="P46" s="97">
        <f t="shared" si="16"/>
        <v>70.310901617645342</v>
      </c>
      <c r="Q46" s="433"/>
      <c r="R46" s="433"/>
      <c r="S46" s="433"/>
      <c r="T46" s="433"/>
    </row>
    <row r="47" spans="1:20" s="34" customFormat="1">
      <c r="A47" s="590"/>
      <c r="B47" s="433" t="s">
        <v>198</v>
      </c>
      <c r="C47" s="147">
        <f t="shared" ref="C47:H47" si="17">SUMPRODUCT(C37:C46,$U$22:$U$31)</f>
        <v>310.72422873551085</v>
      </c>
      <c r="D47" s="147">
        <f t="shared" si="17"/>
        <v>168.5935257919343</v>
      </c>
      <c r="E47" s="147">
        <f t="shared" si="17"/>
        <v>315.46596915855514</v>
      </c>
      <c r="F47" s="147">
        <f t="shared" si="17"/>
        <v>171.16099864236321</v>
      </c>
      <c r="G47" s="147">
        <f t="shared" si="17"/>
        <v>315.46596915855514</v>
      </c>
      <c r="H47" s="147">
        <f t="shared" si="17"/>
        <v>171.16099864236315</v>
      </c>
      <c r="I47" s="147"/>
      <c r="J47" s="433" t="s">
        <v>198</v>
      </c>
      <c r="K47" s="147">
        <f t="shared" ref="K47:P47" si="18">SUMPRODUCT(K37:K46,$AC$22:$AC$31)</f>
        <v>278.99742962482929</v>
      </c>
      <c r="L47" s="147">
        <f t="shared" si="18"/>
        <v>196.26548295910993</v>
      </c>
      <c r="M47" s="147">
        <f t="shared" si="18"/>
        <v>283.24699659328888</v>
      </c>
      <c r="N47" s="147">
        <f t="shared" si="18"/>
        <v>199.24187975722944</v>
      </c>
      <c r="O47" s="147">
        <f t="shared" si="18"/>
        <v>283.24699659328888</v>
      </c>
      <c r="P47" s="147">
        <f t="shared" si="18"/>
        <v>199.24187975722941</v>
      </c>
      <c r="Q47" s="590"/>
      <c r="R47" s="590"/>
      <c r="S47" s="590"/>
      <c r="T47" s="590"/>
    </row>
    <row r="48" spans="1:20">
      <c r="A48" s="433"/>
      <c r="B48" s="585"/>
      <c r="C48" s="97"/>
      <c r="D48" s="97"/>
      <c r="E48" s="148"/>
      <c r="F48" s="591"/>
      <c r="G48" s="593"/>
      <c r="H48" s="593"/>
      <c r="I48" s="593"/>
      <c r="J48" s="585"/>
      <c r="K48" s="97"/>
      <c r="L48" s="97"/>
      <c r="M48" s="148"/>
      <c r="N48" s="591"/>
      <c r="O48" s="593"/>
      <c r="P48" s="593"/>
      <c r="Q48" s="433"/>
      <c r="R48" s="433"/>
      <c r="S48" s="433"/>
      <c r="T48" s="433"/>
    </row>
    <row r="49" spans="1:20">
      <c r="A49" s="433"/>
      <c r="B49" s="585"/>
      <c r="C49" s="97"/>
      <c r="D49" s="97"/>
      <c r="E49" s="148"/>
      <c r="F49" s="97"/>
      <c r="G49" s="593"/>
      <c r="H49" s="593"/>
      <c r="I49" s="593"/>
      <c r="J49" s="585"/>
      <c r="K49" s="97"/>
      <c r="L49" s="97"/>
      <c r="M49" s="148"/>
      <c r="N49" s="97"/>
      <c r="O49" s="593"/>
      <c r="P49" s="593"/>
      <c r="Q49" s="433"/>
      <c r="R49" s="433"/>
      <c r="S49" s="433"/>
      <c r="T49" s="433"/>
    </row>
    <row r="50" spans="1:20">
      <c r="A50" s="433"/>
      <c r="B50" s="585"/>
      <c r="C50" s="588" t="s">
        <v>244</v>
      </c>
      <c r="D50" s="588"/>
      <c r="E50" s="588"/>
      <c r="F50" s="588"/>
      <c r="G50" s="588"/>
      <c r="H50" s="588"/>
      <c r="I50" s="433"/>
      <c r="J50" s="585"/>
      <c r="K50" s="588" t="s">
        <v>253</v>
      </c>
      <c r="L50" s="588"/>
      <c r="M50" s="588"/>
      <c r="N50" s="588"/>
      <c r="O50" s="588"/>
      <c r="P50" s="588"/>
      <c r="Q50" s="433"/>
      <c r="R50" s="433"/>
      <c r="S50" s="433"/>
      <c r="T50" s="433"/>
    </row>
    <row r="51" spans="1:20">
      <c r="A51" s="433"/>
      <c r="B51" s="585"/>
      <c r="C51" s="393">
        <f>$C$21</f>
        <v>45658</v>
      </c>
      <c r="D51" s="393"/>
      <c r="E51" s="392">
        <f>D27</f>
        <v>45717</v>
      </c>
      <c r="F51" s="392"/>
      <c r="G51" s="394" t="str">
        <f>E27</f>
        <v>Proposed</v>
      </c>
      <c r="H51" s="394"/>
      <c r="I51" s="169"/>
      <c r="J51" s="585"/>
      <c r="K51" s="393">
        <f>$C$21</f>
        <v>45658</v>
      </c>
      <c r="L51" s="393"/>
      <c r="M51" s="392">
        <f>$D$21</f>
        <v>45717</v>
      </c>
      <c r="N51" s="392"/>
      <c r="O51" s="394" t="str">
        <f>$E$21</f>
        <v>Proposed</v>
      </c>
      <c r="P51" s="394"/>
      <c r="Q51" s="433"/>
      <c r="R51" s="433"/>
      <c r="S51" s="433"/>
      <c r="T51" s="433"/>
    </row>
    <row r="52" spans="1:20">
      <c r="A52" s="433"/>
      <c r="B52" s="585"/>
      <c r="C52" s="97" t="s">
        <v>147</v>
      </c>
      <c r="D52" s="97" t="s">
        <v>148</v>
      </c>
      <c r="E52" s="97" t="s">
        <v>147</v>
      </c>
      <c r="F52" s="97" t="s">
        <v>148</v>
      </c>
      <c r="G52" s="97" t="s">
        <v>147</v>
      </c>
      <c r="H52" s="97" t="s">
        <v>148</v>
      </c>
      <c r="I52" s="97"/>
      <c r="J52" s="585"/>
      <c r="K52" s="97" t="s">
        <v>147</v>
      </c>
      <c r="L52" s="97" t="s">
        <v>148</v>
      </c>
      <c r="M52" s="97" t="s">
        <v>147</v>
      </c>
      <c r="N52" s="97" t="s">
        <v>148</v>
      </c>
      <c r="O52" s="97" t="s">
        <v>147</v>
      </c>
      <c r="P52" s="97" t="s">
        <v>148</v>
      </c>
      <c r="Q52" s="433"/>
      <c r="R52" s="433"/>
      <c r="S52" s="433"/>
      <c r="T52" s="433"/>
    </row>
    <row r="53" spans="1:20">
      <c r="A53" s="433"/>
      <c r="B53" s="433" t="s">
        <v>199</v>
      </c>
      <c r="C53" s="97">
        <f>IF(I22&lt;S22,$C$28*I22+$C$29*(S22-I22),$C$28*S22)</f>
        <v>173.77646375</v>
      </c>
      <c r="D53" s="97">
        <f>IF(J22&lt;T22,$C$28*J22+$C$29*(T22-J22),$C$28*T22)</f>
        <v>139.95858749999999</v>
      </c>
      <c r="E53" s="97">
        <f>IF(I22&lt;S22,$D$28*I22+$D$29*(S22-I22),$D$28*S22)</f>
        <v>176.66243951422882</v>
      </c>
      <c r="F53" s="97">
        <f>IF(J22&lt;T22,$D$28*J22+$D$29*(T22-J22),$D$28*T22)</f>
        <v>142.28300425779807</v>
      </c>
      <c r="G53" s="97">
        <f>IF(I22&lt;S22,$E$28*I22+$E$29*(S22-I22),$E$28*S22)</f>
        <v>176.66243951422882</v>
      </c>
      <c r="H53" s="97">
        <f>IF(J22&lt;T22,$E$28*J22+$E$29*(T22-J22),$E$28*T22)</f>
        <v>142.28300425779804</v>
      </c>
      <c r="I53" s="97"/>
      <c r="J53" s="433" t="s">
        <v>199</v>
      </c>
      <c r="K53" s="97">
        <f>IF(M22&lt;AA22,$C$28*M22+$C$29*(AA22-M22),$C$28*AA22)</f>
        <v>192.46775550000001</v>
      </c>
      <c r="L53" s="97">
        <f>IF(N22&lt;AB22,$C$28*N22+$C$29*(AB22-N22),$C$28*AB22)</f>
        <v>175.94462999999999</v>
      </c>
      <c r="M53" s="97">
        <f>IF(M22&lt;AA22,$D$28*M22+$D$29*(AA22-M22),$D$28*AA22)</f>
        <v>195.66427783582083</v>
      </c>
      <c r="N53" s="97">
        <f>IF(N22&lt;AB22,$D$28*N22+$D$29*(AB22-N22),$D$28*AB22)</f>
        <v>178.87190765078722</v>
      </c>
      <c r="O53" s="97">
        <f>IF(M22&lt;AA22,$E$28*M22+$E$29*(AA22-M22),$E$28*AA22)</f>
        <v>195.66427783582083</v>
      </c>
      <c r="P53" s="97">
        <f>IF(N22&lt;AB22,$E$28*N22+$E$29*(AB22-N22),$E$28*AB22)</f>
        <v>178.87190765078716</v>
      </c>
      <c r="Q53" s="433"/>
      <c r="R53" s="433"/>
      <c r="S53" s="433"/>
      <c r="T53" s="433"/>
    </row>
    <row r="54" spans="1:20">
      <c r="A54" s="433"/>
      <c r="B54" s="433" t="s">
        <v>200</v>
      </c>
      <c r="C54" s="97">
        <f t="shared" ref="C54:C62" si="19">IF(I23&lt;S23,$C$28*I23+$C$29*(S23-I23),$C$28*S23)</f>
        <v>90.149311999999995</v>
      </c>
      <c r="D54" s="97">
        <f t="shared" ref="D54:D62" si="20">IF(J23&lt;T23,$C$28*J23+$C$29*(T23-J23),$C$28*T23)</f>
        <v>108.3646825</v>
      </c>
      <c r="E54" s="97">
        <f t="shared" ref="E54:E62" si="21">IF(I23&lt;S23,$D$28*I23+$D$29*(S23-I23),$D$28*S23)</f>
        <v>91.64795534877662</v>
      </c>
      <c r="F54" s="97">
        <f t="shared" ref="F54:F62" si="22">IF(J23&lt;T23,$D$28*J23+$D$29*(T23-J23),$D$28*T23)</f>
        <v>110.16572068894324</v>
      </c>
      <c r="G54" s="97">
        <f t="shared" ref="G54:G62" si="23">IF(I23&lt;S23,$E$28*I23+$E$29*(S23-I23),$E$28*S23)</f>
        <v>91.647955348776605</v>
      </c>
      <c r="H54" s="97">
        <f t="shared" ref="H54:H62" si="24">IF(J23&lt;T23,$E$28*J23+$E$29*(T23-J23),$E$28*T23)</f>
        <v>110.16572068894322</v>
      </c>
      <c r="I54" s="97"/>
      <c r="J54" s="433" t="s">
        <v>200</v>
      </c>
      <c r="K54" s="97">
        <f t="shared" ref="K54:K62" si="25">IF(M23&lt;AA23,$C$28*M23+$C$29*(AA23-M23),$C$28*AA23)</f>
        <v>126.84016625000001</v>
      </c>
      <c r="L54" s="97">
        <f t="shared" ref="L54:L62" si="26">IF(N23&lt;AB23,$C$28*N23+$C$29*(AB23-N23),$C$28*AB23)</f>
        <v>148.00084375</v>
      </c>
      <c r="M54" s="97">
        <f t="shared" ref="M54:M62" si="27">IF(M23&lt;AA23,$D$28*M23+$D$29*(AA23-M23),$D$28*AA23)</f>
        <v>128.94592720165147</v>
      </c>
      <c r="N54" s="97">
        <f t="shared" ref="N54:N62" si="28">IF(N23&lt;AB23,$D$28*N23+$D$29*(AB23-N23),$D$28*AB23)</f>
        <v>150.46320683665417</v>
      </c>
      <c r="O54" s="97">
        <f t="shared" ref="O54:O62" si="29">IF(M23&lt;AA23,$E$28*M23+$E$29*(AA23-M23),$E$28*AA23)</f>
        <v>128.94592720165144</v>
      </c>
      <c r="P54" s="97">
        <f t="shared" ref="P54:P62" si="30">IF(N23&lt;AB23,$E$28*N23+$E$29*(AB23-N23),$E$28*AB23)</f>
        <v>150.46320683665414</v>
      </c>
      <c r="Q54" s="433"/>
      <c r="R54" s="433"/>
      <c r="S54" s="433"/>
      <c r="T54" s="433"/>
    </row>
    <row r="55" spans="1:20">
      <c r="A55" s="433"/>
      <c r="B55" s="433" t="s">
        <v>201</v>
      </c>
      <c r="C55" s="97">
        <f t="shared" si="19"/>
        <v>255.31155924999999</v>
      </c>
      <c r="D55" s="97">
        <f t="shared" si="20"/>
        <v>118.78918975000001</v>
      </c>
      <c r="E55" s="97">
        <f t="shared" si="21"/>
        <v>259.55047853851477</v>
      </c>
      <c r="F55" s="97">
        <f t="shared" si="22"/>
        <v>120.76259707251155</v>
      </c>
      <c r="G55" s="97">
        <f t="shared" si="23"/>
        <v>259.55047853851477</v>
      </c>
      <c r="H55" s="97">
        <f t="shared" si="24"/>
        <v>120.76259707251154</v>
      </c>
      <c r="I55" s="97"/>
      <c r="J55" s="433" t="s">
        <v>201</v>
      </c>
      <c r="K55" s="97">
        <f t="shared" si="25"/>
        <v>247.24264725</v>
      </c>
      <c r="L55" s="97">
        <f t="shared" si="26"/>
        <v>149.96396375</v>
      </c>
      <c r="M55" s="97">
        <f t="shared" si="27"/>
        <v>251.3490764201056</v>
      </c>
      <c r="N55" s="97">
        <f t="shared" si="28"/>
        <v>152.45898823303673</v>
      </c>
      <c r="O55" s="97">
        <f t="shared" si="29"/>
        <v>251.34907642010558</v>
      </c>
      <c r="P55" s="97">
        <f t="shared" si="30"/>
        <v>152.45898823303671</v>
      </c>
      <c r="Q55" s="433"/>
      <c r="R55" s="433"/>
      <c r="S55" s="433"/>
      <c r="T55" s="433"/>
    </row>
    <row r="56" spans="1:20">
      <c r="A56" s="433"/>
      <c r="B56" s="433" t="s">
        <v>202</v>
      </c>
      <c r="C56" s="97">
        <f t="shared" si="19"/>
        <v>216.68095499999998</v>
      </c>
      <c r="D56" s="97">
        <f t="shared" si="20"/>
        <v>118.48987675000001</v>
      </c>
      <c r="E56" s="97">
        <f t="shared" si="21"/>
        <v>220.2784814688489</v>
      </c>
      <c r="F56" s="97">
        <f t="shared" si="22"/>
        <v>120.4582186262557</v>
      </c>
      <c r="G56" s="97">
        <f t="shared" si="23"/>
        <v>220.27848146884884</v>
      </c>
      <c r="H56" s="97">
        <f t="shared" si="24"/>
        <v>120.45821862625567</v>
      </c>
      <c r="I56" s="97"/>
      <c r="J56" s="433" t="s">
        <v>202</v>
      </c>
      <c r="K56" s="97">
        <f t="shared" si="25"/>
        <v>203.751487</v>
      </c>
      <c r="L56" s="97">
        <f t="shared" si="26"/>
        <v>136.95829375</v>
      </c>
      <c r="M56" s="97">
        <f t="shared" si="27"/>
        <v>207.13632556581996</v>
      </c>
      <c r="N56" s="97">
        <f t="shared" si="28"/>
        <v>139.23693648200225</v>
      </c>
      <c r="O56" s="97">
        <f t="shared" si="29"/>
        <v>207.13632556581996</v>
      </c>
      <c r="P56" s="97">
        <f t="shared" si="30"/>
        <v>139.23693648200222</v>
      </c>
      <c r="Q56" s="433"/>
      <c r="R56" s="433"/>
      <c r="S56" s="433"/>
      <c r="T56" s="433"/>
    </row>
    <row r="57" spans="1:20">
      <c r="A57" s="433"/>
      <c r="B57" s="433" t="s">
        <v>203</v>
      </c>
      <c r="C57" s="97">
        <f t="shared" si="19"/>
        <v>69.841691249999997</v>
      </c>
      <c r="D57" s="97">
        <f t="shared" si="20"/>
        <v>79.314549999999997</v>
      </c>
      <c r="E57" s="97">
        <f t="shared" si="21"/>
        <v>71.002155554892752</v>
      </c>
      <c r="F57" s="97">
        <f t="shared" si="22"/>
        <v>80.632475288161274</v>
      </c>
      <c r="G57" s="97">
        <f t="shared" si="23"/>
        <v>71.002155554892738</v>
      </c>
      <c r="H57" s="97">
        <f t="shared" si="24"/>
        <v>80.63247528816126</v>
      </c>
      <c r="I57" s="97"/>
      <c r="J57" s="433" t="s">
        <v>203</v>
      </c>
      <c r="K57" s="97">
        <f t="shared" si="25"/>
        <v>69.572367749999998</v>
      </c>
      <c r="L57" s="97">
        <f t="shared" si="26"/>
        <v>82.941819999999993</v>
      </c>
      <c r="M57" s="97">
        <f t="shared" si="27"/>
        <v>70.728691747027767</v>
      </c>
      <c r="N57" s="97">
        <f t="shared" si="28"/>
        <v>84.321763997163288</v>
      </c>
      <c r="O57" s="97">
        <f t="shared" si="29"/>
        <v>70.728691747027767</v>
      </c>
      <c r="P57" s="97">
        <f t="shared" si="30"/>
        <v>84.321763997163274</v>
      </c>
      <c r="Q57" s="433"/>
      <c r="R57" s="433"/>
      <c r="S57" s="433"/>
      <c r="T57" s="433"/>
    </row>
    <row r="58" spans="1:20">
      <c r="A58" s="433"/>
      <c r="B58" s="433" t="s">
        <v>204</v>
      </c>
      <c r="C58" s="97">
        <f t="shared" si="19"/>
        <v>76.653760250000005</v>
      </c>
      <c r="D58" s="97">
        <f t="shared" si="20"/>
        <v>92.390927750000003</v>
      </c>
      <c r="E58" s="97">
        <f t="shared" si="21"/>
        <v>77.927393236598675</v>
      </c>
      <c r="F58" s="97">
        <f t="shared" si="22"/>
        <v>93.925795056795323</v>
      </c>
      <c r="G58" s="97">
        <f t="shared" si="23"/>
        <v>77.927393236598675</v>
      </c>
      <c r="H58" s="97">
        <f t="shared" si="24"/>
        <v>93.925795056795295</v>
      </c>
      <c r="I58" s="97"/>
      <c r="J58" s="433" t="s">
        <v>204</v>
      </c>
      <c r="K58" s="97">
        <f t="shared" si="25"/>
        <v>105.13221850000001</v>
      </c>
      <c r="L58" s="97">
        <f t="shared" si="26"/>
        <v>137.26503124999999</v>
      </c>
      <c r="M58" s="97">
        <f t="shared" si="27"/>
        <v>106.87938705691052</v>
      </c>
      <c r="N58" s="97">
        <f t="shared" si="28"/>
        <v>139.54877732518702</v>
      </c>
      <c r="O58" s="97">
        <f t="shared" si="29"/>
        <v>106.8793870569105</v>
      </c>
      <c r="P58" s="97">
        <f t="shared" si="30"/>
        <v>139.54877732518699</v>
      </c>
      <c r="Q58" s="433"/>
      <c r="R58" s="433"/>
      <c r="S58" s="433"/>
      <c r="T58" s="433"/>
    </row>
    <row r="59" spans="1:20">
      <c r="A59" s="433"/>
      <c r="B59" s="433" t="s">
        <v>205</v>
      </c>
      <c r="C59" s="97">
        <f t="shared" si="19"/>
        <v>276.5827855</v>
      </c>
      <c r="D59" s="97">
        <f t="shared" si="20"/>
        <v>111.74366824999998</v>
      </c>
      <c r="E59" s="97">
        <f t="shared" si="21"/>
        <v>281.17488297554462</v>
      </c>
      <c r="F59" s="97">
        <f t="shared" si="22"/>
        <v>113.60003956147911</v>
      </c>
      <c r="G59" s="97">
        <f t="shared" si="23"/>
        <v>281.17488297554456</v>
      </c>
      <c r="H59" s="97">
        <f t="shared" si="24"/>
        <v>113.60003956147909</v>
      </c>
      <c r="I59" s="97"/>
      <c r="J59" s="433" t="s">
        <v>205</v>
      </c>
      <c r="K59" s="97">
        <f t="shared" si="25"/>
        <v>275.92456849999996</v>
      </c>
      <c r="L59" s="97">
        <f t="shared" si="26"/>
        <v>118.8301075</v>
      </c>
      <c r="M59" s="97">
        <f t="shared" si="27"/>
        <v>280.5074754313531</v>
      </c>
      <c r="N59" s="97">
        <f t="shared" si="28"/>
        <v>120.80714264978202</v>
      </c>
      <c r="O59" s="97">
        <f t="shared" si="29"/>
        <v>280.50747543135304</v>
      </c>
      <c r="P59" s="97">
        <f t="shared" si="30"/>
        <v>120.80714264978199</v>
      </c>
      <c r="Q59" s="433"/>
      <c r="R59" s="433"/>
      <c r="S59" s="433"/>
      <c r="T59" s="433"/>
    </row>
    <row r="60" spans="1:20">
      <c r="A60" s="433"/>
      <c r="B60" s="433" t="s">
        <v>206</v>
      </c>
      <c r="C60" s="97">
        <f t="shared" si="19"/>
        <v>116.762897</v>
      </c>
      <c r="D60" s="97">
        <f t="shared" si="20"/>
        <v>99.3377555</v>
      </c>
      <c r="E60" s="97">
        <f t="shared" si="21"/>
        <v>118.70241589199915</v>
      </c>
      <c r="F60" s="97">
        <f t="shared" si="22"/>
        <v>100.98855929870922</v>
      </c>
      <c r="G60" s="97">
        <f t="shared" si="23"/>
        <v>118.70241589199912</v>
      </c>
      <c r="H60" s="97">
        <f t="shared" si="24"/>
        <v>100.98855929870922</v>
      </c>
      <c r="I60" s="97"/>
      <c r="J60" s="433" t="s">
        <v>206</v>
      </c>
      <c r="K60" s="97">
        <f t="shared" si="25"/>
        <v>111.66575374999999</v>
      </c>
      <c r="L60" s="97">
        <f t="shared" si="26"/>
        <v>107.6648625</v>
      </c>
      <c r="M60" s="97">
        <f t="shared" si="27"/>
        <v>113.5201382954281</v>
      </c>
      <c r="N60" s="97">
        <f t="shared" si="28"/>
        <v>109.45613595785619</v>
      </c>
      <c r="O60" s="97">
        <f t="shared" si="29"/>
        <v>113.5201382954281</v>
      </c>
      <c r="P60" s="97">
        <f t="shared" si="30"/>
        <v>109.45613595785616</v>
      </c>
      <c r="Q60" s="433"/>
      <c r="R60" s="433"/>
      <c r="S60" s="433"/>
      <c r="T60" s="433"/>
    </row>
    <row r="61" spans="1:20">
      <c r="A61" s="433"/>
      <c r="B61" s="433" t="s">
        <v>207</v>
      </c>
      <c r="C61" s="97">
        <f t="shared" si="19"/>
        <v>141.42810374999999</v>
      </c>
      <c r="D61" s="97">
        <f t="shared" si="20"/>
        <v>138.43516775000001</v>
      </c>
      <c r="E61" s="97">
        <f t="shared" si="21"/>
        <v>143.77659652076028</v>
      </c>
      <c r="F61" s="97">
        <f t="shared" si="22"/>
        <v>140.73440137075264</v>
      </c>
      <c r="G61" s="97">
        <f t="shared" si="23"/>
        <v>143.77659652076028</v>
      </c>
      <c r="H61" s="97">
        <f t="shared" si="24"/>
        <v>140.73440137075264</v>
      </c>
      <c r="I61" s="97"/>
      <c r="J61" s="433" t="s">
        <v>207</v>
      </c>
      <c r="K61" s="97">
        <f t="shared" si="25"/>
        <v>163.71095750000001</v>
      </c>
      <c r="L61" s="97">
        <f t="shared" si="26"/>
        <v>164.59534249999999</v>
      </c>
      <c r="M61" s="97">
        <f t="shared" si="27"/>
        <v>166.42938688487166</v>
      </c>
      <c r="N61" s="97">
        <f t="shared" si="28"/>
        <v>167.33379645295051</v>
      </c>
      <c r="O61" s="97">
        <f t="shared" si="29"/>
        <v>166.42938688487163</v>
      </c>
      <c r="P61" s="97">
        <f t="shared" si="30"/>
        <v>167.33379645295048</v>
      </c>
      <c r="Q61" s="433"/>
      <c r="R61" s="433"/>
      <c r="S61" s="433"/>
      <c r="T61" s="433"/>
    </row>
    <row r="62" spans="1:20">
      <c r="A62" s="433"/>
      <c r="B62" s="433" t="s">
        <v>208</v>
      </c>
      <c r="C62" s="97">
        <f t="shared" si="19"/>
        <v>57.660214750000002</v>
      </c>
      <c r="D62" s="97">
        <f t="shared" si="20"/>
        <v>58.908429499999997</v>
      </c>
      <c r="E62" s="97">
        <f t="shared" si="21"/>
        <v>58.618561798677014</v>
      </c>
      <c r="F62" s="97">
        <f t="shared" si="22"/>
        <v>59.888471537709869</v>
      </c>
      <c r="G62" s="97">
        <f t="shared" si="23"/>
        <v>58.618561798677</v>
      </c>
      <c r="H62" s="97">
        <f t="shared" si="24"/>
        <v>59.888471537709854</v>
      </c>
      <c r="I62" s="97"/>
      <c r="J62" s="433" t="s">
        <v>208</v>
      </c>
      <c r="K62" s="97">
        <f t="shared" si="25"/>
        <v>94.964786750000002</v>
      </c>
      <c r="L62" s="97">
        <f t="shared" si="26"/>
        <v>110.76291125</v>
      </c>
      <c r="M62" s="97">
        <f t="shared" si="27"/>
        <v>96.541542519534545</v>
      </c>
      <c r="N62" s="97">
        <f t="shared" si="28"/>
        <v>112.60572847402243</v>
      </c>
      <c r="O62" s="97">
        <f t="shared" si="29"/>
        <v>96.541542519534531</v>
      </c>
      <c r="P62" s="97">
        <f t="shared" si="30"/>
        <v>112.6057284740224</v>
      </c>
      <c r="Q62" s="433"/>
      <c r="R62" s="433"/>
      <c r="S62" s="433"/>
      <c r="T62" s="433"/>
    </row>
    <row r="63" spans="1:20">
      <c r="A63" s="433"/>
      <c r="B63" s="433" t="s">
        <v>198</v>
      </c>
      <c r="C63" s="147">
        <f t="shared" ref="C63:H63" si="31">SUMPRODUCT(C53:C62,$V$22:$V$31)</f>
        <v>237.23970278831496</v>
      </c>
      <c r="D63" s="147">
        <f t="shared" si="31"/>
        <v>116.14651125726594</v>
      </c>
      <c r="E63" s="147">
        <f t="shared" si="31"/>
        <v>241.17864583397329</v>
      </c>
      <c r="F63" s="147">
        <f t="shared" si="31"/>
        <v>118.07599560253338</v>
      </c>
      <c r="G63" s="147">
        <f t="shared" si="31"/>
        <v>241.17864583397323</v>
      </c>
      <c r="H63" s="147">
        <f t="shared" si="31"/>
        <v>118.07599560253338</v>
      </c>
      <c r="I63" s="147"/>
      <c r="J63" s="433" t="s">
        <v>198</v>
      </c>
      <c r="K63" s="147">
        <f t="shared" ref="K63:P63" si="32">SUMPRODUCT(K53:K62,$AD$22:$AD$31)</f>
        <v>216.87334730134762</v>
      </c>
      <c r="L63" s="147">
        <f t="shared" si="32"/>
        <v>144.33129876189452</v>
      </c>
      <c r="M63" s="147">
        <f t="shared" si="32"/>
        <v>220.47554364068387</v>
      </c>
      <c r="N63" s="147">
        <f t="shared" si="32"/>
        <v>146.73260981739412</v>
      </c>
      <c r="O63" s="147">
        <f t="shared" si="32"/>
        <v>220.47554364068384</v>
      </c>
      <c r="P63" s="147">
        <f t="shared" si="32"/>
        <v>146.73260981739409</v>
      </c>
      <c r="Q63" s="433"/>
      <c r="R63" s="433"/>
      <c r="S63" s="433"/>
      <c r="T63" s="433"/>
    </row>
    <row r="64" spans="1:20">
      <c r="A64" s="433"/>
      <c r="B64" s="585"/>
      <c r="C64" s="97"/>
      <c r="D64" s="97"/>
      <c r="E64" s="148"/>
      <c r="F64" s="97"/>
      <c r="G64" s="593"/>
      <c r="H64" s="593"/>
      <c r="I64" s="593"/>
      <c r="J64" s="585"/>
      <c r="K64" s="97"/>
      <c r="L64" s="97"/>
      <c r="M64" s="148"/>
      <c r="N64" s="97"/>
      <c r="O64" s="593"/>
      <c r="P64" s="593"/>
      <c r="Q64" s="433"/>
      <c r="R64" s="433"/>
      <c r="S64" s="433"/>
      <c r="T64" s="433"/>
    </row>
    <row r="65" spans="1:20">
      <c r="A65" s="433"/>
      <c r="B65" s="585"/>
      <c r="C65" s="97"/>
      <c r="D65" s="97"/>
      <c r="E65" s="148"/>
      <c r="F65" s="433"/>
      <c r="G65" s="593"/>
      <c r="H65" s="593"/>
      <c r="I65" s="593"/>
      <c r="J65" s="585"/>
      <c r="K65" s="97"/>
      <c r="L65" s="97"/>
      <c r="M65" s="148"/>
      <c r="N65" s="433"/>
      <c r="O65" s="593"/>
      <c r="P65" s="593"/>
      <c r="Q65" s="433"/>
      <c r="R65" s="433"/>
      <c r="S65" s="433"/>
      <c r="T65" s="433"/>
    </row>
    <row r="66" spans="1:20">
      <c r="A66" s="433"/>
      <c r="B66" s="585"/>
      <c r="C66" s="588" t="s">
        <v>221</v>
      </c>
      <c r="D66" s="588"/>
      <c r="E66" s="588"/>
      <c r="F66" s="588"/>
      <c r="G66" s="588"/>
      <c r="H66" s="588"/>
      <c r="I66" s="433"/>
      <c r="J66" s="585"/>
      <c r="K66" s="588" t="s">
        <v>223</v>
      </c>
      <c r="L66" s="588"/>
      <c r="M66" s="588"/>
      <c r="N66" s="588"/>
      <c r="O66" s="588"/>
      <c r="P66" s="588"/>
      <c r="Q66" s="433"/>
      <c r="R66" s="433"/>
      <c r="S66" s="433"/>
      <c r="T66" s="433"/>
    </row>
    <row r="67" spans="1:20">
      <c r="A67" s="433"/>
      <c r="B67" s="585"/>
      <c r="C67" s="392">
        <f>$C$27</f>
        <v>45658</v>
      </c>
      <c r="D67" s="393"/>
      <c r="E67" s="392">
        <f>$D$27</f>
        <v>45717</v>
      </c>
      <c r="F67" s="393"/>
      <c r="G67" s="394" t="str">
        <f>$E$21</f>
        <v>Proposed</v>
      </c>
      <c r="H67" s="394"/>
      <c r="I67" s="169"/>
      <c r="J67" s="585"/>
      <c r="K67" s="392">
        <f>$C$27</f>
        <v>45658</v>
      </c>
      <c r="L67" s="393"/>
      <c r="M67" s="392">
        <f>$D$21</f>
        <v>45717</v>
      </c>
      <c r="N67" s="393"/>
      <c r="O67" s="394" t="str">
        <f>$E$21</f>
        <v>Proposed</v>
      </c>
      <c r="P67" s="394"/>
      <c r="Q67" s="433"/>
      <c r="R67" s="433"/>
      <c r="S67" s="433"/>
      <c r="T67" s="433"/>
    </row>
    <row r="68" spans="1:20">
      <c r="A68" s="433"/>
      <c r="B68" s="585"/>
      <c r="C68" s="97" t="s">
        <v>147</v>
      </c>
      <c r="D68" s="97" t="s">
        <v>148</v>
      </c>
      <c r="E68" s="97" t="s">
        <v>147</v>
      </c>
      <c r="F68" s="97" t="s">
        <v>148</v>
      </c>
      <c r="G68" s="97" t="s">
        <v>147</v>
      </c>
      <c r="H68" s="97" t="s">
        <v>148</v>
      </c>
      <c r="I68" s="97"/>
      <c r="J68" s="585"/>
      <c r="K68" s="97" t="s">
        <v>147</v>
      </c>
      <c r="L68" s="97" t="s">
        <v>148</v>
      </c>
      <c r="M68" s="97" t="s">
        <v>147</v>
      </c>
      <c r="N68" s="97" t="s">
        <v>148</v>
      </c>
      <c r="O68" s="97" t="s">
        <v>147</v>
      </c>
      <c r="P68" s="97" t="s">
        <v>148</v>
      </c>
      <c r="Q68" s="433"/>
      <c r="R68" s="433"/>
      <c r="S68" s="433"/>
      <c r="T68" s="433"/>
    </row>
    <row r="69" spans="1:20" ht="15" customHeight="1">
      <c r="A69" s="433"/>
      <c r="B69" s="433" t="s">
        <v>199</v>
      </c>
      <c r="C69" s="97">
        <f>C$22*I22</f>
        <v>164.863805625</v>
      </c>
      <c r="D69" s="97">
        <f>C$22*J22</f>
        <v>134.33347125</v>
      </c>
      <c r="E69" s="97">
        <f>D$22*I22</f>
        <v>167.36387497654212</v>
      </c>
      <c r="F69" s="97">
        <f>D$22*J22</f>
        <v>136.370564795701</v>
      </c>
      <c r="G69" s="97">
        <f>E$22*I22</f>
        <v>167.36387497654209</v>
      </c>
      <c r="H69" s="97">
        <f>E$22*J22</f>
        <v>136.37056479570097</v>
      </c>
      <c r="I69" s="97"/>
      <c r="J69" s="433" t="s">
        <v>199</v>
      </c>
      <c r="K69" s="97">
        <f>$C$22*M22</f>
        <v>185.62443300000001</v>
      </c>
      <c r="L69" s="97">
        <f>$C$22*N22</f>
        <v>317.51547750000003</v>
      </c>
      <c r="M69" s="97">
        <f>$D$22*M22</f>
        <v>188.43932589951407</v>
      </c>
      <c r="N69" s="97">
        <f>$D$22*N22</f>
        <v>322.33042588074778</v>
      </c>
      <c r="O69" s="97">
        <f>$E$22*M22</f>
        <v>188.43932589951405</v>
      </c>
      <c r="P69" s="97">
        <f>$E$22*N22</f>
        <v>322.33042588074773</v>
      </c>
      <c r="Q69" s="433"/>
      <c r="R69" s="433"/>
      <c r="S69" s="433"/>
      <c r="T69" s="433"/>
    </row>
    <row r="70" spans="1:20" ht="15" customHeight="1">
      <c r="A70" s="433"/>
      <c r="B70" s="433" t="s">
        <v>200</v>
      </c>
      <c r="C70" s="97">
        <f t="shared" ref="C70:C78" si="33">C$22*I23</f>
        <v>119.67891075000001</v>
      </c>
      <c r="D70" s="97">
        <f t="shared" ref="D70:D78" si="34">C$22*J23</f>
        <v>134.33347125</v>
      </c>
      <c r="E70" s="97">
        <f t="shared" ref="E70:E78" si="35">D$22*I23</f>
        <v>121.49377590889725</v>
      </c>
      <c r="F70" s="97">
        <f t="shared" ref="F70:F78" si="36">D$22*J23</f>
        <v>136.370564795701</v>
      </c>
      <c r="G70" s="97">
        <f t="shared" ref="G70:G78" si="37">E$22*I23</f>
        <v>121.49377590889723</v>
      </c>
      <c r="H70" s="97">
        <f t="shared" ref="H70:H78" si="38">E$22*J23</f>
        <v>136.37056479570097</v>
      </c>
      <c r="I70" s="97"/>
      <c r="J70" s="433" t="s">
        <v>200</v>
      </c>
      <c r="K70" s="97">
        <f t="shared" ref="K70:L78" si="39">$C$22*M23</f>
        <v>103.80313687500001</v>
      </c>
      <c r="L70" s="97">
        <f t="shared" si="39"/>
        <v>317.51547750000003</v>
      </c>
      <c r="M70" s="97">
        <f t="shared" ref="M70:N78" si="40">$D$22*M23</f>
        <v>105.37725461485985</v>
      </c>
      <c r="N70" s="97">
        <f t="shared" si="40"/>
        <v>322.33042588074778</v>
      </c>
      <c r="O70" s="97">
        <f t="shared" ref="O70:P78" si="41">$E$22*M23</f>
        <v>105.37725461485984</v>
      </c>
      <c r="P70" s="97">
        <f t="shared" si="41"/>
        <v>322.33042588074773</v>
      </c>
      <c r="Q70" s="433"/>
      <c r="R70" s="433"/>
      <c r="S70" s="433"/>
      <c r="T70" s="433"/>
    </row>
    <row r="71" spans="1:20">
      <c r="A71" s="433"/>
      <c r="B71" s="433" t="s">
        <v>201</v>
      </c>
      <c r="C71" s="97">
        <f t="shared" si="33"/>
        <v>216.15476737500001</v>
      </c>
      <c r="D71" s="97">
        <f t="shared" si="34"/>
        <v>127.00619100000002</v>
      </c>
      <c r="E71" s="97">
        <f t="shared" si="35"/>
        <v>219.43263608035522</v>
      </c>
      <c r="F71" s="97">
        <f t="shared" si="36"/>
        <v>128.93217035229912</v>
      </c>
      <c r="G71" s="97">
        <f t="shared" si="37"/>
        <v>219.43263608035519</v>
      </c>
      <c r="H71" s="97">
        <f t="shared" si="38"/>
        <v>128.9321703522991</v>
      </c>
      <c r="I71" s="97"/>
      <c r="J71" s="433" t="s">
        <v>201</v>
      </c>
      <c r="K71" s="97">
        <f t="shared" si="39"/>
        <v>243.021461625</v>
      </c>
      <c r="L71" s="97">
        <f t="shared" si="39"/>
        <v>326.06397112500002</v>
      </c>
      <c r="M71" s="97">
        <f t="shared" si="40"/>
        <v>246.70674903949541</v>
      </c>
      <c r="N71" s="97">
        <f t="shared" si="40"/>
        <v>331.0085527313833</v>
      </c>
      <c r="O71" s="97">
        <f t="shared" si="41"/>
        <v>246.70674903949538</v>
      </c>
      <c r="P71" s="97">
        <f t="shared" si="41"/>
        <v>331.00855273138325</v>
      </c>
      <c r="Q71" s="433"/>
      <c r="R71" s="433"/>
      <c r="S71" s="433"/>
      <c r="T71" s="433"/>
    </row>
    <row r="72" spans="1:20" s="34" customFormat="1">
      <c r="A72" s="590"/>
      <c r="B72" s="433" t="s">
        <v>202</v>
      </c>
      <c r="C72" s="97">
        <f t="shared" si="33"/>
        <v>183.18200625</v>
      </c>
      <c r="D72" s="97">
        <f t="shared" si="34"/>
        <v>124.56376424999999</v>
      </c>
      <c r="E72" s="97">
        <f t="shared" si="35"/>
        <v>185.95986108504681</v>
      </c>
      <c r="F72" s="97">
        <f t="shared" si="36"/>
        <v>126.45270553783182</v>
      </c>
      <c r="G72" s="97">
        <f t="shared" si="37"/>
        <v>185.95986108504678</v>
      </c>
      <c r="H72" s="97">
        <f t="shared" si="38"/>
        <v>126.4527055378318</v>
      </c>
      <c r="I72" s="97"/>
      <c r="J72" s="433" t="s">
        <v>202</v>
      </c>
      <c r="K72" s="97">
        <f t="shared" si="39"/>
        <v>217.37598075000002</v>
      </c>
      <c r="L72" s="97">
        <f t="shared" si="39"/>
        <v>289.42756987500002</v>
      </c>
      <c r="M72" s="97">
        <f t="shared" si="40"/>
        <v>220.67236848758887</v>
      </c>
      <c r="N72" s="97">
        <f t="shared" si="40"/>
        <v>293.81658051437392</v>
      </c>
      <c r="O72" s="97">
        <f t="shared" si="41"/>
        <v>220.67236848758884</v>
      </c>
      <c r="P72" s="97">
        <f t="shared" si="41"/>
        <v>293.81658051437392</v>
      </c>
      <c r="Q72" s="590"/>
      <c r="R72" s="590"/>
      <c r="S72" s="590"/>
      <c r="T72" s="590"/>
    </row>
    <row r="73" spans="1:20">
      <c r="A73" s="433"/>
      <c r="B73" s="433" t="s">
        <v>203</v>
      </c>
      <c r="C73" s="97">
        <f t="shared" si="33"/>
        <v>79.378869375000008</v>
      </c>
      <c r="D73" s="97">
        <f t="shared" si="34"/>
        <v>91.591003125</v>
      </c>
      <c r="E73" s="97">
        <f t="shared" si="35"/>
        <v>80.582606470186946</v>
      </c>
      <c r="F73" s="97">
        <f t="shared" si="36"/>
        <v>92.979930542523405</v>
      </c>
      <c r="G73" s="97">
        <f t="shared" si="37"/>
        <v>80.582606470186931</v>
      </c>
      <c r="H73" s="97">
        <f t="shared" si="38"/>
        <v>92.979930542523391</v>
      </c>
      <c r="I73" s="97"/>
      <c r="J73" s="433" t="s">
        <v>203</v>
      </c>
      <c r="K73" s="97">
        <f t="shared" si="39"/>
        <v>86.706149624999995</v>
      </c>
      <c r="L73" s="97">
        <f t="shared" si="39"/>
        <v>157.53652537500002</v>
      </c>
      <c r="M73" s="97">
        <f t="shared" si="40"/>
        <v>88.021000913588821</v>
      </c>
      <c r="N73" s="97">
        <f t="shared" si="40"/>
        <v>159.92548053314025</v>
      </c>
      <c r="O73" s="97">
        <f t="shared" si="41"/>
        <v>88.021000913588807</v>
      </c>
      <c r="P73" s="97">
        <f t="shared" si="41"/>
        <v>159.92548053314025</v>
      </c>
      <c r="Q73" s="433"/>
      <c r="R73" s="433"/>
      <c r="S73" s="433"/>
      <c r="T73" s="433"/>
    </row>
    <row r="74" spans="1:20">
      <c r="A74" s="433"/>
      <c r="B74" s="433" t="s">
        <v>204</v>
      </c>
      <c r="C74" s="97">
        <f t="shared" si="33"/>
        <v>86.706149624999995</v>
      </c>
      <c r="D74" s="97">
        <f t="shared" si="34"/>
        <v>98.918283375000001</v>
      </c>
      <c r="E74" s="97">
        <f t="shared" si="35"/>
        <v>88.021000913588821</v>
      </c>
      <c r="F74" s="97">
        <f t="shared" si="36"/>
        <v>100.41832498592527</v>
      </c>
      <c r="G74" s="97">
        <f t="shared" si="37"/>
        <v>88.021000913588807</v>
      </c>
      <c r="H74" s="97">
        <f t="shared" si="38"/>
        <v>100.41832498592525</v>
      </c>
      <c r="I74" s="97"/>
      <c r="J74" s="433" t="s">
        <v>204</v>
      </c>
      <c r="K74" s="97">
        <f t="shared" si="39"/>
        <v>127.00619100000002</v>
      </c>
      <c r="L74" s="97">
        <f t="shared" si="39"/>
        <v>233.25175462500002</v>
      </c>
      <c r="M74" s="97">
        <f t="shared" si="40"/>
        <v>128.93217035229912</v>
      </c>
      <c r="N74" s="97">
        <f t="shared" si="40"/>
        <v>236.7888897816263</v>
      </c>
      <c r="O74" s="97">
        <f t="shared" si="41"/>
        <v>128.9321703522991</v>
      </c>
      <c r="P74" s="97">
        <f t="shared" si="41"/>
        <v>236.78888978162624</v>
      </c>
      <c r="Q74" s="433"/>
      <c r="R74" s="433"/>
      <c r="S74" s="433"/>
      <c r="T74" s="433"/>
    </row>
    <row r="75" spans="1:20">
      <c r="A75" s="433"/>
      <c r="B75" s="433" t="s">
        <v>205</v>
      </c>
      <c r="C75" s="97">
        <f t="shared" si="33"/>
        <v>234.47296800000001</v>
      </c>
      <c r="D75" s="97">
        <f t="shared" si="34"/>
        <v>119.67891075000001</v>
      </c>
      <c r="E75" s="97">
        <f t="shared" si="35"/>
        <v>238.02862218885991</v>
      </c>
      <c r="F75" s="97">
        <f t="shared" si="36"/>
        <v>121.49377590889725</v>
      </c>
      <c r="G75" s="97">
        <f t="shared" si="37"/>
        <v>238.02862218885986</v>
      </c>
      <c r="H75" s="97">
        <f t="shared" si="38"/>
        <v>121.49377590889723</v>
      </c>
      <c r="I75" s="97"/>
      <c r="J75" s="433" t="s">
        <v>205</v>
      </c>
      <c r="K75" s="97">
        <f t="shared" si="39"/>
        <v>273.55179600000002</v>
      </c>
      <c r="L75" s="97">
        <f t="shared" si="39"/>
        <v>232.03054125</v>
      </c>
      <c r="M75" s="97">
        <f t="shared" si="40"/>
        <v>277.70005922033653</v>
      </c>
      <c r="N75" s="97">
        <f t="shared" si="40"/>
        <v>235.54915737439262</v>
      </c>
      <c r="O75" s="97">
        <f t="shared" si="41"/>
        <v>277.70005922033653</v>
      </c>
      <c r="P75" s="97">
        <f t="shared" si="41"/>
        <v>235.54915737439259</v>
      </c>
      <c r="Q75" s="433"/>
      <c r="R75" s="433"/>
      <c r="S75" s="433"/>
      <c r="T75" s="433"/>
    </row>
    <row r="76" spans="1:20">
      <c r="A76" s="433"/>
      <c r="B76" s="433" t="s">
        <v>206</v>
      </c>
      <c r="C76" s="97">
        <f t="shared" si="33"/>
        <v>119.67891075000001</v>
      </c>
      <c r="D76" s="97">
        <f t="shared" si="34"/>
        <v>118.457697375</v>
      </c>
      <c r="E76" s="97">
        <f t="shared" si="35"/>
        <v>121.49377590889725</v>
      </c>
      <c r="F76" s="97">
        <f t="shared" si="36"/>
        <v>120.25404350166359</v>
      </c>
      <c r="G76" s="97">
        <f t="shared" si="37"/>
        <v>121.49377590889723</v>
      </c>
      <c r="H76" s="97">
        <f t="shared" si="38"/>
        <v>120.25404350166357</v>
      </c>
      <c r="I76" s="97"/>
      <c r="J76" s="433" t="s">
        <v>206</v>
      </c>
      <c r="K76" s="97">
        <f t="shared" si="39"/>
        <v>103.80313687500001</v>
      </c>
      <c r="L76" s="97">
        <f t="shared" si="39"/>
        <v>178.29715275000001</v>
      </c>
      <c r="M76" s="97">
        <f t="shared" si="40"/>
        <v>105.37725461485985</v>
      </c>
      <c r="N76" s="97">
        <f t="shared" si="40"/>
        <v>181.00093145611223</v>
      </c>
      <c r="O76" s="97">
        <f t="shared" si="41"/>
        <v>105.37725461485984</v>
      </c>
      <c r="P76" s="97">
        <f t="shared" si="41"/>
        <v>181.0009314561122</v>
      </c>
      <c r="Q76" s="433"/>
      <c r="R76" s="433"/>
      <c r="S76" s="433"/>
      <c r="T76" s="433"/>
    </row>
    <row r="77" spans="1:20">
      <c r="A77" s="433"/>
      <c r="B77" s="433" t="s">
        <v>207</v>
      </c>
      <c r="C77" s="97">
        <f t="shared" si="33"/>
        <v>128.22740437500002</v>
      </c>
      <c r="D77" s="97">
        <f t="shared" si="34"/>
        <v>135.55468462499999</v>
      </c>
      <c r="E77" s="97">
        <f t="shared" si="35"/>
        <v>130.17190275953277</v>
      </c>
      <c r="F77" s="97">
        <f t="shared" si="36"/>
        <v>137.61029720293462</v>
      </c>
      <c r="G77" s="97">
        <f t="shared" si="37"/>
        <v>130.17190275953274</v>
      </c>
      <c r="H77" s="97">
        <f t="shared" si="38"/>
        <v>137.61029720293462</v>
      </c>
      <c r="I77" s="97"/>
      <c r="J77" s="433" t="s">
        <v>207</v>
      </c>
      <c r="K77" s="97">
        <f t="shared" si="39"/>
        <v>146.54560499999999</v>
      </c>
      <c r="L77" s="97">
        <f t="shared" si="39"/>
        <v>293.09120999999999</v>
      </c>
      <c r="M77" s="97">
        <f t="shared" si="40"/>
        <v>148.76788886803743</v>
      </c>
      <c r="N77" s="97">
        <f t="shared" si="40"/>
        <v>297.53577773607486</v>
      </c>
      <c r="O77" s="97">
        <f t="shared" si="41"/>
        <v>148.76788886803743</v>
      </c>
      <c r="P77" s="97">
        <f t="shared" si="41"/>
        <v>297.53577773607486</v>
      </c>
      <c r="Q77" s="433"/>
      <c r="R77" s="433"/>
      <c r="S77" s="433"/>
      <c r="T77" s="433"/>
    </row>
    <row r="78" spans="1:20">
      <c r="A78" s="433"/>
      <c r="B78" s="433" t="s">
        <v>208</v>
      </c>
      <c r="C78" s="97">
        <f t="shared" si="33"/>
        <v>72.051589125000007</v>
      </c>
      <c r="D78" s="97">
        <f t="shared" si="34"/>
        <v>95.254643250000001</v>
      </c>
      <c r="E78" s="97">
        <f t="shared" si="35"/>
        <v>73.144212026785084</v>
      </c>
      <c r="F78" s="97">
        <f t="shared" si="36"/>
        <v>96.699127764224329</v>
      </c>
      <c r="G78" s="97">
        <f t="shared" si="37"/>
        <v>73.14421202678507</v>
      </c>
      <c r="H78" s="97">
        <f t="shared" si="38"/>
        <v>96.699127764224329</v>
      </c>
      <c r="I78" s="97"/>
      <c r="J78" s="433" t="s">
        <v>208</v>
      </c>
      <c r="K78" s="97">
        <f t="shared" si="39"/>
        <v>81.821296125000003</v>
      </c>
      <c r="L78" s="97">
        <f t="shared" si="39"/>
        <v>191.73049987499999</v>
      </c>
      <c r="M78" s="97">
        <f t="shared" si="40"/>
        <v>83.062071284654238</v>
      </c>
      <c r="N78" s="97">
        <f t="shared" si="40"/>
        <v>194.6379879356823</v>
      </c>
      <c r="O78" s="97">
        <f t="shared" si="41"/>
        <v>83.062071284654223</v>
      </c>
      <c r="P78" s="97">
        <f t="shared" si="41"/>
        <v>194.63798793568228</v>
      </c>
      <c r="Q78" s="433"/>
      <c r="R78" s="433"/>
      <c r="S78" s="433"/>
      <c r="T78" s="433"/>
    </row>
    <row r="79" spans="1:20">
      <c r="A79" s="433"/>
      <c r="B79" s="433" t="s">
        <v>198</v>
      </c>
      <c r="C79" s="147">
        <f t="shared" ref="C79:H79" si="42">SUMPRODUCT(C69:C78,$U$22:$U$31)</f>
        <v>184.83219992882593</v>
      </c>
      <c r="D79" s="147">
        <f t="shared" si="42"/>
        <v>122.88125074064479</v>
      </c>
      <c r="E79" s="147">
        <f t="shared" si="42"/>
        <v>187.63507904755286</v>
      </c>
      <c r="F79" s="147">
        <f t="shared" si="42"/>
        <v>124.7446776322612</v>
      </c>
      <c r="G79" s="147">
        <f t="shared" si="42"/>
        <v>187.63507904755278</v>
      </c>
      <c r="H79" s="147">
        <f t="shared" si="42"/>
        <v>124.74467763226119</v>
      </c>
      <c r="I79" s="147"/>
      <c r="J79" s="433" t="s">
        <v>198</v>
      </c>
      <c r="K79" s="147">
        <f t="shared" ref="K79:P79" si="43">SUMPRODUCT(K69:K78,$AC$22:$AC$31)</f>
        <v>199.84678807567636</v>
      </c>
      <c r="L79" s="147">
        <f t="shared" si="43"/>
        <v>287.30345243274206</v>
      </c>
      <c r="M79" s="147">
        <f t="shared" si="43"/>
        <v>202.87735520336111</v>
      </c>
      <c r="N79" s="147">
        <f t="shared" si="43"/>
        <v>291.66025199403049</v>
      </c>
      <c r="O79" s="147">
        <f t="shared" si="43"/>
        <v>202.87735520336108</v>
      </c>
      <c r="P79" s="147">
        <f t="shared" si="43"/>
        <v>291.66025199403043</v>
      </c>
      <c r="Q79" s="433"/>
      <c r="R79" s="433"/>
      <c r="S79" s="433"/>
      <c r="T79" s="433"/>
    </row>
    <row r="80" spans="1:20">
      <c r="A80" s="433"/>
      <c r="B80" s="585"/>
      <c r="C80" s="97"/>
      <c r="D80" s="97"/>
      <c r="E80" s="148"/>
      <c r="F80" s="591"/>
      <c r="G80" s="593"/>
      <c r="H80" s="593"/>
      <c r="I80" s="593"/>
      <c r="J80" s="585"/>
      <c r="K80" s="97"/>
      <c r="L80" s="97"/>
      <c r="M80" s="148"/>
      <c r="N80" s="591"/>
      <c r="O80" s="593"/>
      <c r="P80" s="593"/>
      <c r="Q80" s="433"/>
      <c r="R80" s="433"/>
      <c r="S80" s="433"/>
      <c r="T80" s="433"/>
    </row>
    <row r="81" spans="1:20">
      <c r="A81" s="433"/>
      <c r="B81" s="585"/>
      <c r="C81" s="97"/>
      <c r="D81" s="97"/>
      <c r="E81" s="148"/>
      <c r="F81" s="97"/>
      <c r="G81" s="593"/>
      <c r="H81" s="593"/>
      <c r="I81" s="593"/>
      <c r="J81" s="585"/>
      <c r="K81" s="97"/>
      <c r="L81" s="97"/>
      <c r="M81" s="148"/>
      <c r="N81" s="97"/>
      <c r="O81" s="593"/>
      <c r="P81" s="593"/>
      <c r="Q81" s="433"/>
      <c r="R81" s="433"/>
      <c r="S81" s="433"/>
      <c r="T81" s="433"/>
    </row>
    <row r="82" spans="1:20">
      <c r="A82" s="433"/>
      <c r="B82" s="585"/>
      <c r="C82" s="588" t="s">
        <v>222</v>
      </c>
      <c r="D82" s="588"/>
      <c r="E82" s="588"/>
      <c r="F82" s="588"/>
      <c r="G82" s="588"/>
      <c r="H82" s="588"/>
      <c r="I82" s="433"/>
      <c r="J82" s="585"/>
      <c r="K82" s="588" t="s">
        <v>224</v>
      </c>
      <c r="L82" s="588"/>
      <c r="M82" s="588"/>
      <c r="N82" s="588"/>
      <c r="O82" s="588"/>
      <c r="P82" s="588"/>
      <c r="Q82" s="433"/>
      <c r="R82" s="433"/>
      <c r="S82" s="433"/>
      <c r="T82" s="433"/>
    </row>
    <row r="83" spans="1:20">
      <c r="A83" s="433"/>
      <c r="B83" s="585"/>
      <c r="C83" s="392">
        <f>$C$27</f>
        <v>45658</v>
      </c>
      <c r="D83" s="393"/>
      <c r="E83" s="392">
        <f>$D$27</f>
        <v>45717</v>
      </c>
      <c r="F83" s="393"/>
      <c r="G83" s="394" t="str">
        <f>$E$21</f>
        <v>Proposed</v>
      </c>
      <c r="H83" s="394"/>
      <c r="I83" s="169"/>
      <c r="J83" s="585"/>
      <c r="K83" s="392">
        <f>$C$27</f>
        <v>45658</v>
      </c>
      <c r="L83" s="393"/>
      <c r="M83" s="392">
        <f>$D$21</f>
        <v>45717</v>
      </c>
      <c r="N83" s="393"/>
      <c r="O83" s="394" t="str">
        <f>$E$21</f>
        <v>Proposed</v>
      </c>
      <c r="P83" s="394"/>
      <c r="Q83" s="433"/>
      <c r="R83" s="433"/>
      <c r="S83" s="433"/>
      <c r="T83" s="433"/>
    </row>
    <row r="84" spans="1:20">
      <c r="A84" s="433"/>
      <c r="B84" s="585"/>
      <c r="C84" s="97" t="s">
        <v>147</v>
      </c>
      <c r="D84" s="97" t="s">
        <v>148</v>
      </c>
      <c r="E84" s="97" t="s">
        <v>147</v>
      </c>
      <c r="F84" s="97" t="s">
        <v>148</v>
      </c>
      <c r="G84" s="97" t="s">
        <v>147</v>
      </c>
      <c r="H84" s="97" t="s">
        <v>148</v>
      </c>
      <c r="I84" s="97"/>
      <c r="J84" s="585"/>
      <c r="K84" s="97" t="s">
        <v>147</v>
      </c>
      <c r="L84" s="97" t="s">
        <v>148</v>
      </c>
      <c r="M84" s="97" t="s">
        <v>147</v>
      </c>
      <c r="N84" s="97" t="s">
        <v>148</v>
      </c>
      <c r="O84" s="97" t="s">
        <v>147</v>
      </c>
      <c r="P84" s="97" t="s">
        <v>148</v>
      </c>
      <c r="Q84" s="433"/>
      <c r="R84" s="433"/>
      <c r="S84" s="433"/>
      <c r="T84" s="433"/>
    </row>
    <row r="85" spans="1:20">
      <c r="A85" s="433"/>
      <c r="B85" s="433" t="s">
        <v>199</v>
      </c>
      <c r="C85" s="97">
        <f>C$28*I22</f>
        <v>100.83228468749999</v>
      </c>
      <c r="D85" s="97">
        <f>C$28*J22</f>
        <v>82.159639374999998</v>
      </c>
      <c r="E85" s="97">
        <f>D$28*I22</f>
        <v>102.50988117591531</v>
      </c>
      <c r="F85" s="97">
        <f>D$28*J22</f>
        <v>83.526569847042111</v>
      </c>
      <c r="G85" s="97">
        <f>E$28*I22</f>
        <v>102.5098811759153</v>
      </c>
      <c r="H85" s="97">
        <f>E$28*J22</f>
        <v>83.526569847042097</v>
      </c>
      <c r="I85" s="97"/>
      <c r="J85" s="433" t="s">
        <v>199</v>
      </c>
      <c r="K85" s="97">
        <f>$C$28*M22</f>
        <v>113.52968349999999</v>
      </c>
      <c r="L85" s="97">
        <f>$C$28*N22</f>
        <v>194.19551125000001</v>
      </c>
      <c r="M85" s="97">
        <f>$D$28*M22</f>
        <v>115.41853287954909</v>
      </c>
      <c r="N85" s="97">
        <f>$D$28*N22</f>
        <v>197.42643782028136</v>
      </c>
      <c r="O85" s="97">
        <f>$E$28*M22</f>
        <v>115.41853287954906</v>
      </c>
      <c r="P85" s="97">
        <f>$E$28*N22</f>
        <v>197.42643782028131</v>
      </c>
      <c r="Q85" s="433"/>
      <c r="R85" s="433"/>
      <c r="S85" s="433"/>
      <c r="T85" s="433"/>
    </row>
    <row r="86" spans="1:20">
      <c r="A86" s="433"/>
      <c r="B86" s="433" t="s">
        <v>200</v>
      </c>
      <c r="C86" s="97">
        <f t="shared" ref="C86:C94" si="44">C$28*I23</f>
        <v>73.196769625000002</v>
      </c>
      <c r="D86" s="97">
        <f t="shared" ref="D86:D94" si="45">C$28*J23</f>
        <v>82.159639374999998</v>
      </c>
      <c r="E86" s="97">
        <f t="shared" ref="E86:E94" si="46">D$28*I23</f>
        <v>74.414580409182975</v>
      </c>
      <c r="F86" s="97">
        <f t="shared" ref="F86:F94" si="47">D$28*J23</f>
        <v>83.526569847042111</v>
      </c>
      <c r="G86" s="97">
        <f t="shared" ref="G86:G94" si="48">E$28*I23</f>
        <v>74.41458040918296</v>
      </c>
      <c r="H86" s="97">
        <f t="shared" ref="H86:H94" si="49">E$28*J23</f>
        <v>83.526569847042097</v>
      </c>
      <c r="I86" s="97"/>
      <c r="J86" s="433" t="s">
        <v>200</v>
      </c>
      <c r="K86" s="97">
        <f t="shared" ref="K86:L94" si="50">$C$28*M23</f>
        <v>63.486994062500003</v>
      </c>
      <c r="L86" s="97">
        <f t="shared" si="50"/>
        <v>194.19551125000001</v>
      </c>
      <c r="M86" s="97">
        <f t="shared" ref="M86:N94" si="51">$D$28*M23</f>
        <v>64.543258518168898</v>
      </c>
      <c r="N86" s="97">
        <f t="shared" si="51"/>
        <v>197.42643782028136</v>
      </c>
      <c r="O86" s="97">
        <f t="shared" ref="O86:P94" si="52">$E$28*M23</f>
        <v>64.543258518168884</v>
      </c>
      <c r="P86" s="97">
        <f t="shared" si="52"/>
        <v>197.42643782028131</v>
      </c>
      <c r="Q86" s="433"/>
      <c r="R86" s="433"/>
      <c r="S86" s="433"/>
      <c r="T86" s="433"/>
    </row>
    <row r="87" spans="1:20">
      <c r="A87" s="433"/>
      <c r="B87" s="433" t="s">
        <v>201</v>
      </c>
      <c r="C87" s="97">
        <f t="shared" si="44"/>
        <v>132.20232881249999</v>
      </c>
      <c r="D87" s="97">
        <f t="shared" si="45"/>
        <v>77.678204500000007</v>
      </c>
      <c r="E87" s="97">
        <f t="shared" si="46"/>
        <v>134.40184420842229</v>
      </c>
      <c r="F87" s="97">
        <f t="shared" si="47"/>
        <v>78.970575128112543</v>
      </c>
      <c r="G87" s="97">
        <f t="shared" si="48"/>
        <v>134.40184420842226</v>
      </c>
      <c r="H87" s="97">
        <f t="shared" si="49"/>
        <v>78.970575128112529</v>
      </c>
      <c r="I87" s="97"/>
      <c r="J87" s="433" t="s">
        <v>201</v>
      </c>
      <c r="K87" s="97">
        <f t="shared" si="50"/>
        <v>148.6342566875</v>
      </c>
      <c r="L87" s="97">
        <f t="shared" si="50"/>
        <v>199.42385193749999</v>
      </c>
      <c r="M87" s="97">
        <f t="shared" si="51"/>
        <v>151.10715817783071</v>
      </c>
      <c r="N87" s="97">
        <f t="shared" si="51"/>
        <v>202.74176499236583</v>
      </c>
      <c r="O87" s="97">
        <f t="shared" si="52"/>
        <v>151.10715817783068</v>
      </c>
      <c r="P87" s="97">
        <f t="shared" si="52"/>
        <v>202.7417649923658</v>
      </c>
      <c r="Q87" s="433"/>
      <c r="R87" s="433"/>
      <c r="S87" s="433"/>
      <c r="T87" s="433"/>
    </row>
    <row r="88" spans="1:20">
      <c r="A88" s="433"/>
      <c r="B88" s="433" t="s">
        <v>202</v>
      </c>
      <c r="C88" s="97">
        <f t="shared" si="44"/>
        <v>112.035871875</v>
      </c>
      <c r="D88" s="97">
        <f t="shared" si="45"/>
        <v>76.184392875</v>
      </c>
      <c r="E88" s="97">
        <f t="shared" si="46"/>
        <v>113.89986797323924</v>
      </c>
      <c r="F88" s="97">
        <f t="shared" si="47"/>
        <v>77.451910221802677</v>
      </c>
      <c r="G88" s="97">
        <f t="shared" si="48"/>
        <v>113.89986797323921</v>
      </c>
      <c r="H88" s="97">
        <f t="shared" si="49"/>
        <v>77.451910221802663</v>
      </c>
      <c r="I88" s="97"/>
      <c r="J88" s="433" t="s">
        <v>202</v>
      </c>
      <c r="K88" s="97">
        <f t="shared" si="50"/>
        <v>132.949234625</v>
      </c>
      <c r="L88" s="97">
        <f t="shared" si="50"/>
        <v>177.01667756249998</v>
      </c>
      <c r="M88" s="97">
        <f t="shared" si="51"/>
        <v>135.16117666157723</v>
      </c>
      <c r="N88" s="97">
        <f t="shared" si="51"/>
        <v>179.961791397718</v>
      </c>
      <c r="O88" s="97">
        <f t="shared" si="52"/>
        <v>135.1611766615772</v>
      </c>
      <c r="P88" s="97">
        <f t="shared" si="52"/>
        <v>179.96179139771795</v>
      </c>
      <c r="Q88" s="433"/>
      <c r="R88" s="433"/>
      <c r="S88" s="433"/>
      <c r="T88" s="433"/>
    </row>
    <row r="89" spans="1:20">
      <c r="A89" s="433"/>
      <c r="B89" s="433" t="s">
        <v>203</v>
      </c>
      <c r="C89" s="97">
        <f t="shared" si="44"/>
        <v>48.548877812500002</v>
      </c>
      <c r="D89" s="97">
        <f t="shared" si="45"/>
        <v>56.017935937499999</v>
      </c>
      <c r="E89" s="97">
        <f t="shared" si="46"/>
        <v>49.356609455070341</v>
      </c>
      <c r="F89" s="97">
        <f t="shared" si="47"/>
        <v>56.949933986619619</v>
      </c>
      <c r="G89" s="97">
        <f t="shared" si="48"/>
        <v>49.356609455070327</v>
      </c>
      <c r="H89" s="97">
        <f t="shared" si="49"/>
        <v>56.949933986619605</v>
      </c>
      <c r="I89" s="97"/>
      <c r="J89" s="433" t="s">
        <v>203</v>
      </c>
      <c r="K89" s="97">
        <f t="shared" si="50"/>
        <v>53.030312687499993</v>
      </c>
      <c r="L89" s="97">
        <f t="shared" si="50"/>
        <v>96.350849812500002</v>
      </c>
      <c r="M89" s="97">
        <f t="shared" si="51"/>
        <v>53.912604173999902</v>
      </c>
      <c r="N89" s="97">
        <f t="shared" si="51"/>
        <v>97.953886456985757</v>
      </c>
      <c r="O89" s="97">
        <f t="shared" si="52"/>
        <v>53.912604173999895</v>
      </c>
      <c r="P89" s="97">
        <f t="shared" si="52"/>
        <v>97.953886456985728</v>
      </c>
      <c r="Q89" s="433"/>
      <c r="R89" s="433"/>
      <c r="S89" s="433"/>
      <c r="T89" s="433"/>
    </row>
    <row r="90" spans="1:20">
      <c r="A90" s="433"/>
      <c r="B90" s="433" t="s">
        <v>204</v>
      </c>
      <c r="C90" s="97">
        <f t="shared" si="44"/>
        <v>53.030312687499993</v>
      </c>
      <c r="D90" s="97">
        <f t="shared" si="45"/>
        <v>60.499370812499997</v>
      </c>
      <c r="E90" s="97">
        <f t="shared" si="46"/>
        <v>53.912604173999902</v>
      </c>
      <c r="F90" s="97">
        <f t="shared" si="47"/>
        <v>61.505928705549188</v>
      </c>
      <c r="G90" s="97">
        <f t="shared" si="48"/>
        <v>53.912604173999895</v>
      </c>
      <c r="H90" s="97">
        <f t="shared" si="49"/>
        <v>61.505928705549174</v>
      </c>
      <c r="I90" s="97"/>
      <c r="J90" s="433" t="s">
        <v>204</v>
      </c>
      <c r="K90" s="97">
        <f t="shared" si="50"/>
        <v>77.678204500000007</v>
      </c>
      <c r="L90" s="97">
        <f t="shared" si="50"/>
        <v>142.6590101875</v>
      </c>
      <c r="M90" s="97">
        <f t="shared" si="51"/>
        <v>78.970575128112543</v>
      </c>
      <c r="N90" s="97">
        <f t="shared" si="51"/>
        <v>145.03249855259131</v>
      </c>
      <c r="O90" s="97">
        <f t="shared" si="52"/>
        <v>78.970575128112529</v>
      </c>
      <c r="P90" s="97">
        <f t="shared" si="52"/>
        <v>145.03249855259128</v>
      </c>
      <c r="Q90" s="433"/>
      <c r="R90" s="433"/>
      <c r="S90" s="433"/>
      <c r="T90" s="433"/>
    </row>
    <row r="91" spans="1:20">
      <c r="A91" s="433"/>
      <c r="B91" s="433" t="s">
        <v>205</v>
      </c>
      <c r="C91" s="97">
        <f t="shared" si="44"/>
        <v>143.40591599999999</v>
      </c>
      <c r="D91" s="97">
        <f t="shared" si="45"/>
        <v>73.196769625000002</v>
      </c>
      <c r="E91" s="97">
        <f t="shared" si="46"/>
        <v>145.79183100574622</v>
      </c>
      <c r="F91" s="97">
        <f t="shared" si="47"/>
        <v>74.414580409182975</v>
      </c>
      <c r="G91" s="97">
        <f t="shared" si="48"/>
        <v>145.79183100574619</v>
      </c>
      <c r="H91" s="97">
        <f t="shared" si="49"/>
        <v>74.41458040918296</v>
      </c>
      <c r="I91" s="97"/>
      <c r="J91" s="433" t="s">
        <v>205</v>
      </c>
      <c r="K91" s="97">
        <f t="shared" si="50"/>
        <v>167.30690199999998</v>
      </c>
      <c r="L91" s="97">
        <f t="shared" si="50"/>
        <v>141.91210437499998</v>
      </c>
      <c r="M91" s="97">
        <f t="shared" si="51"/>
        <v>170.09046950670393</v>
      </c>
      <c r="N91" s="97">
        <f t="shared" si="51"/>
        <v>144.27316609943637</v>
      </c>
      <c r="O91" s="97">
        <f t="shared" si="52"/>
        <v>170.0904695067039</v>
      </c>
      <c r="P91" s="97">
        <f t="shared" si="52"/>
        <v>144.27316609943634</v>
      </c>
      <c r="Q91" s="433"/>
      <c r="R91" s="433"/>
      <c r="S91" s="433"/>
      <c r="T91" s="433"/>
    </row>
    <row r="92" spans="1:20">
      <c r="A92" s="433"/>
      <c r="B92" s="433" t="s">
        <v>206</v>
      </c>
      <c r="C92" s="97">
        <f t="shared" si="44"/>
        <v>73.196769625000002</v>
      </c>
      <c r="D92" s="97">
        <f t="shared" si="45"/>
        <v>72.449863812499999</v>
      </c>
      <c r="E92" s="97">
        <f t="shared" si="46"/>
        <v>74.414580409182975</v>
      </c>
      <c r="F92" s="97">
        <f t="shared" si="47"/>
        <v>73.655247956028035</v>
      </c>
      <c r="G92" s="97">
        <f t="shared" si="48"/>
        <v>74.41458040918296</v>
      </c>
      <c r="H92" s="97">
        <f t="shared" si="49"/>
        <v>73.65524795602802</v>
      </c>
      <c r="I92" s="97"/>
      <c r="J92" s="433" t="s">
        <v>206</v>
      </c>
      <c r="K92" s="97">
        <f t="shared" si="50"/>
        <v>63.486994062500003</v>
      </c>
      <c r="L92" s="97">
        <f t="shared" si="50"/>
        <v>109.048248625</v>
      </c>
      <c r="M92" s="97">
        <f t="shared" si="51"/>
        <v>64.543258518168898</v>
      </c>
      <c r="N92" s="97">
        <f t="shared" si="51"/>
        <v>110.86253816061952</v>
      </c>
      <c r="O92" s="97">
        <f t="shared" si="52"/>
        <v>64.543258518168884</v>
      </c>
      <c r="P92" s="97">
        <f t="shared" si="52"/>
        <v>110.86253816061951</v>
      </c>
      <c r="Q92" s="433"/>
      <c r="R92" s="433"/>
      <c r="S92" s="433"/>
      <c r="T92" s="433"/>
    </row>
    <row r="93" spans="1:20">
      <c r="A93" s="433"/>
      <c r="B93" s="433" t="s">
        <v>207</v>
      </c>
      <c r="C93" s="97">
        <f t="shared" si="44"/>
        <v>78.425110312499996</v>
      </c>
      <c r="D93" s="97">
        <f t="shared" si="45"/>
        <v>82.906545187500001</v>
      </c>
      <c r="E93" s="97">
        <f t="shared" si="46"/>
        <v>79.729907581267469</v>
      </c>
      <c r="F93" s="97">
        <f t="shared" si="47"/>
        <v>84.285902300197037</v>
      </c>
      <c r="G93" s="97">
        <f t="shared" si="48"/>
        <v>79.729907581267454</v>
      </c>
      <c r="H93" s="97">
        <f t="shared" si="49"/>
        <v>84.285902300197023</v>
      </c>
      <c r="I93" s="97"/>
      <c r="J93" s="433" t="s">
        <v>207</v>
      </c>
      <c r="K93" s="97">
        <f t="shared" si="50"/>
        <v>89.628697500000001</v>
      </c>
      <c r="L93" s="97">
        <f t="shared" si="50"/>
        <v>179.257395</v>
      </c>
      <c r="M93" s="97">
        <f t="shared" si="51"/>
        <v>91.119894378591397</v>
      </c>
      <c r="N93" s="97">
        <f t="shared" si="51"/>
        <v>182.23978875718279</v>
      </c>
      <c r="O93" s="97">
        <f t="shared" si="52"/>
        <v>91.119894378591368</v>
      </c>
      <c r="P93" s="97">
        <f t="shared" si="52"/>
        <v>182.23978875718274</v>
      </c>
      <c r="Q93" s="433"/>
      <c r="R93" s="433"/>
      <c r="S93" s="433"/>
      <c r="T93" s="433"/>
    </row>
    <row r="94" spans="1:20">
      <c r="A94" s="433"/>
      <c r="B94" s="433" t="s">
        <v>208</v>
      </c>
      <c r="C94" s="97">
        <f t="shared" si="44"/>
        <v>44.067442937500005</v>
      </c>
      <c r="D94" s="97">
        <f t="shared" si="45"/>
        <v>58.258653374999994</v>
      </c>
      <c r="E94" s="97">
        <f t="shared" si="46"/>
        <v>44.800614736140773</v>
      </c>
      <c r="F94" s="97">
        <f t="shared" si="47"/>
        <v>59.227931346084404</v>
      </c>
      <c r="G94" s="97">
        <f t="shared" si="48"/>
        <v>44.800614736140759</v>
      </c>
      <c r="H94" s="97">
        <f t="shared" si="49"/>
        <v>59.227931346084389</v>
      </c>
      <c r="I94" s="97"/>
      <c r="J94" s="433" t="s">
        <v>208</v>
      </c>
      <c r="K94" s="97">
        <f t="shared" si="50"/>
        <v>50.042689437500002</v>
      </c>
      <c r="L94" s="97">
        <f t="shared" si="50"/>
        <v>117.26421256249999</v>
      </c>
      <c r="M94" s="97">
        <f t="shared" si="51"/>
        <v>50.875274361380193</v>
      </c>
      <c r="N94" s="97">
        <f t="shared" si="51"/>
        <v>119.21519514532373</v>
      </c>
      <c r="O94" s="97">
        <f t="shared" si="52"/>
        <v>50.875274361380185</v>
      </c>
      <c r="P94" s="97">
        <f t="shared" si="52"/>
        <v>119.2151951453237</v>
      </c>
      <c r="Q94" s="433"/>
      <c r="R94" s="433"/>
      <c r="S94" s="433"/>
      <c r="T94" s="433"/>
    </row>
    <row r="95" spans="1:20">
      <c r="A95" s="433"/>
      <c r="B95" s="433" t="s">
        <v>198</v>
      </c>
      <c r="C95" s="147">
        <f t="shared" ref="C95:H95" si="53">SUMPRODUCT(C85:C94,$V$22:$V$31)</f>
        <v>123.81379177706907</v>
      </c>
      <c r="D95" s="147">
        <f t="shared" si="53"/>
        <v>75.657258993596159</v>
      </c>
      <c r="E95" s="147">
        <f t="shared" si="53"/>
        <v>125.87374294197951</v>
      </c>
      <c r="F95" s="147">
        <f t="shared" si="53"/>
        <v>76.916006153834999</v>
      </c>
      <c r="G95" s="147">
        <f t="shared" si="53"/>
        <v>125.87374294197947</v>
      </c>
      <c r="H95" s="147">
        <f t="shared" si="53"/>
        <v>76.916006153834985</v>
      </c>
      <c r="I95" s="147"/>
      <c r="J95" s="433" t="s">
        <v>198</v>
      </c>
      <c r="K95" s="147">
        <f t="shared" ref="K95:P95" si="54">SUMPRODUCT(K85:K94,$AD$22:$AD$31)</f>
        <v>132.71980483814363</v>
      </c>
      <c r="L95" s="147">
        <f t="shared" si="54"/>
        <v>178.15157593921302</v>
      </c>
      <c r="M95" s="147">
        <f t="shared" si="54"/>
        <v>134.9279297381166</v>
      </c>
      <c r="N95" s="147">
        <f t="shared" si="54"/>
        <v>181.11557163887932</v>
      </c>
      <c r="O95" s="147">
        <f t="shared" si="54"/>
        <v>134.9279297381166</v>
      </c>
      <c r="P95" s="147">
        <f t="shared" si="54"/>
        <v>181.11557163887929</v>
      </c>
      <c r="Q95" s="433"/>
      <c r="R95" s="433"/>
      <c r="S95" s="433"/>
      <c r="T95" s="433"/>
    </row>
    <row r="96" spans="1:20">
      <c r="A96" s="433"/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3"/>
      <c r="N96" s="433"/>
      <c r="O96" s="433"/>
      <c r="P96" s="433"/>
      <c r="Q96" s="433"/>
      <c r="R96" s="433"/>
      <c r="S96" s="433"/>
      <c r="T96" s="433"/>
    </row>
    <row r="97" spans="1:20">
      <c r="A97" s="433"/>
      <c r="B97" s="433"/>
      <c r="C97" s="433"/>
      <c r="D97" s="433"/>
      <c r="E97" s="433"/>
      <c r="F97" s="433"/>
      <c r="G97" s="433"/>
      <c r="H97" s="433"/>
      <c r="I97" s="433"/>
      <c r="J97" s="433"/>
      <c r="K97" s="433"/>
      <c r="L97" s="433"/>
      <c r="M97" s="433"/>
      <c r="N97" s="433"/>
      <c r="O97" s="433"/>
      <c r="P97" s="433"/>
      <c r="Q97" s="433"/>
      <c r="R97" s="433"/>
      <c r="S97" s="433"/>
      <c r="T97" s="433"/>
    </row>
    <row r="98" spans="1:20">
      <c r="A98" s="433"/>
      <c r="B98" s="606">
        <f>'Hypothetical Summary'!D3</f>
        <v>500</v>
      </c>
      <c r="C98" s="607" t="s">
        <v>245</v>
      </c>
      <c r="D98" s="588"/>
      <c r="E98" s="588"/>
      <c r="F98" s="588"/>
      <c r="G98" s="588"/>
      <c r="H98" s="588"/>
      <c r="I98" s="433"/>
      <c r="J98" s="606">
        <f>'Hypothetical Summary'!D3</f>
        <v>500</v>
      </c>
      <c r="K98" s="607" t="s">
        <v>254</v>
      </c>
      <c r="L98" s="588"/>
      <c r="M98" s="588"/>
      <c r="N98" s="588"/>
      <c r="O98" s="588"/>
      <c r="P98" s="588"/>
      <c r="Q98" s="433"/>
      <c r="R98" s="433"/>
      <c r="S98" s="433"/>
      <c r="T98" s="433"/>
    </row>
    <row r="99" spans="1:20">
      <c r="A99" s="433"/>
      <c r="B99" s="585"/>
      <c r="C99" s="392">
        <f>$C$27</f>
        <v>45658</v>
      </c>
      <c r="D99" s="393"/>
      <c r="E99" s="392">
        <f>$D$27</f>
        <v>45717</v>
      </c>
      <c r="F99" s="393"/>
      <c r="G99" s="394" t="str">
        <f>$E$21</f>
        <v>Proposed</v>
      </c>
      <c r="H99" s="394"/>
      <c r="I99" s="169"/>
      <c r="J99" s="585"/>
      <c r="K99" s="392">
        <f>$C$27</f>
        <v>45658</v>
      </c>
      <c r="L99" s="393"/>
      <c r="M99" s="392">
        <f>$D$21</f>
        <v>45717</v>
      </c>
      <c r="N99" s="393"/>
      <c r="O99" s="394" t="str">
        <f>$E$21</f>
        <v>Proposed</v>
      </c>
      <c r="P99" s="394"/>
      <c r="Q99" s="433"/>
      <c r="R99" s="433"/>
      <c r="S99" s="433"/>
      <c r="T99" s="433"/>
    </row>
    <row r="100" spans="1:20">
      <c r="A100" s="433"/>
      <c r="B100" s="585"/>
      <c r="C100" s="97" t="s">
        <v>147</v>
      </c>
      <c r="D100" s="97" t="s">
        <v>148</v>
      </c>
      <c r="E100" s="97" t="s">
        <v>147</v>
      </c>
      <c r="F100" s="97" t="s">
        <v>148</v>
      </c>
      <c r="G100" s="97" t="s">
        <v>147</v>
      </c>
      <c r="H100" s="97" t="s">
        <v>148</v>
      </c>
      <c r="I100" s="97"/>
      <c r="J100" s="585"/>
      <c r="K100" s="97" t="s">
        <v>147</v>
      </c>
      <c r="L100" s="97" t="s">
        <v>148</v>
      </c>
      <c r="M100" s="97" t="s">
        <v>147</v>
      </c>
      <c r="N100" s="97" t="s">
        <v>148</v>
      </c>
      <c r="O100" s="97" t="s">
        <v>147</v>
      </c>
      <c r="P100" s="97" t="s">
        <v>148</v>
      </c>
      <c r="Q100" s="433"/>
      <c r="R100" s="433"/>
      <c r="S100" s="433"/>
      <c r="T100" s="433"/>
    </row>
    <row r="101" spans="1:20">
      <c r="A101" s="433"/>
      <c r="B101" s="433" t="s">
        <v>199</v>
      </c>
      <c r="C101" s="97">
        <f>$C$22*MIN(I22,$B$98)+IF($B$98-I22&gt;0,$C$23*($B$98-I22))</f>
        <v>209.63965156249998</v>
      </c>
      <c r="D101" s="97">
        <f>$C$22*MIN(J22,$B$98)+IF($B$98-J22&gt;0,$C$23*($B$98-J22))</f>
        <v>217.35175312500002</v>
      </c>
      <c r="E101" s="97">
        <f>$D$22*MIN(I22,$B$98)+IF($B$98-I22&gt;0,$D$23*($B$98-I22))</f>
        <v>212.82931306597735</v>
      </c>
      <c r="F101" s="97">
        <f>$D$22*MIN(J22,$B$98)+IF($B$98-J22&gt;0,$D$23*($B$98-J22))</f>
        <v>220.66741002220206</v>
      </c>
      <c r="G101" s="97">
        <f>$E$22*MIN(I22,$B$98)+IF($B$98-I22&gt;0,$E$23*($B$98-I22))</f>
        <v>212.82931306597732</v>
      </c>
      <c r="H101" s="97">
        <f>$E$22*MIN(J22,$B$98)+IF($B$98-J22&gt;0,$E$23*($B$98-J22))</f>
        <v>220.66741002220203</v>
      </c>
      <c r="I101" s="97"/>
      <c r="J101" s="433" t="s">
        <v>199</v>
      </c>
      <c r="K101" s="97">
        <f t="shared" ref="K101:L103" si="55">$C$22*MIN(M22,$B$98)+IF($B$98-M22&gt;0,$C$23*($B$98-M22))</f>
        <v>204.39542250000002</v>
      </c>
      <c r="L101" s="97">
        <f t="shared" si="55"/>
        <v>200.61</v>
      </c>
      <c r="M101" s="97">
        <f>$D$22*MIN(M22,$B$98)+IF($B$98-M22&gt;0,$D$23*($B$98-M22))</f>
        <v>207.49940713574452</v>
      </c>
      <c r="N101" s="97">
        <f>$D$22*MIN(N22,$B$98)+IF($B$98-N22&gt;0,$D$23*($B$98-N22))</f>
        <v>203.65214081866864</v>
      </c>
      <c r="O101" s="97">
        <f>$E$22*MIN(M22,$B$98)+IF($B$98-M22&gt;0,$E$23*($B$98-M22))</f>
        <v>207.49940713574449</v>
      </c>
      <c r="P101" s="97">
        <f>$E$22*MIN(N22,$B$98)+IF($B$98-N22&gt;0,$E$23*($B$98-N22))</f>
        <v>203.65214081866861</v>
      </c>
      <c r="Q101" s="433"/>
      <c r="R101" s="433"/>
      <c r="S101" s="433"/>
      <c r="T101" s="433"/>
    </row>
    <row r="102" spans="1:20">
      <c r="A102" s="433"/>
      <c r="B102" s="433" t="s">
        <v>200</v>
      </c>
      <c r="C102" s="97">
        <f t="shared" ref="C102:D110" si="56">$C$22*MIN(I23,$B$98)+IF($B$98-I23&gt;0,$C$23*($B$98-I23))</f>
        <v>221.05356187500001</v>
      </c>
      <c r="D102" s="97">
        <f t="shared" si="56"/>
        <v>217.35175312500002</v>
      </c>
      <c r="E102" s="97">
        <f t="shared" ref="E102:F110" si="57">$D$22*MIN(I23,$B$98)+IF($B$98-I23&gt;0,$D$23*($B$98-I23))</f>
        <v>224.42969656118993</v>
      </c>
      <c r="F102" s="97">
        <f t="shared" si="57"/>
        <v>220.66741002220206</v>
      </c>
      <c r="G102" s="97">
        <f t="shared" ref="G102:H110" si="58">$E$22*MIN(I23,$B$98)+IF($B$98-I23&gt;0,$E$23*($B$98-I23))</f>
        <v>224.4296965611899</v>
      </c>
      <c r="H102" s="97">
        <f t="shared" si="58"/>
        <v>220.66741002220203</v>
      </c>
      <c r="I102" s="97"/>
      <c r="J102" s="433" t="s">
        <v>200</v>
      </c>
      <c r="K102" s="97">
        <f t="shared" si="55"/>
        <v>225.0638546875</v>
      </c>
      <c r="L102" s="97">
        <f t="shared" si="55"/>
        <v>200.61</v>
      </c>
      <c r="M102" s="97">
        <f t="shared" ref="M102:N110" si="59">$D$22*MIN(M23,$B$98)+IF($B$98-M23&gt;0,$D$23*($B$98-M23))</f>
        <v>228.50550697842678</v>
      </c>
      <c r="N102" s="97">
        <f t="shared" si="59"/>
        <v>203.65214081866864</v>
      </c>
      <c r="O102" s="97">
        <f t="shared" ref="O102:P110" si="60">$E$22*MIN(M23,$B$98)+IF($B$98-M23&gt;0,$E$23*($B$98-M23))</f>
        <v>228.50550697842675</v>
      </c>
      <c r="P102" s="97">
        <f t="shared" si="60"/>
        <v>203.65214081866861</v>
      </c>
      <c r="Q102" s="433"/>
      <c r="R102" s="433"/>
      <c r="S102" s="433"/>
      <c r="T102" s="433"/>
    </row>
    <row r="103" spans="1:20">
      <c r="A103" s="433"/>
      <c r="B103" s="433" t="s">
        <v>201</v>
      </c>
      <c r="C103" s="97">
        <f t="shared" si="56"/>
        <v>200.61</v>
      </c>
      <c r="D103" s="97">
        <f t="shared" si="56"/>
        <v>219.20265749999999</v>
      </c>
      <c r="E103" s="97">
        <f t="shared" si="57"/>
        <v>203.65214081866864</v>
      </c>
      <c r="F103" s="97">
        <f t="shared" si="57"/>
        <v>222.54855329169601</v>
      </c>
      <c r="G103" s="97">
        <f t="shared" si="58"/>
        <v>203.65214081866861</v>
      </c>
      <c r="H103" s="97">
        <f t="shared" si="58"/>
        <v>222.54855329169595</v>
      </c>
      <c r="I103" s="97"/>
      <c r="J103" s="433" t="s">
        <v>201</v>
      </c>
      <c r="K103" s="97">
        <f t="shared" si="55"/>
        <v>200.61</v>
      </c>
      <c r="L103" s="97">
        <f t="shared" si="55"/>
        <v>200.61</v>
      </c>
      <c r="M103" s="97">
        <f t="shared" si="59"/>
        <v>203.65214081866864</v>
      </c>
      <c r="N103" s="97">
        <f t="shared" si="59"/>
        <v>203.65214081866864</v>
      </c>
      <c r="O103" s="97">
        <f t="shared" si="60"/>
        <v>203.65214081866861</v>
      </c>
      <c r="P103" s="97">
        <f t="shared" si="60"/>
        <v>203.65214081866861</v>
      </c>
      <c r="Q103" s="433"/>
      <c r="R103" s="433"/>
      <c r="S103" s="433"/>
      <c r="T103" s="433"/>
    </row>
    <row r="104" spans="1:20">
      <c r="A104" s="433"/>
      <c r="B104" s="433" t="s">
        <v>202</v>
      </c>
      <c r="C104" s="97">
        <f t="shared" si="56"/>
        <v>205.01239062499999</v>
      </c>
      <c r="D104" s="97">
        <f t="shared" si="56"/>
        <v>219.81962562500001</v>
      </c>
      <c r="E104" s="97">
        <f t="shared" si="57"/>
        <v>208.12645489224252</v>
      </c>
      <c r="F104" s="97">
        <f t="shared" si="57"/>
        <v>223.17560104819398</v>
      </c>
      <c r="G104" s="97">
        <f t="shared" si="58"/>
        <v>208.12645489224249</v>
      </c>
      <c r="H104" s="97">
        <f t="shared" si="58"/>
        <v>223.17560104819395</v>
      </c>
      <c r="I104" s="97"/>
      <c r="J104" s="433" t="s">
        <v>202</v>
      </c>
      <c r="K104" s="97">
        <f t="shared" ref="K104:L110" si="61">$C$22*MIN(M25,$B$98)+IF($B$98-M25&gt;0,$C$23*($B$98-M25))</f>
        <v>200.61</v>
      </c>
      <c r="L104" s="97">
        <f t="shared" si="61"/>
        <v>200.61</v>
      </c>
      <c r="M104" s="97">
        <f t="shared" si="59"/>
        <v>203.65214081866864</v>
      </c>
      <c r="N104" s="97">
        <f t="shared" si="59"/>
        <v>203.65214081866864</v>
      </c>
      <c r="O104" s="97">
        <f t="shared" si="60"/>
        <v>203.65214081866861</v>
      </c>
      <c r="P104" s="97">
        <f t="shared" si="60"/>
        <v>203.65214081866861</v>
      </c>
      <c r="Q104" s="433"/>
      <c r="R104" s="433"/>
      <c r="S104" s="433"/>
      <c r="T104" s="433"/>
    </row>
    <row r="105" spans="1:20">
      <c r="A105" s="433"/>
      <c r="B105" s="433" t="s">
        <v>203</v>
      </c>
      <c r="C105" s="97">
        <f t="shared" si="56"/>
        <v>231.23353593749999</v>
      </c>
      <c r="D105" s="97">
        <f t="shared" si="56"/>
        <v>228.14869531249997</v>
      </c>
      <c r="E105" s="97">
        <f t="shared" si="57"/>
        <v>234.77598454340654</v>
      </c>
      <c r="F105" s="97">
        <f t="shared" si="57"/>
        <v>231.64074576091667</v>
      </c>
      <c r="G105" s="97">
        <f t="shared" si="58"/>
        <v>234.77598454340654</v>
      </c>
      <c r="H105" s="97">
        <f t="shared" si="58"/>
        <v>231.64074576091664</v>
      </c>
      <c r="I105" s="97"/>
      <c r="J105" s="433" t="s">
        <v>203</v>
      </c>
      <c r="K105" s="97">
        <f t="shared" si="61"/>
        <v>229.38263156249999</v>
      </c>
      <c r="L105" s="97">
        <f t="shared" si="61"/>
        <v>211.49055593750001</v>
      </c>
      <c r="M105" s="97">
        <f t="shared" si="59"/>
        <v>232.89484127391262</v>
      </c>
      <c r="N105" s="97">
        <f t="shared" si="59"/>
        <v>214.71045633547126</v>
      </c>
      <c r="O105" s="97">
        <f t="shared" si="60"/>
        <v>232.89484127391262</v>
      </c>
      <c r="P105" s="97">
        <f t="shared" si="60"/>
        <v>214.71045633547126</v>
      </c>
      <c r="Q105" s="433"/>
      <c r="R105" s="433"/>
      <c r="S105" s="433"/>
      <c r="T105" s="433"/>
    </row>
    <row r="106" spans="1:20">
      <c r="A106" s="433"/>
      <c r="B106" s="433" t="s">
        <v>204</v>
      </c>
      <c r="C106" s="97">
        <f t="shared" si="56"/>
        <v>229.38263156249999</v>
      </c>
      <c r="D106" s="97">
        <f t="shared" si="56"/>
        <v>226.2977909375</v>
      </c>
      <c r="E106" s="97">
        <f t="shared" si="57"/>
        <v>232.89484127391262</v>
      </c>
      <c r="F106" s="97">
        <f t="shared" si="57"/>
        <v>229.75960249142273</v>
      </c>
      <c r="G106" s="97">
        <f t="shared" si="58"/>
        <v>232.89484127391262</v>
      </c>
      <c r="H106" s="97">
        <f t="shared" si="58"/>
        <v>229.7596024914227</v>
      </c>
      <c r="I106" s="97"/>
      <c r="J106" s="433" t="s">
        <v>204</v>
      </c>
      <c r="K106" s="97">
        <f t="shared" si="61"/>
        <v>219.20265749999999</v>
      </c>
      <c r="L106" s="97">
        <f t="shared" si="61"/>
        <v>200.61</v>
      </c>
      <c r="M106" s="97">
        <f t="shared" si="59"/>
        <v>222.54855329169601</v>
      </c>
      <c r="N106" s="97">
        <f t="shared" si="59"/>
        <v>203.65214081866864</v>
      </c>
      <c r="O106" s="97">
        <f t="shared" si="60"/>
        <v>222.54855329169595</v>
      </c>
      <c r="P106" s="97">
        <f t="shared" si="60"/>
        <v>203.65214081866861</v>
      </c>
      <c r="Q106" s="433"/>
      <c r="R106" s="433"/>
      <c r="S106" s="433"/>
      <c r="T106" s="433"/>
    </row>
    <row r="107" spans="1:20">
      <c r="A107" s="433"/>
      <c r="B107" s="433" t="s">
        <v>205</v>
      </c>
      <c r="C107" s="97">
        <f t="shared" si="56"/>
        <v>200.61</v>
      </c>
      <c r="D107" s="97">
        <f t="shared" si="56"/>
        <v>221.05356187500001</v>
      </c>
      <c r="E107" s="97">
        <f t="shared" si="57"/>
        <v>203.65214081866864</v>
      </c>
      <c r="F107" s="97">
        <f t="shared" si="57"/>
        <v>224.42969656118993</v>
      </c>
      <c r="G107" s="97">
        <f t="shared" si="58"/>
        <v>203.65214081866861</v>
      </c>
      <c r="H107" s="97">
        <f t="shared" si="58"/>
        <v>224.4296965611899</v>
      </c>
      <c r="I107" s="97"/>
      <c r="J107" s="433" t="s">
        <v>205</v>
      </c>
      <c r="K107" s="97">
        <f t="shared" si="61"/>
        <v>200.61</v>
      </c>
      <c r="L107" s="97">
        <f t="shared" si="61"/>
        <v>200.61</v>
      </c>
      <c r="M107" s="97">
        <f t="shared" si="59"/>
        <v>203.65214081866864</v>
      </c>
      <c r="N107" s="97">
        <f t="shared" si="59"/>
        <v>203.65214081866864</v>
      </c>
      <c r="O107" s="97">
        <f t="shared" si="60"/>
        <v>203.65214081866861</v>
      </c>
      <c r="P107" s="97">
        <f t="shared" si="60"/>
        <v>203.65214081866861</v>
      </c>
      <c r="Q107" s="433"/>
      <c r="R107" s="433"/>
      <c r="S107" s="433"/>
      <c r="T107" s="433"/>
    </row>
    <row r="108" spans="1:20">
      <c r="A108" s="433"/>
      <c r="B108" s="433" t="s">
        <v>206</v>
      </c>
      <c r="C108" s="97">
        <f t="shared" si="56"/>
        <v>221.05356187500001</v>
      </c>
      <c r="D108" s="97">
        <f t="shared" si="56"/>
        <v>221.3620459375</v>
      </c>
      <c r="E108" s="97">
        <f t="shared" si="57"/>
        <v>224.42969656118993</v>
      </c>
      <c r="F108" s="97">
        <f t="shared" si="57"/>
        <v>224.74322043943891</v>
      </c>
      <c r="G108" s="97">
        <f t="shared" si="58"/>
        <v>224.4296965611899</v>
      </c>
      <c r="H108" s="97">
        <f t="shared" si="58"/>
        <v>224.74322043943891</v>
      </c>
      <c r="I108" s="97"/>
      <c r="J108" s="433" t="s">
        <v>206</v>
      </c>
      <c r="K108" s="97">
        <f t="shared" si="61"/>
        <v>225.0638546875</v>
      </c>
      <c r="L108" s="97">
        <f t="shared" si="61"/>
        <v>206.24632687500002</v>
      </c>
      <c r="M108" s="97">
        <f t="shared" si="59"/>
        <v>228.50550697842678</v>
      </c>
      <c r="N108" s="97">
        <f t="shared" si="59"/>
        <v>209.38055040523847</v>
      </c>
      <c r="O108" s="97">
        <f t="shared" si="60"/>
        <v>228.50550697842675</v>
      </c>
      <c r="P108" s="97">
        <f t="shared" si="60"/>
        <v>209.38055040523844</v>
      </c>
      <c r="Q108" s="433"/>
      <c r="R108" s="433"/>
      <c r="S108" s="433"/>
      <c r="T108" s="433"/>
    </row>
    <row r="109" spans="1:20">
      <c r="A109" s="433"/>
      <c r="B109" s="433" t="s">
        <v>207</v>
      </c>
      <c r="C109" s="97">
        <f t="shared" si="56"/>
        <v>218.8941734375</v>
      </c>
      <c r="D109" s="97">
        <f t="shared" si="56"/>
        <v>217.04326906249997</v>
      </c>
      <c r="E109" s="97">
        <f t="shared" si="57"/>
        <v>222.23502941344702</v>
      </c>
      <c r="F109" s="97">
        <f t="shared" si="57"/>
        <v>220.35388614395305</v>
      </c>
      <c r="G109" s="97">
        <f t="shared" si="58"/>
        <v>222.23502941344697</v>
      </c>
      <c r="H109" s="97">
        <f t="shared" si="58"/>
        <v>220.35388614395305</v>
      </c>
      <c r="I109" s="97"/>
      <c r="J109" s="433" t="s">
        <v>207</v>
      </c>
      <c r="K109" s="97">
        <f t="shared" si="61"/>
        <v>214.26691249999999</v>
      </c>
      <c r="L109" s="97">
        <f t="shared" si="61"/>
        <v>200.61</v>
      </c>
      <c r="M109" s="97">
        <f t="shared" si="59"/>
        <v>217.53217123971217</v>
      </c>
      <c r="N109" s="97">
        <f t="shared" si="59"/>
        <v>203.65214081866864</v>
      </c>
      <c r="O109" s="97">
        <f t="shared" si="60"/>
        <v>217.53217123971217</v>
      </c>
      <c r="P109" s="97">
        <f t="shared" si="60"/>
        <v>203.65214081866861</v>
      </c>
      <c r="Q109" s="433"/>
      <c r="R109" s="433"/>
      <c r="S109" s="433"/>
      <c r="T109" s="433"/>
    </row>
    <row r="110" spans="1:20">
      <c r="A110" s="433"/>
      <c r="B110" s="433" t="s">
        <v>208</v>
      </c>
      <c r="C110" s="97">
        <f t="shared" si="56"/>
        <v>233.08444031249996</v>
      </c>
      <c r="D110" s="97">
        <f t="shared" si="56"/>
        <v>227.22324312499995</v>
      </c>
      <c r="E110" s="97">
        <f t="shared" si="57"/>
        <v>236.65712781290048</v>
      </c>
      <c r="F110" s="97">
        <f t="shared" si="57"/>
        <v>230.70017412616968</v>
      </c>
      <c r="G110" s="97">
        <f t="shared" si="58"/>
        <v>236.65712781290046</v>
      </c>
      <c r="H110" s="97">
        <f t="shared" si="58"/>
        <v>230.70017412616968</v>
      </c>
      <c r="I110" s="97"/>
      <c r="J110" s="433" t="s">
        <v>208</v>
      </c>
      <c r="K110" s="97">
        <f t="shared" si="61"/>
        <v>230.61656781249999</v>
      </c>
      <c r="L110" s="97">
        <f t="shared" si="61"/>
        <v>202.85300218750001</v>
      </c>
      <c r="M110" s="97">
        <f t="shared" si="59"/>
        <v>234.14893678690856</v>
      </c>
      <c r="N110" s="97">
        <f t="shared" si="59"/>
        <v>205.93178774449959</v>
      </c>
      <c r="O110" s="97">
        <f t="shared" si="60"/>
        <v>234.14893678690856</v>
      </c>
      <c r="P110" s="97">
        <f t="shared" si="60"/>
        <v>205.93178774449956</v>
      </c>
      <c r="Q110" s="433"/>
      <c r="R110" s="433"/>
      <c r="S110" s="433"/>
      <c r="T110" s="433"/>
    </row>
    <row r="111" spans="1:20">
      <c r="A111" s="433"/>
      <c r="B111" s="433" t="s">
        <v>198</v>
      </c>
      <c r="C111" s="147">
        <f t="shared" ref="C111:H111" si="62">SUMPRODUCT(C101:C110,$U$22:$U$31)</f>
        <v>206.81196978351772</v>
      </c>
      <c r="D111" s="147">
        <f t="shared" si="62"/>
        <v>220.24463620316951</v>
      </c>
      <c r="E111" s="147">
        <f t="shared" si="62"/>
        <v>209.95543442662134</v>
      </c>
      <c r="F111" s="147">
        <f t="shared" si="62"/>
        <v>223.60755517796213</v>
      </c>
      <c r="G111" s="147">
        <f t="shared" si="62"/>
        <v>209.95543442662131</v>
      </c>
      <c r="H111" s="147">
        <f t="shared" si="62"/>
        <v>223.60755517796207</v>
      </c>
      <c r="I111" s="147"/>
      <c r="J111" s="433" t="s">
        <v>198</v>
      </c>
      <c r="K111" s="147">
        <f t="shared" ref="K111:P111" si="63">SUMPRODUCT(K101:K110,$AC$22:$AC$31)</f>
        <v>205.88318959176226</v>
      </c>
      <c r="L111" s="147">
        <f t="shared" si="63"/>
        <v>201.41512047457496</v>
      </c>
      <c r="M111" s="147">
        <f t="shared" si="63"/>
        <v>209.01148041680918</v>
      </c>
      <c r="N111" s="147">
        <f t="shared" si="63"/>
        <v>204.47041483775641</v>
      </c>
      <c r="O111" s="147">
        <f t="shared" si="63"/>
        <v>209.01148041680915</v>
      </c>
      <c r="P111" s="147">
        <f t="shared" si="63"/>
        <v>204.47041483775638</v>
      </c>
      <c r="Q111" s="433"/>
      <c r="R111" s="433"/>
      <c r="S111" s="433"/>
      <c r="T111" s="433"/>
    </row>
    <row r="112" spans="1:20">
      <c r="A112" s="433"/>
      <c r="B112" s="433"/>
      <c r="C112" s="433"/>
      <c r="D112" s="433"/>
      <c r="E112" s="433"/>
      <c r="F112" s="433"/>
      <c r="G112" s="433"/>
      <c r="H112" s="433"/>
      <c r="I112" s="433"/>
      <c r="J112" s="433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</row>
    <row r="113" spans="1:20">
      <c r="A113" s="433"/>
      <c r="B113" s="606">
        <f>'Hypothetical Summary'!D3</f>
        <v>500</v>
      </c>
      <c r="C113" s="607" t="s">
        <v>246</v>
      </c>
      <c r="D113" s="588"/>
      <c r="E113" s="588"/>
      <c r="F113" s="588"/>
      <c r="G113" s="588"/>
      <c r="H113" s="588"/>
      <c r="I113" s="433"/>
      <c r="J113" s="606">
        <f>'Hypothetical Summary'!D3</f>
        <v>500</v>
      </c>
      <c r="K113" s="607" t="s">
        <v>255</v>
      </c>
      <c r="L113" s="588"/>
      <c r="M113" s="588"/>
      <c r="N113" s="588"/>
      <c r="O113" s="588"/>
      <c r="P113" s="588"/>
      <c r="Q113" s="433"/>
      <c r="R113" s="433"/>
      <c r="S113" s="433"/>
      <c r="T113" s="433"/>
    </row>
    <row r="114" spans="1:20">
      <c r="A114" s="433"/>
      <c r="B114" s="585"/>
      <c r="C114" s="392">
        <f>$C$27</f>
        <v>45658</v>
      </c>
      <c r="D114" s="393"/>
      <c r="E114" s="392">
        <f>$D$27</f>
        <v>45717</v>
      </c>
      <c r="F114" s="393"/>
      <c r="G114" s="394" t="str">
        <f>$E$21</f>
        <v>Proposed</v>
      </c>
      <c r="H114" s="394"/>
      <c r="I114" s="169"/>
      <c r="J114" s="585"/>
      <c r="K114" s="392">
        <f>$C$27</f>
        <v>45658</v>
      </c>
      <c r="L114" s="393"/>
      <c r="M114" s="392">
        <f>$D$21</f>
        <v>45717</v>
      </c>
      <c r="N114" s="393"/>
      <c r="O114" s="394" t="str">
        <f>$E$21</f>
        <v>Proposed</v>
      </c>
      <c r="P114" s="394"/>
      <c r="Q114" s="433"/>
      <c r="R114" s="433"/>
      <c r="S114" s="433"/>
      <c r="T114" s="433"/>
    </row>
    <row r="115" spans="1:20">
      <c r="A115" s="433"/>
      <c r="B115" s="585"/>
      <c r="C115" s="97" t="s">
        <v>147</v>
      </c>
      <c r="D115" s="97" t="s">
        <v>148</v>
      </c>
      <c r="E115" s="97" t="s">
        <v>147</v>
      </c>
      <c r="F115" s="97" t="s">
        <v>148</v>
      </c>
      <c r="G115" s="97" t="s">
        <v>147</v>
      </c>
      <c r="H115" s="97" t="s">
        <v>148</v>
      </c>
      <c r="I115" s="97"/>
      <c r="J115" s="585"/>
      <c r="K115" s="97" t="s">
        <v>147</v>
      </c>
      <c r="L115" s="97" t="s">
        <v>148</v>
      </c>
      <c r="M115" s="97" t="s">
        <v>147</v>
      </c>
      <c r="N115" s="97" t="s">
        <v>148</v>
      </c>
      <c r="O115" s="97" t="s">
        <v>147</v>
      </c>
      <c r="P115" s="97" t="s">
        <v>148</v>
      </c>
      <c r="Q115" s="433"/>
      <c r="R115" s="433"/>
      <c r="S115" s="433"/>
      <c r="T115" s="433"/>
    </row>
    <row r="116" spans="1:20">
      <c r="A116" s="433"/>
      <c r="B116" s="433" t="s">
        <v>199</v>
      </c>
      <c r="C116" s="97">
        <f>$C$28*MIN(I22,$B$113)+IF($B$113-I22&gt;0,$C$29*($B$113-I22))</f>
        <v>128.56449624999999</v>
      </c>
      <c r="D116" s="97">
        <f>$C$28*MIN(J22,$B$113)+IF($B$113-J22&gt;0,$C$29*($B$113-J22))</f>
        <v>133.5775525</v>
      </c>
      <c r="E116" s="97">
        <f>$D$28*MIN(I22,$B$113)+IF($B$113-I22&gt;0,$D$29*($B$113-I22))</f>
        <v>130.70149923466073</v>
      </c>
      <c r="F116" s="97">
        <f>$D$28*MIN(J22,$B$113)+IF($B$113-J22&gt;0,$D$29*($B$113-J22))</f>
        <v>135.79626225620669</v>
      </c>
      <c r="G116" s="97">
        <f>$E$28*MIN(I22,$B$113)+IF($B$113-I22&gt;0,$E$29*($B$113-I22))</f>
        <v>130.7014992346607</v>
      </c>
      <c r="H116" s="97">
        <f>$E$28*MIN(J22,$B$113)+IF($B$113-J22&gt;0,$E$29*($B$113-J22))</f>
        <v>135.79626225620669</v>
      </c>
      <c r="I116" s="97"/>
      <c r="J116" s="433" t="s">
        <v>199</v>
      </c>
      <c r="K116" s="97">
        <f>$C$28*MIN(M22,$B$113)+IF($B$113-M22&gt;0,$C$29*($B$113-M22))</f>
        <v>125.155618</v>
      </c>
      <c r="L116" s="97">
        <f>$C$28*MIN(N22,$B$113)+IF($B$113-N22&gt;0,$C$29*($B$113-N22))</f>
        <v>122.69499999999999</v>
      </c>
      <c r="M116" s="97">
        <f>$D$28*MIN(M22,$B$113)+IF($B$113-M22&gt;0,$D$29*($B$113-M22))</f>
        <v>127.23706038000947</v>
      </c>
      <c r="N116" s="97">
        <f>$D$28*MIN(N22,$B$113)+IF($B$113-N22&gt;0,$D$29*($B$113-N22))</f>
        <v>124.73633727391019</v>
      </c>
      <c r="O116" s="97">
        <f>$E$28*MIN(M22,$B$113)+IF($B$113-M22&gt;0,$E$29*($B$113-M22))</f>
        <v>127.23706038000944</v>
      </c>
      <c r="P116" s="97">
        <f>$E$28*MIN(N22,$B$113)+IF($B$113-N22&gt;0,$E$29*($B$113-N22))</f>
        <v>124.73633727391017</v>
      </c>
      <c r="Q116" s="433"/>
      <c r="R116" s="433"/>
      <c r="S116" s="433"/>
      <c r="T116" s="433"/>
    </row>
    <row r="117" spans="1:20">
      <c r="A117" s="433"/>
      <c r="B117" s="433" t="s">
        <v>200</v>
      </c>
      <c r="C117" s="97">
        <f t="shared" ref="C117:D125" si="64">$C$28*MIN(I23,$B$113)+IF($B$113-I23&gt;0,$C$29*($B$113-I23))</f>
        <v>135.98381949999998</v>
      </c>
      <c r="D117" s="97">
        <f t="shared" si="64"/>
        <v>133.5775525</v>
      </c>
      <c r="E117" s="97">
        <f t="shared" ref="E117:F125" si="65">$D$28*MIN(I23,$B$113)+IF($B$113-I23&gt;0,$D$29*($B$113-I23))</f>
        <v>138.24174850654876</v>
      </c>
      <c r="F117" s="97">
        <f t="shared" si="65"/>
        <v>135.79626225620669</v>
      </c>
      <c r="G117" s="97">
        <f t="shared" ref="G117:H125" si="66">$E$28*MIN(I23,$B$113)+IF($B$113-I23&gt;0,$E$29*($B$113-I23))</f>
        <v>138.24174850654873</v>
      </c>
      <c r="H117" s="97">
        <f t="shared" si="66"/>
        <v>135.79626225620669</v>
      </c>
      <c r="I117" s="97"/>
      <c r="J117" s="433" t="s">
        <v>200</v>
      </c>
      <c r="K117" s="97">
        <f t="shared" ref="K117:L125" si="67">$C$28*MIN(M23,$B$113)+IF($B$113-M23&gt;0,$C$29*($B$113-M23))</f>
        <v>138.59060875</v>
      </c>
      <c r="L117" s="97">
        <f t="shared" si="67"/>
        <v>122.69499999999999</v>
      </c>
      <c r="M117" s="97">
        <f t="shared" ref="M117:N125" si="68">$D$28*MIN(M23,$B$113)+IF($B$113-M23&gt;0,$D$29*($B$113-M23))</f>
        <v>140.89102527775265</v>
      </c>
      <c r="N117" s="97">
        <f t="shared" si="68"/>
        <v>124.73633727391019</v>
      </c>
      <c r="O117" s="97">
        <f t="shared" ref="O117:P125" si="69">$E$28*MIN(M23,$B$113)+IF($B$113-M23&gt;0,$E$29*($B$113-M23))</f>
        <v>140.89102527775265</v>
      </c>
      <c r="P117" s="97">
        <f t="shared" si="69"/>
        <v>124.73633727391017</v>
      </c>
      <c r="Q117" s="433"/>
      <c r="R117" s="433"/>
      <c r="S117" s="433"/>
      <c r="T117" s="433"/>
    </row>
    <row r="118" spans="1:20">
      <c r="A118" s="433"/>
      <c r="B118" s="433" t="s">
        <v>201</v>
      </c>
      <c r="C118" s="97">
        <f t="shared" si="64"/>
        <v>122.69499999999999</v>
      </c>
      <c r="D118" s="97">
        <f t="shared" si="64"/>
        <v>134.780686</v>
      </c>
      <c r="E118" s="97">
        <f t="shared" si="65"/>
        <v>124.73633727391019</v>
      </c>
      <c r="F118" s="97">
        <f t="shared" si="65"/>
        <v>137.01900538137772</v>
      </c>
      <c r="G118" s="97">
        <f t="shared" si="66"/>
        <v>124.73633727391017</v>
      </c>
      <c r="H118" s="97">
        <f t="shared" si="66"/>
        <v>137.01900538137772</v>
      </c>
      <c r="I118" s="97"/>
      <c r="J118" s="433" t="s">
        <v>201</v>
      </c>
      <c r="K118" s="97">
        <f t="shared" si="67"/>
        <v>122.69499999999999</v>
      </c>
      <c r="L118" s="97">
        <f t="shared" si="67"/>
        <v>122.69499999999999</v>
      </c>
      <c r="M118" s="97">
        <f t="shared" si="68"/>
        <v>124.73633727391019</v>
      </c>
      <c r="N118" s="97">
        <f t="shared" si="68"/>
        <v>124.73633727391019</v>
      </c>
      <c r="O118" s="97">
        <f t="shared" si="69"/>
        <v>124.73633727391017</v>
      </c>
      <c r="P118" s="97">
        <f t="shared" si="69"/>
        <v>124.73633727391017</v>
      </c>
      <c r="Q118" s="433"/>
      <c r="R118" s="433"/>
      <c r="S118" s="433"/>
      <c r="T118" s="433"/>
    </row>
    <row r="119" spans="1:20">
      <c r="A119" s="433"/>
      <c r="B119" s="433" t="s">
        <v>202</v>
      </c>
      <c r="C119" s="97">
        <f t="shared" si="64"/>
        <v>125.5566625</v>
      </c>
      <c r="D119" s="97">
        <f t="shared" si="64"/>
        <v>135.18173050000001</v>
      </c>
      <c r="E119" s="97">
        <f t="shared" si="65"/>
        <v>127.64464142173314</v>
      </c>
      <c r="F119" s="97">
        <f t="shared" si="65"/>
        <v>137.42658642310141</v>
      </c>
      <c r="G119" s="97">
        <f t="shared" si="66"/>
        <v>127.64464142173311</v>
      </c>
      <c r="H119" s="97">
        <f t="shared" si="66"/>
        <v>137.42658642310138</v>
      </c>
      <c r="I119" s="97"/>
      <c r="J119" s="433" t="s">
        <v>202</v>
      </c>
      <c r="K119" s="97">
        <f t="shared" si="67"/>
        <v>122.69499999999999</v>
      </c>
      <c r="L119" s="97">
        <f t="shared" si="67"/>
        <v>122.69499999999999</v>
      </c>
      <c r="M119" s="97">
        <f t="shared" si="68"/>
        <v>124.73633727391019</v>
      </c>
      <c r="N119" s="97">
        <f t="shared" si="68"/>
        <v>124.73633727391019</v>
      </c>
      <c r="O119" s="97">
        <f t="shared" si="69"/>
        <v>124.73633727391017</v>
      </c>
      <c r="P119" s="97">
        <f t="shared" si="69"/>
        <v>124.73633727391017</v>
      </c>
      <c r="Q119" s="433"/>
      <c r="R119" s="433"/>
      <c r="S119" s="433"/>
      <c r="T119" s="433"/>
    </row>
    <row r="120" spans="1:20">
      <c r="A120" s="433"/>
      <c r="B120" s="433" t="s">
        <v>203</v>
      </c>
      <c r="C120" s="97">
        <f t="shared" si="64"/>
        <v>142.60105375000001</v>
      </c>
      <c r="D120" s="97">
        <f t="shared" si="64"/>
        <v>140.59583125</v>
      </c>
      <c r="E120" s="97">
        <f t="shared" si="65"/>
        <v>144.96683569498944</v>
      </c>
      <c r="F120" s="97">
        <f t="shared" si="65"/>
        <v>142.92893048637106</v>
      </c>
      <c r="G120" s="97">
        <f t="shared" si="66"/>
        <v>144.96683569498941</v>
      </c>
      <c r="H120" s="97">
        <f t="shared" si="66"/>
        <v>142.92893048637103</v>
      </c>
      <c r="I120" s="97"/>
      <c r="J120" s="433" t="s">
        <v>203</v>
      </c>
      <c r="K120" s="97">
        <f t="shared" si="67"/>
        <v>141.39792025</v>
      </c>
      <c r="L120" s="97">
        <f t="shared" si="67"/>
        <v>129.76762975</v>
      </c>
      <c r="M120" s="97">
        <f t="shared" si="68"/>
        <v>143.74409256981841</v>
      </c>
      <c r="N120" s="97">
        <f t="shared" si="68"/>
        <v>131.92424235983177</v>
      </c>
      <c r="O120" s="97">
        <f t="shared" si="69"/>
        <v>143.74409256981841</v>
      </c>
      <c r="P120" s="97">
        <f t="shared" si="69"/>
        <v>131.92424235983174</v>
      </c>
      <c r="Q120" s="433"/>
      <c r="R120" s="433"/>
      <c r="S120" s="433"/>
      <c r="T120" s="433"/>
    </row>
    <row r="121" spans="1:20">
      <c r="A121" s="433"/>
      <c r="B121" s="433" t="s">
        <v>204</v>
      </c>
      <c r="C121" s="97">
        <f t="shared" si="64"/>
        <v>141.39792025</v>
      </c>
      <c r="D121" s="97">
        <f t="shared" si="64"/>
        <v>139.39269775</v>
      </c>
      <c r="E121" s="97">
        <f t="shared" si="65"/>
        <v>143.74409256981841</v>
      </c>
      <c r="F121" s="97">
        <f t="shared" si="65"/>
        <v>141.70618736120002</v>
      </c>
      <c r="G121" s="97">
        <f t="shared" si="66"/>
        <v>143.74409256981841</v>
      </c>
      <c r="H121" s="97">
        <f t="shared" si="66"/>
        <v>141.70618736119999</v>
      </c>
      <c r="I121" s="97"/>
      <c r="J121" s="433" t="s">
        <v>204</v>
      </c>
      <c r="K121" s="97">
        <f t="shared" si="67"/>
        <v>134.780686</v>
      </c>
      <c r="L121" s="97">
        <f t="shared" si="67"/>
        <v>122.69499999999999</v>
      </c>
      <c r="M121" s="97">
        <f t="shared" si="68"/>
        <v>137.01900538137772</v>
      </c>
      <c r="N121" s="97">
        <f t="shared" si="68"/>
        <v>124.73633727391019</v>
      </c>
      <c r="O121" s="97">
        <f t="shared" si="69"/>
        <v>137.01900538137772</v>
      </c>
      <c r="P121" s="97">
        <f t="shared" si="69"/>
        <v>124.73633727391017</v>
      </c>
      <c r="Q121" s="433"/>
      <c r="R121" s="433"/>
      <c r="S121" s="433"/>
      <c r="T121" s="433"/>
    </row>
    <row r="122" spans="1:20">
      <c r="A122" s="433"/>
      <c r="B122" s="433" t="s">
        <v>205</v>
      </c>
      <c r="C122" s="97">
        <f t="shared" si="64"/>
        <v>122.69499999999999</v>
      </c>
      <c r="D122" s="97">
        <f t="shared" si="64"/>
        <v>135.98381949999998</v>
      </c>
      <c r="E122" s="97">
        <f t="shared" si="65"/>
        <v>124.73633727391019</v>
      </c>
      <c r="F122" s="97">
        <f t="shared" si="65"/>
        <v>138.24174850654876</v>
      </c>
      <c r="G122" s="97">
        <f t="shared" si="66"/>
        <v>124.73633727391017</v>
      </c>
      <c r="H122" s="97">
        <f t="shared" si="66"/>
        <v>138.24174850654873</v>
      </c>
      <c r="I122" s="97"/>
      <c r="J122" s="433" t="s">
        <v>205</v>
      </c>
      <c r="K122" s="97">
        <f t="shared" si="67"/>
        <v>122.69499999999999</v>
      </c>
      <c r="L122" s="97">
        <f t="shared" si="67"/>
        <v>122.69499999999999</v>
      </c>
      <c r="M122" s="97">
        <f t="shared" si="68"/>
        <v>124.73633727391019</v>
      </c>
      <c r="N122" s="97">
        <f t="shared" si="68"/>
        <v>124.73633727391019</v>
      </c>
      <c r="O122" s="97">
        <f t="shared" si="69"/>
        <v>124.73633727391017</v>
      </c>
      <c r="P122" s="97">
        <f t="shared" si="69"/>
        <v>124.73633727391017</v>
      </c>
      <c r="Q122" s="433"/>
      <c r="R122" s="433"/>
      <c r="S122" s="433"/>
      <c r="T122" s="433"/>
    </row>
    <row r="123" spans="1:20">
      <c r="A123" s="433"/>
      <c r="B123" s="433" t="s">
        <v>206</v>
      </c>
      <c r="C123" s="97">
        <f t="shared" si="64"/>
        <v>135.98381949999998</v>
      </c>
      <c r="D123" s="97">
        <f t="shared" si="64"/>
        <v>136.18434174999999</v>
      </c>
      <c r="E123" s="97">
        <f t="shared" si="65"/>
        <v>138.24174850654876</v>
      </c>
      <c r="F123" s="97">
        <f t="shared" si="65"/>
        <v>138.44553902741058</v>
      </c>
      <c r="G123" s="97">
        <f t="shared" si="66"/>
        <v>138.24174850654873</v>
      </c>
      <c r="H123" s="97">
        <f t="shared" si="66"/>
        <v>138.44553902741058</v>
      </c>
      <c r="I123" s="97"/>
      <c r="J123" s="433" t="s">
        <v>206</v>
      </c>
      <c r="K123" s="97">
        <f t="shared" si="67"/>
        <v>138.59060875</v>
      </c>
      <c r="L123" s="97">
        <f t="shared" si="67"/>
        <v>126.35875150000001</v>
      </c>
      <c r="M123" s="97">
        <f t="shared" si="68"/>
        <v>140.89102527775265</v>
      </c>
      <c r="N123" s="97">
        <f t="shared" si="68"/>
        <v>128.4598035051805</v>
      </c>
      <c r="O123" s="97">
        <f t="shared" si="69"/>
        <v>140.89102527775265</v>
      </c>
      <c r="P123" s="97">
        <f t="shared" si="69"/>
        <v>128.45980350518047</v>
      </c>
      <c r="Q123" s="433"/>
      <c r="R123" s="433"/>
      <c r="S123" s="433"/>
      <c r="T123" s="433"/>
    </row>
    <row r="124" spans="1:20">
      <c r="A124" s="433"/>
      <c r="B124" s="433" t="s">
        <v>207</v>
      </c>
      <c r="C124" s="97">
        <f t="shared" si="64"/>
        <v>134.58016375</v>
      </c>
      <c r="D124" s="97">
        <f t="shared" si="64"/>
        <v>133.37703025000002</v>
      </c>
      <c r="E124" s="97">
        <f t="shared" si="65"/>
        <v>136.81521486051588</v>
      </c>
      <c r="F124" s="97">
        <f t="shared" si="65"/>
        <v>135.59247173534487</v>
      </c>
      <c r="G124" s="97">
        <f t="shared" si="66"/>
        <v>136.81521486051588</v>
      </c>
      <c r="H124" s="97">
        <f t="shared" si="66"/>
        <v>135.59247173534484</v>
      </c>
      <c r="I124" s="97"/>
      <c r="J124" s="433" t="s">
        <v>207</v>
      </c>
      <c r="K124" s="97">
        <f t="shared" si="67"/>
        <v>131.57232999999999</v>
      </c>
      <c r="L124" s="97">
        <f t="shared" si="67"/>
        <v>122.69499999999999</v>
      </c>
      <c r="M124" s="97">
        <f t="shared" si="68"/>
        <v>133.75835704758831</v>
      </c>
      <c r="N124" s="97">
        <f t="shared" si="68"/>
        <v>124.73633727391019</v>
      </c>
      <c r="O124" s="97">
        <f t="shared" si="69"/>
        <v>133.75835704758828</v>
      </c>
      <c r="P124" s="97">
        <f t="shared" si="69"/>
        <v>124.73633727391017</v>
      </c>
      <c r="Q124" s="433"/>
      <c r="R124" s="433"/>
      <c r="S124" s="433"/>
      <c r="T124" s="433"/>
    </row>
    <row r="125" spans="1:20">
      <c r="A125" s="433"/>
      <c r="B125" s="433" t="s">
        <v>208</v>
      </c>
      <c r="C125" s="97">
        <f t="shared" si="64"/>
        <v>143.80418724999998</v>
      </c>
      <c r="D125" s="97">
        <f t="shared" si="64"/>
        <v>139.99426449999999</v>
      </c>
      <c r="E125" s="97">
        <f t="shared" si="65"/>
        <v>146.18957882016048</v>
      </c>
      <c r="F125" s="97">
        <f t="shared" si="65"/>
        <v>142.31755892378553</v>
      </c>
      <c r="G125" s="97">
        <f t="shared" si="66"/>
        <v>146.18957882016045</v>
      </c>
      <c r="H125" s="97">
        <f t="shared" si="66"/>
        <v>142.3175589237855</v>
      </c>
      <c r="I125" s="97"/>
      <c r="J125" s="433" t="s">
        <v>208</v>
      </c>
      <c r="K125" s="97">
        <f t="shared" si="67"/>
        <v>142.20000924999999</v>
      </c>
      <c r="L125" s="97">
        <f t="shared" si="67"/>
        <v>124.15300675</v>
      </c>
      <c r="M125" s="97">
        <f t="shared" si="68"/>
        <v>144.55925465326578</v>
      </c>
      <c r="N125" s="97">
        <f t="shared" si="68"/>
        <v>126.21810777570028</v>
      </c>
      <c r="O125" s="97">
        <f t="shared" si="69"/>
        <v>144.55925465326575</v>
      </c>
      <c r="P125" s="97">
        <f t="shared" si="69"/>
        <v>126.21810777570025</v>
      </c>
      <c r="Q125" s="433"/>
      <c r="R125" s="433"/>
      <c r="S125" s="433"/>
      <c r="T125" s="433"/>
    </row>
    <row r="126" spans="1:20">
      <c r="A126" s="433"/>
      <c r="B126" s="433" t="s">
        <v>198</v>
      </c>
      <c r="C126" s="147">
        <f t="shared" ref="C126:H126" si="70">SUMPRODUCT(C116:C125,$V$22:$V$31)</f>
        <v>124.64490638204735</v>
      </c>
      <c r="D126" s="147">
        <f t="shared" si="70"/>
        <v>135.32325044827368</v>
      </c>
      <c r="E126" s="147">
        <f t="shared" si="70"/>
        <v>126.71802477855994</v>
      </c>
      <c r="F126" s="147">
        <f t="shared" si="70"/>
        <v>137.57041297587068</v>
      </c>
      <c r="G126" s="147">
        <f t="shared" si="70"/>
        <v>126.71802477855991</v>
      </c>
      <c r="H126" s="147">
        <f t="shared" si="70"/>
        <v>137.57041297587065</v>
      </c>
      <c r="I126" s="147"/>
      <c r="J126" s="433" t="s">
        <v>198</v>
      </c>
      <c r="K126" s="147">
        <f t="shared" ref="K126:P126" si="71">SUMPRODUCT(K116:K125,$AD$22:$AD$31)</f>
        <v>124.57811118032407</v>
      </c>
      <c r="L126" s="147">
        <f t="shared" si="71"/>
        <v>123.02798375991206</v>
      </c>
      <c r="M126" s="147">
        <f t="shared" si="71"/>
        <v>126.650140895598</v>
      </c>
      <c r="N126" s="147">
        <f t="shared" si="71"/>
        <v>125.07474826755806</v>
      </c>
      <c r="O126" s="147">
        <f t="shared" si="71"/>
        <v>126.65014089559799</v>
      </c>
      <c r="P126" s="147">
        <f t="shared" si="71"/>
        <v>125.07474826755804</v>
      </c>
      <c r="Q126" s="433"/>
      <c r="R126" s="433"/>
      <c r="S126" s="433"/>
      <c r="T126" s="433"/>
    </row>
    <row r="127" spans="1:20">
      <c r="A127" s="433"/>
      <c r="B127" s="433"/>
      <c r="C127" s="433"/>
      <c r="D127" s="433"/>
      <c r="E127" s="433"/>
      <c r="F127" s="433"/>
      <c r="G127" s="433"/>
      <c r="H127" s="433"/>
      <c r="I127" s="433"/>
      <c r="J127" s="433"/>
      <c r="K127" s="433"/>
      <c r="L127" s="433"/>
      <c r="M127" s="433"/>
      <c r="N127" s="433"/>
      <c r="O127" s="433"/>
      <c r="P127" s="433"/>
      <c r="Q127" s="433"/>
      <c r="R127" s="433"/>
      <c r="S127" s="433"/>
      <c r="T127" s="433"/>
    </row>
    <row r="128" spans="1:20">
      <c r="A128" s="433"/>
      <c r="B128" s="433"/>
      <c r="C128" s="433"/>
      <c r="D128" s="433"/>
      <c r="E128" s="433"/>
      <c r="F128" s="433"/>
      <c r="G128" s="433"/>
      <c r="H128" s="433"/>
      <c r="I128" s="433"/>
      <c r="J128" s="433"/>
      <c r="K128" s="433"/>
      <c r="L128" s="433"/>
      <c r="M128" s="433"/>
      <c r="N128" s="433"/>
      <c r="O128" s="433"/>
      <c r="P128" s="433"/>
      <c r="Q128" s="433"/>
      <c r="R128" s="433"/>
      <c r="S128" s="433"/>
      <c r="T128" s="433"/>
    </row>
    <row r="129" spans="1:20">
      <c r="A129" s="433"/>
      <c r="B129" s="433"/>
      <c r="C129" s="433"/>
      <c r="D129" s="433"/>
      <c r="E129" s="433"/>
      <c r="F129" s="433"/>
      <c r="G129" s="433"/>
      <c r="H129" s="433"/>
      <c r="I129" s="433"/>
      <c r="J129" s="433"/>
      <c r="K129" s="433"/>
      <c r="L129" s="433"/>
      <c r="M129" s="433"/>
      <c r="N129" s="433"/>
      <c r="O129" s="433"/>
      <c r="P129" s="433"/>
      <c r="Q129" s="433"/>
      <c r="R129" s="433"/>
      <c r="S129" s="433"/>
      <c r="T129" s="433"/>
    </row>
    <row r="130" spans="1:20">
      <c r="A130" s="433"/>
      <c r="B130" s="433"/>
      <c r="C130" s="433"/>
      <c r="D130" s="433"/>
      <c r="E130" s="433"/>
      <c r="F130" s="433"/>
      <c r="G130" s="433"/>
      <c r="H130" s="433"/>
      <c r="I130" s="433"/>
      <c r="J130" s="433"/>
      <c r="K130" s="433"/>
      <c r="L130" s="433"/>
      <c r="M130" s="433"/>
      <c r="N130" s="433"/>
      <c r="O130" s="433"/>
      <c r="P130" s="433"/>
      <c r="Q130" s="433"/>
      <c r="R130" s="433"/>
      <c r="S130" s="433"/>
      <c r="T130" s="433"/>
    </row>
    <row r="131" spans="1:20">
      <c r="A131" s="433"/>
      <c r="B131" s="433"/>
      <c r="C131" s="433"/>
      <c r="D131" s="433"/>
      <c r="E131" s="433"/>
      <c r="F131" s="433"/>
      <c r="G131" s="433"/>
      <c r="H131" s="433"/>
      <c r="I131" s="433"/>
      <c r="J131" s="433"/>
      <c r="K131" s="433"/>
      <c r="L131" s="433"/>
      <c r="M131" s="433"/>
      <c r="N131" s="433"/>
      <c r="O131" s="433"/>
      <c r="P131" s="433"/>
      <c r="Q131" s="433"/>
      <c r="R131" s="433"/>
      <c r="S131" s="433"/>
      <c r="T131" s="433"/>
    </row>
    <row r="132" spans="1:20">
      <c r="A132" s="433"/>
      <c r="B132" s="433"/>
      <c r="C132" s="433"/>
      <c r="D132" s="433"/>
      <c r="E132" s="433"/>
      <c r="F132" s="433"/>
      <c r="G132" s="433"/>
      <c r="H132" s="433"/>
      <c r="I132" s="433"/>
      <c r="J132" s="433"/>
      <c r="K132" s="433"/>
      <c r="L132" s="433"/>
      <c r="M132" s="433"/>
      <c r="N132" s="433"/>
      <c r="O132" s="433"/>
      <c r="P132" s="433"/>
      <c r="Q132" s="433"/>
      <c r="R132" s="433"/>
      <c r="S132" s="433"/>
      <c r="T132" s="433"/>
    </row>
    <row r="133" spans="1:20">
      <c r="A133" s="433"/>
      <c r="B133" s="433"/>
      <c r="C133" s="433"/>
      <c r="D133" s="433"/>
      <c r="E133" s="433"/>
      <c r="F133" s="433"/>
      <c r="G133" s="433"/>
      <c r="H133" s="433"/>
      <c r="I133" s="433"/>
      <c r="J133" s="433"/>
      <c r="K133" s="433"/>
      <c r="L133" s="433"/>
      <c r="M133" s="433"/>
      <c r="N133" s="433"/>
      <c r="O133" s="433"/>
      <c r="P133" s="433"/>
      <c r="Q133" s="433"/>
      <c r="R133" s="433"/>
      <c r="S133" s="433"/>
      <c r="T133" s="433"/>
    </row>
    <row r="134" spans="1:20">
      <c r="A134" s="433"/>
      <c r="B134" s="433"/>
      <c r="C134" s="433"/>
      <c r="D134" s="433"/>
      <c r="E134" s="433"/>
      <c r="F134" s="433"/>
      <c r="G134" s="433"/>
      <c r="H134" s="433"/>
      <c r="I134" s="433"/>
      <c r="J134" s="433"/>
      <c r="K134" s="433"/>
      <c r="L134" s="433"/>
      <c r="M134" s="433"/>
      <c r="N134" s="433"/>
      <c r="O134" s="433"/>
      <c r="P134" s="433"/>
      <c r="Q134" s="433"/>
      <c r="R134" s="433"/>
      <c r="S134" s="433"/>
      <c r="T134" s="433"/>
    </row>
    <row r="135" spans="1:20">
      <c r="A135" s="433"/>
      <c r="B135" s="433"/>
      <c r="C135" s="433"/>
      <c r="D135" s="433"/>
      <c r="E135" s="433"/>
      <c r="F135" s="433"/>
      <c r="G135" s="433"/>
      <c r="H135" s="433"/>
      <c r="I135" s="433"/>
      <c r="J135" s="433"/>
      <c r="K135" s="433"/>
      <c r="L135" s="433"/>
      <c r="M135" s="433"/>
      <c r="N135" s="433"/>
      <c r="O135" s="433"/>
      <c r="P135" s="433"/>
      <c r="Q135" s="433"/>
      <c r="R135" s="433"/>
      <c r="S135" s="433"/>
      <c r="T135" s="433"/>
    </row>
    <row r="136" spans="1:20">
      <c r="A136" s="433"/>
      <c r="B136" s="433"/>
      <c r="C136" s="433"/>
      <c r="D136" s="433"/>
      <c r="E136" s="433"/>
      <c r="F136" s="433"/>
      <c r="G136" s="433"/>
      <c r="H136" s="433"/>
      <c r="I136" s="433"/>
      <c r="J136" s="433"/>
      <c r="K136" s="433"/>
      <c r="L136" s="433"/>
      <c r="M136" s="433"/>
      <c r="N136" s="433"/>
      <c r="O136" s="433"/>
      <c r="P136" s="433"/>
      <c r="Q136" s="433"/>
      <c r="R136" s="433"/>
      <c r="S136" s="433"/>
      <c r="T136" s="433"/>
    </row>
    <row r="137" spans="1:20">
      <c r="A137" s="433"/>
      <c r="B137" s="433"/>
      <c r="C137" s="433"/>
      <c r="D137" s="433"/>
      <c r="E137" s="433"/>
      <c r="F137" s="433"/>
      <c r="G137" s="433"/>
      <c r="H137" s="433"/>
      <c r="I137" s="433"/>
      <c r="J137" s="433"/>
      <c r="K137" s="433"/>
      <c r="L137" s="433"/>
      <c r="M137" s="433"/>
      <c r="N137" s="433"/>
      <c r="O137" s="433"/>
      <c r="P137" s="433"/>
      <c r="Q137" s="433"/>
      <c r="R137" s="433"/>
      <c r="S137" s="433"/>
      <c r="T137" s="433"/>
    </row>
    <row r="138" spans="1:20">
      <c r="A138" s="433"/>
      <c r="B138" s="433"/>
      <c r="C138" s="433"/>
      <c r="D138" s="433"/>
      <c r="E138" s="433"/>
      <c r="F138" s="433"/>
      <c r="G138" s="433"/>
      <c r="H138" s="433"/>
      <c r="I138" s="433"/>
      <c r="J138" s="433"/>
      <c r="K138" s="433"/>
      <c r="L138" s="433"/>
      <c r="M138" s="433"/>
      <c r="N138" s="433"/>
      <c r="O138" s="433"/>
      <c r="P138" s="433"/>
      <c r="Q138" s="433"/>
      <c r="R138" s="433"/>
      <c r="S138" s="433"/>
      <c r="T138" s="433"/>
    </row>
    <row r="139" spans="1:20">
      <c r="A139" s="433"/>
      <c r="B139" s="433"/>
      <c r="C139" s="433"/>
      <c r="D139" s="433"/>
      <c r="E139" s="433"/>
      <c r="F139" s="433"/>
      <c r="G139" s="433"/>
      <c r="H139" s="433"/>
      <c r="I139" s="433"/>
      <c r="J139" s="433"/>
      <c r="K139" s="433"/>
      <c r="L139" s="433"/>
      <c r="M139" s="433"/>
      <c r="N139" s="433"/>
      <c r="O139" s="433"/>
      <c r="P139" s="433"/>
      <c r="Q139" s="433"/>
      <c r="R139" s="433"/>
      <c r="S139" s="433"/>
      <c r="T139" s="433"/>
    </row>
    <row r="140" spans="1:20">
      <c r="A140" s="433"/>
      <c r="B140" s="433"/>
      <c r="C140" s="433"/>
      <c r="D140" s="433"/>
      <c r="E140" s="433"/>
      <c r="F140" s="433"/>
      <c r="G140" s="433"/>
      <c r="H140" s="433"/>
      <c r="I140" s="433"/>
      <c r="J140" s="433"/>
      <c r="K140" s="433"/>
      <c r="L140" s="433"/>
      <c r="M140" s="433"/>
      <c r="N140" s="433"/>
      <c r="O140" s="433"/>
      <c r="P140" s="433"/>
      <c r="Q140" s="433"/>
      <c r="R140" s="433"/>
      <c r="S140" s="433"/>
      <c r="T140" s="433"/>
    </row>
    <row r="141" spans="1:20">
      <c r="A141" s="433"/>
      <c r="B141" s="433"/>
      <c r="C141" s="433"/>
      <c r="D141" s="433"/>
      <c r="E141" s="433"/>
      <c r="F141" s="433"/>
      <c r="G141" s="433"/>
      <c r="H141" s="433"/>
      <c r="I141" s="433"/>
      <c r="J141" s="433"/>
      <c r="K141" s="433"/>
      <c r="L141" s="433"/>
      <c r="M141" s="433"/>
      <c r="N141" s="433"/>
      <c r="O141" s="433"/>
      <c r="P141" s="433"/>
      <c r="Q141" s="433"/>
      <c r="R141" s="433"/>
      <c r="S141" s="433"/>
      <c r="T141" s="433"/>
    </row>
    <row r="142" spans="1:20">
      <c r="A142" s="433"/>
      <c r="B142" s="433"/>
      <c r="C142" s="433"/>
      <c r="D142" s="433"/>
      <c r="E142" s="433"/>
      <c r="F142" s="433"/>
      <c r="G142" s="433"/>
      <c r="H142" s="433"/>
      <c r="I142" s="433"/>
      <c r="J142" s="433"/>
      <c r="K142" s="433"/>
      <c r="L142" s="433"/>
      <c r="M142" s="433"/>
      <c r="N142" s="433"/>
      <c r="O142" s="433"/>
      <c r="P142" s="433"/>
      <c r="Q142" s="433"/>
      <c r="R142" s="433"/>
      <c r="S142" s="433"/>
      <c r="T142" s="433"/>
    </row>
    <row r="143" spans="1:20">
      <c r="A143" s="433"/>
      <c r="B143" s="433"/>
      <c r="C143" s="433"/>
      <c r="D143" s="433"/>
      <c r="E143" s="433"/>
      <c r="F143" s="433"/>
      <c r="G143" s="433"/>
      <c r="H143" s="433"/>
      <c r="I143" s="433"/>
      <c r="J143" s="433"/>
      <c r="K143" s="433"/>
      <c r="L143" s="433"/>
      <c r="M143" s="433"/>
      <c r="N143" s="433"/>
      <c r="O143" s="433"/>
      <c r="P143" s="433"/>
      <c r="Q143" s="433"/>
      <c r="R143" s="433"/>
      <c r="S143" s="433"/>
      <c r="T143" s="433"/>
    </row>
    <row r="144" spans="1:20">
      <c r="A144" s="433"/>
      <c r="B144" s="433"/>
      <c r="C144" s="433"/>
      <c r="D144" s="433"/>
      <c r="E144" s="433"/>
      <c r="F144" s="433"/>
      <c r="G144" s="433"/>
      <c r="H144" s="433"/>
      <c r="I144" s="433"/>
      <c r="J144" s="433"/>
      <c r="K144" s="433"/>
      <c r="L144" s="433"/>
      <c r="M144" s="433"/>
      <c r="N144" s="433"/>
      <c r="O144" s="433"/>
      <c r="P144" s="433"/>
      <c r="Q144" s="433"/>
      <c r="R144" s="433"/>
      <c r="S144" s="433"/>
      <c r="T144" s="433"/>
    </row>
    <row r="145" spans="1:20">
      <c r="A145" s="433"/>
      <c r="B145" s="433"/>
      <c r="C145" s="433"/>
      <c r="D145" s="433"/>
      <c r="E145" s="433"/>
      <c r="F145" s="433"/>
      <c r="G145" s="433"/>
      <c r="H145" s="433"/>
      <c r="I145" s="433"/>
      <c r="J145" s="433"/>
      <c r="K145" s="433"/>
      <c r="L145" s="433"/>
      <c r="M145" s="433"/>
      <c r="N145" s="433"/>
      <c r="O145" s="433"/>
      <c r="P145" s="433"/>
      <c r="Q145" s="433"/>
      <c r="R145" s="433"/>
      <c r="S145" s="433"/>
      <c r="T145" s="433"/>
    </row>
    <row r="146" spans="1:20">
      <c r="A146" s="433"/>
      <c r="B146" s="433"/>
      <c r="C146" s="433"/>
      <c r="D146" s="433"/>
      <c r="E146" s="433"/>
      <c r="F146" s="433"/>
      <c r="G146" s="433"/>
      <c r="H146" s="433"/>
      <c r="I146" s="433"/>
      <c r="J146" s="433"/>
      <c r="K146" s="433"/>
      <c r="L146" s="433"/>
      <c r="M146" s="433"/>
      <c r="N146" s="433"/>
      <c r="O146" s="433"/>
      <c r="P146" s="433"/>
      <c r="Q146" s="433"/>
      <c r="R146" s="433"/>
      <c r="S146" s="433"/>
      <c r="T146" s="433"/>
    </row>
    <row r="147" spans="1:20">
      <c r="A147" s="433"/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433"/>
      <c r="Q147" s="433"/>
      <c r="R147" s="433"/>
      <c r="S147" s="433"/>
      <c r="T147" s="433"/>
    </row>
    <row r="148" spans="1:20">
      <c r="A148" s="433"/>
      <c r="B148" s="433"/>
      <c r="C148" s="433"/>
      <c r="D148" s="433"/>
      <c r="E148" s="433"/>
      <c r="F148" s="433"/>
      <c r="G148" s="433"/>
      <c r="H148" s="433"/>
      <c r="I148" s="433"/>
      <c r="J148" s="433"/>
      <c r="K148" s="433"/>
      <c r="L148" s="433"/>
      <c r="M148" s="433"/>
      <c r="N148" s="433"/>
      <c r="O148" s="433"/>
      <c r="P148" s="433"/>
      <c r="Q148" s="433"/>
      <c r="R148" s="433"/>
      <c r="S148" s="433"/>
      <c r="T148" s="433"/>
    </row>
    <row r="149" spans="1:20">
      <c r="A149" s="433"/>
      <c r="B149" s="433"/>
      <c r="C149" s="433"/>
      <c r="D149" s="433"/>
      <c r="E149" s="433"/>
      <c r="F149" s="433"/>
      <c r="G149" s="433"/>
      <c r="H149" s="433"/>
      <c r="I149" s="433"/>
      <c r="J149" s="433"/>
      <c r="K149" s="433"/>
      <c r="L149" s="433"/>
      <c r="M149" s="433"/>
      <c r="N149" s="433"/>
      <c r="O149" s="433"/>
      <c r="P149" s="433"/>
      <c r="Q149" s="433"/>
      <c r="R149" s="433"/>
      <c r="S149" s="433"/>
      <c r="T149" s="433"/>
    </row>
  </sheetData>
  <mergeCells count="57">
    <mergeCell ref="C50:H50"/>
    <mergeCell ref="B2:D2"/>
    <mergeCell ref="U20:V20"/>
    <mergeCell ref="Q21:R21"/>
    <mergeCell ref="S21:T21"/>
    <mergeCell ref="E3:I3"/>
    <mergeCell ref="P3:T3"/>
    <mergeCell ref="M35:N35"/>
    <mergeCell ref="O35:P35"/>
    <mergeCell ref="K50:P50"/>
    <mergeCell ref="AC20:AD20"/>
    <mergeCell ref="Y21:Z21"/>
    <mergeCell ref="AA21:AB21"/>
    <mergeCell ref="C67:D67"/>
    <mergeCell ref="E67:F67"/>
    <mergeCell ref="G67:H67"/>
    <mergeCell ref="C66:H66"/>
    <mergeCell ref="K34:P34"/>
    <mergeCell ref="K35:L35"/>
    <mergeCell ref="C35:D35"/>
    <mergeCell ref="E35:F35"/>
    <mergeCell ref="G35:H35"/>
    <mergeCell ref="C51:D51"/>
    <mergeCell ref="E51:F51"/>
    <mergeCell ref="G51:H51"/>
    <mergeCell ref="C34:H34"/>
    <mergeCell ref="C98:H98"/>
    <mergeCell ref="C83:D83"/>
    <mergeCell ref="E83:F83"/>
    <mergeCell ref="G83:H83"/>
    <mergeCell ref="C82:H82"/>
    <mergeCell ref="C114:D114"/>
    <mergeCell ref="E114:F114"/>
    <mergeCell ref="G114:H114"/>
    <mergeCell ref="C113:H113"/>
    <mergeCell ref="C99:D99"/>
    <mergeCell ref="E99:F99"/>
    <mergeCell ref="G99:H99"/>
    <mergeCell ref="K51:L51"/>
    <mergeCell ref="M51:N51"/>
    <mergeCell ref="O51:P51"/>
    <mergeCell ref="K66:P66"/>
    <mergeCell ref="K67:L67"/>
    <mergeCell ref="M67:N67"/>
    <mergeCell ref="O67:P67"/>
    <mergeCell ref="K82:P82"/>
    <mergeCell ref="K83:L83"/>
    <mergeCell ref="M83:N83"/>
    <mergeCell ref="O83:P83"/>
    <mergeCell ref="K98:P98"/>
    <mergeCell ref="K99:L99"/>
    <mergeCell ref="M99:N99"/>
    <mergeCell ref="O99:P99"/>
    <mergeCell ref="K113:P113"/>
    <mergeCell ref="K114:L114"/>
    <mergeCell ref="M114:N114"/>
    <mergeCell ref="O114:P114"/>
  </mergeCells>
  <pageMargins left="0.7" right="0.7" top="0.75" bottom="0.75" header="0.3" footer="0.3"/>
  <pageSetup orientation="portrait" r:id="rId1"/>
  <headerFooter>
    <oddFooter>&amp;C&amp;1#&amp;"Calibri"&amp;10&amp;K000000Internal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39238-0B17-47C6-B664-48FB6ACB1FA6}">
  <sheetPr>
    <tabColor rgb="FF92D050"/>
    <pageSetUpPr autoPageBreaks="0"/>
  </sheetPr>
  <dimension ref="B1:AB83"/>
  <sheetViews>
    <sheetView zoomScale="90" zoomScaleNormal="90" workbookViewId="0">
      <selection activeCell="E28" sqref="E28"/>
    </sheetView>
  </sheetViews>
  <sheetFormatPr defaultColWidth="8.85546875" defaultRowHeight="15"/>
  <cols>
    <col min="1" max="1" width="3.5703125" style="50" customWidth="1"/>
    <col min="2" max="3" width="19.42578125" style="50" customWidth="1"/>
    <col min="4" max="4" width="10.5703125" style="50" customWidth="1"/>
    <col min="5" max="5" width="20.85546875" style="50" customWidth="1"/>
    <col min="6" max="6" width="13.5703125" style="50" customWidth="1"/>
    <col min="7" max="7" width="14.140625" style="50" customWidth="1"/>
    <col min="8" max="8" width="16" style="50" customWidth="1"/>
    <col min="9" max="9" width="15.140625" style="50" customWidth="1"/>
    <col min="10" max="10" width="15.42578125" style="50" bestFit="1" customWidth="1"/>
    <col min="11" max="13" width="15.42578125" style="50" customWidth="1"/>
    <col min="14" max="14" width="13" style="50" customWidth="1"/>
    <col min="15" max="15" width="15.5703125" style="50" customWidth="1"/>
    <col min="16" max="16" width="13" style="50" customWidth="1"/>
    <col min="17" max="18" width="14" style="50" customWidth="1"/>
    <col min="19" max="19" width="21.5703125" style="50" customWidth="1"/>
    <col min="20" max="20" width="15" style="50" customWidth="1"/>
    <col min="21" max="21" width="14.28515625" style="50" customWidth="1"/>
    <col min="22" max="22" width="15.85546875" style="50" bestFit="1" customWidth="1"/>
    <col min="23" max="26" width="20.140625" style="50" bestFit="1" customWidth="1"/>
    <col min="27" max="27" width="10.28515625" style="50" customWidth="1"/>
    <col min="28" max="28" width="16.7109375" style="50" customWidth="1"/>
    <col min="29" max="29" width="16.42578125" style="50" customWidth="1"/>
    <col min="30" max="30" width="12.85546875" style="50" bestFit="1" customWidth="1"/>
    <col min="31" max="31" width="16.28515625" style="50" customWidth="1"/>
    <col min="32" max="32" width="14.7109375" style="50" customWidth="1"/>
    <col min="33" max="16384" width="8.85546875" style="50"/>
  </cols>
  <sheetData>
    <row r="1" spans="2:25" ht="53.85" customHeight="1"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406"/>
      <c r="W1" s="406"/>
    </row>
    <row r="2" spans="2:25" ht="15.75">
      <c r="B2" s="99"/>
      <c r="C2" s="3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2:25">
      <c r="B3" s="2"/>
      <c r="C3" s="78" t="s">
        <v>195</v>
      </c>
      <c r="P3" s="100"/>
      <c r="Q3" s="100"/>
      <c r="R3" s="100"/>
      <c r="S3" s="100"/>
      <c r="T3" s="100"/>
      <c r="U3" s="100"/>
      <c r="V3" s="100"/>
      <c r="W3" s="100"/>
    </row>
    <row r="4" spans="2:25" ht="15.75">
      <c r="B4" s="69" t="s">
        <v>3</v>
      </c>
      <c r="C4" s="4">
        <f>'Hypothetical Summary'!D7</f>
        <v>0</v>
      </c>
      <c r="F4" s="373" t="s">
        <v>176</v>
      </c>
      <c r="G4" s="373"/>
      <c r="H4" s="373"/>
      <c r="I4" s="373"/>
      <c r="J4" s="373"/>
      <c r="K4" s="373"/>
      <c r="L4" s="373"/>
      <c r="M4" s="373"/>
      <c r="N4" s="373"/>
      <c r="O4" s="373"/>
      <c r="Q4" s="270"/>
      <c r="R4" s="46"/>
      <c r="S4" s="46"/>
      <c r="T4" s="46"/>
      <c r="U4" s="46"/>
      <c r="V4" s="46"/>
      <c r="W4" s="46"/>
      <c r="X4" s="46"/>
      <c r="Y4" s="46"/>
    </row>
    <row r="5" spans="2:25" ht="15.75">
      <c r="B5" s="69" t="s">
        <v>14</v>
      </c>
      <c r="C5" s="4">
        <f>'Hypothetical Summary'!D8</f>
        <v>0</v>
      </c>
      <c r="E5" s="7"/>
      <c r="F5" s="8" t="s">
        <v>3</v>
      </c>
      <c r="G5" s="8" t="s">
        <v>5</v>
      </c>
      <c r="H5" s="8" t="s">
        <v>16</v>
      </c>
      <c r="I5" s="8" t="s">
        <v>177</v>
      </c>
      <c r="J5" s="8" t="s">
        <v>14</v>
      </c>
      <c r="K5" s="8" t="s">
        <v>10</v>
      </c>
      <c r="L5" s="8" t="s">
        <v>68</v>
      </c>
      <c r="M5" s="8" t="s">
        <v>131</v>
      </c>
      <c r="N5" s="8" t="s">
        <v>138</v>
      </c>
      <c r="O5" s="8" t="s">
        <v>178</v>
      </c>
      <c r="P5" s="101" t="s">
        <v>24</v>
      </c>
      <c r="Q5" s="8" t="s">
        <v>284</v>
      </c>
      <c r="R5" s="101" t="s">
        <v>211</v>
      </c>
      <c r="S5" s="271" t="s">
        <v>309</v>
      </c>
    </row>
    <row r="6" spans="2:25" ht="15.75">
      <c r="B6" s="69" t="s">
        <v>5</v>
      </c>
      <c r="C6" s="4">
        <f>'Hypothetical Summary'!D9</f>
        <v>0</v>
      </c>
      <c r="E6" s="7" t="s">
        <v>389</v>
      </c>
      <c r="F6" s="128">
        <f>'SAR and AR (B-1)'!G35</f>
        <v>6.8693888195402925E-2</v>
      </c>
      <c r="G6" s="128">
        <f>'SAR and AR (B-1)'!H35</f>
        <v>0.11186927258139906</v>
      </c>
      <c r="H6" s="128">
        <f>'SAR and AR (B-1)'!I35</f>
        <v>7.4706191029710822E-2</v>
      </c>
      <c r="I6" s="128">
        <f>'SAR and AR (B-1)'!J35</f>
        <v>8.422601712391331E-2</v>
      </c>
      <c r="J6" s="128">
        <f>'SAR and AR (B-1)'!K35</f>
        <v>7.0838044101834891E-2</v>
      </c>
      <c r="K6" s="128">
        <f>'SAR and AR (B-1)'!L35</f>
        <v>7.1882727417591191E-2</v>
      </c>
      <c r="L6" s="128">
        <f>'SAR and AR (B-1)'!M35</f>
        <v>7.671731264654813E-2</v>
      </c>
      <c r="M6" s="128">
        <f>'SAR and AR (B-1)'!N35</f>
        <v>7.6334084178728168E-2</v>
      </c>
      <c r="N6" s="128">
        <f>'SAR and AR (B-1)'!O35</f>
        <v>7.2054437570881466E-2</v>
      </c>
      <c r="O6" s="128">
        <f>'SAR and AR (B-1)'!P35</f>
        <v>4.7676295613109779E-2</v>
      </c>
      <c r="P6" s="128">
        <f>'SAR and AR (B-1)'!Q35</f>
        <v>8.4510690203994557E-2</v>
      </c>
      <c r="Q6" s="128">
        <f>'SAR and AR (B-1)'!R35</f>
        <v>0.10325962399932154</v>
      </c>
      <c r="R6" s="128">
        <f>'SAR and AR (B-1)'!S35</f>
        <v>4.7655376755746631E-2</v>
      </c>
      <c r="S6" s="128">
        <f>'SAR and AR (B-1)'!T35</f>
        <v>9.7164579170647247E-2</v>
      </c>
    </row>
    <row r="7" spans="2:25" ht="15.75">
      <c r="B7" s="69" t="s">
        <v>133</v>
      </c>
      <c r="C7" s="4">
        <f>'Hypothetical Summary'!D10</f>
        <v>0</v>
      </c>
      <c r="E7" s="7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</row>
    <row r="8" spans="2:25" ht="15.75">
      <c r="B8" s="69" t="s">
        <v>68</v>
      </c>
      <c r="C8" s="4">
        <f>'Hypothetical Summary'!D11</f>
        <v>0</v>
      </c>
      <c r="E8" s="24"/>
      <c r="F8" s="373" t="s">
        <v>179</v>
      </c>
      <c r="G8" s="373"/>
      <c r="H8" s="373"/>
      <c r="I8" s="373"/>
      <c r="J8" s="373"/>
      <c r="K8" s="373"/>
      <c r="L8" s="373"/>
      <c r="M8" s="373"/>
      <c r="N8" s="373"/>
      <c r="O8" s="373"/>
      <c r="P8" s="373"/>
      <c r="Q8" s="373"/>
    </row>
    <row r="9" spans="2:25" ht="15.6" customHeight="1">
      <c r="B9" s="69" t="s">
        <v>16</v>
      </c>
      <c r="C9" s="4">
        <f>'Hypothetical Summary'!D12</f>
        <v>0</v>
      </c>
      <c r="E9" s="102"/>
      <c r="F9" s="8" t="s">
        <v>3</v>
      </c>
      <c r="G9" s="8" t="s">
        <v>5</v>
      </c>
      <c r="H9" s="8" t="s">
        <v>16</v>
      </c>
      <c r="I9" s="8" t="s">
        <v>15</v>
      </c>
      <c r="J9" s="8" t="s">
        <v>14</v>
      </c>
      <c r="K9" s="8" t="s">
        <v>10</v>
      </c>
      <c r="L9" s="8" t="s">
        <v>68</v>
      </c>
      <c r="M9" s="8" t="s">
        <v>131</v>
      </c>
      <c r="N9" s="8" t="s">
        <v>138</v>
      </c>
      <c r="O9" s="8" t="s">
        <v>133</v>
      </c>
      <c r="P9" s="8" t="s">
        <v>17</v>
      </c>
      <c r="Q9" s="8" t="s">
        <v>284</v>
      </c>
      <c r="R9" s="101" t="s">
        <v>211</v>
      </c>
      <c r="S9" s="271" t="s">
        <v>309</v>
      </c>
      <c r="T9" s="8" t="s">
        <v>136</v>
      </c>
    </row>
    <row r="10" spans="2:25" ht="15.75">
      <c r="B10" s="69" t="s">
        <v>15</v>
      </c>
      <c r="C10" s="4">
        <f>'Hypothetical Summary'!D13</f>
        <v>0</v>
      </c>
      <c r="E10" s="7" t="s">
        <v>389</v>
      </c>
      <c r="F10" s="103">
        <f t="shared" ref="F10:P10" si="0">F6*F11</f>
        <v>0</v>
      </c>
      <c r="G10" s="103">
        <f t="shared" si="0"/>
        <v>0</v>
      </c>
      <c r="H10" s="103">
        <f t="shared" si="0"/>
        <v>0</v>
      </c>
      <c r="I10" s="103">
        <f t="shared" si="0"/>
        <v>0</v>
      </c>
      <c r="J10" s="103">
        <f t="shared" si="0"/>
        <v>0</v>
      </c>
      <c r="K10" s="103">
        <f t="shared" si="0"/>
        <v>0</v>
      </c>
      <c r="L10" s="103">
        <f t="shared" si="0"/>
        <v>0</v>
      </c>
      <c r="M10" s="103">
        <f t="shared" si="0"/>
        <v>0</v>
      </c>
      <c r="N10" s="103">
        <f t="shared" si="0"/>
        <v>0</v>
      </c>
      <c r="O10" s="103">
        <f t="shared" si="0"/>
        <v>0</v>
      </c>
      <c r="P10" s="103">
        <f t="shared" si="0"/>
        <v>0</v>
      </c>
      <c r="Q10" s="103">
        <f>Q6*Q11</f>
        <v>0</v>
      </c>
      <c r="R10" s="103">
        <f>R6*R11</f>
        <v>0</v>
      </c>
      <c r="S10" s="103">
        <f>S6*S11</f>
        <v>0</v>
      </c>
      <c r="T10" s="103">
        <f>SUM(F10:S10)</f>
        <v>0</v>
      </c>
    </row>
    <row r="11" spans="2:25" ht="15.75">
      <c r="B11" s="69" t="s">
        <v>17</v>
      </c>
      <c r="C11" s="4">
        <f>'Hypothetical Summary'!D14</f>
        <v>0</v>
      </c>
      <c r="E11" s="7" t="s">
        <v>23</v>
      </c>
      <c r="F11" s="104">
        <f>VLOOKUP(F9,$B$4:$C$17,2,FALSE)</f>
        <v>0</v>
      </c>
      <c r="G11" s="104">
        <f t="shared" ref="G11:S11" si="1">VLOOKUP(G9,$B$4:$C$17,2,FALSE)</f>
        <v>0</v>
      </c>
      <c r="H11" s="104">
        <f t="shared" si="1"/>
        <v>0</v>
      </c>
      <c r="I11" s="104">
        <f t="shared" si="1"/>
        <v>0</v>
      </c>
      <c r="J11" s="104">
        <f t="shared" si="1"/>
        <v>0</v>
      </c>
      <c r="K11" s="104">
        <f t="shared" si="1"/>
        <v>0</v>
      </c>
      <c r="L11" s="104">
        <f t="shared" si="1"/>
        <v>0</v>
      </c>
      <c r="M11" s="104">
        <f t="shared" si="1"/>
        <v>0</v>
      </c>
      <c r="N11" s="104">
        <f t="shared" si="1"/>
        <v>0</v>
      </c>
      <c r="O11" s="104">
        <f t="shared" si="1"/>
        <v>0</v>
      </c>
      <c r="P11" s="104">
        <f t="shared" si="1"/>
        <v>0</v>
      </c>
      <c r="Q11" s="104">
        <f t="shared" si="1"/>
        <v>0</v>
      </c>
      <c r="R11" s="104">
        <f t="shared" si="1"/>
        <v>0</v>
      </c>
      <c r="S11" s="104">
        <f t="shared" si="1"/>
        <v>0</v>
      </c>
      <c r="T11" s="104">
        <f>SUM(F11:S11)</f>
        <v>0</v>
      </c>
    </row>
    <row r="12" spans="2:25" ht="15.75">
      <c r="B12" s="69" t="s">
        <v>131</v>
      </c>
      <c r="C12" s="4">
        <f>'Hypothetical Summary'!D15</f>
        <v>0</v>
      </c>
      <c r="E12" s="102"/>
    </row>
    <row r="13" spans="2:25" ht="15.6" customHeight="1">
      <c r="B13" s="69" t="s">
        <v>10</v>
      </c>
      <c r="C13" s="4">
        <f>'Hypothetical Summary'!D16</f>
        <v>0</v>
      </c>
      <c r="E13" s="7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</row>
    <row r="14" spans="2:25" ht="15.6" customHeight="1">
      <c r="B14" s="69" t="s">
        <v>138</v>
      </c>
      <c r="C14" s="4">
        <f>'Hypothetical Summary'!D17</f>
        <v>0</v>
      </c>
      <c r="E14" s="7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20"/>
      <c r="S14" s="120"/>
    </row>
    <row r="15" spans="2:25" ht="15.75">
      <c r="B15" s="69" t="s">
        <v>211</v>
      </c>
      <c r="C15" s="4">
        <f>'Hypothetical Summary'!D18</f>
        <v>0</v>
      </c>
      <c r="E15" s="272"/>
      <c r="F15" s="5"/>
      <c r="G15" s="5"/>
      <c r="H15" s="5"/>
      <c r="I15" s="24"/>
      <c r="V15" s="7"/>
      <c r="W15" s="107"/>
      <c r="X15" s="107"/>
    </row>
    <row r="16" spans="2:25" ht="15.75">
      <c r="B16" s="69" t="s">
        <v>284</v>
      </c>
      <c r="C16" s="4">
        <f>'Hypothetical Summary'!D19</f>
        <v>0</v>
      </c>
      <c r="T16" s="407"/>
      <c r="U16" s="378"/>
      <c r="V16" s="273"/>
      <c r="X16" s="151" t="s">
        <v>233</v>
      </c>
      <c r="Y16" s="152">
        <f>'[19]T Results'!$AC$23/'[19]T Results'!$AC$24</f>
        <v>0.25623041706120797</v>
      </c>
    </row>
    <row r="17" spans="2:28" ht="15.75">
      <c r="B17" s="50" t="s">
        <v>309</v>
      </c>
      <c r="C17" s="105">
        <f>'Hypothetical Summary'!D20</f>
        <v>0</v>
      </c>
      <c r="T17" s="173"/>
      <c r="U17" s="174"/>
      <c r="V17" s="273"/>
      <c r="X17" s="151"/>
      <c r="Y17" s="152"/>
    </row>
    <row r="18" spans="2:28" ht="15.75">
      <c r="B18" s="69" t="s">
        <v>136</v>
      </c>
      <c r="C18" s="122">
        <f>SUM(C4:C17)</f>
        <v>0</v>
      </c>
      <c r="E18" s="24"/>
      <c r="F18" s="382" t="s">
        <v>180</v>
      </c>
      <c r="G18" s="382"/>
      <c r="H18" s="382"/>
      <c r="I18" s="382"/>
      <c r="J18" s="382"/>
      <c r="K18" s="382"/>
      <c r="L18" s="382"/>
      <c r="M18" s="382"/>
      <c r="N18" s="382"/>
      <c r="O18" s="382"/>
      <c r="P18" s="382"/>
      <c r="Q18" s="31"/>
      <c r="T18" s="375" t="s">
        <v>181</v>
      </c>
      <c r="U18" s="376"/>
      <c r="V18" s="273"/>
      <c r="X18" s="151" t="s">
        <v>234</v>
      </c>
      <c r="Y18" s="152">
        <v>0.35</v>
      </c>
    </row>
    <row r="19" spans="2:28" ht="15.75">
      <c r="B19" s="9"/>
      <c r="C19" s="4"/>
      <c r="D19" s="24"/>
      <c r="F19" s="101" t="s">
        <v>3</v>
      </c>
      <c r="G19" s="8" t="s">
        <v>5</v>
      </c>
      <c r="H19" s="8" t="s">
        <v>16</v>
      </c>
      <c r="I19" s="8" t="s">
        <v>177</v>
      </c>
      <c r="J19" s="8" t="s">
        <v>14</v>
      </c>
      <c r="K19" s="8" t="s">
        <v>10</v>
      </c>
      <c r="L19" s="8" t="s">
        <v>68</v>
      </c>
      <c r="M19" s="8" t="s">
        <v>131</v>
      </c>
      <c r="N19" s="8" t="s">
        <v>138</v>
      </c>
      <c r="O19" s="8" t="s">
        <v>178</v>
      </c>
      <c r="P19" s="8" t="s">
        <v>24</v>
      </c>
      <c r="Q19" s="8" t="s">
        <v>284</v>
      </c>
      <c r="R19" s="101" t="s">
        <v>211</v>
      </c>
      <c r="S19" s="271" t="s">
        <v>309</v>
      </c>
      <c r="T19" s="274" t="s">
        <v>136</v>
      </c>
      <c r="U19" s="77" t="s">
        <v>182</v>
      </c>
      <c r="V19" s="273"/>
      <c r="X19" s="151" t="s">
        <v>196</v>
      </c>
      <c r="Y19" s="104">
        <f>'Hypothetical SAR and RAR'!Y19</f>
        <v>0</v>
      </c>
    </row>
    <row r="20" spans="2:28" ht="15.75">
      <c r="B20" s="9"/>
      <c r="C20" s="4"/>
      <c r="E20" s="7" t="s">
        <v>389</v>
      </c>
      <c r="F20" s="128">
        <v>1</v>
      </c>
      <c r="G20" s="128">
        <f>$E29/$O29</f>
        <v>0.30555356402592271</v>
      </c>
      <c r="H20" s="128">
        <f t="shared" ref="H20:S21" si="2">$E29/$O29</f>
        <v>0.30555356402592271</v>
      </c>
      <c r="I20" s="128">
        <f t="shared" si="2"/>
        <v>0.30555356402592271</v>
      </c>
      <c r="J20" s="128">
        <f t="shared" si="2"/>
        <v>0.30555356402592271</v>
      </c>
      <c r="K20" s="128">
        <f t="shared" si="2"/>
        <v>0.30555356402592271</v>
      </c>
      <c r="L20" s="128">
        <f t="shared" si="2"/>
        <v>0.30555356402592271</v>
      </c>
      <c r="M20" s="128">
        <f t="shared" si="2"/>
        <v>0.30555356402592271</v>
      </c>
      <c r="N20" s="128">
        <f t="shared" si="2"/>
        <v>0.30555356402592271</v>
      </c>
      <c r="O20" s="128">
        <f t="shared" si="2"/>
        <v>0.30555356402592271</v>
      </c>
      <c r="P20" s="128">
        <f t="shared" si="2"/>
        <v>0.30555356402592271</v>
      </c>
      <c r="Q20" s="128">
        <f t="shared" si="2"/>
        <v>0.30555356402592271</v>
      </c>
      <c r="R20" s="128">
        <f t="shared" si="2"/>
        <v>0.30555356402592271</v>
      </c>
      <c r="S20" s="128">
        <f t="shared" si="2"/>
        <v>0.30555356402592271</v>
      </c>
      <c r="T20" s="155">
        <f>SUMPRODUCT(F10:S10,F20:S20)</f>
        <v>0</v>
      </c>
      <c r="U20" s="109">
        <f>T20+Y22*G20</f>
        <v>0</v>
      </c>
      <c r="V20" s="155"/>
      <c r="X20" s="151" t="s">
        <v>231</v>
      </c>
      <c r="Y20" s="209">
        <f>SUMIFS('[19]OUT_AG_AND_C&amp;I_PROP_BD_PR_PRR'!$V:$V,'[19]OUT_AG_AND_C&amp;I_PROP_BD_PR_PRR'!$H:$H,"CARE Surcharge",'[19]OUT_AG_AND_C&amp;I_PROP_BD_PR_PRR'!$O:$O,"N/A",'[19]OUT_AG_AND_C&amp;I_BD_PR_PRR'!$I:$I,"Energy",'[19]OUT_AG_AND_C&amp;I_PROP_BD_PR_PRR'!$F:$F,"A-1")/1000</f>
        <v>0</v>
      </c>
    </row>
    <row r="21" spans="2:28" ht="15.75">
      <c r="B21" s="9"/>
      <c r="C21" s="9"/>
      <c r="E21" s="7" t="s">
        <v>23</v>
      </c>
      <c r="F21" s="128">
        <v>1</v>
      </c>
      <c r="G21" s="128">
        <f>$E30/$O30</f>
        <v>0.34324990068571132</v>
      </c>
      <c r="H21" s="128">
        <f t="shared" si="2"/>
        <v>0.34324990068571132</v>
      </c>
      <c r="I21" s="128">
        <f t="shared" si="2"/>
        <v>0.34324990068571132</v>
      </c>
      <c r="J21" s="128">
        <f t="shared" si="2"/>
        <v>0.34324990068571132</v>
      </c>
      <c r="K21" s="128">
        <f t="shared" si="2"/>
        <v>0.34324990068571132</v>
      </c>
      <c r="L21" s="128">
        <f t="shared" si="2"/>
        <v>0.34324990068571132</v>
      </c>
      <c r="M21" s="128">
        <f t="shared" si="2"/>
        <v>0.34324990068571132</v>
      </c>
      <c r="N21" s="128">
        <f t="shared" si="2"/>
        <v>0.34324990068571132</v>
      </c>
      <c r="O21" s="128">
        <f t="shared" si="2"/>
        <v>0.34324990068571132</v>
      </c>
      <c r="P21" s="128">
        <f t="shared" si="2"/>
        <v>0.34324990068571132</v>
      </c>
      <c r="Q21" s="128">
        <f t="shared" si="2"/>
        <v>0.34324990068571132</v>
      </c>
      <c r="R21" s="128">
        <f t="shared" si="2"/>
        <v>0.34324990068571132</v>
      </c>
      <c r="S21" s="128">
        <f t="shared" si="2"/>
        <v>0.34324990068571132</v>
      </c>
      <c r="T21" s="155">
        <f>SUMPRODUCT(F11:S11,F21:S21)</f>
        <v>0</v>
      </c>
      <c r="U21" s="109">
        <f>T21</f>
        <v>0</v>
      </c>
      <c r="V21" s="155"/>
      <c r="X21" s="151" t="s">
        <v>232</v>
      </c>
      <c r="Y21" s="103">
        <f>SUMIFS('[19]OUT_AG_AND_C&amp;I_PROP_BD_PR_PRR'!$V:$V,'[19]OUT_AG_AND_C&amp;I_PROP_BD_PR_PRR'!$H:$H,"CARE Surcharge",'[19]OUT_AG_AND_C&amp;I_PROP_BD_PR_PRR'!$O:$O,"N/A",'[19]OUT_AG_AND_C&amp;I_BD_PR_PRR'!$I:$I,"Energy",'[19]OUT_AG_AND_C&amp;I_PROP_BD_PR_PRR'!$F:$F,"&lt;&gt;LS-1",'[19]OUT_AG_AND_C&amp;I_PROP_BD_PR_PRR'!$F:$F,"&lt;&gt;LS-2",'[19]OUT_AG_AND_C&amp;I_PROP_BD_PR_PRR'!$F:$F,"&lt;&gt;LS-3",'[19]OUT_AG_AND_C&amp;I_PROP_BD_PR_PRR'!$F:$F,"&lt;&gt;TC-1")/1000+'Hypothetical SAR and RAR'!Y20</f>
        <v>69174483.386814445</v>
      </c>
      <c r="AA21" s="7"/>
    </row>
    <row r="22" spans="2:28" ht="15.75">
      <c r="B22" s="9"/>
      <c r="C22" s="9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U22" s="7"/>
      <c r="X22" s="145" t="s">
        <v>409</v>
      </c>
      <c r="Y22" s="104">
        <f>Y19*Y20/Y21</f>
        <v>0</v>
      </c>
      <c r="AA22" s="7"/>
    </row>
    <row r="23" spans="2:28" ht="15.75">
      <c r="B23" s="9"/>
      <c r="C23" s="9"/>
      <c r="E23" s="46" t="str">
        <f>"Notes: Allocation and bundled/unbundled split based on "&amp;'Hypothetical Summary'!L4&amp;" sales forecast"</f>
        <v>Notes: Allocation and bundled/unbundled split based on 2025 sales forecast</v>
      </c>
      <c r="R23" s="8"/>
      <c r="S23" s="8"/>
      <c r="T23" s="7"/>
      <c r="Y23" s="121"/>
    </row>
    <row r="24" spans="2:28" ht="15.75">
      <c r="B24" s="9"/>
      <c r="C24" s="9"/>
      <c r="D24" s="7"/>
      <c r="E24" s="7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7"/>
      <c r="R24" s="23"/>
      <c r="S24" s="23"/>
      <c r="T24" s="23"/>
      <c r="U24" s="7"/>
      <c r="V24" s="50" t="s">
        <v>496</v>
      </c>
      <c r="W24" s="120">
        <f>O10*O20</f>
        <v>0</v>
      </c>
      <c r="X24" s="120"/>
      <c r="Y24" s="7"/>
    </row>
    <row r="25" spans="2:28" ht="15.75">
      <c r="B25" s="9"/>
      <c r="C25" s="9"/>
      <c r="D25" s="77"/>
      <c r="E25" s="77"/>
      <c r="F25" s="110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23"/>
      <c r="S25" s="23"/>
      <c r="T25" s="23"/>
      <c r="U25" s="111"/>
      <c r="V25" s="50" t="s">
        <v>497</v>
      </c>
      <c r="W25" s="120">
        <f>O11*O21</f>
        <v>0</v>
      </c>
      <c r="X25" s="126"/>
      <c r="Y25" s="7"/>
    </row>
    <row r="26" spans="2:28" ht="15.75">
      <c r="B26" s="9"/>
      <c r="C26" s="9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112"/>
      <c r="S26" s="112"/>
      <c r="T26" s="23"/>
      <c r="U26" s="111"/>
      <c r="V26" s="113"/>
      <c r="X26" s="7"/>
      <c r="Y26" s="7"/>
    </row>
    <row r="27" spans="2:28" ht="15.75">
      <c r="B27" s="9"/>
      <c r="C27" s="9"/>
      <c r="D27" s="7"/>
      <c r="E27" s="384" t="s">
        <v>25</v>
      </c>
      <c r="F27" s="385"/>
      <c r="G27" s="385"/>
      <c r="H27" s="386"/>
      <c r="I27" s="77"/>
      <c r="J27" s="77"/>
      <c r="N27" s="7"/>
      <c r="O27" s="384" t="s">
        <v>27</v>
      </c>
      <c r="P27" s="385"/>
      <c r="Q27" s="385"/>
      <c r="R27" s="386"/>
      <c r="S27" s="77"/>
      <c r="T27" s="23"/>
      <c r="U27" s="111"/>
      <c r="V27" s="114"/>
      <c r="Z27" s="7"/>
      <c r="AA27" s="7"/>
    </row>
    <row r="28" spans="2:28" ht="31.5">
      <c r="B28" s="9"/>
      <c r="C28" s="9"/>
      <c r="D28" s="7"/>
      <c r="E28" s="8" t="str">
        <f>'Hypothetical Summary'!L4&amp;" Sales"</f>
        <v>2025 Sales</v>
      </c>
      <c r="F28" s="8" t="str">
        <f>TEXT(Summary!L3,"mm/dd/yyyy")&amp;" Avg Rates"</f>
        <v>03/01/2025 Avg Rates</v>
      </c>
      <c r="G28" s="8" t="s">
        <v>193</v>
      </c>
      <c r="H28" s="8" t="s">
        <v>194</v>
      </c>
      <c r="J28" s="8"/>
      <c r="N28" s="7"/>
      <c r="O28" s="8" t="str">
        <f>'Hypothetical Summary'!L4&amp;" Sales"</f>
        <v>2025 Sales</v>
      </c>
      <c r="P28" s="8" t="str">
        <f>F28</f>
        <v>03/01/2025 Avg Rates</v>
      </c>
      <c r="Q28" s="8" t="s">
        <v>193</v>
      </c>
      <c r="R28" s="8" t="s">
        <v>194</v>
      </c>
      <c r="S28" s="8"/>
      <c r="T28" s="23"/>
      <c r="U28" s="111"/>
      <c r="V28" s="114"/>
      <c r="Z28" s="7"/>
      <c r="AA28" s="7"/>
    </row>
    <row r="29" spans="2:28" ht="47.25">
      <c r="B29" s="9"/>
      <c r="C29" s="9"/>
      <c r="D29" s="10" t="s">
        <v>389</v>
      </c>
      <c r="E29" s="209">
        <f>'[19]B Results'!$AC$27/1000</f>
        <v>1786706.3931666978</v>
      </c>
      <c r="F29" s="110">
        <f>IF('Hypothetical Summary'!D5="Y",X36,Y36)</f>
        <v>44.248537741624929</v>
      </c>
      <c r="G29" s="23">
        <f>IF('Hypothetical Summary'!D5="Y", U20/E29*100+F29, SUM(U20-W24)/$E$29*100+F29)</f>
        <v>44.248537741624929</v>
      </c>
      <c r="H29" s="252">
        <f>G29/F29-1</f>
        <v>0</v>
      </c>
      <c r="J29" s="252"/>
      <c r="N29" s="10" t="s">
        <v>389</v>
      </c>
      <c r="O29" s="103">
        <f>'[19]T Results'!$AC$27/1000</f>
        <v>5847440.853333055</v>
      </c>
      <c r="P29" s="110">
        <f>IF('Hypothetical Summary'!D5="Y",AA36,AB36)</f>
        <v>34.284590713421572</v>
      </c>
      <c r="Q29" s="23">
        <f>IF('Hypothetical Summary'!D5="Y", T10/O29*100+P29, SUM(T10-O10)/O29*100+P29)</f>
        <v>34.284590713421572</v>
      </c>
      <c r="R29" s="252">
        <f>Q29/P29-1</f>
        <v>0</v>
      </c>
      <c r="S29" s="252"/>
      <c r="T29" s="252"/>
      <c r="U29" s="252"/>
      <c r="V29" s="114"/>
      <c r="W29" s="305"/>
      <c r="X29" s="335" t="s">
        <v>542</v>
      </c>
      <c r="Y29" s="335" t="s">
        <v>543</v>
      </c>
      <c r="Z29" s="305"/>
      <c r="AA29" s="335" t="s">
        <v>544</v>
      </c>
      <c r="AB29" s="335" t="s">
        <v>545</v>
      </c>
    </row>
    <row r="30" spans="2:28" ht="15.75">
      <c r="D30" s="10" t="s">
        <v>23</v>
      </c>
      <c r="E30" s="209">
        <f>'SAR and RAR'!K55</f>
        <v>26204056.23133941</v>
      </c>
      <c r="F30" s="110">
        <f>IF('Hypothetical Summary'!D5="Y",X37,Y37)</f>
        <v>35.559098879986841</v>
      </c>
      <c r="G30" s="23">
        <f>IF('Hypothetical Summary'!D5="Y", U21/E30*100+F30, SUM(U21-W25)/$E$30*100+F30)</f>
        <v>35.559098879986841</v>
      </c>
      <c r="H30" s="252">
        <f>G30/F30-1</f>
        <v>0</v>
      </c>
      <c r="J30" s="252"/>
      <c r="N30" s="10" t="s">
        <v>23</v>
      </c>
      <c r="O30" s="103">
        <f>'SAR and RAR'!O55</f>
        <v>76341045.340410858</v>
      </c>
      <c r="P30" s="110">
        <f>IF('Hypothetical Summary'!D5="Y",AA37,AB37)</f>
        <v>25.761610422019061</v>
      </c>
      <c r="Q30" s="23">
        <f>IF('Hypothetical Summary'!D5="Y", T11/O30*100+P30, SUM(T11-O11)/O30*100+P30)</f>
        <v>25.761610422019061</v>
      </c>
      <c r="R30" s="252">
        <f>Q30/P30-1</f>
        <v>0</v>
      </c>
      <c r="S30" s="252"/>
      <c r="T30" s="252"/>
      <c r="U30" s="252"/>
      <c r="V30" s="116"/>
      <c r="W30" s="306"/>
      <c r="X30" s="336"/>
      <c r="Y30" s="336"/>
      <c r="Z30" s="337"/>
      <c r="AA30" s="336"/>
      <c r="AB30" s="336"/>
    </row>
    <row r="31" spans="2:28" ht="15.75">
      <c r="E31" s="8"/>
      <c r="F31" s="8"/>
      <c r="G31" s="8"/>
      <c r="P31" s="7"/>
      <c r="Q31" s="7"/>
      <c r="R31" s="112"/>
      <c r="S31" s="112"/>
      <c r="T31" s="113"/>
      <c r="U31" s="112"/>
      <c r="V31" s="114"/>
      <c r="W31" s="306" t="s">
        <v>389</v>
      </c>
      <c r="X31" s="338">
        <f>('[19]B Results'!$AY$27)*100</f>
        <v>43.574453995215542</v>
      </c>
      <c r="Y31" s="338">
        <f>('[19]B Results'!$AY$27-'[19]B Results'!$AV$27)*100</f>
        <v>43.580060781760807</v>
      </c>
      <c r="Z31" s="306" t="s">
        <v>389</v>
      </c>
      <c r="AA31" s="338">
        <f>'[19]T Results'!$AY$27*100</f>
        <v>33.610590836889926</v>
      </c>
      <c r="AB31" s="338">
        <f>('[19]T Results'!$AY$27-'[19]T Results'!$AV$27)*100</f>
        <v>33.615544907564775</v>
      </c>
    </row>
    <row r="32" spans="2:28" ht="15.75">
      <c r="E32" s="8"/>
      <c r="F32" s="8"/>
      <c r="G32" s="8"/>
      <c r="P32" s="7"/>
      <c r="Q32" s="7"/>
      <c r="R32" s="112"/>
      <c r="S32" s="112"/>
      <c r="T32" s="113"/>
      <c r="U32" s="112"/>
      <c r="V32" s="116"/>
      <c r="W32" s="306" t="s">
        <v>30</v>
      </c>
      <c r="X32" s="338">
        <f>('[19]B Results'!$AY$90)*100</f>
        <v>35.04098349229276</v>
      </c>
      <c r="Y32" s="338">
        <f>('[19]B Results'!$AY$90-'[19]B Results'!$AV$90)*100</f>
        <v>35.950335548978678</v>
      </c>
      <c r="Z32" s="337" t="s">
        <v>23</v>
      </c>
      <c r="AA32" s="338">
        <f>'[19]T Results'!$AY$90*100</f>
        <v>25.258006838675957</v>
      </c>
      <c r="AB32" s="338">
        <f>('[19]T Results'!$AY$90-'[19]T Results'!$AV$90)*100</f>
        <v>26.142767729506289</v>
      </c>
    </row>
    <row r="33" spans="2:28" ht="15.75">
      <c r="B33" s="9"/>
      <c r="C33" s="9"/>
      <c r="D33" s="7"/>
      <c r="E33" s="405"/>
      <c r="F33" s="405"/>
      <c r="G33" s="405"/>
      <c r="H33" s="77"/>
      <c r="I33" s="77"/>
      <c r="J33" s="77"/>
      <c r="K33" s="7"/>
      <c r="L33" s="7"/>
      <c r="M33" s="7"/>
      <c r="N33" s="7"/>
      <c r="O33" s="7"/>
      <c r="P33" s="7"/>
      <c r="Q33" s="7"/>
      <c r="R33" s="112"/>
      <c r="S33" s="112"/>
      <c r="T33" s="113"/>
      <c r="U33" s="112"/>
      <c r="V33" s="116"/>
      <c r="W33" s="307"/>
      <c r="X33" s="339"/>
      <c r="Y33" s="339"/>
      <c r="Z33" s="339"/>
      <c r="AA33" s="339"/>
      <c r="AB33" s="340"/>
    </row>
    <row r="34" spans="2:28" ht="47.25">
      <c r="B34" s="9"/>
      <c r="C34" s="9"/>
      <c r="D34" s="77"/>
      <c r="E34" s="8"/>
      <c r="F34" s="8"/>
      <c r="G34" s="8"/>
      <c r="H34" s="77"/>
      <c r="I34" s="77"/>
      <c r="J34" s="77"/>
      <c r="K34" s="7"/>
      <c r="L34" s="7"/>
      <c r="M34" s="7"/>
      <c r="N34" s="7"/>
      <c r="O34" s="7"/>
      <c r="P34" s="7"/>
      <c r="Q34" s="7"/>
      <c r="R34" s="112"/>
      <c r="S34" s="112"/>
      <c r="T34" s="113"/>
      <c r="U34" s="112"/>
      <c r="V34" s="114"/>
      <c r="W34" s="305"/>
      <c r="X34" s="341" t="s">
        <v>546</v>
      </c>
      <c r="Y34" s="341" t="s">
        <v>547</v>
      </c>
      <c r="Z34" s="336"/>
      <c r="AA34" s="341" t="s">
        <v>548</v>
      </c>
      <c r="AB34" s="341" t="s">
        <v>549</v>
      </c>
    </row>
    <row r="35" spans="2:28" ht="15.75">
      <c r="B35" s="9"/>
      <c r="C35" s="9"/>
      <c r="D35" s="7"/>
      <c r="E35" s="11"/>
      <c r="F35" s="12"/>
      <c r="G35" s="13"/>
      <c r="H35" s="77"/>
      <c r="I35" s="77"/>
      <c r="J35" s="77"/>
      <c r="K35" s="7"/>
      <c r="L35" s="7"/>
      <c r="M35" s="7"/>
      <c r="N35" s="7"/>
      <c r="O35" s="7"/>
      <c r="P35" s="7"/>
      <c r="Q35" s="7"/>
      <c r="R35" s="112"/>
      <c r="S35" s="112"/>
      <c r="T35" s="113"/>
      <c r="U35" s="113"/>
      <c r="V35" s="111"/>
      <c r="W35" s="306"/>
      <c r="X35" s="336"/>
      <c r="Y35" s="336"/>
      <c r="Z35" s="337"/>
      <c r="AA35" s="336"/>
      <c r="AB35" s="336"/>
    </row>
    <row r="36" spans="2:28" ht="15.75">
      <c r="D36" s="7"/>
      <c r="E36" s="11"/>
      <c r="F36" s="12"/>
      <c r="G36" s="13"/>
      <c r="H36" s="77"/>
      <c r="I36" s="77"/>
      <c r="J36" s="77"/>
      <c r="K36" s="7"/>
      <c r="L36" s="7"/>
      <c r="M36" s="7"/>
      <c r="N36" s="7"/>
      <c r="O36" s="7"/>
      <c r="P36" s="7"/>
      <c r="Q36" s="7"/>
      <c r="R36" s="112"/>
      <c r="S36" s="112"/>
      <c r="T36" s="113"/>
      <c r="U36" s="112"/>
      <c r="V36" s="114"/>
      <c r="W36" s="306" t="s">
        <v>389</v>
      </c>
      <c r="X36" s="338">
        <f>'[17]B Results'!$AY$27*100</f>
        <v>44.248537741624929</v>
      </c>
      <c r="Y36" s="338">
        <f>('[17]B Results'!$AY$27-'[17]B Results'!$AV$27)*100</f>
        <v>44.254144528170194</v>
      </c>
      <c r="Z36" s="306" t="s">
        <v>389</v>
      </c>
      <c r="AA36" s="338">
        <f>'[17]T Results'!$AY$27*100</f>
        <v>34.284590713421572</v>
      </c>
      <c r="AB36" s="338">
        <f>('[17]T Results'!$AY$27-'[17]T Results'!$AV$27)*100</f>
        <v>34.289544784096421</v>
      </c>
    </row>
    <row r="37" spans="2:28" ht="15.75">
      <c r="D37" s="7"/>
      <c r="E37" s="11"/>
      <c r="F37" s="12"/>
      <c r="G37" s="13"/>
      <c r="H37" s="77"/>
      <c r="I37" s="77"/>
      <c r="J37" s="77"/>
      <c r="K37" s="7"/>
      <c r="L37" s="7"/>
      <c r="M37" s="7"/>
      <c r="N37" s="7"/>
      <c r="O37" s="7"/>
      <c r="P37" s="7"/>
      <c r="Q37" s="7"/>
      <c r="R37" s="112"/>
      <c r="S37" s="112"/>
      <c r="T37" s="113"/>
      <c r="U37" s="113"/>
      <c r="V37" s="113"/>
      <c r="W37" s="306" t="s">
        <v>30</v>
      </c>
      <c r="X37" s="338">
        <f>'[17]B Results'!$AY$90*100</f>
        <v>35.559098879986841</v>
      </c>
      <c r="Y37" s="338">
        <f>('[17]B Results'!$AY$90-'[17]B Results'!$AV$90)*100</f>
        <v>36.468450936672767</v>
      </c>
      <c r="Z37" s="337" t="s">
        <v>23</v>
      </c>
      <c r="AA37" s="342">
        <f>'[17]T Results'!$AY$90*100</f>
        <v>25.761610422019061</v>
      </c>
      <c r="AB37" s="342">
        <f>('[17]T Results'!$AY$90-'[17]T Results'!$AV$90)*100</f>
        <v>26.646371312849393</v>
      </c>
    </row>
    <row r="38" spans="2:28" ht="15.75">
      <c r="D38" s="7"/>
      <c r="E38" s="11"/>
      <c r="F38" s="12"/>
      <c r="G38" s="13"/>
      <c r="H38" s="77"/>
      <c r="I38" s="77"/>
      <c r="J38" s="77"/>
      <c r="K38" s="7"/>
      <c r="L38" s="7"/>
      <c r="M38" s="7"/>
      <c r="N38" s="7"/>
      <c r="O38" s="7"/>
      <c r="P38" s="7"/>
      <c r="Q38" s="7"/>
      <c r="R38" s="112"/>
      <c r="S38" s="112"/>
      <c r="T38" s="374"/>
      <c r="U38" s="374"/>
      <c r="V38" s="113"/>
      <c r="W38" s="113"/>
      <c r="X38" s="113"/>
    </row>
    <row r="39" spans="2:28" ht="15.75">
      <c r="B39" s="9"/>
      <c r="C39" s="9"/>
      <c r="D39" s="7"/>
      <c r="E39" s="11"/>
      <c r="F39" s="12"/>
      <c r="G39" s="13"/>
      <c r="H39" s="77"/>
      <c r="I39" s="77"/>
      <c r="J39" s="77"/>
      <c r="K39" s="7"/>
      <c r="L39" s="7"/>
      <c r="M39" s="7"/>
      <c r="N39" s="7"/>
      <c r="O39" s="7"/>
      <c r="P39" s="7"/>
      <c r="Q39" s="7"/>
      <c r="R39" s="112"/>
      <c r="S39" s="112"/>
      <c r="T39" s="113"/>
      <c r="U39" s="112"/>
      <c r="V39" s="116"/>
      <c r="W39" s="116"/>
      <c r="X39" s="114"/>
    </row>
    <row r="40" spans="2:28" ht="15.75">
      <c r="B40" s="9"/>
      <c r="C40" s="9"/>
      <c r="D40" s="7"/>
      <c r="E40" s="11"/>
      <c r="F40" s="12"/>
      <c r="G40" s="13"/>
      <c r="H40" s="77"/>
      <c r="I40" s="77"/>
      <c r="J40" s="77"/>
      <c r="K40" s="7"/>
      <c r="L40" s="7"/>
      <c r="M40" s="7"/>
      <c r="N40" s="7"/>
      <c r="O40" s="7"/>
      <c r="P40" s="7"/>
      <c r="Q40" s="7"/>
      <c r="R40" s="112"/>
      <c r="S40" s="112"/>
      <c r="T40" s="113"/>
      <c r="U40" s="112"/>
      <c r="V40" s="116"/>
      <c r="W40" s="114"/>
      <c r="X40" s="114"/>
    </row>
    <row r="41" spans="2:28" ht="15.75">
      <c r="B41" s="9"/>
      <c r="C41" s="9"/>
      <c r="D41" s="7"/>
      <c r="E41" s="11"/>
      <c r="F41" s="12"/>
      <c r="G41" s="13"/>
      <c r="H41" s="77"/>
      <c r="I41" s="77"/>
      <c r="J41" s="77"/>
      <c r="K41" s="7"/>
      <c r="L41" s="7"/>
      <c r="M41" s="7"/>
      <c r="N41" s="7"/>
      <c r="O41" s="7"/>
      <c r="P41" s="7"/>
      <c r="Q41" s="7"/>
      <c r="R41" s="112"/>
      <c r="S41" s="112"/>
      <c r="T41" s="113"/>
      <c r="U41" s="112"/>
      <c r="V41" s="7"/>
      <c r="W41" s="7"/>
      <c r="X41" s="7"/>
      <c r="Y41" s="7"/>
      <c r="Z41" s="7"/>
      <c r="AA41" s="7"/>
      <c r="AB41" s="7"/>
    </row>
    <row r="42" spans="2:28" ht="15.75">
      <c r="B42" s="9"/>
      <c r="C42" s="9"/>
      <c r="D42" s="7"/>
      <c r="E42" s="77"/>
      <c r="F42" s="77"/>
      <c r="G42" s="77"/>
      <c r="H42" s="77"/>
      <c r="I42" s="77"/>
      <c r="J42" s="77"/>
      <c r="K42" s="7"/>
      <c r="L42" s="7"/>
      <c r="M42" s="7"/>
      <c r="N42" s="7"/>
      <c r="O42" s="7"/>
      <c r="P42" s="7"/>
      <c r="Q42" s="7"/>
      <c r="R42" s="112"/>
      <c r="S42" s="112"/>
      <c r="T42" s="113"/>
      <c r="U42" s="112"/>
      <c r="V42" s="7"/>
      <c r="W42" s="7"/>
      <c r="X42" s="7"/>
      <c r="Y42" s="7"/>
      <c r="Z42" s="7"/>
      <c r="AA42" s="7"/>
      <c r="AB42" s="7"/>
    </row>
    <row r="43" spans="2:28" ht="15.75">
      <c r="B43" s="9"/>
      <c r="C43" s="9"/>
      <c r="D43" s="7"/>
      <c r="E43" s="12"/>
      <c r="F43" s="77"/>
      <c r="G43" s="77"/>
      <c r="H43" s="77"/>
      <c r="I43" s="77"/>
      <c r="J43" s="77"/>
      <c r="K43" s="12"/>
      <c r="L43" s="7"/>
      <c r="M43" s="7"/>
      <c r="N43" s="7"/>
      <c r="O43" s="7"/>
      <c r="P43" s="7"/>
      <c r="Q43" s="7"/>
      <c r="R43" s="112"/>
      <c r="S43" s="112"/>
      <c r="T43" s="113"/>
      <c r="U43" s="112"/>
      <c r="V43" s="7"/>
      <c r="W43" s="7"/>
      <c r="X43" s="7"/>
      <c r="Y43" s="7"/>
      <c r="Z43" s="7"/>
      <c r="AA43" s="7"/>
      <c r="AB43" s="7"/>
    </row>
    <row r="44" spans="2:28" ht="15.75">
      <c r="B44" s="9"/>
      <c r="C44" s="9"/>
      <c r="D44" s="7"/>
      <c r="E44" s="77"/>
      <c r="F44" s="77"/>
      <c r="G44" s="77"/>
      <c r="H44" s="77"/>
      <c r="I44" s="77"/>
      <c r="J44" s="77"/>
      <c r="K44" s="7"/>
      <c r="L44" s="7"/>
      <c r="M44" s="7"/>
      <c r="N44" s="7"/>
      <c r="O44" s="7"/>
      <c r="P44" s="7"/>
      <c r="Q44" s="7"/>
      <c r="R44" s="112"/>
      <c r="S44" s="112"/>
      <c r="T44" s="113"/>
      <c r="U44" s="112"/>
      <c r="V44" s="7"/>
      <c r="W44" s="7"/>
      <c r="X44" s="7"/>
      <c r="Y44" s="7"/>
      <c r="Z44" s="7"/>
      <c r="AA44" s="7"/>
      <c r="AB44" s="7"/>
    </row>
    <row r="45" spans="2:28" ht="15.75">
      <c r="B45" s="9"/>
      <c r="C45" s="9"/>
      <c r="D45" s="7"/>
      <c r="E45" s="77"/>
      <c r="F45" s="77"/>
      <c r="G45" s="77"/>
      <c r="H45" s="77"/>
      <c r="I45" s="77"/>
      <c r="J45" s="77"/>
      <c r="K45" s="7"/>
      <c r="L45" s="7"/>
      <c r="M45" s="7"/>
      <c r="N45" s="7"/>
      <c r="O45" s="7"/>
      <c r="P45" s="7"/>
      <c r="Q45" s="7"/>
      <c r="R45" s="112"/>
      <c r="S45" s="112"/>
      <c r="T45" s="113"/>
      <c r="U45" s="113"/>
      <c r="V45" s="7"/>
      <c r="W45" s="7"/>
      <c r="X45" s="7"/>
      <c r="Y45" s="7"/>
      <c r="Z45" s="7"/>
      <c r="AA45" s="7"/>
      <c r="AB45" s="7"/>
    </row>
    <row r="46" spans="2:28" ht="15.75">
      <c r="B46" s="9"/>
      <c r="C46" s="9"/>
      <c r="D46" s="7"/>
      <c r="E46" s="12"/>
      <c r="F46" s="77"/>
      <c r="G46" s="77"/>
      <c r="H46" s="77"/>
      <c r="I46" s="77"/>
      <c r="J46" s="77"/>
      <c r="K46" s="12"/>
      <c r="L46" s="7"/>
      <c r="M46" s="7"/>
      <c r="N46" s="7"/>
      <c r="O46" s="7"/>
      <c r="P46" s="7"/>
      <c r="Q46" s="7"/>
      <c r="R46" s="112"/>
      <c r="S46" s="112"/>
      <c r="T46" s="113"/>
      <c r="U46" s="112"/>
      <c r="V46" s="7"/>
      <c r="W46" s="7"/>
      <c r="X46" s="7"/>
      <c r="Y46" s="7"/>
      <c r="Z46" s="7"/>
      <c r="AA46" s="7"/>
      <c r="AB46" s="7"/>
    </row>
    <row r="47" spans="2:28" ht="15.75">
      <c r="B47" s="9"/>
      <c r="C47" s="9"/>
      <c r="D47" s="7"/>
      <c r="E47" s="77"/>
      <c r="F47" s="77"/>
      <c r="G47" s="77"/>
      <c r="H47" s="77"/>
      <c r="I47" s="77"/>
      <c r="J47" s="77"/>
      <c r="K47" s="7"/>
      <c r="L47" s="7"/>
      <c r="M47" s="7"/>
      <c r="N47" s="7"/>
      <c r="O47" s="7"/>
      <c r="P47" s="7"/>
      <c r="Q47" s="7"/>
      <c r="R47" s="112"/>
      <c r="S47" s="112"/>
      <c r="T47" s="113"/>
      <c r="U47" s="113"/>
      <c r="V47" s="7"/>
      <c r="W47" s="7"/>
      <c r="X47" s="7"/>
      <c r="Y47" s="7"/>
      <c r="Z47" s="7"/>
      <c r="AA47" s="7"/>
      <c r="AB47" s="7"/>
    </row>
    <row r="48" spans="2:28" ht="15.75">
      <c r="B48" s="9"/>
      <c r="C48" s="9"/>
      <c r="D48" s="7"/>
      <c r="E48" s="77"/>
      <c r="F48" s="77"/>
      <c r="G48" s="77"/>
      <c r="H48" s="77"/>
      <c r="I48" s="77"/>
      <c r="J48" s="77"/>
      <c r="K48" s="7"/>
      <c r="L48" s="7"/>
      <c r="M48" s="7"/>
      <c r="N48" s="7"/>
      <c r="O48" s="7"/>
      <c r="P48" s="7"/>
      <c r="Q48" s="7"/>
      <c r="R48" s="112"/>
      <c r="S48" s="112"/>
      <c r="T48" s="374"/>
      <c r="U48" s="374"/>
      <c r="V48" s="7"/>
      <c r="W48" s="7"/>
      <c r="X48" s="7"/>
      <c r="Y48" s="7"/>
      <c r="Z48" s="7"/>
      <c r="AA48" s="7"/>
      <c r="AB48" s="7"/>
    </row>
    <row r="49" spans="2:24" ht="15.75">
      <c r="B49" s="9"/>
      <c r="C49" s="9"/>
      <c r="D49" s="7"/>
      <c r="E49" s="77"/>
      <c r="F49" s="77"/>
      <c r="G49" s="77"/>
      <c r="H49" s="77"/>
      <c r="I49" s="77"/>
      <c r="J49" s="77"/>
      <c r="K49" s="7"/>
      <c r="L49" s="7"/>
      <c r="M49" s="7"/>
      <c r="N49" s="7"/>
      <c r="O49" s="7"/>
      <c r="P49" s="7"/>
      <c r="Q49" s="7"/>
      <c r="R49" s="112"/>
      <c r="S49" s="112"/>
      <c r="T49" s="113"/>
      <c r="U49" s="112"/>
      <c r="V49" s="116"/>
      <c r="W49" s="114"/>
      <c r="X49" s="114"/>
    </row>
    <row r="50" spans="2:24" ht="15.75">
      <c r="B50" s="9"/>
      <c r="C50" s="9"/>
      <c r="D50" s="7"/>
      <c r="E50" s="77"/>
      <c r="F50" s="77"/>
      <c r="G50" s="77"/>
      <c r="H50" s="77"/>
      <c r="I50" s="77"/>
      <c r="J50" s="77"/>
      <c r="K50" s="7"/>
      <c r="L50" s="7"/>
      <c r="M50" s="7"/>
      <c r="N50" s="7"/>
      <c r="O50" s="7"/>
      <c r="P50" s="7"/>
      <c r="Q50" s="7"/>
      <c r="R50" s="112"/>
      <c r="S50" s="112"/>
      <c r="T50" s="113"/>
      <c r="U50" s="112"/>
      <c r="V50" s="116"/>
      <c r="W50" s="114"/>
      <c r="X50" s="114"/>
    </row>
    <row r="51" spans="2:24" ht="15.75">
      <c r="B51" s="9"/>
      <c r="C51" s="9"/>
      <c r="D51" s="7"/>
      <c r="E51" s="77"/>
      <c r="F51" s="77"/>
      <c r="G51" s="77"/>
      <c r="H51" s="77"/>
      <c r="I51" s="77"/>
      <c r="J51" s="77"/>
      <c r="K51" s="7"/>
      <c r="L51" s="7"/>
      <c r="M51" s="7"/>
      <c r="N51" s="7"/>
      <c r="O51" s="7"/>
      <c r="P51" s="7"/>
      <c r="Q51" s="7"/>
      <c r="R51" s="112"/>
      <c r="S51" s="112"/>
      <c r="T51" s="113"/>
      <c r="U51" s="113"/>
      <c r="V51" s="111"/>
      <c r="W51" s="116"/>
      <c r="X51" s="114"/>
    </row>
    <row r="52" spans="2:24" ht="15.75">
      <c r="B52" s="9"/>
      <c r="C52" s="9"/>
      <c r="D52" s="7"/>
      <c r="E52" s="77"/>
      <c r="F52" s="77"/>
      <c r="G52" s="77"/>
      <c r="H52" s="77"/>
      <c r="I52" s="77"/>
      <c r="J52" s="77"/>
      <c r="K52" s="7"/>
      <c r="L52" s="7"/>
      <c r="M52" s="7"/>
      <c r="N52" s="7"/>
      <c r="O52" s="7"/>
      <c r="P52" s="7"/>
      <c r="Q52" s="7"/>
      <c r="R52" s="112"/>
      <c r="S52" s="112"/>
      <c r="T52" s="113"/>
      <c r="U52" s="112"/>
      <c r="V52" s="116"/>
      <c r="W52" s="116"/>
      <c r="X52" s="114"/>
    </row>
    <row r="53" spans="2:24" ht="15.75">
      <c r="B53" s="9"/>
      <c r="C53" s="9"/>
      <c r="D53" s="7"/>
      <c r="E53" s="77"/>
      <c r="F53" s="77"/>
      <c r="G53" s="77"/>
      <c r="H53" s="77"/>
      <c r="I53" s="77"/>
      <c r="J53" s="77"/>
      <c r="K53" s="7"/>
      <c r="L53" s="7"/>
      <c r="M53" s="7"/>
      <c r="N53" s="7"/>
      <c r="O53" s="7"/>
      <c r="P53" s="7"/>
      <c r="Q53" s="7"/>
      <c r="R53" s="112"/>
      <c r="S53" s="112"/>
      <c r="T53" s="113"/>
      <c r="U53" s="113"/>
      <c r="V53" s="113"/>
      <c r="W53" s="114"/>
      <c r="X53" s="114"/>
    </row>
    <row r="54" spans="2:24" ht="15.75">
      <c r="B54" s="9"/>
      <c r="C54" s="9"/>
      <c r="D54" s="7"/>
      <c r="E54" s="77"/>
      <c r="F54" s="77"/>
      <c r="G54" s="77"/>
      <c r="H54" s="77"/>
      <c r="I54" s="77"/>
      <c r="J54" s="77"/>
      <c r="K54" s="7"/>
      <c r="L54" s="7"/>
      <c r="M54" s="7"/>
      <c r="N54" s="7"/>
      <c r="O54" s="7"/>
      <c r="P54" s="7"/>
      <c r="Q54" s="7"/>
      <c r="R54" s="112"/>
      <c r="S54" s="112"/>
      <c r="T54" s="374"/>
      <c r="U54" s="374"/>
      <c r="V54" s="113"/>
      <c r="W54" s="111"/>
      <c r="X54" s="111"/>
    </row>
    <row r="55" spans="2:24" ht="15.75">
      <c r="B55" s="7"/>
      <c r="C55" s="7"/>
      <c r="D55" s="7"/>
      <c r="E55" s="77"/>
      <c r="F55" s="77"/>
      <c r="G55" s="77"/>
      <c r="H55" s="77"/>
      <c r="I55" s="77"/>
      <c r="J55" s="77"/>
      <c r="K55" s="7"/>
      <c r="L55" s="7"/>
      <c r="M55" s="7"/>
      <c r="N55" s="7"/>
      <c r="O55" s="7"/>
      <c r="P55" s="7"/>
      <c r="Q55" s="7"/>
      <c r="R55" s="112"/>
      <c r="S55" s="112"/>
      <c r="T55" s="113"/>
      <c r="U55" s="112"/>
      <c r="V55" s="116"/>
      <c r="W55" s="114"/>
      <c r="X55" s="114"/>
    </row>
    <row r="56" spans="2:24" ht="15.75">
      <c r="B56" s="7"/>
      <c r="C56" s="7"/>
      <c r="D56" s="7"/>
      <c r="E56" s="77"/>
      <c r="F56" s="77"/>
      <c r="G56" s="77"/>
      <c r="H56" s="77"/>
      <c r="I56" s="77"/>
      <c r="J56" s="77"/>
      <c r="K56" s="7"/>
      <c r="L56" s="7"/>
      <c r="M56" s="7"/>
      <c r="N56" s="7"/>
      <c r="O56" s="7"/>
      <c r="P56" s="7"/>
      <c r="Q56" s="7"/>
      <c r="R56" s="112"/>
      <c r="S56" s="112"/>
      <c r="T56" s="113"/>
      <c r="U56" s="112"/>
      <c r="V56" s="116"/>
      <c r="W56" s="113"/>
      <c r="X56" s="113"/>
    </row>
    <row r="57" spans="2:24" ht="15.75">
      <c r="B57" s="7"/>
      <c r="C57" s="7"/>
      <c r="D57" s="7"/>
      <c r="E57" s="77"/>
      <c r="F57" s="77"/>
      <c r="G57" s="77"/>
      <c r="H57" s="77"/>
      <c r="I57" s="77"/>
      <c r="J57" s="77"/>
      <c r="K57" s="7"/>
      <c r="L57" s="7"/>
      <c r="M57" s="7"/>
      <c r="N57" s="7"/>
      <c r="O57" s="7"/>
      <c r="P57" s="7"/>
      <c r="Q57" s="7"/>
      <c r="R57" s="112"/>
      <c r="S57" s="112"/>
      <c r="T57" s="113"/>
      <c r="U57" s="112"/>
      <c r="V57" s="114"/>
      <c r="W57" s="113"/>
      <c r="X57" s="113"/>
    </row>
    <row r="58" spans="2:24" ht="15.75">
      <c r="B58" s="7"/>
      <c r="C58" s="7"/>
      <c r="D58" s="7"/>
      <c r="E58" s="77"/>
      <c r="F58" s="77"/>
      <c r="G58" s="77"/>
      <c r="H58" s="77"/>
      <c r="I58" s="77"/>
      <c r="J58" s="77"/>
      <c r="K58" s="7"/>
      <c r="L58" s="7"/>
      <c r="M58" s="7"/>
      <c r="N58" s="7"/>
      <c r="O58" s="7"/>
      <c r="P58" s="7"/>
      <c r="Q58" s="7"/>
      <c r="R58" s="112"/>
      <c r="S58" s="112"/>
      <c r="T58" s="113"/>
      <c r="U58" s="112"/>
      <c r="V58" s="116"/>
      <c r="W58" s="116"/>
      <c r="X58" s="114"/>
    </row>
    <row r="59" spans="2:24" ht="15.75">
      <c r="B59" s="7"/>
      <c r="C59" s="7"/>
      <c r="D59" s="7"/>
      <c r="E59" s="77"/>
      <c r="F59" s="77"/>
      <c r="G59" s="77"/>
      <c r="H59" s="77"/>
      <c r="I59" s="77"/>
      <c r="J59" s="77"/>
      <c r="K59" s="7"/>
      <c r="L59" s="7"/>
      <c r="M59" s="7"/>
      <c r="N59" s="7"/>
      <c r="O59" s="7"/>
      <c r="P59" s="7"/>
      <c r="Q59" s="7"/>
      <c r="R59" s="112"/>
      <c r="S59" s="112"/>
      <c r="T59" s="113"/>
      <c r="U59" s="112"/>
      <c r="V59" s="116"/>
      <c r="W59" s="116"/>
      <c r="X59" s="114"/>
    </row>
    <row r="60" spans="2:24" ht="15.75">
      <c r="B60" s="7"/>
      <c r="C60" s="7"/>
      <c r="D60" s="7"/>
      <c r="E60" s="77"/>
      <c r="F60" s="77"/>
      <c r="G60" s="77"/>
      <c r="H60" s="77"/>
      <c r="I60" s="77"/>
      <c r="J60" s="77"/>
      <c r="K60" s="7"/>
      <c r="L60" s="7"/>
      <c r="M60" s="7"/>
      <c r="N60" s="7"/>
      <c r="O60" s="7"/>
      <c r="P60" s="7"/>
      <c r="Q60" s="7"/>
      <c r="R60" s="112"/>
      <c r="S60" s="112"/>
      <c r="T60" s="113"/>
      <c r="U60" s="113"/>
      <c r="V60" s="111"/>
      <c r="W60" s="111"/>
      <c r="X60" s="111"/>
    </row>
    <row r="61" spans="2:24" ht="15.75">
      <c r="B61" s="7"/>
      <c r="C61" s="7"/>
      <c r="D61" s="7"/>
      <c r="E61" s="77"/>
      <c r="F61" s="77"/>
      <c r="G61" s="77"/>
      <c r="H61" s="77"/>
      <c r="I61" s="77"/>
      <c r="J61" s="77"/>
      <c r="K61" s="7"/>
      <c r="L61" s="7"/>
      <c r="M61" s="7"/>
      <c r="N61" s="7"/>
      <c r="O61" s="7"/>
      <c r="P61" s="7"/>
      <c r="Q61" s="7"/>
      <c r="R61" s="112"/>
      <c r="S61" s="112"/>
      <c r="T61" s="113"/>
      <c r="U61" s="112"/>
      <c r="V61" s="114"/>
      <c r="W61" s="116"/>
      <c r="X61" s="114"/>
    </row>
    <row r="62" spans="2:24" ht="15.75">
      <c r="B62" s="7"/>
      <c r="C62" s="7"/>
      <c r="D62" s="7"/>
      <c r="E62" s="77"/>
      <c r="F62" s="77"/>
      <c r="G62" s="77"/>
      <c r="H62" s="77"/>
      <c r="I62" s="77"/>
      <c r="J62" s="77"/>
      <c r="K62" s="7"/>
      <c r="L62" s="7"/>
      <c r="M62" s="7"/>
      <c r="N62" s="7"/>
      <c r="O62" s="7"/>
      <c r="P62" s="7"/>
      <c r="Q62" s="7"/>
      <c r="R62" s="112"/>
      <c r="S62" s="112"/>
      <c r="T62" s="113"/>
      <c r="U62" s="113"/>
      <c r="V62" s="113"/>
      <c r="W62" s="113"/>
      <c r="X62" s="113"/>
    </row>
    <row r="63" spans="2:24" ht="15.75">
      <c r="B63" s="7"/>
      <c r="C63" s="7"/>
      <c r="D63" s="7"/>
      <c r="E63" s="77"/>
      <c r="F63" s="77"/>
      <c r="G63" s="77"/>
      <c r="H63" s="77"/>
      <c r="I63" s="77"/>
      <c r="J63" s="77"/>
      <c r="K63" s="7"/>
      <c r="L63" s="7"/>
      <c r="M63" s="7"/>
      <c r="N63" s="7"/>
      <c r="O63" s="7"/>
      <c r="P63" s="7"/>
      <c r="Q63" s="7"/>
      <c r="R63" s="112"/>
      <c r="S63" s="112"/>
      <c r="T63" s="113"/>
      <c r="U63" s="113"/>
      <c r="V63" s="113"/>
      <c r="W63" s="113"/>
      <c r="X63" s="113"/>
    </row>
    <row r="64" spans="2:24" ht="15.75">
      <c r="B64" s="7"/>
      <c r="C64" s="7"/>
      <c r="D64" s="7"/>
      <c r="E64" s="77"/>
      <c r="F64" s="77"/>
      <c r="G64" s="77"/>
      <c r="H64" s="77"/>
      <c r="I64" s="77"/>
      <c r="J64" s="77"/>
      <c r="K64" s="7"/>
      <c r="L64" s="7"/>
      <c r="M64" s="7"/>
      <c r="N64" s="7"/>
      <c r="O64" s="7"/>
      <c r="P64" s="7"/>
      <c r="Q64" s="7"/>
      <c r="R64" s="112"/>
      <c r="S64" s="112"/>
      <c r="T64" s="113"/>
      <c r="U64" s="112"/>
      <c r="V64" s="114"/>
      <c r="W64" s="116"/>
      <c r="X64" s="114"/>
    </row>
    <row r="65" spans="2:24" ht="15.75">
      <c r="B65" s="7"/>
      <c r="C65" s="7"/>
      <c r="D65" s="7"/>
      <c r="E65" s="77"/>
      <c r="F65" s="77"/>
      <c r="G65" s="77"/>
      <c r="H65" s="77"/>
      <c r="I65" s="77"/>
      <c r="J65" s="77"/>
      <c r="K65" s="7"/>
      <c r="L65" s="7"/>
      <c r="M65" s="7"/>
      <c r="N65" s="7"/>
      <c r="O65" s="7"/>
      <c r="P65" s="7"/>
      <c r="Q65" s="7"/>
      <c r="R65" s="112"/>
      <c r="S65" s="112"/>
      <c r="T65" s="113"/>
      <c r="U65" s="113"/>
      <c r="V65" s="111"/>
      <c r="W65" s="116"/>
      <c r="X65" s="114"/>
    </row>
    <row r="66" spans="2:24" ht="15.75">
      <c r="B66" s="7"/>
      <c r="C66" s="7"/>
      <c r="D66" s="7"/>
      <c r="E66" s="77"/>
      <c r="F66" s="77"/>
      <c r="G66" s="77"/>
      <c r="H66" s="77"/>
      <c r="I66" s="77"/>
      <c r="J66" s="77"/>
      <c r="K66" s="7"/>
      <c r="L66" s="7"/>
      <c r="M66" s="7"/>
      <c r="N66" s="7"/>
      <c r="O66" s="7"/>
      <c r="P66" s="7"/>
      <c r="Q66" s="7"/>
      <c r="R66" s="112"/>
      <c r="S66" s="112"/>
      <c r="T66" s="374"/>
      <c r="U66" s="374"/>
      <c r="V66" s="113"/>
      <c r="W66" s="116"/>
      <c r="X66" s="114"/>
    </row>
    <row r="67" spans="2:24" ht="15.75">
      <c r="B67" s="7"/>
      <c r="C67" s="7"/>
      <c r="D67" s="7"/>
      <c r="E67" s="77"/>
      <c r="F67" s="77"/>
      <c r="G67" s="77"/>
      <c r="H67" s="77"/>
      <c r="I67" s="77"/>
      <c r="J67" s="77"/>
      <c r="K67" s="7"/>
      <c r="L67" s="7"/>
      <c r="M67" s="7"/>
      <c r="N67" s="7"/>
      <c r="O67" s="7"/>
      <c r="P67" s="7"/>
      <c r="Q67" s="7"/>
      <c r="R67" s="112"/>
      <c r="S67" s="112"/>
      <c r="T67" s="113"/>
      <c r="U67" s="113"/>
      <c r="V67" s="113"/>
      <c r="W67" s="116"/>
      <c r="X67" s="116"/>
    </row>
    <row r="68" spans="2:24" ht="15.75">
      <c r="B68" s="7"/>
      <c r="C68" s="7"/>
      <c r="D68" s="7"/>
      <c r="E68" s="77"/>
      <c r="F68" s="77"/>
      <c r="G68" s="77"/>
      <c r="H68" s="77"/>
      <c r="I68" s="77"/>
      <c r="J68" s="77"/>
      <c r="K68" s="7"/>
      <c r="L68" s="7"/>
      <c r="M68" s="7"/>
      <c r="N68" s="7"/>
      <c r="O68" s="7"/>
      <c r="P68" s="7"/>
      <c r="Q68" s="7"/>
      <c r="R68" s="112"/>
      <c r="S68" s="112"/>
      <c r="T68" s="113"/>
      <c r="U68" s="112"/>
      <c r="V68" s="113"/>
      <c r="W68" s="116"/>
      <c r="X68" s="116"/>
    </row>
    <row r="69" spans="2:24" ht="15.75">
      <c r="B69" s="7"/>
      <c r="C69" s="7"/>
      <c r="D69" s="7"/>
      <c r="E69" s="77"/>
      <c r="F69" s="77"/>
      <c r="G69" s="77"/>
      <c r="H69" s="77"/>
      <c r="I69" s="77"/>
      <c r="J69" s="77"/>
      <c r="K69" s="7"/>
      <c r="L69" s="7"/>
      <c r="M69" s="7"/>
      <c r="N69" s="7"/>
      <c r="O69" s="7"/>
      <c r="P69" s="7"/>
      <c r="Q69" s="7"/>
      <c r="R69" s="112"/>
      <c r="S69" s="112"/>
      <c r="T69" s="113"/>
      <c r="U69" s="113"/>
      <c r="V69" s="111"/>
      <c r="W69" s="111"/>
      <c r="X69" s="111"/>
    </row>
    <row r="70" spans="2:24" ht="15.75">
      <c r="B70" s="7"/>
      <c r="C70" s="7"/>
      <c r="D70" s="7"/>
      <c r="E70" s="77"/>
      <c r="F70" s="77"/>
      <c r="G70" s="77"/>
      <c r="H70" s="77"/>
      <c r="I70" s="77"/>
      <c r="J70" s="77"/>
      <c r="K70" s="7"/>
      <c r="L70" s="7"/>
      <c r="M70" s="7"/>
      <c r="N70" s="7"/>
      <c r="O70" s="7"/>
      <c r="P70" s="7"/>
      <c r="Q70" s="7"/>
      <c r="R70" s="112"/>
      <c r="S70" s="112"/>
      <c r="T70" s="113"/>
      <c r="U70" s="112"/>
      <c r="V70" s="113"/>
      <c r="W70" s="116"/>
      <c r="X70" s="114"/>
    </row>
    <row r="71" spans="2:24" ht="15.75">
      <c r="B71" s="7"/>
      <c r="C71" s="7"/>
      <c r="D71" s="7"/>
      <c r="E71" s="77"/>
      <c r="F71" s="77"/>
      <c r="G71" s="77"/>
      <c r="H71" s="77"/>
      <c r="I71" s="77"/>
      <c r="J71" s="77"/>
      <c r="K71" s="7"/>
      <c r="L71" s="7"/>
      <c r="M71" s="7"/>
      <c r="N71" s="7"/>
      <c r="O71" s="7"/>
      <c r="P71" s="7"/>
      <c r="Q71" s="7"/>
      <c r="R71" s="112"/>
      <c r="S71" s="112"/>
      <c r="T71" s="113"/>
      <c r="U71" s="113"/>
      <c r="V71" s="113"/>
      <c r="W71" s="113"/>
      <c r="X71" s="113"/>
    </row>
    <row r="72" spans="2:24" ht="15.75">
      <c r="B72" s="7"/>
      <c r="C72" s="7"/>
      <c r="D72" s="7"/>
      <c r="E72" s="77"/>
      <c r="F72" s="77"/>
      <c r="G72" s="77"/>
      <c r="H72" s="77"/>
      <c r="I72" s="77"/>
      <c r="J72" s="77"/>
      <c r="K72" s="7"/>
      <c r="L72" s="7"/>
      <c r="M72" s="7"/>
      <c r="N72" s="7"/>
      <c r="O72" s="7"/>
      <c r="P72" s="7"/>
      <c r="Q72" s="7"/>
      <c r="R72" s="112"/>
      <c r="S72" s="112"/>
      <c r="T72" s="113"/>
      <c r="U72" s="113"/>
      <c r="V72" s="111"/>
      <c r="W72" s="113"/>
      <c r="X72" s="113"/>
    </row>
    <row r="73" spans="2:24" ht="15.75">
      <c r="B73" s="7"/>
      <c r="C73" s="7"/>
      <c r="D73" s="7"/>
      <c r="E73" s="77"/>
      <c r="F73" s="77"/>
      <c r="G73" s="77"/>
      <c r="H73" s="77"/>
      <c r="I73" s="77"/>
      <c r="J73" s="77"/>
      <c r="K73" s="7"/>
      <c r="L73" s="7"/>
      <c r="M73" s="7"/>
      <c r="N73" s="7"/>
      <c r="O73" s="7"/>
      <c r="P73" s="7"/>
      <c r="Q73" s="7"/>
      <c r="R73" s="112"/>
      <c r="S73" s="112"/>
      <c r="T73" s="374"/>
      <c r="U73" s="374"/>
      <c r="V73" s="114"/>
      <c r="W73" s="114"/>
      <c r="X73" s="114"/>
    </row>
    <row r="74" spans="2:24" ht="15.75">
      <c r="B74" s="7"/>
      <c r="C74" s="7"/>
      <c r="D74" s="7"/>
      <c r="E74" s="77"/>
      <c r="F74" s="77"/>
      <c r="G74" s="77"/>
      <c r="H74" s="77"/>
      <c r="I74" s="77"/>
      <c r="J74" s="7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111"/>
      <c r="X74" s="111"/>
    </row>
    <row r="75" spans="2:24" ht="15.75">
      <c r="B75" s="7"/>
      <c r="C75" s="7"/>
      <c r="W75" s="113"/>
      <c r="X75" s="113"/>
    </row>
    <row r="76" spans="2:24" ht="15.75">
      <c r="B76" s="7"/>
      <c r="C76" s="7"/>
      <c r="W76" s="113"/>
      <c r="X76" s="113"/>
    </row>
    <row r="77" spans="2:24" ht="15.75">
      <c r="B77" s="7"/>
      <c r="C77" s="7"/>
      <c r="W77" s="113"/>
      <c r="X77" s="113"/>
    </row>
    <row r="78" spans="2:24" ht="15.75">
      <c r="B78" s="7"/>
      <c r="C78" s="7"/>
      <c r="W78" s="111"/>
      <c r="X78" s="111"/>
    </row>
    <row r="79" spans="2:24" ht="15.75">
      <c r="B79" s="7"/>
      <c r="C79" s="7"/>
      <c r="W79" s="113"/>
      <c r="X79" s="113"/>
    </row>
    <row r="80" spans="2:24" ht="15.75">
      <c r="B80" s="7"/>
      <c r="C80" s="7"/>
      <c r="W80" s="113"/>
      <c r="X80" s="113"/>
    </row>
    <row r="81" spans="2:24" ht="15.75">
      <c r="B81" s="7"/>
      <c r="C81" s="7"/>
      <c r="W81" s="111"/>
      <c r="X81" s="111"/>
    </row>
    <row r="82" spans="2:24" ht="15.75">
      <c r="B82" s="7"/>
      <c r="C82" s="7"/>
      <c r="W82" s="114"/>
      <c r="X82" s="114"/>
    </row>
    <row r="83" spans="2:24" ht="15.75">
      <c r="B83" s="7"/>
      <c r="C83" s="7"/>
      <c r="W83" s="7"/>
      <c r="X83" s="7"/>
    </row>
  </sheetData>
  <mergeCells count="14">
    <mergeCell ref="B1:W1"/>
    <mergeCell ref="F4:O4"/>
    <mergeCell ref="F8:Q8"/>
    <mergeCell ref="T16:U16"/>
    <mergeCell ref="F18:P18"/>
    <mergeCell ref="T18:U18"/>
    <mergeCell ref="T66:U66"/>
    <mergeCell ref="T73:U73"/>
    <mergeCell ref="E27:H27"/>
    <mergeCell ref="O27:R27"/>
    <mergeCell ref="E33:G33"/>
    <mergeCell ref="T38:U38"/>
    <mergeCell ref="T48:U48"/>
    <mergeCell ref="T54:U54"/>
  </mergeCells>
  <pageMargins left="0.7" right="0.7" top="0.75" bottom="0.75" header="0.3" footer="0.3"/>
  <pageSetup orientation="portrait" r:id="rId1"/>
  <headerFooter>
    <oddFooter>&amp;C&amp;1#&amp;"Calibri"&amp;10&amp;K000000Internal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3F45A-901C-48E5-9095-64F704AD7F41}">
  <sheetPr>
    <tabColor rgb="FF92D050"/>
  </sheetPr>
  <dimension ref="A1:AD44"/>
  <sheetViews>
    <sheetView zoomScale="80" zoomScaleNormal="80" workbookViewId="0">
      <selection activeCell="H39" sqref="H39"/>
    </sheetView>
  </sheetViews>
  <sheetFormatPr defaultColWidth="8.85546875" defaultRowHeight="15"/>
  <cols>
    <col min="1" max="1" width="7.42578125" style="50" customWidth="1"/>
    <col min="2" max="2" width="14.42578125" style="50" customWidth="1"/>
    <col min="3" max="4" width="13" style="50" customWidth="1"/>
    <col min="5" max="5" width="18" style="50" bestFit="1" customWidth="1"/>
    <col min="6" max="6" width="13.5703125" style="50" customWidth="1"/>
    <col min="7" max="7" width="18.5703125" style="50" bestFit="1" customWidth="1"/>
    <col min="8" max="8" width="14.140625" style="50" customWidth="1"/>
    <col min="9" max="9" width="17" style="50" bestFit="1" customWidth="1"/>
    <col min="10" max="10" width="14" style="50" customWidth="1"/>
    <col min="11" max="11" width="15" style="50" bestFit="1" customWidth="1"/>
    <col min="12" max="12" width="13" style="50" customWidth="1"/>
    <col min="13" max="14" width="14.140625" style="50" customWidth="1"/>
    <col min="15" max="15" width="14.5703125" style="50" customWidth="1"/>
    <col min="16" max="16" width="14.28515625" style="50" customWidth="1"/>
    <col min="17" max="17" width="9.140625" style="50" customWidth="1"/>
    <col min="18" max="18" width="11.140625" style="50" bestFit="1" customWidth="1"/>
    <col min="19" max="19" width="10.140625" style="50" bestFit="1" customWidth="1"/>
    <col min="20" max="20" width="11.140625" style="50" bestFit="1" customWidth="1"/>
    <col min="21" max="21" width="10.140625" style="50" bestFit="1" customWidth="1"/>
    <col min="22" max="22" width="14.140625" style="50" bestFit="1" customWidth="1"/>
    <col min="23" max="23" width="14" style="50" customWidth="1"/>
    <col min="24" max="24" width="9.42578125" style="50" hidden="1" customWidth="1"/>
    <col min="25" max="28" width="15.7109375" style="50" bestFit="1" customWidth="1"/>
    <col min="29" max="29" width="12.28515625" style="50" customWidth="1"/>
    <col min="30" max="30" width="18.28515625" style="50" customWidth="1"/>
    <col min="31" max="32" width="8.85546875" style="50"/>
    <col min="33" max="33" width="28.5703125" style="50" customWidth="1"/>
    <col min="34" max="16384" width="8.85546875" style="50"/>
  </cols>
  <sheetData>
    <row r="1" spans="1:30">
      <c r="A1" s="36"/>
      <c r="B1" s="36"/>
      <c r="C1" s="36"/>
      <c r="D1" s="36"/>
      <c r="E1" s="36"/>
      <c r="F1" s="36"/>
      <c r="G1" s="36"/>
      <c r="H1" s="36"/>
      <c r="I1" s="36"/>
    </row>
    <row r="2" spans="1:30">
      <c r="A2" s="24"/>
      <c r="B2" s="396"/>
      <c r="C2" s="396"/>
      <c r="D2" s="396"/>
      <c r="F2" s="24"/>
    </row>
    <row r="3" spans="1:30">
      <c r="E3" s="397" t="s">
        <v>390</v>
      </c>
      <c r="F3" s="397"/>
      <c r="G3" s="397"/>
      <c r="H3" s="397"/>
      <c r="I3" s="397"/>
      <c r="J3" s="397"/>
      <c r="K3" s="397"/>
      <c r="M3" s="79"/>
      <c r="N3" s="79"/>
      <c r="O3" s="79"/>
      <c r="P3" s="214"/>
      <c r="Q3" s="214"/>
      <c r="R3" s="214"/>
      <c r="S3" s="214"/>
      <c r="T3" s="214"/>
      <c r="U3" s="214"/>
      <c r="V3" s="214"/>
    </row>
    <row r="4" spans="1:30" ht="15.75" customHeight="1">
      <c r="D4" s="7"/>
      <c r="E4" s="131">
        <f>'Hypothetical Summary'!L4</f>
        <v>2025</v>
      </c>
      <c r="F4" s="124">
        <f>Summary!L3</f>
        <v>45717</v>
      </c>
      <c r="G4" s="125">
        <f>Summary!L3</f>
        <v>45717</v>
      </c>
      <c r="H4" s="21" t="s">
        <v>21</v>
      </c>
      <c r="I4" s="21" t="s">
        <v>21</v>
      </c>
      <c r="J4"/>
      <c r="K4"/>
      <c r="L4" s="77"/>
      <c r="O4" s="7"/>
      <c r="P4" s="131"/>
      <c r="Q4" s="124"/>
      <c r="R4" s="125"/>
      <c r="S4" s="21"/>
      <c r="T4" s="21"/>
      <c r="U4" s="21"/>
      <c r="V4" s="21"/>
    </row>
    <row r="5" spans="1:30" ht="30.6" customHeight="1">
      <c r="D5" s="7"/>
      <c r="E5" s="21" t="s">
        <v>41</v>
      </c>
      <c r="F5" s="21" t="s">
        <v>26</v>
      </c>
      <c r="G5" s="21" t="s">
        <v>42</v>
      </c>
      <c r="H5" s="21" t="s">
        <v>26</v>
      </c>
      <c r="I5" s="21" t="s">
        <v>42</v>
      </c>
      <c r="J5"/>
      <c r="K5"/>
      <c r="L5" s="8"/>
      <c r="M5" s="88"/>
      <c r="N5" s="88"/>
      <c r="O5" s="8"/>
      <c r="P5" s="21"/>
      <c r="Q5" s="21"/>
      <c r="R5" s="21"/>
      <c r="S5" s="21"/>
      <c r="T5" s="21"/>
      <c r="U5" s="21"/>
      <c r="V5" s="21"/>
    </row>
    <row r="6" spans="1:30" ht="42" customHeight="1">
      <c r="B6" s="14"/>
      <c r="D6" s="14"/>
      <c r="E6" s="7"/>
      <c r="F6" s="7"/>
      <c r="G6" s="7"/>
      <c r="J6"/>
      <c r="K6"/>
      <c r="L6" s="77"/>
      <c r="O6" s="14"/>
      <c r="P6" s="7"/>
      <c r="Q6" s="7"/>
      <c r="R6" s="7"/>
      <c r="U6" s="77"/>
      <c r="V6" s="77"/>
    </row>
    <row r="7" spans="1:30" ht="15.75">
      <c r="D7" s="256" t="s">
        <v>375</v>
      </c>
      <c r="E7" s="135">
        <f>HLOOKUP($E$4,$Y$33:$AB$41,2,FALSE)</f>
        <v>164227.76070798401</v>
      </c>
      <c r="F7" s="16">
        <f>'[17]Billing Table_Rounded'!$AD$2355</f>
        <v>0.51044</v>
      </c>
      <c r="G7" s="257">
        <f t="shared" ref="G7:G12" si="0">F7*E7</f>
        <v>83828.418175783358</v>
      </c>
      <c r="H7" s="22">
        <f t="shared" ref="H7:H12" si="1">F7+I$15/SUM($E$7:$E$12)</f>
        <v>0.51044</v>
      </c>
      <c r="I7" s="257">
        <f t="shared" ref="I7:I12" si="2">H7*E7</f>
        <v>83828.418175783358</v>
      </c>
      <c r="J7"/>
      <c r="K7"/>
      <c r="L7" s="258"/>
      <c r="O7" s="15"/>
      <c r="P7" s="213"/>
      <c r="Q7" s="16"/>
      <c r="R7" s="212"/>
      <c r="S7" s="22"/>
      <c r="T7" s="212"/>
      <c r="U7" s="22"/>
      <c r="V7" s="212"/>
      <c r="W7" s="52"/>
    </row>
    <row r="8" spans="1:30" ht="15.75">
      <c r="D8" s="19" t="s">
        <v>373</v>
      </c>
      <c r="E8" s="135">
        <f>HLOOKUP($E$4,$Y$33:$AB$41,3,FALSE)</f>
        <v>114890.37430075801</v>
      </c>
      <c r="F8" s="16">
        <f>'[17]Billing Table_Rounded'!$AD2356</f>
        <v>0.46120999999999995</v>
      </c>
      <c r="G8" s="257">
        <f t="shared" si="0"/>
        <v>52988.589531252597</v>
      </c>
      <c r="H8" s="22">
        <f t="shared" si="1"/>
        <v>0.46120999999999995</v>
      </c>
      <c r="I8" s="257">
        <f t="shared" si="2"/>
        <v>52988.589531252597</v>
      </c>
      <c r="J8"/>
      <c r="K8"/>
      <c r="L8" s="258"/>
      <c r="O8" s="19"/>
      <c r="P8" s="213"/>
      <c r="Q8" s="16"/>
      <c r="R8" s="212"/>
      <c r="S8" s="22"/>
      <c r="T8" s="212"/>
      <c r="U8" s="22"/>
      <c r="V8" s="212"/>
      <c r="W8" s="52"/>
      <c r="Y8" s="26"/>
    </row>
    <row r="9" spans="1:30" ht="15.75">
      <c r="D9" s="256" t="s">
        <v>372</v>
      </c>
      <c r="E9" s="135">
        <f>HLOOKUP($E$4,$Y$33:$AB$41,4,FALSE)</f>
        <v>378411.76724420895</v>
      </c>
      <c r="F9" s="16">
        <f>'[17]Billing Table_Rounded'!$AD2357</f>
        <v>0.44039999999999996</v>
      </c>
      <c r="G9" s="257">
        <f t="shared" si="0"/>
        <v>166652.54229434961</v>
      </c>
      <c r="H9" s="22">
        <f t="shared" si="1"/>
        <v>0.44039999999999996</v>
      </c>
      <c r="I9" s="257">
        <f t="shared" si="2"/>
        <v>166652.54229434961</v>
      </c>
      <c r="J9"/>
      <c r="K9"/>
      <c r="L9" s="258"/>
      <c r="O9" s="15"/>
      <c r="P9" s="213"/>
      <c r="Q9" s="16"/>
      <c r="R9" s="212"/>
      <c r="S9" s="22"/>
      <c r="T9" s="212"/>
      <c r="U9" s="22"/>
      <c r="V9" s="212"/>
      <c r="W9" s="52"/>
      <c r="Y9" s="26"/>
    </row>
    <row r="10" spans="1:30" ht="15.75">
      <c r="D10" s="19" t="s">
        <v>371</v>
      </c>
      <c r="E10" s="135">
        <f>HLOOKUP($E$4,$Y$33:$AB$41,5,FALSE)</f>
        <v>259532.52884888198</v>
      </c>
      <c r="F10" s="16">
        <f>'[17]Billing Table_Rounded'!$AD2359</f>
        <v>0.43502000000000002</v>
      </c>
      <c r="G10" s="257">
        <f t="shared" si="0"/>
        <v>112901.84069984064</v>
      </c>
      <c r="H10" s="22">
        <f t="shared" si="1"/>
        <v>0.43502000000000002</v>
      </c>
      <c r="I10" s="257">
        <f t="shared" si="2"/>
        <v>112901.84069984064</v>
      </c>
      <c r="J10"/>
      <c r="K10"/>
      <c r="L10" s="258"/>
      <c r="O10" s="19"/>
      <c r="P10" s="213"/>
      <c r="Q10" s="16"/>
      <c r="R10" s="212"/>
      <c r="S10" s="22"/>
      <c r="T10" s="212"/>
      <c r="U10" s="22"/>
      <c r="V10" s="212"/>
      <c r="W10" s="52"/>
      <c r="Y10" s="26"/>
    </row>
    <row r="11" spans="1:30" ht="15.75">
      <c r="D11" s="256" t="s">
        <v>370</v>
      </c>
      <c r="E11" s="135">
        <f>HLOOKUP($E$4,$Y$33:$AB$41,6,FALSE)</f>
        <v>773980.50218370289</v>
      </c>
      <c r="F11" s="16">
        <f>'[17]Billing Table_Rounded'!$AD2360</f>
        <v>0.41889999999999999</v>
      </c>
      <c r="G11" s="257">
        <f t="shared" si="0"/>
        <v>324220.43236475316</v>
      </c>
      <c r="H11" s="22">
        <f t="shared" si="1"/>
        <v>0.41889999999999999</v>
      </c>
      <c r="I11" s="257">
        <f t="shared" si="2"/>
        <v>324220.43236475316</v>
      </c>
      <c r="J11"/>
      <c r="K11"/>
      <c r="L11" s="258"/>
      <c r="O11" s="15"/>
      <c r="P11" s="213"/>
      <c r="Q11" s="16"/>
      <c r="R11" s="212"/>
      <c r="S11" s="22"/>
      <c r="T11" s="212"/>
      <c r="U11" s="22"/>
      <c r="V11" s="212"/>
      <c r="W11" s="18"/>
      <c r="Y11" s="26"/>
    </row>
    <row r="12" spans="1:30" ht="15.75">
      <c r="D12" s="256" t="s">
        <v>385</v>
      </c>
      <c r="E12" s="135">
        <f>HLOOKUP($E$4,$Y$33:$AB$41,7,FALSE)</f>
        <v>91561.710181789007</v>
      </c>
      <c r="F12" s="16">
        <f>'[17]Billing Table_Rounded'!$AD2361</f>
        <v>0.40248</v>
      </c>
      <c r="G12" s="257">
        <f t="shared" si="0"/>
        <v>36851.757113966443</v>
      </c>
      <c r="H12" s="22">
        <f t="shared" si="1"/>
        <v>0.40248</v>
      </c>
      <c r="I12" s="257">
        <f t="shared" si="2"/>
        <v>36851.757113966443</v>
      </c>
      <c r="J12"/>
      <c r="K12"/>
      <c r="L12" s="258"/>
      <c r="O12" s="19"/>
      <c r="P12" s="213"/>
      <c r="Q12" s="16"/>
      <c r="R12" s="212"/>
      <c r="S12" s="22"/>
      <c r="T12" s="212"/>
      <c r="U12" s="22"/>
      <c r="V12" s="212"/>
      <c r="W12" s="18"/>
      <c r="Y12" s="26"/>
    </row>
    <row r="13" spans="1:30" ht="15.75">
      <c r="F13" s="16"/>
      <c r="J13"/>
      <c r="K13"/>
      <c r="L13" s="18"/>
      <c r="N13" s="433"/>
      <c r="O13" s="608"/>
      <c r="P13" s="609"/>
      <c r="Q13" s="610"/>
      <c r="R13" s="257"/>
      <c r="S13" s="611"/>
      <c r="T13" s="612"/>
      <c r="U13" s="515"/>
      <c r="V13" s="612"/>
      <c r="W13" s="433"/>
      <c r="X13" s="581"/>
      <c r="Y13" s="581"/>
      <c r="Z13" s="433"/>
      <c r="AA13" s="433"/>
      <c r="AB13" s="433"/>
      <c r="AC13" s="433"/>
      <c r="AD13" s="433"/>
    </row>
    <row r="14" spans="1:30" ht="15.75">
      <c r="D14" s="19" t="s">
        <v>387</v>
      </c>
      <c r="E14" s="135">
        <f>HLOOKUP($E$4,$Y$33:$AB$41,9,FALSE)</f>
        <v>904.07420694299992</v>
      </c>
      <c r="F14" s="16">
        <f>'[17]Billing Table_Rounded'!$AD$2364</f>
        <v>0.32854</v>
      </c>
      <c r="G14" s="257">
        <f>F14*E14*365/12</f>
        <v>9034.4964234503677</v>
      </c>
      <c r="H14" s="16">
        <f>F14</f>
        <v>0.32854</v>
      </c>
      <c r="I14" s="257">
        <f>H14*E14*365/12</f>
        <v>9034.4964234503677</v>
      </c>
      <c r="J14"/>
      <c r="K14"/>
      <c r="L14" s="18"/>
      <c r="N14" s="433"/>
      <c r="O14" s="608"/>
      <c r="P14" s="609"/>
      <c r="Q14" s="610"/>
      <c r="R14" s="609"/>
      <c r="S14" s="611"/>
      <c r="T14" s="609"/>
      <c r="U14" s="609"/>
      <c r="V14" s="609"/>
      <c r="W14" s="433"/>
      <c r="X14" s="433"/>
      <c r="Y14" s="581"/>
      <c r="Z14" s="433"/>
      <c r="AA14" s="433"/>
      <c r="AB14" s="433"/>
      <c r="AC14" s="433"/>
      <c r="AD14" s="433"/>
    </row>
    <row r="15" spans="1:30" ht="15.75">
      <c r="D15" s="259" t="s">
        <v>411</v>
      </c>
      <c r="E15" s="89"/>
      <c r="F15" s="16"/>
      <c r="G15" s="257">
        <f>SUM(G7:G14)</f>
        <v>786478.07660339621</v>
      </c>
      <c r="H15" s="17"/>
      <c r="I15" s="257">
        <f>'Hypothetical SAR and RAR (B-1)'!U20</f>
        <v>0</v>
      </c>
      <c r="J15"/>
      <c r="K15"/>
      <c r="L15" s="18"/>
      <c r="N15" s="433"/>
      <c r="O15" s="613"/>
      <c r="P15" s="609"/>
      <c r="Q15" s="610"/>
      <c r="R15" s="609"/>
      <c r="S15" s="611"/>
      <c r="T15" s="609"/>
      <c r="U15" s="609"/>
      <c r="V15" s="609"/>
      <c r="W15" s="433"/>
      <c r="X15" s="433"/>
      <c r="Y15" s="433"/>
      <c r="Z15" s="433"/>
      <c r="AA15" s="433"/>
      <c r="AB15" s="433"/>
      <c r="AC15" s="433"/>
      <c r="AD15" s="433"/>
    </row>
    <row r="16" spans="1:30" ht="15.75">
      <c r="N16" s="433"/>
      <c r="O16" s="433"/>
      <c r="P16" s="609"/>
      <c r="Q16" s="610"/>
      <c r="R16" s="433"/>
      <c r="S16" s="611"/>
      <c r="T16" s="433"/>
      <c r="U16" s="433"/>
      <c r="V16" s="433"/>
      <c r="W16" s="433"/>
      <c r="X16" s="433"/>
      <c r="Y16" s="433"/>
      <c r="Z16" s="433"/>
      <c r="AA16" s="433"/>
      <c r="AB16" s="433"/>
      <c r="AC16" s="433"/>
      <c r="AD16" s="433"/>
    </row>
    <row r="17" spans="2:30" ht="15.75">
      <c r="N17" s="433"/>
      <c r="O17" s="614"/>
      <c r="P17" s="433"/>
      <c r="Q17" s="433"/>
      <c r="R17" s="433"/>
      <c r="S17" s="611"/>
      <c r="T17" s="433"/>
      <c r="U17" s="433"/>
      <c r="V17" s="433"/>
      <c r="W17" s="433"/>
      <c r="X17" s="433"/>
      <c r="Y17" s="433"/>
      <c r="Z17" s="433"/>
      <c r="AA17" s="433"/>
      <c r="AB17" s="433"/>
      <c r="AC17" s="433"/>
      <c r="AD17" s="433"/>
    </row>
    <row r="18" spans="2:30" ht="15.75">
      <c r="N18" s="433"/>
      <c r="O18" s="433"/>
      <c r="P18" s="433"/>
      <c r="Q18" s="433"/>
      <c r="R18" s="433"/>
      <c r="S18" s="611"/>
      <c r="T18" s="433"/>
      <c r="U18" s="433"/>
      <c r="V18" s="433"/>
      <c r="W18" s="433"/>
      <c r="X18" s="433"/>
      <c r="Y18" s="433"/>
      <c r="Z18" s="433"/>
      <c r="AA18" s="433"/>
      <c r="AB18" s="433"/>
      <c r="AC18" s="433"/>
      <c r="AD18" s="433"/>
    </row>
    <row r="19" spans="2:30">
      <c r="B19" s="27"/>
      <c r="E19" s="180"/>
      <c r="N19" s="433"/>
      <c r="O19" s="433"/>
      <c r="P19" s="433" t="str">
        <f>'Bill Impact (B-1)'!P19</f>
        <v>2024 Recorded Data</v>
      </c>
      <c r="Q19" s="433"/>
      <c r="R19" s="433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</row>
    <row r="20" spans="2:30">
      <c r="B20" s="28" t="s">
        <v>391</v>
      </c>
      <c r="C20" s="28"/>
      <c r="E20" s="29" t="s">
        <v>21</v>
      </c>
      <c r="F20" s="29"/>
      <c r="H20" s="28"/>
      <c r="I20" s="28"/>
      <c r="J20" s="28"/>
      <c r="K20" s="28"/>
      <c r="L20" s="28"/>
      <c r="M20" s="28"/>
      <c r="N20" s="567"/>
      <c r="O20" s="433"/>
      <c r="P20" s="569" t="s">
        <v>382</v>
      </c>
      <c r="Q20" s="615" t="s">
        <v>147</v>
      </c>
      <c r="R20" s="616"/>
      <c r="S20" s="617"/>
      <c r="T20" s="615" t="s">
        <v>148</v>
      </c>
      <c r="U20" s="616"/>
      <c r="V20" s="617"/>
      <c r="W20" s="433"/>
      <c r="X20" s="441"/>
      <c r="Y20" s="618"/>
      <c r="Z20" s="618"/>
      <c r="AA20" s="618"/>
      <c r="AB20" s="618"/>
      <c r="AC20" s="588"/>
      <c r="AD20" s="588"/>
    </row>
    <row r="21" spans="2:30">
      <c r="B21" s="30" t="s">
        <v>26</v>
      </c>
      <c r="C21" s="92">
        <f>'[19]Billing Table_Rounded'!$L$16</f>
        <v>45658</v>
      </c>
      <c r="D21" s="92">
        <f>Summary!L3</f>
        <v>45717</v>
      </c>
      <c r="E21" s="93" t="s">
        <v>173</v>
      </c>
      <c r="F21"/>
      <c r="N21" s="433"/>
      <c r="O21" s="433"/>
      <c r="P21" s="619" t="s">
        <v>381</v>
      </c>
      <c r="Q21" s="620" t="s">
        <v>380</v>
      </c>
      <c r="R21" s="621" t="s">
        <v>379</v>
      </c>
      <c r="S21" s="620" t="s">
        <v>378</v>
      </c>
      <c r="T21" s="621" t="s">
        <v>379</v>
      </c>
      <c r="U21" s="620" t="s">
        <v>378</v>
      </c>
      <c r="V21" s="620" t="s">
        <v>386</v>
      </c>
      <c r="W21" s="620" t="s">
        <v>136</v>
      </c>
      <c r="X21" s="433"/>
      <c r="Y21" s="588"/>
      <c r="Z21" s="588"/>
      <c r="AA21" s="588"/>
      <c r="AB21" s="588"/>
      <c r="AC21" s="434"/>
      <c r="AD21" s="434"/>
    </row>
    <row r="22" spans="2:30">
      <c r="B22" s="256" t="s">
        <v>375</v>
      </c>
      <c r="C22" s="94">
        <f>'[19]Billing Table_Rounded'!$AD$2355</f>
        <v>0.50368999999999986</v>
      </c>
      <c r="D22" s="94">
        <f t="shared" ref="D22:D27" si="3">F7</f>
        <v>0.51044</v>
      </c>
      <c r="E22" s="94">
        <f t="shared" ref="E22:E27" si="4">H7</f>
        <v>0.51044</v>
      </c>
      <c r="F22"/>
      <c r="I22" s="26"/>
      <c r="J22" s="26"/>
      <c r="M22" s="26"/>
      <c r="N22" s="581"/>
      <c r="O22" s="433"/>
      <c r="P22" s="622" t="s">
        <v>377</v>
      </c>
      <c r="Q22" s="264">
        <f>'Bill Impact (B-1)'!Q22</f>
        <v>253.26005479163373</v>
      </c>
      <c r="R22" s="264">
        <f>'Bill Impact (B-1)'!R22</f>
        <v>203.24535061377168</v>
      </c>
      <c r="S22" s="264">
        <f>'Bill Impact (B-1)'!S22</f>
        <v>616.11055265792106</v>
      </c>
      <c r="T22" s="264">
        <f>'Bill Impact (B-1)'!T22</f>
        <v>210.69843400682512</v>
      </c>
      <c r="U22" s="264">
        <f>'Bill Impact (B-1)'!U22</f>
        <v>655.09949481548813</v>
      </c>
      <c r="V22" s="264">
        <f>'Bill Impact (B-1)'!V22</f>
        <v>73.307124861750722</v>
      </c>
      <c r="W22" s="264">
        <f>'Bill Impact (B-1)'!W22</f>
        <v>2011.7210117473905</v>
      </c>
      <c r="X22" s="433"/>
      <c r="Y22" s="623"/>
      <c r="Z22" s="623"/>
      <c r="AA22" s="623"/>
      <c r="AB22" s="623"/>
      <c r="AC22" s="208"/>
      <c r="AD22" s="208"/>
    </row>
    <row r="23" spans="2:30">
      <c r="B23" s="19" t="s">
        <v>373</v>
      </c>
      <c r="C23" s="94">
        <f>'[19]Billing Table_Rounded'!$AD2356</f>
        <v>0.45445999999999992</v>
      </c>
      <c r="D23" s="94">
        <f t="shared" si="3"/>
        <v>0.46120999999999995</v>
      </c>
      <c r="E23" s="94">
        <f t="shared" si="4"/>
        <v>0.46120999999999995</v>
      </c>
      <c r="F23"/>
      <c r="I23" s="26"/>
      <c r="J23" s="26"/>
      <c r="M23" s="26"/>
      <c r="N23" s="581"/>
      <c r="O23" s="433"/>
      <c r="P23" s="622" t="s">
        <v>376</v>
      </c>
      <c r="Q23" s="264">
        <f>'Bill Impact (B-1)'!Q23</f>
        <v>328.91245973645681</v>
      </c>
      <c r="R23" s="264">
        <f>'Bill Impact (B-1)'!R23</f>
        <v>287.45257686676428</v>
      </c>
      <c r="S23" s="264">
        <f>'Bill Impact (B-1)'!S23</f>
        <v>824.1323718887262</v>
      </c>
      <c r="T23" s="264">
        <f>'Bill Impact (B-1)'!T23</f>
        <v>221.50181384629926</v>
      </c>
      <c r="U23" s="264">
        <f>'Bill Impact (B-1)'!U23</f>
        <v>750.2864423167797</v>
      </c>
      <c r="V23" s="264">
        <f>'Bill Impact (B-1)'!V23</f>
        <v>125.74213575858033</v>
      </c>
      <c r="W23" s="264">
        <f>'Bill Impact (B-1)'!W23</f>
        <v>2538.0278004136067</v>
      </c>
      <c r="X23" s="433"/>
      <c r="Y23" s="623"/>
      <c r="Z23" s="623"/>
      <c r="AA23" s="623"/>
      <c r="AB23" s="623"/>
      <c r="AC23" s="208"/>
      <c r="AD23" s="208"/>
    </row>
    <row r="24" spans="2:30">
      <c r="B24" s="256" t="s">
        <v>372</v>
      </c>
      <c r="C24" s="94">
        <f>'[19]Billing Table_Rounded'!$AD2357</f>
        <v>0.43364999999999992</v>
      </c>
      <c r="D24" s="94">
        <f t="shared" si="3"/>
        <v>0.44039999999999996</v>
      </c>
      <c r="E24" s="94">
        <f t="shared" si="4"/>
        <v>0.44039999999999996</v>
      </c>
      <c r="F24"/>
      <c r="I24" s="26"/>
      <c r="J24" s="26"/>
      <c r="M24" s="26"/>
      <c r="N24" s="581"/>
      <c r="O24" s="433"/>
      <c r="P24" s="624" t="s">
        <v>374</v>
      </c>
      <c r="Q24" s="264">
        <f>'Bill Impact (B-1)'!Q24</f>
        <v>1024.5283476898983</v>
      </c>
      <c r="R24" s="264">
        <f>'Bill Impact (B-1)'!R24</f>
        <v>688.0103926613715</v>
      </c>
      <c r="S24" s="264">
        <f>'Bill Impact (B-1)'!S24</f>
        <v>1887.6541783197226</v>
      </c>
      <c r="T24" s="264">
        <f>'Bill Impact (B-1)'!T24</f>
        <v>767.30921757172814</v>
      </c>
      <c r="U24" s="264">
        <f>'Bill Impact (B-1)'!U24</f>
        <v>1748.6497255811878</v>
      </c>
      <c r="V24" s="264">
        <f>'Bill Impact (B-1)'!V24</f>
        <v>280.83766342421131</v>
      </c>
      <c r="W24" s="264">
        <f>'Bill Impact (B-1)'!W24</f>
        <v>6396.9895252481192</v>
      </c>
      <c r="X24" s="433"/>
      <c r="Y24" s="623"/>
      <c r="Z24" s="623"/>
      <c r="AA24" s="623"/>
      <c r="AB24" s="623"/>
      <c r="AC24" s="208"/>
      <c r="AD24" s="208"/>
    </row>
    <row r="25" spans="2:30">
      <c r="B25" s="19" t="s">
        <v>371</v>
      </c>
      <c r="C25" s="94">
        <f>'[19]Billing Table_Rounded'!$AD2359</f>
        <v>0.42827000000000004</v>
      </c>
      <c r="D25" s="94">
        <f t="shared" si="3"/>
        <v>0.43502000000000002</v>
      </c>
      <c r="E25" s="94">
        <f t="shared" si="4"/>
        <v>0.43502000000000002</v>
      </c>
      <c r="F25"/>
      <c r="I25" s="26"/>
      <c r="J25" s="26"/>
      <c r="M25" s="26"/>
      <c r="N25" s="581"/>
      <c r="O25" s="433"/>
      <c r="P25" s="625"/>
      <c r="Q25" s="626"/>
      <c r="R25" s="626"/>
      <c r="S25" s="626"/>
      <c r="T25" s="626"/>
      <c r="U25" s="210"/>
      <c r="V25" s="210"/>
      <c r="W25" s="433"/>
      <c r="X25" s="433"/>
      <c r="Y25" s="623"/>
      <c r="Z25" s="623"/>
      <c r="AA25" s="623"/>
      <c r="AB25" s="623"/>
      <c r="AC25" s="208"/>
      <c r="AD25" s="208"/>
    </row>
    <row r="26" spans="2:30">
      <c r="B26" s="256" t="s">
        <v>370</v>
      </c>
      <c r="C26" s="94">
        <f>'[19]Billing Table_Rounded'!$AD2360</f>
        <v>0.41215000000000007</v>
      </c>
      <c r="D26" s="94">
        <f t="shared" si="3"/>
        <v>0.41889999999999999</v>
      </c>
      <c r="E26" s="94">
        <f t="shared" si="4"/>
        <v>0.41889999999999999</v>
      </c>
      <c r="F26"/>
      <c r="I26" s="26"/>
      <c r="J26" s="26"/>
      <c r="M26" s="26"/>
      <c r="N26" s="581"/>
      <c r="O26" s="433"/>
      <c r="P26" s="433"/>
      <c r="Q26" s="623"/>
      <c r="R26" s="623"/>
      <c r="S26" s="623"/>
      <c r="T26" s="623"/>
      <c r="U26" s="208"/>
      <c r="V26" s="208"/>
      <c r="W26" s="433"/>
      <c r="X26" s="433"/>
      <c r="Y26" s="623"/>
      <c r="Z26" s="623"/>
      <c r="AA26" s="623"/>
      <c r="AB26" s="623"/>
      <c r="AC26" s="208"/>
      <c r="AD26" s="208"/>
    </row>
    <row r="27" spans="2:30">
      <c r="B27" s="256" t="s">
        <v>385</v>
      </c>
      <c r="C27" s="94">
        <f>'[19]Billing Table_Rounded'!$AD2361</f>
        <v>0.39573000000000003</v>
      </c>
      <c r="D27" s="94">
        <f t="shared" si="3"/>
        <v>0.40248</v>
      </c>
      <c r="E27" s="94">
        <f t="shared" si="4"/>
        <v>0.40248</v>
      </c>
      <c r="F27"/>
      <c r="I27" s="26"/>
      <c r="J27" s="26"/>
      <c r="M27" s="26"/>
      <c r="N27" s="581"/>
      <c r="O27" s="433"/>
      <c r="P27" s="433"/>
      <c r="Q27" s="623"/>
      <c r="R27" s="623"/>
      <c r="S27" s="623"/>
      <c r="T27" s="623"/>
      <c r="U27" s="208"/>
      <c r="V27" s="208"/>
      <c r="W27" s="433"/>
      <c r="X27" s="433"/>
      <c r="Y27" s="623"/>
      <c r="Z27" s="623"/>
      <c r="AA27" s="623"/>
      <c r="AB27" s="623"/>
      <c r="AC27" s="208"/>
      <c r="AD27" s="208"/>
    </row>
    <row r="28" spans="2:30">
      <c r="B28" s="19" t="s">
        <v>387</v>
      </c>
      <c r="C28" s="94">
        <f>'[19]Billing Table_Rounded'!$AD2364</f>
        <v>0.32854</v>
      </c>
      <c r="D28" s="94">
        <f>F14</f>
        <v>0.32854</v>
      </c>
      <c r="E28" s="94">
        <f>H14</f>
        <v>0.32854</v>
      </c>
      <c r="F28"/>
      <c r="N28" s="433"/>
      <c r="O28" s="433"/>
      <c r="P28" s="433"/>
      <c r="Q28" s="438"/>
      <c r="R28" s="433"/>
      <c r="S28" s="433"/>
      <c r="T28" s="433"/>
      <c r="U28" s="433"/>
      <c r="V28" s="433"/>
      <c r="W28" s="433"/>
      <c r="X28" s="433"/>
      <c r="Y28" s="433"/>
      <c r="Z28" s="433"/>
      <c r="AA28" s="433"/>
      <c r="AB28" s="433"/>
      <c r="AC28" s="433"/>
      <c r="AD28" s="433"/>
    </row>
    <row r="29" spans="2:30">
      <c r="B29" s="27"/>
      <c r="C29" s="97"/>
      <c r="D29" s="94"/>
      <c r="E29" s="148"/>
      <c r="F29" s="148"/>
      <c r="N29" s="438"/>
      <c r="O29" s="433"/>
      <c r="P29" s="433"/>
      <c r="Q29" s="433"/>
      <c r="R29" s="433"/>
      <c r="S29" s="433"/>
      <c r="T29" s="433"/>
      <c r="U29" s="433"/>
      <c r="V29" s="433"/>
      <c r="W29" s="433"/>
      <c r="X29" s="433"/>
      <c r="Y29" s="433"/>
      <c r="Z29" s="433"/>
      <c r="AA29" s="433"/>
      <c r="AB29" s="433"/>
      <c r="AC29" s="433"/>
      <c r="AD29" s="433"/>
    </row>
    <row r="30" spans="2:30">
      <c r="B30" s="27"/>
      <c r="C30" s="387" t="s">
        <v>389</v>
      </c>
      <c r="D30" s="387"/>
      <c r="E30" s="387"/>
      <c r="F30" s="387"/>
      <c r="G30" s="387"/>
      <c r="H30" s="387"/>
      <c r="I30" s="387"/>
      <c r="J30" s="387"/>
      <c r="L30" s="27"/>
      <c r="N30" s="433"/>
      <c r="O30" s="433"/>
      <c r="P30" s="433"/>
      <c r="Q30" s="433"/>
      <c r="R30" s="433"/>
      <c r="S30" s="433"/>
      <c r="T30" s="433"/>
      <c r="U30" s="433"/>
      <c r="V30" s="433"/>
      <c r="W30" s="433"/>
      <c r="X30" s="433"/>
      <c r="Y30" s="433"/>
      <c r="Z30" s="433"/>
      <c r="AA30" s="433"/>
      <c r="AB30" s="433"/>
      <c r="AC30" s="433"/>
      <c r="AD30" s="433"/>
    </row>
    <row r="31" spans="2:30">
      <c r="B31" s="27"/>
      <c r="C31" s="392">
        <f>C21</f>
        <v>45658</v>
      </c>
      <c r="D31" s="393"/>
      <c r="E31" s="392">
        <f>D21</f>
        <v>45717</v>
      </c>
      <c r="F31" s="393"/>
      <c r="G31" s="394" t="s">
        <v>21</v>
      </c>
      <c r="H31" s="394"/>
      <c r="I31"/>
      <c r="J31"/>
      <c r="L31" s="27"/>
      <c r="M31" s="215"/>
      <c r="N31" s="216"/>
      <c r="O31" s="215"/>
      <c r="P31" s="216"/>
      <c r="Q31" s="217"/>
      <c r="R31" s="217"/>
      <c r="S31" s="169"/>
      <c r="T31" s="217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</row>
    <row r="32" spans="2:30">
      <c r="B32" s="27"/>
      <c r="C32" s="97" t="s">
        <v>147</v>
      </c>
      <c r="D32" s="97" t="s">
        <v>148</v>
      </c>
      <c r="E32" s="97" t="s">
        <v>147</v>
      </c>
      <c r="F32" s="97" t="s">
        <v>148</v>
      </c>
      <c r="G32" s="97" t="s">
        <v>147</v>
      </c>
      <c r="H32" s="97" t="s">
        <v>148</v>
      </c>
      <c r="I32"/>
      <c r="J32"/>
      <c r="L32" s="27"/>
      <c r="M32" s="97"/>
      <c r="N32" s="97"/>
      <c r="O32" s="97"/>
      <c r="P32" s="97"/>
      <c r="Q32" s="97"/>
      <c r="R32" s="97"/>
      <c r="S32" s="97"/>
      <c r="T32" s="97"/>
      <c r="U32" s="433"/>
      <c r="V32" s="433"/>
      <c r="W32" s="433"/>
      <c r="X32" s="433"/>
      <c r="Y32" s="433"/>
      <c r="Z32" s="433"/>
      <c r="AA32" s="433"/>
      <c r="AB32" s="433"/>
      <c r="AC32" s="433"/>
      <c r="AD32" s="433"/>
    </row>
    <row r="33" spans="2:30">
      <c r="B33" s="50" t="s">
        <v>377</v>
      </c>
      <c r="C33" s="97">
        <f>SUM(SUM($C$22*$Q22,$C$23*$R22,$C$24*$S22),($C$28*365.25/12))</f>
        <v>497.10771644804004</v>
      </c>
      <c r="D33" s="97">
        <f>SUM(SUM($C$25*$T22,$C$26*$U22,$C$27*$V22),($C$28*365.25/12))</f>
        <v>399.24483989184711</v>
      </c>
      <c r="E33" s="97">
        <f>SUM(SUM($D$22*$Q22,$D$23*$R22,$D$24*$S22),($D$28*365.25/12))</f>
        <v>504.34787416496761</v>
      </c>
      <c r="F33" s="97">
        <f>SUM(SUM($D$25*$T22,$D$26*$U22,$D$27*$V22),($D$28*365.25/12))</f>
        <v>405.58379900421448</v>
      </c>
      <c r="G33" s="97">
        <f>SUM(SUM($E$22*$Q22,$E$23*$R22,$E$24*$S22),($E$28*365.25/12))</f>
        <v>504.34787416496761</v>
      </c>
      <c r="H33" s="97">
        <f>SUM(SUM($E$25*$T22,$E$26*$U22,$E$27*$V22),($E$28*365.25/12))</f>
        <v>405.58379900421448</v>
      </c>
      <c r="I33"/>
      <c r="J33"/>
      <c r="M33" s="97"/>
      <c r="N33" s="97"/>
      <c r="O33" s="97"/>
      <c r="P33" s="97"/>
      <c r="Q33" s="97"/>
      <c r="R33" s="97"/>
      <c r="S33" s="97"/>
      <c r="T33" s="97"/>
      <c r="U33" s="433"/>
      <c r="V33" s="433"/>
      <c r="W33" s="433" t="s">
        <v>285</v>
      </c>
      <c r="X33" s="433" t="s">
        <v>389</v>
      </c>
      <c r="Y33" s="433">
        <f>'Bill Impact (B-1)'!Y33</f>
        <v>2025</v>
      </c>
      <c r="Z33" s="433">
        <f>'Bill Impact (B-1)'!Z33</f>
        <v>2026</v>
      </c>
      <c r="AA33" s="433">
        <f>'Bill Impact (B-1)'!AA33</f>
        <v>2027</v>
      </c>
      <c r="AB33" s="433">
        <f>'Bill Impact (B-1)'!AB33</f>
        <v>2028</v>
      </c>
      <c r="AC33" s="433"/>
      <c r="AD33" s="433"/>
    </row>
    <row r="34" spans="2:30" ht="15.75">
      <c r="B34" s="50" t="s">
        <v>376</v>
      </c>
      <c r="C34" s="97">
        <f>SUM(SUM($C$22*$Q23,$C$23*$R23,$C$24*$S23),($C$28*365.25/12))</f>
        <v>663.69055424707153</v>
      </c>
      <c r="D34" s="97">
        <f>SUM(SUM($C$25*$T23,$C$26*$U23,$C$27*$V23),($C$28*365.25/12))</f>
        <v>463.85301065055842</v>
      </c>
      <c r="E34" s="97">
        <f>SUM(SUM($D$22*$Q23,$D$23*$R23,$D$24*$S23),($D$28*365.25/12))</f>
        <v>673.4139117543923</v>
      </c>
      <c r="F34" s="97">
        <f>SUM(SUM($D$25*$T23,$D$26*$U23,$D$27*$V23),($D$28*365.25/12))</f>
        <v>471.26134079602957</v>
      </c>
      <c r="G34" s="97">
        <f>SUM(SUM($E$22*$Q23,$E$23*$R23,$E$24*$S23),($E$28*365.25/12))</f>
        <v>673.4139117543923</v>
      </c>
      <c r="H34" s="97">
        <f>SUM(SUM($E$25*$T23,$E$26*$U23,$E$27*$V23),($E$28*365.25/12))</f>
        <v>471.26134079602957</v>
      </c>
      <c r="I34"/>
      <c r="J34"/>
      <c r="M34" s="97"/>
      <c r="N34" s="97"/>
      <c r="O34" s="97"/>
      <c r="P34" s="97"/>
      <c r="Q34" s="97"/>
      <c r="R34" s="97"/>
      <c r="S34" s="97"/>
      <c r="T34" s="97"/>
      <c r="U34" s="433"/>
      <c r="V34" s="438" t="s">
        <v>147</v>
      </c>
      <c r="W34" s="438" t="s">
        <v>380</v>
      </c>
      <c r="X34" s="438" t="s">
        <v>380</v>
      </c>
      <c r="Y34" s="135">
        <f>(SUMIFS('[19]OUT_AG_AND_C&amp;I_BD_PR_PRR'!$T:$T,'[19]OUT_AG_AND_C&amp;I_BD_PR_PRR'!$F:$F,$X$33,'[19]OUT_AG_AND_C&amp;I_BD_PR_PRR'!$G:$G,"Generation",'[19]OUT_AG_AND_C&amp;I_BD_PR_PRR'!$J:$J,V34,'[19]OUT_AG_AND_C&amp;I_BD_PR_PRR'!$K:$K,X34,'[19]OUT_AG_AND_C&amp;I_BD_PR_PRR'!$O:$O,"N/A"))/1000</f>
        <v>164227.76070798401</v>
      </c>
      <c r="Z34" s="135">
        <f>'Bill Impact (B-1)'!Z34</f>
        <v>146605.677329142</v>
      </c>
      <c r="AA34" s="135">
        <f>$Z34</f>
        <v>146605.677329142</v>
      </c>
      <c r="AB34" s="135">
        <f>$Z34</f>
        <v>146605.677329142</v>
      </c>
      <c r="AC34" s="433"/>
      <c r="AD34" s="433"/>
    </row>
    <row r="35" spans="2:30" ht="15.75">
      <c r="B35" s="50" t="s">
        <v>374</v>
      </c>
      <c r="C35" s="97">
        <f>SUM(SUM($C$22*$Q24,$C$23*$R24,$C$24*$S24),($C$28*365.25/12))</f>
        <v>1657.2990571751591</v>
      </c>
      <c r="D35" s="97">
        <f>SUM(SUM($C$25*$T24,$C$26*$U24,$C$27*$V24),($C$28*365.25/12))</f>
        <v>1170.4573278045939</v>
      </c>
      <c r="E35" s="97">
        <f>SUM(SUM($D$22*$Q24,$D$23*$R24,$D$24*$S24),($D$28*365.25/12))</f>
        <v>1681.6003593761886</v>
      </c>
      <c r="F35" s="97">
        <f>SUM(SUM($D$25*$T24,$D$26*$U24,$D$27*$V24),($D$28*365.25/12))</f>
        <v>1189.3357048989894</v>
      </c>
      <c r="G35" s="97">
        <f>SUM(SUM($E$22*$Q24,$E$23*$R24,$E$24*$S24),($E$28*365.25/12))</f>
        <v>1681.6003593761886</v>
      </c>
      <c r="H35" s="97">
        <f>SUM(SUM($E$25*$T24,$E$26*$U24,$E$27*$V24),($E$28*365.25/12))</f>
        <v>1189.3357048989894</v>
      </c>
      <c r="I35"/>
      <c r="J35"/>
      <c r="M35" s="97"/>
      <c r="N35" s="97"/>
      <c r="O35" s="97"/>
      <c r="P35" s="97"/>
      <c r="Q35" s="97"/>
      <c r="R35" s="97"/>
      <c r="S35" s="97"/>
      <c r="T35" s="97"/>
      <c r="U35" s="433"/>
      <c r="V35" s="438" t="s">
        <v>147</v>
      </c>
      <c r="W35" s="438" t="s">
        <v>392</v>
      </c>
      <c r="X35" s="438" t="s">
        <v>392</v>
      </c>
      <c r="Y35" s="135">
        <f>(SUMIFS('[19]OUT_AG_AND_C&amp;I_BD_PR_PRR'!$T:$T,'[19]OUT_AG_AND_C&amp;I_BD_PR_PRR'!$F:$F,$X$33,'[19]OUT_AG_AND_C&amp;I_BD_PR_PRR'!$G:$G,"Generation",'[19]OUT_AG_AND_C&amp;I_BD_PR_PRR'!$J:$J,V35,'[19]OUT_AG_AND_C&amp;I_BD_PR_PRR'!$K:$K,X35,'[19]OUT_AG_AND_C&amp;I_BD_PR_PRR'!$O:$O,"N/A"))/1000</f>
        <v>114890.37430075801</v>
      </c>
      <c r="Z35" s="135">
        <f>'Bill Impact (B-1)'!Z35</f>
        <v>100931.25260386498</v>
      </c>
      <c r="AA35" s="135">
        <f t="shared" ref="AA35:AB39" si="5">$Z35</f>
        <v>100931.25260386498</v>
      </c>
      <c r="AB35" s="135">
        <f t="shared" si="5"/>
        <v>100931.25260386498</v>
      </c>
      <c r="AC35" s="433"/>
      <c r="AD35" s="433"/>
    </row>
    <row r="36" spans="2:30" ht="15.75">
      <c r="C36" s="97"/>
      <c r="D36" s="97"/>
      <c r="E36" s="97"/>
      <c r="F36" s="97"/>
      <c r="G36" s="97"/>
      <c r="H36" s="97"/>
      <c r="I36" s="97"/>
      <c r="J36" s="97"/>
      <c r="M36" s="97"/>
      <c r="N36" s="97"/>
      <c r="O36" s="97"/>
      <c r="P36" s="97"/>
      <c r="Q36" s="97"/>
      <c r="R36" s="97"/>
      <c r="S36" s="97"/>
      <c r="T36" s="97"/>
      <c r="U36" s="433"/>
      <c r="V36" s="438" t="s">
        <v>147</v>
      </c>
      <c r="W36" s="438" t="s">
        <v>393</v>
      </c>
      <c r="X36" s="438" t="s">
        <v>393</v>
      </c>
      <c r="Y36" s="135">
        <f>(SUMIFS('[19]OUT_AG_AND_C&amp;I_BD_PR_PRR'!$T:$T,'[19]OUT_AG_AND_C&amp;I_BD_PR_PRR'!$F:$F,$X$33,'[19]OUT_AG_AND_C&amp;I_BD_PR_PRR'!$G:$G,"Generation",'[19]OUT_AG_AND_C&amp;I_BD_PR_PRR'!$J:$J,V36,'[19]OUT_AG_AND_C&amp;I_BD_PR_PRR'!$K:$K,X36,'[19]OUT_AG_AND_C&amp;I_BD_PR_PRR'!$O:$O,"N/A"))/1000</f>
        <v>378411.76724420895</v>
      </c>
      <c r="Z36" s="135">
        <f>'Bill Impact (B-1)'!Z36</f>
        <v>327463.57863626804</v>
      </c>
      <c r="AA36" s="135">
        <f t="shared" si="5"/>
        <v>327463.57863626804</v>
      </c>
      <c r="AB36" s="135">
        <f t="shared" si="5"/>
        <v>327463.57863626804</v>
      </c>
      <c r="AC36" s="433"/>
      <c r="AD36" s="433"/>
    </row>
    <row r="37" spans="2:30" ht="15.75">
      <c r="C37" s="97"/>
      <c r="D37" s="97"/>
      <c r="E37" s="97"/>
      <c r="F37" s="97"/>
      <c r="G37" s="247"/>
      <c r="H37" s="247"/>
      <c r="I37" s="97"/>
      <c r="J37" s="97"/>
      <c r="M37" s="97"/>
      <c r="N37" s="97"/>
      <c r="O37" s="97"/>
      <c r="P37" s="97"/>
      <c r="Q37" s="97"/>
      <c r="R37" s="97"/>
      <c r="S37" s="97"/>
      <c r="T37" s="97"/>
      <c r="U37" s="433"/>
      <c r="V37" s="438" t="s">
        <v>148</v>
      </c>
      <c r="W37" s="438" t="s">
        <v>380</v>
      </c>
      <c r="X37" s="438" t="s">
        <v>392</v>
      </c>
      <c r="Y37" s="135">
        <f>(SUMIFS('[19]OUT_AG_AND_C&amp;I_BD_PR_PRR'!$T:$T,'[19]OUT_AG_AND_C&amp;I_BD_PR_PRR'!$F:$F,$X$33,'[19]OUT_AG_AND_C&amp;I_BD_PR_PRR'!$G:$G,"Generation",'[19]OUT_AG_AND_C&amp;I_BD_PR_PRR'!$J:$J,V37,'[19]OUT_AG_AND_C&amp;I_BD_PR_PRR'!$K:$K,X37,'[19]OUT_AG_AND_C&amp;I_BD_PR_PRR'!$O:$O,"N/A"))/1000</f>
        <v>259532.52884888198</v>
      </c>
      <c r="Z37" s="135">
        <f>'Bill Impact (B-1)'!Z37</f>
        <v>218631.32489041702</v>
      </c>
      <c r="AA37" s="135">
        <f t="shared" si="5"/>
        <v>218631.32489041702</v>
      </c>
      <c r="AB37" s="135">
        <f t="shared" si="5"/>
        <v>218631.32489041702</v>
      </c>
      <c r="AC37" s="433"/>
      <c r="AD37" s="433"/>
    </row>
    <row r="38" spans="2:30" ht="15" customHeight="1">
      <c r="C38" s="97"/>
      <c r="D38" s="97"/>
      <c r="E38" s="97"/>
      <c r="F38" s="97"/>
      <c r="G38" s="247"/>
      <c r="H38" s="247"/>
      <c r="I38" s="97"/>
      <c r="J38" s="97"/>
      <c r="M38" s="97"/>
      <c r="N38" s="97"/>
      <c r="O38" s="97"/>
      <c r="P38" s="97"/>
      <c r="Q38" s="97"/>
      <c r="R38" s="97"/>
      <c r="S38" s="97"/>
      <c r="T38" s="97"/>
      <c r="U38" s="433"/>
      <c r="V38" s="438" t="s">
        <v>148</v>
      </c>
      <c r="W38" s="438" t="s">
        <v>393</v>
      </c>
      <c r="X38" s="438" t="s">
        <v>393</v>
      </c>
      <c r="Y38" s="135">
        <f>(SUMIFS('[19]OUT_AG_AND_C&amp;I_BD_PR_PRR'!$T:$T,'[19]OUT_AG_AND_C&amp;I_BD_PR_PRR'!$F:$F,$X$33,'[19]OUT_AG_AND_C&amp;I_BD_PR_PRR'!$G:$G,"Generation",'[19]OUT_AG_AND_C&amp;I_BD_PR_PRR'!$J:$J,V38,'[19]OUT_AG_AND_C&amp;I_BD_PR_PRR'!$K:$K,X38,'[19]OUT_AG_AND_C&amp;I_BD_PR_PRR'!$O:$O,"N/A"))/1000</f>
        <v>773980.50218370289</v>
      </c>
      <c r="Z38" s="135">
        <f>'Bill Impact (B-1)'!Z38</f>
        <v>627500.59973076393</v>
      </c>
      <c r="AA38" s="135">
        <f t="shared" si="5"/>
        <v>627500.59973076393</v>
      </c>
      <c r="AB38" s="135">
        <f t="shared" si="5"/>
        <v>627500.59973076393</v>
      </c>
      <c r="AC38" s="433"/>
      <c r="AD38" s="433"/>
    </row>
    <row r="39" spans="2:30" ht="15" customHeight="1">
      <c r="C39" s="97"/>
      <c r="D39" s="97"/>
      <c r="E39" s="97"/>
      <c r="F39" s="97"/>
      <c r="G39" s="247"/>
      <c r="H39" s="247"/>
      <c r="I39" s="97"/>
      <c r="J39" s="97"/>
      <c r="M39" s="97"/>
      <c r="N39" s="97"/>
      <c r="O39" s="97"/>
      <c r="P39" s="97"/>
      <c r="Q39" s="97"/>
      <c r="R39" s="97"/>
      <c r="S39" s="97"/>
      <c r="T39" s="97"/>
      <c r="U39" s="433"/>
      <c r="V39" s="438" t="s">
        <v>148</v>
      </c>
      <c r="W39" s="438" t="s">
        <v>394</v>
      </c>
      <c r="X39" s="438" t="s">
        <v>395</v>
      </c>
      <c r="Y39" s="135">
        <f>(SUMIFS('[19]OUT_AG_AND_C&amp;I_BD_PR_PRR'!$T:$T,'[19]OUT_AG_AND_C&amp;I_BD_PR_PRR'!$F:$F,$X$33,'[19]OUT_AG_AND_C&amp;I_BD_PR_PRR'!$G:$G,"Generation",'[19]OUT_AG_AND_C&amp;I_BD_PR_PRR'!$J:$J,V39,'[19]OUT_AG_AND_C&amp;I_BD_PR_PRR'!$K:$K,X39,'[19]OUT_AG_AND_C&amp;I_BD_PR_PRR'!$O:$O,"N/A"))/1000</f>
        <v>91561.710181789007</v>
      </c>
      <c r="Z39" s="135">
        <f>'Bill Impact (B-1)'!Z39</f>
        <v>71782.163739511001</v>
      </c>
      <c r="AA39" s="135">
        <f t="shared" si="5"/>
        <v>71782.163739511001</v>
      </c>
      <c r="AB39" s="135">
        <f t="shared" si="5"/>
        <v>71782.163739511001</v>
      </c>
      <c r="AC39" s="433"/>
      <c r="AD39" s="433"/>
    </row>
    <row r="40" spans="2:30" ht="15" customHeight="1">
      <c r="C40" s="97"/>
      <c r="D40" s="97"/>
      <c r="E40" s="97"/>
      <c r="F40" s="97"/>
      <c r="G40" s="97"/>
      <c r="H40" s="97"/>
      <c r="I40" s="97"/>
      <c r="J40" s="97"/>
      <c r="M40" s="97"/>
      <c r="N40" s="97"/>
      <c r="O40" s="97"/>
      <c r="P40" s="97"/>
      <c r="Q40" s="97"/>
      <c r="R40" s="97"/>
      <c r="S40" s="97"/>
      <c r="T40" s="97"/>
      <c r="U40" s="433"/>
      <c r="V40" s="433"/>
      <c r="W40" s="433"/>
      <c r="X40" s="433"/>
      <c r="Y40" s="433">
        <v>0</v>
      </c>
      <c r="Z40" s="135">
        <f>'Bill Impact (B-1)'!Z40</f>
        <v>0</v>
      </c>
      <c r="AA40" s="433"/>
      <c r="AB40" s="433"/>
      <c r="AC40" s="433"/>
      <c r="AD40" s="433"/>
    </row>
    <row r="41" spans="2:30" ht="15.75">
      <c r="N41" s="433"/>
      <c r="O41" s="433"/>
      <c r="P41" s="433"/>
      <c r="Q41" s="433"/>
      <c r="R41" s="433"/>
      <c r="S41" s="433"/>
      <c r="T41" s="433"/>
      <c r="U41" s="433"/>
      <c r="V41" s="433" t="s">
        <v>460</v>
      </c>
      <c r="W41" s="433" t="s">
        <v>396</v>
      </c>
      <c r="X41" s="433"/>
      <c r="Y41" s="135">
        <f>(SUMIFS('[19]OUT_AG_AND_C&amp;I_BD_PR_PRR'!$T:$T,'[19]OUT_AG_AND_C&amp;I_BD_PR_PRR'!$F:$F,$X$33,'[19]OUT_AG_AND_C&amp;I_BD_PR_PRR'!$I:$I,$V$41,'[19]OUT_AG_AND_C&amp;I_BD_PR_PRR'!$K:$K,$W$41,'[19]OUT_AG_AND_C&amp;I_BD_PR_PRR'!$O:$O,"N/A"))/1000</f>
        <v>904.07420694299992</v>
      </c>
      <c r="Z41" s="135">
        <f>'Bill Impact (B-1)'!Z41</f>
        <v>823.34589711300009</v>
      </c>
      <c r="AA41" s="135">
        <f>$Z41</f>
        <v>823.34589711300009</v>
      </c>
      <c r="AB41" s="135">
        <f>$Z41</f>
        <v>823.34589711300009</v>
      </c>
      <c r="AC41" s="433"/>
      <c r="AD41" s="433"/>
    </row>
    <row r="42" spans="2:30">
      <c r="N42" s="433"/>
      <c r="O42" s="433"/>
      <c r="P42" s="433"/>
      <c r="Q42" s="433"/>
      <c r="R42" s="433"/>
      <c r="S42" s="433"/>
      <c r="T42" s="433"/>
      <c r="U42" s="433"/>
      <c r="V42" s="433"/>
      <c r="W42" s="433"/>
      <c r="X42" s="433"/>
      <c r="Y42" s="433"/>
      <c r="Z42" s="433"/>
      <c r="AA42" s="433"/>
      <c r="AB42" s="433"/>
      <c r="AC42" s="433"/>
      <c r="AD42" s="433"/>
    </row>
    <row r="43" spans="2:30">
      <c r="N43" s="433"/>
      <c r="O43" s="433"/>
      <c r="P43" s="433"/>
      <c r="Q43" s="433"/>
      <c r="R43" s="433"/>
      <c r="S43" s="433"/>
      <c r="T43" s="433"/>
      <c r="U43" s="433"/>
      <c r="V43" s="433"/>
      <c r="W43" s="433"/>
      <c r="X43" s="433"/>
      <c r="Y43" s="433"/>
      <c r="Z43" s="433"/>
      <c r="AA43" s="433"/>
      <c r="AB43" s="433"/>
      <c r="AC43" s="433"/>
      <c r="AD43" s="433"/>
    </row>
    <row r="44" spans="2:30">
      <c r="N44" s="433"/>
      <c r="O44" s="433"/>
      <c r="P44" s="433"/>
      <c r="Q44" s="433"/>
      <c r="R44" s="433"/>
      <c r="S44" s="433"/>
      <c r="T44" s="433"/>
      <c r="U44" s="433"/>
      <c r="V44" s="433"/>
      <c r="W44" s="433"/>
      <c r="X44" s="433"/>
      <c r="Y44" s="433"/>
      <c r="Z44" s="433"/>
      <c r="AA44" s="433"/>
      <c r="AB44" s="433"/>
      <c r="AC44" s="433"/>
      <c r="AD44" s="433"/>
    </row>
  </sheetData>
  <mergeCells count="11">
    <mergeCell ref="Q20:S20"/>
    <mergeCell ref="T20:V20"/>
    <mergeCell ref="AC20:AD20"/>
    <mergeCell ref="Y21:Z21"/>
    <mergeCell ref="AA21:AB21"/>
    <mergeCell ref="C30:J30"/>
    <mergeCell ref="C31:D31"/>
    <mergeCell ref="E31:F31"/>
    <mergeCell ref="G31:H31"/>
    <mergeCell ref="B2:D2"/>
    <mergeCell ref="E3:K3"/>
  </mergeCells>
  <pageMargins left="0.7" right="0.7" top="0.75" bottom="0.75" header="0.3" footer="0.3"/>
  <pageSetup orientation="portrait" r:id="rId1"/>
  <headerFooter>
    <oddFooter>&amp;C&amp;1#&amp;"Calibri"&amp;10&amp;K000000Internal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114A5-23CA-4D29-8133-0310149FE819}">
  <dimension ref="A2:A6"/>
  <sheetViews>
    <sheetView zoomScale="145" zoomScaleNormal="145" workbookViewId="0">
      <selection activeCell="A16" sqref="A16"/>
    </sheetView>
  </sheetViews>
  <sheetFormatPr defaultRowHeight="15"/>
  <cols>
    <col min="1" max="1" width="150.5703125" customWidth="1"/>
  </cols>
  <sheetData>
    <row r="2" spans="1:1" ht="18.75">
      <c r="A2" s="291" t="s">
        <v>622</v>
      </c>
    </row>
    <row r="3" spans="1:1">
      <c r="A3" s="292" t="s">
        <v>500</v>
      </c>
    </row>
    <row r="4" spans="1:1">
      <c r="A4" s="292" t="s">
        <v>495</v>
      </c>
    </row>
    <row r="5" spans="1:1">
      <c r="A5" s="292" t="s">
        <v>499</v>
      </c>
    </row>
    <row r="6" spans="1:1">
      <c r="A6" s="292" t="s">
        <v>594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F5594-86D7-4A74-ADC8-CCFD10B340D6}">
  <sheetPr codeName="Sheet3">
    <pageSetUpPr autoPageBreaks="0"/>
  </sheetPr>
  <dimension ref="A1:T165"/>
  <sheetViews>
    <sheetView topLeftCell="A85" zoomScale="80" zoomScaleNormal="80" workbookViewId="0">
      <selection activeCell="N101" sqref="N101"/>
    </sheetView>
  </sheetViews>
  <sheetFormatPr defaultColWidth="8.85546875" defaultRowHeight="15"/>
  <cols>
    <col min="1" max="1" width="5.5703125" style="50" customWidth="1"/>
    <col min="2" max="2" width="25.5703125" style="50" customWidth="1"/>
    <col min="3" max="3" width="18.140625" style="50" customWidth="1"/>
    <col min="4" max="4" width="23.28515625" style="50" customWidth="1"/>
    <col min="5" max="5" width="18" style="50" customWidth="1"/>
    <col min="6" max="7" width="13.42578125" style="50" customWidth="1"/>
    <col min="8" max="8" width="15" style="50" customWidth="1"/>
    <col min="9" max="9" width="15.140625" style="50" customWidth="1"/>
    <col min="10" max="10" width="17.85546875" style="50" customWidth="1"/>
    <col min="11" max="11" width="18.28515625" style="50" customWidth="1"/>
    <col min="12" max="12" width="18" style="50" customWidth="1"/>
    <col min="13" max="13" width="18.28515625" style="50" customWidth="1"/>
    <col min="14" max="15" width="13.42578125" style="50" customWidth="1"/>
    <col min="16" max="16" width="14.85546875" style="50" bestFit="1" customWidth="1"/>
    <col min="17" max="17" width="15" style="50" bestFit="1" customWidth="1"/>
    <col min="18" max="19" width="15.85546875" style="50" customWidth="1"/>
    <col min="20" max="24" width="15.5703125" style="50" customWidth="1"/>
    <col min="25" max="16384" width="8.85546875" style="50"/>
  </cols>
  <sheetData>
    <row r="1" spans="2:20">
      <c r="B1" s="5"/>
    </row>
    <row r="2" spans="2:20">
      <c r="B2" s="45" t="s">
        <v>139</v>
      </c>
      <c r="J2" s="45" t="s">
        <v>22</v>
      </c>
      <c r="K2" s="46"/>
      <c r="L2" s="46"/>
    </row>
    <row r="3" spans="2:20">
      <c r="B3" s="46"/>
      <c r="C3" s="69" t="str">
        <f>"Rate Impact for Year ("&amp;'Incremental Rev Req'!$G$9&amp;" - "&amp;'Incremental Rev Req'!$J$9&amp;")"</f>
        <v>Rate Impact for Year (2025 - 2028)</v>
      </c>
      <c r="D3" s="53">
        <v>2025</v>
      </c>
      <c r="E3" s="46"/>
      <c r="H3" s="52" t="s">
        <v>488</v>
      </c>
      <c r="I3" s="245" t="s">
        <v>143</v>
      </c>
      <c r="J3" s="46" t="s">
        <v>140</v>
      </c>
      <c r="K3" s="48"/>
      <c r="L3" s="323">
        <f>'[17]Billing Table'!$L$16</f>
        <v>45717</v>
      </c>
    </row>
    <row r="4" spans="2:20">
      <c r="B4" s="49"/>
      <c r="C4" s="70" t="s">
        <v>141</v>
      </c>
      <c r="D4" s="53" t="s">
        <v>206</v>
      </c>
      <c r="H4" s="52" t="s">
        <v>489</v>
      </c>
      <c r="I4" s="53">
        <v>500</v>
      </c>
      <c r="J4" s="46" t="s">
        <v>41</v>
      </c>
      <c r="K4" s="48"/>
      <c r="L4" s="136">
        <f>D3</f>
        <v>2025</v>
      </c>
    </row>
    <row r="5" spans="2:20">
      <c r="J5" s="49" t="s">
        <v>35</v>
      </c>
      <c r="L5" s="51">
        <v>4</v>
      </c>
      <c r="M5" s="49" t="s">
        <v>36</v>
      </c>
    </row>
    <row r="6" spans="2:20">
      <c r="F6" s="71"/>
      <c r="J6" s="49" t="s">
        <v>37</v>
      </c>
      <c r="L6" s="118">
        <v>8</v>
      </c>
      <c r="M6" s="49" t="s">
        <v>36</v>
      </c>
    </row>
    <row r="7" spans="2:20" ht="15" customHeight="1">
      <c r="B7" s="74" t="s">
        <v>188</v>
      </c>
      <c r="C7" s="74"/>
      <c r="D7" s="73" t="s">
        <v>142</v>
      </c>
      <c r="E7" s="73" t="s">
        <v>154</v>
      </c>
      <c r="J7" s="49" t="s">
        <v>34</v>
      </c>
      <c r="L7" s="158" t="s">
        <v>236</v>
      </c>
      <c r="M7" s="54"/>
      <c r="N7" s="46"/>
    </row>
    <row r="8" spans="2:20">
      <c r="B8" s="433" t="s">
        <v>319</v>
      </c>
      <c r="C8" s="433"/>
      <c r="D8" s="434" t="s">
        <v>143</v>
      </c>
      <c r="E8" s="434" t="s">
        <v>361</v>
      </c>
      <c r="F8" s="72"/>
      <c r="G8" s="433"/>
      <c r="H8" s="433"/>
      <c r="I8" s="433"/>
      <c r="J8" s="433" t="s">
        <v>274</v>
      </c>
      <c r="K8" s="433"/>
      <c r="L8" s="322">
        <f>'[18]Bill Comp'!$L$67</f>
        <v>-58.226628459800274</v>
      </c>
      <c r="M8" s="433"/>
      <c r="N8" s="433"/>
      <c r="O8" s="433"/>
      <c r="P8" s="433" t="s">
        <v>383</v>
      </c>
      <c r="Q8" s="433" t="s">
        <v>383</v>
      </c>
      <c r="R8" s="433"/>
      <c r="S8" s="433"/>
      <c r="T8" s="433"/>
    </row>
    <row r="9" spans="2:20">
      <c r="B9" s="433" t="s">
        <v>365</v>
      </c>
      <c r="C9" s="433"/>
      <c r="D9" s="434" t="s">
        <v>143</v>
      </c>
      <c r="E9" s="434" t="s">
        <v>369</v>
      </c>
      <c r="F9" s="72"/>
      <c r="G9" s="433"/>
      <c r="H9" s="433"/>
      <c r="I9" s="433"/>
      <c r="J9" s="433"/>
      <c r="K9" s="433"/>
      <c r="L9" s="433"/>
      <c r="M9" s="433"/>
      <c r="N9" s="433" t="s">
        <v>239</v>
      </c>
      <c r="O9" s="433" t="s">
        <v>240</v>
      </c>
      <c r="P9" s="433" t="s">
        <v>239</v>
      </c>
      <c r="Q9" s="433" t="s">
        <v>240</v>
      </c>
      <c r="R9" s="433"/>
      <c r="S9" s="433"/>
      <c r="T9" s="433"/>
    </row>
    <row r="10" spans="2:20">
      <c r="B10" s="433" t="s">
        <v>517</v>
      </c>
      <c r="C10" s="433"/>
      <c r="D10" s="434" t="s">
        <v>143</v>
      </c>
      <c r="E10" s="434" t="s">
        <v>398</v>
      </c>
      <c r="F10" s="72"/>
      <c r="G10" s="433"/>
      <c r="H10" s="433"/>
      <c r="I10" s="433"/>
      <c r="J10" s="435" t="s">
        <v>51</v>
      </c>
      <c r="K10" s="433"/>
      <c r="L10" s="433"/>
      <c r="M10" s="433"/>
      <c r="N10" s="436">
        <f>IF($D$4="ALL",SUMPRODUCT('Res Bill Impact'!Q$22:Q$31,'Res Bill Impact'!$U$22:$U$31),VLOOKUP(D$4,'Res Bill Impact'!$P$22:$T$31,2,FALSE))</f>
        <v>481.75</v>
      </c>
      <c r="O10" s="436">
        <f>IF($D$4="ALL",SUMPRODUCT('Res Bill Impact'!Y$22:Y$31,'Res Bill Impact'!$AC$22:$AC$31),VLOOKUP($D$4,'Res Bill Impact'!$X$22:$AB$31,2,FALSE))</f>
        <v>463</v>
      </c>
      <c r="P10" s="436">
        <f>VLOOKUP($D$4,'Res Bill Impact'!$H$22:$J$31,2,FALSE)</f>
        <v>298.28750000000002</v>
      </c>
      <c r="Q10" s="436">
        <f>VLOOKUP($D$4,'Res Bill Impact'!$L$22:$N$31,2,FALSE)</f>
        <v>258.71875</v>
      </c>
      <c r="R10" s="435" t="s">
        <v>31</v>
      </c>
      <c r="S10" s="433"/>
      <c r="T10" s="433"/>
    </row>
    <row r="11" spans="2:20">
      <c r="B11" s="433" t="s">
        <v>513</v>
      </c>
      <c r="C11" s="433"/>
      <c r="D11" s="434" t="s">
        <v>143</v>
      </c>
      <c r="E11" s="434" t="s">
        <v>526</v>
      </c>
      <c r="F11" s="72"/>
      <c r="G11" s="433"/>
      <c r="H11" s="433"/>
      <c r="I11" s="433"/>
      <c r="J11" s="435" t="s">
        <v>52</v>
      </c>
      <c r="K11" s="433"/>
      <c r="L11" s="433"/>
      <c r="M11" s="433"/>
      <c r="N11" s="436">
        <f>IF($D$4="ALL",SUMPRODUCT('Res Bill Impact'!R$22:R$31,'Res Bill Impact'!$U$22:$U$31),VLOOKUP(D$4,'Res Bill Impact'!$P$22:$T$31,3,FALSE))</f>
        <v>402.875</v>
      </c>
      <c r="O11" s="436">
        <f>IF($D$4="ALL",SUMPRODUCT('Res Bill Impact'!Y$22:Y$31,'Res Bill Impact'!$AC$22:$AC$31),VLOOKUP($D$4,'Res Bill Impact'!$X$22:$AB$31,3,FALSE))</f>
        <v>462.875</v>
      </c>
      <c r="P11" s="436">
        <f>VLOOKUP($D$4,'Res Bill Impact'!$H$22:$J$31,3,FALSE)</f>
        <v>295.24374999999998</v>
      </c>
      <c r="Q11" s="436">
        <f>VLOOKUP($D$4,'Res Bill Impact'!$L$22:$N$31,3,FALSE)</f>
        <v>444.38749999999999</v>
      </c>
      <c r="R11" s="435" t="s">
        <v>31</v>
      </c>
      <c r="S11" s="433"/>
      <c r="T11" s="433"/>
    </row>
    <row r="12" spans="2:20">
      <c r="B12" s="433" t="s">
        <v>467</v>
      </c>
      <c r="C12" s="433"/>
      <c r="D12" s="434" t="s">
        <v>143</v>
      </c>
      <c r="E12" s="434" t="s">
        <v>398</v>
      </c>
      <c r="F12" s="72"/>
      <c r="G12" s="433"/>
      <c r="H12" s="433"/>
      <c r="I12" s="433"/>
      <c r="J12" s="435" t="s">
        <v>237</v>
      </c>
      <c r="K12" s="433"/>
      <c r="L12" s="433"/>
      <c r="M12" s="433"/>
      <c r="N12" s="436">
        <f>(N10*4)+(N11*8)</f>
        <v>5150</v>
      </c>
      <c r="O12" s="436">
        <f>(O10*4)+(O11*8)</f>
        <v>5555</v>
      </c>
      <c r="P12" s="436">
        <f>(P10*4)+(P11*8)</f>
        <v>3555.1</v>
      </c>
      <c r="Q12" s="436">
        <f>(Q10*4)+(Q11*8)</f>
        <v>4589.9750000000004</v>
      </c>
      <c r="R12" s="435" t="s">
        <v>251</v>
      </c>
      <c r="S12" s="433"/>
      <c r="T12" s="433"/>
    </row>
    <row r="13" spans="2:20">
      <c r="B13" s="433" t="s">
        <v>482</v>
      </c>
      <c r="C13" s="433"/>
      <c r="D13" s="434" t="s">
        <v>143</v>
      </c>
      <c r="E13" s="434" t="s">
        <v>474</v>
      </c>
      <c r="F13" s="72"/>
      <c r="G13" s="433"/>
      <c r="H13" s="433"/>
      <c r="I13" s="433"/>
      <c r="J13" s="435" t="s">
        <v>53</v>
      </c>
      <c r="K13" s="433"/>
      <c r="L13" s="433"/>
      <c r="M13" s="433"/>
      <c r="N13" s="436">
        <f>IF(D$4="ALL",SUMPRODUCT('Res Bill Impact'!S$22:S$31,'Res Bill Impact'!$V$22:$V$31),VLOOKUP(D$4,'Res Bill Impact'!$P$22:$T$31,4,FALSE))</f>
        <v>438.25</v>
      </c>
      <c r="O13" s="436">
        <f>IF($D$4="ALL",SUMPRODUCT('Res Bill Impact'!Y$22:Y$31,'Res Bill Impact'!$AD$22:$AD$31),VLOOKUP($D$4,'Res Bill Impact'!$X$22:$AB$31,4,FALSE))</f>
        <v>413.5</v>
      </c>
      <c r="P13" s="436">
        <f t="shared" ref="P13:Q15" si="0">P10</f>
        <v>298.28750000000002</v>
      </c>
      <c r="Q13" s="436">
        <f t="shared" si="0"/>
        <v>258.71875</v>
      </c>
      <c r="R13" s="435" t="s">
        <v>31</v>
      </c>
      <c r="S13" s="433"/>
      <c r="T13" s="433"/>
    </row>
    <row r="14" spans="2:20">
      <c r="B14" s="433" t="s">
        <v>502</v>
      </c>
      <c r="C14" s="433"/>
      <c r="D14" s="434" t="s">
        <v>143</v>
      </c>
      <c r="E14" s="434">
        <v>2026</v>
      </c>
      <c r="F14" s="72"/>
      <c r="G14" s="433"/>
      <c r="H14" s="433"/>
      <c r="I14" s="433"/>
      <c r="J14" s="435" t="s">
        <v>54</v>
      </c>
      <c r="K14" s="433"/>
      <c r="L14" s="433"/>
      <c r="M14" s="433"/>
      <c r="N14" s="436">
        <f>IF($D$4="ALL",SUMPRODUCT('Res Bill Impact'!T$22:T$31,'Res Bill Impact'!$V$22:$V$31),VLOOKUP(D$4,'Res Bill Impact'!$P$22:$T$31,5,FALSE))</f>
        <v>381.625</v>
      </c>
      <c r="O14" s="436">
        <f>IF($D$4="ALL",SUMPRODUCT('Res Bill Impact'!Y$22:Y$31,'Res Bill Impact'!$AD$22:$AD$31),VLOOKUP($D$4,'Res Bill Impact'!$X$22:$AB$31,5,FALSE))</f>
        <v>438.75</v>
      </c>
      <c r="P14" s="436">
        <f t="shared" si="0"/>
        <v>295.24374999999998</v>
      </c>
      <c r="Q14" s="436">
        <f t="shared" si="0"/>
        <v>444.38749999999999</v>
      </c>
      <c r="R14" s="435" t="s">
        <v>31</v>
      </c>
      <c r="S14" s="433"/>
      <c r="T14" s="433"/>
    </row>
    <row r="15" spans="2:20">
      <c r="B15" s="433" t="s">
        <v>512</v>
      </c>
      <c r="C15" s="433"/>
      <c r="D15" s="434" t="s">
        <v>143</v>
      </c>
      <c r="E15" s="434" t="s">
        <v>526</v>
      </c>
      <c r="F15" s="72"/>
      <c r="G15" s="433"/>
      <c r="H15" s="433"/>
      <c r="I15" s="433"/>
      <c r="J15" s="435" t="s">
        <v>238</v>
      </c>
      <c r="K15" s="433"/>
      <c r="L15" s="433"/>
      <c r="M15" s="433"/>
      <c r="N15" s="436">
        <f>(N13*4)+(N14*8)</f>
        <v>4806</v>
      </c>
      <c r="O15" s="436">
        <f>(O13*4)+(O14*8)</f>
        <v>5164</v>
      </c>
      <c r="P15" s="436">
        <f t="shared" si="0"/>
        <v>3555.1</v>
      </c>
      <c r="Q15" s="436">
        <f t="shared" si="0"/>
        <v>4589.9750000000004</v>
      </c>
      <c r="R15" s="435" t="s">
        <v>251</v>
      </c>
      <c r="S15" s="433"/>
      <c r="T15" s="433"/>
    </row>
    <row r="16" spans="2:20" ht="24.75" customHeight="1">
      <c r="B16" s="437" t="s">
        <v>597</v>
      </c>
      <c r="C16" s="433"/>
      <c r="D16" s="434" t="s">
        <v>143</v>
      </c>
      <c r="E16" s="434" t="s">
        <v>623</v>
      </c>
      <c r="F16" s="72"/>
      <c r="G16" s="433"/>
      <c r="H16" s="433"/>
      <c r="I16" s="433"/>
      <c r="J16" s="435" t="s">
        <v>33</v>
      </c>
      <c r="K16" s="433"/>
      <c r="L16" s="433"/>
      <c r="M16" s="433"/>
      <c r="N16" s="438"/>
      <c r="O16" s="433"/>
      <c r="P16" s="439" t="str">
        <f>LEFT('Res Bill Impact'!P19,4)</f>
        <v>2024</v>
      </c>
      <c r="Q16" s="433"/>
      <c r="R16" s="433"/>
      <c r="S16" s="433"/>
      <c r="T16" s="433"/>
    </row>
    <row r="17" spans="1:20" ht="30">
      <c r="A17" s="163"/>
      <c r="B17" s="440" t="s">
        <v>608</v>
      </c>
      <c r="C17" s="433"/>
      <c r="D17" s="434" t="s">
        <v>143</v>
      </c>
      <c r="E17" s="434">
        <v>2026</v>
      </c>
      <c r="F17" s="72"/>
      <c r="G17" s="433"/>
      <c r="H17" s="433"/>
      <c r="I17" s="433"/>
      <c r="J17" s="435"/>
      <c r="K17" s="433"/>
      <c r="L17" s="433"/>
      <c r="M17" s="435"/>
      <c r="N17" s="433"/>
      <c r="O17" s="433"/>
      <c r="P17" s="433"/>
      <c r="Q17" s="433"/>
      <c r="R17" s="433"/>
      <c r="S17" s="433"/>
      <c r="T17" s="433"/>
    </row>
    <row r="18" spans="1:20">
      <c r="A18" s="163"/>
      <c r="B18" s="410" t="s">
        <v>605</v>
      </c>
      <c r="C18" s="434"/>
      <c r="D18" s="434" t="s">
        <v>143</v>
      </c>
      <c r="E18" s="434">
        <v>2026</v>
      </c>
      <c r="F18" s="72"/>
      <c r="G18" s="433"/>
      <c r="H18" s="433"/>
      <c r="I18" s="433"/>
      <c r="J18" s="435"/>
      <c r="K18" s="433"/>
      <c r="L18" s="433"/>
      <c r="M18" s="435"/>
      <c r="N18" s="433"/>
      <c r="O18" s="433"/>
      <c r="P18" s="433"/>
      <c r="Q18" s="433"/>
      <c r="R18" s="433"/>
      <c r="S18" s="433"/>
      <c r="T18" s="433"/>
    </row>
    <row r="19" spans="1:20">
      <c r="A19" s="163"/>
      <c r="B19" s="410" t="s">
        <v>606</v>
      </c>
      <c r="C19" s="434"/>
      <c r="D19" s="434" t="s">
        <v>143</v>
      </c>
      <c r="E19" s="434">
        <v>2027</v>
      </c>
      <c r="F19" s="72"/>
      <c r="G19" s="410"/>
      <c r="H19" s="433"/>
      <c r="I19" s="433"/>
      <c r="J19" s="435"/>
      <c r="K19" s="433"/>
      <c r="L19" s="433"/>
      <c r="M19" s="435"/>
      <c r="N19" s="433"/>
      <c r="O19" s="433"/>
      <c r="P19" s="433"/>
      <c r="Q19" s="433"/>
      <c r="R19" s="433"/>
      <c r="S19" s="433"/>
      <c r="T19" s="433"/>
    </row>
    <row r="20" spans="1:20" ht="30">
      <c r="A20" s="163"/>
      <c r="B20" s="423" t="s">
        <v>609</v>
      </c>
      <c r="C20" s="441"/>
      <c r="D20" s="434" t="s">
        <v>143</v>
      </c>
      <c r="E20" s="434" t="s">
        <v>610</v>
      </c>
      <c r="F20" s="72"/>
      <c r="G20" s="433"/>
      <c r="H20" s="433"/>
      <c r="I20" s="433"/>
      <c r="J20" s="435"/>
      <c r="K20" s="433"/>
      <c r="L20" s="433"/>
      <c r="M20" s="435"/>
      <c r="N20" s="433"/>
      <c r="O20" s="433"/>
      <c r="P20" s="433"/>
      <c r="Q20" s="433"/>
      <c r="R20" s="433"/>
      <c r="S20" s="433"/>
      <c r="T20" s="433"/>
    </row>
    <row r="21" spans="1:20">
      <c r="B21" s="410"/>
      <c r="C21" s="433"/>
      <c r="D21" s="434"/>
      <c r="E21" s="434"/>
      <c r="F21" s="72"/>
      <c r="G21" s="433"/>
      <c r="H21" s="433"/>
      <c r="I21" s="433"/>
      <c r="J21" s="435"/>
      <c r="K21" s="433"/>
      <c r="L21" s="433"/>
      <c r="M21" s="435"/>
      <c r="N21" s="433"/>
      <c r="O21" s="433"/>
      <c r="P21" s="433"/>
      <c r="Q21" s="433"/>
      <c r="R21" s="433"/>
      <c r="S21" s="433"/>
      <c r="T21" s="433"/>
    </row>
    <row r="22" spans="1:20">
      <c r="B22" s="433"/>
      <c r="C22" s="433"/>
      <c r="D22" s="433"/>
      <c r="E22" s="433"/>
      <c r="F22" s="72"/>
      <c r="G22" s="433"/>
      <c r="H22" s="433"/>
      <c r="I22" s="433"/>
      <c r="J22" s="435"/>
      <c r="K22" s="433"/>
      <c r="L22" s="433"/>
      <c r="M22" s="435"/>
      <c r="N22" s="433"/>
      <c r="O22" s="433"/>
      <c r="P22" s="433"/>
      <c r="Q22" s="433"/>
      <c r="R22" s="433"/>
      <c r="S22" s="433"/>
      <c r="T22" s="433"/>
    </row>
    <row r="23" spans="1:20">
      <c r="B23" s="433"/>
      <c r="C23" s="433"/>
      <c r="D23" s="433"/>
      <c r="E23" s="433"/>
      <c r="F23" s="72"/>
      <c r="G23" s="433"/>
      <c r="H23" s="433"/>
      <c r="I23" s="433"/>
      <c r="J23" s="435"/>
      <c r="K23" s="433"/>
      <c r="L23" s="433"/>
      <c r="M23" s="435"/>
      <c r="N23" s="433"/>
      <c r="O23" s="433"/>
      <c r="P23" s="433"/>
      <c r="Q23" s="433"/>
      <c r="R23" s="433"/>
      <c r="S23" s="433"/>
      <c r="T23" s="433"/>
    </row>
    <row r="24" spans="1:20">
      <c r="B24" s="433"/>
      <c r="C24" s="433"/>
      <c r="D24" s="433"/>
      <c r="E24" s="433"/>
      <c r="F24" s="72"/>
      <c r="G24" s="433"/>
      <c r="H24" s="433"/>
      <c r="I24" s="433"/>
      <c r="J24" s="435"/>
      <c r="K24" s="433"/>
      <c r="L24" s="433"/>
      <c r="M24" s="435"/>
      <c r="N24" s="433"/>
      <c r="O24" s="433"/>
      <c r="P24" s="433"/>
      <c r="Q24" s="433"/>
      <c r="R24" s="433"/>
      <c r="S24" s="433"/>
      <c r="T24" s="433"/>
    </row>
    <row r="25" spans="1:20">
      <c r="B25" s="433"/>
      <c r="C25" s="433"/>
      <c r="D25" s="442"/>
      <c r="E25" s="433"/>
      <c r="F25" s="72"/>
      <c r="G25" s="433"/>
      <c r="H25" s="433"/>
      <c r="I25" s="433"/>
      <c r="J25" s="435"/>
      <c r="K25" s="433"/>
      <c r="L25" s="433"/>
      <c r="M25" s="435"/>
      <c r="N25" s="433"/>
      <c r="O25" s="433"/>
      <c r="P25" s="433"/>
      <c r="Q25" s="433"/>
      <c r="R25" s="433"/>
      <c r="S25" s="433"/>
      <c r="T25" s="433"/>
    </row>
    <row r="26" spans="1:20">
      <c r="B26" s="433"/>
      <c r="C26" s="433"/>
      <c r="D26" s="434"/>
      <c r="E26" s="434"/>
      <c r="F26" s="72"/>
      <c r="G26" s="433"/>
      <c r="H26" s="433"/>
      <c r="I26" s="433"/>
      <c r="J26" s="435"/>
      <c r="K26" s="433"/>
      <c r="L26" s="433"/>
      <c r="M26" s="435"/>
      <c r="N26" s="433"/>
      <c r="O26" s="433"/>
      <c r="P26" s="433"/>
      <c r="Q26" s="433"/>
      <c r="R26" s="433"/>
      <c r="S26" s="433"/>
      <c r="T26" s="433"/>
    </row>
    <row r="27" spans="1:20">
      <c r="B27" s="433"/>
      <c r="C27" s="433"/>
      <c r="D27" s="433"/>
      <c r="E27" s="433"/>
      <c r="F27" s="175"/>
      <c r="G27" s="433"/>
      <c r="H27" s="433"/>
      <c r="I27" s="433"/>
      <c r="J27" s="435"/>
      <c r="K27" s="433"/>
      <c r="L27" s="433"/>
      <c r="M27" s="435"/>
      <c r="N27" s="433"/>
      <c r="O27" s="433"/>
      <c r="P27" s="433"/>
      <c r="Q27" s="433"/>
      <c r="R27" s="433"/>
      <c r="S27" s="433"/>
      <c r="T27" s="433"/>
    </row>
    <row r="28" spans="1:20">
      <c r="B28" s="443"/>
      <c r="C28" s="72"/>
      <c r="D28" s="321"/>
      <c r="E28" s="433"/>
      <c r="F28" s="175"/>
      <c r="G28" s="433"/>
      <c r="H28" s="433"/>
      <c r="I28" s="433"/>
      <c r="J28" s="435"/>
      <c r="K28" s="433"/>
      <c r="L28" s="433"/>
      <c r="M28" s="435"/>
      <c r="N28" s="433"/>
      <c r="O28" s="433"/>
      <c r="P28" s="175"/>
      <c r="Q28" s="433"/>
      <c r="R28" s="433"/>
      <c r="S28" s="433"/>
      <c r="T28" s="433"/>
    </row>
    <row r="29" spans="1:20">
      <c r="B29" s="444" t="s">
        <v>144</v>
      </c>
      <c r="C29" s="433"/>
      <c r="D29" s="433"/>
      <c r="E29" s="433"/>
      <c r="F29" s="175"/>
      <c r="G29" s="433"/>
      <c r="H29" s="433"/>
      <c r="I29" s="433"/>
      <c r="J29" s="433"/>
      <c r="K29" s="433"/>
      <c r="L29" s="433"/>
      <c r="M29" s="433"/>
      <c r="N29" s="433"/>
      <c r="O29" s="433"/>
      <c r="P29" s="175"/>
      <c r="Q29" s="433"/>
      <c r="R29" s="433"/>
      <c r="S29" s="433"/>
      <c r="T29" s="433"/>
    </row>
    <row r="30" spans="1:20" ht="15.75" thickBot="1">
      <c r="B30" s="433"/>
      <c r="C30" s="433"/>
      <c r="D30" s="445" t="s">
        <v>157</v>
      </c>
      <c r="E30" s="445" t="s">
        <v>158</v>
      </c>
      <c r="F30" s="445" t="s">
        <v>159</v>
      </c>
      <c r="G30" s="445" t="s">
        <v>162</v>
      </c>
      <c r="H30" s="445" t="s">
        <v>163</v>
      </c>
      <c r="I30" s="445" t="s">
        <v>164</v>
      </c>
      <c r="J30" s="445" t="s">
        <v>165</v>
      </c>
      <c r="K30" s="433"/>
      <c r="L30" s="433"/>
      <c r="M30" s="433"/>
      <c r="N30" s="445" t="s">
        <v>157</v>
      </c>
      <c r="O30" s="445" t="s">
        <v>158</v>
      </c>
      <c r="P30" s="445" t="s">
        <v>159</v>
      </c>
      <c r="Q30" s="445" t="s">
        <v>162</v>
      </c>
      <c r="R30" s="445" t="s">
        <v>163</v>
      </c>
      <c r="S30" s="445" t="s">
        <v>164</v>
      </c>
      <c r="T30" s="445" t="s">
        <v>165</v>
      </c>
    </row>
    <row r="31" spans="1:20">
      <c r="B31" s="446" t="s">
        <v>145</v>
      </c>
      <c r="C31" s="447"/>
      <c r="D31" s="447"/>
      <c r="E31" s="447"/>
      <c r="F31" s="447"/>
      <c r="G31" s="447"/>
      <c r="H31" s="447"/>
      <c r="I31" s="447"/>
      <c r="J31" s="448"/>
      <c r="K31" s="433"/>
      <c r="L31" s="449" t="s">
        <v>146</v>
      </c>
      <c r="M31" s="450"/>
      <c r="N31" s="450"/>
      <c r="O31" s="450"/>
      <c r="P31" s="450"/>
      <c r="Q31" s="450"/>
      <c r="R31" s="450"/>
      <c r="S31" s="450"/>
      <c r="T31" s="451"/>
    </row>
    <row r="32" spans="1:20" ht="30">
      <c r="B32" s="452" t="s">
        <v>18</v>
      </c>
      <c r="C32" s="453"/>
      <c r="D32" s="454">
        <f>'[19]Billing Table_Rounded'!$L$16</f>
        <v>45658</v>
      </c>
      <c r="E32" s="454">
        <f>L3</f>
        <v>45717</v>
      </c>
      <c r="F32" s="455" t="str">
        <f>$D$3&amp;" Authorized"</f>
        <v>2025 Authorized</v>
      </c>
      <c r="G32" s="455" t="str">
        <f>$D$3&amp;" w/Pending"</f>
        <v>2025 w/Pending</v>
      </c>
      <c r="H32" s="456" t="str">
        <f>"% Change over "&amp;TEXT(D32,"mm/d/yyy")</f>
        <v>% Change over 01/1/2025</v>
      </c>
      <c r="I32" s="456" t="str">
        <f>"% Change over "&amp;TEXT(L3,"mm/d/yyy")</f>
        <v>% Change over 03/1/2025</v>
      </c>
      <c r="J32" s="457" t="s">
        <v>189</v>
      </c>
      <c r="K32" s="433"/>
      <c r="L32" s="458" t="s">
        <v>18</v>
      </c>
      <c r="M32" s="459"/>
      <c r="N32" s="454">
        <f>$D$32</f>
        <v>45658</v>
      </c>
      <c r="O32" s="454">
        <f>$E$32</f>
        <v>45717</v>
      </c>
      <c r="P32" s="455" t="str">
        <f>$D$3&amp;" Authorized"</f>
        <v>2025 Authorized</v>
      </c>
      <c r="Q32" s="455" t="str">
        <f>$D$3&amp;" w/Pending"</f>
        <v>2025 w/Pending</v>
      </c>
      <c r="R32" s="455" t="str">
        <f>$H$32</f>
        <v>% Change over 01/1/2025</v>
      </c>
      <c r="S32" s="455" t="str">
        <f>$I$32</f>
        <v>% Change over 03/1/2025</v>
      </c>
      <c r="T32" s="457" t="s">
        <v>189</v>
      </c>
    </row>
    <row r="33" spans="2:20">
      <c r="B33" s="460" t="s">
        <v>19</v>
      </c>
      <c r="C33" s="461"/>
      <c r="D33" s="442">
        <f>IF($I$3="Y", 'SAR and RAR'!AB45, 'SAR and RAR'!AC45)</f>
        <v>35.876526998426449</v>
      </c>
      <c r="E33" s="462">
        <f>IF($I$3="Y", 'SAR and RAR'!AB50, 'SAR and RAR'!AC50)</f>
        <v>36.469043203142988</v>
      </c>
      <c r="F33" s="462">
        <f>'SAR and RAR'!$H$28</f>
        <v>35.072827613341047</v>
      </c>
      <c r="G33" s="462">
        <f>'SAR and RAR'!$I$28</f>
        <v>32.994075301076329</v>
      </c>
      <c r="H33" s="56">
        <f t="shared" ref="H33:I35" si="1">$G33/D33-1</f>
        <v>-8.0343665859199387E-2</v>
      </c>
      <c r="I33" s="56">
        <f t="shared" si="1"/>
        <v>-9.52854146106904E-2</v>
      </c>
      <c r="J33" s="57">
        <f t="shared" ref="J33:J34" si="2">$G33/F33-1</f>
        <v>-5.926959568763146E-2</v>
      </c>
      <c r="K33" s="433"/>
      <c r="L33" s="460" t="s">
        <v>40</v>
      </c>
      <c r="M33" s="461"/>
      <c r="N33" s="462">
        <f>IF($I$3="Y", 'SAR and RAR'!AE45, 'SAR and RAR'!AF45)</f>
        <v>28.129082432984287</v>
      </c>
      <c r="O33" s="462">
        <f>IF($I$3="Y", 'SAR and RAR'!AE50, 'SAR and RAR'!AF50)</f>
        <v>28.754508326517165</v>
      </c>
      <c r="P33" s="462">
        <f>'SAR and RAR'!$R$28</f>
        <v>28.284958338083698</v>
      </c>
      <c r="Q33" s="462">
        <f>'SAR and RAR'!$S$28</f>
        <v>25.743332975273951</v>
      </c>
      <c r="R33" s="56">
        <f t="shared" ref="R33:T34" si="3">$Q33/N33-1</f>
        <v>-8.4814336315243488E-2</v>
      </c>
      <c r="S33" s="56">
        <f t="shared" si="3"/>
        <v>-0.10472011265330294</v>
      </c>
      <c r="T33" s="57">
        <f t="shared" si="3"/>
        <v>-8.9857843608262544E-2</v>
      </c>
    </row>
    <row r="34" spans="2:20">
      <c r="B34" s="463"/>
      <c r="C34" s="464" t="s">
        <v>412</v>
      </c>
      <c r="D34" s="465">
        <f>IF($I$3="Y", 'SAR and AR (B-1)'!AB47,'SAR and AR (B-1)'!AC47)</f>
        <v>43.574453995215542</v>
      </c>
      <c r="E34" s="466">
        <f>IF($I$3="Y", 'SAR and AR (B-1)'!AB52,'SAR and AR (B-1)'!AC52)</f>
        <v>44.248537741624929</v>
      </c>
      <c r="F34" s="465">
        <f>'SAR and AR (B-1)'!H28</f>
        <v>43.245401986761081</v>
      </c>
      <c r="G34" s="465">
        <f>'SAR and AR (B-1)'!I28</f>
        <v>40.712285850585225</v>
      </c>
      <c r="H34" s="56">
        <f t="shared" si="1"/>
        <v>-6.5684544089630648E-2</v>
      </c>
      <c r="I34" s="56">
        <f t="shared" si="1"/>
        <v>-7.99179378918351E-2</v>
      </c>
      <c r="J34" s="57">
        <f t="shared" si="2"/>
        <v>-5.8575386510485661E-2</v>
      </c>
      <c r="K34" s="433"/>
      <c r="L34" s="463"/>
      <c r="M34" s="464" t="s">
        <v>412</v>
      </c>
      <c r="N34" s="465">
        <f>IF($I$3="Y",'SAR and AR (B-1)'!AE47,'SAR and AR (B-1)'!AF47)</f>
        <v>33.610590836889926</v>
      </c>
      <c r="O34" s="465">
        <f>IF($I$3="Y", 'SAR and AR (B-1)'!AE52,'SAR and AR (B-1)'!AF52)</f>
        <v>34.284590713421572</v>
      </c>
      <c r="P34" s="465">
        <f>'SAR and AR (B-1)'!R28</f>
        <v>33.251387785820548</v>
      </c>
      <c r="Q34" s="465">
        <f>'SAR and AR (B-1)'!S28</f>
        <v>30.418686507729419</v>
      </c>
      <c r="R34" s="56">
        <f t="shared" si="3"/>
        <v>-9.4967218655887864E-2</v>
      </c>
      <c r="S34" s="56">
        <f t="shared" si="3"/>
        <v>-0.11275923454961201</v>
      </c>
      <c r="T34" s="57">
        <f t="shared" si="3"/>
        <v>-8.5190467728360031E-2</v>
      </c>
    </row>
    <row r="35" spans="2:20" ht="15.75" thickBot="1">
      <c r="B35" s="467" t="s">
        <v>30</v>
      </c>
      <c r="C35" s="468"/>
      <c r="D35" s="469">
        <f>IF($I$3="Y", 'SAR and RAR'!AB46, 'SAR and RAR'!AC46)</f>
        <v>35.04098349229276</v>
      </c>
      <c r="E35" s="470">
        <f>IF($I$3="Y", 'SAR and RAR'!AB51, 'SAR and RAR'!AC51)</f>
        <v>35.559098879986841</v>
      </c>
      <c r="F35" s="470">
        <f>'SAR and RAR'!$H$29</f>
        <v>34.534315753783055</v>
      </c>
      <c r="G35" s="470">
        <f>'SAR and RAR'!$I$29</f>
        <v>32.660076683023057</v>
      </c>
      <c r="H35" s="59">
        <f t="shared" si="1"/>
        <v>-6.7946346591367224E-2</v>
      </c>
      <c r="I35" s="59">
        <f t="shared" si="1"/>
        <v>-8.1526874647416703E-2</v>
      </c>
      <c r="J35" s="60">
        <f>$G35/F35-1</f>
        <v>-5.4271788215600747E-2</v>
      </c>
      <c r="K35" s="433"/>
      <c r="L35" s="467" t="s">
        <v>39</v>
      </c>
      <c r="M35" s="468"/>
      <c r="N35" s="470">
        <f>IF($I$3="Y", 'SAR and RAR'!AE46, 'SAR and RAR'!AF46)</f>
        <v>25.258006838675957</v>
      </c>
      <c r="O35" s="470">
        <f>IF($I$3="Y", 'SAR and RAR'!AE51, 'SAR and RAR'!AF51)</f>
        <v>25.761610422019061</v>
      </c>
      <c r="P35" s="470">
        <f>'SAR and RAR'!$R$29</f>
        <v>25.103876381396223</v>
      </c>
      <c r="Q35" s="470">
        <f>'SAR and RAR'!$S$29</f>
        <v>22.955661240978298</v>
      </c>
      <c r="R35" s="59">
        <f>$Q35/N35-1</f>
        <v>-9.1153098991652248E-2</v>
      </c>
      <c r="S35" s="59">
        <f>$Q35/O35-1</f>
        <v>-0.10891978937164781</v>
      </c>
      <c r="T35" s="60">
        <f>$Q35/P35-1</f>
        <v>-8.5573044886801064E-2</v>
      </c>
    </row>
    <row r="36" spans="2:20"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33"/>
      <c r="N36" s="433"/>
      <c r="O36" s="433"/>
      <c r="P36" s="433"/>
      <c r="Q36" s="433"/>
      <c r="R36" s="433"/>
      <c r="S36" s="433"/>
      <c r="T36" s="433"/>
    </row>
    <row r="37" spans="2:20" ht="15.75" thickBot="1">
      <c r="B37" s="433"/>
      <c r="C37" s="433"/>
      <c r="D37" s="433"/>
      <c r="E37" s="433"/>
      <c r="F37" s="433"/>
      <c r="G37" s="433"/>
      <c r="H37" s="433"/>
      <c r="I37" s="433"/>
      <c r="J37" s="433"/>
      <c r="K37" s="433"/>
      <c r="L37" s="433"/>
      <c r="M37" s="433"/>
      <c r="N37" s="433"/>
      <c r="O37" s="433"/>
      <c r="P37" s="433"/>
      <c r="Q37" s="433"/>
      <c r="R37" s="433"/>
      <c r="S37" s="433"/>
      <c r="T37" s="433"/>
    </row>
    <row r="38" spans="2:20">
      <c r="B38" s="471" t="s">
        <v>256</v>
      </c>
      <c r="C38" s="472"/>
      <c r="D38" s="472"/>
      <c r="E38" s="472"/>
      <c r="F38" s="472"/>
      <c r="G38" s="472"/>
      <c r="H38" s="472"/>
      <c r="I38" s="472"/>
      <c r="J38" s="473"/>
      <c r="K38" s="433"/>
      <c r="L38" s="471" t="s">
        <v>265</v>
      </c>
      <c r="M38" s="472"/>
      <c r="N38" s="472"/>
      <c r="O38" s="472"/>
      <c r="P38" s="472"/>
      <c r="Q38" s="472"/>
      <c r="R38" s="472"/>
      <c r="S38" s="472"/>
      <c r="T38" s="473"/>
    </row>
    <row r="39" spans="2:20" ht="30">
      <c r="B39" s="474"/>
      <c r="C39" s="475"/>
      <c r="D39" s="454">
        <f>$D$32</f>
        <v>45658</v>
      </c>
      <c r="E39" s="454">
        <f>$E$32</f>
        <v>45717</v>
      </c>
      <c r="F39" s="455" t="str">
        <f>$D$3&amp;" Authorized"</f>
        <v>2025 Authorized</v>
      </c>
      <c r="G39" s="455" t="str">
        <f>$D$3&amp;" w/Pending"</f>
        <v>2025 w/Pending</v>
      </c>
      <c r="H39" s="455" t="str">
        <f>$H$32</f>
        <v>% Change over 01/1/2025</v>
      </c>
      <c r="I39" s="455" t="str">
        <f>$I$32</f>
        <v>% Change over 03/1/2025</v>
      </c>
      <c r="J39" s="457" t="s">
        <v>189</v>
      </c>
      <c r="K39" s="433"/>
      <c r="L39" s="474"/>
      <c r="M39" s="475"/>
      <c r="N39" s="454">
        <f>$D$32</f>
        <v>45658</v>
      </c>
      <c r="O39" s="454">
        <f>$E$32</f>
        <v>45717</v>
      </c>
      <c r="P39" s="455" t="str">
        <f>$D$3&amp;" Authorized"</f>
        <v>2025 Authorized</v>
      </c>
      <c r="Q39" s="455" t="str">
        <f>$D$3&amp;" w/Pending"</f>
        <v>2025 w/Pending</v>
      </c>
      <c r="R39" s="455" t="str">
        <f>$H$32</f>
        <v>% Change over 01/1/2025</v>
      </c>
      <c r="S39" s="455" t="str">
        <f>$I$32</f>
        <v>% Change over 03/1/2025</v>
      </c>
      <c r="T39" s="457" t="s">
        <v>189</v>
      </c>
    </row>
    <row r="40" spans="2:20">
      <c r="B40" s="476" t="s">
        <v>49</v>
      </c>
      <c r="C40" s="477"/>
      <c r="D40" s="478">
        <f t="shared" ref="D40:G41" si="4">((D47*4)+(D54*8)+($L$8*2))/12</f>
        <v>175.9560715067</v>
      </c>
      <c r="E40" s="478">
        <f t="shared" si="4"/>
        <v>178.78731088086386</v>
      </c>
      <c r="F40" s="478">
        <f t="shared" si="4"/>
        <v>173.72897670909913</v>
      </c>
      <c r="G40" s="478">
        <f t="shared" si="4"/>
        <v>163.55027973601014</v>
      </c>
      <c r="H40" s="64">
        <f t="shared" ref="H40:I42" si="5">$G40/D40-1</f>
        <v>-7.0505050859910101E-2</v>
      </c>
      <c r="I40" s="117">
        <f t="shared" si="5"/>
        <v>-8.522434321419492E-2</v>
      </c>
      <c r="J40" s="65">
        <f t="shared" ref="J40:J42" si="6">$G40/F40-1</f>
        <v>-5.8589517798937618E-2</v>
      </c>
      <c r="K40" s="433"/>
      <c r="L40" s="476" t="s">
        <v>49</v>
      </c>
      <c r="M40" s="477"/>
      <c r="N40" s="478">
        <f t="shared" ref="N40:Q41" si="7">((N47*4)+(N54*8)+($L$8*2))/12</f>
        <v>184.17742723586665</v>
      </c>
      <c r="O40" s="478">
        <f t="shared" si="7"/>
        <v>187.12709930297322</v>
      </c>
      <c r="P40" s="478">
        <f t="shared" si="7"/>
        <v>181.84495991430029</v>
      </c>
      <c r="Q40" s="478">
        <f t="shared" si="7"/>
        <v>171.21590806022672</v>
      </c>
      <c r="R40" s="165">
        <f t="shared" ref="R40:T42" si="8">$Q40/N40-1</f>
        <v>-7.0375177730334859E-2</v>
      </c>
      <c r="S40" s="165">
        <f t="shared" si="8"/>
        <v>-8.5028792206013115E-2</v>
      </c>
      <c r="T40" s="65">
        <f t="shared" si="8"/>
        <v>-5.8451176535675331E-2</v>
      </c>
    </row>
    <row r="41" spans="2:20">
      <c r="B41" s="476" t="s">
        <v>50</v>
      </c>
      <c r="C41" s="477"/>
      <c r="D41" s="478">
        <f t="shared" si="4"/>
        <v>95.441697923366618</v>
      </c>
      <c r="E41" s="478">
        <f t="shared" si="4"/>
        <v>97.188740086505831</v>
      </c>
      <c r="F41" s="478">
        <f t="shared" si="4"/>
        <v>94.320171998928359</v>
      </c>
      <c r="G41" s="478">
        <f t="shared" si="4"/>
        <v>88.547859550077604</v>
      </c>
      <c r="H41" s="64">
        <f t="shared" si="5"/>
        <v>-7.223088569551972E-2</v>
      </c>
      <c r="I41" s="64">
        <f t="shared" si="5"/>
        <v>-8.8908247279851027E-2</v>
      </c>
      <c r="J41" s="65">
        <f t="shared" si="6"/>
        <v>-6.1199129799258012E-2</v>
      </c>
      <c r="K41" s="433"/>
      <c r="L41" s="476" t="s">
        <v>50</v>
      </c>
      <c r="M41" s="477"/>
      <c r="N41" s="478">
        <f t="shared" si="7"/>
        <v>99.294054840033269</v>
      </c>
      <c r="O41" s="478">
        <f t="shared" si="7"/>
        <v>101.1063653270801</v>
      </c>
      <c r="P41" s="478">
        <f t="shared" si="7"/>
        <v>98.132664480449989</v>
      </c>
      <c r="Q41" s="478">
        <f t="shared" si="7"/>
        <v>92.148797306267866</v>
      </c>
      <c r="R41" s="165">
        <f t="shared" si="8"/>
        <v>-7.1960577551966276E-2</v>
      </c>
      <c r="S41" s="165">
        <f t="shared" si="8"/>
        <v>-8.8595490420750544E-2</v>
      </c>
      <c r="T41" s="65">
        <f t="shared" si="8"/>
        <v>-6.0977322952177948E-2</v>
      </c>
    </row>
    <row r="42" spans="2:20" ht="15.75" thickBot="1">
      <c r="B42" s="467" t="s">
        <v>136</v>
      </c>
      <c r="C42" s="468"/>
      <c r="D42" s="479">
        <f>((D49*4)+(D56*8)+($L$8*2))/12</f>
        <v>155.32583998402055</v>
      </c>
      <c r="E42" s="479">
        <f>((E49*4)+(E56*8)+($L$8*2))/12</f>
        <v>157.87927505462696</v>
      </c>
      <c r="F42" s="479">
        <f>((F49*4)+(F56*8)+($L$8*2))/12</f>
        <v>153.38202555988005</v>
      </c>
      <c r="G42" s="479">
        <f>((G49*4)+(G56*8)+($L$8*2))/12</f>
        <v>144.33237833116866</v>
      </c>
      <c r="H42" s="67">
        <f t="shared" si="5"/>
        <v>-7.0776772583253766E-2</v>
      </c>
      <c r="I42" s="67">
        <f t="shared" si="5"/>
        <v>-8.5805415047484956E-2</v>
      </c>
      <c r="J42" s="68">
        <f t="shared" si="6"/>
        <v>-5.9000702303141916E-2</v>
      </c>
      <c r="K42" s="433"/>
      <c r="L42" s="467" t="s">
        <v>136</v>
      </c>
      <c r="M42" s="468"/>
      <c r="N42" s="479">
        <f>((N49*4)+(N56*8)+($L$8*2))/12</f>
        <v>162.42772532532041</v>
      </c>
      <c r="O42" s="479">
        <f>((O49*4)+(O56*8)+($L$8*2))/12</f>
        <v>165.08597076041889</v>
      </c>
      <c r="P42" s="479">
        <f>((P49*4)+(P56*8)+($L$8*2))/12</f>
        <v>160.39532354213378</v>
      </c>
      <c r="Q42" s="479">
        <f>((Q49*4)+(Q56*8)+($L$8*2))/12</f>
        <v>150.95650929591508</v>
      </c>
      <c r="R42" s="166">
        <f t="shared" si="8"/>
        <v>-7.0623509665176054E-2</v>
      </c>
      <c r="S42" s="166">
        <f t="shared" si="8"/>
        <v>-8.5588505185635655E-2</v>
      </c>
      <c r="T42" s="87">
        <f t="shared" si="8"/>
        <v>-5.8847191038828739E-2</v>
      </c>
    </row>
    <row r="43" spans="2:20">
      <c r="B43" s="443"/>
      <c r="C43" s="443"/>
      <c r="D43" s="480"/>
      <c r="E43" s="480"/>
      <c r="F43" s="480"/>
      <c r="G43" s="480"/>
      <c r="H43" s="160"/>
      <c r="I43" s="160"/>
      <c r="J43" s="160"/>
      <c r="K43" s="433"/>
      <c r="L43" s="443"/>
      <c r="M43" s="443"/>
      <c r="N43" s="480"/>
      <c r="O43" s="480"/>
      <c r="P43" s="480"/>
      <c r="Q43" s="480"/>
      <c r="R43" s="160"/>
      <c r="S43" s="160"/>
      <c r="T43" s="160"/>
    </row>
    <row r="44" spans="2:20" ht="15.75" thickBot="1">
      <c r="B44" s="433"/>
      <c r="C44" s="433"/>
      <c r="D44" s="433">
        <v>2</v>
      </c>
      <c r="E44" s="433">
        <v>4</v>
      </c>
      <c r="F44" s="433">
        <v>6</v>
      </c>
      <c r="G44" s="433">
        <v>8</v>
      </c>
      <c r="H44" s="433"/>
      <c r="I44" s="433"/>
      <c r="J44" s="433"/>
      <c r="K44" s="433"/>
      <c r="L44" s="433"/>
      <c r="M44" s="433"/>
      <c r="N44" s="433">
        <v>2</v>
      </c>
      <c r="O44" s="433">
        <v>4</v>
      </c>
      <c r="P44" s="433">
        <v>6</v>
      </c>
      <c r="Q44" s="433">
        <v>8</v>
      </c>
      <c r="R44" s="433"/>
      <c r="S44" s="433"/>
      <c r="T44" s="433"/>
    </row>
    <row r="45" spans="2:20">
      <c r="B45" s="471" t="s">
        <v>257</v>
      </c>
      <c r="C45" s="472"/>
      <c r="D45" s="472"/>
      <c r="E45" s="472"/>
      <c r="F45" s="472"/>
      <c r="G45" s="472"/>
      <c r="H45" s="472"/>
      <c r="I45" s="472"/>
      <c r="J45" s="473"/>
      <c r="K45" s="433"/>
      <c r="L45" s="471" t="s">
        <v>266</v>
      </c>
      <c r="M45" s="472"/>
      <c r="N45" s="472"/>
      <c r="O45" s="472"/>
      <c r="P45" s="472"/>
      <c r="Q45" s="472"/>
      <c r="R45" s="472"/>
      <c r="S45" s="472"/>
      <c r="T45" s="473"/>
    </row>
    <row r="46" spans="2:20" ht="30">
      <c r="B46" s="474"/>
      <c r="C46" s="475"/>
      <c r="D46" s="454">
        <f>$D$32</f>
        <v>45658</v>
      </c>
      <c r="E46" s="454">
        <f>$E$32</f>
        <v>45717</v>
      </c>
      <c r="F46" s="455" t="str">
        <f>$D$3&amp;" Authorized"</f>
        <v>2025 Authorized</v>
      </c>
      <c r="G46" s="455" t="str">
        <f>$D$3&amp;" w/Pending"</f>
        <v>2025 w/Pending</v>
      </c>
      <c r="H46" s="455" t="str">
        <f>$H$32</f>
        <v>% Change over 01/1/2025</v>
      </c>
      <c r="I46" s="455" t="str">
        <f>$I$32</f>
        <v>% Change over 03/1/2025</v>
      </c>
      <c r="J46" s="457" t="s">
        <v>189</v>
      </c>
      <c r="K46" s="433"/>
      <c r="L46" s="474"/>
      <c r="M46" s="475"/>
      <c r="N46" s="454">
        <f>$D$32</f>
        <v>45658</v>
      </c>
      <c r="O46" s="454">
        <f>$E$32</f>
        <v>45717</v>
      </c>
      <c r="P46" s="455" t="str">
        <f>$D$3&amp;" Authorized"</f>
        <v>2025 Authorized</v>
      </c>
      <c r="Q46" s="455" t="str">
        <f>$D$3&amp;" w/Pending"</f>
        <v>2025 w/Pending</v>
      </c>
      <c r="R46" s="455" t="str">
        <f>$H$32</f>
        <v>% Change over 01/1/2025</v>
      </c>
      <c r="S46" s="455" t="str">
        <f>$I$32</f>
        <v>% Change over 03/1/2025</v>
      </c>
      <c r="T46" s="457" t="s">
        <v>189</v>
      </c>
    </row>
    <row r="47" spans="2:20">
      <c r="B47" s="476" t="s">
        <v>49</v>
      </c>
      <c r="C47" s="477"/>
      <c r="D47" s="478">
        <f>VLOOKUP($D$4,'Res Bill Impact'!$B$38:$J$48,D44,FALSE)</f>
        <v>211.881659375</v>
      </c>
      <c r="E47" s="478">
        <f>VLOOKUP($D$4,'Res Bill Impact'!$B$38:$J$48,E44,FALSE)</f>
        <v>215.11653772420985</v>
      </c>
      <c r="F47" s="478">
        <f>VLOOKUP($D$4,'Res Bill Impact'!$B$38:$J$48,F44,FALSE)</f>
        <v>209.34370501561506</v>
      </c>
      <c r="G47" s="478">
        <f>VLOOKUP($D$4,'Res Bill Impact'!$B$38:$J$48,G44,FALSE)</f>
        <v>197.72724931659911</v>
      </c>
      <c r="H47" s="64">
        <f t="shared" ref="H47:I49" si="9">$G47/D47-1</f>
        <v>-6.6803375526475417E-2</v>
      </c>
      <c r="I47" s="64">
        <f t="shared" si="9"/>
        <v>-8.0836594859595046E-2</v>
      </c>
      <c r="J47" s="65">
        <f t="shared" ref="J47:J49" si="10">$G47/F47-1</f>
        <v>-5.5489873450694227E-2</v>
      </c>
      <c r="K47" s="433"/>
      <c r="L47" s="476" t="s">
        <v>49</v>
      </c>
      <c r="M47" s="477"/>
      <c r="N47" s="478">
        <f>VLOOKUP($D$4,'Res Bill Impact'!$L$38:$T$48,N44,FALSE)</f>
        <v>206.4687646875</v>
      </c>
      <c r="O47" s="478">
        <f>VLOOKUP($D$4,'Res Bill Impact'!$L$38:$T$48,O44,FALSE)</f>
        <v>209.62403426783703</v>
      </c>
      <c r="P47" s="481">
        <f>VLOOKUP($D$4,'Res Bill Impact'!$L$38:$T$48,P44,FALSE)</f>
        <v>203.99859749607009</v>
      </c>
      <c r="Q47" s="481">
        <f>VLOOKUP($D$4,'Res Bill Impact'!$L$38:$T$48,Q44,FALSE)</f>
        <v>192.67874113689402</v>
      </c>
      <c r="R47" s="165">
        <f t="shared" ref="R47:T49" si="11">$Q47/N47-1</f>
        <v>-6.6789877739995229E-2</v>
      </c>
      <c r="S47" s="165">
        <f t="shared" si="11"/>
        <v>-8.0836594859595046E-2</v>
      </c>
      <c r="T47" s="65">
        <f t="shared" si="11"/>
        <v>-5.5489873450694449E-2</v>
      </c>
    </row>
    <row r="48" spans="2:20">
      <c r="B48" s="476" t="s">
        <v>50</v>
      </c>
      <c r="C48" s="477"/>
      <c r="D48" s="478">
        <f>VLOOKUP($D$4,'Res Bill Impact'!$B$54:$J$64,D44,FALSE)</f>
        <v>116.762897</v>
      </c>
      <c r="E48" s="478">
        <f>VLOOKUP($D$4,'Res Bill Impact'!$B$54:$J$64,E44,FALSE)</f>
        <v>118.70241589199915</v>
      </c>
      <c r="F48" s="478">
        <f>VLOOKUP($D$4,'Res Bill Impact'!$B$54:$J$64,F44,FALSE)</f>
        <v>115.51693700553119</v>
      </c>
      <c r="G48" s="478">
        <f>VLOOKUP($D$4,'Res Bill Impact'!$B$54:$J$64,G44,FALSE)</f>
        <v>109.10691678968243</v>
      </c>
      <c r="H48" s="64">
        <f t="shared" si="9"/>
        <v>-6.5568604471312186E-2</v>
      </c>
      <c r="I48" s="64">
        <f t="shared" si="9"/>
        <v>-8.0836594859595268E-2</v>
      </c>
      <c r="J48" s="65">
        <f t="shared" si="10"/>
        <v>-5.5489873450694338E-2</v>
      </c>
      <c r="K48" s="433"/>
      <c r="L48" s="476" t="s">
        <v>50</v>
      </c>
      <c r="M48" s="477"/>
      <c r="N48" s="478">
        <f>VLOOKUP($D$4,'Res Bill Impact'!$L$54:$T$64,N44,FALSE)</f>
        <v>111.66575374999999</v>
      </c>
      <c r="O48" s="478">
        <f>VLOOKUP($D$4,'Res Bill Impact'!$L$54:$T$64,O44,FALSE)</f>
        <v>113.5201382954281</v>
      </c>
      <c r="P48" s="481">
        <f>VLOOKUP($D$4,'Res Bill Impact'!$L$54:$T$64,P44,FALSE)</f>
        <v>110.47373017465303</v>
      </c>
      <c r="Q48" s="481">
        <f>VLOOKUP($D$4,'Res Bill Impact'!$L$54:$T$64,Q44,FALSE)</f>
        <v>104.34355686763539</v>
      </c>
      <c r="R48" s="165">
        <f t="shared" si="11"/>
        <v>-6.5572448458617982E-2</v>
      </c>
      <c r="S48" s="165">
        <f t="shared" si="11"/>
        <v>-8.0836594859594935E-2</v>
      </c>
      <c r="T48" s="65">
        <f t="shared" si="11"/>
        <v>-5.5489873450694227E-2</v>
      </c>
    </row>
    <row r="49" spans="2:20" ht="15.75" thickBot="1">
      <c r="B49" s="467" t="s">
        <v>136</v>
      </c>
      <c r="C49" s="468"/>
      <c r="D49" s="479">
        <f>D47*(1-'SAR and RAR'!$AB$16)+D48*'SAR and RAR'!$AB$16</f>
        <v>187.50933922130781</v>
      </c>
      <c r="E49" s="479">
        <f>E47*(1-'SAR and RAR'!$AB$16)+E48*'SAR and RAR'!$AB$16</f>
        <v>190.41230707655237</v>
      </c>
      <c r="F49" s="479">
        <f>F47*(1-'SAR and RAR'!$AB$16)+F48*'SAR and RAR'!$AB$16</f>
        <v>185.30243311688605</v>
      </c>
      <c r="G49" s="479">
        <f>G47*(1-'SAR and RAR'!$AB$16)+G48*'SAR and RAR'!$AB$16</f>
        <v>175.0200245531243</v>
      </c>
      <c r="H49" s="67">
        <f t="shared" si="9"/>
        <v>-6.6606360622086136E-2</v>
      </c>
      <c r="I49" s="67">
        <f t="shared" si="9"/>
        <v>-8.0836594859595046E-2</v>
      </c>
      <c r="J49" s="68">
        <f t="shared" si="10"/>
        <v>-5.5489873450694338E-2</v>
      </c>
      <c r="K49" s="433"/>
      <c r="L49" s="467" t="s">
        <v>136</v>
      </c>
      <c r="M49" s="468"/>
      <c r="N49" s="479">
        <f>N47*(1-'SAR and RAR'!$AB$16)+N48*'SAR and RAR'!$AB$16</f>
        <v>182.1773496563261</v>
      </c>
      <c r="O49" s="479">
        <f>O47*(1-'SAR and RAR'!$AB$16)+O48*'SAR and RAR'!$AB$16</f>
        <v>184.99929292161974</v>
      </c>
      <c r="P49" s="482">
        <f>P47*(1-'SAR and RAR'!$AB$16)+P48*'SAR and RAR'!$AB$16</f>
        <v>180.03468173670925</v>
      </c>
      <c r="Q49" s="482">
        <f>Q47*(1-'SAR and RAR'!$AB$16)+Q48*'SAR and RAR'!$AB$16</f>
        <v>170.04458003040321</v>
      </c>
      <c r="R49" s="166">
        <f t="shared" si="11"/>
        <v>-6.6598672386062874E-2</v>
      </c>
      <c r="S49" s="166">
        <f t="shared" si="11"/>
        <v>-8.0836594859595046E-2</v>
      </c>
      <c r="T49" s="87">
        <f t="shared" si="11"/>
        <v>-5.5489873450694338E-2</v>
      </c>
    </row>
    <row r="50" spans="2:20">
      <c r="B50" s="443"/>
      <c r="C50" s="443"/>
      <c r="D50" s="480"/>
      <c r="E50" s="480"/>
      <c r="F50" s="480"/>
      <c r="G50" s="480"/>
      <c r="H50" s="160"/>
      <c r="I50" s="160"/>
      <c r="J50" s="160"/>
      <c r="K50" s="433"/>
      <c r="L50" s="443"/>
      <c r="M50" s="443"/>
      <c r="N50" s="480"/>
      <c r="O50" s="480"/>
      <c r="P50" s="480"/>
      <c r="Q50" s="480"/>
      <c r="R50" s="160"/>
      <c r="S50" s="160"/>
      <c r="T50" s="160"/>
    </row>
    <row r="51" spans="2:20" ht="15.75" thickBot="1">
      <c r="B51" s="433"/>
      <c r="C51" s="433"/>
      <c r="D51" s="433">
        <v>3</v>
      </c>
      <c r="E51" s="433">
        <v>5</v>
      </c>
      <c r="F51" s="433">
        <v>7</v>
      </c>
      <c r="G51" s="433">
        <v>9</v>
      </c>
      <c r="H51" s="433"/>
      <c r="I51" s="433"/>
      <c r="J51" s="433"/>
      <c r="K51" s="433"/>
      <c r="L51" s="433"/>
      <c r="M51" s="433"/>
      <c r="N51" s="433">
        <v>3</v>
      </c>
      <c r="O51" s="433">
        <v>5</v>
      </c>
      <c r="P51" s="433">
        <v>7</v>
      </c>
      <c r="Q51" s="433">
        <v>9</v>
      </c>
      <c r="R51" s="433"/>
      <c r="S51" s="433"/>
      <c r="T51" s="433"/>
    </row>
    <row r="52" spans="2:20">
      <c r="B52" s="471" t="s">
        <v>258</v>
      </c>
      <c r="C52" s="472"/>
      <c r="D52" s="472"/>
      <c r="E52" s="472"/>
      <c r="F52" s="472"/>
      <c r="G52" s="472"/>
      <c r="H52" s="472"/>
      <c r="I52" s="472"/>
      <c r="J52" s="473"/>
      <c r="K52" s="433"/>
      <c r="L52" s="471" t="s">
        <v>267</v>
      </c>
      <c r="M52" s="472"/>
      <c r="N52" s="472"/>
      <c r="O52" s="472"/>
      <c r="P52" s="472"/>
      <c r="Q52" s="472"/>
      <c r="R52" s="472"/>
      <c r="S52" s="472"/>
      <c r="T52" s="473"/>
    </row>
    <row r="53" spans="2:20" ht="30">
      <c r="B53" s="474"/>
      <c r="C53" s="475"/>
      <c r="D53" s="454">
        <f>$D$32</f>
        <v>45658</v>
      </c>
      <c r="E53" s="454">
        <f>$E$32</f>
        <v>45717</v>
      </c>
      <c r="F53" s="455" t="str">
        <f>$D$3&amp;" Authorized"</f>
        <v>2025 Authorized</v>
      </c>
      <c r="G53" s="455" t="str">
        <f>$D$3&amp;" w/Pending"</f>
        <v>2025 w/Pending</v>
      </c>
      <c r="H53" s="455" t="str">
        <f>$H$32</f>
        <v>% Change over 01/1/2025</v>
      </c>
      <c r="I53" s="455" t="str">
        <f>$I$32</f>
        <v>% Change over 03/1/2025</v>
      </c>
      <c r="J53" s="457" t="s">
        <v>189</v>
      </c>
      <c r="K53" s="433"/>
      <c r="L53" s="474"/>
      <c r="M53" s="475"/>
      <c r="N53" s="454">
        <f>$D$32</f>
        <v>45658</v>
      </c>
      <c r="O53" s="454">
        <f>$E$32</f>
        <v>45717</v>
      </c>
      <c r="P53" s="455" t="str">
        <f>$D$3&amp;" Authorized"</f>
        <v>2025 Authorized</v>
      </c>
      <c r="Q53" s="455" t="str">
        <f>$D$3&amp;" w/Pending"</f>
        <v>2025 w/Pending</v>
      </c>
      <c r="R53" s="455" t="str">
        <f>$H$32</f>
        <v>% Change over 01/1/2025</v>
      </c>
      <c r="S53" s="455" t="str">
        <f>$I$32</f>
        <v>% Change over 03/1/2025</v>
      </c>
      <c r="T53" s="457" t="s">
        <v>189</v>
      </c>
    </row>
    <row r="54" spans="2:20">
      <c r="B54" s="476" t="s">
        <v>49</v>
      </c>
      <c r="C54" s="477"/>
      <c r="D54" s="478">
        <f>VLOOKUP($D$4,'Res Bill Impact'!$B$38:$J$48,D51,FALSE)</f>
        <v>172.54993468750001</v>
      </c>
      <c r="E54" s="478">
        <f>VLOOKUP($D$4,'Res Bill Impact'!$B$38:$J$48,E51,FALSE)</f>
        <v>175.17935457414089</v>
      </c>
      <c r="F54" s="478">
        <f>VLOOKUP($D$4,'Res Bill Impact'!$B$38:$J$48,F51,FALSE)</f>
        <v>170.47826967079124</v>
      </c>
      <c r="G54" s="478">
        <f>VLOOKUP($D$4,'Res Bill Impact'!$B$38:$J$48,G51,FALSE)</f>
        <v>161.01845206066571</v>
      </c>
      <c r="H54" s="64">
        <f t="shared" ref="H54:I56" si="12">$G54/D54-1</f>
        <v>-6.6829828986714079E-2</v>
      </c>
      <c r="I54" s="64">
        <f t="shared" si="12"/>
        <v>-8.0836594859595046E-2</v>
      </c>
      <c r="J54" s="65">
        <f t="shared" ref="J54:J56" si="13">$G54/F54-1</f>
        <v>-5.5489873450694227E-2</v>
      </c>
      <c r="K54" s="433"/>
      <c r="L54" s="476" t="s">
        <v>49</v>
      </c>
      <c r="M54" s="477"/>
      <c r="N54" s="478">
        <f>VLOOKUP($D$4,'Res Bill Impact'!$L$38:$T$48,N51,FALSE)</f>
        <v>187.58841562500001</v>
      </c>
      <c r="O54" s="478">
        <f>VLOOKUP($D$4,'Res Bill Impact'!$L$38:$T$48,O51,FALSE)</f>
        <v>190.43528893549134</v>
      </c>
      <c r="P54" s="481">
        <f>VLOOKUP($D$4,'Res Bill Impact'!$L$38:$T$48,P51,FALSE)</f>
        <v>185.32479823836547</v>
      </c>
      <c r="Q54" s="481">
        <f>VLOOKUP($D$4,'Res Bill Impact'!$L$38:$T$48,Q51,FALSE)</f>
        <v>175.0411486368431</v>
      </c>
      <c r="R54" s="165">
        <f t="shared" ref="R54:T56" si="14">$Q54/N54-1</f>
        <v>-6.6887216603180977E-2</v>
      </c>
      <c r="S54" s="165">
        <f t="shared" si="14"/>
        <v>-8.0836594859595046E-2</v>
      </c>
      <c r="T54" s="65">
        <f t="shared" si="14"/>
        <v>-5.5489873450694338E-2</v>
      </c>
    </row>
    <row r="55" spans="2:20">
      <c r="B55" s="476" t="s">
        <v>50</v>
      </c>
      <c r="C55" s="477"/>
      <c r="D55" s="478">
        <f>VLOOKUP($D$4,'Res Bill Impact'!$B$54:$J$64,D51,FALSE)</f>
        <v>99.3377555</v>
      </c>
      <c r="E55" s="478">
        <f>VLOOKUP($D$4,'Res Bill Impact'!$B$54:$J$64,E51,FALSE)</f>
        <v>100.98855929870922</v>
      </c>
      <c r="F55" s="478">
        <f>VLOOKUP($D$4,'Res Bill Impact'!$B$54:$J$64,F51,FALSE)</f>
        <v>98.278446610577006</v>
      </c>
      <c r="G55" s="478">
        <f>VLOOKUP($D$4,'Res Bill Impact'!$B$54:$J$64,G51,FALSE)</f>
        <v>92.824988045225268</v>
      </c>
      <c r="H55" s="64">
        <f t="shared" si="12"/>
        <v>-6.5561854322093382E-2</v>
      </c>
      <c r="I55" s="64">
        <f t="shared" si="12"/>
        <v>-8.0836594859595046E-2</v>
      </c>
      <c r="J55" s="65">
        <f t="shared" si="13"/>
        <v>-5.5489873450694338E-2</v>
      </c>
      <c r="K55" s="433"/>
      <c r="L55" s="476" t="s">
        <v>50</v>
      </c>
      <c r="M55" s="477"/>
      <c r="N55" s="478">
        <f>VLOOKUP($D$4,'Res Bill Impact'!$L$54:$T$64,N51,FALSE)</f>
        <v>107.6648625</v>
      </c>
      <c r="O55" s="478">
        <f>VLOOKUP($D$4,'Res Bill Impact'!$L$54:$T$64,O51,FALSE)</f>
        <v>109.45613595785619</v>
      </c>
      <c r="P55" s="481">
        <f>VLOOKUP($D$4,'Res Bill Impact'!$L$54:$T$64,P51,FALSE)</f>
        <v>106.51878874829853</v>
      </c>
      <c r="Q55" s="481">
        <f>VLOOKUP($D$4,'Res Bill Impact'!$L$54:$T$64,Q51,FALSE)</f>
        <v>100.6080746405342</v>
      </c>
      <c r="R55" s="165">
        <f t="shared" si="14"/>
        <v>-6.5544019614252491E-2</v>
      </c>
      <c r="S55" s="165">
        <f t="shared" si="14"/>
        <v>-8.0836594859595157E-2</v>
      </c>
      <c r="T55" s="65">
        <f t="shared" si="14"/>
        <v>-5.5489873450694338E-2</v>
      </c>
    </row>
    <row r="56" spans="2:20" ht="15.75" thickBot="1">
      <c r="B56" s="467" t="s">
        <v>136</v>
      </c>
      <c r="C56" s="468"/>
      <c r="D56" s="479">
        <f>D54*(1-'SAR and RAR'!$AB$16)+D55*'SAR and RAR'!$AB$16</f>
        <v>153.79074748032698</v>
      </c>
      <c r="E56" s="479">
        <f>E54*(1-'SAR and RAR'!$AB$16)+E55*'SAR and RAR'!$AB$16</f>
        <v>156.16941615861435</v>
      </c>
      <c r="F56" s="479">
        <f>F54*(1-'SAR and RAR'!$AB$16)+F55*'SAR and RAR'!$AB$16</f>
        <v>151.97847889632712</v>
      </c>
      <c r="G56" s="479">
        <f>G54*(1-'SAR and RAR'!$AB$16)+G55*'SAR and RAR'!$AB$16</f>
        <v>143.54521233514092</v>
      </c>
      <c r="H56" s="67">
        <f t="shared" si="12"/>
        <v>-6.6619971051878002E-2</v>
      </c>
      <c r="I56" s="67">
        <f t="shared" si="12"/>
        <v>-8.0836594859595268E-2</v>
      </c>
      <c r="J56" s="68">
        <f t="shared" si="13"/>
        <v>-5.5489873450694227E-2</v>
      </c>
      <c r="K56" s="433"/>
      <c r="L56" s="467" t="s">
        <v>136</v>
      </c>
      <c r="M56" s="468"/>
      <c r="N56" s="479">
        <f>N54*(1-'SAR and RAR'!$AB$16)+N55*'SAR and RAR'!$AB$16</f>
        <v>167.10957027476763</v>
      </c>
      <c r="O56" s="479">
        <f>O54*(1-'SAR and RAR'!$AB$16)+O55*'SAR and RAR'!$AB$16</f>
        <v>169.68596679476852</v>
      </c>
      <c r="P56" s="482">
        <f>P54*(1-'SAR and RAR'!$AB$16)+P55*'SAR and RAR'!$AB$16</f>
        <v>165.1323015597961</v>
      </c>
      <c r="Q56" s="482">
        <f>Q54*(1-'SAR and RAR'!$AB$16)+Q55*'SAR and RAR'!$AB$16</f>
        <v>155.9691310436211</v>
      </c>
      <c r="R56" s="166">
        <f t="shared" si="14"/>
        <v>-6.6665477104806192E-2</v>
      </c>
      <c r="S56" s="166">
        <f t="shared" si="14"/>
        <v>-8.0836594859595157E-2</v>
      </c>
      <c r="T56" s="87">
        <f t="shared" si="14"/>
        <v>-5.5489873450694449E-2</v>
      </c>
    </row>
    <row r="57" spans="2:20">
      <c r="B57" s="433"/>
      <c r="C57" s="433"/>
      <c r="D57" s="433"/>
      <c r="E57" s="433"/>
      <c r="F57" s="433"/>
      <c r="G57" s="433"/>
      <c r="H57" s="433"/>
      <c r="I57" s="433"/>
      <c r="J57" s="433"/>
      <c r="K57" s="433"/>
      <c r="L57" s="433"/>
      <c r="M57" s="433"/>
      <c r="N57" s="433"/>
      <c r="O57" s="433"/>
      <c r="P57" s="433"/>
      <c r="Q57" s="433"/>
      <c r="R57" s="433"/>
      <c r="S57" s="433"/>
      <c r="T57" s="433"/>
    </row>
    <row r="58" spans="2:20" ht="15.75" thickBot="1">
      <c r="B58" s="433"/>
      <c r="C58" s="433"/>
      <c r="D58" s="433"/>
      <c r="E58" s="433"/>
      <c r="F58" s="433"/>
      <c r="G58" s="433"/>
      <c r="H58" s="433"/>
      <c r="I58" s="433"/>
      <c r="J58" s="433"/>
      <c r="K58" s="433"/>
      <c r="L58" s="433"/>
      <c r="M58" s="433"/>
      <c r="N58" s="433"/>
      <c r="O58" s="433"/>
      <c r="P58" s="433"/>
      <c r="Q58" s="433"/>
      <c r="R58" s="433"/>
      <c r="S58" s="433"/>
      <c r="T58" s="433"/>
    </row>
    <row r="59" spans="2:20">
      <c r="B59" s="471" t="s">
        <v>259</v>
      </c>
      <c r="C59" s="472"/>
      <c r="D59" s="472"/>
      <c r="E59" s="472"/>
      <c r="F59" s="472"/>
      <c r="G59" s="472"/>
      <c r="H59" s="472"/>
      <c r="I59" s="472"/>
      <c r="J59" s="473"/>
      <c r="K59" s="433"/>
      <c r="L59" s="471" t="s">
        <v>268</v>
      </c>
      <c r="M59" s="472"/>
      <c r="N59" s="472"/>
      <c r="O59" s="472"/>
      <c r="P59" s="472"/>
      <c r="Q59" s="472"/>
      <c r="R59" s="472"/>
      <c r="S59" s="472"/>
      <c r="T59" s="473"/>
    </row>
    <row r="60" spans="2:20" ht="30">
      <c r="B60" s="474"/>
      <c r="C60" s="475"/>
      <c r="D60" s="454">
        <f>$D$32</f>
        <v>45658</v>
      </c>
      <c r="E60" s="454">
        <f>$E$32</f>
        <v>45717</v>
      </c>
      <c r="F60" s="455" t="str">
        <f>$D$3&amp;" Authorized"</f>
        <v>2025 Authorized</v>
      </c>
      <c r="G60" s="455" t="str">
        <f>$D$3&amp;" w/Pending"</f>
        <v>2025 w/Pending</v>
      </c>
      <c r="H60" s="455" t="str">
        <f>$H$32</f>
        <v>% Change over 01/1/2025</v>
      </c>
      <c r="I60" s="455" t="str">
        <f>$I$32</f>
        <v>% Change over 03/1/2025</v>
      </c>
      <c r="J60" s="457" t="s">
        <v>189</v>
      </c>
      <c r="K60" s="433"/>
      <c r="L60" s="474"/>
      <c r="M60" s="475"/>
      <c r="N60" s="454">
        <f>$D$32</f>
        <v>45658</v>
      </c>
      <c r="O60" s="454">
        <f>$E$32</f>
        <v>45717</v>
      </c>
      <c r="P60" s="455" t="str">
        <f>$D$3&amp;" Authorized"</f>
        <v>2025 Authorized</v>
      </c>
      <c r="Q60" s="455" t="str">
        <f>$D$3&amp;" w/Pending"</f>
        <v>2025 w/Pending</v>
      </c>
      <c r="R60" s="455" t="str">
        <f>$H$32</f>
        <v>% Change over 01/1/2025</v>
      </c>
      <c r="S60" s="455" t="str">
        <f>$I$32</f>
        <v>% Change over 03/1/2025</v>
      </c>
      <c r="T60" s="457" t="s">
        <v>189</v>
      </c>
    </row>
    <row r="61" spans="2:20">
      <c r="B61" s="476" t="s">
        <v>225</v>
      </c>
      <c r="C61" s="477"/>
      <c r="D61" s="478">
        <f t="shared" ref="D61:G62" si="15">((D68*4)+(D75*8)+($L$8*2))/12</f>
        <v>109.16033042336663</v>
      </c>
      <c r="E61" s="478">
        <f t="shared" si="15"/>
        <v>110.96284956077476</v>
      </c>
      <c r="F61" s="478">
        <f t="shared" si="15"/>
        <v>107.72464169307604</v>
      </c>
      <c r="G61" s="478">
        <f t="shared" si="15"/>
        <v>101.20851691722338</v>
      </c>
      <c r="H61" s="64">
        <f t="shared" ref="H61:I63" si="16">$G61/D61-1</f>
        <v>-7.2845267830383031E-2</v>
      </c>
      <c r="I61" s="64">
        <f t="shared" si="16"/>
        <v>-8.7906291900055167E-2</v>
      </c>
      <c r="J61" s="65">
        <f t="shared" ref="J61:J63" si="17">$G61/F61-1</f>
        <v>-6.0488711528213668E-2</v>
      </c>
      <c r="K61" s="433"/>
      <c r="L61" s="476" t="s">
        <v>227</v>
      </c>
      <c r="M61" s="477"/>
      <c r="N61" s="478">
        <f t="shared" ref="N61:Q62" si="18">((N68*4)+(N75*8)+($L$8*2))/12</f>
        <v>143.76137604836663</v>
      </c>
      <c r="O61" s="478">
        <f t="shared" si="18"/>
        <v>146.08860109906138</v>
      </c>
      <c r="P61" s="478">
        <f t="shared" si="18"/>
        <v>141.90776422877914</v>
      </c>
      <c r="Q61" s="478">
        <f t="shared" si="18"/>
        <v>133.49482230927072</v>
      </c>
      <c r="R61" s="165">
        <f t="shared" ref="R61:T63" si="19">$Q61/N61-1</f>
        <v>-7.1413852741934458E-2</v>
      </c>
      <c r="S61" s="165">
        <f t="shared" si="19"/>
        <v>-8.6206443863822924E-2</v>
      </c>
      <c r="T61" s="65">
        <f t="shared" si="19"/>
        <v>-5.9284578016079226E-2</v>
      </c>
    </row>
    <row r="62" spans="2:20">
      <c r="B62" s="476" t="s">
        <v>226</v>
      </c>
      <c r="C62" s="477"/>
      <c r="D62" s="478">
        <f t="shared" si="15"/>
        <v>62.994394340033288</v>
      </c>
      <c r="E62" s="478">
        <f t="shared" si="15"/>
        <v>64.203920697112963</v>
      </c>
      <c r="F62" s="478">
        <f t="shared" si="15"/>
        <v>62.220527902298443</v>
      </c>
      <c r="G62" s="478">
        <f t="shared" si="15"/>
        <v>58.229420642182028</v>
      </c>
      <c r="H62" s="64">
        <f t="shared" si="16"/>
        <v>-7.5641233601369762E-2</v>
      </c>
      <c r="I62" s="64">
        <f t="shared" si="16"/>
        <v>-9.3055065641802548E-2</v>
      </c>
      <c r="J62" s="65">
        <f>$G62/F62-1</f>
        <v>-6.4144541916832276E-2</v>
      </c>
      <c r="K62" s="433"/>
      <c r="L62" s="476" t="s">
        <v>228</v>
      </c>
      <c r="M62" s="477"/>
      <c r="N62" s="478">
        <f t="shared" si="18"/>
        <v>84.156725694199949</v>
      </c>
      <c r="O62" s="478">
        <f t="shared" si="18"/>
        <v>85.718340203169262</v>
      </c>
      <c r="P62" s="478">
        <f t="shared" si="18"/>
        <v>83.157589916713547</v>
      </c>
      <c r="Q62" s="478">
        <f t="shared" si="18"/>
        <v>78.004687734987883</v>
      </c>
      <c r="R62" s="165">
        <f t="shared" si="19"/>
        <v>-7.310215444415824E-2</v>
      </c>
      <c r="S62" s="165">
        <f t="shared" si="19"/>
        <v>-8.9988355466269043E-2</v>
      </c>
      <c r="T62" s="65">
        <f t="shared" si="19"/>
        <v>-6.1965506538688153E-2</v>
      </c>
    </row>
    <row r="63" spans="2:20" ht="15.75" thickBot="1">
      <c r="B63" s="467" t="s">
        <v>136</v>
      </c>
      <c r="C63" s="468"/>
      <c r="D63" s="479">
        <f>((D70*4)+(D77*8)+($L$8*2))/12</f>
        <v>97.331213366713044</v>
      </c>
      <c r="E63" s="479">
        <f>((E70*4)+(E77*8)+($L$8*2))/12</f>
        <v>98.981789716703346</v>
      </c>
      <c r="F63" s="479">
        <f>((F70*4)+(F77*8)+($L$8*2))/12</f>
        <v>96.065103638464436</v>
      </c>
      <c r="G63" s="479">
        <f>((G70*4)+(G77*8)+($L$8*2))/12</f>
        <v>90.195965153755708</v>
      </c>
      <c r="H63" s="67">
        <f t="shared" si="16"/>
        <v>-7.3308941357527191E-2</v>
      </c>
      <c r="I63" s="67">
        <f t="shared" si="16"/>
        <v>-8.8762029743992499E-2</v>
      </c>
      <c r="J63" s="68">
        <f t="shared" si="17"/>
        <v>-6.1095426564019562E-2</v>
      </c>
      <c r="K63" s="433"/>
      <c r="L63" s="467" t="s">
        <v>136</v>
      </c>
      <c r="M63" s="468"/>
      <c r="N63" s="479">
        <f>((N70*4)+(N77*8)+($L$8*2))/12</f>
        <v>128.48885162933104</v>
      </c>
      <c r="O63" s="479">
        <f>((O70*4)+(O77*8)+($L$8*2))/12</f>
        <v>130.61990397161301</v>
      </c>
      <c r="P63" s="479">
        <f>((P70*4)+(P77*8)+($L$8*2))/12</f>
        <v>126.8541825623799</v>
      </c>
      <c r="Q63" s="479">
        <f>((Q70*4)+(Q77*8)+($L$8*2))/12</f>
        <v>119.27656198451966</v>
      </c>
      <c r="R63" s="166">
        <f t="shared" si="19"/>
        <v>-7.1697190285327617E-2</v>
      </c>
      <c r="S63" s="166">
        <f t="shared" si="19"/>
        <v>-8.6842369671000119E-2</v>
      </c>
      <c r="T63" s="87">
        <f t="shared" si="19"/>
        <v>-5.9734889499082788E-2</v>
      </c>
    </row>
    <row r="64" spans="2:20">
      <c r="B64" s="443"/>
      <c r="C64" s="443"/>
      <c r="D64" s="480"/>
      <c r="E64" s="480"/>
      <c r="F64" s="480"/>
      <c r="G64" s="480"/>
      <c r="H64" s="160"/>
      <c r="I64" s="160"/>
      <c r="J64" s="160"/>
      <c r="K64" s="433"/>
      <c r="L64" s="443"/>
      <c r="M64" s="443"/>
      <c r="N64" s="480"/>
      <c r="O64" s="480"/>
      <c r="P64" s="480"/>
      <c r="Q64" s="480"/>
      <c r="R64" s="160"/>
      <c r="S64" s="160"/>
      <c r="T64" s="160"/>
    </row>
    <row r="65" spans="2:20" ht="15.75" thickBot="1">
      <c r="B65" s="433"/>
      <c r="C65" s="433"/>
      <c r="D65" s="433">
        <v>2</v>
      </c>
      <c r="E65" s="433">
        <v>4</v>
      </c>
      <c r="F65" s="433">
        <v>6</v>
      </c>
      <c r="G65" s="433">
        <v>8</v>
      </c>
      <c r="H65" s="433"/>
      <c r="I65" s="433"/>
      <c r="J65" s="433"/>
      <c r="K65" s="433"/>
      <c r="L65" s="433"/>
      <c r="M65" s="433"/>
      <c r="N65" s="433">
        <v>2</v>
      </c>
      <c r="O65" s="433">
        <v>4</v>
      </c>
      <c r="P65" s="433">
        <v>6</v>
      </c>
      <c r="Q65" s="433">
        <v>8</v>
      </c>
      <c r="R65" s="433"/>
      <c r="S65" s="433"/>
      <c r="T65" s="433"/>
    </row>
    <row r="66" spans="2:20">
      <c r="B66" s="471" t="s">
        <v>260</v>
      </c>
      <c r="C66" s="472"/>
      <c r="D66" s="472"/>
      <c r="E66" s="472"/>
      <c r="F66" s="472"/>
      <c r="G66" s="472"/>
      <c r="H66" s="472"/>
      <c r="I66" s="472"/>
      <c r="J66" s="473"/>
      <c r="K66" s="433"/>
      <c r="L66" s="471" t="s">
        <v>269</v>
      </c>
      <c r="M66" s="472"/>
      <c r="N66" s="472"/>
      <c r="O66" s="472"/>
      <c r="P66" s="472"/>
      <c r="Q66" s="472"/>
      <c r="R66" s="472"/>
      <c r="S66" s="472"/>
      <c r="T66" s="473"/>
    </row>
    <row r="67" spans="2:20" ht="30">
      <c r="B67" s="474"/>
      <c r="C67" s="475"/>
      <c r="D67" s="454">
        <f>$D$32</f>
        <v>45658</v>
      </c>
      <c r="E67" s="454">
        <f>$E$32</f>
        <v>45717</v>
      </c>
      <c r="F67" s="455" t="str">
        <f>$D$3&amp;" Authorized"</f>
        <v>2025 Authorized</v>
      </c>
      <c r="G67" s="455" t="str">
        <f>$D$3&amp;" w/Pending"</f>
        <v>2025 w/Pending</v>
      </c>
      <c r="H67" s="455" t="str">
        <f>$H$32</f>
        <v>% Change over 01/1/2025</v>
      </c>
      <c r="I67" s="455" t="str">
        <f>$I$32</f>
        <v>% Change over 03/1/2025</v>
      </c>
      <c r="J67" s="457" t="s">
        <v>189</v>
      </c>
      <c r="K67" s="433"/>
      <c r="L67" s="474"/>
      <c r="M67" s="475"/>
      <c r="N67" s="454">
        <f>$D$32</f>
        <v>45658</v>
      </c>
      <c r="O67" s="454">
        <f>$E$32</f>
        <v>45717</v>
      </c>
      <c r="P67" s="455" t="str">
        <f>$D$3&amp;" Authorized"</f>
        <v>2025 Authorized</v>
      </c>
      <c r="Q67" s="455" t="str">
        <f>$D$3&amp;" w/Pending"</f>
        <v>2025 w/Pending</v>
      </c>
      <c r="R67" s="455" t="str">
        <f>$H$32</f>
        <v>% Change over 01/1/2025</v>
      </c>
      <c r="S67" s="455" t="str">
        <f>$I$32</f>
        <v>% Change over 03/1/2025</v>
      </c>
      <c r="T67" s="457" t="s">
        <v>189</v>
      </c>
    </row>
    <row r="68" spans="2:20">
      <c r="B68" s="476" t="s">
        <v>225</v>
      </c>
      <c r="C68" s="477"/>
      <c r="D68" s="478">
        <f>VLOOKUP($D$4,'Res Bill Impact'!$B$70:$J$80,D65,FALSE)</f>
        <v>119.67891075000001</v>
      </c>
      <c r="E68" s="478">
        <f>VLOOKUP($D$4,'Res Bill Impact'!$B$70:$J$80,E65,FALSE)</f>
        <v>121.49377590889725</v>
      </c>
      <c r="F68" s="478">
        <f>VLOOKUP($D$4,'Res Bill Impact'!$B$70:$J$80,F65,FALSE)</f>
        <v>118.23338853525539</v>
      </c>
      <c r="G68" s="478">
        <f>VLOOKUP($D$4,'Res Bill Impact'!$B$70:$J$80,G65,FALSE)</f>
        <v>111.67263276778729</v>
      </c>
      <c r="H68" s="64">
        <f t="shared" ref="H68:I70" si="20">$G68/D68-1</f>
        <v>-6.6897985050492492E-2</v>
      </c>
      <c r="I68" s="64">
        <f t="shared" si="20"/>
        <v>-8.0836594859595046E-2</v>
      </c>
      <c r="J68" s="65">
        <f t="shared" ref="J68:J70" si="21">$G68/F68-1</f>
        <v>-5.5489873450694338E-2</v>
      </c>
      <c r="K68" s="433"/>
      <c r="L68" s="476" t="s">
        <v>227</v>
      </c>
      <c r="M68" s="477"/>
      <c r="N68" s="478">
        <f>VLOOKUP($D$4,'Res Bill Impact'!$L$70:$T$80,N65,FALSE)</f>
        <v>103.80313687500001</v>
      </c>
      <c r="O68" s="478">
        <f>VLOOKUP($D$4,'Res Bill Impact'!$L$70:$T$80,O65,FALSE)</f>
        <v>105.37725461485985</v>
      </c>
      <c r="P68" s="481">
        <f>VLOOKUP($D$4,'Res Bill Impact'!$L$70:$T$80,P65,FALSE)</f>
        <v>102.54936760710925</v>
      </c>
      <c r="Q68" s="481">
        <f>VLOOKUP($D$4,'Res Bill Impact'!$L$70:$T$80,Q65,FALSE)</f>
        <v>96.858916176142031</v>
      </c>
      <c r="R68" s="165">
        <f t="shared" ref="R68:T70" si="22">$Q68/N68-1</f>
        <v>-6.6897985050492492E-2</v>
      </c>
      <c r="S68" s="165">
        <f t="shared" si="22"/>
        <v>-8.0836594859595046E-2</v>
      </c>
      <c r="T68" s="65">
        <f t="shared" si="22"/>
        <v>-5.5489873450694227E-2</v>
      </c>
    </row>
    <row r="69" spans="2:20">
      <c r="B69" s="476" t="s">
        <v>226</v>
      </c>
      <c r="C69" s="477"/>
      <c r="D69" s="478">
        <f>VLOOKUP($D$4,'Res Bill Impact'!$B$86:$J$96,D65,FALSE)</f>
        <v>73.196769625000002</v>
      </c>
      <c r="E69" s="478">
        <f>VLOOKUP($D$4,'Res Bill Impact'!$B$86:$J$96,E65,FALSE)</f>
        <v>74.414580409182975</v>
      </c>
      <c r="F69" s="478">
        <f>VLOOKUP($D$4,'Res Bill Impact'!$B$86:$J$96,F65,FALSE)</f>
        <v>72.417602732212188</v>
      </c>
      <c r="G69" s="478">
        <f>VLOOKUP($D$4,'Res Bill Impact'!$B$86:$J$96,G65,FALSE)</f>
        <v>68.399159120999073</v>
      </c>
      <c r="H69" s="64">
        <f t="shared" si="20"/>
        <v>-6.5544019614252602E-2</v>
      </c>
      <c r="I69" s="64">
        <f t="shared" si="20"/>
        <v>-8.0836594859595268E-2</v>
      </c>
      <c r="J69" s="65">
        <f t="shared" si="21"/>
        <v>-5.5489873450694449E-2</v>
      </c>
      <c r="K69" s="433"/>
      <c r="L69" s="476" t="s">
        <v>228</v>
      </c>
      <c r="M69" s="477"/>
      <c r="N69" s="478">
        <f>VLOOKUP($D$4,'Res Bill Impact'!$L$86:$T$96,N65,FALSE)</f>
        <v>63.486994062500003</v>
      </c>
      <c r="O69" s="478">
        <f>VLOOKUP($D$4,'Res Bill Impact'!$L$86:$T$96,O65,FALSE)</f>
        <v>64.543258518168898</v>
      </c>
      <c r="P69" s="481">
        <f>VLOOKUP($D$4,'Res Bill Impact'!$L$86:$T$96,P65,FALSE)</f>
        <v>62.811186043245264</v>
      </c>
      <c r="Q69" s="481">
        <f>VLOOKUP($D$4,'Res Bill Impact'!$L$86:$T$96,Q65,FALSE)</f>
        <v>59.325801278417565</v>
      </c>
      <c r="R69" s="165">
        <f t="shared" si="22"/>
        <v>-6.5544019614252602E-2</v>
      </c>
      <c r="S69" s="165">
        <f t="shared" si="22"/>
        <v>-8.0836594859595157E-2</v>
      </c>
      <c r="T69" s="65">
        <f t="shared" si="22"/>
        <v>-5.5489873450694338E-2</v>
      </c>
    </row>
    <row r="70" spans="2:20" ht="15.75" thickBot="1">
      <c r="B70" s="467" t="s">
        <v>136</v>
      </c>
      <c r="C70" s="468"/>
      <c r="D70" s="479">
        <f>D68*(1-'SAR and RAR'!$AB$16)+D69*'SAR and RAR'!$AB$16</f>
        <v>107.76877234364333</v>
      </c>
      <c r="E70" s="479">
        <f>E68*(1-'SAR and RAR'!$AB$16)+E69*'SAR and RAR'!$AB$16</f>
        <v>109.43065401109931</v>
      </c>
      <c r="F70" s="479">
        <f>F68*(1-'SAR and RAR'!$AB$16)+F69*'SAR and RAR'!$AB$16</f>
        <v>106.49399063095466</v>
      </c>
      <c r="G70" s="479">
        <f>G68*(1-'SAR and RAR'!$AB$16)+G69*'SAR and RAR'!$AB$16</f>
        <v>100.58465256758356</v>
      </c>
      <c r="H70" s="67">
        <f t="shared" si="20"/>
        <v>-6.6662351438426914E-2</v>
      </c>
      <c r="I70" s="67">
        <f t="shared" si="20"/>
        <v>-8.0836594859594935E-2</v>
      </c>
      <c r="J70" s="68">
        <f t="shared" si="21"/>
        <v>-5.5489873450694227E-2</v>
      </c>
      <c r="K70" s="433"/>
      <c r="L70" s="467" t="s">
        <v>136</v>
      </c>
      <c r="M70" s="468"/>
      <c r="N70" s="479">
        <f>N68*(1-'SAR and RAR'!$AB$16)+N69*'SAR and RAR'!$AB$16</f>
        <v>93.47291478785391</v>
      </c>
      <c r="O70" s="479">
        <f>O68*(1-'SAR and RAR'!$AB$16)+O69*'SAR and RAR'!$AB$16</f>
        <v>94.914342764728985</v>
      </c>
      <c r="P70" s="482">
        <f>P68*(1-'SAR and RAR'!$AB$16)+P69*'SAR and RAR'!$AB$16</f>
        <v>92.367236771746363</v>
      </c>
      <c r="Q70" s="482">
        <f>Q68*(1-'SAR and RAR'!$AB$16)+Q69*'SAR and RAR'!$AB$16</f>
        <v>87.241790492291855</v>
      </c>
      <c r="R70" s="166">
        <f t="shared" si="22"/>
        <v>-6.6662351438426914E-2</v>
      </c>
      <c r="S70" s="166">
        <f t="shared" si="22"/>
        <v>-8.0836594859595046E-2</v>
      </c>
      <c r="T70" s="87">
        <f t="shared" si="22"/>
        <v>-5.5489873450694116E-2</v>
      </c>
    </row>
    <row r="71" spans="2:20">
      <c r="B71" s="443"/>
      <c r="C71" s="443"/>
      <c r="D71" s="480"/>
      <c r="E71" s="480"/>
      <c r="F71" s="480"/>
      <c r="G71" s="480"/>
      <c r="H71" s="160"/>
      <c r="I71" s="160"/>
      <c r="J71" s="160"/>
      <c r="K71" s="433"/>
      <c r="L71" s="443"/>
      <c r="M71" s="443"/>
      <c r="N71" s="480"/>
      <c r="O71" s="480"/>
      <c r="P71" s="480"/>
      <c r="Q71" s="480"/>
      <c r="R71" s="160"/>
      <c r="S71" s="160"/>
      <c r="T71" s="160"/>
    </row>
    <row r="72" spans="2:20" ht="15.75" thickBot="1">
      <c r="B72" s="433"/>
      <c r="C72" s="433"/>
      <c r="D72" s="433">
        <v>3</v>
      </c>
      <c r="E72" s="433">
        <v>5</v>
      </c>
      <c r="F72" s="433">
        <v>7</v>
      </c>
      <c r="G72" s="433">
        <v>9</v>
      </c>
      <c r="H72" s="433"/>
      <c r="I72" s="433"/>
      <c r="J72" s="433"/>
      <c r="K72" s="433"/>
      <c r="L72" s="433"/>
      <c r="M72" s="433"/>
      <c r="N72" s="433">
        <v>3</v>
      </c>
      <c r="O72" s="433">
        <v>5</v>
      </c>
      <c r="P72" s="433">
        <v>7</v>
      </c>
      <c r="Q72" s="433">
        <v>9</v>
      </c>
      <c r="R72" s="433"/>
      <c r="S72" s="433"/>
      <c r="T72" s="433"/>
    </row>
    <row r="73" spans="2:20">
      <c r="B73" s="471" t="s">
        <v>261</v>
      </c>
      <c r="C73" s="472"/>
      <c r="D73" s="472"/>
      <c r="E73" s="472"/>
      <c r="F73" s="472"/>
      <c r="G73" s="472"/>
      <c r="H73" s="472"/>
      <c r="I73" s="472"/>
      <c r="J73" s="473"/>
      <c r="K73" s="433"/>
      <c r="L73" s="471" t="s">
        <v>270</v>
      </c>
      <c r="M73" s="472"/>
      <c r="N73" s="472"/>
      <c r="O73" s="472"/>
      <c r="P73" s="472"/>
      <c r="Q73" s="472"/>
      <c r="R73" s="472"/>
      <c r="S73" s="472"/>
      <c r="T73" s="473"/>
    </row>
    <row r="74" spans="2:20" ht="30">
      <c r="B74" s="474"/>
      <c r="C74" s="475"/>
      <c r="D74" s="454">
        <f>$D$32</f>
        <v>45658</v>
      </c>
      <c r="E74" s="454">
        <f>$E$32</f>
        <v>45717</v>
      </c>
      <c r="F74" s="455" t="str">
        <f>$D$3&amp;" Authorized"</f>
        <v>2025 Authorized</v>
      </c>
      <c r="G74" s="455" t="str">
        <f>$D$3&amp;" w/Pending"</f>
        <v>2025 w/Pending</v>
      </c>
      <c r="H74" s="455" t="str">
        <f>$H$32</f>
        <v>% Change over 01/1/2025</v>
      </c>
      <c r="I74" s="455" t="str">
        <f>$I$32</f>
        <v>% Change over 03/1/2025</v>
      </c>
      <c r="J74" s="457" t="s">
        <v>189</v>
      </c>
      <c r="K74" s="433"/>
      <c r="L74" s="474"/>
      <c r="M74" s="475"/>
      <c r="N74" s="454">
        <f>$D$32</f>
        <v>45658</v>
      </c>
      <c r="O74" s="454">
        <f>$E$32</f>
        <v>45717</v>
      </c>
      <c r="P74" s="455" t="str">
        <f>$D$3&amp;" Authorized"</f>
        <v>2025 Authorized</v>
      </c>
      <c r="Q74" s="455" t="str">
        <f>$D$3&amp;" w/Pending"</f>
        <v>2025 w/Pending</v>
      </c>
      <c r="R74" s="455" t="str">
        <f>$H$32</f>
        <v>% Change over 01/1/2025</v>
      </c>
      <c r="S74" s="455" t="str">
        <f>$I$32</f>
        <v>% Change over 03/1/2025</v>
      </c>
      <c r="T74" s="457" t="s">
        <v>189</v>
      </c>
    </row>
    <row r="75" spans="2:20">
      <c r="B75" s="476" t="s">
        <v>225</v>
      </c>
      <c r="C75" s="477"/>
      <c r="D75" s="478">
        <f>VLOOKUP($D$4,'Res Bill Impact'!$B$70:$J$80,D72,FALSE)</f>
        <v>118.457697375</v>
      </c>
      <c r="E75" s="478">
        <f>VLOOKUP($D$4,'Res Bill Impact'!$B$70:$J$80,E72,FALSE)</f>
        <v>120.25404350166359</v>
      </c>
      <c r="F75" s="478">
        <f>VLOOKUP($D$4,'Res Bill Impact'!$B$70:$J$80,F72,FALSE)</f>
        <v>117.02692538693643</v>
      </c>
      <c r="G75" s="478">
        <f>VLOOKUP($D$4,'Res Bill Impact'!$B$70:$J$80,G72,FALSE)</f>
        <v>110.53311610689148</v>
      </c>
      <c r="H75" s="64">
        <f t="shared" ref="H75:I77" si="23">$G75/D75-1</f>
        <v>-6.6897985050492492E-2</v>
      </c>
      <c r="I75" s="64">
        <f t="shared" si="23"/>
        <v>-8.0836594859595046E-2</v>
      </c>
      <c r="J75" s="65">
        <f t="shared" ref="J75:J77" si="24">$G75/F75-1</f>
        <v>-5.5489873450694227E-2</v>
      </c>
      <c r="K75" s="433"/>
      <c r="L75" s="476" t="s">
        <v>227</v>
      </c>
      <c r="M75" s="477"/>
      <c r="N75" s="478">
        <f>VLOOKUP($D$4,'Res Bill Impact'!$L$70:$T$80,N72,FALSE)</f>
        <v>178.29715275000001</v>
      </c>
      <c r="O75" s="478">
        <f>VLOOKUP($D$4,'Res Bill Impact'!$L$70:$T$80,O72,FALSE)</f>
        <v>181.00093145611223</v>
      </c>
      <c r="P75" s="481">
        <f>VLOOKUP($D$4,'Res Bill Impact'!$L$70:$T$80,P72,FALSE)</f>
        <v>176.14361965456413</v>
      </c>
      <c r="Q75" s="481">
        <f>VLOOKUP($D$4,'Res Bill Impact'!$L$70:$T$80,Q72,FALSE)</f>
        <v>166.36943249078513</v>
      </c>
      <c r="R75" s="165">
        <f t="shared" ref="R75:T77" si="25">$Q75/N75-1</f>
        <v>-6.6897985050492492E-2</v>
      </c>
      <c r="S75" s="165">
        <f t="shared" si="25"/>
        <v>-8.0836594859595157E-2</v>
      </c>
      <c r="T75" s="65">
        <f t="shared" si="25"/>
        <v>-5.5489873450694338E-2</v>
      </c>
    </row>
    <row r="76" spans="2:20">
      <c r="B76" s="476" t="s">
        <v>226</v>
      </c>
      <c r="C76" s="477"/>
      <c r="D76" s="478">
        <f>VLOOKUP($D$4,'Res Bill Impact'!$B$86:$J$96,D72,FALSE)</f>
        <v>72.449863812499999</v>
      </c>
      <c r="E76" s="478">
        <f>VLOOKUP($D$4,'Res Bill Impact'!$B$86:$J$96,E72,FALSE)</f>
        <v>73.655247956028035</v>
      </c>
      <c r="F76" s="478">
        <f>VLOOKUP($D$4,'Res Bill Impact'!$B$86:$J$96,F72,FALSE)</f>
        <v>71.678647602291647</v>
      </c>
      <c r="G76" s="478">
        <f>VLOOKUP($D$4,'Res Bill Impact'!$B$86:$J$96,G72,FALSE)</f>
        <v>67.701208517723572</v>
      </c>
      <c r="H76" s="64">
        <f t="shared" si="23"/>
        <v>-6.5544019614252602E-2</v>
      </c>
      <c r="I76" s="64">
        <f t="shared" si="23"/>
        <v>-8.0836594859595157E-2</v>
      </c>
      <c r="J76" s="65">
        <f t="shared" si="24"/>
        <v>-5.5489873450694338E-2</v>
      </c>
      <c r="K76" s="433"/>
      <c r="L76" s="476" t="s">
        <v>228</v>
      </c>
      <c r="M76" s="477"/>
      <c r="N76" s="478">
        <f>VLOOKUP($D$4,'Res Bill Impact'!$L$86:$T$96,N72,FALSE)</f>
        <v>109.048248625</v>
      </c>
      <c r="O76" s="478">
        <f>VLOOKUP($D$4,'Res Bill Impact'!$L$86:$T$96,O72,FALSE)</f>
        <v>110.86253816061952</v>
      </c>
      <c r="P76" s="481">
        <f>VLOOKUP($D$4,'Res Bill Impact'!$L$86:$T$96,P72,FALSE)</f>
        <v>107.88744896839775</v>
      </c>
      <c r="Q76" s="481">
        <f>VLOOKUP($D$4,'Res Bill Impact'!$L$86:$T$96,Q72,FALSE)</f>
        <v>101.9007880782231</v>
      </c>
      <c r="R76" s="165">
        <f t="shared" si="25"/>
        <v>-6.5544019614252602E-2</v>
      </c>
      <c r="S76" s="165">
        <f t="shared" si="25"/>
        <v>-8.0836594859595268E-2</v>
      </c>
      <c r="T76" s="65">
        <f t="shared" si="25"/>
        <v>-5.5489873450694449E-2</v>
      </c>
    </row>
    <row r="77" spans="2:20" ht="15.75" thickBot="1">
      <c r="B77" s="467" t="s">
        <v>136</v>
      </c>
      <c r="C77" s="468"/>
      <c r="D77" s="479">
        <f>D75*(1-'SAR and RAR'!$AB$16)+D76*'SAR and RAR'!$AB$16</f>
        <v>106.66909099319798</v>
      </c>
      <c r="E77" s="479">
        <f>E75*(1-'SAR and RAR'!$AB$16)+E76*'SAR and RAR'!$AB$16</f>
        <v>108.31401468445543</v>
      </c>
      <c r="F77" s="479">
        <f>F75*(1-'SAR and RAR'!$AB$16)+F76*'SAR and RAR'!$AB$16</f>
        <v>105.40731725716938</v>
      </c>
      <c r="G77" s="479">
        <f>G75*(1-'SAR and RAR'!$AB$16)+G76*'SAR and RAR'!$AB$16</f>
        <v>99.558278561791866</v>
      </c>
      <c r="H77" s="67">
        <f t="shared" si="23"/>
        <v>-6.6662351438427025E-2</v>
      </c>
      <c r="I77" s="67">
        <f t="shared" si="23"/>
        <v>-8.0836594859595157E-2</v>
      </c>
      <c r="J77" s="68">
        <f t="shared" si="24"/>
        <v>-5.5489873450694338E-2</v>
      </c>
      <c r="K77" s="433"/>
      <c r="L77" s="467" t="s">
        <v>136</v>
      </c>
      <c r="M77" s="468"/>
      <c r="N77" s="479">
        <f>N75*(1-'SAR and RAR'!$AB$16)+N76*'SAR and RAR'!$AB$16</f>
        <v>160.55347716501967</v>
      </c>
      <c r="O77" s="479">
        <f>O75*(1-'SAR and RAR'!$AB$16)+O76*'SAR and RAR'!$AB$16</f>
        <v>163.02934169000508</v>
      </c>
      <c r="P77" s="482">
        <f>P75*(1-'SAR and RAR'!$AB$16)+P76*'SAR and RAR'!$AB$16</f>
        <v>158.65431257264675</v>
      </c>
      <c r="Q77" s="482">
        <f>Q75*(1-'SAR and RAR'!$AB$16)+Q76*'SAR and RAR'!$AB$16</f>
        <v>149.85060484558363</v>
      </c>
      <c r="R77" s="166">
        <f t="shared" si="25"/>
        <v>-6.6662351438427248E-2</v>
      </c>
      <c r="S77" s="166">
        <f t="shared" si="25"/>
        <v>-8.0836594859595157E-2</v>
      </c>
      <c r="T77" s="87">
        <f t="shared" si="25"/>
        <v>-5.548987345069456E-2</v>
      </c>
    </row>
    <row r="78" spans="2:20"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433"/>
      <c r="Q78" s="433"/>
      <c r="R78" s="433"/>
      <c r="S78" s="433"/>
      <c r="T78" s="433"/>
    </row>
    <row r="79" spans="2:20" ht="15.75" thickBot="1">
      <c r="B79" s="433"/>
      <c r="C79" s="433"/>
      <c r="D79" s="433"/>
      <c r="E79" s="433"/>
      <c r="F79" s="433"/>
      <c r="G79" s="433"/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33"/>
      <c r="T79" s="433"/>
    </row>
    <row r="80" spans="2:20">
      <c r="B80" s="471" t="s">
        <v>262</v>
      </c>
      <c r="C80" s="472"/>
      <c r="D80" s="472"/>
      <c r="E80" s="472"/>
      <c r="F80" s="472"/>
      <c r="G80" s="472"/>
      <c r="H80" s="472"/>
      <c r="I80" s="472"/>
      <c r="J80" s="473"/>
      <c r="K80" s="433"/>
      <c r="L80" s="471" t="s">
        <v>271</v>
      </c>
      <c r="M80" s="472"/>
      <c r="N80" s="472"/>
      <c r="O80" s="472"/>
      <c r="P80" s="472"/>
      <c r="Q80" s="472"/>
      <c r="R80" s="472"/>
      <c r="S80" s="472"/>
      <c r="T80" s="473"/>
    </row>
    <row r="81" spans="2:20" ht="30">
      <c r="B81" s="474"/>
      <c r="C81" s="475"/>
      <c r="D81" s="454">
        <f>$D$32</f>
        <v>45658</v>
      </c>
      <c r="E81" s="454">
        <f>$E$32</f>
        <v>45717</v>
      </c>
      <c r="F81" s="455" t="str">
        <f>$D$3&amp;" Authorized"</f>
        <v>2025 Authorized</v>
      </c>
      <c r="G81" s="455" t="str">
        <f>$D$3&amp;" w/Pending"</f>
        <v>2025 w/Pending</v>
      </c>
      <c r="H81" s="455" t="str">
        <f>$H$32</f>
        <v>% Change over 01/1/2025</v>
      </c>
      <c r="I81" s="455" t="str">
        <f>$I$32</f>
        <v>% Change over 03/1/2025</v>
      </c>
      <c r="J81" s="457" t="s">
        <v>189</v>
      </c>
      <c r="K81" s="433"/>
      <c r="L81" s="474"/>
      <c r="M81" s="475"/>
      <c r="N81" s="454">
        <f>$D$32</f>
        <v>45658</v>
      </c>
      <c r="O81" s="454">
        <f>$E$32</f>
        <v>45717</v>
      </c>
      <c r="P81" s="455" t="str">
        <f>$D$3&amp;" Authorized"</f>
        <v>2025 Authorized</v>
      </c>
      <c r="Q81" s="455" t="str">
        <f>$D$3&amp;" w/Pending"</f>
        <v>2025 w/Pending</v>
      </c>
      <c r="R81" s="455" t="str">
        <f>$H$32</f>
        <v>% Change over 01/1/2025</v>
      </c>
      <c r="S81" s="455" t="str">
        <f>$I$32</f>
        <v>% Change over 03/1/2025</v>
      </c>
      <c r="T81" s="457" t="s">
        <v>189</v>
      </c>
    </row>
    <row r="82" spans="2:20">
      <c r="B82" s="476" t="str">
        <f>$I$4&amp;"kWh Monthly Usage - Non-CARE"</f>
        <v>500kWh Monthly Usage - Non-CARE</v>
      </c>
      <c r="C82" s="477"/>
      <c r="D82" s="478">
        <f t="shared" ref="D82:G83" si="26">((D89*4)+(D96*8)+($L$8*2))/12</f>
        <v>211.55477984003332</v>
      </c>
      <c r="E82" s="478">
        <f t="shared" si="26"/>
        <v>214.93427440338925</v>
      </c>
      <c r="F82" s="478">
        <f t="shared" si="26"/>
        <v>208.90590614895098</v>
      </c>
      <c r="G82" s="478">
        <f t="shared" si="26"/>
        <v>196.77524581286059</v>
      </c>
      <c r="H82" s="64">
        <f>$G82/D82-1</f>
        <v>-6.9861498938233568E-2</v>
      </c>
      <c r="I82" s="64">
        <f>$G82/E82-1</f>
        <v>-8.4486425633762519E-2</v>
      </c>
      <c r="J82" s="65">
        <f>$G82/F82-1</f>
        <v>-5.8067579608980346E-2</v>
      </c>
      <c r="K82" s="433"/>
      <c r="L82" s="476" t="str">
        <f>$I$4&amp;"kWh Monthly Usage - Non-CARE"</f>
        <v>500kWh Monthly Usage - Non-CARE</v>
      </c>
      <c r="M82" s="477"/>
      <c r="N82" s="478">
        <f t="shared" ref="N82:Q83" si="27">((N89*4)+(N96*8)+($L$8*2))/12</f>
        <v>200.98988692336664</v>
      </c>
      <c r="O82" s="478">
        <f t="shared" si="27"/>
        <v>204.19677900840881</v>
      </c>
      <c r="P82" s="478">
        <f t="shared" si="27"/>
        <v>198.45656044845848</v>
      </c>
      <c r="Q82" s="478">
        <f t="shared" si="27"/>
        <v>186.90573298293091</v>
      </c>
      <c r="R82" s="165">
        <f t="shared" ref="R82:T84" si="28">$Q82/N82-1</f>
        <v>-7.0073943301464325E-2</v>
      </c>
      <c r="S82" s="165">
        <f t="shared" si="28"/>
        <v>-8.4678348549101501E-2</v>
      </c>
      <c r="T82" s="65">
        <f t="shared" si="28"/>
        <v>-5.8203303732694889E-2</v>
      </c>
    </row>
    <row r="83" spans="2:20">
      <c r="B83" s="476" t="str">
        <f>$I$4&amp;"kWh Monthly Usage - CARE"</f>
        <v>500kWh Monthly Usage - CARE</v>
      </c>
      <c r="C83" s="477"/>
      <c r="D83" s="478">
        <f t="shared" si="26"/>
        <v>126.41306292336661</v>
      </c>
      <c r="E83" s="478">
        <f t="shared" si="26"/>
        <v>128.6731707771566</v>
      </c>
      <c r="F83" s="478">
        <f t="shared" si="26"/>
        <v>124.95969158592662</v>
      </c>
      <c r="G83" s="478">
        <f t="shared" si="26"/>
        <v>117.48719607260325</v>
      </c>
      <c r="H83" s="64">
        <f>$G83/D83-1</f>
        <v>-7.0608738087252432E-2</v>
      </c>
      <c r="I83" s="64">
        <f>$G83/E83-1</f>
        <v>-8.6933232755457945E-2</v>
      </c>
      <c r="J83" s="65">
        <f t="shared" ref="J83:J84" si="29">$G83/F83-1</f>
        <v>-5.9799247409193734E-2</v>
      </c>
      <c r="K83" s="433"/>
      <c r="L83" s="476" t="str">
        <f>$I$4&amp;"kWh Monthly Usage - CARE"</f>
        <v>500kWh Monthly Usage - CARE</v>
      </c>
      <c r="M83" s="477"/>
      <c r="N83" s="478">
        <f t="shared" si="27"/>
        <v>119.54562192336662</v>
      </c>
      <c r="O83" s="478">
        <f t="shared" si="27"/>
        <v>121.69379877041946</v>
      </c>
      <c r="P83" s="478">
        <f t="shared" si="27"/>
        <v>118.16761688060659</v>
      </c>
      <c r="Q83" s="478">
        <f t="shared" si="27"/>
        <v>111.07201273314911</v>
      </c>
      <c r="R83" s="165">
        <f t="shared" si="28"/>
        <v>-7.0881802728412935E-2</v>
      </c>
      <c r="S83" s="165">
        <f t="shared" si="28"/>
        <v>-8.7282886593989972E-2</v>
      </c>
      <c r="T83" s="65">
        <f t="shared" si="28"/>
        <v>-6.0046942933838499E-2</v>
      </c>
    </row>
    <row r="84" spans="2:20" ht="15.75" thickBot="1">
      <c r="B84" s="467" t="s">
        <v>136</v>
      </c>
      <c r="C84" s="468"/>
      <c r="D84" s="479">
        <f>((D91*4)+(D98*8)+($L$8*2))/12</f>
        <v>189.73888220516849</v>
      </c>
      <c r="E84" s="479">
        <f>((E91*4)+(E98*8)+($L$8*2))/12</f>
        <v>192.83155584507958</v>
      </c>
      <c r="F84" s="479">
        <f>((F91*4)+(F98*8)+($L$8*2))/12</f>
        <v>187.39633258075762</v>
      </c>
      <c r="G84" s="479">
        <f>((G91*4)+(G98*8)+($L$8*2))/12</f>
        <v>176.45923575994462</v>
      </c>
      <c r="H84" s="67">
        <f>$G84/D84-1</f>
        <v>-6.9989062288584147E-2</v>
      </c>
      <c r="I84" s="67">
        <f>$G84/E84-1</f>
        <v>-8.4904776157531225E-2</v>
      </c>
      <c r="J84" s="68">
        <f t="shared" si="29"/>
        <v>-5.8363451782599385E-2</v>
      </c>
      <c r="K84" s="433"/>
      <c r="L84" s="467" t="s">
        <v>136</v>
      </c>
      <c r="M84" s="468"/>
      <c r="N84" s="479">
        <f>((N91*4)+(N98*8)+($L$8*2))/12</f>
        <v>180.12138893517309</v>
      </c>
      <c r="O84" s="479">
        <f>((O91*4)+(O98*8)+($L$8*2))/12</f>
        <v>183.05700597323619</v>
      </c>
      <c r="P84" s="479">
        <f>((P91*4)+(P98*8)+($L$8*2))/12</f>
        <v>177.884090952664</v>
      </c>
      <c r="Q84" s="479">
        <f>((Q91*4)+(Q98*8)+($L$8*2))/12</f>
        <v>167.47482721602634</v>
      </c>
      <c r="R84" s="166">
        <f t="shared" si="28"/>
        <v>-7.0211326894099924E-2</v>
      </c>
      <c r="S84" s="166">
        <f t="shared" si="28"/>
        <v>-8.5122001610187126E-2</v>
      </c>
      <c r="T84" s="87">
        <f t="shared" si="28"/>
        <v>-5.8517114604743514E-2</v>
      </c>
    </row>
    <row r="85" spans="2:20">
      <c r="B85" s="443"/>
      <c r="C85" s="443"/>
      <c r="D85" s="480"/>
      <c r="E85" s="480"/>
      <c r="F85" s="480"/>
      <c r="G85" s="480"/>
      <c r="H85" s="160"/>
      <c r="I85" s="160"/>
      <c r="J85" s="160"/>
      <c r="K85" s="433"/>
      <c r="L85" s="443"/>
      <c r="M85" s="443"/>
      <c r="N85" s="480"/>
      <c r="O85" s="480"/>
      <c r="P85" s="480"/>
      <c r="Q85" s="480"/>
      <c r="R85" s="160"/>
      <c r="S85" s="160"/>
      <c r="T85" s="160"/>
    </row>
    <row r="86" spans="2:20" ht="15.75" thickBot="1">
      <c r="B86" s="433"/>
      <c r="C86" s="433"/>
      <c r="D86" s="433">
        <v>2</v>
      </c>
      <c r="E86" s="433">
        <v>4</v>
      </c>
      <c r="F86" s="433">
        <v>6</v>
      </c>
      <c r="G86" s="433">
        <v>8</v>
      </c>
      <c r="H86" s="433"/>
      <c r="I86" s="433"/>
      <c r="J86" s="433"/>
      <c r="K86" s="433"/>
      <c r="L86" s="433"/>
      <c r="M86" s="433"/>
      <c r="N86" s="433">
        <v>2</v>
      </c>
      <c r="O86" s="433">
        <v>4</v>
      </c>
      <c r="P86" s="433">
        <v>6</v>
      </c>
      <c r="Q86" s="433">
        <v>8</v>
      </c>
      <c r="R86" s="433"/>
      <c r="S86" s="433"/>
      <c r="T86" s="433"/>
    </row>
    <row r="87" spans="2:20">
      <c r="B87" s="471" t="s">
        <v>263</v>
      </c>
      <c r="C87" s="472"/>
      <c r="D87" s="472"/>
      <c r="E87" s="472"/>
      <c r="F87" s="472"/>
      <c r="G87" s="472"/>
      <c r="H87" s="472"/>
      <c r="I87" s="472"/>
      <c r="J87" s="473"/>
      <c r="K87" s="433"/>
      <c r="L87" s="471" t="s">
        <v>272</v>
      </c>
      <c r="M87" s="472"/>
      <c r="N87" s="472"/>
      <c r="O87" s="472"/>
      <c r="P87" s="472"/>
      <c r="Q87" s="472"/>
      <c r="R87" s="472"/>
      <c r="S87" s="472"/>
      <c r="T87" s="473"/>
    </row>
    <row r="88" spans="2:20" ht="30">
      <c r="B88" s="474"/>
      <c r="C88" s="475"/>
      <c r="D88" s="454">
        <f>$D$32</f>
        <v>45658</v>
      </c>
      <c r="E88" s="454">
        <f>$E$32</f>
        <v>45717</v>
      </c>
      <c r="F88" s="455" t="str">
        <f>$D$3&amp;" Authorized"</f>
        <v>2025 Authorized</v>
      </c>
      <c r="G88" s="455" t="str">
        <f>$D$3&amp;" w/Pending"</f>
        <v>2025 w/Pending</v>
      </c>
      <c r="H88" s="455" t="str">
        <f>$H$32</f>
        <v>% Change over 01/1/2025</v>
      </c>
      <c r="I88" s="455" t="str">
        <f>$I$32</f>
        <v>% Change over 03/1/2025</v>
      </c>
      <c r="J88" s="457" t="s">
        <v>189</v>
      </c>
      <c r="K88" s="433"/>
      <c r="L88" s="474"/>
      <c r="M88" s="475"/>
      <c r="N88" s="454">
        <f>$D$32</f>
        <v>45658</v>
      </c>
      <c r="O88" s="454">
        <f>$E$32</f>
        <v>45717</v>
      </c>
      <c r="P88" s="455" t="str">
        <f>$D$3&amp;" Authorized"</f>
        <v>2025 Authorized</v>
      </c>
      <c r="Q88" s="455" t="str">
        <f>$D$3&amp;" w/Pending"</f>
        <v>2025 w/Pending</v>
      </c>
      <c r="R88" s="455" t="str">
        <f>$H$32</f>
        <v>% Change over 01/1/2025</v>
      </c>
      <c r="S88" s="455" t="str">
        <f>$I$32</f>
        <v>% Change over 03/1/2025</v>
      </c>
      <c r="T88" s="457" t="s">
        <v>189</v>
      </c>
    </row>
    <row r="89" spans="2:20">
      <c r="B89" s="476" t="str">
        <f>$I$4&amp;"kWh Monthly Usage - Non-CARE"</f>
        <v>500kWh Monthly Usage - Non-CARE</v>
      </c>
      <c r="C89" s="477"/>
      <c r="D89" s="478">
        <f>VLOOKUP($D$4,'Res Bill Impact'!$B$102:$J$112,D86,FALSE)</f>
        <v>221.05356187500001</v>
      </c>
      <c r="E89" s="478">
        <f>VLOOKUP($D$4,'Res Bill Impact'!$B$102:$J$112,E86,FALSE)</f>
        <v>224.42969656118993</v>
      </c>
      <c r="F89" s="478">
        <f>VLOOKUP($D$4,'Res Bill Impact'!$B$102:$J$112,F86,FALSE)</f>
        <v>218.40693742423571</v>
      </c>
      <c r="G89" s="478">
        <f>VLOOKUP($D$4,'Res Bill Impact'!$B$102:$J$112,G86,FALSE)</f>
        <v>206.28756410581116</v>
      </c>
      <c r="H89" s="64">
        <f t="shared" ref="H89:I91" si="30">$G89/D89-1</f>
        <v>-6.6798280217437278E-2</v>
      </c>
      <c r="I89" s="64">
        <f t="shared" si="30"/>
        <v>-8.0836594859595046E-2</v>
      </c>
      <c r="J89" s="65">
        <f t="shared" ref="J89:J91" si="31">$G89/F89-1</f>
        <v>-5.5489873450694338E-2</v>
      </c>
      <c r="K89" s="433"/>
      <c r="L89" s="476" t="str">
        <f>$I$4&amp;"kWh Monthly Usage - Non-CARE"</f>
        <v>500kWh Monthly Usage - Non-CARE</v>
      </c>
      <c r="M89" s="477"/>
      <c r="N89" s="478">
        <f>VLOOKUP($D$4,'Res Bill Impact'!$L$102:$T$112,N86,FALSE)</f>
        <v>206.86836249999999</v>
      </c>
      <c r="O89" s="478">
        <f>VLOOKUP($D$4,'Res Bill Impact'!$L$102:$T$112,O86,FALSE)</f>
        <v>210.01274845131755</v>
      </c>
      <c r="P89" s="481">
        <f>VLOOKUP($D$4,'Res Bill Impact'!$L$102:$T$112,P86,FALSE)</f>
        <v>204.37688020842134</v>
      </c>
      <c r="Q89" s="481">
        <f>VLOOKUP($D$4,'Res Bill Impact'!$L$102:$T$112,Q86,FALSE)</f>
        <v>193.03603298940831</v>
      </c>
      <c r="R89" s="165">
        <f t="shared" ref="R89:T91" si="32">$Q89/N89-1</f>
        <v>-6.6865369568493982E-2</v>
      </c>
      <c r="S89" s="165">
        <f t="shared" si="32"/>
        <v>-8.0836594859595157E-2</v>
      </c>
      <c r="T89" s="65">
        <f t="shared" si="32"/>
        <v>-5.5489873450694449E-2</v>
      </c>
    </row>
    <row r="90" spans="2:20">
      <c r="B90" s="476" t="str">
        <f>$I$4&amp;"kWh Monthly Usage - CARE"</f>
        <v>500kWh Monthly Usage - CARE</v>
      </c>
      <c r="C90" s="477"/>
      <c r="D90" s="478">
        <f>VLOOKUP($D$4,'Res Bill Impact'!$B$117:$J$127,D86,FALSE)</f>
        <v>135.98381949999998</v>
      </c>
      <c r="E90" s="478">
        <f>VLOOKUP($D$4,'Res Bill Impact'!$B$117:$J$127,E86,FALSE)</f>
        <v>138.24174850654876</v>
      </c>
      <c r="F90" s="478">
        <f>VLOOKUP($D$4,'Res Bill Impact'!$B$117:$J$127,F86,FALSE)</f>
        <v>134.53191524168338</v>
      </c>
      <c r="G90" s="478">
        <f>VLOOKUP($D$4,'Res Bill Impact'!$B$117:$J$127,G86,FALSE)</f>
        <v>127.06675628984283</v>
      </c>
      <c r="H90" s="64">
        <f t="shared" si="30"/>
        <v>-6.5574442922285758E-2</v>
      </c>
      <c r="I90" s="64">
        <f t="shared" si="30"/>
        <v>-8.0836594859595157E-2</v>
      </c>
      <c r="J90" s="65">
        <f t="shared" si="31"/>
        <v>-5.5489873450694338E-2</v>
      </c>
      <c r="K90" s="433"/>
      <c r="L90" s="476" t="str">
        <f>$I$4&amp;"kWh Monthly Usage - CARE"</f>
        <v>500kWh Monthly Usage - CARE</v>
      </c>
      <c r="M90" s="477"/>
      <c r="N90" s="478">
        <f>VLOOKUP($D$4,'Res Bill Impact'!$L$117:$T$127,N86,FALSE)</f>
        <v>126.76309000000001</v>
      </c>
      <c r="O90" s="478">
        <f>VLOOKUP($D$4,'Res Bill Impact'!$L$117:$T$127,O86,FALSE)</f>
        <v>128.87073223513187</v>
      </c>
      <c r="P90" s="481">
        <f>VLOOKUP($D$4,'Res Bill Impact'!$L$117:$T$127,P86,FALSE)</f>
        <v>125.4123780514042</v>
      </c>
      <c r="Q90" s="481">
        <f>VLOOKUP($D$4,'Res Bill Impact'!$L$117:$T$127,Q86,FALSE)</f>
        <v>118.45326106418115</v>
      </c>
      <c r="R90" s="165">
        <f t="shared" si="32"/>
        <v>-6.55540105232435E-2</v>
      </c>
      <c r="S90" s="165">
        <f t="shared" si="32"/>
        <v>-8.0836594859595157E-2</v>
      </c>
      <c r="T90" s="65">
        <f t="shared" si="32"/>
        <v>-5.5489873450694338E-2</v>
      </c>
    </row>
    <row r="91" spans="2:20" ht="15.75" thickBot="1">
      <c r="B91" s="467" t="s">
        <v>136</v>
      </c>
      <c r="C91" s="468"/>
      <c r="D91" s="479">
        <f>D89*(1-'SAR and RAR'!$AB$16)+D90*'SAR and RAR'!$AB$16</f>
        <v>199.25610630696423</v>
      </c>
      <c r="E91" s="479">
        <f>E89*(1-'SAR and RAR'!$AB$16)+E90*'SAR and RAR'!$AB$16</f>
        <v>202.34572268549948</v>
      </c>
      <c r="F91" s="479">
        <f>F89*(1-'SAR and RAR'!$AB$16)+F90*'SAR and RAR'!$AB$16</f>
        <v>196.91560550938226</v>
      </c>
      <c r="G91" s="479">
        <f>G89*(1-'SAR and RAR'!$AB$16)+G90*'SAR and RAR'!$AB$16</f>
        <v>185.98878347919978</v>
      </c>
      <c r="H91" s="67">
        <f t="shared" si="30"/>
        <v>-6.6584272239694653E-2</v>
      </c>
      <c r="I91" s="67">
        <f t="shared" si="30"/>
        <v>-8.0836594859595046E-2</v>
      </c>
      <c r="J91" s="68">
        <f t="shared" si="31"/>
        <v>-5.5489873450694338E-2</v>
      </c>
      <c r="K91" s="433"/>
      <c r="L91" s="467" t="s">
        <v>136</v>
      </c>
      <c r="M91" s="468"/>
      <c r="N91" s="479">
        <f>N89*(1-'SAR and RAR'!$AB$16)+N90*'SAR and RAR'!$AB$16</f>
        <v>186.34295511852326</v>
      </c>
      <c r="O91" s="479">
        <f>O89*(1-'SAR and RAR'!$AB$16)+O90*'SAR and RAR'!$AB$16</f>
        <v>189.22169579505697</v>
      </c>
      <c r="P91" s="482">
        <f>P89*(1-'SAR and RAR'!$AB$16)+P90*'SAR and RAR'!$AB$16</f>
        <v>184.14377288769819</v>
      </c>
      <c r="Q91" s="482">
        <f>Q89*(1-'SAR and RAR'!$AB$16)+Q90*'SAR and RAR'!$AB$16</f>
        <v>173.92565823342642</v>
      </c>
      <c r="R91" s="166">
        <f t="shared" si="32"/>
        <v>-6.6636792773833831E-2</v>
      </c>
      <c r="S91" s="166">
        <f t="shared" si="32"/>
        <v>-8.0836594859595046E-2</v>
      </c>
      <c r="T91" s="87">
        <f t="shared" si="32"/>
        <v>-5.5489873450694338E-2</v>
      </c>
    </row>
    <row r="92" spans="2:20">
      <c r="B92" s="443"/>
      <c r="C92" s="443"/>
      <c r="D92" s="480"/>
      <c r="E92" s="480"/>
      <c r="F92" s="480"/>
      <c r="G92" s="480"/>
      <c r="H92" s="160"/>
      <c r="I92" s="160"/>
      <c r="J92" s="160"/>
      <c r="K92" s="433"/>
      <c r="L92" s="443"/>
      <c r="M92" s="443"/>
      <c r="N92" s="480"/>
      <c r="O92" s="480"/>
      <c r="P92" s="480"/>
      <c r="Q92" s="480"/>
      <c r="R92" s="160"/>
      <c r="S92" s="160"/>
      <c r="T92" s="160"/>
    </row>
    <row r="93" spans="2:20" ht="15.75" thickBot="1">
      <c r="B93" s="433"/>
      <c r="C93" s="433"/>
      <c r="D93" s="433">
        <v>3</v>
      </c>
      <c r="E93" s="433">
        <v>5</v>
      </c>
      <c r="F93" s="433">
        <v>7</v>
      </c>
      <c r="G93" s="433">
        <v>9</v>
      </c>
      <c r="H93" s="433"/>
      <c r="I93" s="433"/>
      <c r="J93" s="433"/>
      <c r="K93" s="433"/>
      <c r="L93" s="433"/>
      <c r="M93" s="433"/>
      <c r="N93" s="433">
        <v>3</v>
      </c>
      <c r="O93" s="433">
        <v>5</v>
      </c>
      <c r="P93" s="433">
        <v>7</v>
      </c>
      <c r="Q93" s="433">
        <v>9</v>
      </c>
      <c r="R93" s="433"/>
      <c r="S93" s="433"/>
      <c r="T93" s="433"/>
    </row>
    <row r="94" spans="2:20">
      <c r="B94" s="471" t="s">
        <v>264</v>
      </c>
      <c r="C94" s="472"/>
      <c r="D94" s="472"/>
      <c r="E94" s="472"/>
      <c r="F94" s="472"/>
      <c r="G94" s="472"/>
      <c r="H94" s="472"/>
      <c r="I94" s="472"/>
      <c r="J94" s="473"/>
      <c r="K94" s="433"/>
      <c r="L94" s="471" t="s">
        <v>273</v>
      </c>
      <c r="M94" s="472"/>
      <c r="N94" s="472"/>
      <c r="O94" s="472"/>
      <c r="P94" s="472"/>
      <c r="Q94" s="472"/>
      <c r="R94" s="472"/>
      <c r="S94" s="472"/>
      <c r="T94" s="473"/>
    </row>
    <row r="95" spans="2:20" ht="30">
      <c r="B95" s="474"/>
      <c r="C95" s="475"/>
      <c r="D95" s="454">
        <f>$D$32</f>
        <v>45658</v>
      </c>
      <c r="E95" s="454">
        <f>$E$32</f>
        <v>45717</v>
      </c>
      <c r="F95" s="455" t="str">
        <f>$D$3&amp;" Authorized"</f>
        <v>2025 Authorized</v>
      </c>
      <c r="G95" s="455" t="str">
        <f>$D$3&amp;" w/Pending"</f>
        <v>2025 w/Pending</v>
      </c>
      <c r="H95" s="455" t="str">
        <f>$H$32</f>
        <v>% Change over 01/1/2025</v>
      </c>
      <c r="I95" s="455" t="str">
        <f>$I$32</f>
        <v>% Change over 03/1/2025</v>
      </c>
      <c r="J95" s="457" t="s">
        <v>189</v>
      </c>
      <c r="K95" s="433"/>
      <c r="L95" s="474"/>
      <c r="M95" s="475"/>
      <c r="N95" s="454">
        <f>$D$32</f>
        <v>45658</v>
      </c>
      <c r="O95" s="454">
        <f>$E$32</f>
        <v>45717</v>
      </c>
      <c r="P95" s="455" t="str">
        <f>$D$3&amp;" Authorized"</f>
        <v>2025 Authorized</v>
      </c>
      <c r="Q95" s="455" t="str">
        <f>$D$3&amp;" w/Pending"</f>
        <v>2025 w/Pending</v>
      </c>
      <c r="R95" s="455" t="str">
        <f>$H$32</f>
        <v>% Change over 01/1/2025</v>
      </c>
      <c r="S95" s="455" t="str">
        <f>$I$32</f>
        <v>% Change over 03/1/2025</v>
      </c>
      <c r="T95" s="457" t="s">
        <v>189</v>
      </c>
    </row>
    <row r="96" spans="2:20">
      <c r="B96" s="476" t="str">
        <f>$I$4&amp;"kWh Monthly Usage - Non-CARE"</f>
        <v>500kWh Monthly Usage - Non-CARE</v>
      </c>
      <c r="C96" s="477"/>
      <c r="D96" s="478">
        <f>VLOOKUP($D$4,'Res Bill Impact'!$B$102:$J$112,D93,FALSE)</f>
        <v>221.3620459375</v>
      </c>
      <c r="E96" s="478">
        <f>VLOOKUP($D$4,'Res Bill Impact'!$B$102:$J$112,E93,FALSE)</f>
        <v>224.74322043943891</v>
      </c>
      <c r="F96" s="478">
        <f>VLOOKUP($D$4,'Res Bill Impact'!$B$102:$J$112,F93,FALSE)</f>
        <v>218.71204762625865</v>
      </c>
      <c r="G96" s="478">
        <f>VLOOKUP($D$4,'Res Bill Impact'!$B$102:$J$112,G93,FALSE)</f>
        <v>206.57574378133532</v>
      </c>
      <c r="H96" s="64">
        <f t="shared" ref="H96:I98" si="33">$G96/D96-1</f>
        <v>-6.6796916759341296E-2</v>
      </c>
      <c r="I96" s="64">
        <f t="shared" si="33"/>
        <v>-8.0836594859595046E-2</v>
      </c>
      <c r="J96" s="65">
        <f t="shared" ref="J96:J98" si="34">$G96/F96-1</f>
        <v>-5.5489873450694338E-2</v>
      </c>
      <c r="K96" s="433"/>
      <c r="L96" s="476" t="str">
        <f>$I$4&amp;"kWh Monthly Usage - Non-CARE"</f>
        <v>500kWh Monthly Usage - Non-CARE</v>
      </c>
      <c r="M96" s="477"/>
      <c r="N96" s="478">
        <f>VLOOKUP($D$4,'Res Bill Impact'!$L$102:$T$112,N93,FALSE)</f>
        <v>212.60730625000002</v>
      </c>
      <c r="O96" s="478">
        <f>VLOOKUP($D$4,'Res Bill Impact'!$L$102:$T$112,O93,FALSE)</f>
        <v>215.84545140190448</v>
      </c>
      <c r="P96" s="481">
        <f>VLOOKUP($D$4,'Res Bill Impact'!$L$102:$T$112,P93,FALSE)</f>
        <v>210.05305768342706</v>
      </c>
      <c r="Q96" s="481">
        <f>VLOOKUP($D$4,'Res Bill Impact'!$L$102:$T$112,Q93,FALSE)</f>
        <v>198.39724009464229</v>
      </c>
      <c r="R96" s="165">
        <f t="shared" ref="R96:T98" si="35">$Q96/N96-1</f>
        <v>-6.6837148760299225E-2</v>
      </c>
      <c r="S96" s="165">
        <f t="shared" si="35"/>
        <v>-8.0836594859595157E-2</v>
      </c>
      <c r="T96" s="65">
        <f t="shared" si="35"/>
        <v>-5.5489873450694338E-2</v>
      </c>
    </row>
    <row r="97" spans="2:20">
      <c r="B97" s="476" t="str">
        <f>$I$4&amp;"kWh Monthly Usage - CARE"</f>
        <v>500kWh Monthly Usage - CARE</v>
      </c>
      <c r="C97" s="477"/>
      <c r="D97" s="478">
        <f>VLOOKUP($D$4,'Res Bill Impact'!$B$117:$J$127,D93,FALSE)</f>
        <v>136.18434174999999</v>
      </c>
      <c r="E97" s="478">
        <f>VLOOKUP($D$4,'Res Bill Impact'!$B$117:$J$127,E93,FALSE)</f>
        <v>138.44553902741058</v>
      </c>
      <c r="F97" s="478">
        <f>VLOOKUP($D$4,'Res Bill Impact'!$B$117:$J$127,F93,FALSE)</f>
        <v>134.73023687299829</v>
      </c>
      <c r="G97" s="478">
        <f>VLOOKUP($D$4,'Res Bill Impact'!$B$117:$J$127,G93,FALSE)</f>
        <v>127.25407307893354</v>
      </c>
      <c r="H97" s="64">
        <f t="shared" si="33"/>
        <v>-6.5574856523961889E-2</v>
      </c>
      <c r="I97" s="64">
        <f t="shared" si="33"/>
        <v>-8.0836594859594935E-2</v>
      </c>
      <c r="J97" s="65">
        <f t="shared" si="34"/>
        <v>-5.5489873450694338E-2</v>
      </c>
      <c r="K97" s="433"/>
      <c r="L97" s="476" t="str">
        <f>$I$4&amp;"kWh Monthly Usage - CARE"</f>
        <v>500kWh Monthly Usage - CARE</v>
      </c>
      <c r="M97" s="477"/>
      <c r="N97" s="478">
        <f>VLOOKUP($D$4,'Res Bill Impact'!$L$117:$T$127,N93,FALSE)</f>
        <v>130.49354499999998</v>
      </c>
      <c r="O97" s="478">
        <f>VLOOKUP($D$4,'Res Bill Impact'!$L$117:$T$127,O93,FALSE)</f>
        <v>132.66198915301334</v>
      </c>
      <c r="P97" s="481">
        <f>VLOOKUP($D$4,'Res Bill Impact'!$L$117:$T$127,P93,FALSE)</f>
        <v>129.10189341015786</v>
      </c>
      <c r="Q97" s="481">
        <f>VLOOKUP($D$4,'Res Bill Impact'!$L$117:$T$127,Q93,FALSE)</f>
        <v>121.93804568258315</v>
      </c>
      <c r="R97" s="165">
        <f t="shared" si="35"/>
        <v>-6.5562624706201666E-2</v>
      </c>
      <c r="S97" s="165">
        <f t="shared" si="35"/>
        <v>-8.083659485959549E-2</v>
      </c>
      <c r="T97" s="65">
        <f t="shared" si="35"/>
        <v>-5.5489873450694449E-2</v>
      </c>
    </row>
    <row r="98" spans="2:20" ht="15.75" thickBot="1">
      <c r="B98" s="467" t="s">
        <v>136</v>
      </c>
      <c r="C98" s="468"/>
      <c r="D98" s="479">
        <f>D96*(1-'SAR and RAR'!$AB$16)+D97*'SAR and RAR'!$AB$16</f>
        <v>199.53692726922066</v>
      </c>
      <c r="E98" s="479">
        <f>E96*(1-'SAR and RAR'!$AB$16)+E97*'SAR and RAR'!$AB$16</f>
        <v>202.63112953981965</v>
      </c>
      <c r="F98" s="479">
        <f>F96*(1-'SAR and RAR'!$AB$16)+F97*'SAR and RAR'!$AB$16</f>
        <v>197.19335323139529</v>
      </c>
      <c r="G98" s="479">
        <f>G96*(1-'SAR and RAR'!$AB$16)+G97*'SAR and RAR'!$AB$16</f>
        <v>186.25111901526711</v>
      </c>
      <c r="H98" s="67">
        <f t="shared" si="33"/>
        <v>-6.658320560398312E-2</v>
      </c>
      <c r="I98" s="67">
        <f t="shared" si="33"/>
        <v>-8.0836594859595157E-2</v>
      </c>
      <c r="J98" s="68">
        <f t="shared" si="34"/>
        <v>-5.5489873450694338E-2</v>
      </c>
      <c r="K98" s="433"/>
      <c r="L98" s="467" t="s">
        <v>136</v>
      </c>
      <c r="M98" s="468"/>
      <c r="N98" s="479">
        <f>N96*(1-'SAR and RAR'!$AB$16)+N97*'SAR and RAR'!$AB$16</f>
        <v>191.56726295844805</v>
      </c>
      <c r="O98" s="479">
        <f>O96*(1-'SAR and RAR'!$AB$16)+O97*'SAR and RAR'!$AB$16</f>
        <v>194.53131817727586</v>
      </c>
      <c r="P98" s="482">
        <f>P96*(1-'SAR and RAR'!$AB$16)+P97*'SAR and RAR'!$AB$16</f>
        <v>189.31090710009693</v>
      </c>
      <c r="Q98" s="482">
        <f>Q96*(1-'SAR and RAR'!$AB$16)+Q97*'SAR and RAR'!$AB$16</f>
        <v>178.80606882227639</v>
      </c>
      <c r="R98" s="166">
        <f t="shared" si="35"/>
        <v>-6.6614691566270534E-2</v>
      </c>
      <c r="S98" s="166">
        <f t="shared" si="35"/>
        <v>-8.0836594859595268E-2</v>
      </c>
      <c r="T98" s="87">
        <f t="shared" si="35"/>
        <v>-5.5489873450694338E-2</v>
      </c>
    </row>
    <row r="99" spans="2:20" ht="15.75" thickBot="1">
      <c r="B99" s="433"/>
      <c r="C99" s="433"/>
      <c r="D99" s="433"/>
      <c r="E99" s="433"/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433"/>
      <c r="R99" s="433"/>
      <c r="S99" s="433"/>
      <c r="T99" s="433"/>
    </row>
    <row r="100" spans="2:20">
      <c r="B100" s="483" t="s">
        <v>413</v>
      </c>
      <c r="C100" s="484"/>
      <c r="D100" s="484"/>
      <c r="E100" s="484"/>
      <c r="F100" s="484"/>
      <c r="G100" s="484"/>
      <c r="H100" s="484"/>
      <c r="I100" s="484"/>
      <c r="J100" s="485"/>
      <c r="K100" s="433"/>
      <c r="L100" s="433"/>
      <c r="M100" s="433"/>
      <c r="N100" s="433"/>
      <c r="O100" s="433"/>
      <c r="P100" s="433"/>
      <c r="Q100" s="433"/>
      <c r="R100" s="433"/>
      <c r="S100" s="433"/>
      <c r="T100" s="433"/>
    </row>
    <row r="101" spans="2:20" ht="30">
      <c r="B101" s="474"/>
      <c r="C101" s="475"/>
      <c r="D101" s="454">
        <v>44927</v>
      </c>
      <c r="E101" s="454">
        <f>E32</f>
        <v>45717</v>
      </c>
      <c r="F101" s="455" t="str">
        <f>$D$3&amp;" Authorized"</f>
        <v>2025 Authorized</v>
      </c>
      <c r="G101" s="455" t="str">
        <f>$D$3&amp;" w/Pending"</f>
        <v>2025 w/Pending</v>
      </c>
      <c r="H101" s="455" t="s">
        <v>414</v>
      </c>
      <c r="I101" s="456" t="str">
        <f>I32</f>
        <v>% Change over 03/1/2025</v>
      </c>
      <c r="J101" s="457" t="s">
        <v>189</v>
      </c>
      <c r="K101" s="433"/>
      <c r="L101" s="433"/>
      <c r="M101" s="433"/>
      <c r="N101" s="433"/>
      <c r="O101" s="433"/>
      <c r="P101" s="433"/>
      <c r="Q101" s="433"/>
      <c r="R101" s="433"/>
      <c r="S101" s="433"/>
      <c r="T101" s="433"/>
    </row>
    <row r="102" spans="2:20">
      <c r="B102" s="476" t="s">
        <v>377</v>
      </c>
      <c r="C102" s="477"/>
      <c r="D102" s="486">
        <f>('Bill Impact (B-1)'!C33*4+'Bill Impact (B-1)'!D33*8)/12</f>
        <v>431.86579874391145</v>
      </c>
      <c r="E102" s="486">
        <f>('Bill Impact (B-1)'!E33*4+'Bill Impact (B-1)'!F33*8)/12</f>
        <v>438.50515739113217</v>
      </c>
      <c r="F102" s="486">
        <f>('Bill Impact (B-1)'!G33*4+'Bill Impact (B-1)'!H33*8)/12</f>
        <v>430.88520909145791</v>
      </c>
      <c r="G102" s="486">
        <f>('Bill Impact (B-1)'!I33*4+'Bill Impact (B-1)'!J33*8)/12</f>
        <v>405.91192741459184</v>
      </c>
      <c r="H102" s="64">
        <f t="shared" ref="H102:I104" si="36">$G102/D102-1</f>
        <v>-6.0097075074726614E-2</v>
      </c>
      <c r="I102" s="64">
        <f t="shared" si="36"/>
        <v>-7.4328042503427727E-2</v>
      </c>
      <c r="J102" s="65">
        <f t="shared" ref="J102:J104" si="37">$G102/F102-1</f>
        <v>-5.7958085239276147E-2</v>
      </c>
      <c r="K102" s="433"/>
      <c r="L102" s="433"/>
      <c r="M102" s="433"/>
      <c r="N102" s="433"/>
      <c r="O102" s="433"/>
      <c r="P102" s="433"/>
      <c r="Q102" s="433"/>
      <c r="R102" s="433"/>
      <c r="S102" s="433"/>
      <c r="T102" s="433"/>
    </row>
    <row r="103" spans="2:20">
      <c r="B103" s="476" t="s">
        <v>376</v>
      </c>
      <c r="C103" s="477"/>
      <c r="D103" s="478">
        <f>('Bill Impact (B-1)'!C34*4+'Bill Impact (B-1)'!D34*8)/12</f>
        <v>530.46552518272949</v>
      </c>
      <c r="E103" s="478">
        <f>('Bill Impact (B-1)'!E34*4+'Bill Impact (B-1)'!F34*8)/12</f>
        <v>538.64553111548378</v>
      </c>
      <c r="F103" s="478">
        <f>('Bill Impact (B-1)'!G34*4+'Bill Impact (B-1)'!H34*8)/12</f>
        <v>529.25739204805916</v>
      </c>
      <c r="G103" s="478">
        <f>('Bill Impact (B-1)'!I34*4+'Bill Impact (B-1)'!J34*8)/12</f>
        <v>498.48912012127875</v>
      </c>
      <c r="H103" s="64">
        <f t="shared" si="36"/>
        <v>-6.0279892930715562E-2</v>
      </c>
      <c r="I103" s="64">
        <f t="shared" si="36"/>
        <v>-7.4550717818163137E-2</v>
      </c>
      <c r="J103" s="65">
        <f t="shared" si="37"/>
        <v>-5.8134798661416687E-2</v>
      </c>
      <c r="K103" s="433"/>
      <c r="L103" s="433"/>
      <c r="M103" s="433"/>
      <c r="N103" s="433"/>
      <c r="O103" s="433"/>
      <c r="P103" s="433"/>
      <c r="Q103" s="433"/>
      <c r="R103" s="433"/>
      <c r="S103" s="433"/>
      <c r="T103" s="433"/>
    </row>
    <row r="104" spans="2:20" ht="15.75" thickBot="1">
      <c r="B104" s="467" t="s">
        <v>374</v>
      </c>
      <c r="C104" s="468"/>
      <c r="D104" s="479">
        <f>('Bill Impact (B-1)'!C35*4+'Bill Impact (B-1)'!D35*8)/12</f>
        <v>1332.7379042614491</v>
      </c>
      <c r="E104" s="479">
        <f>('Bill Impact (B-1)'!E35*4+'Bill Impact (B-1)'!F35*8)/12</f>
        <v>1353.4239230580558</v>
      </c>
      <c r="F104" s="479">
        <f>('Bill Impact (B-1)'!G35*4+'Bill Impact (B-1)'!H35*8)/12</f>
        <v>1329.6827151896998</v>
      </c>
      <c r="G104" s="479">
        <f>('Bill Impact (B-1)'!I35*4+'Bill Impact (B-1)'!J35*8)/12</f>
        <v>1251.8743301287639</v>
      </c>
      <c r="H104" s="67">
        <f t="shared" si="36"/>
        <v>-6.0674776243793138E-2</v>
      </c>
      <c r="I104" s="67">
        <f t="shared" si="36"/>
        <v>-7.5031622538370035E-2</v>
      </c>
      <c r="J104" s="68">
        <f t="shared" si="37"/>
        <v>-5.8516504856450213E-2</v>
      </c>
      <c r="K104" s="433"/>
      <c r="L104" s="433"/>
      <c r="M104" s="433"/>
      <c r="N104" s="433"/>
      <c r="O104" s="433"/>
      <c r="P104" s="433"/>
      <c r="Q104" s="433"/>
      <c r="R104" s="433"/>
      <c r="S104" s="433"/>
      <c r="T104" s="433"/>
    </row>
    <row r="105" spans="2:20" ht="15.75" thickBot="1">
      <c r="B105" s="433"/>
      <c r="C105" s="433"/>
      <c r="D105" s="433"/>
      <c r="E105" s="433"/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433"/>
      <c r="S105" s="433"/>
      <c r="T105" s="433"/>
    </row>
    <row r="106" spans="2:20">
      <c r="B106" s="483" t="s">
        <v>415</v>
      </c>
      <c r="C106" s="484"/>
      <c r="D106" s="484"/>
      <c r="E106" s="484"/>
      <c r="F106" s="484"/>
      <c r="G106" s="484"/>
      <c r="H106" s="484"/>
      <c r="I106" s="484"/>
      <c r="J106" s="485"/>
      <c r="K106" s="433"/>
      <c r="L106" s="433"/>
      <c r="M106" s="433"/>
      <c r="N106" s="433"/>
      <c r="O106" s="433"/>
      <c r="P106" s="433"/>
      <c r="Q106" s="433"/>
      <c r="R106" s="433"/>
      <c r="S106" s="433"/>
      <c r="T106" s="433"/>
    </row>
    <row r="107" spans="2:20" ht="30">
      <c r="B107" s="474"/>
      <c r="C107" s="475"/>
      <c r="D107" s="454">
        <v>44927</v>
      </c>
      <c r="E107" s="454">
        <f>E32</f>
        <v>45717</v>
      </c>
      <c r="F107" s="455" t="str">
        <f>$D$3&amp;" Authorized"</f>
        <v>2025 Authorized</v>
      </c>
      <c r="G107" s="455" t="str">
        <f>$D$3&amp;" w/Pending"</f>
        <v>2025 w/Pending</v>
      </c>
      <c r="H107" s="455" t="s">
        <v>414</v>
      </c>
      <c r="I107" s="456" t="str">
        <f>I32</f>
        <v>% Change over 03/1/2025</v>
      </c>
      <c r="J107" s="457" t="s">
        <v>189</v>
      </c>
      <c r="K107" s="433"/>
      <c r="L107" s="433"/>
      <c r="M107" s="433"/>
      <c r="N107" s="433"/>
      <c r="O107" s="433"/>
      <c r="P107" s="433"/>
      <c r="Q107" s="433"/>
      <c r="R107" s="433"/>
      <c r="S107" s="433"/>
      <c r="T107" s="433"/>
    </row>
    <row r="108" spans="2:20">
      <c r="B108" s="476" t="s">
        <v>377</v>
      </c>
      <c r="C108" s="477"/>
      <c r="D108" s="478">
        <f>'Bill Impact (B-1)'!C33</f>
        <v>497.10771644804004</v>
      </c>
      <c r="E108" s="478">
        <f>'Bill Impact (B-1)'!E33</f>
        <v>504.34787416496761</v>
      </c>
      <c r="F108" s="478">
        <f>'Bill Impact (B-1)'!G33</f>
        <v>496.03839272016432</v>
      </c>
      <c r="G108" s="478">
        <f>'Bill Impact (B-1)'!I33</f>
        <v>468.80526559794566</v>
      </c>
      <c r="H108" s="64">
        <f t="shared" ref="H108:I110" si="38">$G108/D108-1</f>
        <v>-5.6934241641474648E-2</v>
      </c>
      <c r="I108" s="64">
        <f t="shared" si="38"/>
        <v>-7.0472406820131228E-2</v>
      </c>
      <c r="J108" s="65">
        <f t="shared" ref="J108:J110" si="39">$G108/F108-1</f>
        <v>-5.4901248616822218E-2</v>
      </c>
      <c r="K108" s="433"/>
      <c r="L108" s="433"/>
      <c r="M108" s="433"/>
      <c r="N108" s="433"/>
      <c r="O108" s="433"/>
      <c r="P108" s="433"/>
      <c r="Q108" s="433"/>
      <c r="R108" s="433"/>
      <c r="S108" s="433"/>
      <c r="T108" s="433"/>
    </row>
    <row r="109" spans="2:20">
      <c r="B109" s="476" t="s">
        <v>376</v>
      </c>
      <c r="C109" s="477"/>
      <c r="D109" s="478">
        <f>'Bill Impact (B-1)'!C34</f>
        <v>663.69055424707153</v>
      </c>
      <c r="E109" s="478">
        <f>'Bill Impact (B-1)'!E34</f>
        <v>673.4139117543923</v>
      </c>
      <c r="F109" s="478">
        <f>'Bill Impact (B-1)'!G34</f>
        <v>662.25447822446131</v>
      </c>
      <c r="G109" s="478">
        <f>'Bill Impact (B-1)'!I34</f>
        <v>625.68104413578851</v>
      </c>
      <c r="H109" s="64">
        <f t="shared" si="38"/>
        <v>-5.7269927781936292E-2</v>
      </c>
      <c r="I109" s="64">
        <f t="shared" si="38"/>
        <v>-7.0881914949231017E-2</v>
      </c>
      <c r="J109" s="65">
        <f t="shared" si="39"/>
        <v>-5.5225650095606871E-2</v>
      </c>
      <c r="K109" s="433"/>
      <c r="L109" s="433"/>
      <c r="M109" s="433"/>
      <c r="N109" s="433"/>
      <c r="O109" s="433"/>
      <c r="P109" s="433"/>
      <c r="Q109" s="433"/>
      <c r="R109" s="433"/>
      <c r="S109" s="433"/>
      <c r="T109" s="433"/>
    </row>
    <row r="110" spans="2:20" ht="15.75" thickBot="1">
      <c r="B110" s="467" t="s">
        <v>374</v>
      </c>
      <c r="C110" s="468"/>
      <c r="D110" s="479">
        <f>'Bill Impact (B-1)'!C35</f>
        <v>1657.2990571751591</v>
      </c>
      <c r="E110" s="479">
        <f>'Bill Impact (B-1)'!E35</f>
        <v>1681.6003593761886</v>
      </c>
      <c r="F110" s="479">
        <f>'Bill Impact (B-1)'!G35</f>
        <v>1653.7099144965289</v>
      </c>
      <c r="G110" s="479">
        <f>'Bill Impact (B-1)'!I35</f>
        <v>1562.3030034939143</v>
      </c>
      <c r="H110" s="67">
        <f t="shared" si="38"/>
        <v>-5.7319801921063118E-2</v>
      </c>
      <c r="I110" s="67">
        <f t="shared" si="38"/>
        <v>-7.0942751181695352E-2</v>
      </c>
      <c r="J110" s="68">
        <f t="shared" si="39"/>
        <v>-5.5273848334182252E-2</v>
      </c>
      <c r="K110" s="433"/>
      <c r="L110" s="433"/>
      <c r="M110" s="433"/>
      <c r="N110" s="433"/>
      <c r="O110" s="433"/>
      <c r="P110" s="433"/>
      <c r="Q110" s="433"/>
      <c r="R110" s="433"/>
      <c r="S110" s="433"/>
      <c r="T110" s="433"/>
    </row>
    <row r="111" spans="2:20" ht="15.75" thickBot="1">
      <c r="B111" s="433"/>
      <c r="C111" s="433"/>
      <c r="D111" s="433"/>
      <c r="E111" s="433"/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</row>
    <row r="112" spans="2:20">
      <c r="B112" s="483" t="s">
        <v>416</v>
      </c>
      <c r="C112" s="484"/>
      <c r="D112" s="484"/>
      <c r="E112" s="484"/>
      <c r="F112" s="484"/>
      <c r="G112" s="484"/>
      <c r="H112" s="484"/>
      <c r="I112" s="484"/>
      <c r="J112" s="485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</row>
    <row r="113" spans="2:20" ht="30">
      <c r="B113" s="474"/>
      <c r="C113" s="475"/>
      <c r="D113" s="454">
        <v>44927</v>
      </c>
      <c r="E113" s="454">
        <f>E32</f>
        <v>45717</v>
      </c>
      <c r="F113" s="455" t="str">
        <f>$D$3&amp;" Authorized"</f>
        <v>2025 Authorized</v>
      </c>
      <c r="G113" s="455" t="str">
        <f>$D$3&amp;" w/Pending"</f>
        <v>2025 w/Pending</v>
      </c>
      <c r="H113" s="455" t="s">
        <v>414</v>
      </c>
      <c r="I113" s="456" t="str">
        <f>I32</f>
        <v>% Change over 03/1/2025</v>
      </c>
      <c r="J113" s="457" t="s">
        <v>189</v>
      </c>
      <c r="K113" s="433"/>
      <c r="L113" s="433"/>
      <c r="M113" s="433"/>
      <c r="N113" s="433"/>
      <c r="O113" s="433"/>
      <c r="P113" s="433"/>
      <c r="Q113" s="433"/>
      <c r="R113" s="433"/>
      <c r="S113" s="433"/>
      <c r="T113" s="433"/>
    </row>
    <row r="114" spans="2:20">
      <c r="B114" s="476" t="s">
        <v>377</v>
      </c>
      <c r="C114" s="477"/>
      <c r="D114" s="478">
        <f>'Bill Impact (B-1)'!D33</f>
        <v>399.24483989184711</v>
      </c>
      <c r="E114" s="478">
        <f>'Bill Impact (B-1)'!F33</f>
        <v>405.58379900421448</v>
      </c>
      <c r="F114" s="478">
        <f>'Bill Impact (B-1)'!H33</f>
        <v>398.3086172771047</v>
      </c>
      <c r="G114" s="478">
        <f>'Bill Impact (B-1)'!J33</f>
        <v>374.46525832291491</v>
      </c>
      <c r="H114" s="64">
        <f t="shared" ref="H114:I116" si="40">$G114/D114-1</f>
        <v>-6.2066128583264435E-2</v>
      </c>
      <c r="I114" s="64">
        <f t="shared" si="40"/>
        <v>-7.6725304999118671E-2</v>
      </c>
      <c r="J114" s="65">
        <f t="shared" ref="J114:J116" si="41">$G114/F114-1</f>
        <v>-5.9861519233970983E-2</v>
      </c>
      <c r="K114" s="433"/>
      <c r="L114" s="433"/>
      <c r="M114" s="433"/>
      <c r="N114" s="433"/>
      <c r="O114" s="433"/>
      <c r="P114" s="433"/>
      <c r="Q114" s="433"/>
      <c r="R114" s="433"/>
      <c r="S114" s="433"/>
      <c r="T114" s="433"/>
    </row>
    <row r="115" spans="2:20">
      <c r="B115" s="476" t="s">
        <v>376</v>
      </c>
      <c r="C115" s="477"/>
      <c r="D115" s="478">
        <f>'Bill Impact (B-1)'!D34</f>
        <v>463.85301065055842</v>
      </c>
      <c r="E115" s="478">
        <f>'Bill Impact (B-1)'!F34</f>
        <v>471.26134079602957</v>
      </c>
      <c r="F115" s="478">
        <f>'Bill Impact (B-1)'!H34</f>
        <v>462.75884895985803</v>
      </c>
      <c r="G115" s="478">
        <f>'Bill Impact (B-1)'!J34</f>
        <v>434.89315811402383</v>
      </c>
      <c r="H115" s="64">
        <f t="shared" si="40"/>
        <v>-6.2433253361702024E-2</v>
      </c>
      <c r="I115" s="64">
        <f t="shared" si="40"/>
        <v>-7.7172005283893119E-2</v>
      </c>
      <c r="J115" s="65">
        <f t="shared" si="41"/>
        <v>-6.0216440827588369E-2</v>
      </c>
      <c r="K115" s="433"/>
      <c r="L115" s="433"/>
      <c r="M115" s="433"/>
      <c r="N115" s="433"/>
      <c r="O115" s="433"/>
      <c r="P115" s="433"/>
      <c r="Q115" s="433"/>
      <c r="R115" s="433"/>
      <c r="S115" s="433"/>
      <c r="T115" s="433"/>
    </row>
    <row r="116" spans="2:20" ht="15.75" thickBot="1">
      <c r="B116" s="467" t="s">
        <v>374</v>
      </c>
      <c r="C116" s="468"/>
      <c r="D116" s="479">
        <f>'Bill Impact (B-1)'!D35</f>
        <v>1170.4573278045939</v>
      </c>
      <c r="E116" s="479">
        <f>'Bill Impact (B-1)'!F35</f>
        <v>1189.3357048989894</v>
      </c>
      <c r="F116" s="479">
        <f>'Bill Impact (B-1)'!H35</f>
        <v>1167.6691155362855</v>
      </c>
      <c r="G116" s="479">
        <f>'Bill Impact (B-1)'!J35</f>
        <v>1096.6599934461888</v>
      </c>
      <c r="H116" s="67">
        <f t="shared" si="40"/>
        <v>-6.3049999863579398E-2</v>
      </c>
      <c r="I116" s="67">
        <f t="shared" si="40"/>
        <v>-7.7922247748100415E-2</v>
      </c>
      <c r="J116" s="68">
        <f t="shared" si="41"/>
        <v>-6.0812708964631423E-2</v>
      </c>
      <c r="K116" s="433"/>
      <c r="L116" s="433"/>
      <c r="M116" s="433"/>
      <c r="N116" s="433"/>
      <c r="O116" s="433"/>
      <c r="P116" s="433"/>
      <c r="Q116" s="433"/>
      <c r="R116" s="433"/>
      <c r="S116" s="433"/>
      <c r="T116" s="433"/>
    </row>
    <row r="117" spans="2:20">
      <c r="B117" s="433"/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</row>
    <row r="118" spans="2:20">
      <c r="B118" s="433"/>
      <c r="C118" s="433"/>
      <c r="D118" s="433"/>
      <c r="E118" s="433"/>
      <c r="F118" s="433"/>
      <c r="G118" s="433"/>
      <c r="H118" s="433"/>
      <c r="I118" s="433"/>
      <c r="J118" s="433"/>
      <c r="K118" s="433"/>
      <c r="L118" s="433"/>
      <c r="M118" s="433"/>
      <c r="N118" s="433"/>
      <c r="O118" s="433"/>
      <c r="P118" s="433"/>
      <c r="Q118" s="433"/>
      <c r="R118" s="433"/>
      <c r="S118" s="433"/>
      <c r="T118" s="433"/>
    </row>
    <row r="119" spans="2:20">
      <c r="B119" s="433"/>
      <c r="C119" s="433"/>
      <c r="D119" s="433"/>
      <c r="E119" s="433"/>
      <c r="F119" s="433"/>
      <c r="G119" s="433"/>
      <c r="H119" s="433"/>
      <c r="I119" s="433"/>
      <c r="J119" s="433"/>
      <c r="K119" s="433"/>
      <c r="L119" s="433"/>
      <c r="M119" s="433"/>
      <c r="N119" s="433"/>
      <c r="O119" s="433"/>
      <c r="P119" s="433"/>
      <c r="Q119" s="433"/>
      <c r="R119" s="433"/>
      <c r="S119" s="433"/>
      <c r="T119" s="433"/>
    </row>
    <row r="120" spans="2:20">
      <c r="B120" s="433"/>
      <c r="C120" s="433"/>
      <c r="D120" s="433"/>
      <c r="E120" s="433"/>
      <c r="F120" s="433"/>
      <c r="G120" s="433"/>
      <c r="H120" s="433"/>
      <c r="I120" s="433"/>
      <c r="J120" s="433"/>
      <c r="K120" s="433"/>
      <c r="L120" s="433"/>
      <c r="M120" s="433"/>
      <c r="N120" s="433"/>
      <c r="O120" s="433"/>
      <c r="P120" s="433"/>
      <c r="Q120" s="433"/>
      <c r="R120" s="433"/>
      <c r="S120" s="433"/>
      <c r="T120" s="433"/>
    </row>
    <row r="121" spans="2:20">
      <c r="B121" s="433"/>
      <c r="C121" s="433"/>
      <c r="D121" s="433"/>
      <c r="E121" s="433"/>
      <c r="F121" s="433"/>
      <c r="G121" s="433"/>
      <c r="H121" s="433"/>
      <c r="I121" s="433"/>
      <c r="J121" s="433"/>
      <c r="K121" s="433"/>
      <c r="L121" s="433"/>
      <c r="M121" s="433"/>
      <c r="N121" s="433"/>
      <c r="O121" s="433"/>
      <c r="P121" s="433"/>
      <c r="Q121" s="433"/>
      <c r="R121" s="433"/>
      <c r="S121" s="433"/>
      <c r="T121" s="433"/>
    </row>
    <row r="122" spans="2:20">
      <c r="B122" s="433"/>
      <c r="C122" s="433"/>
      <c r="D122" s="433"/>
      <c r="E122" s="433"/>
      <c r="F122" s="433"/>
      <c r="G122" s="433"/>
      <c r="H122" s="433"/>
      <c r="I122" s="433"/>
      <c r="J122" s="433"/>
      <c r="K122" s="433"/>
      <c r="L122" s="433"/>
      <c r="M122" s="433"/>
      <c r="N122" s="433"/>
      <c r="O122" s="433"/>
      <c r="P122" s="433"/>
      <c r="Q122" s="433"/>
      <c r="R122" s="433"/>
      <c r="S122" s="433"/>
      <c r="T122" s="433"/>
    </row>
    <row r="123" spans="2:20">
      <c r="B123" s="433"/>
      <c r="C123" s="433"/>
      <c r="D123" s="433"/>
      <c r="E123" s="433"/>
      <c r="F123" s="433"/>
      <c r="G123" s="433"/>
      <c r="H123" s="433"/>
      <c r="I123" s="433"/>
      <c r="J123" s="433"/>
      <c r="K123" s="433"/>
      <c r="L123" s="433"/>
      <c r="M123" s="433"/>
      <c r="N123" s="433"/>
      <c r="O123" s="433"/>
      <c r="P123" s="433"/>
      <c r="Q123" s="433"/>
      <c r="R123" s="433"/>
      <c r="S123" s="433"/>
      <c r="T123" s="433"/>
    </row>
    <row r="124" spans="2:20">
      <c r="B124" s="433"/>
      <c r="C124" s="433"/>
      <c r="D124" s="433"/>
      <c r="E124" s="433"/>
      <c r="F124" s="433"/>
      <c r="G124" s="433"/>
      <c r="H124" s="433"/>
      <c r="I124" s="433"/>
      <c r="J124" s="433"/>
      <c r="K124" s="433"/>
      <c r="L124" s="433"/>
      <c r="M124" s="433"/>
      <c r="N124" s="433"/>
      <c r="O124" s="433"/>
      <c r="P124" s="433"/>
      <c r="Q124" s="433"/>
      <c r="R124" s="433"/>
      <c r="S124" s="433"/>
      <c r="T124" s="433"/>
    </row>
    <row r="125" spans="2:20">
      <c r="B125" s="433"/>
      <c r="C125" s="433"/>
      <c r="D125" s="433"/>
      <c r="E125" s="433"/>
      <c r="F125" s="433"/>
      <c r="G125" s="433"/>
      <c r="H125" s="433"/>
      <c r="I125" s="433"/>
      <c r="J125" s="433"/>
      <c r="K125" s="433"/>
      <c r="L125" s="433"/>
      <c r="M125" s="433"/>
      <c r="N125" s="433"/>
      <c r="O125" s="433"/>
      <c r="P125" s="433"/>
      <c r="Q125" s="433"/>
      <c r="R125" s="433"/>
      <c r="S125" s="433"/>
      <c r="T125" s="433"/>
    </row>
    <row r="126" spans="2:20">
      <c r="B126" s="433"/>
      <c r="C126" s="433"/>
      <c r="D126" s="433"/>
      <c r="E126" s="433"/>
      <c r="F126" s="433"/>
      <c r="G126" s="433"/>
      <c r="H126" s="433"/>
      <c r="I126" s="433"/>
      <c r="J126" s="433"/>
      <c r="K126" s="433"/>
      <c r="L126" s="433"/>
      <c r="M126" s="433"/>
      <c r="N126" s="433"/>
      <c r="O126" s="433"/>
      <c r="P126" s="433"/>
      <c r="Q126" s="433"/>
      <c r="R126" s="433"/>
      <c r="S126" s="433"/>
      <c r="T126" s="433"/>
    </row>
    <row r="127" spans="2:20">
      <c r="B127" s="433"/>
      <c r="C127" s="433"/>
      <c r="D127" s="433"/>
      <c r="E127" s="433"/>
      <c r="F127" s="433"/>
      <c r="G127" s="433"/>
      <c r="H127" s="433"/>
      <c r="I127" s="433"/>
      <c r="J127" s="433"/>
      <c r="K127" s="433"/>
      <c r="L127" s="433"/>
      <c r="M127" s="433"/>
      <c r="N127" s="433"/>
      <c r="O127" s="433"/>
      <c r="P127" s="433"/>
      <c r="Q127" s="433"/>
      <c r="R127" s="433"/>
      <c r="S127" s="433"/>
      <c r="T127" s="433"/>
    </row>
    <row r="128" spans="2:20">
      <c r="B128" s="433"/>
      <c r="C128" s="433"/>
      <c r="D128" s="433"/>
      <c r="E128" s="433"/>
      <c r="F128" s="433"/>
      <c r="G128" s="433"/>
      <c r="H128" s="433"/>
      <c r="I128" s="433"/>
      <c r="J128" s="433"/>
      <c r="K128" s="433"/>
      <c r="L128" s="433"/>
      <c r="M128" s="433"/>
      <c r="N128" s="433"/>
      <c r="O128" s="433"/>
      <c r="P128" s="433"/>
      <c r="Q128" s="433"/>
      <c r="R128" s="433"/>
      <c r="S128" s="433"/>
      <c r="T128" s="433"/>
    </row>
    <row r="129" spans="2:20">
      <c r="B129" s="433"/>
      <c r="C129" s="433"/>
      <c r="D129" s="433"/>
      <c r="E129" s="433"/>
      <c r="F129" s="433"/>
      <c r="G129" s="433"/>
      <c r="H129" s="433"/>
      <c r="I129" s="433"/>
      <c r="J129" s="433"/>
      <c r="K129" s="433"/>
      <c r="L129" s="433"/>
      <c r="M129" s="433"/>
      <c r="N129" s="433"/>
      <c r="O129" s="433"/>
      <c r="P129" s="433"/>
      <c r="Q129" s="433"/>
      <c r="R129" s="433"/>
      <c r="S129" s="433"/>
      <c r="T129" s="433"/>
    </row>
    <row r="130" spans="2:20">
      <c r="B130" s="433"/>
      <c r="C130" s="433"/>
      <c r="D130" s="433"/>
      <c r="E130" s="433"/>
      <c r="F130" s="433"/>
      <c r="G130" s="433"/>
      <c r="H130" s="433"/>
      <c r="I130" s="433"/>
      <c r="J130" s="433"/>
      <c r="K130" s="433"/>
      <c r="L130" s="433"/>
      <c r="M130" s="433"/>
      <c r="N130" s="433"/>
      <c r="O130" s="433"/>
      <c r="P130" s="433"/>
      <c r="Q130" s="433"/>
      <c r="R130" s="433"/>
      <c r="S130" s="433"/>
      <c r="T130" s="433"/>
    </row>
    <row r="131" spans="2:20">
      <c r="B131" s="433"/>
      <c r="C131" s="433"/>
      <c r="D131" s="433"/>
      <c r="E131" s="433"/>
      <c r="F131" s="433"/>
      <c r="G131" s="433"/>
      <c r="H131" s="433"/>
      <c r="I131" s="433"/>
      <c r="J131" s="433"/>
      <c r="K131" s="433"/>
      <c r="L131" s="433"/>
      <c r="M131" s="433"/>
      <c r="N131" s="433"/>
      <c r="O131" s="433"/>
      <c r="P131" s="433"/>
      <c r="Q131" s="433"/>
      <c r="R131" s="433"/>
      <c r="S131" s="433"/>
      <c r="T131" s="433"/>
    </row>
    <row r="132" spans="2:20">
      <c r="B132" s="433"/>
      <c r="C132" s="433"/>
      <c r="D132" s="433"/>
      <c r="E132" s="433"/>
      <c r="F132" s="433"/>
      <c r="G132" s="433"/>
      <c r="H132" s="433"/>
      <c r="I132" s="433"/>
      <c r="J132" s="433"/>
      <c r="K132" s="433"/>
      <c r="L132" s="433"/>
      <c r="M132" s="433"/>
      <c r="N132" s="433"/>
      <c r="O132" s="433"/>
      <c r="P132" s="433"/>
      <c r="Q132" s="433"/>
      <c r="R132" s="433"/>
      <c r="S132" s="433"/>
      <c r="T132" s="433"/>
    </row>
    <row r="133" spans="2:20">
      <c r="B133" s="433"/>
      <c r="C133" s="433"/>
      <c r="D133" s="433"/>
      <c r="E133" s="433"/>
      <c r="F133" s="433"/>
      <c r="G133" s="433"/>
      <c r="H133" s="433"/>
      <c r="I133" s="433"/>
      <c r="J133" s="433"/>
      <c r="K133" s="433"/>
      <c r="L133" s="433"/>
      <c r="M133" s="433"/>
      <c r="N133" s="433"/>
      <c r="O133" s="433"/>
      <c r="P133" s="433"/>
      <c r="Q133" s="433"/>
      <c r="R133" s="433"/>
      <c r="S133" s="433"/>
      <c r="T133" s="433"/>
    </row>
    <row r="134" spans="2:20">
      <c r="B134" s="433"/>
      <c r="C134" s="433"/>
      <c r="D134" s="433"/>
      <c r="E134" s="433"/>
      <c r="F134" s="433"/>
      <c r="G134" s="433"/>
      <c r="H134" s="433"/>
      <c r="I134" s="433"/>
      <c r="J134" s="433"/>
      <c r="K134" s="433"/>
      <c r="L134" s="433"/>
      <c r="M134" s="433"/>
      <c r="N134" s="433"/>
      <c r="O134" s="433"/>
      <c r="P134" s="433"/>
      <c r="Q134" s="433"/>
      <c r="R134" s="433"/>
      <c r="S134" s="433"/>
      <c r="T134" s="433"/>
    </row>
    <row r="135" spans="2:20">
      <c r="B135" s="433"/>
      <c r="C135" s="433"/>
      <c r="D135" s="433"/>
      <c r="E135" s="433"/>
      <c r="F135" s="433"/>
      <c r="G135" s="433"/>
      <c r="H135" s="433"/>
      <c r="I135" s="433"/>
      <c r="J135" s="433"/>
      <c r="K135" s="433"/>
      <c r="L135" s="433"/>
      <c r="M135" s="433"/>
      <c r="N135" s="433"/>
      <c r="O135" s="433"/>
      <c r="P135" s="433"/>
      <c r="Q135" s="433"/>
      <c r="R135" s="433"/>
      <c r="S135" s="433"/>
      <c r="T135" s="433"/>
    </row>
    <row r="136" spans="2:20">
      <c r="B136" s="433"/>
      <c r="C136" s="433"/>
      <c r="D136" s="433"/>
      <c r="E136" s="433"/>
      <c r="F136" s="433"/>
      <c r="G136" s="433"/>
      <c r="H136" s="433"/>
      <c r="I136" s="433"/>
      <c r="J136" s="433"/>
      <c r="K136" s="433"/>
      <c r="L136" s="433"/>
      <c r="M136" s="433"/>
      <c r="N136" s="433"/>
      <c r="O136" s="433"/>
      <c r="P136" s="433"/>
      <c r="Q136" s="433"/>
      <c r="R136" s="433"/>
      <c r="S136" s="433"/>
      <c r="T136" s="433"/>
    </row>
    <row r="137" spans="2:20">
      <c r="B137" s="433"/>
      <c r="C137" s="433"/>
      <c r="D137" s="433"/>
      <c r="E137" s="433"/>
      <c r="F137" s="433"/>
      <c r="G137" s="433"/>
      <c r="H137" s="433"/>
      <c r="I137" s="433"/>
      <c r="J137" s="433"/>
      <c r="K137" s="433"/>
      <c r="L137" s="433"/>
      <c r="M137" s="433"/>
      <c r="N137" s="433"/>
      <c r="O137" s="433"/>
      <c r="P137" s="433"/>
      <c r="Q137" s="433"/>
      <c r="R137" s="433"/>
      <c r="S137" s="433"/>
      <c r="T137" s="433"/>
    </row>
    <row r="138" spans="2:20">
      <c r="B138" s="433"/>
      <c r="C138" s="433"/>
      <c r="D138" s="433"/>
      <c r="E138" s="433"/>
      <c r="F138" s="433"/>
      <c r="G138" s="433"/>
      <c r="H138" s="433"/>
      <c r="I138" s="433"/>
      <c r="J138" s="433"/>
      <c r="K138" s="433"/>
      <c r="L138" s="433"/>
      <c r="M138" s="433"/>
      <c r="N138" s="433"/>
      <c r="O138" s="433"/>
      <c r="P138" s="433"/>
      <c r="Q138" s="433"/>
      <c r="R138" s="433"/>
      <c r="S138" s="433"/>
      <c r="T138" s="433"/>
    </row>
    <row r="139" spans="2:20">
      <c r="B139" s="433"/>
      <c r="C139" s="433"/>
      <c r="D139" s="433"/>
      <c r="E139" s="433"/>
      <c r="F139" s="433"/>
      <c r="G139" s="433"/>
      <c r="H139" s="433"/>
      <c r="I139" s="433"/>
      <c r="J139" s="433"/>
      <c r="K139" s="433"/>
      <c r="L139" s="433"/>
      <c r="M139" s="433"/>
      <c r="N139" s="433"/>
      <c r="O139" s="433"/>
      <c r="P139" s="433"/>
      <c r="Q139" s="433"/>
      <c r="R139" s="433"/>
      <c r="S139" s="433"/>
      <c r="T139" s="433"/>
    </row>
    <row r="140" spans="2:20">
      <c r="B140" s="433"/>
      <c r="C140" s="433"/>
      <c r="D140" s="433"/>
      <c r="E140" s="433"/>
      <c r="F140" s="433"/>
      <c r="G140" s="433"/>
      <c r="H140" s="433"/>
      <c r="I140" s="433"/>
      <c r="J140" s="433"/>
      <c r="K140" s="433"/>
      <c r="L140" s="433"/>
      <c r="M140" s="433"/>
      <c r="N140" s="433"/>
      <c r="O140" s="433"/>
      <c r="P140" s="433"/>
      <c r="Q140" s="433"/>
      <c r="R140" s="433"/>
      <c r="S140" s="433"/>
      <c r="T140" s="433"/>
    </row>
    <row r="141" spans="2:20">
      <c r="B141" s="433"/>
      <c r="C141" s="433"/>
      <c r="D141" s="433"/>
      <c r="E141" s="433"/>
      <c r="F141" s="433"/>
      <c r="G141" s="433"/>
      <c r="H141" s="433"/>
      <c r="I141" s="433"/>
      <c r="J141" s="433"/>
      <c r="K141" s="433"/>
      <c r="L141" s="433"/>
      <c r="M141" s="433"/>
      <c r="N141" s="433"/>
      <c r="O141" s="433"/>
      <c r="P141" s="433"/>
      <c r="Q141" s="433"/>
      <c r="R141" s="433"/>
      <c r="S141" s="433"/>
      <c r="T141" s="433"/>
    </row>
    <row r="142" spans="2:20">
      <c r="B142" s="433"/>
      <c r="C142" s="433"/>
      <c r="D142" s="433"/>
      <c r="E142" s="433"/>
      <c r="F142" s="433"/>
      <c r="G142" s="433"/>
      <c r="H142" s="433"/>
      <c r="I142" s="433"/>
      <c r="J142" s="433"/>
      <c r="K142" s="433"/>
      <c r="L142" s="433"/>
      <c r="M142" s="433"/>
      <c r="N142" s="433"/>
      <c r="O142" s="433"/>
      <c r="P142" s="433"/>
      <c r="Q142" s="433"/>
      <c r="R142" s="433"/>
      <c r="S142" s="433"/>
      <c r="T142" s="433"/>
    </row>
    <row r="143" spans="2:20">
      <c r="B143" s="433"/>
      <c r="C143" s="433"/>
      <c r="D143" s="433"/>
      <c r="E143" s="433"/>
      <c r="F143" s="433"/>
      <c r="G143" s="433"/>
      <c r="H143" s="433"/>
      <c r="I143" s="433"/>
      <c r="J143" s="433"/>
      <c r="K143" s="433"/>
      <c r="L143" s="433"/>
      <c r="M143" s="433"/>
      <c r="N143" s="433"/>
      <c r="O143" s="433"/>
      <c r="P143" s="433"/>
      <c r="Q143" s="433"/>
      <c r="R143" s="433"/>
      <c r="S143" s="433"/>
      <c r="T143" s="433"/>
    </row>
    <row r="144" spans="2:20">
      <c r="B144" s="433"/>
      <c r="C144" s="433"/>
      <c r="D144" s="433"/>
      <c r="E144" s="433"/>
      <c r="F144" s="433"/>
      <c r="G144" s="433"/>
      <c r="H144" s="433"/>
      <c r="I144" s="433"/>
      <c r="J144" s="433"/>
      <c r="K144" s="433"/>
      <c r="L144" s="433"/>
      <c r="M144" s="433"/>
      <c r="N144" s="433"/>
      <c r="O144" s="433"/>
      <c r="P144" s="433"/>
      <c r="Q144" s="433"/>
      <c r="R144" s="433"/>
      <c r="S144" s="433"/>
      <c r="T144" s="433"/>
    </row>
    <row r="145" spans="2:20">
      <c r="B145" s="433"/>
      <c r="C145" s="433"/>
      <c r="D145" s="433"/>
      <c r="E145" s="433"/>
      <c r="F145" s="433"/>
      <c r="G145" s="433"/>
      <c r="H145" s="433"/>
      <c r="I145" s="433"/>
      <c r="J145" s="433"/>
      <c r="K145" s="433"/>
      <c r="L145" s="433"/>
      <c r="M145" s="433"/>
      <c r="N145" s="433"/>
      <c r="O145" s="433"/>
      <c r="P145" s="433"/>
      <c r="Q145" s="433"/>
      <c r="R145" s="433"/>
      <c r="S145" s="433"/>
      <c r="T145" s="433"/>
    </row>
    <row r="146" spans="2:20">
      <c r="B146" s="433"/>
      <c r="C146" s="433"/>
      <c r="D146" s="433"/>
      <c r="E146" s="433"/>
      <c r="F146" s="433"/>
      <c r="G146" s="433"/>
      <c r="H146" s="433"/>
      <c r="I146" s="433"/>
      <c r="J146" s="433"/>
      <c r="K146" s="433"/>
      <c r="L146" s="433"/>
      <c r="M146" s="433"/>
      <c r="N146" s="433"/>
      <c r="O146" s="433"/>
      <c r="P146" s="433"/>
      <c r="Q146" s="433"/>
      <c r="R146" s="433"/>
      <c r="S146" s="433"/>
      <c r="T146" s="433"/>
    </row>
    <row r="147" spans="2:20"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433"/>
      <c r="Q147" s="433"/>
      <c r="R147" s="433"/>
      <c r="S147" s="433"/>
      <c r="T147" s="433"/>
    </row>
    <row r="148" spans="2:20">
      <c r="B148" s="433"/>
      <c r="C148" s="433"/>
      <c r="D148" s="433"/>
      <c r="E148" s="433"/>
      <c r="F148" s="433"/>
      <c r="G148" s="433"/>
      <c r="H148" s="433"/>
      <c r="I148" s="433"/>
      <c r="J148" s="433"/>
      <c r="K148" s="433"/>
      <c r="L148" s="433"/>
      <c r="M148" s="433"/>
      <c r="N148" s="433"/>
      <c r="O148" s="433"/>
      <c r="P148" s="433"/>
      <c r="Q148" s="433"/>
      <c r="R148" s="433"/>
      <c r="S148" s="433"/>
      <c r="T148" s="433"/>
    </row>
    <row r="149" spans="2:20">
      <c r="B149" s="433"/>
      <c r="C149" s="433"/>
      <c r="D149" s="433"/>
      <c r="E149" s="433"/>
      <c r="F149" s="433"/>
      <c r="G149" s="433"/>
      <c r="H149" s="433"/>
      <c r="I149" s="433"/>
      <c r="J149" s="433"/>
      <c r="K149" s="433"/>
      <c r="L149" s="433"/>
      <c r="M149" s="433"/>
      <c r="N149" s="433"/>
      <c r="O149" s="433"/>
      <c r="P149" s="433"/>
      <c r="Q149" s="433"/>
      <c r="R149" s="433"/>
      <c r="S149" s="433"/>
      <c r="T149" s="433"/>
    </row>
    <row r="150" spans="2:20">
      <c r="B150" s="433"/>
      <c r="C150" s="433"/>
      <c r="D150" s="433"/>
      <c r="E150" s="433"/>
      <c r="F150" s="433"/>
      <c r="G150" s="433"/>
      <c r="H150" s="433"/>
      <c r="I150" s="433"/>
      <c r="J150" s="433"/>
      <c r="K150" s="433"/>
      <c r="L150" s="433"/>
      <c r="M150" s="433"/>
      <c r="N150" s="433"/>
      <c r="O150" s="433"/>
      <c r="P150" s="433"/>
      <c r="Q150" s="433"/>
      <c r="R150" s="433"/>
      <c r="S150" s="433"/>
      <c r="T150" s="433"/>
    </row>
    <row r="151" spans="2:20">
      <c r="B151" s="433"/>
      <c r="C151" s="433"/>
      <c r="D151" s="433"/>
      <c r="E151" s="433"/>
      <c r="F151" s="433"/>
      <c r="G151" s="433"/>
      <c r="H151" s="433"/>
      <c r="I151" s="433"/>
      <c r="J151" s="433"/>
      <c r="K151" s="433"/>
      <c r="L151" s="433"/>
      <c r="M151" s="433"/>
      <c r="N151" s="433"/>
      <c r="O151" s="433"/>
      <c r="P151" s="433"/>
      <c r="Q151" s="433"/>
      <c r="R151" s="433"/>
      <c r="S151" s="433"/>
      <c r="T151" s="433"/>
    </row>
    <row r="152" spans="2:20">
      <c r="B152" s="433"/>
      <c r="C152" s="433"/>
      <c r="D152" s="433"/>
      <c r="E152" s="433"/>
      <c r="F152" s="433"/>
      <c r="G152" s="433"/>
      <c r="H152" s="433"/>
      <c r="I152" s="433"/>
      <c r="J152" s="433"/>
      <c r="K152" s="433"/>
      <c r="L152" s="433"/>
      <c r="M152" s="433"/>
      <c r="N152" s="433"/>
      <c r="O152" s="433"/>
      <c r="P152" s="433"/>
      <c r="Q152" s="433"/>
      <c r="R152" s="433"/>
      <c r="S152" s="433"/>
      <c r="T152" s="433"/>
    </row>
    <row r="153" spans="2:20">
      <c r="B153" s="433"/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</row>
    <row r="154" spans="2:20">
      <c r="B154" s="433"/>
      <c r="C154" s="433"/>
      <c r="D154" s="433"/>
      <c r="E154" s="433"/>
      <c r="F154" s="433"/>
      <c r="G154" s="433"/>
      <c r="H154" s="433"/>
      <c r="I154" s="433"/>
      <c r="J154" s="433"/>
      <c r="K154" s="433"/>
      <c r="L154" s="433"/>
      <c r="M154" s="433"/>
      <c r="N154" s="433"/>
      <c r="O154" s="433"/>
      <c r="P154" s="433"/>
      <c r="Q154" s="433"/>
      <c r="R154" s="433"/>
      <c r="S154" s="433"/>
      <c r="T154" s="433"/>
    </row>
    <row r="155" spans="2:20">
      <c r="B155" s="433"/>
      <c r="C155" s="433"/>
      <c r="D155" s="433"/>
      <c r="E155" s="433"/>
      <c r="F155" s="433"/>
      <c r="G155" s="433"/>
      <c r="H155" s="433"/>
      <c r="I155" s="433"/>
      <c r="J155" s="433"/>
      <c r="K155" s="433"/>
      <c r="L155" s="433"/>
      <c r="M155" s="433"/>
      <c r="N155" s="433"/>
      <c r="O155" s="433"/>
      <c r="P155" s="433"/>
      <c r="Q155" s="433"/>
      <c r="R155" s="433"/>
      <c r="S155" s="433"/>
      <c r="T155" s="433"/>
    </row>
    <row r="156" spans="2:20">
      <c r="B156" s="433"/>
      <c r="C156" s="433"/>
      <c r="D156" s="433"/>
      <c r="E156" s="433"/>
      <c r="F156" s="433"/>
      <c r="G156" s="433"/>
      <c r="H156" s="433"/>
      <c r="I156" s="433"/>
      <c r="J156" s="433"/>
      <c r="K156" s="433"/>
      <c r="L156" s="433"/>
      <c r="M156" s="433"/>
      <c r="N156" s="433"/>
      <c r="O156" s="433"/>
      <c r="P156" s="433"/>
      <c r="Q156" s="433"/>
      <c r="R156" s="433"/>
      <c r="S156" s="433"/>
      <c r="T156" s="433"/>
    </row>
    <row r="157" spans="2:20">
      <c r="B157" s="433"/>
      <c r="C157" s="433"/>
      <c r="D157" s="433"/>
      <c r="E157" s="433"/>
      <c r="F157" s="433"/>
      <c r="G157" s="433"/>
      <c r="H157" s="433"/>
      <c r="I157" s="433"/>
      <c r="J157" s="433"/>
      <c r="K157" s="433"/>
      <c r="L157" s="433"/>
      <c r="M157" s="433"/>
      <c r="N157" s="433"/>
      <c r="O157" s="433"/>
      <c r="P157" s="433"/>
      <c r="Q157" s="433"/>
      <c r="R157" s="433"/>
      <c r="S157" s="433"/>
      <c r="T157" s="433"/>
    </row>
    <row r="158" spans="2:20">
      <c r="B158" s="433"/>
      <c r="C158" s="433"/>
      <c r="D158" s="433"/>
      <c r="E158" s="433"/>
      <c r="F158" s="433"/>
      <c r="G158" s="433"/>
      <c r="H158" s="433"/>
      <c r="I158" s="433"/>
      <c r="J158" s="433"/>
      <c r="K158" s="433"/>
      <c r="L158" s="433"/>
      <c r="M158" s="433"/>
      <c r="N158" s="433"/>
      <c r="O158" s="433"/>
      <c r="P158" s="433"/>
      <c r="Q158" s="433"/>
      <c r="R158" s="433"/>
      <c r="S158" s="433"/>
      <c r="T158" s="433"/>
    </row>
    <row r="159" spans="2:20">
      <c r="B159" s="433"/>
      <c r="C159" s="433"/>
      <c r="D159" s="433"/>
      <c r="E159" s="433"/>
      <c r="F159" s="433"/>
      <c r="G159" s="433"/>
      <c r="H159" s="433"/>
      <c r="I159" s="433"/>
      <c r="J159" s="433"/>
      <c r="K159" s="433"/>
      <c r="L159" s="433"/>
      <c r="M159" s="433"/>
      <c r="N159" s="433"/>
      <c r="O159" s="433"/>
      <c r="P159" s="433"/>
      <c r="Q159" s="433"/>
      <c r="R159" s="433"/>
      <c r="S159" s="433"/>
      <c r="T159" s="433"/>
    </row>
    <row r="160" spans="2:20">
      <c r="B160" s="433"/>
      <c r="C160" s="433"/>
      <c r="D160" s="433"/>
      <c r="E160" s="433"/>
      <c r="F160" s="433"/>
      <c r="G160" s="433"/>
      <c r="H160" s="433"/>
      <c r="I160" s="433"/>
      <c r="J160" s="433"/>
      <c r="K160" s="433"/>
      <c r="L160" s="433"/>
      <c r="M160" s="433"/>
      <c r="N160" s="433"/>
      <c r="O160" s="433"/>
      <c r="P160" s="433"/>
      <c r="Q160" s="433"/>
      <c r="R160" s="433"/>
      <c r="S160" s="433"/>
      <c r="T160" s="433"/>
    </row>
    <row r="161" spans="2:20">
      <c r="B161" s="433"/>
      <c r="C161" s="433"/>
      <c r="D161" s="433"/>
      <c r="E161" s="433"/>
      <c r="F161" s="433"/>
      <c r="G161" s="433"/>
      <c r="H161" s="433"/>
      <c r="I161" s="433"/>
      <c r="J161" s="433"/>
      <c r="K161" s="433"/>
      <c r="L161" s="433"/>
      <c r="M161" s="433"/>
      <c r="N161" s="433"/>
      <c r="O161" s="433"/>
      <c r="P161" s="433"/>
      <c r="Q161" s="433"/>
      <c r="R161" s="433"/>
      <c r="S161" s="433"/>
      <c r="T161" s="433"/>
    </row>
    <row r="162" spans="2:20">
      <c r="B162" s="433"/>
      <c r="C162" s="433"/>
      <c r="D162" s="433"/>
      <c r="E162" s="433"/>
      <c r="F162" s="433"/>
      <c r="G162" s="433"/>
      <c r="H162" s="433"/>
      <c r="I162" s="433"/>
      <c r="J162" s="433"/>
      <c r="K162" s="433"/>
      <c r="L162" s="433"/>
      <c r="M162" s="433"/>
      <c r="N162" s="433"/>
      <c r="O162" s="433"/>
      <c r="P162" s="433"/>
      <c r="Q162" s="433"/>
      <c r="R162" s="433"/>
      <c r="S162" s="433"/>
      <c r="T162" s="433"/>
    </row>
    <row r="163" spans="2:20">
      <c r="B163" s="433"/>
      <c r="C163" s="433"/>
      <c r="D163" s="433"/>
      <c r="E163" s="433"/>
      <c r="F163" s="433"/>
      <c r="G163" s="433"/>
      <c r="H163" s="433"/>
      <c r="I163" s="433"/>
      <c r="J163" s="433"/>
      <c r="K163" s="433"/>
      <c r="L163" s="433"/>
      <c r="M163" s="433"/>
      <c r="N163" s="433"/>
      <c r="O163" s="433"/>
      <c r="P163" s="433"/>
      <c r="Q163" s="433"/>
      <c r="R163" s="433"/>
      <c r="S163" s="433"/>
      <c r="T163" s="433"/>
    </row>
    <row r="164" spans="2:20"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433"/>
      <c r="N164" s="433"/>
      <c r="O164" s="433"/>
      <c r="P164" s="433"/>
      <c r="Q164" s="433"/>
      <c r="R164" s="433"/>
      <c r="S164" s="433"/>
      <c r="T164" s="433"/>
    </row>
    <row r="165" spans="2:20">
      <c r="B165" s="433"/>
      <c r="C165" s="433"/>
      <c r="D165" s="433"/>
      <c r="E165" s="433"/>
      <c r="F165" s="433"/>
      <c r="G165" s="433"/>
      <c r="H165" s="433"/>
      <c r="I165" s="433"/>
      <c r="J165" s="433"/>
      <c r="K165" s="433"/>
      <c r="L165" s="433"/>
      <c r="M165" s="433"/>
      <c r="N165" s="433"/>
      <c r="O165" s="433"/>
      <c r="P165" s="433"/>
      <c r="Q165" s="433"/>
      <c r="R165" s="433"/>
      <c r="S165" s="433"/>
      <c r="T165" s="433"/>
    </row>
  </sheetData>
  <mergeCells count="92">
    <mergeCell ref="B100:J100"/>
    <mergeCell ref="B80:J80"/>
    <mergeCell ref="B45:J45"/>
    <mergeCell ref="L90:M90"/>
    <mergeCell ref="L94:T94"/>
    <mergeCell ref="L96:M96"/>
    <mergeCell ref="L97:M97"/>
    <mergeCell ref="L73:T73"/>
    <mergeCell ref="L80:T80"/>
    <mergeCell ref="L82:M82"/>
    <mergeCell ref="L83:M83"/>
    <mergeCell ref="L87:T87"/>
    <mergeCell ref="L89:M89"/>
    <mergeCell ref="L66:T66"/>
    <mergeCell ref="L54:M54"/>
    <mergeCell ref="L55:M55"/>
    <mergeCell ref="L56:M56"/>
    <mergeCell ref="L59:T59"/>
    <mergeCell ref="L45:T45"/>
    <mergeCell ref="L47:M47"/>
    <mergeCell ref="L48:M48"/>
    <mergeCell ref="L49:M49"/>
    <mergeCell ref="L52:T52"/>
    <mergeCell ref="B90:C90"/>
    <mergeCell ref="B94:J94"/>
    <mergeCell ref="B96:C96"/>
    <mergeCell ref="B97:C97"/>
    <mergeCell ref="B82:C82"/>
    <mergeCell ref="B83:C83"/>
    <mergeCell ref="B87:J87"/>
    <mergeCell ref="B89:C89"/>
    <mergeCell ref="L69:M69"/>
    <mergeCell ref="B73:J73"/>
    <mergeCell ref="B75:C75"/>
    <mergeCell ref="B76:C76"/>
    <mergeCell ref="L75:M75"/>
    <mergeCell ref="L76:M76"/>
    <mergeCell ref="B59:J59"/>
    <mergeCell ref="B61:C61"/>
    <mergeCell ref="B62:C62"/>
    <mergeCell ref="L61:M61"/>
    <mergeCell ref="L62:M62"/>
    <mergeCell ref="B42:C42"/>
    <mergeCell ref="B31:J31"/>
    <mergeCell ref="L31:T31"/>
    <mergeCell ref="B32:C32"/>
    <mergeCell ref="L32:M32"/>
    <mergeCell ref="B33:C33"/>
    <mergeCell ref="L33:M33"/>
    <mergeCell ref="B35:C35"/>
    <mergeCell ref="L35:M35"/>
    <mergeCell ref="B38:J38"/>
    <mergeCell ref="B40:C40"/>
    <mergeCell ref="B41:C41"/>
    <mergeCell ref="L42:M42"/>
    <mergeCell ref="L38:T38"/>
    <mergeCell ref="L40:M40"/>
    <mergeCell ref="L41:M41"/>
    <mergeCell ref="B55:C55"/>
    <mergeCell ref="B56:C56"/>
    <mergeCell ref="B47:C47"/>
    <mergeCell ref="B48:C48"/>
    <mergeCell ref="B49:C49"/>
    <mergeCell ref="B52:J52"/>
    <mergeCell ref="B54:C54"/>
    <mergeCell ref="B98:C98"/>
    <mergeCell ref="L63:M63"/>
    <mergeCell ref="L84:M84"/>
    <mergeCell ref="L70:M70"/>
    <mergeCell ref="L77:M77"/>
    <mergeCell ref="L91:M91"/>
    <mergeCell ref="L98:M98"/>
    <mergeCell ref="B63:C63"/>
    <mergeCell ref="B70:C70"/>
    <mergeCell ref="B77:C77"/>
    <mergeCell ref="B84:C84"/>
    <mergeCell ref="B91:C91"/>
    <mergeCell ref="B66:J66"/>
    <mergeCell ref="B68:C68"/>
    <mergeCell ref="B69:C69"/>
    <mergeCell ref="L68:M68"/>
    <mergeCell ref="B110:C110"/>
    <mergeCell ref="B114:C114"/>
    <mergeCell ref="B115:C115"/>
    <mergeCell ref="B116:C116"/>
    <mergeCell ref="B112:J112"/>
    <mergeCell ref="B102:C102"/>
    <mergeCell ref="B103:C103"/>
    <mergeCell ref="B104:C104"/>
    <mergeCell ref="B108:C108"/>
    <mergeCell ref="B109:C109"/>
    <mergeCell ref="B106:J106"/>
  </mergeCells>
  <dataValidations count="1">
    <dataValidation type="list" allowBlank="1" showInputMessage="1" showErrorMessage="1" sqref="D26 I3 D8:D21" xr:uid="{354941C3-A61C-4949-AD7A-6FDCCAD6EF31}">
      <formula1>"Y, N"</formula1>
    </dataValidation>
  </dataValidations>
  <pageMargins left="0.7" right="0.7" top="0.75" bottom="0.75" header="0.3" footer="0.3"/>
  <pageSetup orientation="portrait" r:id="rId1"/>
  <headerFooter>
    <oddFooter>&amp;C&amp;1#&amp;"Calibri"&amp;10&amp;K000000Internal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79BB42E-AD85-4A2B-9997-07E27F992333}">
          <x14:formula1>
            <xm:f>'Res Bill Impact'!$B$38:$B$48</xm:f>
          </x14:formula1>
          <xm:sqref>D4</xm:sqref>
        </x14:dataValidation>
        <x14:dataValidation type="list" allowBlank="1" showInputMessage="1" showErrorMessage="1" xr:uid="{6CEA4254-2AB3-4A10-98BB-1E095F347CB6}">
          <x14:formula1>
            <xm:f>'Incremental Rev Req'!$S$9:$V$9</xm:f>
          </x14:formula1>
          <xm:sqref>D3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69D28-87E3-445F-89CF-C3F304F54B9A}">
  <sheetPr codeName="Sheet1">
    <pageSetUpPr fitToPage="1"/>
  </sheetPr>
  <dimension ref="A1:Z161"/>
  <sheetViews>
    <sheetView zoomScale="90" zoomScaleNormal="90" workbookViewId="0">
      <pane xSplit="1" ySplit="7" topLeftCell="B108" activePane="bottomRight" state="frozen"/>
      <selection pane="topRight" activeCell="B1" sqref="B1"/>
      <selection pane="bottomLeft" activeCell="A8" sqref="A8"/>
      <selection pane="bottomRight" activeCell="H130" sqref="A125:H130"/>
    </sheetView>
  </sheetViews>
  <sheetFormatPr defaultColWidth="9.140625" defaultRowHeight="15" outlineLevelCol="2"/>
  <cols>
    <col min="1" max="1" width="60.140625" customWidth="1"/>
    <col min="2" max="4" width="41.42578125" customWidth="1" outlineLevel="1"/>
    <col min="5" max="5" width="43.85546875" customWidth="1" outlineLevel="1"/>
    <col min="6" max="7" width="46.42578125" customWidth="1" outlineLevel="1"/>
    <col min="8" max="9" width="46.42578125" customWidth="1"/>
    <col min="10" max="10" width="16.28515625" style="39" hidden="1" customWidth="1" outlineLevel="2"/>
    <col min="11" max="14" width="16" style="39" hidden="1" customWidth="1" outlineLevel="2"/>
    <col min="15" max="15" width="19.7109375" style="39" hidden="1" customWidth="1" outlineLevel="2"/>
    <col min="16" max="16" width="19.7109375" style="39" customWidth="1" collapsed="1"/>
    <col min="17" max="17" width="19.7109375" style="39" customWidth="1"/>
    <col min="18" max="18" width="45.85546875" customWidth="1"/>
    <col min="19" max="19" width="19.85546875" customWidth="1"/>
    <col min="20" max="20" width="20.42578125" customWidth="1"/>
    <col min="21" max="21" width="25.7109375" bestFit="1" customWidth="1"/>
    <col min="22" max="22" width="19.5703125" bestFit="1" customWidth="1"/>
    <col min="23" max="23" width="20.140625" bestFit="1" customWidth="1"/>
    <col min="24" max="24" width="19.85546875" customWidth="1"/>
    <col min="26" max="26" width="11.28515625" bestFit="1" customWidth="1"/>
  </cols>
  <sheetData>
    <row r="1" spans="1:26">
      <c r="O1"/>
      <c r="P1"/>
      <c r="Q1" s="176"/>
    </row>
    <row r="2" spans="1:26">
      <c r="A2" t="s">
        <v>533</v>
      </c>
      <c r="O2"/>
      <c r="P2"/>
      <c r="Q2"/>
    </row>
    <row r="3" spans="1:26">
      <c r="A3" t="s">
        <v>535</v>
      </c>
      <c r="O3"/>
      <c r="P3"/>
      <c r="Q3"/>
    </row>
    <row r="4" spans="1:26">
      <c r="O4"/>
      <c r="P4"/>
      <c r="Q4"/>
    </row>
    <row r="5" spans="1:26">
      <c r="A5" s="41"/>
      <c r="B5" s="236" t="s">
        <v>422</v>
      </c>
      <c r="C5" s="236" t="s">
        <v>424</v>
      </c>
      <c r="D5" s="236" t="s">
        <v>471</v>
      </c>
      <c r="E5" s="236" t="s">
        <v>481</v>
      </c>
      <c r="F5" s="236" t="s">
        <v>493</v>
      </c>
      <c r="G5" s="236" t="s">
        <v>504</v>
      </c>
      <c r="H5" s="236" t="s">
        <v>528</v>
      </c>
      <c r="I5" s="236" t="s">
        <v>534</v>
      </c>
      <c r="J5" s="236" t="s">
        <v>422</v>
      </c>
      <c r="K5" s="237" t="s">
        <v>424</v>
      </c>
      <c r="L5" s="236" t="s">
        <v>471</v>
      </c>
      <c r="M5" s="236" t="s">
        <v>481</v>
      </c>
      <c r="N5" s="236" t="s">
        <v>493</v>
      </c>
      <c r="O5" s="236" t="s">
        <v>504</v>
      </c>
      <c r="P5" s="236" t="s">
        <v>528</v>
      </c>
      <c r="Q5" s="236" t="s">
        <v>534</v>
      </c>
    </row>
    <row r="6" spans="1:26" ht="15.75">
      <c r="B6" s="43" t="s">
        <v>423</v>
      </c>
      <c r="C6" s="43" t="s">
        <v>458</v>
      </c>
      <c r="D6" s="43" t="s">
        <v>472</v>
      </c>
      <c r="E6" s="43" t="s">
        <v>487</v>
      </c>
      <c r="F6" s="43" t="s">
        <v>494</v>
      </c>
      <c r="G6" s="43" t="s">
        <v>505</v>
      </c>
      <c r="H6" s="43" t="s">
        <v>531</v>
      </c>
      <c r="I6" s="326" t="s">
        <v>595</v>
      </c>
      <c r="J6" s="238" t="str">
        <f>B6</f>
        <v>7116-E</v>
      </c>
      <c r="K6" s="238" t="str">
        <f>C6</f>
        <v>7191-E</v>
      </c>
      <c r="L6" s="39" t="s">
        <v>472</v>
      </c>
      <c r="M6" s="43" t="s">
        <v>487</v>
      </c>
      <c r="N6" s="43" t="s">
        <v>494</v>
      </c>
      <c r="O6" s="43" t="s">
        <v>505</v>
      </c>
      <c r="P6" s="43" t="s">
        <v>531</v>
      </c>
      <c r="Q6" s="326" t="s">
        <v>595</v>
      </c>
      <c r="U6" s="140"/>
    </row>
    <row r="7" spans="1:26" ht="28.5" customHeight="1">
      <c r="A7" s="324" t="s">
        <v>0</v>
      </c>
      <c r="B7" s="369"/>
      <c r="C7" s="369"/>
      <c r="D7" s="239"/>
      <c r="E7" s="239"/>
      <c r="F7" s="239"/>
      <c r="G7" s="239"/>
      <c r="H7" s="239"/>
      <c r="I7" s="239"/>
      <c r="J7" s="369"/>
      <c r="K7" s="370"/>
      <c r="L7" s="240"/>
      <c r="M7" s="240"/>
      <c r="N7" s="240"/>
      <c r="O7" s="240"/>
      <c r="P7" s="240"/>
      <c r="Q7" s="240"/>
      <c r="R7" s="330" t="s">
        <v>1</v>
      </c>
      <c r="S7" s="330" t="s">
        <v>128</v>
      </c>
    </row>
    <row r="8" spans="1:26">
      <c r="A8" s="41" t="s">
        <v>2</v>
      </c>
      <c r="G8" s="38"/>
      <c r="H8" s="38"/>
      <c r="I8" s="38"/>
      <c r="U8" s="140"/>
    </row>
    <row r="9" spans="1:26">
      <c r="A9" t="s">
        <v>150</v>
      </c>
      <c r="B9" s="38" t="s">
        <v>406</v>
      </c>
      <c r="C9" s="38" t="str">
        <f t="shared" ref="C9:C32" si="0">B9</f>
        <v>D.23-11-069</v>
      </c>
      <c r="D9" s="38" t="str">
        <f t="shared" ref="D9:D32" si="1">B9</f>
        <v>D.23-11-069</v>
      </c>
      <c r="E9" s="38" t="str">
        <f t="shared" ref="E9:E32" si="2">C9</f>
        <v>D.23-11-069</v>
      </c>
      <c r="F9" s="38" t="str">
        <f t="shared" ref="F9:G28" si="3">E9</f>
        <v>D.23-11-069</v>
      </c>
      <c r="G9" s="38" t="str">
        <f t="shared" si="3"/>
        <v>D.23-11-069</v>
      </c>
      <c r="H9" s="38" t="s">
        <v>406</v>
      </c>
      <c r="I9" s="38" t="str">
        <f>H9</f>
        <v>D.23-11-069</v>
      </c>
      <c r="J9" s="176">
        <f>'[20]Table 2 for AL'!$E$7/1000-J10</f>
        <v>7331840.8000878887</v>
      </c>
      <c r="K9" s="176">
        <f t="shared" ref="K9:O16" si="4">J9</f>
        <v>7331840.8000878887</v>
      </c>
      <c r="L9" s="176">
        <f t="shared" si="4"/>
        <v>7331840.8000878887</v>
      </c>
      <c r="M9" s="176">
        <f t="shared" si="4"/>
        <v>7331840.8000878887</v>
      </c>
      <c r="N9" s="176">
        <f t="shared" si="4"/>
        <v>7331840.8000878887</v>
      </c>
      <c r="O9" s="176">
        <f t="shared" si="4"/>
        <v>7331840.8000878887</v>
      </c>
      <c r="P9" s="176">
        <f>'[21]Table 2 for AL 2024'!$E$7/1000-P10</f>
        <v>6884278.1674621208</v>
      </c>
      <c r="Q9" s="176">
        <f t="shared" ref="Q9:Q31" si="5">P9</f>
        <v>6884278.1674621208</v>
      </c>
      <c r="R9" t="s">
        <v>5</v>
      </c>
      <c r="S9" t="str">
        <f t="shared" ref="S9:S48" si="6">IF(RIGHT(A9,1)="*","Y","N")</f>
        <v>N</v>
      </c>
      <c r="U9" s="141"/>
      <c r="X9" s="241"/>
    </row>
    <row r="10" spans="1:26">
      <c r="A10" t="s">
        <v>316</v>
      </c>
      <c r="B10" s="38" t="s">
        <v>406</v>
      </c>
      <c r="C10" s="38" t="str">
        <f t="shared" si="0"/>
        <v>D.23-11-069</v>
      </c>
      <c r="D10" s="38" t="str">
        <f t="shared" si="1"/>
        <v>D.23-11-069</v>
      </c>
      <c r="E10" s="38" t="str">
        <f t="shared" si="2"/>
        <v>D.23-11-069</v>
      </c>
      <c r="F10" s="38" t="str">
        <f t="shared" si="3"/>
        <v>D.23-11-069</v>
      </c>
      <c r="G10" s="38" t="str">
        <f t="shared" si="3"/>
        <v>D.23-11-069</v>
      </c>
      <c r="H10" s="38" t="s">
        <v>406</v>
      </c>
      <c r="I10" s="38" t="str">
        <f>H10</f>
        <v>D.23-11-069</v>
      </c>
      <c r="J10" s="176">
        <f>'[20]Table 2 for AL'!$E$50/1000</f>
        <v>904.68382282581786</v>
      </c>
      <c r="K10" s="176">
        <f t="shared" si="4"/>
        <v>904.68382282581786</v>
      </c>
      <c r="L10" s="176">
        <f t="shared" si="4"/>
        <v>904.68382282581786</v>
      </c>
      <c r="M10" s="176">
        <f t="shared" si="4"/>
        <v>904.68382282581786</v>
      </c>
      <c r="N10" s="176">
        <f t="shared" si="4"/>
        <v>904.68382282581786</v>
      </c>
      <c r="O10" s="176">
        <f t="shared" si="4"/>
        <v>904.68382282581786</v>
      </c>
      <c r="P10" s="176">
        <f>'[22]2025_Wildfire Mitigation'!$D$3/1000</f>
        <v>978572.41428428795</v>
      </c>
      <c r="Q10" s="176">
        <f t="shared" si="5"/>
        <v>978572.41428428795</v>
      </c>
      <c r="R10" t="s">
        <v>309</v>
      </c>
      <c r="S10" t="str">
        <f t="shared" si="6"/>
        <v>N</v>
      </c>
      <c r="U10" s="141"/>
      <c r="X10" s="241"/>
    </row>
    <row r="11" spans="1:26">
      <c r="A11" t="s">
        <v>151</v>
      </c>
      <c r="B11" t="s">
        <v>116</v>
      </c>
      <c r="C11" s="38" t="str">
        <f t="shared" si="0"/>
        <v>Preliminary Statement  CZ</v>
      </c>
      <c r="D11" s="38" t="str">
        <f t="shared" si="1"/>
        <v>Preliminary Statement  CZ</v>
      </c>
      <c r="E11" s="38" t="str">
        <f t="shared" si="2"/>
        <v>Preliminary Statement  CZ</v>
      </c>
      <c r="F11" s="38" t="str">
        <f t="shared" si="3"/>
        <v>Preliminary Statement  CZ</v>
      </c>
      <c r="G11" s="38" t="str">
        <f t="shared" si="3"/>
        <v>Preliminary Statement  CZ</v>
      </c>
      <c r="H11" s="38" t="s">
        <v>116</v>
      </c>
      <c r="I11" s="327" t="s">
        <v>406</v>
      </c>
      <c r="J11" s="176">
        <f>'[20]Table 2 for AL'!$G$7/1000</f>
        <v>882975.70770475338</v>
      </c>
      <c r="K11" s="176">
        <f t="shared" si="4"/>
        <v>882975.70770475338</v>
      </c>
      <c r="L11" s="176">
        <f t="shared" si="4"/>
        <v>882975.70770475338</v>
      </c>
      <c r="M11" s="176">
        <f t="shared" si="4"/>
        <v>882975.70770475338</v>
      </c>
      <c r="N11" s="176">
        <f t="shared" si="4"/>
        <v>882975.70770475338</v>
      </c>
      <c r="O11" s="176">
        <f t="shared" si="4"/>
        <v>882975.70770475338</v>
      </c>
      <c r="P11" s="176">
        <f>'[21]Table 2 for AL 2024'!$G$7/1000</f>
        <v>1523645.7921620212</v>
      </c>
      <c r="Q11" s="176">
        <f t="shared" si="5"/>
        <v>1523645.7921620212</v>
      </c>
      <c r="R11" t="s">
        <v>5</v>
      </c>
      <c r="S11" t="str">
        <f t="shared" si="6"/>
        <v>Y</v>
      </c>
      <c r="U11" s="140"/>
      <c r="X11" s="241"/>
    </row>
    <row r="12" spans="1:26">
      <c r="A12" t="s">
        <v>425</v>
      </c>
      <c r="B12" s="38" t="s">
        <v>406</v>
      </c>
      <c r="C12" s="38" t="str">
        <f t="shared" si="0"/>
        <v>D.23-11-069</v>
      </c>
      <c r="D12" s="38" t="str">
        <f t="shared" si="1"/>
        <v>D.23-11-069</v>
      </c>
      <c r="E12" s="38" t="str">
        <f t="shared" si="2"/>
        <v>D.23-11-069</v>
      </c>
      <c r="F12" s="38" t="str">
        <f t="shared" si="3"/>
        <v>D.23-11-069</v>
      </c>
      <c r="G12" s="38" t="str">
        <f t="shared" si="3"/>
        <v>D.23-11-069</v>
      </c>
      <c r="H12" s="38" t="s">
        <v>406</v>
      </c>
      <c r="I12" s="38" t="str">
        <f t="shared" ref="I12:I31" si="7">H12</f>
        <v>D.23-11-069</v>
      </c>
      <c r="J12" s="176">
        <f>'[20]Table 2 for AL'!$E$8/1000</f>
        <v>872096.71037771134</v>
      </c>
      <c r="K12" s="176">
        <f t="shared" si="4"/>
        <v>872096.71037771134</v>
      </c>
      <c r="L12" s="176">
        <f t="shared" si="4"/>
        <v>872096.71037771134</v>
      </c>
      <c r="M12" s="176">
        <f t="shared" si="4"/>
        <v>872096.71037771134</v>
      </c>
      <c r="N12" s="176">
        <f t="shared" si="4"/>
        <v>872096.71037771134</v>
      </c>
      <c r="O12" s="176">
        <f t="shared" si="4"/>
        <v>872096.71037771134</v>
      </c>
      <c r="P12" s="176">
        <f>'[21]Table 2 for AL 2024'!$E$8/1000</f>
        <v>872096.71037771134</v>
      </c>
      <c r="Q12" s="176">
        <f t="shared" si="5"/>
        <v>872096.71037771134</v>
      </c>
      <c r="R12" t="s">
        <v>5</v>
      </c>
      <c r="S12" t="str">
        <f t="shared" si="6"/>
        <v>N</v>
      </c>
      <c r="U12" s="140"/>
      <c r="X12" s="241"/>
    </row>
    <row r="13" spans="1:26">
      <c r="A13" t="s">
        <v>434</v>
      </c>
      <c r="B13" s="38" t="s">
        <v>339</v>
      </c>
      <c r="C13" s="38" t="str">
        <f t="shared" si="0"/>
        <v>D.23-01-005</v>
      </c>
      <c r="D13" s="38" t="str">
        <f t="shared" si="1"/>
        <v>D.23-01-005</v>
      </c>
      <c r="E13" s="38" t="str">
        <f t="shared" si="2"/>
        <v>D.23-01-005</v>
      </c>
      <c r="F13" s="38" t="str">
        <f t="shared" si="3"/>
        <v>D.23-01-005</v>
      </c>
      <c r="G13" s="38" t="str">
        <f t="shared" si="3"/>
        <v>D.23-01-005</v>
      </c>
      <c r="H13" s="38" t="s">
        <v>339</v>
      </c>
      <c r="I13" s="38" t="str">
        <f t="shared" si="7"/>
        <v>D.23-01-005</v>
      </c>
      <c r="J13" s="176">
        <f>'[20]Table 2 for AL'!$E$15/1000</f>
        <v>8928.6850254772435</v>
      </c>
      <c r="K13" s="176">
        <f t="shared" si="4"/>
        <v>8928.6850254772435</v>
      </c>
      <c r="L13" s="176">
        <f t="shared" si="4"/>
        <v>8928.6850254772435</v>
      </c>
      <c r="M13" s="176">
        <f t="shared" si="4"/>
        <v>8928.6850254772435</v>
      </c>
      <c r="N13" s="176">
        <f t="shared" si="4"/>
        <v>8928.6850254772435</v>
      </c>
      <c r="O13" s="176">
        <f t="shared" si="4"/>
        <v>8928.6850254772435</v>
      </c>
      <c r="P13" s="176">
        <f>'[21]Table 2 for AL 2024'!$E$16/1000</f>
        <v>8940.0690988847255</v>
      </c>
      <c r="Q13" s="176">
        <f t="shared" si="5"/>
        <v>8940.0690988847255</v>
      </c>
      <c r="R13" t="s">
        <v>5</v>
      </c>
      <c r="S13" t="str">
        <f t="shared" si="6"/>
        <v>N</v>
      </c>
      <c r="V13" s="141"/>
      <c r="W13" s="141"/>
      <c r="X13" s="241"/>
      <c r="Z13" s="141"/>
    </row>
    <row r="14" spans="1:26">
      <c r="A14" t="s">
        <v>327</v>
      </c>
      <c r="B14" s="38" t="s">
        <v>339</v>
      </c>
      <c r="C14" s="38" t="str">
        <f t="shared" si="0"/>
        <v>D.23-01-005</v>
      </c>
      <c r="D14" s="38" t="str">
        <f t="shared" si="1"/>
        <v>D.23-01-005</v>
      </c>
      <c r="E14" s="38" t="str">
        <f t="shared" si="2"/>
        <v>D.23-01-005</v>
      </c>
      <c r="F14" s="38" t="str">
        <f t="shared" si="3"/>
        <v>D.23-01-005</v>
      </c>
      <c r="G14" s="38" t="str">
        <f t="shared" si="3"/>
        <v>D.23-01-005</v>
      </c>
      <c r="H14" s="38" t="s">
        <v>448</v>
      </c>
      <c r="I14" s="38" t="str">
        <f t="shared" si="7"/>
        <v>n/a</v>
      </c>
      <c r="J14" s="176">
        <f>'[20]Table 2 for AL'!$E$14/1000</f>
        <v>404008.12629373185</v>
      </c>
      <c r="K14" s="176">
        <f t="shared" si="4"/>
        <v>404008.12629373185</v>
      </c>
      <c r="L14" s="176">
        <f t="shared" si="4"/>
        <v>404008.12629373185</v>
      </c>
      <c r="M14" s="176">
        <f t="shared" si="4"/>
        <v>404008.12629373185</v>
      </c>
      <c r="N14" s="176">
        <f t="shared" si="4"/>
        <v>404008.12629373185</v>
      </c>
      <c r="O14" s="176">
        <f t="shared" si="4"/>
        <v>404008.12629373185</v>
      </c>
      <c r="P14" s="176">
        <v>0</v>
      </c>
      <c r="Q14" s="176">
        <f t="shared" si="5"/>
        <v>0</v>
      </c>
      <c r="R14" t="s">
        <v>5</v>
      </c>
      <c r="S14" t="str">
        <f t="shared" si="6"/>
        <v>N</v>
      </c>
      <c r="U14" s="140"/>
      <c r="V14" s="141"/>
      <c r="W14" s="141"/>
      <c r="X14" s="241"/>
      <c r="Z14" s="141"/>
    </row>
    <row r="15" spans="1:26">
      <c r="A15" t="s">
        <v>150</v>
      </c>
      <c r="B15" s="38" t="s">
        <v>406</v>
      </c>
      <c r="C15" s="38" t="str">
        <f t="shared" si="0"/>
        <v>D.23-11-069</v>
      </c>
      <c r="D15" s="38" t="str">
        <f t="shared" si="1"/>
        <v>D.23-11-069</v>
      </c>
      <c r="E15" s="38" t="str">
        <f t="shared" si="2"/>
        <v>D.23-11-069</v>
      </c>
      <c r="F15" s="38" t="str">
        <f t="shared" si="3"/>
        <v>D.23-11-069</v>
      </c>
      <c r="G15" s="38" t="str">
        <f t="shared" si="3"/>
        <v>D.23-11-069</v>
      </c>
      <c r="H15" s="38" t="s">
        <v>406</v>
      </c>
      <c r="I15" s="38" t="str">
        <f t="shared" si="7"/>
        <v>D.23-11-069</v>
      </c>
      <c r="J15" s="176">
        <f>'[23]GRC Table 9-1'!$D$9</f>
        <v>2264591.3655145746</v>
      </c>
      <c r="K15" s="176">
        <f t="shared" si="4"/>
        <v>2264591.3655145746</v>
      </c>
      <c r="L15" s="176">
        <f t="shared" si="4"/>
        <v>2264591.3655145746</v>
      </c>
      <c r="M15" s="176">
        <f t="shared" si="4"/>
        <v>2264591.3655145746</v>
      </c>
      <c r="N15" s="176">
        <f t="shared" si="4"/>
        <v>2264591.3655145746</v>
      </c>
      <c r="O15" s="176">
        <f t="shared" si="4"/>
        <v>2264591.3655145746</v>
      </c>
      <c r="P15" s="176">
        <f>'[24]10-UOG Cost'!$D$40</f>
        <v>1850084.3723644684</v>
      </c>
      <c r="Q15" s="176">
        <f t="shared" si="5"/>
        <v>1850084.3723644684</v>
      </c>
      <c r="R15" t="s">
        <v>211</v>
      </c>
      <c r="S15" t="str">
        <f t="shared" si="6"/>
        <v>N</v>
      </c>
      <c r="U15" s="140"/>
      <c r="V15" s="141"/>
      <c r="W15" s="141"/>
      <c r="X15" s="241"/>
      <c r="Z15" s="141"/>
    </row>
    <row r="16" spans="1:26">
      <c r="A16" t="s">
        <v>425</v>
      </c>
      <c r="B16" s="38" t="s">
        <v>406</v>
      </c>
      <c r="C16" s="38" t="str">
        <f t="shared" si="0"/>
        <v>D.23-11-069</v>
      </c>
      <c r="D16" s="38" t="str">
        <f t="shared" si="1"/>
        <v>D.23-11-069</v>
      </c>
      <c r="E16" s="38" t="str">
        <f t="shared" si="2"/>
        <v>D.23-11-069</v>
      </c>
      <c r="F16" s="38" t="str">
        <f t="shared" si="3"/>
        <v>D.23-11-069</v>
      </c>
      <c r="G16" s="38" t="str">
        <f t="shared" si="3"/>
        <v>D.23-11-069</v>
      </c>
      <c r="H16" s="38" t="s">
        <v>406</v>
      </c>
      <c r="I16" s="38" t="str">
        <f t="shared" si="7"/>
        <v>D.23-11-069</v>
      </c>
      <c r="J16" s="176">
        <f>'[23]GRC Table 9-1'!$D$12</f>
        <v>-993.7272371893788</v>
      </c>
      <c r="K16" s="176">
        <f t="shared" si="4"/>
        <v>-993.7272371893788</v>
      </c>
      <c r="L16" s="176">
        <f t="shared" si="4"/>
        <v>-993.7272371893788</v>
      </c>
      <c r="M16" s="176">
        <f t="shared" si="4"/>
        <v>-993.7272371893788</v>
      </c>
      <c r="N16" s="176">
        <f t="shared" si="4"/>
        <v>-993.7272371893788</v>
      </c>
      <c r="O16" s="176">
        <f t="shared" si="4"/>
        <v>-993.7272371893788</v>
      </c>
      <c r="P16" s="176">
        <f>'[24]10-UOG Cost'!$D$43</f>
        <v>-993.7272371893788</v>
      </c>
      <c r="Q16" s="176">
        <f t="shared" si="5"/>
        <v>-993.7272371893788</v>
      </c>
      <c r="R16" t="s">
        <v>211</v>
      </c>
      <c r="S16" t="str">
        <f t="shared" si="6"/>
        <v>N</v>
      </c>
      <c r="V16" s="141"/>
      <c r="W16" s="141"/>
      <c r="X16" s="241"/>
      <c r="Z16" s="141"/>
    </row>
    <row r="17" spans="1:26">
      <c r="A17" t="s">
        <v>67</v>
      </c>
      <c r="B17" s="38" t="s">
        <v>439</v>
      </c>
      <c r="C17" s="38" t="str">
        <f t="shared" si="0"/>
        <v>AL 4568-G-B/6492-E-B</v>
      </c>
      <c r="D17" s="38" t="str">
        <f t="shared" si="1"/>
        <v>AL 4568-G-B/6492-E-B</v>
      </c>
      <c r="E17" s="38" t="str">
        <f t="shared" si="2"/>
        <v>AL 4568-G-B/6492-E-B</v>
      </c>
      <c r="F17" s="38" t="str">
        <f t="shared" si="3"/>
        <v>AL 4568-G-B/6492-E-B</v>
      </c>
      <c r="G17" s="38" t="str">
        <f t="shared" si="3"/>
        <v>AL 4568-G-B/6492-E-B</v>
      </c>
      <c r="H17" s="225" t="s">
        <v>566</v>
      </c>
      <c r="I17" s="225" t="str">
        <f t="shared" si="7"/>
        <v>AL 4880-G/7216-E</v>
      </c>
      <c r="J17" s="176">
        <f>'[20]Table 2 for AL'!$E$9/1000</f>
        <v>66013.951671243645</v>
      </c>
      <c r="K17" s="176">
        <f t="shared" ref="K17:L32" si="8">J17</f>
        <v>66013.951671243645</v>
      </c>
      <c r="L17" s="176">
        <f t="shared" si="8"/>
        <v>66013.951671243645</v>
      </c>
      <c r="M17" s="176">
        <f>'[25]Table 2 for AL'!$H$9/1000</f>
        <v>71556.24213014952</v>
      </c>
      <c r="N17" s="176">
        <f t="shared" ref="N17:O36" si="9">M17</f>
        <v>71556.24213014952</v>
      </c>
      <c r="O17" s="176">
        <f t="shared" si="9"/>
        <v>71556.24213014952</v>
      </c>
      <c r="P17" s="176">
        <f>'[21]Table 2 for AL 2024'!$E$11/1000</f>
        <v>71556.30161158042</v>
      </c>
      <c r="Q17" s="176">
        <f t="shared" si="5"/>
        <v>71556.30161158042</v>
      </c>
      <c r="R17" t="s">
        <v>5</v>
      </c>
      <c r="S17" t="str">
        <f t="shared" si="6"/>
        <v>N</v>
      </c>
      <c r="U17" s="140"/>
      <c r="V17" s="141"/>
      <c r="W17" s="141"/>
      <c r="X17" s="241"/>
      <c r="Z17" s="141"/>
    </row>
    <row r="18" spans="1:26">
      <c r="A18" t="s">
        <v>320</v>
      </c>
      <c r="B18" s="38" t="s">
        <v>439</v>
      </c>
      <c r="C18" s="38" t="str">
        <f t="shared" si="0"/>
        <v>AL 4568-G-B/6492-E-B</v>
      </c>
      <c r="D18" s="38" t="str">
        <f t="shared" si="1"/>
        <v>AL 4568-G-B/6492-E-B</v>
      </c>
      <c r="E18" s="38" t="str">
        <f t="shared" si="2"/>
        <v>AL 4568-G-B/6492-E-B</v>
      </c>
      <c r="F18" s="38" t="str">
        <f t="shared" si="3"/>
        <v>AL 4568-G-B/6492-E-B</v>
      </c>
      <c r="G18" s="38" t="str">
        <f t="shared" si="3"/>
        <v>AL 4568-G-B/6492-E-B</v>
      </c>
      <c r="H18" s="38" t="s">
        <v>439</v>
      </c>
      <c r="I18" s="38" t="str">
        <f t="shared" si="7"/>
        <v>AL 4568-G-B/6492-E-B</v>
      </c>
      <c r="J18" s="176">
        <f>'[20]Table 2 for AL'!$G$9/1000</f>
        <v>-5.94814309E-2</v>
      </c>
      <c r="K18" s="176">
        <f t="shared" si="8"/>
        <v>-5.94814309E-2</v>
      </c>
      <c r="L18" s="176">
        <f t="shared" si="8"/>
        <v>-5.94814309E-2</v>
      </c>
      <c r="M18" s="176">
        <f t="shared" ref="M18:M23" si="10">L18</f>
        <v>-5.94814309E-2</v>
      </c>
      <c r="N18" s="176">
        <f t="shared" si="9"/>
        <v>-5.94814309E-2</v>
      </c>
      <c r="O18" s="176">
        <f t="shared" si="9"/>
        <v>-5.94814309E-2</v>
      </c>
      <c r="P18" s="176">
        <f>'[21]Table 2 for AL 2024'!$G$11/1000</f>
        <v>-1.3162760000000001E-4</v>
      </c>
      <c r="Q18" s="176">
        <f t="shared" si="5"/>
        <v>-1.3162760000000001E-4</v>
      </c>
      <c r="R18" t="s">
        <v>5</v>
      </c>
      <c r="S18" t="str">
        <f t="shared" si="6"/>
        <v>Y</v>
      </c>
      <c r="V18" s="141"/>
      <c r="W18" s="141"/>
      <c r="X18" s="241"/>
      <c r="Y18" s="140"/>
      <c r="Z18" s="141"/>
    </row>
    <row r="19" spans="1:26">
      <c r="A19" t="s">
        <v>67</v>
      </c>
      <c r="B19" s="38" t="s">
        <v>439</v>
      </c>
      <c r="C19" s="38" t="str">
        <f t="shared" si="0"/>
        <v>AL 4568-G-B/6492-E-B</v>
      </c>
      <c r="D19" s="38" t="str">
        <f t="shared" si="1"/>
        <v>AL 4568-G-B/6492-E-B</v>
      </c>
      <c r="E19" s="38" t="str">
        <f t="shared" si="2"/>
        <v>AL 4568-G-B/6492-E-B</v>
      </c>
      <c r="F19" s="38" t="str">
        <f t="shared" si="3"/>
        <v>AL 4568-G-B/6492-E-B</v>
      </c>
      <c r="G19" s="38" t="str">
        <f t="shared" si="3"/>
        <v>AL 4568-G-B/6492-E-B</v>
      </c>
      <c r="H19" s="38" t="s">
        <v>439</v>
      </c>
      <c r="I19" s="38" t="str">
        <f t="shared" si="7"/>
        <v>AL 4568-G-B/6492-E-B</v>
      </c>
      <c r="J19" s="176">
        <f>'[23]GRC Table 9-1'!$D$13</f>
        <v>40840.810625489292</v>
      </c>
      <c r="K19" s="176">
        <f t="shared" si="8"/>
        <v>40840.810625489292</v>
      </c>
      <c r="L19" s="176">
        <f t="shared" si="8"/>
        <v>40840.810625489292</v>
      </c>
      <c r="M19" s="176">
        <f t="shared" si="10"/>
        <v>40840.810625489292</v>
      </c>
      <c r="N19" s="176">
        <f t="shared" si="9"/>
        <v>40840.810625489292</v>
      </c>
      <c r="O19" s="176">
        <f t="shared" si="9"/>
        <v>40840.810625489292</v>
      </c>
      <c r="P19" s="176">
        <f>'[24]10-UOG Cost'!$D$46</f>
        <v>39491.613222698499</v>
      </c>
      <c r="Q19" s="176">
        <f t="shared" si="5"/>
        <v>39491.613222698499</v>
      </c>
      <c r="R19" t="s">
        <v>211</v>
      </c>
      <c r="S19" t="str">
        <f t="shared" si="6"/>
        <v>N</v>
      </c>
      <c r="U19" s="140"/>
      <c r="V19" s="141"/>
      <c r="W19" s="141"/>
      <c r="X19" s="241"/>
      <c r="Z19" s="141"/>
    </row>
    <row r="20" spans="1:26">
      <c r="A20" s="38" t="s">
        <v>72</v>
      </c>
      <c r="B20" s="38" t="s">
        <v>406</v>
      </c>
      <c r="C20" s="38" t="str">
        <f t="shared" si="0"/>
        <v>D.23-11-069</v>
      </c>
      <c r="D20" s="38" t="str">
        <f t="shared" si="1"/>
        <v>D.23-11-069</v>
      </c>
      <c r="E20" s="38" t="str">
        <f t="shared" si="2"/>
        <v>D.23-11-069</v>
      </c>
      <c r="F20" s="38" t="str">
        <f t="shared" si="3"/>
        <v>D.23-11-069</v>
      </c>
      <c r="G20" s="38" t="str">
        <f t="shared" si="3"/>
        <v>D.23-11-069</v>
      </c>
      <c r="H20" s="38" t="s">
        <v>406</v>
      </c>
      <c r="I20" s="38" t="str">
        <f t="shared" si="7"/>
        <v>D.23-11-069</v>
      </c>
      <c r="J20" s="176">
        <f>'[23]GRC Table 9-1'!$D$10</f>
        <v>-1828</v>
      </c>
      <c r="K20" s="176">
        <f t="shared" si="8"/>
        <v>-1828</v>
      </c>
      <c r="L20" s="176">
        <f t="shared" si="8"/>
        <v>-1828</v>
      </c>
      <c r="M20" s="176">
        <f t="shared" si="10"/>
        <v>-1828</v>
      </c>
      <c r="N20" s="176">
        <f t="shared" si="9"/>
        <v>-1828</v>
      </c>
      <c r="O20" s="176">
        <f t="shared" si="9"/>
        <v>-1828</v>
      </c>
      <c r="P20" s="176">
        <f>'[24]10-UOG Cost'!$D$41</f>
        <v>-1939</v>
      </c>
      <c r="Q20" s="176">
        <f t="shared" si="5"/>
        <v>-1939</v>
      </c>
      <c r="R20" t="s">
        <v>211</v>
      </c>
      <c r="S20" t="str">
        <f t="shared" si="6"/>
        <v>N</v>
      </c>
      <c r="U20" s="140"/>
      <c r="V20" s="141"/>
      <c r="W20" s="141"/>
      <c r="X20" s="241"/>
      <c r="Z20" s="141"/>
    </row>
    <row r="21" spans="1:26">
      <c r="A21" t="s">
        <v>93</v>
      </c>
      <c r="B21" s="38" t="s">
        <v>437</v>
      </c>
      <c r="C21" s="38" t="str">
        <f t="shared" si="0"/>
        <v>D.23-12-022</v>
      </c>
      <c r="D21" s="38" t="str">
        <f t="shared" si="1"/>
        <v>D.23-12-022</v>
      </c>
      <c r="E21" s="38" t="str">
        <f t="shared" si="2"/>
        <v>D.23-12-022</v>
      </c>
      <c r="F21" s="38" t="str">
        <f t="shared" si="3"/>
        <v>D.23-12-022</v>
      </c>
      <c r="G21" s="38" t="str">
        <f t="shared" si="3"/>
        <v>D.23-12-022</v>
      </c>
      <c r="H21" s="38" t="s">
        <v>437</v>
      </c>
      <c r="I21" s="38" t="str">
        <f t="shared" si="7"/>
        <v>D.23-12-022</v>
      </c>
      <c r="J21" s="176">
        <f>'[23]RRQ Table 18-1'!$L$16</f>
        <v>4421013.2718403628</v>
      </c>
      <c r="K21" s="176">
        <f t="shared" si="8"/>
        <v>4421013.2718403628</v>
      </c>
      <c r="L21" s="176">
        <f t="shared" si="8"/>
        <v>4421013.2718403628</v>
      </c>
      <c r="M21" s="176">
        <f t="shared" si="10"/>
        <v>4421013.2718403628</v>
      </c>
      <c r="N21" s="176">
        <f t="shared" si="9"/>
        <v>4421013.2718403628</v>
      </c>
      <c r="O21" s="176">
        <f t="shared" si="9"/>
        <v>4421013.2718403628</v>
      </c>
      <c r="P21" s="176">
        <f>'[24]Table 19-1 RRQ'!$G$68</f>
        <v>4499559.0665874425</v>
      </c>
      <c r="Q21" s="176">
        <f t="shared" si="5"/>
        <v>4499559.0665874425</v>
      </c>
      <c r="R21" t="s">
        <v>3</v>
      </c>
      <c r="S21" t="str">
        <f t="shared" si="6"/>
        <v>N</v>
      </c>
      <c r="U21" s="140"/>
      <c r="V21" s="141"/>
      <c r="W21" s="141"/>
      <c r="X21" s="241"/>
      <c r="Z21" s="141"/>
    </row>
    <row r="22" spans="1:26">
      <c r="A22" t="s">
        <v>93</v>
      </c>
      <c r="B22" s="38" t="s">
        <v>437</v>
      </c>
      <c r="C22" s="38" t="str">
        <f t="shared" si="0"/>
        <v>D.23-12-022</v>
      </c>
      <c r="D22" s="38" t="str">
        <f t="shared" si="1"/>
        <v>D.23-12-022</v>
      </c>
      <c r="E22" s="38" t="str">
        <f t="shared" si="2"/>
        <v>D.23-12-022</v>
      </c>
      <c r="F22" s="38" t="str">
        <f t="shared" si="3"/>
        <v>D.23-12-022</v>
      </c>
      <c r="G22" s="38" t="str">
        <f t="shared" si="3"/>
        <v>D.23-12-022</v>
      </c>
      <c r="H22" s="38" t="s">
        <v>437</v>
      </c>
      <c r="I22" s="38" t="str">
        <f t="shared" si="7"/>
        <v>D.23-12-022</v>
      </c>
      <c r="J22" s="176">
        <f>'[23]RRQ Table 18-1'!$L$14+'[23]RRQ Table 18-1'!$L$13+'[23]RRQ Table 18-1'!$L$18-J15-J16-J19-J20-J25-J26-J39-J62-J63-J64</f>
        <v>-1895054.416589357</v>
      </c>
      <c r="K22" s="176">
        <f t="shared" si="8"/>
        <v>-1895054.416589357</v>
      </c>
      <c r="L22" s="176">
        <f t="shared" si="8"/>
        <v>-1895054.416589357</v>
      </c>
      <c r="M22" s="176">
        <f t="shared" si="10"/>
        <v>-1895054.416589357</v>
      </c>
      <c r="N22" s="176">
        <f t="shared" si="9"/>
        <v>-1895054.416589357</v>
      </c>
      <c r="O22" s="176">
        <f t="shared" si="9"/>
        <v>-1895054.416589357</v>
      </c>
      <c r="P22" s="176">
        <f>SUM('[24]Table 19-1 RRQ'!$G$65,'[24]Table 19-1 RRQ'!$G$66,'[24]Table 19-1 RRQ'!$G$70)-SUM(P15:P16,P19,P20,P25,P26,P39,P34,P62:P64,P80)</f>
        <v>-2331331.0225770986</v>
      </c>
      <c r="Q22" s="176">
        <f t="shared" si="5"/>
        <v>-2331331.0225770986</v>
      </c>
      <c r="R22" t="s">
        <v>211</v>
      </c>
      <c r="S22" t="str">
        <f t="shared" si="6"/>
        <v>N</v>
      </c>
      <c r="V22" s="141"/>
      <c r="W22" s="141"/>
      <c r="X22" s="241"/>
      <c r="Z22" s="141"/>
    </row>
    <row r="23" spans="1:26">
      <c r="A23" t="s">
        <v>342</v>
      </c>
      <c r="B23" s="38" t="s">
        <v>448</v>
      </c>
      <c r="C23" s="38" t="str">
        <f t="shared" si="0"/>
        <v>n/a</v>
      </c>
      <c r="D23" s="38" t="str">
        <f t="shared" si="1"/>
        <v>n/a</v>
      </c>
      <c r="E23" s="38" t="str">
        <f t="shared" si="2"/>
        <v>n/a</v>
      </c>
      <c r="F23" s="38" t="str">
        <f t="shared" si="3"/>
        <v>n/a</v>
      </c>
      <c r="G23" s="38" t="str">
        <f t="shared" si="3"/>
        <v>n/a</v>
      </c>
      <c r="H23" s="38" t="s">
        <v>448</v>
      </c>
      <c r="I23" s="38" t="str">
        <f t="shared" si="7"/>
        <v>n/a</v>
      </c>
      <c r="J23" s="176">
        <v>0</v>
      </c>
      <c r="K23" s="176">
        <f t="shared" si="8"/>
        <v>0</v>
      </c>
      <c r="L23" s="176">
        <f t="shared" si="8"/>
        <v>0</v>
      </c>
      <c r="M23" s="176">
        <f t="shared" si="10"/>
        <v>0</v>
      </c>
      <c r="N23" s="176">
        <f t="shared" si="9"/>
        <v>0</v>
      </c>
      <c r="O23" s="176">
        <f t="shared" si="9"/>
        <v>0</v>
      </c>
      <c r="P23" s="176">
        <f>O23</f>
        <v>0</v>
      </c>
      <c r="Q23" s="176">
        <f t="shared" si="5"/>
        <v>0</v>
      </c>
      <c r="R23" t="s">
        <v>3</v>
      </c>
      <c r="S23" t="str">
        <f t="shared" si="6"/>
        <v>Y</v>
      </c>
      <c r="V23" s="141"/>
      <c r="W23" s="141"/>
      <c r="X23" s="241"/>
      <c r="Z23" s="141"/>
    </row>
    <row r="24" spans="1:26">
      <c r="A24" t="s">
        <v>430</v>
      </c>
      <c r="B24" s="38" t="s">
        <v>437</v>
      </c>
      <c r="C24" s="38" t="str">
        <f t="shared" si="0"/>
        <v>D.23-12-022</v>
      </c>
      <c r="D24" s="38" t="str">
        <f t="shared" si="1"/>
        <v>D.23-12-022</v>
      </c>
      <c r="E24" s="38" t="str">
        <f t="shared" si="2"/>
        <v>D.23-12-022</v>
      </c>
      <c r="F24" s="38" t="str">
        <f t="shared" si="3"/>
        <v>D.23-12-022</v>
      </c>
      <c r="G24" s="38" t="str">
        <f t="shared" si="3"/>
        <v>D.23-12-022</v>
      </c>
      <c r="H24" s="38" t="s">
        <v>448</v>
      </c>
      <c r="I24" s="38" t="str">
        <f t="shared" si="7"/>
        <v>n/a</v>
      </c>
      <c r="J24" s="176">
        <f>'[26]Table 2 for AL'!$E$47/1000</f>
        <v>315549.55412115454</v>
      </c>
      <c r="K24" s="176">
        <f t="shared" si="8"/>
        <v>315549.55412115454</v>
      </c>
      <c r="L24" s="176">
        <f t="shared" si="8"/>
        <v>315549.55412115454</v>
      </c>
      <c r="M24" s="176">
        <f>'[25]Table 2 for AL'!$H$47/1000</f>
        <v>-256000</v>
      </c>
      <c r="N24" s="176">
        <f t="shared" si="9"/>
        <v>-256000</v>
      </c>
      <c r="O24" s="176">
        <f t="shared" si="9"/>
        <v>-256000</v>
      </c>
      <c r="P24" s="176">
        <v>0</v>
      </c>
      <c r="Q24" s="176">
        <f t="shared" si="5"/>
        <v>0</v>
      </c>
      <c r="R24" t="s">
        <v>3</v>
      </c>
      <c r="S24" t="str">
        <f t="shared" si="6"/>
        <v>N</v>
      </c>
      <c r="U24" s="140"/>
      <c r="V24" s="141"/>
      <c r="W24" s="141"/>
      <c r="X24" s="241"/>
      <c r="Z24" s="141"/>
    </row>
    <row r="25" spans="1:26">
      <c r="A25" t="s">
        <v>332</v>
      </c>
      <c r="B25" s="38" t="s">
        <v>437</v>
      </c>
      <c r="C25" s="38" t="str">
        <f t="shared" si="0"/>
        <v>D.23-12-022</v>
      </c>
      <c r="D25" s="38" t="str">
        <f t="shared" si="1"/>
        <v>D.23-12-022</v>
      </c>
      <c r="E25" s="38" t="str">
        <f t="shared" si="2"/>
        <v>D.23-12-022</v>
      </c>
      <c r="F25" s="38" t="str">
        <f t="shared" si="3"/>
        <v>D.23-12-022</v>
      </c>
      <c r="G25" s="38" t="str">
        <f t="shared" si="3"/>
        <v>D.23-12-022</v>
      </c>
      <c r="H25" s="38" t="s">
        <v>448</v>
      </c>
      <c r="I25" s="38" t="str">
        <f t="shared" si="7"/>
        <v>n/a</v>
      </c>
      <c r="J25" s="176">
        <f>'[23]RRQ Table 18-1'!$I$18</f>
        <v>11483.85945862339</v>
      </c>
      <c r="K25" s="176">
        <f t="shared" si="8"/>
        <v>11483.85945862339</v>
      </c>
      <c r="L25" s="176">
        <f t="shared" si="8"/>
        <v>11483.85945862339</v>
      </c>
      <c r="M25" s="176">
        <f t="shared" ref="M25:M56" si="11">L25</f>
        <v>11483.85945862339</v>
      </c>
      <c r="N25" s="176">
        <f t="shared" si="9"/>
        <v>11483.85945862339</v>
      </c>
      <c r="O25" s="176">
        <f t="shared" si="9"/>
        <v>11483.85945862339</v>
      </c>
      <c r="P25" s="176">
        <f>'[24]Table 19-1 RRQ'!$G$70</f>
        <v>0</v>
      </c>
      <c r="Q25" s="176">
        <f t="shared" si="5"/>
        <v>0</v>
      </c>
      <c r="R25" t="s">
        <v>211</v>
      </c>
      <c r="S25" t="str">
        <f t="shared" si="6"/>
        <v>Y</v>
      </c>
      <c r="V25" s="141"/>
      <c r="W25" s="141"/>
      <c r="X25" s="241"/>
      <c r="Z25" s="141"/>
    </row>
    <row r="26" spans="1:26">
      <c r="A26" t="s">
        <v>333</v>
      </c>
      <c r="B26" s="38" t="s">
        <v>437</v>
      </c>
      <c r="C26" s="38" t="str">
        <f t="shared" si="0"/>
        <v>D.23-12-022</v>
      </c>
      <c r="D26" s="38" t="str">
        <f t="shared" si="1"/>
        <v>D.23-12-022</v>
      </c>
      <c r="E26" s="38" t="str">
        <f t="shared" si="2"/>
        <v>D.23-12-022</v>
      </c>
      <c r="F26" s="38" t="str">
        <f t="shared" si="3"/>
        <v>D.23-12-022</v>
      </c>
      <c r="G26" s="38" t="str">
        <f t="shared" si="3"/>
        <v>D.23-12-022</v>
      </c>
      <c r="H26" t="s">
        <v>586</v>
      </c>
      <c r="I26" s="38" t="str">
        <f t="shared" si="7"/>
        <v>Electric Preliminary HS</v>
      </c>
      <c r="J26" s="176">
        <f>'[20]Table 2 for AL'!$E$50/1000</f>
        <v>904.68382282581786</v>
      </c>
      <c r="K26" s="176">
        <f t="shared" si="8"/>
        <v>904.68382282581786</v>
      </c>
      <c r="L26" s="176">
        <f t="shared" si="8"/>
        <v>904.68382282581786</v>
      </c>
      <c r="M26" s="176">
        <f t="shared" si="11"/>
        <v>904.68382282581786</v>
      </c>
      <c r="N26" s="176">
        <f t="shared" si="9"/>
        <v>904.68382282581786</v>
      </c>
      <c r="O26" s="176">
        <f t="shared" si="9"/>
        <v>904.68382282581786</v>
      </c>
      <c r="P26" s="176">
        <f>'[21]Table 2 for AL 2024'!$G$57/1000</f>
        <v>636.0636591284989</v>
      </c>
      <c r="Q26" s="176">
        <f t="shared" si="5"/>
        <v>636.0636591284989</v>
      </c>
      <c r="R26" t="s">
        <v>211</v>
      </c>
      <c r="S26" t="str">
        <f t="shared" si="6"/>
        <v>Y</v>
      </c>
    </row>
    <row r="27" spans="1:26">
      <c r="A27" t="s">
        <v>110</v>
      </c>
      <c r="B27" s="38" t="s">
        <v>117</v>
      </c>
      <c r="C27" s="38" t="str">
        <f t="shared" si="0"/>
        <v>Preliminary Statement  DT</v>
      </c>
      <c r="D27" s="38" t="str">
        <f t="shared" si="1"/>
        <v>Preliminary Statement  DT</v>
      </c>
      <c r="E27" s="38" t="str">
        <f t="shared" si="2"/>
        <v>Preliminary Statement  DT</v>
      </c>
      <c r="F27" s="38" t="str">
        <f t="shared" si="3"/>
        <v>Preliminary Statement  DT</v>
      </c>
      <c r="G27" s="38" t="str">
        <f t="shared" si="3"/>
        <v>Preliminary Statement  DT</v>
      </c>
      <c r="H27" s="38" t="s">
        <v>117</v>
      </c>
      <c r="I27" s="38" t="str">
        <f t="shared" si="7"/>
        <v>Preliminary Statement  DT</v>
      </c>
      <c r="J27" s="176">
        <f>'[26]Table 2 for AL'!$G$55/1000</f>
        <v>-2005.9644950460411</v>
      </c>
      <c r="K27" s="176">
        <f t="shared" si="8"/>
        <v>-2005.9644950460411</v>
      </c>
      <c r="L27" s="176">
        <f t="shared" si="8"/>
        <v>-2005.9644950460411</v>
      </c>
      <c r="M27" s="176">
        <f t="shared" si="11"/>
        <v>-2005.9644950460411</v>
      </c>
      <c r="N27" s="176">
        <f t="shared" si="9"/>
        <v>-2005.9644950460411</v>
      </c>
      <c r="O27" s="176">
        <f t="shared" si="9"/>
        <v>-2005.9644950460411</v>
      </c>
      <c r="P27" s="176">
        <f>'[21]Table 2 for AL 2024'!$G$61/1000</f>
        <v>699.27697046948424</v>
      </c>
      <c r="Q27" s="176">
        <f t="shared" si="5"/>
        <v>699.27697046948424</v>
      </c>
      <c r="R27" t="s">
        <v>131</v>
      </c>
      <c r="S27" t="str">
        <f t="shared" si="6"/>
        <v>Y</v>
      </c>
      <c r="V27" s="140"/>
      <c r="W27" s="42"/>
      <c r="X27" s="241"/>
    </row>
    <row r="28" spans="1:26">
      <c r="A28" t="s">
        <v>68</v>
      </c>
      <c r="B28" s="38" t="s">
        <v>437</v>
      </c>
      <c r="C28" s="38" t="str">
        <f t="shared" si="0"/>
        <v>D.23-12-022</v>
      </c>
      <c r="D28" s="38" t="str">
        <f t="shared" si="1"/>
        <v>D.23-12-022</v>
      </c>
      <c r="E28" s="38" t="str">
        <f t="shared" si="2"/>
        <v>D.23-12-022</v>
      </c>
      <c r="F28" s="38" t="str">
        <f t="shared" si="3"/>
        <v>D.23-12-022</v>
      </c>
      <c r="G28" s="38" t="str">
        <f t="shared" si="3"/>
        <v>D.23-12-022</v>
      </c>
      <c r="H28" s="38" t="s">
        <v>587</v>
      </c>
      <c r="I28" s="38" t="str">
        <f t="shared" si="7"/>
        <v>D.24-12-038</v>
      </c>
      <c r="J28" s="176">
        <f>'[20]Table 2 for AL'!$E$53/1000</f>
        <v>14630.403030328112</v>
      </c>
      <c r="K28" s="176">
        <f t="shared" si="8"/>
        <v>14630.403030328112</v>
      </c>
      <c r="L28" s="176">
        <f t="shared" si="8"/>
        <v>14630.403030328112</v>
      </c>
      <c r="M28" s="176">
        <f t="shared" si="11"/>
        <v>14630.403030328112</v>
      </c>
      <c r="N28" s="176">
        <f t="shared" si="9"/>
        <v>14630.403030328112</v>
      </c>
      <c r="O28" s="176">
        <f t="shared" si="9"/>
        <v>14630.403030328112</v>
      </c>
      <c r="P28" s="176">
        <f>'[21]Table 2 for AL 2024'!$E$59/1000</f>
        <v>-28147.512925982206</v>
      </c>
      <c r="Q28" s="176">
        <f t="shared" si="5"/>
        <v>-28147.512925982206</v>
      </c>
      <c r="R28" t="s">
        <v>68</v>
      </c>
      <c r="S28" t="str">
        <f t="shared" si="6"/>
        <v>N</v>
      </c>
      <c r="U28" s="140"/>
      <c r="V28" s="140"/>
    </row>
    <row r="29" spans="1:26">
      <c r="A29" t="s">
        <v>107</v>
      </c>
      <c r="B29" s="38" t="s">
        <v>437</v>
      </c>
      <c r="C29" s="38" t="str">
        <f t="shared" si="0"/>
        <v>D.23-12-022</v>
      </c>
      <c r="D29" s="38" t="str">
        <f t="shared" si="1"/>
        <v>D.23-12-022</v>
      </c>
      <c r="E29" s="38" t="str">
        <f t="shared" si="2"/>
        <v>D.23-12-022</v>
      </c>
      <c r="F29" s="38" t="str">
        <f t="shared" ref="F29:G48" si="12">E29</f>
        <v>D.23-12-022</v>
      </c>
      <c r="G29" s="38" t="str">
        <f t="shared" si="12"/>
        <v>D.23-12-022</v>
      </c>
      <c r="H29" s="38" t="s">
        <v>567</v>
      </c>
      <c r="I29" s="38" t="str">
        <f t="shared" si="7"/>
        <v>Electric Preliminary Statement Part CQ</v>
      </c>
      <c r="J29" s="176">
        <f>'[20]Table 2 for AL'!$G$53/1000</f>
        <v>60966.130677301502</v>
      </c>
      <c r="K29" s="176">
        <f t="shared" si="8"/>
        <v>60966.130677301502</v>
      </c>
      <c r="L29" s="176">
        <f t="shared" si="8"/>
        <v>60966.130677301502</v>
      </c>
      <c r="M29" s="176">
        <f t="shared" si="11"/>
        <v>60966.130677301502</v>
      </c>
      <c r="N29" s="176">
        <f t="shared" si="9"/>
        <v>60966.130677301502</v>
      </c>
      <c r="O29" s="176">
        <f t="shared" si="9"/>
        <v>60966.130677301502</v>
      </c>
      <c r="P29" s="176">
        <f>'[21]Table 2 for AL 2024'!$G$59/1000</f>
        <v>-23567.041614043021</v>
      </c>
      <c r="Q29" s="176">
        <f t="shared" si="5"/>
        <v>-23567.041614043021</v>
      </c>
      <c r="R29" t="s">
        <v>68</v>
      </c>
      <c r="S29" t="str">
        <f t="shared" si="6"/>
        <v>Y</v>
      </c>
      <c r="V29" s="181"/>
    </row>
    <row r="30" spans="1:26">
      <c r="A30" t="s">
        <v>108</v>
      </c>
      <c r="B30" s="38" t="s">
        <v>437</v>
      </c>
      <c r="C30" s="38" t="str">
        <f t="shared" si="0"/>
        <v>D.23-12-022</v>
      </c>
      <c r="D30" s="38" t="str">
        <f t="shared" si="1"/>
        <v>D.23-12-022</v>
      </c>
      <c r="E30" s="38" t="str">
        <f t="shared" si="2"/>
        <v>D.23-12-022</v>
      </c>
      <c r="F30" s="38" t="str">
        <f t="shared" si="12"/>
        <v>D.23-12-022</v>
      </c>
      <c r="G30" s="38" t="str">
        <f t="shared" si="12"/>
        <v>D.23-12-022</v>
      </c>
      <c r="H30" s="38" t="s">
        <v>587</v>
      </c>
      <c r="I30" s="38" t="str">
        <f t="shared" si="7"/>
        <v>D.24-12-038</v>
      </c>
      <c r="J30" s="176">
        <f>'[20]Table 2 for AL'!$E$54/1000</f>
        <v>378526.51755633799</v>
      </c>
      <c r="K30" s="176">
        <f t="shared" si="8"/>
        <v>378526.51755633799</v>
      </c>
      <c r="L30" s="176">
        <f t="shared" si="8"/>
        <v>378526.51755633799</v>
      </c>
      <c r="M30" s="176">
        <f t="shared" si="11"/>
        <v>378526.51755633799</v>
      </c>
      <c r="N30" s="176">
        <f t="shared" si="9"/>
        <v>378526.51755633799</v>
      </c>
      <c r="O30" s="176">
        <f t="shared" si="9"/>
        <v>378526.51755633799</v>
      </c>
      <c r="P30" s="176">
        <f>'[21]Table 2 for AL 2024'!$E$60/1000</f>
        <v>373939.22244951449</v>
      </c>
      <c r="Q30" s="176">
        <f t="shared" si="5"/>
        <v>373939.22244951449</v>
      </c>
      <c r="R30" t="s">
        <v>14</v>
      </c>
      <c r="S30" t="str">
        <f t="shared" si="6"/>
        <v>N</v>
      </c>
    </row>
    <row r="31" spans="1:26">
      <c r="A31" t="s">
        <v>109</v>
      </c>
      <c r="B31" s="38" t="s">
        <v>437</v>
      </c>
      <c r="C31" s="38" t="str">
        <f t="shared" si="0"/>
        <v>D.23-12-022</v>
      </c>
      <c r="D31" s="38" t="str">
        <f t="shared" si="1"/>
        <v>D.23-12-022</v>
      </c>
      <c r="E31" s="38" t="str">
        <f t="shared" si="2"/>
        <v>D.23-12-022</v>
      </c>
      <c r="F31" s="38" t="str">
        <f t="shared" si="12"/>
        <v>D.23-12-022</v>
      </c>
      <c r="G31" s="38" t="str">
        <f t="shared" si="12"/>
        <v>D.23-12-022</v>
      </c>
      <c r="H31" s="38" t="s">
        <v>568</v>
      </c>
      <c r="I31" s="38" t="str">
        <f t="shared" si="7"/>
        <v>Electric Preliminary Statement Part FS</v>
      </c>
      <c r="J31" s="176">
        <f>'[20]Table 2 for AL'!$G$54/1000</f>
        <v>64270.123859475272</v>
      </c>
      <c r="K31" s="176">
        <f t="shared" si="8"/>
        <v>64270.123859475272</v>
      </c>
      <c r="L31" s="176">
        <f t="shared" si="8"/>
        <v>64270.123859475272</v>
      </c>
      <c r="M31" s="176">
        <f t="shared" si="11"/>
        <v>64270.123859475272</v>
      </c>
      <c r="N31" s="176">
        <f t="shared" si="9"/>
        <v>64270.123859475272</v>
      </c>
      <c r="O31" s="176">
        <f t="shared" si="9"/>
        <v>64270.123859475272</v>
      </c>
      <c r="P31" s="176">
        <f>'[21]Table 2 for AL 2024'!$G$60/1000</f>
        <v>-48400.206227758164</v>
      </c>
      <c r="Q31" s="176">
        <f t="shared" si="5"/>
        <v>-48400.206227758164</v>
      </c>
      <c r="R31" t="s">
        <v>14</v>
      </c>
      <c r="S31" t="str">
        <f t="shared" si="6"/>
        <v>Y</v>
      </c>
    </row>
    <row r="32" spans="1:26">
      <c r="A32" t="s">
        <v>321</v>
      </c>
      <c r="B32" s="38" t="s">
        <v>338</v>
      </c>
      <c r="C32" s="38" t="str">
        <f t="shared" si="0"/>
        <v>D.23-02-017</v>
      </c>
      <c r="D32" s="38" t="str">
        <f t="shared" si="1"/>
        <v>D.23-02-017</v>
      </c>
      <c r="E32" s="38" t="str">
        <f t="shared" si="2"/>
        <v>D.23-02-017</v>
      </c>
      <c r="F32" s="38" t="str">
        <f t="shared" si="12"/>
        <v>D.23-02-017</v>
      </c>
      <c r="G32" s="38" t="str">
        <f t="shared" si="12"/>
        <v>D.23-02-017</v>
      </c>
      <c r="H32" s="38" t="s">
        <v>338</v>
      </c>
      <c r="I32" s="38" t="s">
        <v>448</v>
      </c>
      <c r="J32" s="176">
        <f>'[20]Table 2 for AL'!$E$34/1000</f>
        <v>319987.2119071029</v>
      </c>
      <c r="K32" s="176">
        <f t="shared" si="8"/>
        <v>319987.2119071029</v>
      </c>
      <c r="L32" s="176">
        <f t="shared" si="8"/>
        <v>319987.2119071029</v>
      </c>
      <c r="M32" s="176">
        <f t="shared" si="11"/>
        <v>319987.2119071029</v>
      </c>
      <c r="N32" s="176">
        <f t="shared" si="9"/>
        <v>319987.2119071029</v>
      </c>
      <c r="O32" s="176">
        <f t="shared" si="9"/>
        <v>319987.2119071029</v>
      </c>
      <c r="P32" s="176">
        <f>'[21]Table 2 for AL 2024'!$E$37/1000</f>
        <v>320389.17230000003</v>
      </c>
      <c r="Q32" s="176">
        <v>0</v>
      </c>
      <c r="R32" t="s">
        <v>309</v>
      </c>
      <c r="S32" t="str">
        <f t="shared" si="6"/>
        <v>N</v>
      </c>
      <c r="U32" s="139"/>
      <c r="V32" s="141"/>
    </row>
    <row r="33" spans="1:22">
      <c r="A33" t="s">
        <v>69</v>
      </c>
      <c r="B33" s="38" t="s">
        <v>448</v>
      </c>
      <c r="C33" s="38" t="s">
        <v>438</v>
      </c>
      <c r="D33" s="38" t="str">
        <f t="shared" ref="D33:E36" si="13">C33</f>
        <v>AL 4813-G/7046-E</v>
      </c>
      <c r="E33" s="38" t="str">
        <f t="shared" si="13"/>
        <v>AL 4813-G/7046-E</v>
      </c>
      <c r="F33" s="38" t="str">
        <f t="shared" si="12"/>
        <v>AL 4813-G/7046-E</v>
      </c>
      <c r="G33" s="38" t="str">
        <f t="shared" si="12"/>
        <v>AL 4813-G/7046-E</v>
      </c>
      <c r="H33" s="38" t="s">
        <v>536</v>
      </c>
      <c r="I33" s="38" t="str">
        <f>H33</f>
        <v>D.24-10-008/ AL 7423-E</v>
      </c>
      <c r="J33" s="176">
        <v>0</v>
      </c>
      <c r="K33" s="176">
        <f>'[27]Table 2 for AL'!$E$10/1000</f>
        <v>168344.38255275568</v>
      </c>
      <c r="L33" s="176">
        <f t="shared" ref="L33:L46" si="14">K33</f>
        <v>168344.38255275568</v>
      </c>
      <c r="M33" s="176">
        <f t="shared" si="11"/>
        <v>168344.38255275568</v>
      </c>
      <c r="N33" s="176">
        <f t="shared" si="9"/>
        <v>168344.38255275568</v>
      </c>
      <c r="O33" s="176">
        <f t="shared" si="9"/>
        <v>168344.38255275568</v>
      </c>
      <c r="P33" s="176">
        <f>'[21]Table 2 for AL 2024'!$E$12/1000</f>
        <v>127793.28740318524</v>
      </c>
      <c r="Q33" s="176">
        <f>P33</f>
        <v>127793.28740318524</v>
      </c>
      <c r="R33" t="s">
        <v>5</v>
      </c>
      <c r="S33" t="str">
        <f t="shared" si="6"/>
        <v>N</v>
      </c>
      <c r="U33" s="139"/>
      <c r="V33" s="141"/>
    </row>
    <row r="34" spans="1:22">
      <c r="A34" t="s">
        <v>69</v>
      </c>
      <c r="B34" s="38" t="s">
        <v>448</v>
      </c>
      <c r="C34" s="38" t="s">
        <v>438</v>
      </c>
      <c r="D34" s="38" t="str">
        <f t="shared" si="13"/>
        <v>AL 4813-G/7046-E</v>
      </c>
      <c r="E34" s="38" t="str">
        <f t="shared" si="13"/>
        <v>AL 4813-G/7046-E</v>
      </c>
      <c r="F34" s="38" t="str">
        <f t="shared" si="12"/>
        <v>AL 4813-G/7046-E</v>
      </c>
      <c r="G34" s="38" t="str">
        <f t="shared" si="12"/>
        <v>AL 4813-G/7046-E</v>
      </c>
      <c r="H34" s="38" t="s">
        <v>572</v>
      </c>
      <c r="I34" s="38" t="str">
        <f>H34</f>
        <v>AL 4813-G/7046-E/ D.24-10-008/ AL 7423-E</v>
      </c>
      <c r="J34" s="176">
        <v>0</v>
      </c>
      <c r="K34" s="176">
        <f>'[28]RRQ Table 18-1'!$D$14</f>
        <v>31649.30943173822</v>
      </c>
      <c r="L34" s="176">
        <f t="shared" si="14"/>
        <v>31649.30943173822</v>
      </c>
      <c r="M34" s="176">
        <f t="shared" si="11"/>
        <v>31649.30943173822</v>
      </c>
      <c r="N34" s="176">
        <f t="shared" si="9"/>
        <v>31649.30943173822</v>
      </c>
      <c r="O34" s="176">
        <f t="shared" si="9"/>
        <v>31649.30943173822</v>
      </c>
      <c r="P34" s="176">
        <f>'[24]10-UOG Cost'!$I$58</f>
        <v>16480.830059694865</v>
      </c>
      <c r="Q34" s="176">
        <f>P34</f>
        <v>16480.830059694865</v>
      </c>
      <c r="R34" t="s">
        <v>211</v>
      </c>
      <c r="S34" t="str">
        <f>IF(RIGHT(A34,1)="*","Y","N")</f>
        <v>N</v>
      </c>
      <c r="U34" s="139"/>
      <c r="V34" s="141"/>
    </row>
    <row r="35" spans="1:22">
      <c r="A35" t="s">
        <v>69</v>
      </c>
      <c r="B35" s="38" t="s">
        <v>448</v>
      </c>
      <c r="C35" s="38" t="s">
        <v>438</v>
      </c>
      <c r="D35" s="38" t="str">
        <f t="shared" si="13"/>
        <v>AL 4813-G/7046-E</v>
      </c>
      <c r="E35" s="38" t="str">
        <f t="shared" si="13"/>
        <v>AL 4813-G/7046-E</v>
      </c>
      <c r="F35" s="38" t="str">
        <f t="shared" si="12"/>
        <v>AL 4813-G/7046-E</v>
      </c>
      <c r="G35" s="38" t="str">
        <f t="shared" si="12"/>
        <v>AL 4813-G/7046-E</v>
      </c>
      <c r="H35" s="38" t="s">
        <v>448</v>
      </c>
      <c r="I35" s="38" t="s">
        <v>448</v>
      </c>
      <c r="J35" s="176">
        <v>0</v>
      </c>
      <c r="K35" s="176">
        <f>'[28]RRQ Table 18-1'!$D$16</f>
        <v>1090.3444778743578</v>
      </c>
      <c r="L35" s="176">
        <f t="shared" si="14"/>
        <v>1090.3444778743578</v>
      </c>
      <c r="M35" s="176">
        <f t="shared" si="11"/>
        <v>1090.3444778743578</v>
      </c>
      <c r="N35" s="176">
        <f t="shared" si="9"/>
        <v>1090.3444778743578</v>
      </c>
      <c r="O35" s="176">
        <f t="shared" si="9"/>
        <v>1090.3444778743578</v>
      </c>
      <c r="P35" s="176">
        <f>'[24]10-UOG Cost'!$I$59</f>
        <v>0.14518709895141907</v>
      </c>
      <c r="Q35" s="176">
        <f>P35</f>
        <v>0.14518709895141907</v>
      </c>
      <c r="R35" t="s">
        <v>3</v>
      </c>
      <c r="S35" t="str">
        <f t="shared" si="6"/>
        <v>N</v>
      </c>
      <c r="U35" s="139"/>
      <c r="V35" s="141"/>
    </row>
    <row r="36" spans="1:22">
      <c r="A36" t="s">
        <v>69</v>
      </c>
      <c r="B36" s="38" t="s">
        <v>448</v>
      </c>
      <c r="C36" s="38" t="s">
        <v>438</v>
      </c>
      <c r="D36" s="38" t="str">
        <f t="shared" si="13"/>
        <v>AL 4813-G/7046-E</v>
      </c>
      <c r="E36" s="38" t="str">
        <f t="shared" si="13"/>
        <v>AL 4813-G/7046-E</v>
      </c>
      <c r="F36" s="38" t="str">
        <f t="shared" si="12"/>
        <v>AL 4813-G/7046-E</v>
      </c>
      <c r="G36" s="38" t="str">
        <f t="shared" si="12"/>
        <v>AL 4813-G/7046-E</v>
      </c>
      <c r="H36" s="38" t="s">
        <v>448</v>
      </c>
      <c r="I36" s="38" t="str">
        <f t="shared" ref="I36:I56" si="15">H36</f>
        <v>n/a</v>
      </c>
      <c r="J36" s="176">
        <v>0</v>
      </c>
      <c r="K36" s="176">
        <f>'[27]Table 2 for AL'!$E$54/1000-J30</f>
        <v>1553.6565161756589</v>
      </c>
      <c r="L36" s="176">
        <f t="shared" si="14"/>
        <v>1553.6565161756589</v>
      </c>
      <c r="M36" s="176">
        <f t="shared" si="11"/>
        <v>1553.6565161756589</v>
      </c>
      <c r="N36" s="176">
        <f t="shared" si="9"/>
        <v>1553.6565161756589</v>
      </c>
      <c r="O36" s="176">
        <f t="shared" si="9"/>
        <v>1553.6565161756589</v>
      </c>
      <c r="P36" s="176"/>
      <c r="Q36" s="176">
        <f>P36</f>
        <v>0</v>
      </c>
      <c r="R36" t="s">
        <v>14</v>
      </c>
      <c r="S36" t="str">
        <f t="shared" si="6"/>
        <v>N</v>
      </c>
      <c r="U36" s="139"/>
      <c r="V36" s="141"/>
    </row>
    <row r="37" spans="1:22" ht="17.25" customHeight="1">
      <c r="A37" s="38" t="s">
        <v>218</v>
      </c>
      <c r="B37" s="38" t="s">
        <v>440</v>
      </c>
      <c r="C37" s="38" t="str">
        <f t="shared" ref="C37:C46" si="16">B37</f>
        <v>D.23-01-005 , D.23-11-069</v>
      </c>
      <c r="D37" s="38" t="str">
        <f t="shared" ref="D37:D46" si="17">B37</f>
        <v>D.23-01-005 , D.23-11-069</v>
      </c>
      <c r="E37" s="38" t="str">
        <f t="shared" ref="E37:E46" si="18">C37</f>
        <v>D.23-01-005 , D.23-11-069</v>
      </c>
      <c r="F37" s="38" t="str">
        <f t="shared" si="12"/>
        <v>D.23-01-005 , D.23-11-069</v>
      </c>
      <c r="G37" s="38" t="str">
        <f t="shared" si="12"/>
        <v>D.23-01-005 , D.23-11-069</v>
      </c>
      <c r="H37" s="38" t="s">
        <v>448</v>
      </c>
      <c r="I37" s="38" t="str">
        <f t="shared" si="15"/>
        <v>n/a</v>
      </c>
      <c r="J37" s="176">
        <f>'[20]Table 2 for AL'!$G$13/1000</f>
        <v>75377.013559286454</v>
      </c>
      <c r="K37" s="176">
        <f t="shared" ref="K37:K46" si="19">J37</f>
        <v>75377.013559286454</v>
      </c>
      <c r="L37" s="176">
        <f t="shared" si="14"/>
        <v>75377.013559286454</v>
      </c>
      <c r="M37" s="176">
        <f t="shared" si="11"/>
        <v>75377.013559286454</v>
      </c>
      <c r="N37" s="176">
        <f t="shared" ref="N37:O55" si="20">M37</f>
        <v>75377.013559286454</v>
      </c>
      <c r="O37" s="176">
        <f t="shared" si="20"/>
        <v>75377.013559286454</v>
      </c>
      <c r="P37" s="176">
        <v>0</v>
      </c>
      <c r="Q37" s="176">
        <f>P37</f>
        <v>0</v>
      </c>
      <c r="R37" t="s">
        <v>5</v>
      </c>
      <c r="S37" t="str">
        <f t="shared" si="6"/>
        <v>Y</v>
      </c>
      <c r="U37" s="139"/>
      <c r="V37" s="141"/>
    </row>
    <row r="38" spans="1:22">
      <c r="A38" t="s">
        <v>70</v>
      </c>
      <c r="B38" s="38" t="s">
        <v>286</v>
      </c>
      <c r="C38" s="38" t="str">
        <f t="shared" si="16"/>
        <v>D.18-01-022</v>
      </c>
      <c r="D38" s="38" t="str">
        <f t="shared" si="17"/>
        <v>D.18-01-022</v>
      </c>
      <c r="E38" s="38" t="str">
        <f t="shared" si="18"/>
        <v>D.18-01-022</v>
      </c>
      <c r="F38" s="38" t="str">
        <f t="shared" si="12"/>
        <v>D.18-01-022</v>
      </c>
      <c r="G38" s="38" t="str">
        <f t="shared" si="12"/>
        <v>D.18-01-022</v>
      </c>
      <c r="H38" s="38" t="s">
        <v>286</v>
      </c>
      <c r="I38" s="38" t="str">
        <f t="shared" si="15"/>
        <v>D.18-01-022</v>
      </c>
      <c r="J38" s="176">
        <f>'[20]Table 2 for AL'!$H$58/1000</f>
        <v>11760.785984999997</v>
      </c>
      <c r="K38" s="176">
        <f t="shared" si="19"/>
        <v>11760.785984999997</v>
      </c>
      <c r="L38" s="176">
        <f t="shared" si="14"/>
        <v>11760.785984999997</v>
      </c>
      <c r="M38" s="176">
        <f t="shared" si="11"/>
        <v>11760.785984999997</v>
      </c>
      <c r="N38" s="176">
        <f t="shared" si="20"/>
        <v>11760.785984999997</v>
      </c>
      <c r="O38" s="176">
        <f t="shared" si="20"/>
        <v>11760.785984999997</v>
      </c>
      <c r="P38" s="176">
        <f>'[21]Table 2 for AL 2024'!$E$64/1000</f>
        <v>11760.785984999997</v>
      </c>
      <c r="Q38" s="176">
        <f>'[29]2025_Table 2 for AL'!$E$64/1000</f>
        <v>3003.6242956951987</v>
      </c>
      <c r="R38" t="s">
        <v>16</v>
      </c>
      <c r="S38" t="str">
        <f t="shared" si="6"/>
        <v>N</v>
      </c>
      <c r="U38" s="232"/>
      <c r="V38" s="141"/>
    </row>
    <row r="39" spans="1:22">
      <c r="A39" t="s">
        <v>70</v>
      </c>
      <c r="B39" s="38" t="s">
        <v>286</v>
      </c>
      <c r="C39" s="38" t="str">
        <f t="shared" si="16"/>
        <v>D.18-01-022</v>
      </c>
      <c r="D39" s="38" t="str">
        <f t="shared" si="17"/>
        <v>D.18-01-022</v>
      </c>
      <c r="E39" s="38" t="str">
        <f t="shared" si="18"/>
        <v>D.18-01-022</v>
      </c>
      <c r="F39" s="38" t="str">
        <f t="shared" si="12"/>
        <v>D.18-01-022</v>
      </c>
      <c r="G39" s="38" t="str">
        <f t="shared" si="12"/>
        <v>D.18-01-022</v>
      </c>
      <c r="H39" s="38" t="s">
        <v>286</v>
      </c>
      <c r="I39" s="38" t="str">
        <f t="shared" si="15"/>
        <v>D.18-01-022</v>
      </c>
      <c r="J39" s="176">
        <f>'[23]GRC Table 9-1'!$D$14</f>
        <v>53191.926780000002</v>
      </c>
      <c r="K39" s="176">
        <f t="shared" si="19"/>
        <v>53191.926780000002</v>
      </c>
      <c r="L39" s="176">
        <f t="shared" si="14"/>
        <v>53191.926780000002</v>
      </c>
      <c r="M39" s="176">
        <f t="shared" si="11"/>
        <v>53191.926780000002</v>
      </c>
      <c r="N39" s="176">
        <f t="shared" si="20"/>
        <v>53191.926780000002</v>
      </c>
      <c r="O39" s="176">
        <f t="shared" si="20"/>
        <v>53191.926780000002</v>
      </c>
      <c r="P39" s="176">
        <f>'[24]10-UOG Cost'!$D$47</f>
        <v>2359.1716000000001</v>
      </c>
      <c r="Q39" s="176">
        <f t="shared" ref="Q39:Q51" si="21">P39</f>
        <v>2359.1716000000001</v>
      </c>
      <c r="R39" t="s">
        <v>211</v>
      </c>
      <c r="S39" t="str">
        <f t="shared" si="6"/>
        <v>N</v>
      </c>
      <c r="U39" s="232"/>
      <c r="V39" s="141"/>
    </row>
    <row r="40" spans="1:22">
      <c r="A40" t="s">
        <v>71</v>
      </c>
      <c r="B40" s="38" t="s">
        <v>448</v>
      </c>
      <c r="C40" s="38" t="str">
        <f t="shared" si="16"/>
        <v>n/a</v>
      </c>
      <c r="D40" s="38" t="str">
        <f t="shared" si="17"/>
        <v>n/a</v>
      </c>
      <c r="E40" s="38" t="str">
        <f t="shared" si="18"/>
        <v>n/a</v>
      </c>
      <c r="F40" s="38" t="str">
        <f t="shared" si="12"/>
        <v>n/a</v>
      </c>
      <c r="G40" s="38" t="str">
        <f t="shared" si="12"/>
        <v>n/a</v>
      </c>
      <c r="H40" s="38" t="s">
        <v>448</v>
      </c>
      <c r="I40" s="38" t="str">
        <f t="shared" si="15"/>
        <v>n/a</v>
      </c>
      <c r="J40" s="176">
        <v>0</v>
      </c>
      <c r="K40" s="176">
        <f t="shared" si="19"/>
        <v>0</v>
      </c>
      <c r="L40" s="176">
        <f t="shared" si="14"/>
        <v>0</v>
      </c>
      <c r="M40" s="176">
        <f t="shared" si="11"/>
        <v>0</v>
      </c>
      <c r="N40" s="176">
        <f t="shared" si="20"/>
        <v>0</v>
      </c>
      <c r="O40" s="176">
        <f t="shared" si="20"/>
        <v>0</v>
      </c>
      <c r="P40" s="176">
        <f>O40</f>
        <v>0</v>
      </c>
      <c r="Q40" s="176">
        <f t="shared" si="21"/>
        <v>0</v>
      </c>
      <c r="R40" t="s">
        <v>16</v>
      </c>
      <c r="S40" t="str">
        <f t="shared" si="6"/>
        <v>N</v>
      </c>
      <c r="U40" s="246"/>
      <c r="V40" s="141"/>
    </row>
    <row r="41" spans="1:22">
      <c r="A41" t="s">
        <v>111</v>
      </c>
      <c r="B41" s="38" t="s">
        <v>118</v>
      </c>
      <c r="C41" s="38" t="str">
        <f t="shared" si="16"/>
        <v>Preliminary Statement  DB</v>
      </c>
      <c r="D41" s="38" t="str">
        <f t="shared" si="17"/>
        <v>Preliminary Statement  DB</v>
      </c>
      <c r="E41" s="38" t="str">
        <f t="shared" si="18"/>
        <v>Preliminary Statement  DB</v>
      </c>
      <c r="F41" s="38" t="str">
        <f t="shared" si="12"/>
        <v>Preliminary Statement  DB</v>
      </c>
      <c r="G41" s="38" t="str">
        <f t="shared" si="12"/>
        <v>Preliminary Statement  DB</v>
      </c>
      <c r="H41" s="38" t="s">
        <v>118</v>
      </c>
      <c r="I41" s="38" t="str">
        <f t="shared" si="15"/>
        <v>Preliminary Statement  DB</v>
      </c>
      <c r="J41" s="176">
        <f>'[20]Table 2 for AL'!$G$57/1000</f>
        <v>-220833.70777226734</v>
      </c>
      <c r="K41" s="176">
        <f t="shared" si="19"/>
        <v>-220833.70777226734</v>
      </c>
      <c r="L41" s="176">
        <f t="shared" si="14"/>
        <v>-220833.70777226734</v>
      </c>
      <c r="M41" s="176">
        <f t="shared" si="11"/>
        <v>-220833.70777226734</v>
      </c>
      <c r="N41" s="176">
        <f t="shared" si="20"/>
        <v>-220833.70777226734</v>
      </c>
      <c r="O41" s="176">
        <f t="shared" si="20"/>
        <v>-220833.70777226734</v>
      </c>
      <c r="P41" s="176">
        <f>'[21]Table 2 for AL 2024'!$G$63/1000</f>
        <v>-22022.575667378391</v>
      </c>
      <c r="Q41" s="176">
        <f t="shared" si="21"/>
        <v>-22022.575667378391</v>
      </c>
      <c r="R41" t="s">
        <v>16</v>
      </c>
      <c r="S41" t="str">
        <f t="shared" si="6"/>
        <v>Y</v>
      </c>
      <c r="U41" s="232"/>
      <c r="V41" s="176"/>
    </row>
    <row r="42" spans="1:22">
      <c r="A42" t="s">
        <v>114</v>
      </c>
      <c r="B42" s="38" t="s">
        <v>92</v>
      </c>
      <c r="C42" s="38" t="str">
        <f t="shared" si="16"/>
        <v>Preliminary Statement S</v>
      </c>
      <c r="D42" s="38" t="str">
        <f t="shared" si="17"/>
        <v>Preliminary Statement S</v>
      </c>
      <c r="E42" s="38" t="str">
        <f t="shared" si="18"/>
        <v>Preliminary Statement S</v>
      </c>
      <c r="F42" s="38" t="str">
        <f t="shared" si="12"/>
        <v>Preliminary Statement S</v>
      </c>
      <c r="G42" s="38" t="str">
        <f t="shared" si="12"/>
        <v>Preliminary Statement S</v>
      </c>
      <c r="H42" s="38" t="s">
        <v>92</v>
      </c>
      <c r="I42" s="38" t="str">
        <f t="shared" si="15"/>
        <v>Preliminary Statement S</v>
      </c>
      <c r="J42" s="176">
        <f>'[20]Table 2 for AL'!$G$27/1000</f>
        <v>45960.392363315994</v>
      </c>
      <c r="K42" s="176">
        <f t="shared" si="19"/>
        <v>45960.392363315994</v>
      </c>
      <c r="L42" s="176">
        <f t="shared" si="14"/>
        <v>45960.392363315994</v>
      </c>
      <c r="M42" s="176">
        <f t="shared" si="11"/>
        <v>45960.392363315994</v>
      </c>
      <c r="N42" s="176">
        <f t="shared" si="20"/>
        <v>45960.392363315994</v>
      </c>
      <c r="O42" s="176">
        <f t="shared" si="20"/>
        <v>45960.392363315994</v>
      </c>
      <c r="P42" s="176">
        <f>'[21]Table 2 for AL 2024'!$G$25/1000</f>
        <v>41390.127807307355</v>
      </c>
      <c r="Q42" s="176">
        <f t="shared" si="21"/>
        <v>41390.127807307355</v>
      </c>
      <c r="R42" t="s">
        <v>309</v>
      </c>
      <c r="S42" t="str">
        <f t="shared" si="6"/>
        <v>Y</v>
      </c>
    </row>
    <row r="43" spans="1:22">
      <c r="A43" t="s">
        <v>115</v>
      </c>
      <c r="B43" s="38" t="s">
        <v>91</v>
      </c>
      <c r="C43" s="38" t="str">
        <f t="shared" si="16"/>
        <v>Preliminary Statement ET</v>
      </c>
      <c r="D43" s="38" t="str">
        <f t="shared" si="17"/>
        <v>Preliminary Statement ET</v>
      </c>
      <c r="E43" s="38" t="str">
        <f t="shared" si="18"/>
        <v>Preliminary Statement ET</v>
      </c>
      <c r="F43" s="38" t="str">
        <f t="shared" si="12"/>
        <v>Preliminary Statement ET</v>
      </c>
      <c r="G43" s="38" t="str">
        <f t="shared" si="12"/>
        <v>Preliminary Statement ET</v>
      </c>
      <c r="H43" s="38" t="s">
        <v>91</v>
      </c>
      <c r="I43" s="38" t="str">
        <f t="shared" si="15"/>
        <v>Preliminary Statement ET</v>
      </c>
      <c r="J43" s="176">
        <f>'[20]Table 2 for AL'!$G$28/1000</f>
        <v>-486.58327604759057</v>
      </c>
      <c r="K43" s="176">
        <f t="shared" si="19"/>
        <v>-486.58327604759057</v>
      </c>
      <c r="L43" s="176">
        <f t="shared" si="14"/>
        <v>-486.58327604759057</v>
      </c>
      <c r="M43" s="176">
        <f t="shared" si="11"/>
        <v>-486.58327604759057</v>
      </c>
      <c r="N43" s="176">
        <f t="shared" si="20"/>
        <v>-486.58327604759057</v>
      </c>
      <c r="O43" s="176">
        <f t="shared" si="20"/>
        <v>-486.58327604759057</v>
      </c>
      <c r="P43" s="176">
        <f>'[21]Table 2 for AL 2024'!$G$26/1000</f>
        <v>-221.01964491517228</v>
      </c>
      <c r="Q43" s="176">
        <f t="shared" si="21"/>
        <v>-221.01964491517228</v>
      </c>
      <c r="R43" t="s">
        <v>5</v>
      </c>
      <c r="S43" t="str">
        <f t="shared" si="6"/>
        <v>Y</v>
      </c>
    </row>
    <row r="44" spans="1:22">
      <c r="A44" t="s">
        <v>278</v>
      </c>
      <c r="B44" s="38" t="s">
        <v>441</v>
      </c>
      <c r="C44" s="38" t="str">
        <f t="shared" si="16"/>
        <v>D.23-11-090</v>
      </c>
      <c r="D44" s="38" t="str">
        <f t="shared" si="17"/>
        <v>D.23-11-090</v>
      </c>
      <c r="E44" s="38" t="str">
        <f t="shared" si="18"/>
        <v>D.23-11-090</v>
      </c>
      <c r="F44" s="38" t="str">
        <f t="shared" si="12"/>
        <v>D.23-11-090</v>
      </c>
      <c r="G44" s="38" t="str">
        <f t="shared" si="12"/>
        <v>D.23-11-090</v>
      </c>
      <c r="H44" s="38" t="s">
        <v>540</v>
      </c>
      <c r="I44" s="38" t="str">
        <f t="shared" si="15"/>
        <v>D.24-12-001</v>
      </c>
      <c r="J44" s="176">
        <v>393053.02899999998</v>
      </c>
      <c r="K44" s="176">
        <f t="shared" si="19"/>
        <v>393053.02899999998</v>
      </c>
      <c r="L44" s="176">
        <f t="shared" si="14"/>
        <v>393053.02899999998</v>
      </c>
      <c r="M44" s="176">
        <f t="shared" si="11"/>
        <v>393053.02899999998</v>
      </c>
      <c r="N44" s="176">
        <f t="shared" si="20"/>
        <v>393053.02899999998</v>
      </c>
      <c r="O44" s="176">
        <f t="shared" si="20"/>
        <v>393053.02899999998</v>
      </c>
      <c r="P44" s="176">
        <f>'[21]Table 2 for AL 2024'!$E$88/1000</f>
        <v>412561.55548204755</v>
      </c>
      <c r="Q44" s="176">
        <f t="shared" si="21"/>
        <v>412561.55548204755</v>
      </c>
      <c r="R44" t="s">
        <v>17</v>
      </c>
      <c r="S44" t="str">
        <f t="shared" si="6"/>
        <v>N</v>
      </c>
    </row>
    <row r="45" spans="1:22">
      <c r="A45" t="s">
        <v>86</v>
      </c>
      <c r="B45" s="38" t="s">
        <v>156</v>
      </c>
      <c r="C45" s="38" t="str">
        <f t="shared" si="16"/>
        <v>CPUC Code 6350-6354</v>
      </c>
      <c r="D45" s="38" t="str">
        <f t="shared" si="17"/>
        <v>CPUC Code 6350-6354</v>
      </c>
      <c r="E45" s="38" t="str">
        <f t="shared" si="18"/>
        <v>CPUC Code 6350-6354</v>
      </c>
      <c r="F45" s="38" t="str">
        <f t="shared" si="12"/>
        <v>CPUC Code 6350-6354</v>
      </c>
      <c r="G45" s="38" t="str">
        <f t="shared" si="12"/>
        <v>CPUC Code 6350-6354</v>
      </c>
      <c r="H45" s="38" t="s">
        <v>156</v>
      </c>
      <c r="I45" s="38" t="str">
        <f t="shared" si="15"/>
        <v>CPUC Code 6350-6354</v>
      </c>
      <c r="J45" s="176">
        <f>'[20]Table 2 for AL'!$E$51/1000</f>
        <v>2821.7280000000001</v>
      </c>
      <c r="K45" s="176">
        <f t="shared" si="19"/>
        <v>2821.7280000000001</v>
      </c>
      <c r="L45" s="176">
        <f t="shared" si="14"/>
        <v>2821.7280000000001</v>
      </c>
      <c r="M45" s="176">
        <f t="shared" si="11"/>
        <v>2821.7280000000001</v>
      </c>
      <c r="N45" s="176">
        <f t="shared" si="20"/>
        <v>2821.7280000000001</v>
      </c>
      <c r="O45" s="176">
        <f t="shared" si="20"/>
        <v>2821.7280000000001</v>
      </c>
      <c r="P45" s="176">
        <f>'[21]Table 2 for AL 2024'!$E$58/1000</f>
        <v>2958.066352806281</v>
      </c>
      <c r="Q45" s="176">
        <f t="shared" si="21"/>
        <v>2958.066352806281</v>
      </c>
      <c r="R45" t="s">
        <v>3</v>
      </c>
      <c r="S45" t="str">
        <f t="shared" si="6"/>
        <v>N</v>
      </c>
    </row>
    <row r="46" spans="1:22">
      <c r="A46" t="s">
        <v>281</v>
      </c>
      <c r="B46" s="38" t="s">
        <v>287</v>
      </c>
      <c r="C46" s="38" t="str">
        <f t="shared" si="16"/>
        <v>Electric Preliminary Statement Part HJ</v>
      </c>
      <c r="D46" s="38" t="str">
        <f t="shared" si="17"/>
        <v>Electric Preliminary Statement Part HJ</v>
      </c>
      <c r="E46" s="38" t="str">
        <f t="shared" si="18"/>
        <v>Electric Preliminary Statement Part HJ</v>
      </c>
      <c r="F46" s="38" t="str">
        <f t="shared" si="12"/>
        <v>Electric Preliminary Statement Part HJ</v>
      </c>
      <c r="G46" s="38" t="str">
        <f t="shared" si="12"/>
        <v>Electric Preliminary Statement Part HJ</v>
      </c>
      <c r="H46" s="38" t="s">
        <v>287</v>
      </c>
      <c r="I46" s="38" t="str">
        <f t="shared" si="15"/>
        <v>Electric Preliminary Statement Part HJ</v>
      </c>
      <c r="J46" s="176">
        <f>'[20]Table 2 for AL'!$G$39/1000</f>
        <v>864.77092471394985</v>
      </c>
      <c r="K46" s="176">
        <f t="shared" si="19"/>
        <v>864.77092471394985</v>
      </c>
      <c r="L46" s="176">
        <f t="shared" si="14"/>
        <v>864.77092471394985</v>
      </c>
      <c r="M46" s="176">
        <f t="shared" si="11"/>
        <v>864.77092471394985</v>
      </c>
      <c r="N46" s="176">
        <f t="shared" si="20"/>
        <v>864.77092471394985</v>
      </c>
      <c r="O46" s="176">
        <f t="shared" si="20"/>
        <v>864.77092471394985</v>
      </c>
      <c r="P46" s="176">
        <f>'[21]Table 2 for AL 2024'!$G$43/1000</f>
        <v>1360.3943314559999</v>
      </c>
      <c r="Q46" s="176">
        <f t="shared" si="21"/>
        <v>1360.3943314559999</v>
      </c>
      <c r="R46" t="s">
        <v>5</v>
      </c>
      <c r="S46" t="str">
        <f t="shared" si="6"/>
        <v>Y</v>
      </c>
    </row>
    <row r="47" spans="1:22">
      <c r="A47" t="s">
        <v>473</v>
      </c>
      <c r="B47" s="38" t="s">
        <v>475</v>
      </c>
      <c r="C47" s="38" t="s">
        <v>448</v>
      </c>
      <c r="D47" s="38" t="s">
        <v>475</v>
      </c>
      <c r="E47" s="38" t="s">
        <v>475</v>
      </c>
      <c r="F47" s="38" t="str">
        <f t="shared" si="12"/>
        <v>D.24-03-006</v>
      </c>
      <c r="G47" s="38" t="str">
        <f t="shared" si="12"/>
        <v>D.24-03-006</v>
      </c>
      <c r="H47" s="38" t="s">
        <v>475</v>
      </c>
      <c r="I47" s="38" t="str">
        <f t="shared" si="15"/>
        <v>D.24-03-006</v>
      </c>
      <c r="J47" s="176">
        <v>0</v>
      </c>
      <c r="K47" s="176">
        <v>0</v>
      </c>
      <c r="L47" s="176">
        <f>[30]IN_RRQ_TABLE!$G$32/1000</f>
        <v>408416.68302289414</v>
      </c>
      <c r="M47" s="176">
        <f t="shared" si="11"/>
        <v>408416.68302289414</v>
      </c>
      <c r="N47" s="176">
        <f t="shared" si="20"/>
        <v>408416.68302289414</v>
      </c>
      <c r="O47" s="176">
        <f t="shared" si="20"/>
        <v>408416.68302289414</v>
      </c>
      <c r="P47" s="176">
        <f>[22]IN_RRQ_TABLE!$G$30/1000</f>
        <v>153156.25613358527</v>
      </c>
      <c r="Q47" s="176">
        <f t="shared" si="21"/>
        <v>153156.25613358527</v>
      </c>
      <c r="R47" t="s">
        <v>309</v>
      </c>
      <c r="S47" t="str">
        <f t="shared" si="6"/>
        <v>N</v>
      </c>
    </row>
    <row r="48" spans="1:22">
      <c r="A48" t="s">
        <v>473</v>
      </c>
      <c r="B48" s="38" t="s">
        <v>475</v>
      </c>
      <c r="C48" s="38" t="s">
        <v>448</v>
      </c>
      <c r="D48" s="38" t="s">
        <v>475</v>
      </c>
      <c r="E48" s="38" t="s">
        <v>475</v>
      </c>
      <c r="F48" s="38" t="str">
        <f t="shared" si="12"/>
        <v>D.24-03-006</v>
      </c>
      <c r="G48" s="38" t="str">
        <f t="shared" si="12"/>
        <v>D.24-03-006</v>
      </c>
      <c r="H48" s="38" t="s">
        <v>475</v>
      </c>
      <c r="I48" s="38" t="str">
        <f t="shared" si="15"/>
        <v>D.24-03-006</v>
      </c>
      <c r="J48" s="176"/>
      <c r="K48" s="176">
        <v>0</v>
      </c>
      <c r="L48" s="176">
        <f>[30]IN_RRQ_TABLE!$G$31/1000</f>
        <v>6144.3180408703111</v>
      </c>
      <c r="M48" s="176">
        <f t="shared" si="11"/>
        <v>6144.3180408703111</v>
      </c>
      <c r="N48" s="176">
        <f t="shared" si="20"/>
        <v>6144.3180408703111</v>
      </c>
      <c r="O48" s="176">
        <f t="shared" si="20"/>
        <v>6144.3180408703111</v>
      </c>
      <c r="P48" s="176">
        <f>[22]IN_RRQ_TABLE!$G$31/1000</f>
        <v>2304.1192653263806</v>
      </c>
      <c r="Q48" s="176">
        <f t="shared" si="21"/>
        <v>2304.1192653263806</v>
      </c>
      <c r="R48" t="s">
        <v>5</v>
      </c>
      <c r="S48" t="str">
        <f t="shared" si="6"/>
        <v>N</v>
      </c>
    </row>
    <row r="49" spans="1:19">
      <c r="A49" t="s">
        <v>282</v>
      </c>
      <c r="B49" s="38" t="s">
        <v>448</v>
      </c>
      <c r="C49" s="38" t="str">
        <f t="shared" ref="C49:E51" si="22">B49</f>
        <v>n/a</v>
      </c>
      <c r="D49" s="38" t="str">
        <f t="shared" si="22"/>
        <v>n/a</v>
      </c>
      <c r="E49" s="38" t="str">
        <f t="shared" si="22"/>
        <v>n/a</v>
      </c>
      <c r="F49" s="38" t="str">
        <f t="shared" ref="F49:G55" si="23">E49</f>
        <v>n/a</v>
      </c>
      <c r="G49" s="38" t="str">
        <f t="shared" si="23"/>
        <v>n/a</v>
      </c>
      <c r="H49" s="38" t="s">
        <v>448</v>
      </c>
      <c r="I49" s="38" t="str">
        <f t="shared" si="15"/>
        <v>n/a</v>
      </c>
      <c r="J49" s="176">
        <v>0</v>
      </c>
      <c r="K49" s="176">
        <f t="shared" ref="K49:L51" si="24">J49</f>
        <v>0</v>
      </c>
      <c r="L49" s="176">
        <f t="shared" si="24"/>
        <v>0</v>
      </c>
      <c r="M49" s="176">
        <f t="shared" si="11"/>
        <v>0</v>
      </c>
      <c r="N49" s="176">
        <f t="shared" si="20"/>
        <v>0</v>
      </c>
      <c r="O49" s="176">
        <f t="shared" si="20"/>
        <v>0</v>
      </c>
      <c r="P49" s="176">
        <f>O49</f>
        <v>0</v>
      </c>
      <c r="Q49" s="176">
        <f t="shared" si="21"/>
        <v>0</v>
      </c>
      <c r="R49" t="s">
        <v>5</v>
      </c>
      <c r="S49" t="str">
        <f t="shared" ref="S49:S58" si="25">IF(RIGHT(A49,1)="*","Y","N")</f>
        <v>N</v>
      </c>
    </row>
    <row r="50" spans="1:19">
      <c r="A50" s="206" t="s">
        <v>314</v>
      </c>
      <c r="B50" s="38" t="s">
        <v>448</v>
      </c>
      <c r="C50" s="38" t="str">
        <f t="shared" si="22"/>
        <v>n/a</v>
      </c>
      <c r="D50" s="38" t="str">
        <f t="shared" si="22"/>
        <v>n/a</v>
      </c>
      <c r="E50" s="38" t="str">
        <f t="shared" si="22"/>
        <v>n/a</v>
      </c>
      <c r="F50" s="38" t="str">
        <f t="shared" si="23"/>
        <v>n/a</v>
      </c>
      <c r="G50" s="38" t="str">
        <f t="shared" si="23"/>
        <v>n/a</v>
      </c>
      <c r="H50" s="38" t="s">
        <v>448</v>
      </c>
      <c r="I50" s="38" t="str">
        <f t="shared" si="15"/>
        <v>n/a</v>
      </c>
      <c r="J50" s="176">
        <v>0</v>
      </c>
      <c r="K50" s="176">
        <f t="shared" si="24"/>
        <v>0</v>
      </c>
      <c r="L50" s="176">
        <f t="shared" si="24"/>
        <v>0</v>
      </c>
      <c r="M50" s="176">
        <f t="shared" si="11"/>
        <v>0</v>
      </c>
      <c r="N50" s="176">
        <f t="shared" si="20"/>
        <v>0</v>
      </c>
      <c r="O50" s="176">
        <f t="shared" si="20"/>
        <v>0</v>
      </c>
      <c r="P50" s="176">
        <f>O50</f>
        <v>0</v>
      </c>
      <c r="Q50" s="176">
        <f t="shared" si="21"/>
        <v>0</v>
      </c>
      <c r="R50" t="s">
        <v>309</v>
      </c>
      <c r="S50" t="str">
        <f t="shared" si="25"/>
        <v>N</v>
      </c>
    </row>
    <row r="51" spans="1:19">
      <c r="A51" t="s">
        <v>283</v>
      </c>
      <c r="B51" s="38" t="s">
        <v>448</v>
      </c>
      <c r="C51" s="38" t="str">
        <f t="shared" si="22"/>
        <v>n/a</v>
      </c>
      <c r="D51" s="38" t="str">
        <f t="shared" si="22"/>
        <v>n/a</v>
      </c>
      <c r="E51" s="38" t="str">
        <f t="shared" si="22"/>
        <v>n/a</v>
      </c>
      <c r="F51" s="38" t="str">
        <f t="shared" si="23"/>
        <v>n/a</v>
      </c>
      <c r="G51" s="38" t="str">
        <f t="shared" si="23"/>
        <v>n/a</v>
      </c>
      <c r="H51" s="38" t="s">
        <v>538</v>
      </c>
      <c r="I51" s="38" t="str">
        <f t="shared" si="15"/>
        <v>AL 7413-E</v>
      </c>
      <c r="J51" s="176">
        <v>0</v>
      </c>
      <c r="K51" s="176">
        <f t="shared" si="24"/>
        <v>0</v>
      </c>
      <c r="L51" s="176">
        <f t="shared" si="24"/>
        <v>0</v>
      </c>
      <c r="M51" s="176">
        <f t="shared" si="11"/>
        <v>0</v>
      </c>
      <c r="N51" s="176">
        <f t="shared" si="20"/>
        <v>0</v>
      </c>
      <c r="O51" s="176">
        <f t="shared" si="20"/>
        <v>0</v>
      </c>
      <c r="P51" s="176">
        <f>'[21]Table 2 for AL 2024'!$G$32/1000</f>
        <v>-200072.08603701723</v>
      </c>
      <c r="Q51" s="176">
        <f t="shared" si="21"/>
        <v>-200072.08603701723</v>
      </c>
      <c r="R51" t="s">
        <v>309</v>
      </c>
      <c r="S51" t="str">
        <f t="shared" si="25"/>
        <v>N</v>
      </c>
    </row>
    <row r="52" spans="1:19">
      <c r="A52" t="s">
        <v>317</v>
      </c>
      <c r="B52" s="38" t="s">
        <v>442</v>
      </c>
      <c r="C52" s="38" t="s">
        <v>455</v>
      </c>
      <c r="D52" s="38" t="str">
        <f t="shared" ref="D52:E55" si="26">C52</f>
        <v>D.21-06-030, AL 7106-E</v>
      </c>
      <c r="E52" s="38" t="str">
        <f t="shared" si="26"/>
        <v>D.21-06-030, AL 7106-E</v>
      </c>
      <c r="F52" s="38" t="str">
        <f t="shared" si="23"/>
        <v>D.21-06-030, AL 7106-E</v>
      </c>
      <c r="G52" s="38" t="str">
        <f t="shared" si="23"/>
        <v>D.21-06-030, AL 7106-E</v>
      </c>
      <c r="H52" s="38" t="s">
        <v>455</v>
      </c>
      <c r="I52" s="38" t="str">
        <f t="shared" si="15"/>
        <v>D.21-06-030, AL 7106-E</v>
      </c>
      <c r="J52" s="176">
        <f>'[20]Table 2 for AL'!$E$42/1000</f>
        <v>22478.598400784289</v>
      </c>
      <c r="K52" s="176">
        <f>'[27]Table 2 for AL'!$E$42/1000</f>
        <v>65887.47887289428</v>
      </c>
      <c r="L52" s="176">
        <f>K52</f>
        <v>65887.47887289428</v>
      </c>
      <c r="M52" s="176">
        <f t="shared" si="11"/>
        <v>65887.47887289428</v>
      </c>
      <c r="N52" s="176">
        <f t="shared" si="20"/>
        <v>65887.47887289428</v>
      </c>
      <c r="O52" s="176">
        <f t="shared" si="20"/>
        <v>65887.47887289428</v>
      </c>
      <c r="P52" s="176">
        <f>'[21]Table 2 for AL 2024'!$E$49/1000</f>
        <v>65206.364080501691</v>
      </c>
      <c r="Q52" s="176">
        <f>'[29]2025_Table 2 for AL'!$E$49/1000</f>
        <v>39502.880411345875</v>
      </c>
      <c r="R52" t="s">
        <v>284</v>
      </c>
      <c r="S52" t="str">
        <f t="shared" si="25"/>
        <v>N</v>
      </c>
    </row>
    <row r="53" spans="1:19">
      <c r="A53" t="s">
        <v>317</v>
      </c>
      <c r="B53" s="38" t="s">
        <v>442</v>
      </c>
      <c r="C53" s="38" t="str">
        <f>B53</f>
        <v>D.21-06-030, AL 6390-E</v>
      </c>
      <c r="D53" s="38" t="str">
        <f t="shared" si="26"/>
        <v>D.21-06-030, AL 6390-E</v>
      </c>
      <c r="E53" s="38" t="str">
        <f t="shared" si="26"/>
        <v>D.21-06-030, AL 6390-E</v>
      </c>
      <c r="F53" s="38" t="str">
        <f t="shared" si="23"/>
        <v>D.21-06-030, AL 6390-E</v>
      </c>
      <c r="G53" s="38" t="str">
        <f t="shared" si="23"/>
        <v>D.21-06-030, AL 6390-E</v>
      </c>
      <c r="H53" s="38" t="s">
        <v>442</v>
      </c>
      <c r="I53" s="38" t="str">
        <f t="shared" si="15"/>
        <v>D.21-06-030, AL 6390-E</v>
      </c>
      <c r="J53" s="176">
        <f>'[20]Table 2 for AL'!$G$11/1000</f>
        <v>-277.61216137696971</v>
      </c>
      <c r="K53" s="176">
        <f>J53</f>
        <v>-277.61216137696971</v>
      </c>
      <c r="L53" s="176">
        <f>K53</f>
        <v>-277.61216137696971</v>
      </c>
      <c r="M53" s="176">
        <f t="shared" si="11"/>
        <v>-277.61216137696971</v>
      </c>
      <c r="N53" s="176">
        <f t="shared" si="20"/>
        <v>-277.61216137696971</v>
      </c>
      <c r="O53" s="176">
        <f t="shared" si="20"/>
        <v>-277.61216137696971</v>
      </c>
      <c r="P53" s="176">
        <f>'[21]Table 2 for AL 2024'!$G$13/1000</f>
        <v>694.73049344599997</v>
      </c>
      <c r="Q53" s="176">
        <f>P53</f>
        <v>694.73049344599997</v>
      </c>
      <c r="R53" t="s">
        <v>309</v>
      </c>
      <c r="S53" t="str">
        <f t="shared" si="25"/>
        <v>N</v>
      </c>
    </row>
    <row r="54" spans="1:19">
      <c r="A54" t="s">
        <v>318</v>
      </c>
      <c r="B54" s="38" t="s">
        <v>443</v>
      </c>
      <c r="C54" s="38" t="s">
        <v>456</v>
      </c>
      <c r="D54" s="38" t="str">
        <f t="shared" si="26"/>
        <v>D.22-08-004, AL 7126-E</v>
      </c>
      <c r="E54" s="38" t="str">
        <f t="shared" si="26"/>
        <v>D.22-08-004, AL 7126-E</v>
      </c>
      <c r="F54" s="38" t="str">
        <f t="shared" si="23"/>
        <v>D.22-08-004, AL 7126-E</v>
      </c>
      <c r="G54" s="38" t="str">
        <f t="shared" si="23"/>
        <v>D.22-08-004, AL 7126-E</v>
      </c>
      <c r="H54" s="38" t="s">
        <v>456</v>
      </c>
      <c r="I54" s="38" t="str">
        <f t="shared" si="15"/>
        <v>D.22-08-004, AL 7126-E</v>
      </c>
      <c r="J54" s="176">
        <f>'[20]Table 2 for AL'!$E$43/1000</f>
        <v>123775.13325821608</v>
      </c>
      <c r="K54" s="176">
        <f>'[27]Table 2 for AL'!$E$43/1000</f>
        <v>55096.69203695187</v>
      </c>
      <c r="L54" s="176">
        <f>K54</f>
        <v>55096.69203695187</v>
      </c>
      <c r="M54" s="176">
        <f t="shared" si="11"/>
        <v>55096.69203695187</v>
      </c>
      <c r="N54" s="176">
        <f t="shared" si="20"/>
        <v>55096.69203695187</v>
      </c>
      <c r="O54" s="176">
        <f t="shared" si="20"/>
        <v>55096.69203695187</v>
      </c>
      <c r="P54" s="176">
        <f>'[21]Table 2 for AL 2024'!$E$50/1000</f>
        <v>54553.097813054708</v>
      </c>
      <c r="Q54" s="176">
        <f>'[29]2025_Table 2 for AL'!$E$50/1000</f>
        <v>66437.360080157887</v>
      </c>
      <c r="R54" t="s">
        <v>284</v>
      </c>
      <c r="S54" t="str">
        <f t="shared" si="25"/>
        <v>N</v>
      </c>
    </row>
    <row r="55" spans="1:19">
      <c r="A55" t="s">
        <v>318</v>
      </c>
      <c r="B55" s="38" t="s">
        <v>443</v>
      </c>
      <c r="C55" s="38" t="str">
        <f>B55</f>
        <v>D.22-08-004, AL 6769-E</v>
      </c>
      <c r="D55" s="38" t="str">
        <f t="shared" si="26"/>
        <v>D.22-08-004, AL 6769-E</v>
      </c>
      <c r="E55" s="38" t="str">
        <f t="shared" si="26"/>
        <v>D.22-08-004, AL 6769-E</v>
      </c>
      <c r="F55" s="38" t="str">
        <f t="shared" si="23"/>
        <v>D.22-08-004, AL 6769-E</v>
      </c>
      <c r="G55" s="38" t="str">
        <f t="shared" si="23"/>
        <v>D.22-08-004, AL 6769-E</v>
      </c>
      <c r="H55" s="38" t="s">
        <v>443</v>
      </c>
      <c r="I55" s="38" t="str">
        <f t="shared" si="15"/>
        <v>D.22-08-004, AL 6769-E</v>
      </c>
      <c r="J55" s="176">
        <f>'[20]Table 2 for AL'!$G$12/1000</f>
        <v>-13674.582966657574</v>
      </c>
      <c r="K55" s="176">
        <f>J55</f>
        <v>-13674.582966657574</v>
      </c>
      <c r="L55" s="176">
        <f>K55</f>
        <v>-13674.582966657574</v>
      </c>
      <c r="M55" s="176">
        <f t="shared" si="11"/>
        <v>-13674.582966657574</v>
      </c>
      <c r="N55" s="176">
        <f t="shared" si="20"/>
        <v>-13674.582966657574</v>
      </c>
      <c r="O55" s="176">
        <f t="shared" si="20"/>
        <v>-13674.582966657574</v>
      </c>
      <c r="P55" s="176">
        <f>'[21]Table 2 for AL 2024'!$G$14/1000</f>
        <v>-6788.3511865014989</v>
      </c>
      <c r="Q55" s="176">
        <f>P55</f>
        <v>-6788.3511865014989</v>
      </c>
      <c r="R55" t="s">
        <v>309</v>
      </c>
      <c r="S55" t="str">
        <f t="shared" si="25"/>
        <v>N</v>
      </c>
    </row>
    <row r="56" spans="1:19">
      <c r="A56" t="s">
        <v>384</v>
      </c>
      <c r="B56" t="s">
        <v>448</v>
      </c>
      <c r="C56" s="38" t="s">
        <v>448</v>
      </c>
      <c r="D56" s="38" t="s">
        <v>448</v>
      </c>
      <c r="E56" t="s">
        <v>448</v>
      </c>
      <c r="F56" t="s">
        <v>435</v>
      </c>
      <c r="G56" s="38" t="str">
        <f>F56</f>
        <v>D.24-02-011, D.21-05-015</v>
      </c>
      <c r="H56" s="38" t="s">
        <v>435</v>
      </c>
      <c r="I56" s="38" t="str">
        <f t="shared" si="15"/>
        <v>D.24-02-011, D.21-05-015</v>
      </c>
      <c r="J56" s="176">
        <v>0</v>
      </c>
      <c r="K56" s="176">
        <f>J56</f>
        <v>0</v>
      </c>
      <c r="L56" s="176">
        <v>0</v>
      </c>
      <c r="M56" s="176">
        <f t="shared" si="11"/>
        <v>0</v>
      </c>
      <c r="N56" s="76">
        <f>[31]IN_RRQ_TABLE!$G$69/1000</f>
        <v>175353.61802688477</v>
      </c>
      <c r="O56" s="176">
        <f>N56</f>
        <v>175353.61802688477</v>
      </c>
      <c r="P56" s="176">
        <f>'[21]Table 2 for AL 2024'!$E$51/1000</f>
        <v>173452.08098940377</v>
      </c>
      <c r="Q56" s="176">
        <f>'[29]2025_Table 2 for AL'!$E$51/1000</f>
        <v>173400.62507910313</v>
      </c>
      <c r="R56" t="s">
        <v>284</v>
      </c>
      <c r="S56" t="str">
        <f t="shared" si="25"/>
        <v>N</v>
      </c>
    </row>
    <row r="57" spans="1:19">
      <c r="A57" t="s">
        <v>554</v>
      </c>
      <c r="B57" s="38" t="s">
        <v>448</v>
      </c>
      <c r="C57" s="38" t="s">
        <v>448</v>
      </c>
      <c r="D57" s="38" t="s">
        <v>448</v>
      </c>
      <c r="E57" s="38" t="s">
        <v>448</v>
      </c>
      <c r="F57" s="38" t="s">
        <v>448</v>
      </c>
      <c r="G57" s="38" t="s">
        <v>448</v>
      </c>
      <c r="H57" s="38" t="s">
        <v>448</v>
      </c>
      <c r="I57" s="38" t="s">
        <v>556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f>'[21]Table 2 for AL 2024'!$E$9/1000</f>
        <v>-76060.257264391286</v>
      </c>
      <c r="Q57" s="176">
        <f t="shared" ref="Q57:Q70" si="27">P57</f>
        <v>-76060.257264391286</v>
      </c>
      <c r="R57" t="s">
        <v>309</v>
      </c>
      <c r="S57" t="str">
        <f t="shared" si="25"/>
        <v>N</v>
      </c>
    </row>
    <row r="58" spans="1:19">
      <c r="A58" t="s">
        <v>579</v>
      </c>
      <c r="B58" s="38" t="s">
        <v>448</v>
      </c>
      <c r="C58" s="38" t="s">
        <v>448</v>
      </c>
      <c r="D58" s="38" t="s">
        <v>448</v>
      </c>
      <c r="E58" s="38" t="s">
        <v>448</v>
      </c>
      <c r="F58" s="38" t="s">
        <v>448</v>
      </c>
      <c r="G58" s="38" t="s">
        <v>448</v>
      </c>
      <c r="H58" s="38" t="s">
        <v>448</v>
      </c>
      <c r="I58" s="38" t="s">
        <v>556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f>'[21]Table 2 for AL 2024'!$E$10/1000</f>
        <v>12431.124207946839</v>
      </c>
      <c r="Q58" s="176">
        <f t="shared" si="27"/>
        <v>12431.124207946839</v>
      </c>
      <c r="R58" t="s">
        <v>309</v>
      </c>
      <c r="S58" t="str">
        <f t="shared" si="25"/>
        <v>N</v>
      </c>
    </row>
    <row r="59" spans="1:19">
      <c r="A59" t="s">
        <v>581</v>
      </c>
      <c r="B59" s="38" t="s">
        <v>448</v>
      </c>
      <c r="C59" s="38" t="s">
        <v>448</v>
      </c>
      <c r="D59" s="38" t="s">
        <v>448</v>
      </c>
      <c r="E59" s="38" t="s">
        <v>448</v>
      </c>
      <c r="F59" s="38" t="s">
        <v>448</v>
      </c>
      <c r="G59" s="38" t="s">
        <v>448</v>
      </c>
      <c r="H59" s="38" t="s">
        <v>448</v>
      </c>
      <c r="I59" s="38" t="s">
        <v>557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f>'[21]Table 2 for AL 2024'!$G$15/1000</f>
        <v>-57785.417038923748</v>
      </c>
      <c r="Q59" s="176">
        <f t="shared" si="27"/>
        <v>-57785.417038923748</v>
      </c>
      <c r="R59" t="s">
        <v>309</v>
      </c>
      <c r="S59" t="str">
        <f t="shared" ref="S59:S80" si="28">IF(RIGHT(A59,1)="*","Y","N")</f>
        <v>Y</v>
      </c>
    </row>
    <row r="60" spans="1:19">
      <c r="A60" t="s">
        <v>589</v>
      </c>
      <c r="B60" s="38" t="s">
        <v>298</v>
      </c>
      <c r="C60" s="38" t="str">
        <f t="shared" ref="C60:G66" si="29">B60</f>
        <v>D.21-03-056, D.21-12-015</v>
      </c>
      <c r="D60" s="38" t="str">
        <f t="shared" si="29"/>
        <v>D.21-03-056, D.21-12-015</v>
      </c>
      <c r="E60" s="38" t="str">
        <f t="shared" si="29"/>
        <v>D.21-03-056, D.21-12-015</v>
      </c>
      <c r="F60" s="38" t="str">
        <f t="shared" si="29"/>
        <v>D.21-03-056, D.21-12-015</v>
      </c>
      <c r="G60" s="38" t="str">
        <f t="shared" si="29"/>
        <v>D.21-03-056, D.21-12-015</v>
      </c>
      <c r="H60" s="38" t="s">
        <v>448</v>
      </c>
      <c r="I60" s="38" t="s">
        <v>448</v>
      </c>
      <c r="J60" s="176">
        <f>'[20]Table 2 for AL'!$E$25/1000</f>
        <v>1324.7309499999999</v>
      </c>
      <c r="K60" s="176">
        <f t="shared" ref="K60:O66" si="30">J60</f>
        <v>1324.7309499999999</v>
      </c>
      <c r="L60" s="176">
        <f t="shared" si="30"/>
        <v>1324.7309499999999</v>
      </c>
      <c r="M60" s="176">
        <f t="shared" si="30"/>
        <v>1324.7309499999999</v>
      </c>
      <c r="N60" s="176">
        <f t="shared" si="30"/>
        <v>1324.7309499999999</v>
      </c>
      <c r="O60" s="176">
        <f t="shared" si="30"/>
        <v>1324.7309499999999</v>
      </c>
      <c r="P60" s="176">
        <v>0</v>
      </c>
      <c r="Q60" s="176">
        <f t="shared" si="27"/>
        <v>0</v>
      </c>
      <c r="R60" t="s">
        <v>5</v>
      </c>
      <c r="S60" t="str">
        <f t="shared" si="28"/>
        <v>N</v>
      </c>
    </row>
    <row r="61" spans="1:19">
      <c r="A61" t="s">
        <v>212</v>
      </c>
      <c r="B61" s="38" t="s">
        <v>279</v>
      </c>
      <c r="C61" s="38" t="str">
        <f t="shared" si="29"/>
        <v>D.21-08-027</v>
      </c>
      <c r="D61" s="38" t="str">
        <f t="shared" si="29"/>
        <v>D.21-08-027</v>
      </c>
      <c r="E61" s="38" t="str">
        <f t="shared" si="29"/>
        <v>D.21-08-027</v>
      </c>
      <c r="F61" s="38" t="str">
        <f t="shared" si="29"/>
        <v>D.21-08-027</v>
      </c>
      <c r="G61" s="38" t="str">
        <f t="shared" si="29"/>
        <v>D.21-08-027</v>
      </c>
      <c r="H61" s="38" t="s">
        <v>279</v>
      </c>
      <c r="I61" s="38" t="str">
        <f t="shared" ref="I61:I70" si="31">H61</f>
        <v>D.21-08-027</v>
      </c>
      <c r="J61" s="176">
        <f>'[20]Table 2 for AL'!$E$18/1000</f>
        <v>-38657.658748985537</v>
      </c>
      <c r="K61" s="176">
        <f t="shared" si="30"/>
        <v>-38657.658748985537</v>
      </c>
      <c r="L61" s="176">
        <f t="shared" si="30"/>
        <v>-38657.658748985537</v>
      </c>
      <c r="M61" s="176">
        <f t="shared" si="30"/>
        <v>-38657.658748985537</v>
      </c>
      <c r="N61" s="176">
        <f t="shared" si="30"/>
        <v>-38657.658748985537</v>
      </c>
      <c r="O61" s="176">
        <f t="shared" si="30"/>
        <v>-38657.658748985537</v>
      </c>
      <c r="P61" s="176">
        <f>'[21]Table 2 for AL 2024'!$E$17/1000</f>
        <v>-39916.957755412455</v>
      </c>
      <c r="Q61" s="176">
        <f t="shared" si="27"/>
        <v>-39916.957755412455</v>
      </c>
      <c r="R61" t="s">
        <v>5</v>
      </c>
      <c r="S61" t="str">
        <f t="shared" si="28"/>
        <v>N</v>
      </c>
    </row>
    <row r="62" spans="1:19">
      <c r="A62" t="s">
        <v>212</v>
      </c>
      <c r="B62" s="38" t="s">
        <v>279</v>
      </c>
      <c r="C62" s="38" t="str">
        <f t="shared" si="29"/>
        <v>D.21-08-027</v>
      </c>
      <c r="D62" s="38" t="str">
        <f t="shared" si="29"/>
        <v>D.21-08-027</v>
      </c>
      <c r="E62" s="38" t="str">
        <f t="shared" si="29"/>
        <v>D.21-08-027</v>
      </c>
      <c r="F62" s="38" t="str">
        <f t="shared" si="29"/>
        <v>D.21-08-027</v>
      </c>
      <c r="G62" s="38" t="str">
        <f t="shared" si="29"/>
        <v>D.21-08-027</v>
      </c>
      <c r="H62" s="38" t="s">
        <v>279</v>
      </c>
      <c r="I62" s="38" t="str">
        <f t="shared" si="31"/>
        <v>D.21-08-027</v>
      </c>
      <c r="J62" s="176">
        <f>SUM('[23]GRC Table 9-1'!$D$15:$D$16)</f>
        <v>-6566.0645929710518</v>
      </c>
      <c r="K62" s="176">
        <f t="shared" si="30"/>
        <v>-6566.0645929710518</v>
      </c>
      <c r="L62" s="176">
        <f t="shared" si="30"/>
        <v>-6566.0645929710518</v>
      </c>
      <c r="M62" s="176">
        <f t="shared" si="30"/>
        <v>-6566.0645929710518</v>
      </c>
      <c r="N62" s="176">
        <f t="shared" si="30"/>
        <v>-6566.0645929710518</v>
      </c>
      <c r="O62" s="176">
        <f t="shared" si="30"/>
        <v>-6566.0645929710518</v>
      </c>
      <c r="P62" s="176">
        <f>'[24]10-UOG Cost'!$D$48</f>
        <v>-21650.502093028372</v>
      </c>
      <c r="Q62" s="176">
        <f t="shared" si="27"/>
        <v>-21650.502093028372</v>
      </c>
      <c r="R62" t="s">
        <v>211</v>
      </c>
      <c r="S62" t="str">
        <f t="shared" si="28"/>
        <v>N</v>
      </c>
    </row>
    <row r="63" spans="1:19">
      <c r="A63" t="s">
        <v>401</v>
      </c>
      <c r="B63" s="38" t="s">
        <v>448</v>
      </c>
      <c r="C63" s="38" t="str">
        <f t="shared" si="29"/>
        <v>n/a</v>
      </c>
      <c r="D63" s="38" t="str">
        <f t="shared" si="29"/>
        <v>n/a</v>
      </c>
      <c r="E63" s="38" t="str">
        <f t="shared" si="29"/>
        <v>n/a</v>
      </c>
      <c r="F63" s="38" t="str">
        <f t="shared" si="29"/>
        <v>n/a</v>
      </c>
      <c r="G63" s="38" t="str">
        <f t="shared" si="29"/>
        <v>n/a</v>
      </c>
      <c r="H63" s="38" t="s">
        <v>448</v>
      </c>
      <c r="I63" s="38" t="str">
        <f t="shared" si="31"/>
        <v>n/a</v>
      </c>
      <c r="J63" s="176">
        <f>-'[32]Table 18-1'!$G$35</f>
        <v>76163.624360518428</v>
      </c>
      <c r="K63" s="176">
        <f t="shared" si="30"/>
        <v>76163.624360518428</v>
      </c>
      <c r="L63" s="176">
        <f t="shared" si="30"/>
        <v>76163.624360518428</v>
      </c>
      <c r="M63" s="176">
        <f t="shared" si="30"/>
        <v>76163.624360518428</v>
      </c>
      <c r="N63" s="176">
        <f t="shared" si="30"/>
        <v>76163.624360518428</v>
      </c>
      <c r="O63" s="176">
        <f t="shared" si="30"/>
        <v>76163.624360518428</v>
      </c>
      <c r="P63" s="176">
        <f>-'[24]Table 19-1 RRQ'!$G$88</f>
        <v>38485.892894236385</v>
      </c>
      <c r="Q63" s="176">
        <f t="shared" si="27"/>
        <v>38485.892894236385</v>
      </c>
      <c r="R63" t="s">
        <v>211</v>
      </c>
      <c r="S63" t="str">
        <f t="shared" si="28"/>
        <v>N</v>
      </c>
    </row>
    <row r="64" spans="1:19">
      <c r="A64" t="s">
        <v>459</v>
      </c>
      <c r="B64" s="38" t="s">
        <v>448</v>
      </c>
      <c r="C64" s="38" t="str">
        <f t="shared" si="29"/>
        <v>n/a</v>
      </c>
      <c r="D64" s="38" t="str">
        <f t="shared" si="29"/>
        <v>n/a</v>
      </c>
      <c r="E64" s="38" t="str">
        <f t="shared" si="29"/>
        <v>n/a</v>
      </c>
      <c r="F64" s="38" t="str">
        <f t="shared" si="29"/>
        <v>n/a</v>
      </c>
      <c r="G64" s="38" t="str">
        <f t="shared" si="29"/>
        <v>n/a</v>
      </c>
      <c r="H64" s="38" t="s">
        <v>447</v>
      </c>
      <c r="I64" s="38" t="str">
        <f t="shared" si="31"/>
        <v>Electric Preliminary Statement Part IM</v>
      </c>
      <c r="J64" s="176">
        <f>-'[32]Table 18-1'!$G$36</f>
        <v>41793.584705409317</v>
      </c>
      <c r="K64" s="176">
        <f t="shared" si="30"/>
        <v>41793.584705409317</v>
      </c>
      <c r="L64" s="176">
        <f t="shared" si="30"/>
        <v>41793.584705409317</v>
      </c>
      <c r="M64" s="176">
        <f t="shared" si="30"/>
        <v>41793.584705409317</v>
      </c>
      <c r="N64" s="176">
        <f t="shared" si="30"/>
        <v>41793.584705409317</v>
      </c>
      <c r="O64" s="176">
        <f t="shared" si="30"/>
        <v>41793.584705409317</v>
      </c>
      <c r="P64" s="176">
        <f>-'[24]Table 19-1 RRQ'!$G$89</f>
        <v>29940.319159426792</v>
      </c>
      <c r="Q64" s="176">
        <f t="shared" si="27"/>
        <v>29940.319159426792</v>
      </c>
      <c r="R64" t="s">
        <v>211</v>
      </c>
      <c r="S64" t="str">
        <f t="shared" si="28"/>
        <v>N</v>
      </c>
    </row>
    <row r="65" spans="1:20">
      <c r="A65" t="s">
        <v>94</v>
      </c>
      <c r="B65" s="38" t="s">
        <v>448</v>
      </c>
      <c r="C65" s="38" t="str">
        <f t="shared" si="29"/>
        <v>n/a</v>
      </c>
      <c r="D65" s="38" t="str">
        <f t="shared" si="29"/>
        <v>n/a</v>
      </c>
      <c r="E65" s="38" t="str">
        <f t="shared" si="29"/>
        <v>n/a</v>
      </c>
      <c r="F65" s="38" t="str">
        <f t="shared" si="29"/>
        <v>n/a</v>
      </c>
      <c r="G65" s="38" t="str">
        <f t="shared" si="29"/>
        <v>n/a</v>
      </c>
      <c r="H65" s="38" t="s">
        <v>448</v>
      </c>
      <c r="I65" s="38" t="str">
        <f t="shared" si="31"/>
        <v>n/a</v>
      </c>
      <c r="J65" s="176"/>
      <c r="K65" s="176">
        <f t="shared" si="30"/>
        <v>0</v>
      </c>
      <c r="L65" s="176">
        <f t="shared" si="30"/>
        <v>0</v>
      </c>
      <c r="M65" s="176">
        <f t="shared" si="30"/>
        <v>0</v>
      </c>
      <c r="N65" s="176">
        <f t="shared" si="30"/>
        <v>0</v>
      </c>
      <c r="O65" s="176">
        <f t="shared" si="30"/>
        <v>0</v>
      </c>
      <c r="P65" s="176">
        <f>O65</f>
        <v>0</v>
      </c>
      <c r="Q65" s="176">
        <f t="shared" si="27"/>
        <v>0</v>
      </c>
      <c r="R65" t="s">
        <v>309</v>
      </c>
      <c r="S65" t="str">
        <f t="shared" si="28"/>
        <v>N</v>
      </c>
    </row>
    <row r="66" spans="1:20">
      <c r="A66" t="s">
        <v>362</v>
      </c>
      <c r="B66" s="38" t="s">
        <v>448</v>
      </c>
      <c r="C66" s="38" t="str">
        <f t="shared" si="29"/>
        <v>n/a</v>
      </c>
      <c r="D66" s="38" t="str">
        <f t="shared" si="29"/>
        <v>n/a</v>
      </c>
      <c r="E66" s="38" t="str">
        <f t="shared" si="29"/>
        <v>n/a</v>
      </c>
      <c r="F66" s="38" t="str">
        <f t="shared" si="29"/>
        <v>n/a</v>
      </c>
      <c r="G66" s="38" t="str">
        <f t="shared" si="29"/>
        <v>n/a</v>
      </c>
      <c r="H66" s="38" t="s">
        <v>448</v>
      </c>
      <c r="I66" s="38" t="str">
        <f t="shared" si="31"/>
        <v>n/a</v>
      </c>
      <c r="J66" s="176"/>
      <c r="K66" s="176">
        <f t="shared" si="30"/>
        <v>0</v>
      </c>
      <c r="L66" s="176">
        <f t="shared" si="30"/>
        <v>0</v>
      </c>
      <c r="M66" s="176">
        <f t="shared" si="30"/>
        <v>0</v>
      </c>
      <c r="N66" s="176">
        <f t="shared" si="30"/>
        <v>0</v>
      </c>
      <c r="O66" s="176">
        <f t="shared" si="30"/>
        <v>0</v>
      </c>
      <c r="P66" s="176">
        <f>O66</f>
        <v>0</v>
      </c>
      <c r="Q66" s="176">
        <f t="shared" si="27"/>
        <v>0</v>
      </c>
      <c r="R66" t="s">
        <v>5</v>
      </c>
      <c r="S66" t="str">
        <f t="shared" si="28"/>
        <v>N</v>
      </c>
    </row>
    <row r="67" spans="1:20">
      <c r="A67" t="s">
        <v>363</v>
      </c>
      <c r="B67" t="s">
        <v>364</v>
      </c>
      <c r="C67" s="38" t="str">
        <f t="shared" ref="C67:D70" si="32">B67</f>
        <v>D.23-06-004</v>
      </c>
      <c r="D67" s="38" t="str">
        <f t="shared" si="32"/>
        <v>D.23-06-004</v>
      </c>
      <c r="E67" s="38" t="s">
        <v>448</v>
      </c>
      <c r="F67" s="38" t="str">
        <f t="shared" ref="F67:G70" si="33">E67</f>
        <v>n/a</v>
      </c>
      <c r="G67" s="38" t="str">
        <f t="shared" si="33"/>
        <v>n/a</v>
      </c>
      <c r="H67" s="38" t="s">
        <v>448</v>
      </c>
      <c r="I67" s="38" t="str">
        <f t="shared" si="31"/>
        <v>n/a</v>
      </c>
      <c r="J67" s="38">
        <f>'[26]Wildfire Mitigation'!$D$15/1000</f>
        <v>761676.98907229223</v>
      </c>
      <c r="K67" s="176">
        <f t="shared" ref="K67:L70" si="34">J67</f>
        <v>761676.98907229223</v>
      </c>
      <c r="L67" s="176">
        <f t="shared" si="34"/>
        <v>761676.98907229223</v>
      </c>
      <c r="M67" s="176">
        <v>0</v>
      </c>
      <c r="N67" s="176">
        <f t="shared" ref="N67:O70" si="35">M67</f>
        <v>0</v>
      </c>
      <c r="O67" s="176">
        <f t="shared" si="35"/>
        <v>0</v>
      </c>
      <c r="P67" s="176">
        <f>O67</f>
        <v>0</v>
      </c>
      <c r="Q67" s="176">
        <f t="shared" si="27"/>
        <v>0</v>
      </c>
      <c r="R67" t="s">
        <v>309</v>
      </c>
      <c r="S67" t="str">
        <f t="shared" si="28"/>
        <v>N</v>
      </c>
    </row>
    <row r="68" spans="1:20">
      <c r="A68" t="s">
        <v>363</v>
      </c>
      <c r="B68" t="s">
        <v>364</v>
      </c>
      <c r="C68" s="38" t="str">
        <f t="shared" si="32"/>
        <v>D.23-06-004</v>
      </c>
      <c r="D68" s="38" t="str">
        <f t="shared" si="32"/>
        <v>D.23-06-004</v>
      </c>
      <c r="E68" s="38" t="s">
        <v>448</v>
      </c>
      <c r="F68" s="38" t="str">
        <f t="shared" si="33"/>
        <v>n/a</v>
      </c>
      <c r="G68" s="38" t="str">
        <f t="shared" si="33"/>
        <v>n/a</v>
      </c>
      <c r="H68" s="38" t="s">
        <v>448</v>
      </c>
      <c r="I68" s="38" t="str">
        <f t="shared" si="31"/>
        <v>n/a</v>
      </c>
      <c r="J68" s="38">
        <f>'[20]Table 2 for AL'!$E$37/1000-J67</f>
        <v>342430.01092770777</v>
      </c>
      <c r="K68" s="176">
        <f t="shared" si="34"/>
        <v>342430.01092770777</v>
      </c>
      <c r="L68" s="176">
        <f t="shared" si="34"/>
        <v>342430.01092770777</v>
      </c>
      <c r="M68" s="176">
        <v>0</v>
      </c>
      <c r="N68" s="176">
        <f t="shared" si="35"/>
        <v>0</v>
      </c>
      <c r="O68" s="176">
        <f t="shared" si="35"/>
        <v>0</v>
      </c>
      <c r="P68" s="176">
        <f>O68</f>
        <v>0</v>
      </c>
      <c r="Q68" s="176">
        <f t="shared" si="27"/>
        <v>0</v>
      </c>
      <c r="R68" t="s">
        <v>5</v>
      </c>
      <c r="S68" t="str">
        <f t="shared" si="28"/>
        <v>N</v>
      </c>
    </row>
    <row r="69" spans="1:20">
      <c r="A69" t="s">
        <v>367</v>
      </c>
      <c r="B69" t="s">
        <v>366</v>
      </c>
      <c r="C69" s="38" t="str">
        <f t="shared" si="32"/>
        <v>D.23-08-027</v>
      </c>
      <c r="D69" s="38" t="str">
        <f t="shared" si="32"/>
        <v>D.23-08-027</v>
      </c>
      <c r="E69" s="38" t="str">
        <f>D69</f>
        <v>D.23-08-027</v>
      </c>
      <c r="F69" s="38" t="str">
        <f t="shared" si="33"/>
        <v>D.23-08-027</v>
      </c>
      <c r="G69" s="38" t="str">
        <f t="shared" si="33"/>
        <v>D.23-08-027</v>
      </c>
      <c r="H69" s="38" t="s">
        <v>366</v>
      </c>
      <c r="I69" s="38" t="str">
        <f t="shared" si="31"/>
        <v>D.23-08-027</v>
      </c>
      <c r="J69" s="38">
        <f>'[26]Wildfire Mitigation'!$D$13/1000</f>
        <v>347680.94515622273</v>
      </c>
      <c r="K69" s="176">
        <f t="shared" si="34"/>
        <v>347680.94515622273</v>
      </c>
      <c r="L69" s="176">
        <f t="shared" si="34"/>
        <v>347680.94515622273</v>
      </c>
      <c r="M69" s="176">
        <f>L69</f>
        <v>347680.94515622273</v>
      </c>
      <c r="N69" s="176">
        <f t="shared" si="35"/>
        <v>347680.94515622273</v>
      </c>
      <c r="O69" s="176">
        <f t="shared" si="35"/>
        <v>347680.94515622273</v>
      </c>
      <c r="P69" s="176">
        <f>[22]IN_RRQ_TABLE!$G$22/1000</f>
        <v>348275.32428074593</v>
      </c>
      <c r="Q69" s="176">
        <f t="shared" si="27"/>
        <v>348275.32428074593</v>
      </c>
      <c r="R69" t="s">
        <v>309</v>
      </c>
      <c r="S69" t="str">
        <f t="shared" si="28"/>
        <v>N</v>
      </c>
    </row>
    <row r="70" spans="1:20">
      <c r="A70" t="s">
        <v>367</v>
      </c>
      <c r="B70" t="s">
        <v>366</v>
      </c>
      <c r="C70" s="38" t="str">
        <f t="shared" si="32"/>
        <v>D.23-08-027</v>
      </c>
      <c r="D70" s="38" t="str">
        <f t="shared" si="32"/>
        <v>D.23-08-027</v>
      </c>
      <c r="E70" s="38" t="str">
        <f>D70</f>
        <v>D.23-08-027</v>
      </c>
      <c r="F70" s="38" t="str">
        <f t="shared" si="33"/>
        <v>D.23-08-027</v>
      </c>
      <c r="G70" s="38" t="str">
        <f t="shared" si="33"/>
        <v>D.23-08-027</v>
      </c>
      <c r="H70" s="38" t="s">
        <v>366</v>
      </c>
      <c r="I70" s="38" t="str">
        <f t="shared" si="31"/>
        <v>D.23-08-027</v>
      </c>
      <c r="J70" s="38">
        <f>'[20]Table 2 for AL'!$E$35/1000-J69</f>
        <v>15954.283721827203</v>
      </c>
      <c r="K70" s="176">
        <f t="shared" si="34"/>
        <v>15954.283721827203</v>
      </c>
      <c r="L70" s="176">
        <f t="shared" si="34"/>
        <v>15954.283721827203</v>
      </c>
      <c r="M70" s="176">
        <f>L70</f>
        <v>15954.283721827203</v>
      </c>
      <c r="N70" s="176">
        <f t="shared" si="35"/>
        <v>15954.283721827203</v>
      </c>
      <c r="O70" s="176">
        <f t="shared" si="35"/>
        <v>15954.283721827203</v>
      </c>
      <c r="P70" s="176">
        <f>[22]IN_RRQ_TABLE!$G$23/1000</f>
        <v>15823.53951412344</v>
      </c>
      <c r="Q70" s="176">
        <f t="shared" si="27"/>
        <v>15823.53951412344</v>
      </c>
      <c r="R70" t="s">
        <v>5</v>
      </c>
      <c r="S70" t="str">
        <f t="shared" si="28"/>
        <v>N</v>
      </c>
      <c r="T70" s="181"/>
    </row>
    <row r="71" spans="1:20">
      <c r="A71" t="s">
        <v>368</v>
      </c>
      <c r="B71" s="38" t="s">
        <v>448</v>
      </c>
      <c r="C71" s="38" t="s">
        <v>448</v>
      </c>
      <c r="D71" s="38" t="s">
        <v>448</v>
      </c>
      <c r="E71" s="38" t="s">
        <v>448</v>
      </c>
      <c r="F71" s="38" t="s">
        <v>448</v>
      </c>
      <c r="G71" s="38" t="s">
        <v>448</v>
      </c>
      <c r="H71" s="38" t="s">
        <v>448</v>
      </c>
      <c r="I71" s="38" t="s">
        <v>571</v>
      </c>
      <c r="J71" s="38"/>
      <c r="K71" s="176"/>
      <c r="L71" s="176"/>
      <c r="M71" s="176"/>
      <c r="N71" s="176"/>
      <c r="O71" s="176">
        <v>0</v>
      </c>
      <c r="P71" s="140">
        <v>0</v>
      </c>
      <c r="Q71" s="140">
        <f>[29]IN_RRQ_TABLE!$G$24/1000</f>
        <v>142061.93755242301</v>
      </c>
      <c r="R71" t="s">
        <v>309</v>
      </c>
      <c r="S71" t="str">
        <f t="shared" si="28"/>
        <v>N</v>
      </c>
    </row>
    <row r="72" spans="1:20">
      <c r="A72" t="s">
        <v>368</v>
      </c>
      <c r="B72" s="38" t="s">
        <v>448</v>
      </c>
      <c r="C72" s="38" t="s">
        <v>448</v>
      </c>
      <c r="D72" s="38" t="s">
        <v>448</v>
      </c>
      <c r="E72" s="38" t="s">
        <v>448</v>
      </c>
      <c r="F72" s="38" t="s">
        <v>448</v>
      </c>
      <c r="G72" s="38" t="s">
        <v>448</v>
      </c>
      <c r="H72" s="38" t="s">
        <v>448</v>
      </c>
      <c r="I72" s="38" t="s">
        <v>571</v>
      </c>
      <c r="J72" s="38"/>
      <c r="K72" s="176"/>
      <c r="L72" s="176"/>
      <c r="M72" s="176"/>
      <c r="N72" s="176"/>
      <c r="O72" s="176">
        <v>0</v>
      </c>
      <c r="P72" s="141">
        <v>0</v>
      </c>
      <c r="Q72" s="141">
        <f>[29]IN_RRQ_TABLE!$G$25/1000</f>
        <v>360737.04400514957</v>
      </c>
      <c r="R72" t="s">
        <v>5</v>
      </c>
      <c r="S72" t="str">
        <f t="shared" si="28"/>
        <v>N</v>
      </c>
    </row>
    <row r="73" spans="1:20">
      <c r="A73" t="s">
        <v>506</v>
      </c>
      <c r="B73" s="415" t="s">
        <v>448</v>
      </c>
      <c r="C73" s="415" t="str">
        <f t="shared" ref="C73:F74" si="36">B73</f>
        <v>n/a</v>
      </c>
      <c r="D73" s="415" t="str">
        <f t="shared" si="36"/>
        <v>n/a</v>
      </c>
      <c r="E73" s="415" t="str">
        <f t="shared" si="36"/>
        <v>n/a</v>
      </c>
      <c r="F73" s="415" t="str">
        <f t="shared" si="36"/>
        <v>n/a</v>
      </c>
      <c r="G73" s="410" t="s">
        <v>507</v>
      </c>
      <c r="H73" s="38" t="s">
        <v>507</v>
      </c>
      <c r="I73" s="38" t="str">
        <f t="shared" ref="I73:I80" si="37">H73</f>
        <v>D.24-09-003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42">
        <f>'[33]Wildfire Mitigation'!$D$15/1000</f>
        <v>596778.80589587812</v>
      </c>
      <c r="P73" s="176">
        <f>'[22]2025_Wildfire Mitigation'!$D$18/1000</f>
        <v>597531.23777689342</v>
      </c>
      <c r="Q73" s="42">
        <f t="shared" ref="Q73:Q80" si="38">P73</f>
        <v>597531.23777689342</v>
      </c>
      <c r="R73" t="s">
        <v>309</v>
      </c>
      <c r="S73" t="str">
        <f t="shared" si="28"/>
        <v>N</v>
      </c>
      <c r="T73" s="42"/>
    </row>
    <row r="74" spans="1:20">
      <c r="A74" t="s">
        <v>506</v>
      </c>
      <c r="B74" s="410" t="s">
        <v>448</v>
      </c>
      <c r="C74" s="415" t="str">
        <f t="shared" si="36"/>
        <v>n/a</v>
      </c>
      <c r="D74" s="415" t="str">
        <f t="shared" si="36"/>
        <v>n/a</v>
      </c>
      <c r="E74" s="415" t="str">
        <f t="shared" si="36"/>
        <v>n/a</v>
      </c>
      <c r="F74" s="415" t="str">
        <f t="shared" si="36"/>
        <v>n/a</v>
      </c>
      <c r="G74" s="410" t="s">
        <v>507</v>
      </c>
      <c r="H74" s="38" t="s">
        <v>507</v>
      </c>
      <c r="I74" s="38" t="str">
        <f t="shared" si="37"/>
        <v>D.24-09-003</v>
      </c>
      <c r="J74" s="176">
        <v>0</v>
      </c>
      <c r="K74" s="176">
        <v>0</v>
      </c>
      <c r="L74" s="176">
        <v>0</v>
      </c>
      <c r="M74" s="76">
        <v>0</v>
      </c>
      <c r="N74" s="176">
        <v>0</v>
      </c>
      <c r="O74" s="42">
        <f>'[33]Table 2 for AL'!$H$37/1000</f>
        <v>154449.63461201161</v>
      </c>
      <c r="P74" s="42">
        <f>[22]IN_RRQ_TABLE!$G$29/1000</f>
        <v>154644.36811786867</v>
      </c>
      <c r="Q74" s="42">
        <f t="shared" si="38"/>
        <v>154644.36811786867</v>
      </c>
      <c r="R74" t="s">
        <v>5</v>
      </c>
      <c r="S74" t="str">
        <f t="shared" si="28"/>
        <v>N</v>
      </c>
    </row>
    <row r="75" spans="1:20" ht="23.25" customHeight="1">
      <c r="A75" t="s">
        <v>582</v>
      </c>
      <c r="B75" s="415" t="s">
        <v>448</v>
      </c>
      <c r="C75" s="415" t="s">
        <v>448</v>
      </c>
      <c r="D75" s="415" t="s">
        <v>448</v>
      </c>
      <c r="E75" s="415" t="s">
        <v>448</v>
      </c>
      <c r="F75" s="415" t="s">
        <v>448</v>
      </c>
      <c r="G75" s="415" t="s">
        <v>448</v>
      </c>
      <c r="H75" s="38" t="s">
        <v>558</v>
      </c>
      <c r="I75" s="38" t="str">
        <f t="shared" si="37"/>
        <v>Electric Preliminary Statement Part JZ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42">
        <f>'[21]Table 2 for AL 2024'!$G$34/1000</f>
        <v>121317.7211845625</v>
      </c>
      <c r="Q75" s="42">
        <f t="shared" si="38"/>
        <v>121317.7211845625</v>
      </c>
      <c r="R75" t="s">
        <v>5</v>
      </c>
      <c r="S75" t="str">
        <f t="shared" si="28"/>
        <v>Y</v>
      </c>
    </row>
    <row r="76" spans="1:20" ht="23.25" customHeight="1">
      <c r="A76" t="s">
        <v>583</v>
      </c>
      <c r="B76" s="415" t="s">
        <v>448</v>
      </c>
      <c r="C76" s="415" t="s">
        <v>448</v>
      </c>
      <c r="D76" s="415" t="s">
        <v>448</v>
      </c>
      <c r="E76" s="415" t="s">
        <v>448</v>
      </c>
      <c r="F76" s="415" t="s">
        <v>448</v>
      </c>
      <c r="G76" s="415" t="s">
        <v>448</v>
      </c>
      <c r="H76" s="38" t="s">
        <v>559</v>
      </c>
      <c r="I76" s="38" t="str">
        <f t="shared" si="37"/>
        <v>Electric Preliminary Statement Part KA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42">
        <f>'[21]Table 2 for AL 2024'!$G$35/1000</f>
        <v>4478.240601915044</v>
      </c>
      <c r="Q76" s="42">
        <f t="shared" si="38"/>
        <v>4478.240601915044</v>
      </c>
      <c r="R76" t="s">
        <v>5</v>
      </c>
      <c r="S76" t="str">
        <f t="shared" si="28"/>
        <v>Y</v>
      </c>
    </row>
    <row r="77" spans="1:20" ht="23.25" customHeight="1">
      <c r="A77" t="s">
        <v>584</v>
      </c>
      <c r="B77" s="415" t="s">
        <v>448</v>
      </c>
      <c r="C77" s="415" t="s">
        <v>448</v>
      </c>
      <c r="D77" s="415" t="s">
        <v>448</v>
      </c>
      <c r="E77" s="415" t="s">
        <v>448</v>
      </c>
      <c r="F77" s="415" t="s">
        <v>448</v>
      </c>
      <c r="G77" s="415" t="s">
        <v>448</v>
      </c>
      <c r="H77" s="38" t="s">
        <v>560</v>
      </c>
      <c r="I77" s="38" t="str">
        <f t="shared" si="37"/>
        <v>Electric Preliminary Statement Part JD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42">
        <f>'[21]Table 2 for AL 2024'!$G$31/1000</f>
        <v>5.4850873107244524</v>
      </c>
      <c r="Q77" s="42">
        <f t="shared" si="38"/>
        <v>5.4850873107244524</v>
      </c>
      <c r="R77" t="s">
        <v>5</v>
      </c>
      <c r="S77" t="str">
        <f t="shared" si="28"/>
        <v>Y</v>
      </c>
    </row>
    <row r="78" spans="1:20" ht="23.25" customHeight="1">
      <c r="A78" t="s">
        <v>551</v>
      </c>
      <c r="B78" s="415" t="s">
        <v>448</v>
      </c>
      <c r="C78" s="415" t="s">
        <v>448</v>
      </c>
      <c r="D78" s="415" t="s">
        <v>448</v>
      </c>
      <c r="E78" s="415" t="s">
        <v>448</v>
      </c>
      <c r="F78" s="415" t="s">
        <v>448</v>
      </c>
      <c r="G78" s="415" t="s">
        <v>448</v>
      </c>
      <c r="H78" s="38" t="s">
        <v>561</v>
      </c>
      <c r="I78" s="38" t="str">
        <f t="shared" si="37"/>
        <v xml:space="preserve">D.23-04-034/ AL 6962-E 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42">
        <f>'[21]Table 2 for AL 2024'!$E$45/1000</f>
        <v>482.26226348</v>
      </c>
      <c r="Q78" s="42">
        <f t="shared" si="38"/>
        <v>482.26226348</v>
      </c>
      <c r="R78" t="s">
        <v>309</v>
      </c>
      <c r="S78" t="str">
        <f t="shared" si="28"/>
        <v>N</v>
      </c>
    </row>
    <row r="79" spans="1:20">
      <c r="A79" s="38" t="s">
        <v>555</v>
      </c>
      <c r="B79" s="415" t="s">
        <v>448</v>
      </c>
      <c r="C79" s="415" t="s">
        <v>448</v>
      </c>
      <c r="D79" s="415" t="s">
        <v>448</v>
      </c>
      <c r="E79" s="415" t="s">
        <v>448</v>
      </c>
      <c r="F79" s="415" t="s">
        <v>448</v>
      </c>
      <c r="G79" s="415" t="s">
        <v>448</v>
      </c>
      <c r="H79" s="38" t="s">
        <v>562</v>
      </c>
      <c r="I79" s="38" t="str">
        <f t="shared" si="37"/>
        <v>D.24-08-009/ AL 7371-E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f>'[21]Table 2 for AL 2024'!$E$44/1000</f>
        <v>141576.85188405539</v>
      </c>
      <c r="Q79" s="42">
        <f t="shared" si="38"/>
        <v>141576.85188405539</v>
      </c>
      <c r="R79" t="s">
        <v>5</v>
      </c>
      <c r="S79" t="str">
        <f t="shared" si="28"/>
        <v>N</v>
      </c>
    </row>
    <row r="80" spans="1:20">
      <c r="A80" s="38" t="s">
        <v>555</v>
      </c>
      <c r="B80" s="415"/>
      <c r="C80" s="415"/>
      <c r="D80" s="415"/>
      <c r="E80" s="415"/>
      <c r="F80" s="415"/>
      <c r="G80" s="415"/>
      <c r="H80" s="38" t="s">
        <v>562</v>
      </c>
      <c r="I80" s="38" t="str">
        <f t="shared" si="37"/>
        <v>D.24-08-009/ AL 7371-E</v>
      </c>
      <c r="J80" s="176"/>
      <c r="K80" s="176"/>
      <c r="L80" s="176"/>
      <c r="M80" s="176"/>
      <c r="N80" s="176"/>
      <c r="O80" s="176"/>
      <c r="P80" s="176">
        <f>'[24]10-UOG Cost'!$D$49</f>
        <v>68189.673891719649</v>
      </c>
      <c r="Q80" s="42">
        <f t="shared" si="38"/>
        <v>68189.673891719649</v>
      </c>
      <c r="R80" t="s">
        <v>211</v>
      </c>
      <c r="S80" t="str">
        <f t="shared" si="28"/>
        <v>N</v>
      </c>
    </row>
    <row r="81" spans="1:19">
      <c r="A81" s="41" t="s">
        <v>6</v>
      </c>
      <c r="B81" s="415"/>
      <c r="C81" s="415"/>
      <c r="D81" s="415"/>
      <c r="E81" s="415"/>
      <c r="F81" s="415"/>
      <c r="G81" s="415"/>
      <c r="H81" s="38"/>
      <c r="I81" s="38"/>
      <c r="J81" s="242">
        <f>SUM(J9:J70)</f>
        <v>17595461.767241172</v>
      </c>
      <c r="K81" s="242">
        <f>SUM(K9:K70)</f>
        <v>17772829.89947056</v>
      </c>
      <c r="L81" s="242">
        <f>SUM(L9:L70)</f>
        <v>18187390.900534324</v>
      </c>
      <c r="M81" s="242">
        <f>SUM(M9:M70)</f>
        <v>16517276.636872072</v>
      </c>
      <c r="N81" s="242">
        <f>SUM(N9:N70)</f>
        <v>16692630.254898956</v>
      </c>
      <c r="O81" s="242">
        <f>SUM(O9:O74)</f>
        <v>17443858.695406847</v>
      </c>
      <c r="P81" s="242">
        <f>SUM(P9:P80)</f>
        <v>17164205.618997265</v>
      </c>
      <c r="Q81" s="242">
        <f>SUM(Q9:Q80)</f>
        <v>17323987.589253176</v>
      </c>
      <c r="R81" s="181"/>
    </row>
    <row r="82" spans="1:19" ht="15" customHeight="1">
      <c r="B82" s="415"/>
      <c r="C82" s="415"/>
      <c r="D82" s="415"/>
      <c r="E82" s="415"/>
      <c r="F82" s="415"/>
      <c r="G82" s="415"/>
      <c r="H82" s="38"/>
      <c r="I82" s="38"/>
      <c r="J82" s="176"/>
      <c r="K82" s="176"/>
      <c r="L82" s="176"/>
      <c r="M82" s="176"/>
      <c r="N82" s="176"/>
      <c r="O82" s="176"/>
      <c r="P82" s="176"/>
      <c r="Q82" s="176"/>
    </row>
    <row r="83" spans="1:19">
      <c r="A83" s="41" t="s">
        <v>7</v>
      </c>
      <c r="B83" s="415"/>
      <c r="C83" s="415"/>
      <c r="D83" s="415"/>
      <c r="E83" s="415"/>
      <c r="F83" s="415"/>
      <c r="G83" s="415"/>
      <c r="H83" s="38"/>
      <c r="I83" s="38"/>
      <c r="J83" s="176"/>
      <c r="K83" s="176"/>
      <c r="L83" s="176"/>
      <c r="M83" s="176"/>
      <c r="N83" s="176"/>
      <c r="O83" s="176"/>
      <c r="P83" s="176"/>
      <c r="Q83" s="176"/>
    </row>
    <row r="84" spans="1:19">
      <c r="A84" t="s">
        <v>74</v>
      </c>
      <c r="B84" s="38" t="s">
        <v>437</v>
      </c>
      <c r="C84" s="38" t="str">
        <f t="shared" ref="C84:C126" si="39">B84</f>
        <v>D.23-12-022</v>
      </c>
      <c r="D84" s="38" t="str">
        <f t="shared" ref="D84:D107" si="40">C84</f>
        <v>D.23-12-022</v>
      </c>
      <c r="E84" s="38" t="str">
        <f>D84</f>
        <v>D.23-12-022</v>
      </c>
      <c r="F84" s="38" t="str">
        <f>E84</f>
        <v>D.23-12-022</v>
      </c>
      <c r="G84" s="38" t="str">
        <f>F84</f>
        <v>D.23-12-022</v>
      </c>
      <c r="H84" s="38" t="s">
        <v>587</v>
      </c>
      <c r="I84" s="38" t="str">
        <f>H84</f>
        <v>D.24-12-038</v>
      </c>
      <c r="J84" s="176">
        <f>'[20]Table 2 for AL'!$E$44/1000</f>
        <v>-689321.08387833403</v>
      </c>
      <c r="K84" s="176">
        <f t="shared" ref="K84:K126" si="41">J84</f>
        <v>-689321.08387833403</v>
      </c>
      <c r="L84" s="176">
        <f>K84</f>
        <v>-689321.08387833403</v>
      </c>
      <c r="M84" s="176">
        <f>L84</f>
        <v>-689321.08387833403</v>
      </c>
      <c r="N84" s="176">
        <f>M84</f>
        <v>-689321.08387833403</v>
      </c>
      <c r="O84" s="176">
        <f>N84</f>
        <v>-689321.08387833403</v>
      </c>
      <c r="P84" s="176">
        <f>'[21]Table 2 for AL 2024'!$E$52/1000</f>
        <v>-721064.79799999995</v>
      </c>
      <c r="Q84" s="176">
        <f t="shared" ref="Q84:Q127" si="42">P84</f>
        <v>-721064.79799999995</v>
      </c>
      <c r="R84" s="331" t="s">
        <v>133</v>
      </c>
      <c r="S84" t="str">
        <f t="shared" ref="S84:S130" si="43">IF(RIGHT(A84,1)="*","Y","N")</f>
        <v>N</v>
      </c>
    </row>
    <row r="85" spans="1:19">
      <c r="A85" t="s">
        <v>73</v>
      </c>
      <c r="B85" s="38" t="s">
        <v>288</v>
      </c>
      <c r="C85" s="38" t="str">
        <f t="shared" si="39"/>
        <v>D.20-01-021, AL 5857-E</v>
      </c>
      <c r="D85" s="38" t="str">
        <f t="shared" si="40"/>
        <v>D.20-01-021, AL 5857-E</v>
      </c>
      <c r="E85" s="38" t="str">
        <f t="shared" ref="E85:E126" si="44">D85</f>
        <v>D.20-01-021, AL 5857-E</v>
      </c>
      <c r="F85" s="38" t="str">
        <f t="shared" ref="F85:F126" si="45">E85</f>
        <v>D.20-01-021, AL 5857-E</v>
      </c>
      <c r="G85" s="38" t="str">
        <f t="shared" ref="G85:G126" si="46">F85</f>
        <v>D.20-01-021, AL 5857-E</v>
      </c>
      <c r="H85" s="38" t="s">
        <v>448</v>
      </c>
      <c r="I85" s="38" t="str">
        <f t="shared" ref="I85:I125" si="47">H85</f>
        <v>n/a</v>
      </c>
      <c r="J85" s="176">
        <f>'[20]Table 2 for AL'!$E$65/1000</f>
        <v>59877.176383845785</v>
      </c>
      <c r="K85" s="176">
        <f t="shared" si="41"/>
        <v>59877.176383845785</v>
      </c>
      <c r="L85" s="176">
        <f t="shared" ref="L85:L106" si="48">K85</f>
        <v>59877.176383845785</v>
      </c>
      <c r="M85" s="176">
        <f t="shared" ref="M85:M126" si="49">L85</f>
        <v>59877.176383845785</v>
      </c>
      <c r="N85" s="176">
        <f t="shared" ref="N85:N126" si="50">M85</f>
        <v>59877.176383845785</v>
      </c>
      <c r="O85" s="176">
        <f t="shared" ref="O85:P127" si="51">N85</f>
        <v>59877.176383845785</v>
      </c>
      <c r="P85" s="176">
        <f>'[21]Table 2 for AL 2024'!$H$77</f>
        <v>0</v>
      </c>
      <c r="Q85" s="176">
        <f t="shared" si="42"/>
        <v>0</v>
      </c>
      <c r="R85" t="s">
        <v>15</v>
      </c>
      <c r="S85" t="str">
        <f t="shared" si="43"/>
        <v>N</v>
      </c>
    </row>
    <row r="86" spans="1:19">
      <c r="A86" t="s">
        <v>325</v>
      </c>
      <c r="B86" s="38" t="s">
        <v>448</v>
      </c>
      <c r="C86" s="38" t="str">
        <f t="shared" si="39"/>
        <v>n/a</v>
      </c>
      <c r="D86" s="38" t="str">
        <f t="shared" si="40"/>
        <v>n/a</v>
      </c>
      <c r="E86" s="38" t="str">
        <f t="shared" si="44"/>
        <v>n/a</v>
      </c>
      <c r="F86" s="38" t="str">
        <f t="shared" si="45"/>
        <v>n/a</v>
      </c>
      <c r="G86" s="38" t="str">
        <f t="shared" si="46"/>
        <v>n/a</v>
      </c>
      <c r="H86" s="38" t="s">
        <v>448</v>
      </c>
      <c r="I86" s="38" t="str">
        <f t="shared" si="47"/>
        <v>n/a</v>
      </c>
      <c r="J86" s="176">
        <v>0</v>
      </c>
      <c r="K86" s="176">
        <f t="shared" si="41"/>
        <v>0</v>
      </c>
      <c r="L86" s="176">
        <f t="shared" si="48"/>
        <v>0</v>
      </c>
      <c r="M86" s="176">
        <f t="shared" si="49"/>
        <v>0</v>
      </c>
      <c r="N86" s="176">
        <f t="shared" si="50"/>
        <v>0</v>
      </c>
      <c r="O86" s="176">
        <f t="shared" si="51"/>
        <v>0</v>
      </c>
      <c r="P86" s="176">
        <f t="shared" si="51"/>
        <v>0</v>
      </c>
      <c r="Q86" s="176">
        <f t="shared" si="42"/>
        <v>0</v>
      </c>
      <c r="R86" t="s">
        <v>15</v>
      </c>
      <c r="S86" t="str">
        <f t="shared" si="43"/>
        <v>N</v>
      </c>
    </row>
    <row r="87" spans="1:19">
      <c r="A87" t="s">
        <v>77</v>
      </c>
      <c r="B87" s="38" t="s">
        <v>426</v>
      </c>
      <c r="C87" s="38" t="str">
        <f t="shared" si="39"/>
        <v>Res. M-4870</v>
      </c>
      <c r="D87" s="38" t="str">
        <f t="shared" si="40"/>
        <v>Res. M-4870</v>
      </c>
      <c r="E87" s="38" t="str">
        <f t="shared" si="44"/>
        <v>Res. M-4870</v>
      </c>
      <c r="F87" s="38" t="str">
        <f t="shared" si="45"/>
        <v>Res. M-4870</v>
      </c>
      <c r="G87" s="38" t="str">
        <f t="shared" si="46"/>
        <v>Res. M-4870</v>
      </c>
      <c r="H87" s="38" t="s">
        <v>537</v>
      </c>
      <c r="I87" s="38" t="str">
        <f t="shared" si="47"/>
        <v>Res. M-4874</v>
      </c>
      <c r="J87" s="176">
        <f>'[20]Table 2 for AL'!$E$26/1000</f>
        <v>79240.989000000001</v>
      </c>
      <c r="K87" s="176">
        <f t="shared" si="41"/>
        <v>79240.989000000001</v>
      </c>
      <c r="L87" s="176">
        <f t="shared" si="48"/>
        <v>79240.989000000001</v>
      </c>
      <c r="M87" s="176">
        <f t="shared" si="49"/>
        <v>79240.989000000001</v>
      </c>
      <c r="N87" s="176">
        <f t="shared" si="50"/>
        <v>79240.989000000001</v>
      </c>
      <c r="O87" s="176">
        <f t="shared" si="51"/>
        <v>79240.989000000001</v>
      </c>
      <c r="P87" s="176">
        <f>'[21]Table 2 for AL 2024'!$E$24/1000</f>
        <v>61836.066753452789</v>
      </c>
      <c r="Q87" s="176">
        <f t="shared" si="42"/>
        <v>61836.066753452789</v>
      </c>
      <c r="R87" t="s">
        <v>5</v>
      </c>
      <c r="S87" t="str">
        <f t="shared" si="43"/>
        <v>N</v>
      </c>
    </row>
    <row r="88" spans="1:19">
      <c r="A88" t="s">
        <v>106</v>
      </c>
      <c r="B88" s="38" t="s">
        <v>450</v>
      </c>
      <c r="C88" s="38" t="str">
        <f t="shared" si="39"/>
        <v>Electric Preliminary Statement Part HH</v>
      </c>
      <c r="D88" s="38" t="str">
        <f t="shared" si="40"/>
        <v>Electric Preliminary Statement Part HH</v>
      </c>
      <c r="E88" s="38" t="str">
        <f t="shared" si="44"/>
        <v>Electric Preliminary Statement Part HH</v>
      </c>
      <c r="F88" s="38" t="str">
        <f t="shared" si="45"/>
        <v>Electric Preliminary Statement Part HH</v>
      </c>
      <c r="G88" s="38" t="str">
        <f t="shared" si="46"/>
        <v>Electric Preliminary Statement Part HH</v>
      </c>
      <c r="H88" s="38" t="s">
        <v>450</v>
      </c>
      <c r="I88" s="38" t="str">
        <f t="shared" si="47"/>
        <v>Electric Preliminary Statement Part HH</v>
      </c>
      <c r="J88" s="176">
        <f>'[20]Table 2 for AL'!$G$33/1000</f>
        <v>-29079.797719368577</v>
      </c>
      <c r="K88" s="176">
        <f t="shared" si="41"/>
        <v>-29079.797719368577</v>
      </c>
      <c r="L88" s="176">
        <f t="shared" si="48"/>
        <v>-29079.797719368577</v>
      </c>
      <c r="M88" s="176">
        <f>L88</f>
        <v>-29079.797719368577</v>
      </c>
      <c r="N88" s="176">
        <f t="shared" si="50"/>
        <v>-29079.797719368577</v>
      </c>
      <c r="O88" s="176">
        <f t="shared" si="51"/>
        <v>-29079.797719368577</v>
      </c>
      <c r="P88" s="176">
        <f>'[21]Table 2 for AL 2024'!$G$33/1000</f>
        <v>-33471.164510847331</v>
      </c>
      <c r="Q88" s="176">
        <f t="shared" si="42"/>
        <v>-33471.164510847331</v>
      </c>
      <c r="R88" t="s">
        <v>5</v>
      </c>
      <c r="S88" t="str">
        <f t="shared" si="43"/>
        <v>Y</v>
      </c>
    </row>
    <row r="89" spans="1:19">
      <c r="A89" t="s">
        <v>75</v>
      </c>
      <c r="B89" s="38" t="s">
        <v>449</v>
      </c>
      <c r="C89" s="38" t="str">
        <f t="shared" si="39"/>
        <v>D.18-05-040, D.19-11-017, D.19-09-006, D.20-12-029, D.22-08-024</v>
      </c>
      <c r="D89" s="38" t="str">
        <f t="shared" si="40"/>
        <v>D.18-05-040, D.19-11-017, D.19-09-006, D.20-12-029, D.22-08-024</v>
      </c>
      <c r="E89" s="38" t="str">
        <f t="shared" si="44"/>
        <v>D.18-05-040, D.19-11-017, D.19-09-006, D.20-12-029, D.22-08-024</v>
      </c>
      <c r="F89" s="38" t="str">
        <f t="shared" si="45"/>
        <v>D.18-05-040, D.19-11-017, D.19-09-006, D.20-12-029, D.22-08-024</v>
      </c>
      <c r="G89" s="38" t="str">
        <f t="shared" si="46"/>
        <v>D.18-05-040, D.19-11-017, D.19-09-006, D.20-12-029, D.22-08-024</v>
      </c>
      <c r="H89" s="38" t="s">
        <v>449</v>
      </c>
      <c r="I89" s="38" t="str">
        <f t="shared" si="47"/>
        <v>D.18-05-040, D.19-11-017, D.19-09-006, D.20-12-029, D.22-08-024</v>
      </c>
      <c r="J89" s="176">
        <f>'[20]Table 2 for AL'!$E$33/1000</f>
        <v>47917.91</v>
      </c>
      <c r="K89" s="176">
        <f t="shared" si="41"/>
        <v>47917.91</v>
      </c>
      <c r="L89" s="176">
        <f t="shared" si="48"/>
        <v>47917.91</v>
      </c>
      <c r="M89" s="176">
        <f>L89</f>
        <v>47917.91</v>
      </c>
      <c r="N89" s="176">
        <f t="shared" si="50"/>
        <v>47917.91</v>
      </c>
      <c r="O89" s="176">
        <f t="shared" si="51"/>
        <v>47917.91</v>
      </c>
      <c r="P89" s="176">
        <f>'[21]Table 2 for AL 2024'!$E$33/1000</f>
        <v>34990.182999999997</v>
      </c>
      <c r="Q89" s="176">
        <f t="shared" si="42"/>
        <v>34990.182999999997</v>
      </c>
      <c r="R89" t="s">
        <v>5</v>
      </c>
      <c r="S89" t="str">
        <f t="shared" si="43"/>
        <v>N</v>
      </c>
    </row>
    <row r="90" spans="1:19">
      <c r="A90" t="s">
        <v>457</v>
      </c>
      <c r="B90" s="38" t="s">
        <v>451</v>
      </c>
      <c r="C90" s="38" t="str">
        <f t="shared" si="39"/>
        <v>Electric Preliminary Statement Part P</v>
      </c>
      <c r="D90" s="38" t="str">
        <f t="shared" si="40"/>
        <v>Electric Preliminary Statement Part P</v>
      </c>
      <c r="E90" s="38" t="str">
        <f t="shared" si="44"/>
        <v>Electric Preliminary Statement Part P</v>
      </c>
      <c r="F90" s="38" t="str">
        <f t="shared" si="45"/>
        <v>Electric Preliminary Statement Part P</v>
      </c>
      <c r="G90" s="38" t="str">
        <f t="shared" si="46"/>
        <v>Electric Preliminary Statement Part P</v>
      </c>
      <c r="H90" s="38" t="s">
        <v>451</v>
      </c>
      <c r="I90" s="38" t="str">
        <f t="shared" si="47"/>
        <v>Electric Preliminary Statement Part P</v>
      </c>
      <c r="J90" s="176">
        <f>'[20]Table 2 for AL'!$G$66/1000</f>
        <v>-46.218309490625607</v>
      </c>
      <c r="K90" s="176">
        <f t="shared" si="41"/>
        <v>-46.218309490625607</v>
      </c>
      <c r="L90" s="176">
        <f t="shared" si="48"/>
        <v>-46.218309490625607</v>
      </c>
      <c r="M90" s="176">
        <f t="shared" si="49"/>
        <v>-46.218309490625607</v>
      </c>
      <c r="N90" s="176">
        <f t="shared" si="50"/>
        <v>-46.218309490625607</v>
      </c>
      <c r="O90" s="176">
        <f t="shared" si="51"/>
        <v>-46.218309490625607</v>
      </c>
      <c r="P90" s="176">
        <f>'[21]Table 2 for AL 2024'!$G$74/1000</f>
        <v>-36.373772596829554</v>
      </c>
      <c r="Q90" s="176">
        <f t="shared" si="42"/>
        <v>-36.373772596829554</v>
      </c>
      <c r="R90" t="s">
        <v>15</v>
      </c>
      <c r="S90" t="str">
        <f t="shared" si="43"/>
        <v>Y</v>
      </c>
    </row>
    <row r="91" spans="1:19">
      <c r="A91" s="38" t="s">
        <v>82</v>
      </c>
      <c r="B91" s="38" t="s">
        <v>448</v>
      </c>
      <c r="C91" s="38" t="str">
        <f t="shared" si="39"/>
        <v>n/a</v>
      </c>
      <c r="D91" s="38" t="str">
        <f t="shared" si="40"/>
        <v>n/a</v>
      </c>
      <c r="E91" s="38" t="str">
        <f t="shared" si="44"/>
        <v>n/a</v>
      </c>
      <c r="F91" s="38" t="str">
        <f t="shared" si="45"/>
        <v>n/a</v>
      </c>
      <c r="G91" s="38" t="str">
        <f t="shared" si="46"/>
        <v>n/a</v>
      </c>
      <c r="H91" s="38" t="s">
        <v>448</v>
      </c>
      <c r="I91" s="38" t="str">
        <f t="shared" si="47"/>
        <v>n/a</v>
      </c>
      <c r="J91" s="176">
        <v>0</v>
      </c>
      <c r="K91" s="176">
        <f t="shared" si="41"/>
        <v>0</v>
      </c>
      <c r="L91" s="176">
        <f t="shared" si="48"/>
        <v>0</v>
      </c>
      <c r="M91" s="176">
        <f t="shared" si="49"/>
        <v>0</v>
      </c>
      <c r="N91" s="176">
        <f t="shared" si="50"/>
        <v>0</v>
      </c>
      <c r="O91" s="176">
        <f t="shared" si="51"/>
        <v>0</v>
      </c>
      <c r="P91" s="176">
        <f t="shared" si="51"/>
        <v>0</v>
      </c>
      <c r="Q91" s="176">
        <f t="shared" si="42"/>
        <v>0</v>
      </c>
      <c r="R91" t="s">
        <v>5</v>
      </c>
      <c r="S91" t="str">
        <f t="shared" si="43"/>
        <v>N</v>
      </c>
    </row>
    <row r="92" spans="1:19">
      <c r="A92" t="s">
        <v>83</v>
      </c>
      <c r="B92" s="38" t="s">
        <v>436</v>
      </c>
      <c r="C92" s="38" t="str">
        <f t="shared" si="39"/>
        <v>D.23-12-005</v>
      </c>
      <c r="D92" s="38" t="str">
        <f t="shared" si="40"/>
        <v>D.23-12-005</v>
      </c>
      <c r="E92" s="38" t="str">
        <f t="shared" si="44"/>
        <v>D.23-12-005</v>
      </c>
      <c r="F92" s="38" t="str">
        <f t="shared" si="45"/>
        <v>D.23-12-005</v>
      </c>
      <c r="G92" s="38" t="str">
        <f t="shared" si="46"/>
        <v>D.23-12-005</v>
      </c>
      <c r="H92" s="38" t="s">
        <v>436</v>
      </c>
      <c r="I92" s="38" t="str">
        <f t="shared" si="47"/>
        <v>D.23-12-005</v>
      </c>
      <c r="J92" s="176">
        <f>'[20]Table 2 for AL'!$E$21/1000</f>
        <v>197658.95894499999</v>
      </c>
      <c r="K92" s="176">
        <f t="shared" si="41"/>
        <v>197658.95894499999</v>
      </c>
      <c r="L92" s="176">
        <f t="shared" si="48"/>
        <v>197658.95894499999</v>
      </c>
      <c r="M92" s="176">
        <f t="shared" si="49"/>
        <v>197658.95894499999</v>
      </c>
      <c r="N92" s="176">
        <f t="shared" si="50"/>
        <v>197658.95894499999</v>
      </c>
      <c r="O92" s="176">
        <f t="shared" si="51"/>
        <v>197658.95894499999</v>
      </c>
      <c r="P92" s="176">
        <f>'[21]Table 2 for AL 2024'!$E$19/1000</f>
        <v>199909.92375999998</v>
      </c>
      <c r="Q92" s="176">
        <f t="shared" si="42"/>
        <v>199909.92375999998</v>
      </c>
      <c r="R92" t="s">
        <v>5</v>
      </c>
      <c r="S92" t="str">
        <f t="shared" si="43"/>
        <v>N</v>
      </c>
    </row>
    <row r="93" spans="1:19">
      <c r="A93" s="139" t="s">
        <v>85</v>
      </c>
      <c r="B93" s="38" t="s">
        <v>448</v>
      </c>
      <c r="C93" s="38" t="str">
        <f t="shared" si="39"/>
        <v>n/a</v>
      </c>
      <c r="D93" s="38" t="str">
        <f t="shared" si="40"/>
        <v>n/a</v>
      </c>
      <c r="E93" s="38" t="str">
        <f t="shared" si="44"/>
        <v>n/a</v>
      </c>
      <c r="F93" s="38" t="str">
        <f t="shared" si="45"/>
        <v>n/a</v>
      </c>
      <c r="G93" s="38" t="str">
        <f t="shared" si="46"/>
        <v>n/a</v>
      </c>
      <c r="H93" s="38" t="s">
        <v>448</v>
      </c>
      <c r="I93" s="38" t="str">
        <f t="shared" si="47"/>
        <v>n/a</v>
      </c>
      <c r="J93" s="176"/>
      <c r="K93" s="176">
        <f t="shared" si="41"/>
        <v>0</v>
      </c>
      <c r="L93" s="176">
        <f t="shared" si="48"/>
        <v>0</v>
      </c>
      <c r="M93" s="176">
        <f t="shared" si="49"/>
        <v>0</v>
      </c>
      <c r="N93" s="176">
        <f t="shared" si="50"/>
        <v>0</v>
      </c>
      <c r="O93" s="176">
        <f t="shared" si="51"/>
        <v>0</v>
      </c>
      <c r="P93" s="176">
        <f t="shared" si="51"/>
        <v>0</v>
      </c>
      <c r="Q93" s="176">
        <f t="shared" si="42"/>
        <v>0</v>
      </c>
      <c r="R93" t="s">
        <v>5</v>
      </c>
      <c r="S93" t="str">
        <f t="shared" si="43"/>
        <v>N</v>
      </c>
    </row>
    <row r="94" spans="1:19">
      <c r="A94" s="139" t="s">
        <v>99</v>
      </c>
      <c r="B94" s="38" t="s">
        <v>119</v>
      </c>
      <c r="C94" s="38" t="str">
        <f t="shared" si="39"/>
        <v>Preliminary Statement  DX</v>
      </c>
      <c r="D94" s="38" t="str">
        <f t="shared" si="40"/>
        <v>Preliminary Statement  DX</v>
      </c>
      <c r="E94" s="38" t="str">
        <f t="shared" si="44"/>
        <v>Preliminary Statement  DX</v>
      </c>
      <c r="F94" s="38" t="str">
        <f t="shared" si="45"/>
        <v>Preliminary Statement  DX</v>
      </c>
      <c r="G94" s="38" t="str">
        <f t="shared" si="46"/>
        <v>Preliminary Statement  DX</v>
      </c>
      <c r="H94" s="38" t="s">
        <v>119</v>
      </c>
      <c r="I94" s="38" t="str">
        <f t="shared" si="47"/>
        <v>Preliminary Statement  DX</v>
      </c>
      <c r="J94" s="176">
        <f>'[20]Table 2 for AL'!$G$19/1000</f>
        <v>21093.030379826989</v>
      </c>
      <c r="K94" s="176">
        <f t="shared" si="41"/>
        <v>21093.030379826989</v>
      </c>
      <c r="L94" s="176">
        <f t="shared" si="48"/>
        <v>21093.030379826989</v>
      </c>
      <c r="M94" s="176">
        <f t="shared" si="49"/>
        <v>21093.030379826989</v>
      </c>
      <c r="N94" s="176">
        <f t="shared" si="50"/>
        <v>21093.030379826989</v>
      </c>
      <c r="O94" s="176">
        <f t="shared" si="51"/>
        <v>21093.030379826989</v>
      </c>
      <c r="P94" s="176">
        <f>'[21]Table 2 for AL 2024'!$G$18/1000</f>
        <v>24656.102156482048</v>
      </c>
      <c r="Q94" s="176">
        <f t="shared" si="42"/>
        <v>24656.102156482048</v>
      </c>
      <c r="R94" t="s">
        <v>5</v>
      </c>
      <c r="S94" t="str">
        <f t="shared" si="43"/>
        <v>Y</v>
      </c>
    </row>
    <row r="95" spans="1:19">
      <c r="A95" s="139" t="s">
        <v>100</v>
      </c>
      <c r="B95" s="38" t="s">
        <v>120</v>
      </c>
      <c r="C95" s="38" t="str">
        <f t="shared" si="39"/>
        <v>Preliminary Statement  EC</v>
      </c>
      <c r="D95" s="38" t="str">
        <f t="shared" si="40"/>
        <v>Preliminary Statement  EC</v>
      </c>
      <c r="E95" s="38" t="str">
        <f t="shared" si="44"/>
        <v>Preliminary Statement  EC</v>
      </c>
      <c r="F95" s="38" t="str">
        <f t="shared" si="45"/>
        <v>Preliminary Statement  EC</v>
      </c>
      <c r="G95" s="38" t="str">
        <f t="shared" si="46"/>
        <v>Preliminary Statement  EC</v>
      </c>
      <c r="H95" s="38" t="s">
        <v>120</v>
      </c>
      <c r="I95" s="38" t="str">
        <f t="shared" si="47"/>
        <v>Preliminary Statement  EC</v>
      </c>
      <c r="J95" s="176">
        <f>SUM('[20]Table 2 for AL'!$G$22:$G$24)/1000</f>
        <v>-24482.493747437147</v>
      </c>
      <c r="K95" s="176">
        <f t="shared" si="41"/>
        <v>-24482.493747437147</v>
      </c>
      <c r="L95" s="176">
        <f t="shared" si="48"/>
        <v>-24482.493747437147</v>
      </c>
      <c r="M95" s="176">
        <f t="shared" si="49"/>
        <v>-24482.493747437147</v>
      </c>
      <c r="N95" s="176">
        <f t="shared" si="50"/>
        <v>-24482.493747437147</v>
      </c>
      <c r="O95" s="176">
        <f t="shared" si="51"/>
        <v>-24482.493747437147</v>
      </c>
      <c r="P95" s="176">
        <f>SUM('[21]Table 2 for AL 2024'!$G$20:$G$23)/1000</f>
        <v>-315283.21310148668</v>
      </c>
      <c r="Q95" s="176">
        <f t="shared" si="42"/>
        <v>-315283.21310148668</v>
      </c>
      <c r="R95" t="s">
        <v>5</v>
      </c>
      <c r="S95" t="str">
        <f t="shared" si="43"/>
        <v>Y</v>
      </c>
    </row>
    <row r="96" spans="1:19">
      <c r="A96" s="139" t="s">
        <v>101</v>
      </c>
      <c r="B96" s="38" t="s">
        <v>121</v>
      </c>
      <c r="C96" s="38" t="str">
        <f t="shared" si="39"/>
        <v>Preliminary Statement  GH</v>
      </c>
      <c r="D96" s="38" t="str">
        <f t="shared" si="40"/>
        <v>Preliminary Statement  GH</v>
      </c>
      <c r="E96" s="38" t="str">
        <f t="shared" si="44"/>
        <v>Preliminary Statement  GH</v>
      </c>
      <c r="F96" s="38" t="str">
        <f t="shared" si="45"/>
        <v>Preliminary Statement  GH</v>
      </c>
      <c r="G96" s="38" t="str">
        <f t="shared" si="46"/>
        <v>Preliminary Statement  GH</v>
      </c>
      <c r="H96" s="38" t="s">
        <v>121</v>
      </c>
      <c r="I96" s="38" t="str">
        <f t="shared" si="47"/>
        <v>Preliminary Statement  GH</v>
      </c>
      <c r="J96" s="176">
        <f>'[20]Table 2 for AL'!$G$30/1000</f>
        <v>17475.578426639702</v>
      </c>
      <c r="K96" s="176">
        <f t="shared" si="41"/>
        <v>17475.578426639702</v>
      </c>
      <c r="L96" s="176">
        <f t="shared" si="48"/>
        <v>17475.578426639702</v>
      </c>
      <c r="M96" s="176">
        <f t="shared" si="49"/>
        <v>17475.578426639702</v>
      </c>
      <c r="N96" s="176">
        <f t="shared" si="50"/>
        <v>17475.578426639702</v>
      </c>
      <c r="O96" s="176">
        <f t="shared" si="51"/>
        <v>17475.578426639702</v>
      </c>
      <c r="P96" s="176">
        <f>'[21]Table 2 for AL 2024'!$G$28/1000</f>
        <v>21076.82873400523</v>
      </c>
      <c r="Q96" s="176">
        <f t="shared" si="42"/>
        <v>21076.82873400523</v>
      </c>
      <c r="R96" t="s">
        <v>5</v>
      </c>
      <c r="S96" t="str">
        <f t="shared" si="43"/>
        <v>Y</v>
      </c>
    </row>
    <row r="97" spans="1:19">
      <c r="A97" s="139" t="s">
        <v>102</v>
      </c>
      <c r="B97" s="38" t="s">
        <v>122</v>
      </c>
      <c r="C97" s="38" t="str">
        <f t="shared" si="39"/>
        <v>Preliminary Statement  GJ</v>
      </c>
      <c r="D97" s="38" t="str">
        <f t="shared" si="40"/>
        <v>Preliminary Statement  GJ</v>
      </c>
      <c r="E97" s="38" t="str">
        <f t="shared" si="44"/>
        <v>Preliminary Statement  GJ</v>
      </c>
      <c r="F97" s="38" t="str">
        <f t="shared" si="45"/>
        <v>Preliminary Statement  GJ</v>
      </c>
      <c r="G97" s="38" t="str">
        <f t="shared" si="46"/>
        <v>Preliminary Statement  GJ</v>
      </c>
      <c r="H97" s="38" t="s">
        <v>122</v>
      </c>
      <c r="I97" s="38" t="str">
        <f t="shared" si="47"/>
        <v>Preliminary Statement  GJ</v>
      </c>
      <c r="J97" s="176">
        <f>'[20]Table 2 for AL'!$G$31/1000</f>
        <v>4352.2811917450099</v>
      </c>
      <c r="K97" s="176">
        <f t="shared" si="41"/>
        <v>4352.2811917450099</v>
      </c>
      <c r="L97" s="176">
        <f t="shared" si="48"/>
        <v>4352.2811917450099</v>
      </c>
      <c r="M97" s="176">
        <f t="shared" si="49"/>
        <v>4352.2811917450099</v>
      </c>
      <c r="N97" s="176">
        <f t="shared" si="50"/>
        <v>4352.2811917450099</v>
      </c>
      <c r="O97" s="176">
        <f t="shared" si="51"/>
        <v>4352.2811917450099</v>
      </c>
      <c r="P97" s="176">
        <f>'[21]Table 2 for AL 2024'!$G$29/1000</f>
        <v>156914.37871788791</v>
      </c>
      <c r="Q97" s="176">
        <f t="shared" si="42"/>
        <v>156914.37871788791</v>
      </c>
      <c r="R97" t="s">
        <v>5</v>
      </c>
      <c r="S97" t="str">
        <f t="shared" si="43"/>
        <v>Y</v>
      </c>
    </row>
    <row r="98" spans="1:19">
      <c r="A98" s="139" t="s">
        <v>324</v>
      </c>
      <c r="B98" s="38" t="s">
        <v>334</v>
      </c>
      <c r="C98" s="38" t="str">
        <f t="shared" si="39"/>
        <v>Preliminary Statement  IT</v>
      </c>
      <c r="D98" s="38" t="str">
        <f t="shared" si="40"/>
        <v>Preliminary Statement  IT</v>
      </c>
      <c r="E98" s="38" t="str">
        <f t="shared" si="44"/>
        <v>Preliminary Statement  IT</v>
      </c>
      <c r="F98" s="38" t="str">
        <f t="shared" si="45"/>
        <v>Preliminary Statement  IT</v>
      </c>
      <c r="G98" s="38" t="str">
        <f t="shared" si="46"/>
        <v>Preliminary Statement  IT</v>
      </c>
      <c r="H98" s="38" t="s">
        <v>334</v>
      </c>
      <c r="I98" s="38" t="str">
        <f t="shared" si="47"/>
        <v>Preliminary Statement  IT</v>
      </c>
      <c r="J98" s="176">
        <f>'[20]Table 2 for AL'!$G$32/1000</f>
        <v>1403.786522239265</v>
      </c>
      <c r="K98" s="176">
        <f t="shared" si="41"/>
        <v>1403.786522239265</v>
      </c>
      <c r="L98" s="176">
        <f t="shared" si="48"/>
        <v>1403.786522239265</v>
      </c>
      <c r="M98" s="176">
        <f t="shared" si="49"/>
        <v>1403.786522239265</v>
      </c>
      <c r="N98" s="176">
        <f t="shared" si="50"/>
        <v>1403.786522239265</v>
      </c>
      <c r="O98" s="176">
        <f t="shared" si="51"/>
        <v>1403.786522239265</v>
      </c>
      <c r="P98" s="176">
        <f>'[21]Table 2 for AL 2024'!$G$30/1000</f>
        <v>2934.0348173068191</v>
      </c>
      <c r="Q98" s="176">
        <f t="shared" si="42"/>
        <v>2934.0348173068191</v>
      </c>
      <c r="R98" t="s">
        <v>309</v>
      </c>
      <c r="S98" t="str">
        <f t="shared" si="43"/>
        <v>Y</v>
      </c>
    </row>
    <row r="99" spans="1:19">
      <c r="A99" s="139" t="s">
        <v>103</v>
      </c>
      <c r="B99" s="38" t="s">
        <v>123</v>
      </c>
      <c r="C99" s="38" t="str">
        <f t="shared" si="39"/>
        <v>Preliminary Statement  FD</v>
      </c>
      <c r="D99" s="38" t="str">
        <f t="shared" si="40"/>
        <v>Preliminary Statement  FD</v>
      </c>
      <c r="E99" s="38" t="str">
        <f t="shared" si="44"/>
        <v>Preliminary Statement  FD</v>
      </c>
      <c r="F99" s="38" t="str">
        <f t="shared" si="45"/>
        <v>Preliminary Statement  FD</v>
      </c>
      <c r="G99" s="38" t="str">
        <f t="shared" si="46"/>
        <v>Preliminary Statement  FD</v>
      </c>
      <c r="H99" s="38" t="s">
        <v>448</v>
      </c>
      <c r="I99" s="38" t="s">
        <v>448</v>
      </c>
      <c r="J99" s="176">
        <f>'[20]Table 2 for AL'!$G$29/1000</f>
        <v>725.77802834094234</v>
      </c>
      <c r="K99" s="176">
        <f t="shared" si="41"/>
        <v>725.77802834094234</v>
      </c>
      <c r="L99" s="176">
        <f t="shared" si="48"/>
        <v>725.77802834094234</v>
      </c>
      <c r="M99" s="176">
        <f t="shared" si="49"/>
        <v>725.77802834094234</v>
      </c>
      <c r="N99" s="176">
        <f t="shared" si="50"/>
        <v>725.77802834094234</v>
      </c>
      <c r="O99" s="176">
        <f t="shared" si="51"/>
        <v>725.77802834094234</v>
      </c>
      <c r="P99" s="176">
        <f>'[21]Table 2 for AL 2024'!$G$27</f>
        <v>0</v>
      </c>
      <c r="Q99" s="176">
        <f t="shared" si="42"/>
        <v>0</v>
      </c>
      <c r="R99" t="s">
        <v>5</v>
      </c>
      <c r="S99" t="str">
        <f t="shared" si="43"/>
        <v>Y</v>
      </c>
    </row>
    <row r="100" spans="1:19">
      <c r="A100" s="139" t="s">
        <v>105</v>
      </c>
      <c r="B100" s="38" t="s">
        <v>124</v>
      </c>
      <c r="C100" s="38" t="str">
        <f t="shared" si="39"/>
        <v>Preliminary Statement  DA</v>
      </c>
      <c r="D100" s="38" t="str">
        <f t="shared" si="40"/>
        <v>Preliminary Statement  DA</v>
      </c>
      <c r="E100" s="38" t="str">
        <f t="shared" si="44"/>
        <v>Preliminary Statement  DA</v>
      </c>
      <c r="F100" s="38" t="str">
        <f t="shared" si="45"/>
        <v>Preliminary Statement  DA</v>
      </c>
      <c r="G100" s="38" t="str">
        <f t="shared" si="46"/>
        <v>Preliminary Statement  DA</v>
      </c>
      <c r="H100" s="38" t="s">
        <v>124</v>
      </c>
      <c r="I100" s="38" t="str">
        <f t="shared" si="47"/>
        <v>Preliminary Statement  DA</v>
      </c>
      <c r="J100" s="176">
        <f>'[20]Table 2 for AL'!$G$63/1000</f>
        <v>-72626.597559881964</v>
      </c>
      <c r="K100" s="176">
        <f t="shared" si="41"/>
        <v>-72626.597559881964</v>
      </c>
      <c r="L100" s="176">
        <f t="shared" si="48"/>
        <v>-72626.597559881964</v>
      </c>
      <c r="M100" s="176">
        <f t="shared" si="49"/>
        <v>-72626.597559881964</v>
      </c>
      <c r="N100" s="176">
        <f t="shared" si="50"/>
        <v>-72626.597559881964</v>
      </c>
      <c r="O100" s="176">
        <f t="shared" si="51"/>
        <v>-72626.597559881964</v>
      </c>
      <c r="P100" s="176">
        <f>'[21]Table 2 for AL 2024'!$G$70/1000</f>
        <v>-81304.271410274727</v>
      </c>
      <c r="Q100" s="176">
        <f t="shared" si="42"/>
        <v>-81304.271410274727</v>
      </c>
      <c r="R100" t="s">
        <v>15</v>
      </c>
      <c r="S100" t="str">
        <f t="shared" si="43"/>
        <v>Y</v>
      </c>
    </row>
    <row r="101" spans="1:19">
      <c r="A101" s="139" t="s">
        <v>76</v>
      </c>
      <c r="B101" s="38" t="s">
        <v>289</v>
      </c>
      <c r="C101" s="38" t="str">
        <f t="shared" si="39"/>
        <v>D.21-06-015</v>
      </c>
      <c r="D101" s="38" t="str">
        <f t="shared" si="40"/>
        <v>D.21-06-015</v>
      </c>
      <c r="E101" s="38" t="str">
        <f t="shared" si="44"/>
        <v>D.21-06-015</v>
      </c>
      <c r="F101" s="38" t="str">
        <f t="shared" si="45"/>
        <v>D.21-06-015</v>
      </c>
      <c r="G101" s="38" t="str">
        <f t="shared" si="46"/>
        <v>D.21-06-015</v>
      </c>
      <c r="H101" s="38" t="s">
        <v>289</v>
      </c>
      <c r="I101" s="38" t="str">
        <f t="shared" si="47"/>
        <v>D.21-06-015</v>
      </c>
      <c r="J101" s="176">
        <f>'[20]Table 2 for AL'!$E$79/1000</f>
        <v>11256.48</v>
      </c>
      <c r="K101" s="176">
        <f t="shared" si="41"/>
        <v>11256.48</v>
      </c>
      <c r="L101" s="176">
        <f t="shared" si="48"/>
        <v>11256.48</v>
      </c>
      <c r="M101" s="176">
        <f t="shared" si="49"/>
        <v>11256.48</v>
      </c>
      <c r="N101" s="176">
        <f t="shared" si="50"/>
        <v>11256.48</v>
      </c>
      <c r="O101" s="176">
        <f t="shared" si="51"/>
        <v>11256.48</v>
      </c>
      <c r="P101" s="176">
        <f>'[21]Table 2 for AL 2024'!$E$84/1000</f>
        <v>11555.36</v>
      </c>
      <c r="Q101" s="176">
        <f t="shared" si="42"/>
        <v>11555.36</v>
      </c>
      <c r="R101" t="s">
        <v>15</v>
      </c>
      <c r="S101" t="str">
        <f t="shared" si="43"/>
        <v>N</v>
      </c>
    </row>
    <row r="102" spans="1:19">
      <c r="A102" s="139" t="s">
        <v>113</v>
      </c>
      <c r="B102" s="38" t="s">
        <v>126</v>
      </c>
      <c r="C102" s="38" t="str">
        <f t="shared" si="39"/>
        <v>Preliminary Statement  M</v>
      </c>
      <c r="D102" s="38" t="str">
        <f t="shared" si="40"/>
        <v>Preliminary Statement  M</v>
      </c>
      <c r="E102" s="38" t="str">
        <f t="shared" si="44"/>
        <v>Preliminary Statement  M</v>
      </c>
      <c r="F102" s="38" t="str">
        <f t="shared" si="45"/>
        <v>Preliminary Statement  M</v>
      </c>
      <c r="G102" s="38" t="str">
        <f t="shared" si="46"/>
        <v>Preliminary Statement  M</v>
      </c>
      <c r="H102" s="38" t="s">
        <v>126</v>
      </c>
      <c r="I102" s="38" t="str">
        <f t="shared" si="47"/>
        <v>Preliminary Statement  M</v>
      </c>
      <c r="J102" s="176">
        <f>'[20]Table 2 for AL'!$G$79/1000</f>
        <v>-23400.689924411905</v>
      </c>
      <c r="K102" s="176">
        <f t="shared" si="41"/>
        <v>-23400.689924411905</v>
      </c>
      <c r="L102" s="176">
        <f t="shared" si="48"/>
        <v>-23400.689924411905</v>
      </c>
      <c r="M102" s="176">
        <f t="shared" si="49"/>
        <v>-23400.689924411905</v>
      </c>
      <c r="N102" s="176">
        <f t="shared" si="50"/>
        <v>-23400.689924411905</v>
      </c>
      <c r="O102" s="176">
        <f t="shared" si="51"/>
        <v>-23400.689924411905</v>
      </c>
      <c r="P102" s="176">
        <f>'[21]Table 2 for AL 2024'!$G$84/1000</f>
        <v>-245541.44209077329</v>
      </c>
      <c r="Q102" s="176">
        <f t="shared" si="42"/>
        <v>-245541.44209077329</v>
      </c>
      <c r="R102" t="s">
        <v>15</v>
      </c>
      <c r="S102" t="str">
        <f t="shared" si="43"/>
        <v>Y</v>
      </c>
    </row>
    <row r="103" spans="1:19">
      <c r="A103" s="139" t="s">
        <v>78</v>
      </c>
      <c r="B103" s="38" t="s">
        <v>335</v>
      </c>
      <c r="C103" s="38" t="str">
        <f t="shared" si="39"/>
        <v>D.20-08-042</v>
      </c>
      <c r="D103" s="38" t="str">
        <f t="shared" si="40"/>
        <v>D.20-08-042</v>
      </c>
      <c r="E103" s="38" t="str">
        <f t="shared" si="44"/>
        <v>D.20-08-042</v>
      </c>
      <c r="F103" s="38" t="str">
        <f t="shared" si="45"/>
        <v>D.20-08-042</v>
      </c>
      <c r="G103" s="38" t="str">
        <f t="shared" si="46"/>
        <v>D.20-08-042</v>
      </c>
      <c r="H103" s="38" t="s">
        <v>539</v>
      </c>
      <c r="I103" s="38" t="str">
        <f t="shared" si="47"/>
        <v>D.21-11-028</v>
      </c>
      <c r="J103" s="176">
        <f>'[20]Table 2 for AL'!$E$64/1000</f>
        <v>93732.733949070069</v>
      </c>
      <c r="K103" s="176">
        <f t="shared" si="41"/>
        <v>93732.733949070069</v>
      </c>
      <c r="L103" s="176">
        <f t="shared" si="48"/>
        <v>93732.733949070069</v>
      </c>
      <c r="M103" s="176">
        <f t="shared" si="49"/>
        <v>93732.733949070069</v>
      </c>
      <c r="N103" s="176">
        <f t="shared" si="50"/>
        <v>93732.733949070069</v>
      </c>
      <c r="O103" s="176">
        <f t="shared" si="51"/>
        <v>93732.733949070069</v>
      </c>
      <c r="P103" s="176">
        <f>'[21]Table 2 for AL 2024'!$E$72/1000</f>
        <v>93845.416200000007</v>
      </c>
      <c r="Q103" s="176">
        <f t="shared" si="42"/>
        <v>93845.416200000007</v>
      </c>
      <c r="R103" t="s">
        <v>15</v>
      </c>
      <c r="S103" t="str">
        <f t="shared" si="43"/>
        <v>N</v>
      </c>
    </row>
    <row r="104" spans="1:19">
      <c r="A104" s="139" t="s">
        <v>112</v>
      </c>
      <c r="B104" s="38" t="s">
        <v>127</v>
      </c>
      <c r="C104" s="38" t="str">
        <f t="shared" si="39"/>
        <v>Preliminary Statement  FY</v>
      </c>
      <c r="D104" s="38" t="str">
        <f t="shared" si="40"/>
        <v>Preliminary Statement  FY</v>
      </c>
      <c r="E104" s="38" t="str">
        <f t="shared" si="44"/>
        <v>Preliminary Statement  FY</v>
      </c>
      <c r="F104" s="38" t="str">
        <f t="shared" si="45"/>
        <v>Preliminary Statement  FY</v>
      </c>
      <c r="G104" s="38" t="str">
        <f t="shared" si="46"/>
        <v>Preliminary Statement  FY</v>
      </c>
      <c r="H104" s="38" t="s">
        <v>541</v>
      </c>
      <c r="I104" s="38" t="str">
        <f t="shared" si="47"/>
        <v>Preliminary Statement FU</v>
      </c>
      <c r="J104" s="176">
        <f>'[20]Table 2 for AL'!$G$64/1000</f>
        <v>5947.9542270593756</v>
      </c>
      <c r="K104" s="176">
        <f t="shared" si="41"/>
        <v>5947.9542270593756</v>
      </c>
      <c r="L104" s="176">
        <f t="shared" si="48"/>
        <v>5947.9542270593756</v>
      </c>
      <c r="M104" s="176">
        <f t="shared" si="49"/>
        <v>5947.9542270593756</v>
      </c>
      <c r="N104" s="176">
        <f t="shared" si="50"/>
        <v>5947.9542270593756</v>
      </c>
      <c r="O104" s="176">
        <f t="shared" si="51"/>
        <v>5947.9542270593756</v>
      </c>
      <c r="P104" s="176">
        <f>'[21]Table 2 for AL 2024'!$G$72/1000</f>
        <v>3938.1121905905447</v>
      </c>
      <c r="Q104" s="176">
        <f t="shared" si="42"/>
        <v>3938.1121905905447</v>
      </c>
      <c r="R104" t="s">
        <v>15</v>
      </c>
      <c r="S104" t="str">
        <f t="shared" si="43"/>
        <v>Y</v>
      </c>
    </row>
    <row r="105" spans="1:19">
      <c r="A105" t="s">
        <v>80</v>
      </c>
      <c r="B105" s="38" t="s">
        <v>289</v>
      </c>
      <c r="C105" s="38" t="str">
        <f t="shared" si="39"/>
        <v>D.21-06-015</v>
      </c>
      <c r="D105" s="38" t="str">
        <f t="shared" si="40"/>
        <v>D.21-06-015</v>
      </c>
      <c r="E105" s="38" t="str">
        <f t="shared" si="44"/>
        <v>D.21-06-015</v>
      </c>
      <c r="F105" s="38" t="str">
        <f t="shared" si="45"/>
        <v>D.21-06-015</v>
      </c>
      <c r="G105" s="38" t="str">
        <f t="shared" si="46"/>
        <v>D.21-06-015</v>
      </c>
      <c r="H105" s="38" t="s">
        <v>289</v>
      </c>
      <c r="I105" s="38" t="str">
        <f t="shared" si="47"/>
        <v>D.21-06-015</v>
      </c>
      <c r="J105" s="176">
        <f>'[20]Table 2 for AL'!$E$61/1000</f>
        <v>91031.31</v>
      </c>
      <c r="K105" s="176">
        <f t="shared" si="41"/>
        <v>91031.31</v>
      </c>
      <c r="L105" s="176">
        <f t="shared" si="48"/>
        <v>91031.31</v>
      </c>
      <c r="M105" s="176">
        <f t="shared" si="49"/>
        <v>91031.31</v>
      </c>
      <c r="N105" s="176">
        <f t="shared" si="50"/>
        <v>91031.31</v>
      </c>
      <c r="O105" s="176">
        <f t="shared" si="51"/>
        <v>91031.31</v>
      </c>
      <c r="P105" s="176">
        <f>'[21]Table 2 for AL 2024'!$E$67/1000</f>
        <v>90694.046000000002</v>
      </c>
      <c r="Q105" s="176">
        <f t="shared" si="42"/>
        <v>90694.046000000002</v>
      </c>
      <c r="R105" t="s">
        <v>15</v>
      </c>
      <c r="S105" t="str">
        <f t="shared" si="43"/>
        <v>N</v>
      </c>
    </row>
    <row r="106" spans="1:19">
      <c r="A106" t="s">
        <v>427</v>
      </c>
      <c r="B106" s="38" t="s">
        <v>289</v>
      </c>
      <c r="C106" s="38" t="str">
        <f t="shared" si="39"/>
        <v>D.21-06-015</v>
      </c>
      <c r="D106" s="38" t="str">
        <f t="shared" si="40"/>
        <v>D.21-06-015</v>
      </c>
      <c r="E106" s="38" t="str">
        <f t="shared" si="44"/>
        <v>D.21-06-015</v>
      </c>
      <c r="F106" s="38" t="str">
        <f t="shared" si="45"/>
        <v>D.21-06-015</v>
      </c>
      <c r="G106" s="38" t="str">
        <f t="shared" si="46"/>
        <v>D.21-06-015</v>
      </c>
      <c r="H106" s="38" t="s">
        <v>289</v>
      </c>
      <c r="I106" s="38" t="str">
        <f t="shared" si="47"/>
        <v>D.21-06-015</v>
      </c>
      <c r="J106" s="176">
        <f>'[20]Table 2 for AL'!$E$62/1000</f>
        <v>-26000</v>
      </c>
      <c r="K106" s="176">
        <f t="shared" si="41"/>
        <v>-26000</v>
      </c>
      <c r="L106" s="176">
        <f t="shared" si="48"/>
        <v>-26000</v>
      </c>
      <c r="M106" s="176">
        <f t="shared" si="49"/>
        <v>-26000</v>
      </c>
      <c r="N106" s="176">
        <f t="shared" si="50"/>
        <v>-26000</v>
      </c>
      <c r="O106" s="176">
        <f t="shared" si="51"/>
        <v>-26000</v>
      </c>
      <c r="P106" s="176">
        <f>'[21]Table 2 for AL 2024'!$E$68/1000</f>
        <v>-8000</v>
      </c>
      <c r="Q106" s="176">
        <f t="shared" si="42"/>
        <v>-8000</v>
      </c>
      <c r="R106" t="s">
        <v>15</v>
      </c>
      <c r="S106" t="str">
        <f t="shared" si="43"/>
        <v>N</v>
      </c>
    </row>
    <row r="107" spans="1:19">
      <c r="A107" t="s">
        <v>98</v>
      </c>
      <c r="B107" s="38" t="s">
        <v>428</v>
      </c>
      <c r="C107" s="38" t="str">
        <f t="shared" si="39"/>
        <v>D.23-06-055/ AL 7047-E</v>
      </c>
      <c r="D107" s="38" t="str">
        <f t="shared" si="40"/>
        <v>D.23-06-055/ AL 7047-E</v>
      </c>
      <c r="E107" s="38" t="str">
        <f t="shared" si="44"/>
        <v>D.23-06-055/ AL 7047-E</v>
      </c>
      <c r="F107" s="38" t="str">
        <f t="shared" si="45"/>
        <v>D.23-06-055/ AL 7047-E</v>
      </c>
      <c r="G107" s="38" t="str">
        <f t="shared" si="46"/>
        <v>D.23-06-055/ AL 7047-E</v>
      </c>
      <c r="H107" s="38" t="s">
        <v>428</v>
      </c>
      <c r="I107" s="38" t="str">
        <f t="shared" si="47"/>
        <v>D.23-06-055/ AL 7047-E</v>
      </c>
      <c r="J107" s="176">
        <f>'[20]Table 2 for AL'!$E$60/1000</f>
        <v>120736.87385986045</v>
      </c>
      <c r="K107" s="176">
        <f t="shared" si="41"/>
        <v>120736.87385986045</v>
      </c>
      <c r="L107" s="176">
        <f>K107</f>
        <v>120736.87385986045</v>
      </c>
      <c r="M107" s="176">
        <f t="shared" si="49"/>
        <v>120736.87385986045</v>
      </c>
      <c r="N107" s="176">
        <f t="shared" si="50"/>
        <v>120736.87385986045</v>
      </c>
      <c r="O107" s="176">
        <f t="shared" si="51"/>
        <v>120736.87385986045</v>
      </c>
      <c r="P107" s="176">
        <f>'[21]Table 2 for AL 2024'!$E$66/1000</f>
        <v>120736.87385986045</v>
      </c>
      <c r="Q107" s="176">
        <f t="shared" si="42"/>
        <v>120736.87385986045</v>
      </c>
      <c r="R107" t="s">
        <v>15</v>
      </c>
      <c r="S107" t="str">
        <f t="shared" si="43"/>
        <v>N</v>
      </c>
    </row>
    <row r="108" spans="1:19">
      <c r="A108" t="s">
        <v>97</v>
      </c>
      <c r="B108" s="38" t="s">
        <v>428</v>
      </c>
      <c r="C108" s="38" t="str">
        <f t="shared" si="39"/>
        <v>D.23-06-055/ AL 7047-E</v>
      </c>
      <c r="D108" s="38" t="str">
        <f>C108</f>
        <v>D.23-06-055/ AL 7047-E</v>
      </c>
      <c r="E108" s="38" t="str">
        <f t="shared" si="44"/>
        <v>D.23-06-055/ AL 7047-E</v>
      </c>
      <c r="F108" s="38" t="str">
        <f t="shared" si="45"/>
        <v>D.23-06-055/ AL 7047-E</v>
      </c>
      <c r="G108" s="38" t="str">
        <f t="shared" si="46"/>
        <v>D.23-06-055/ AL 7047-E</v>
      </c>
      <c r="H108" s="38" t="s">
        <v>428</v>
      </c>
      <c r="I108" s="38" t="str">
        <f t="shared" si="47"/>
        <v>D.23-06-055/ AL 7047-E</v>
      </c>
      <c r="J108" s="176">
        <v>101774.14331982819</v>
      </c>
      <c r="K108" s="176">
        <f t="shared" si="41"/>
        <v>101774.14331982819</v>
      </c>
      <c r="L108" s="176">
        <f>'[30]Table 2 for AL'!$E$74/1000</f>
        <v>38268.101000000002</v>
      </c>
      <c r="M108" s="176">
        <f t="shared" si="49"/>
        <v>38268.101000000002</v>
      </c>
      <c r="N108" s="176">
        <f t="shared" si="50"/>
        <v>38268.101000000002</v>
      </c>
      <c r="O108" s="176">
        <f t="shared" si="51"/>
        <v>38268.101000000002</v>
      </c>
      <c r="P108" s="176">
        <f>'[21]Table 2 for AL 2024'!$E$81/1000</f>
        <v>80748.492843931701</v>
      </c>
      <c r="Q108" s="176">
        <f t="shared" si="42"/>
        <v>80748.492843931701</v>
      </c>
      <c r="R108" t="s">
        <v>15</v>
      </c>
      <c r="S108" t="str">
        <f t="shared" si="43"/>
        <v>N</v>
      </c>
    </row>
    <row r="109" spans="1:19">
      <c r="A109" t="s">
        <v>104</v>
      </c>
      <c r="B109" s="38" t="s">
        <v>125</v>
      </c>
      <c r="C109" s="38" t="str">
        <f t="shared" si="39"/>
        <v>Preliminary Statement  EF</v>
      </c>
      <c r="D109" s="38" t="str">
        <f>C109</f>
        <v>Preliminary Statement  EF</v>
      </c>
      <c r="E109" s="38" t="str">
        <f t="shared" si="44"/>
        <v>Preliminary Statement  EF</v>
      </c>
      <c r="F109" s="38" t="str">
        <f t="shared" si="45"/>
        <v>Preliminary Statement  EF</v>
      </c>
      <c r="G109" s="38" t="str">
        <f t="shared" si="46"/>
        <v>Preliminary Statement  EF</v>
      </c>
      <c r="H109" s="38" t="s">
        <v>125</v>
      </c>
      <c r="I109" s="38" t="str">
        <f t="shared" si="47"/>
        <v>Preliminary Statement  EF</v>
      </c>
      <c r="J109" s="176">
        <f>'[20]Table 2 for AL'!$G$74/1000</f>
        <v>23844.558569363431</v>
      </c>
      <c r="K109" s="176">
        <f t="shared" si="41"/>
        <v>23844.558569363431</v>
      </c>
      <c r="L109" s="176">
        <f>K109</f>
        <v>23844.558569363431</v>
      </c>
      <c r="M109" s="176">
        <f t="shared" si="49"/>
        <v>23844.558569363431</v>
      </c>
      <c r="N109" s="176">
        <f t="shared" si="50"/>
        <v>23844.558569363431</v>
      </c>
      <c r="O109" s="176">
        <f t="shared" si="51"/>
        <v>23844.558569363431</v>
      </c>
      <c r="P109" s="176">
        <f>'[21]Table 2 for AL 2024'!$G$81/1000</f>
        <v>-9535.0830968026366</v>
      </c>
      <c r="Q109" s="176">
        <f t="shared" si="42"/>
        <v>-9535.0830968026366</v>
      </c>
      <c r="R109" t="s">
        <v>15</v>
      </c>
      <c r="S109" t="str">
        <f t="shared" si="43"/>
        <v>Y</v>
      </c>
    </row>
    <row r="110" spans="1:19">
      <c r="A110" s="38" t="s">
        <v>326</v>
      </c>
      <c r="B110" s="38" t="s">
        <v>429</v>
      </c>
      <c r="C110" s="38" t="str">
        <f t="shared" si="39"/>
        <v>D.19-12-021, AL 4674-G/6747-E /AL RI-CalMTA-2</v>
      </c>
      <c r="D110" s="38" t="str">
        <f>C110</f>
        <v>D.19-12-021, AL 4674-G/6747-E /AL RI-CalMTA-2</v>
      </c>
      <c r="E110" s="38" t="str">
        <f t="shared" si="44"/>
        <v>D.19-12-021, AL 4674-G/6747-E /AL RI-CalMTA-2</v>
      </c>
      <c r="F110" s="38" t="str">
        <f t="shared" si="45"/>
        <v>D.19-12-021, AL 4674-G/6747-E /AL RI-CalMTA-2</v>
      </c>
      <c r="G110" s="38" t="str">
        <f t="shared" si="46"/>
        <v>D.19-12-021, AL 4674-G/6747-E /AL RI-CalMTA-2</v>
      </c>
      <c r="H110" s="38" t="s">
        <v>569</v>
      </c>
      <c r="I110" s="38" t="str">
        <f t="shared" si="47"/>
        <v>D.19-12-021 / Advice RI-CalMTA-3</v>
      </c>
      <c r="J110" s="176">
        <v>0</v>
      </c>
      <c r="K110" s="176">
        <f t="shared" si="41"/>
        <v>0</v>
      </c>
      <c r="L110" s="176">
        <f>'[30]Table 2 for AL'!$E$76/1000</f>
        <v>7213.3715000000002</v>
      </c>
      <c r="M110" s="176">
        <f>L110</f>
        <v>7213.3715000000002</v>
      </c>
      <c r="N110" s="176">
        <f t="shared" si="50"/>
        <v>7213.3715000000002</v>
      </c>
      <c r="O110" s="176">
        <f t="shared" si="51"/>
        <v>7213.3715000000002</v>
      </c>
      <c r="P110" s="176">
        <f>'[21]Table 2 for AL 2024'!$E$69/1000</f>
        <v>7223.7226880000017</v>
      </c>
      <c r="Q110" s="176">
        <f t="shared" si="42"/>
        <v>7223.7226880000017</v>
      </c>
      <c r="R110" t="s">
        <v>15</v>
      </c>
      <c r="S110" t="str">
        <f t="shared" si="43"/>
        <v>N</v>
      </c>
    </row>
    <row r="111" spans="1:19">
      <c r="A111" s="38" t="s">
        <v>84</v>
      </c>
      <c r="B111" s="38" t="s">
        <v>448</v>
      </c>
      <c r="C111" s="38" t="str">
        <f t="shared" si="39"/>
        <v>n/a</v>
      </c>
      <c r="D111" s="38" t="str">
        <f t="shared" ref="D111:D126" si="52">C111</f>
        <v>n/a</v>
      </c>
      <c r="E111" s="38" t="str">
        <f t="shared" si="44"/>
        <v>n/a</v>
      </c>
      <c r="F111" s="38" t="str">
        <f t="shared" si="45"/>
        <v>n/a</v>
      </c>
      <c r="G111" s="38" t="str">
        <f t="shared" si="46"/>
        <v>n/a</v>
      </c>
      <c r="H111" s="38" t="s">
        <v>448</v>
      </c>
      <c r="I111" s="38" t="str">
        <f t="shared" si="47"/>
        <v>n/a</v>
      </c>
      <c r="J111" s="176">
        <v>0</v>
      </c>
      <c r="K111" s="176">
        <f t="shared" si="41"/>
        <v>0</v>
      </c>
      <c r="L111" s="176">
        <f>K111</f>
        <v>0</v>
      </c>
      <c r="M111" s="176">
        <v>0</v>
      </c>
      <c r="N111" s="176">
        <f t="shared" si="50"/>
        <v>0</v>
      </c>
      <c r="O111" s="176">
        <f t="shared" si="51"/>
        <v>0</v>
      </c>
      <c r="P111" s="176">
        <f t="shared" si="51"/>
        <v>0</v>
      </c>
      <c r="Q111" s="176">
        <f t="shared" si="42"/>
        <v>0</v>
      </c>
      <c r="R111" t="s">
        <v>5</v>
      </c>
      <c r="S111" t="str">
        <f t="shared" si="43"/>
        <v>N</v>
      </c>
    </row>
    <row r="112" spans="1:19">
      <c r="A112" t="s">
        <v>79</v>
      </c>
      <c r="B112" s="38" t="s">
        <v>448</v>
      </c>
      <c r="C112" s="38" t="str">
        <f t="shared" si="39"/>
        <v>n/a</v>
      </c>
      <c r="D112" s="38" t="str">
        <f t="shared" si="52"/>
        <v>n/a</v>
      </c>
      <c r="E112" s="38" t="str">
        <f t="shared" si="44"/>
        <v>n/a</v>
      </c>
      <c r="F112" s="38" t="str">
        <f t="shared" si="45"/>
        <v>n/a</v>
      </c>
      <c r="G112" s="38" t="str">
        <f t="shared" si="46"/>
        <v>n/a</v>
      </c>
      <c r="H112" s="38" t="s">
        <v>448</v>
      </c>
      <c r="I112" s="38" t="str">
        <f t="shared" si="47"/>
        <v>n/a</v>
      </c>
      <c r="J112" s="176">
        <v>0</v>
      </c>
      <c r="K112" s="176">
        <f t="shared" si="41"/>
        <v>0</v>
      </c>
      <c r="L112" s="176">
        <f t="shared" ref="L112:L126" si="53">K112</f>
        <v>0</v>
      </c>
      <c r="M112" s="176">
        <f t="shared" si="49"/>
        <v>0</v>
      </c>
      <c r="N112" s="176">
        <f t="shared" si="50"/>
        <v>0</v>
      </c>
      <c r="O112" s="176">
        <f t="shared" si="51"/>
        <v>0</v>
      </c>
      <c r="P112" s="176">
        <f t="shared" si="51"/>
        <v>0</v>
      </c>
      <c r="Q112" s="176">
        <f t="shared" si="42"/>
        <v>0</v>
      </c>
      <c r="R112" t="s">
        <v>5</v>
      </c>
      <c r="S112" t="str">
        <f t="shared" si="43"/>
        <v>N</v>
      </c>
    </row>
    <row r="113" spans="1:19">
      <c r="A113" t="s">
        <v>219</v>
      </c>
      <c r="B113" t="s">
        <v>448</v>
      </c>
      <c r="C113" s="38" t="str">
        <f t="shared" si="39"/>
        <v>n/a</v>
      </c>
      <c r="D113" s="38" t="str">
        <f t="shared" si="52"/>
        <v>n/a</v>
      </c>
      <c r="E113" s="38" t="str">
        <f t="shared" si="44"/>
        <v>n/a</v>
      </c>
      <c r="F113" s="38" t="str">
        <f t="shared" si="45"/>
        <v>n/a</v>
      </c>
      <c r="G113" s="38" t="str">
        <f t="shared" si="46"/>
        <v>n/a</v>
      </c>
      <c r="H113" s="38" t="s">
        <v>448</v>
      </c>
      <c r="I113" s="38" t="str">
        <f t="shared" si="47"/>
        <v>n/a</v>
      </c>
      <c r="J113" s="176">
        <v>0</v>
      </c>
      <c r="K113" s="176">
        <f t="shared" si="41"/>
        <v>0</v>
      </c>
      <c r="L113" s="176">
        <f t="shared" si="53"/>
        <v>0</v>
      </c>
      <c r="M113" s="176">
        <f t="shared" si="49"/>
        <v>0</v>
      </c>
      <c r="N113" s="176">
        <f t="shared" si="50"/>
        <v>0</v>
      </c>
      <c r="O113" s="176">
        <f t="shared" si="51"/>
        <v>0</v>
      </c>
      <c r="P113" s="176">
        <f t="shared" si="51"/>
        <v>0</v>
      </c>
      <c r="Q113" s="176">
        <f t="shared" si="42"/>
        <v>0</v>
      </c>
      <c r="R113" t="s">
        <v>15</v>
      </c>
      <c r="S113" t="str">
        <f t="shared" si="43"/>
        <v>N</v>
      </c>
    </row>
    <row r="114" spans="1:19">
      <c r="A114" s="38" t="s">
        <v>81</v>
      </c>
      <c r="B114" s="38" t="s">
        <v>437</v>
      </c>
      <c r="C114" s="38" t="str">
        <f t="shared" si="39"/>
        <v>D.23-12-022</v>
      </c>
      <c r="D114" s="38" t="str">
        <f t="shared" si="52"/>
        <v>D.23-12-022</v>
      </c>
      <c r="E114" s="38" t="str">
        <f t="shared" si="44"/>
        <v>D.23-12-022</v>
      </c>
      <c r="F114" s="38" t="str">
        <f t="shared" si="45"/>
        <v>D.23-12-022</v>
      </c>
      <c r="G114" s="38" t="str">
        <f t="shared" si="46"/>
        <v>D.23-12-022</v>
      </c>
      <c r="H114" s="38" t="s">
        <v>587</v>
      </c>
      <c r="I114" s="38" t="str">
        <f t="shared" si="47"/>
        <v>D.24-12-038</v>
      </c>
      <c r="J114" s="176">
        <f>'[20]Table 2 for AL'!$E$68/1000</f>
        <v>23165.271583381906</v>
      </c>
      <c r="K114" s="176">
        <f t="shared" si="41"/>
        <v>23165.271583381906</v>
      </c>
      <c r="L114" s="176">
        <f t="shared" si="53"/>
        <v>23165.271583381906</v>
      </c>
      <c r="M114" s="176">
        <f t="shared" si="49"/>
        <v>23165.271583381906</v>
      </c>
      <c r="N114" s="176">
        <f t="shared" si="50"/>
        <v>23165.271583381906</v>
      </c>
      <c r="O114" s="176">
        <f t="shared" si="51"/>
        <v>23165.271583381906</v>
      </c>
      <c r="P114" s="176">
        <f>'[21]Table 2 for AL 2024'!$E$75/1000</f>
        <v>35334.052496252858</v>
      </c>
      <c r="Q114" s="176">
        <f t="shared" si="42"/>
        <v>35334.052496252858</v>
      </c>
      <c r="R114" t="s">
        <v>15</v>
      </c>
      <c r="S114" t="str">
        <f t="shared" si="43"/>
        <v>N</v>
      </c>
    </row>
    <row r="115" spans="1:19">
      <c r="A115" s="38" t="s">
        <v>217</v>
      </c>
      <c r="B115" s="38" t="s">
        <v>437</v>
      </c>
      <c r="C115" s="38" t="str">
        <f t="shared" si="39"/>
        <v>D.23-12-022</v>
      </c>
      <c r="D115" s="38" t="str">
        <f t="shared" si="52"/>
        <v>D.23-12-022</v>
      </c>
      <c r="E115" s="38" t="str">
        <f t="shared" si="44"/>
        <v>D.23-12-022</v>
      </c>
      <c r="F115" s="38" t="str">
        <f t="shared" si="45"/>
        <v>D.23-12-022</v>
      </c>
      <c r="G115" s="38" t="str">
        <f t="shared" si="46"/>
        <v>D.23-12-022</v>
      </c>
      <c r="H115" s="38" t="s">
        <v>587</v>
      </c>
      <c r="I115" s="38" t="str">
        <f t="shared" si="47"/>
        <v>D.24-12-038</v>
      </c>
      <c r="J115" s="176">
        <f>'[20]Table 2 for AL'!$G$68/1000</f>
        <v>-2834.5456409490394</v>
      </c>
      <c r="K115" s="176">
        <f t="shared" si="41"/>
        <v>-2834.5456409490394</v>
      </c>
      <c r="L115" s="176">
        <f t="shared" si="53"/>
        <v>-2834.5456409490394</v>
      </c>
      <c r="M115" s="176">
        <f t="shared" si="49"/>
        <v>-2834.5456409490394</v>
      </c>
      <c r="N115" s="176">
        <f t="shared" si="50"/>
        <v>-2834.5456409490394</v>
      </c>
      <c r="O115" s="176">
        <f t="shared" si="51"/>
        <v>-2834.5456409490394</v>
      </c>
      <c r="P115" s="176">
        <f>'[21]Table 2 for AL 2024'!$G$75/1000</f>
        <v>11673.648148556433</v>
      </c>
      <c r="Q115" s="176">
        <f t="shared" si="42"/>
        <v>11673.648148556433</v>
      </c>
      <c r="R115" t="s">
        <v>15</v>
      </c>
      <c r="S115" t="str">
        <f t="shared" si="43"/>
        <v>Y</v>
      </c>
    </row>
    <row r="116" spans="1:19">
      <c r="A116" s="38" t="s">
        <v>431</v>
      </c>
      <c r="B116" s="38" t="s">
        <v>432</v>
      </c>
      <c r="C116" s="38" t="str">
        <f t="shared" si="39"/>
        <v>AL 7028-E</v>
      </c>
      <c r="D116" s="38" t="str">
        <f t="shared" si="52"/>
        <v>AL 7028-E</v>
      </c>
      <c r="E116" s="38" t="str">
        <f t="shared" si="44"/>
        <v>AL 7028-E</v>
      </c>
      <c r="F116" s="38" t="str">
        <f t="shared" si="45"/>
        <v>AL 7028-E</v>
      </c>
      <c r="G116" s="38" t="str">
        <f t="shared" si="46"/>
        <v>AL 7028-E</v>
      </c>
      <c r="H116" s="38" t="s">
        <v>570</v>
      </c>
      <c r="I116" s="38" t="str">
        <f t="shared" si="47"/>
        <v>Electric Preliminary Statement Part EO</v>
      </c>
      <c r="J116" s="176">
        <f>'[20]Table 2 for AL'!$G$76/1000</f>
        <v>-54219.768369999998</v>
      </c>
      <c r="K116" s="176">
        <f t="shared" si="41"/>
        <v>-54219.768369999998</v>
      </c>
      <c r="L116" s="176">
        <f t="shared" si="53"/>
        <v>-54219.768369999998</v>
      </c>
      <c r="M116" s="176">
        <f t="shared" si="49"/>
        <v>-54219.768369999998</v>
      </c>
      <c r="N116" s="176">
        <f t="shared" si="50"/>
        <v>-54219.768369999998</v>
      </c>
      <c r="O116" s="176">
        <f t="shared" si="51"/>
        <v>-54219.768369999998</v>
      </c>
      <c r="P116" s="176">
        <f>'[21]Table 2 for AL 2024'!$G$87/1000</f>
        <v>-9.3181304332000003</v>
      </c>
      <c r="Q116" s="176">
        <f t="shared" si="42"/>
        <v>-9.3181304332000003</v>
      </c>
      <c r="R116" t="s">
        <v>15</v>
      </c>
      <c r="S116" t="str">
        <f t="shared" si="43"/>
        <v>Y</v>
      </c>
    </row>
    <row r="117" spans="1:19">
      <c r="A117" s="139" t="s">
        <v>433</v>
      </c>
      <c r="B117" s="38" t="s">
        <v>446</v>
      </c>
      <c r="C117" s="38" t="str">
        <f t="shared" si="39"/>
        <v>Electric Preliminary Statement Part JM</v>
      </c>
      <c r="D117" s="38" t="str">
        <f t="shared" si="52"/>
        <v>Electric Preliminary Statement Part JM</v>
      </c>
      <c r="E117" s="38" t="str">
        <f t="shared" si="44"/>
        <v>Electric Preliminary Statement Part JM</v>
      </c>
      <c r="F117" s="38" t="str">
        <f t="shared" si="45"/>
        <v>Electric Preliminary Statement Part JM</v>
      </c>
      <c r="G117" s="38" t="str">
        <f t="shared" si="46"/>
        <v>Electric Preliminary Statement Part JM</v>
      </c>
      <c r="H117" s="38" t="s">
        <v>446</v>
      </c>
      <c r="I117" s="38" t="str">
        <f t="shared" si="47"/>
        <v>Electric Preliminary Statement Part JM</v>
      </c>
      <c r="J117" s="176">
        <f>'[20]Table 2 for AL'!$G$78/1000</f>
        <v>2856.617214959273</v>
      </c>
      <c r="K117" s="176">
        <f t="shared" si="41"/>
        <v>2856.617214959273</v>
      </c>
      <c r="L117" s="176">
        <f t="shared" si="53"/>
        <v>2856.617214959273</v>
      </c>
      <c r="M117" s="176">
        <f t="shared" si="49"/>
        <v>2856.617214959273</v>
      </c>
      <c r="N117" s="176">
        <f t="shared" si="50"/>
        <v>2856.617214959273</v>
      </c>
      <c r="O117" s="176">
        <f t="shared" si="51"/>
        <v>2856.617214959273</v>
      </c>
      <c r="P117" s="176">
        <f>'[21]Table 2 for AL 2024'!$G$83/1000</f>
        <v>3954.6354430379315</v>
      </c>
      <c r="Q117" s="176">
        <f t="shared" si="42"/>
        <v>3954.6354430379315</v>
      </c>
      <c r="R117" t="s">
        <v>15</v>
      </c>
      <c r="S117" t="str">
        <f t="shared" si="43"/>
        <v>Y</v>
      </c>
    </row>
    <row r="118" spans="1:19">
      <c r="A118" s="139" t="s">
        <v>296</v>
      </c>
      <c r="B118" s="38" t="s">
        <v>447</v>
      </c>
      <c r="C118" s="38" t="str">
        <f t="shared" si="39"/>
        <v>Electric Preliminary Statement Part IM</v>
      </c>
      <c r="D118" s="38" t="str">
        <f t="shared" si="52"/>
        <v>Electric Preliminary Statement Part IM</v>
      </c>
      <c r="E118" s="38" t="str">
        <f t="shared" si="44"/>
        <v>Electric Preliminary Statement Part IM</v>
      </c>
      <c r="F118" s="38" t="str">
        <f t="shared" si="45"/>
        <v>Electric Preliminary Statement Part IM</v>
      </c>
      <c r="G118" s="38" t="str">
        <f t="shared" si="46"/>
        <v>Electric Preliminary Statement Part IM</v>
      </c>
      <c r="H118" s="38" t="s">
        <v>447</v>
      </c>
      <c r="I118" s="38" t="str">
        <f t="shared" si="47"/>
        <v>Electric Preliminary Statement Part IM</v>
      </c>
      <c r="J118" s="176">
        <f>'[20]Table 2 for AL'!$G$73/1000</f>
        <v>282433.59691895678</v>
      </c>
      <c r="K118" s="176">
        <f t="shared" si="41"/>
        <v>282433.59691895678</v>
      </c>
      <c r="L118" s="176">
        <f t="shared" si="53"/>
        <v>282433.59691895678</v>
      </c>
      <c r="M118" s="176">
        <f t="shared" si="49"/>
        <v>282433.59691895678</v>
      </c>
      <c r="N118" s="176">
        <f t="shared" si="50"/>
        <v>282433.59691895678</v>
      </c>
      <c r="O118" s="176">
        <f t="shared" si="51"/>
        <v>282433.59691895678</v>
      </c>
      <c r="P118" s="176">
        <f>'[21]Table 2 for AL 2024'!$G$80/1000</f>
        <v>182850.99519907762</v>
      </c>
      <c r="Q118" s="176">
        <f t="shared" si="42"/>
        <v>182850.99519907762</v>
      </c>
      <c r="R118" t="s">
        <v>15</v>
      </c>
      <c r="S118" t="str">
        <f t="shared" si="43"/>
        <v>Y</v>
      </c>
    </row>
    <row r="119" spans="1:19">
      <c r="A119" s="139" t="s">
        <v>291</v>
      </c>
      <c r="B119" s="38" t="s">
        <v>437</v>
      </c>
      <c r="C119" s="38" t="str">
        <f t="shared" si="39"/>
        <v>D.23-12-022</v>
      </c>
      <c r="D119" s="38" t="str">
        <f t="shared" si="52"/>
        <v>D.23-12-022</v>
      </c>
      <c r="E119" s="38" t="str">
        <f t="shared" si="44"/>
        <v>D.23-12-022</v>
      </c>
      <c r="F119" s="38" t="str">
        <f t="shared" si="45"/>
        <v>D.23-12-022</v>
      </c>
      <c r="G119" s="38" t="str">
        <f t="shared" si="46"/>
        <v>D.23-12-022</v>
      </c>
      <c r="H119" s="38" t="s">
        <v>587</v>
      </c>
      <c r="I119" s="38" t="str">
        <f t="shared" si="47"/>
        <v>D.24-12-038</v>
      </c>
      <c r="J119" s="176">
        <f>'[20]Table 2 for AL'!$E$69/1000</f>
        <v>14061.230709652091</v>
      </c>
      <c r="K119" s="176">
        <f t="shared" si="41"/>
        <v>14061.230709652091</v>
      </c>
      <c r="L119" s="176">
        <f t="shared" si="53"/>
        <v>14061.230709652091</v>
      </c>
      <c r="M119" s="176">
        <f t="shared" si="49"/>
        <v>14061.230709652091</v>
      </c>
      <c r="N119" s="176">
        <f t="shared" si="50"/>
        <v>14061.230709652091</v>
      </c>
      <c r="O119" s="176">
        <f t="shared" si="51"/>
        <v>14061.230709652091</v>
      </c>
      <c r="P119" s="176">
        <f>'[21]Table 2 for AL 2024'!$E$76/1000</f>
        <v>3567.3432714293558</v>
      </c>
      <c r="Q119" s="176">
        <f t="shared" si="42"/>
        <v>3567.3432714293558</v>
      </c>
      <c r="R119" t="s">
        <v>15</v>
      </c>
      <c r="S119" t="str">
        <f t="shared" si="43"/>
        <v>N</v>
      </c>
    </row>
    <row r="120" spans="1:19">
      <c r="A120" s="139" t="s">
        <v>292</v>
      </c>
      <c r="B120" s="38" t="s">
        <v>444</v>
      </c>
      <c r="C120" s="38" t="str">
        <f t="shared" si="39"/>
        <v>Electric Preliminary Statement Part IJ</v>
      </c>
      <c r="D120" s="38" t="str">
        <f t="shared" si="52"/>
        <v>Electric Preliminary Statement Part IJ</v>
      </c>
      <c r="E120" s="38" t="str">
        <f t="shared" si="44"/>
        <v>Electric Preliminary Statement Part IJ</v>
      </c>
      <c r="F120" s="38" t="str">
        <f t="shared" si="45"/>
        <v>Electric Preliminary Statement Part IJ</v>
      </c>
      <c r="G120" s="38" t="str">
        <f t="shared" si="46"/>
        <v>Electric Preliminary Statement Part IJ</v>
      </c>
      <c r="H120" s="38" t="s">
        <v>444</v>
      </c>
      <c r="I120" s="38" t="str">
        <f t="shared" si="47"/>
        <v>Electric Preliminary Statement Part IJ</v>
      </c>
      <c r="J120" s="176">
        <f>'[20]Table 2 for AL'!$G$69/1000</f>
        <v>-7066.9374676668658</v>
      </c>
      <c r="K120" s="176">
        <f t="shared" si="41"/>
        <v>-7066.9374676668658</v>
      </c>
      <c r="L120" s="176">
        <f t="shared" si="53"/>
        <v>-7066.9374676668658</v>
      </c>
      <c r="M120" s="176">
        <f t="shared" si="49"/>
        <v>-7066.9374676668658</v>
      </c>
      <c r="N120" s="176">
        <f t="shared" si="50"/>
        <v>-7066.9374676668658</v>
      </c>
      <c r="O120" s="176">
        <f t="shared" si="51"/>
        <v>-7066.9374676668658</v>
      </c>
      <c r="P120" s="176">
        <f>'[21]Table 2 for AL 2024'!$G$76/1000</f>
        <v>-7539.0974332761898</v>
      </c>
      <c r="Q120" s="176">
        <f t="shared" si="42"/>
        <v>-7539.0974332761898</v>
      </c>
      <c r="R120" t="s">
        <v>15</v>
      </c>
      <c r="S120" t="str">
        <f t="shared" si="43"/>
        <v>Y</v>
      </c>
    </row>
    <row r="121" spans="1:19">
      <c r="A121" s="139" t="s">
        <v>293</v>
      </c>
      <c r="B121" s="38" t="s">
        <v>437</v>
      </c>
      <c r="C121" s="38" t="str">
        <f t="shared" si="39"/>
        <v>D.23-12-022</v>
      </c>
      <c r="D121" s="38" t="str">
        <f t="shared" si="52"/>
        <v>D.23-12-022</v>
      </c>
      <c r="E121" s="38" t="str">
        <f t="shared" si="44"/>
        <v>D.23-12-022</v>
      </c>
      <c r="F121" s="38" t="str">
        <f t="shared" si="45"/>
        <v>D.23-12-022</v>
      </c>
      <c r="G121" s="38" t="str">
        <f t="shared" si="46"/>
        <v>D.23-12-022</v>
      </c>
      <c r="H121" s="38" t="s">
        <v>587</v>
      </c>
      <c r="I121" s="38" t="str">
        <f t="shared" si="47"/>
        <v>D.24-12-038</v>
      </c>
      <c r="J121" s="176">
        <f>'[20]Table 2 for AL'!$E$71/1000</f>
        <v>-475.83281547354295</v>
      </c>
      <c r="K121" s="176">
        <f t="shared" si="41"/>
        <v>-475.83281547354295</v>
      </c>
      <c r="L121" s="176">
        <f t="shared" si="53"/>
        <v>-475.83281547354295</v>
      </c>
      <c r="M121" s="176">
        <f t="shared" si="49"/>
        <v>-475.83281547354295</v>
      </c>
      <c r="N121" s="176">
        <f t="shared" si="50"/>
        <v>-475.83281547354295</v>
      </c>
      <c r="O121" s="176">
        <f t="shared" si="51"/>
        <v>-475.83281547354295</v>
      </c>
      <c r="P121" s="176">
        <f>'[21]Table 2 for AL 2024'!$E$78/1000</f>
        <v>-1476.3266710935602</v>
      </c>
      <c r="Q121" s="176">
        <f t="shared" si="42"/>
        <v>-1476.3266710935602</v>
      </c>
      <c r="R121" t="s">
        <v>15</v>
      </c>
      <c r="S121" t="str">
        <f t="shared" si="43"/>
        <v>N</v>
      </c>
    </row>
    <row r="122" spans="1:19">
      <c r="A122" s="139" t="s">
        <v>322</v>
      </c>
      <c r="B122" s="38" t="s">
        <v>445</v>
      </c>
      <c r="C122" s="38" t="str">
        <f t="shared" si="39"/>
        <v>Electric Preliminary Statement Part HM</v>
      </c>
      <c r="D122" s="38" t="str">
        <f t="shared" si="52"/>
        <v>Electric Preliminary Statement Part HM</v>
      </c>
      <c r="E122" s="38" t="str">
        <f t="shared" si="44"/>
        <v>Electric Preliminary Statement Part HM</v>
      </c>
      <c r="F122" s="38" t="str">
        <f t="shared" si="45"/>
        <v>Electric Preliminary Statement Part HM</v>
      </c>
      <c r="G122" s="38" t="str">
        <f t="shared" si="46"/>
        <v>Electric Preliminary Statement Part HM</v>
      </c>
      <c r="H122" s="38" t="s">
        <v>445</v>
      </c>
      <c r="I122" s="38" t="str">
        <f t="shared" si="47"/>
        <v>Electric Preliminary Statement Part HM</v>
      </c>
      <c r="J122" s="176">
        <f>'[20]Table 2 for AL'!$G$71/1000</f>
        <v>2664.8339139312566</v>
      </c>
      <c r="K122" s="176">
        <f t="shared" si="41"/>
        <v>2664.8339139312566</v>
      </c>
      <c r="L122" s="176">
        <f t="shared" si="53"/>
        <v>2664.8339139312566</v>
      </c>
      <c r="M122" s="176">
        <f t="shared" si="49"/>
        <v>2664.8339139312566</v>
      </c>
      <c r="N122" s="176">
        <f t="shared" si="50"/>
        <v>2664.8339139312566</v>
      </c>
      <c r="O122" s="176">
        <f t="shared" si="51"/>
        <v>2664.8339139312566</v>
      </c>
      <c r="P122" s="176">
        <f>'[21]Table 2 for AL 2024'!$G$78/1000</f>
        <v>-552.31704325409123</v>
      </c>
      <c r="Q122" s="176">
        <f t="shared" si="42"/>
        <v>-552.31704325409123</v>
      </c>
      <c r="R122" t="s">
        <v>15</v>
      </c>
      <c r="S122" t="str">
        <f t="shared" si="43"/>
        <v>Y</v>
      </c>
    </row>
    <row r="123" spans="1:19">
      <c r="A123" s="139" t="s">
        <v>294</v>
      </c>
      <c r="B123" s="38" t="s">
        <v>437</v>
      </c>
      <c r="C123" s="38" t="str">
        <f t="shared" si="39"/>
        <v>D.23-12-022</v>
      </c>
      <c r="D123" s="38" t="str">
        <f t="shared" si="52"/>
        <v>D.23-12-022</v>
      </c>
      <c r="E123" s="38" t="str">
        <f t="shared" si="44"/>
        <v>D.23-12-022</v>
      </c>
      <c r="F123" s="38" t="str">
        <f t="shared" si="45"/>
        <v>D.23-12-022</v>
      </c>
      <c r="G123" s="38" t="str">
        <f t="shared" si="46"/>
        <v>D.23-12-022</v>
      </c>
      <c r="H123" s="38" t="s">
        <v>587</v>
      </c>
      <c r="I123" s="38" t="str">
        <f t="shared" si="47"/>
        <v>D.24-12-038</v>
      </c>
      <c r="J123" s="176">
        <f>'[20]Table 2 for AL'!$E$72/1000</f>
        <v>13908.018</v>
      </c>
      <c r="K123" s="176">
        <f t="shared" si="41"/>
        <v>13908.018</v>
      </c>
      <c r="L123" s="176">
        <f t="shared" si="53"/>
        <v>13908.018</v>
      </c>
      <c r="M123" s="176">
        <f t="shared" si="49"/>
        <v>13908.018</v>
      </c>
      <c r="N123" s="176">
        <f t="shared" si="50"/>
        <v>13908.018</v>
      </c>
      <c r="O123" s="176">
        <f t="shared" si="51"/>
        <v>13908.018</v>
      </c>
      <c r="P123" s="176">
        <f>'[21]Table 2 for AL 2024'!$E$79/1000</f>
        <v>16260.33661</v>
      </c>
      <c r="Q123" s="176">
        <f t="shared" si="42"/>
        <v>16260.33661</v>
      </c>
      <c r="R123" t="s">
        <v>15</v>
      </c>
      <c r="S123" t="str">
        <f t="shared" si="43"/>
        <v>N</v>
      </c>
    </row>
    <row r="124" spans="1:19">
      <c r="A124" s="139" t="s">
        <v>323</v>
      </c>
      <c r="B124" s="38" t="s">
        <v>336</v>
      </c>
      <c r="C124" s="38" t="str">
        <f t="shared" si="39"/>
        <v>Preliminary Statement  JH</v>
      </c>
      <c r="D124" s="38" t="str">
        <f t="shared" si="52"/>
        <v>Preliminary Statement  JH</v>
      </c>
      <c r="E124" s="38" t="str">
        <f t="shared" si="44"/>
        <v>Preliminary Statement  JH</v>
      </c>
      <c r="F124" s="38" t="str">
        <f t="shared" si="45"/>
        <v>Preliminary Statement  JH</v>
      </c>
      <c r="G124" s="38" t="str">
        <f t="shared" si="46"/>
        <v>Preliminary Statement  JH</v>
      </c>
      <c r="H124" s="38" t="s">
        <v>336</v>
      </c>
      <c r="I124" s="38" t="str">
        <f t="shared" si="47"/>
        <v>Preliminary Statement  JH</v>
      </c>
      <c r="J124" s="176">
        <f>'[20]Table 2 for AL'!$G$77/1000</f>
        <v>2820.1164937631061</v>
      </c>
      <c r="K124" s="176">
        <f t="shared" si="41"/>
        <v>2820.1164937631061</v>
      </c>
      <c r="L124" s="176">
        <f t="shared" si="53"/>
        <v>2820.1164937631061</v>
      </c>
      <c r="M124" s="176">
        <f t="shared" si="49"/>
        <v>2820.1164937631061</v>
      </c>
      <c r="N124" s="176">
        <f t="shared" si="50"/>
        <v>2820.1164937631061</v>
      </c>
      <c r="O124" s="176">
        <f t="shared" si="51"/>
        <v>2820.1164937631061</v>
      </c>
      <c r="P124" s="176">
        <f>'[21]Table 2 for AL 2024'!$G$82/1000</f>
        <v>1665.9631875911125</v>
      </c>
      <c r="Q124" s="176">
        <f t="shared" si="42"/>
        <v>1665.9631875911125</v>
      </c>
      <c r="R124" t="s">
        <v>15</v>
      </c>
      <c r="S124" t="str">
        <f t="shared" si="43"/>
        <v>Y</v>
      </c>
    </row>
    <row r="125" spans="1:19">
      <c r="A125" s="415" t="s">
        <v>295</v>
      </c>
      <c r="B125" s="415" t="s">
        <v>448</v>
      </c>
      <c r="C125" s="415" t="str">
        <f t="shared" si="39"/>
        <v>n/a</v>
      </c>
      <c r="D125" s="415" t="str">
        <f t="shared" si="52"/>
        <v>n/a</v>
      </c>
      <c r="E125" s="415" t="str">
        <f t="shared" si="44"/>
        <v>n/a</v>
      </c>
      <c r="F125" s="415" t="str">
        <f t="shared" si="45"/>
        <v>n/a</v>
      </c>
      <c r="G125" s="415" t="str">
        <f t="shared" si="46"/>
        <v>n/a</v>
      </c>
      <c r="H125" s="415" t="s">
        <v>448</v>
      </c>
      <c r="I125" s="38" t="str">
        <f t="shared" si="47"/>
        <v>n/a</v>
      </c>
      <c r="J125" s="176">
        <v>0</v>
      </c>
      <c r="K125" s="176">
        <f t="shared" si="41"/>
        <v>0</v>
      </c>
      <c r="L125" s="176">
        <f t="shared" si="53"/>
        <v>0</v>
      </c>
      <c r="M125" s="176">
        <f t="shared" si="49"/>
        <v>0</v>
      </c>
      <c r="N125" s="176">
        <f t="shared" si="50"/>
        <v>0</v>
      </c>
      <c r="O125" s="176">
        <f t="shared" si="51"/>
        <v>0</v>
      </c>
      <c r="P125" s="176">
        <v>0</v>
      </c>
      <c r="Q125" s="176">
        <f t="shared" si="42"/>
        <v>0</v>
      </c>
      <c r="R125" t="s">
        <v>17</v>
      </c>
      <c r="S125" t="str">
        <f t="shared" si="43"/>
        <v>N</v>
      </c>
    </row>
    <row r="126" spans="1:19">
      <c r="A126" s="415" t="s">
        <v>297</v>
      </c>
      <c r="B126" s="415" t="s">
        <v>448</v>
      </c>
      <c r="C126" s="415" t="str">
        <f t="shared" si="39"/>
        <v>n/a</v>
      </c>
      <c r="D126" s="415" t="str">
        <f t="shared" si="52"/>
        <v>n/a</v>
      </c>
      <c r="E126" s="415" t="str">
        <f t="shared" si="44"/>
        <v>n/a</v>
      </c>
      <c r="F126" s="415" t="str">
        <f t="shared" si="45"/>
        <v>n/a</v>
      </c>
      <c r="G126" s="415" t="str">
        <f t="shared" si="46"/>
        <v>n/a</v>
      </c>
      <c r="H126" s="415" t="s">
        <v>448</v>
      </c>
      <c r="I126" s="38" t="s">
        <v>448</v>
      </c>
      <c r="J126" s="176">
        <v>0</v>
      </c>
      <c r="K126" s="176">
        <f t="shared" si="41"/>
        <v>0</v>
      </c>
      <c r="L126" s="176">
        <f t="shared" si="53"/>
        <v>0</v>
      </c>
      <c r="M126" s="176">
        <f t="shared" si="49"/>
        <v>0</v>
      </c>
      <c r="N126" s="176">
        <f t="shared" si="50"/>
        <v>0</v>
      </c>
      <c r="O126" s="176">
        <f t="shared" si="51"/>
        <v>0</v>
      </c>
      <c r="P126" s="176">
        <f t="shared" si="51"/>
        <v>0</v>
      </c>
      <c r="Q126" s="176">
        <f t="shared" si="42"/>
        <v>0</v>
      </c>
      <c r="R126" t="s">
        <v>15</v>
      </c>
      <c r="S126" t="str">
        <f t="shared" si="43"/>
        <v>N</v>
      </c>
    </row>
    <row r="127" spans="1:19">
      <c r="A127" s="410" t="s">
        <v>480</v>
      </c>
      <c r="B127" s="415" t="s">
        <v>448</v>
      </c>
      <c r="C127" s="415" t="s">
        <v>448</v>
      </c>
      <c r="D127" s="415" t="s">
        <v>448</v>
      </c>
      <c r="E127" s="415" t="s">
        <v>448</v>
      </c>
      <c r="F127" s="415" t="s">
        <v>448</v>
      </c>
      <c r="G127" s="415" t="s">
        <v>448</v>
      </c>
      <c r="H127" s="410" t="s">
        <v>588</v>
      </c>
      <c r="I127" t="str">
        <f>H127</f>
        <v>D.24-12- 033</v>
      </c>
      <c r="J127" s="176"/>
      <c r="K127" s="176"/>
      <c r="L127" s="176"/>
      <c r="M127" s="176"/>
      <c r="N127" s="176"/>
      <c r="O127" s="176">
        <f t="shared" si="51"/>
        <v>0</v>
      </c>
      <c r="P127" s="176">
        <f>'[21]Table 2 for AL 2024'!$E$85/1000</f>
        <v>365364.52039999055</v>
      </c>
      <c r="Q127" s="176">
        <f t="shared" si="42"/>
        <v>365364.52039999055</v>
      </c>
      <c r="R127" t="s">
        <v>15</v>
      </c>
      <c r="S127" t="str">
        <f t="shared" si="43"/>
        <v>N</v>
      </c>
    </row>
    <row r="128" spans="1:19">
      <c r="A128" s="415" t="s">
        <v>553</v>
      </c>
      <c r="B128" s="415" t="s">
        <v>448</v>
      </c>
      <c r="C128" s="415" t="s">
        <v>448</v>
      </c>
      <c r="D128" s="415" t="s">
        <v>448</v>
      </c>
      <c r="E128" s="415" t="s">
        <v>448</v>
      </c>
      <c r="F128" s="415" t="s">
        <v>448</v>
      </c>
      <c r="G128" s="415" t="s">
        <v>448</v>
      </c>
      <c r="H128" s="410" t="s">
        <v>563</v>
      </c>
      <c r="I128" t="str">
        <f t="shared" ref="I128:I130" si="54">H128</f>
        <v>AL 7407-E</v>
      </c>
      <c r="J128" s="176"/>
      <c r="K128" s="176"/>
      <c r="L128" s="176"/>
      <c r="M128" s="176"/>
      <c r="N128" s="176"/>
      <c r="O128" s="176"/>
      <c r="P128" s="176">
        <f>'[21]Table 2 for AL 2024'!$E$71/1000</f>
        <v>-22374.489000000001</v>
      </c>
      <c r="Q128" s="176">
        <f t="shared" ref="Q128:Q130" si="55">P128</f>
        <v>-22374.489000000001</v>
      </c>
      <c r="R128" t="s">
        <v>15</v>
      </c>
      <c r="S128" t="str">
        <f>IF(RIGHT(A128,1)="*","Y","N")</f>
        <v>N</v>
      </c>
    </row>
    <row r="129" spans="1:21">
      <c r="A129" s="415" t="s">
        <v>552</v>
      </c>
      <c r="B129" s="415" t="s">
        <v>448</v>
      </c>
      <c r="C129" s="415" t="s">
        <v>448</v>
      </c>
      <c r="D129" s="415" t="s">
        <v>448</v>
      </c>
      <c r="E129" s="415" t="s">
        <v>448</v>
      </c>
      <c r="F129" s="415" t="s">
        <v>448</v>
      </c>
      <c r="G129" s="415" t="s">
        <v>448</v>
      </c>
      <c r="H129" s="410" t="s">
        <v>564</v>
      </c>
      <c r="I129" t="str">
        <f t="shared" si="54"/>
        <v>D.18-01-008</v>
      </c>
      <c r="J129" s="176"/>
      <c r="K129" s="176"/>
      <c r="L129" s="176"/>
      <c r="M129" s="176"/>
      <c r="N129" s="176"/>
      <c r="O129" s="176"/>
      <c r="P129" s="176">
        <f>'[21]Table 2 for AL 2024'!$E$73/1000</f>
        <v>-30507.544526242891</v>
      </c>
      <c r="Q129" s="176">
        <f t="shared" si="55"/>
        <v>-30507.544526242891</v>
      </c>
      <c r="R129" t="s">
        <v>15</v>
      </c>
      <c r="S129" t="str">
        <f t="shared" si="43"/>
        <v>N</v>
      </c>
    </row>
    <row r="130" spans="1:21">
      <c r="A130" s="415" t="s">
        <v>585</v>
      </c>
      <c r="B130" s="415" t="s">
        <v>448</v>
      </c>
      <c r="C130" s="415" t="s">
        <v>448</v>
      </c>
      <c r="D130" s="415" t="s">
        <v>448</v>
      </c>
      <c r="E130" s="415" t="s">
        <v>448</v>
      </c>
      <c r="F130" s="415" t="s">
        <v>448</v>
      </c>
      <c r="G130" s="415" t="s">
        <v>448</v>
      </c>
      <c r="H130" s="410" t="s">
        <v>565</v>
      </c>
      <c r="I130" t="str">
        <f t="shared" si="54"/>
        <v>Electric Preliminary Statement Part JV</v>
      </c>
      <c r="J130" s="176"/>
      <c r="K130" s="176"/>
      <c r="L130" s="176"/>
      <c r="M130" s="176"/>
      <c r="N130" s="176"/>
      <c r="O130" s="176"/>
      <c r="P130" s="176">
        <f>'[21]Table 2 for AL 2024'!$G$86/1000</f>
        <v>104.44120369330369</v>
      </c>
      <c r="Q130" s="176">
        <f t="shared" si="55"/>
        <v>104.44120369330369</v>
      </c>
      <c r="R130" t="s">
        <v>15</v>
      </c>
      <c r="S130" t="str">
        <f t="shared" si="43"/>
        <v>Y</v>
      </c>
    </row>
    <row r="131" spans="1:21">
      <c r="A131" s="38"/>
      <c r="B131" s="38"/>
      <c r="C131" s="38"/>
      <c r="D131" s="38"/>
      <c r="E131" s="38"/>
      <c r="F131" s="38"/>
      <c r="G131" s="38"/>
      <c r="H131" s="38"/>
      <c r="I131" s="38"/>
      <c r="J131" s="176"/>
      <c r="K131" s="176"/>
      <c r="L131" s="176"/>
      <c r="M131" s="176"/>
      <c r="N131" s="176"/>
      <c r="O131" s="176"/>
      <c r="P131" s="176"/>
      <c r="Q131" s="176"/>
    </row>
    <row r="132" spans="1:21">
      <c r="B132" s="38"/>
      <c r="C132" s="38"/>
      <c r="D132" s="38"/>
      <c r="E132" s="38"/>
      <c r="F132" s="38"/>
      <c r="G132" s="38"/>
      <c r="H132" s="38"/>
      <c r="I132" s="38"/>
      <c r="J132" s="176"/>
      <c r="K132" s="176"/>
      <c r="L132" s="176"/>
      <c r="M132" s="176"/>
      <c r="N132" s="176"/>
      <c r="O132" s="176"/>
      <c r="P132" s="176"/>
      <c r="Q132" s="176"/>
    </row>
    <row r="133" spans="1:21">
      <c r="A133" s="41" t="s">
        <v>8</v>
      </c>
      <c r="B133" s="38"/>
      <c r="C133" s="38"/>
      <c r="D133" s="38"/>
      <c r="E133" s="38"/>
      <c r="F133" s="38"/>
      <c r="G133" s="38"/>
      <c r="H133" s="38"/>
      <c r="I133" s="38"/>
      <c r="J133" s="242">
        <f t="shared" ref="J133:N133" si="56">SUM(J84:J126)</f>
        <v>290425.26220444986</v>
      </c>
      <c r="K133" s="242">
        <f t="shared" si="56"/>
        <v>290425.26220444986</v>
      </c>
      <c r="L133" s="242">
        <f t="shared" si="56"/>
        <v>234132.59138462172</v>
      </c>
      <c r="M133" s="242">
        <f t="shared" si="56"/>
        <v>234132.59138462172</v>
      </c>
      <c r="N133" s="242">
        <f t="shared" si="56"/>
        <v>234132.59138462172</v>
      </c>
      <c r="O133" s="242">
        <f>SUM(O84:O126)</f>
        <v>234132.59138462172</v>
      </c>
      <c r="P133" s="242">
        <f>SUM(P84:P131)</f>
        <v>55140.038894065328</v>
      </c>
      <c r="Q133" s="242">
        <f>SUM(Q84:Q130)</f>
        <v>55140.038894065328</v>
      </c>
    </row>
    <row r="134" spans="1:21">
      <c r="B134" s="38"/>
      <c r="C134" s="38"/>
      <c r="D134" s="38"/>
      <c r="E134" s="38"/>
      <c r="F134" s="38"/>
      <c r="G134" s="38"/>
      <c r="H134" s="38"/>
      <c r="I134" s="38"/>
      <c r="J134" s="176"/>
      <c r="K134" s="176"/>
      <c r="L134" s="176"/>
      <c r="M134" s="176"/>
      <c r="N134" s="176"/>
      <c r="O134" s="176"/>
      <c r="P134" s="176"/>
      <c r="Q134" s="176"/>
    </row>
    <row r="135" spans="1:21">
      <c r="A135" s="41" t="s">
        <v>9</v>
      </c>
      <c r="B135" s="38"/>
      <c r="C135" s="38"/>
      <c r="D135" s="38"/>
      <c r="E135" s="38"/>
      <c r="F135" s="38"/>
      <c r="G135" s="38"/>
      <c r="H135" s="38"/>
      <c r="I135" s="38"/>
      <c r="J135" s="176"/>
      <c r="K135" s="176"/>
      <c r="L135" s="176"/>
      <c r="M135" s="176"/>
      <c r="N135" s="176"/>
      <c r="O135" s="176"/>
      <c r="P135" s="176"/>
      <c r="Q135" s="176"/>
    </row>
    <row r="136" spans="1:21">
      <c r="A136" t="s">
        <v>152</v>
      </c>
      <c r="B136" s="38" t="s">
        <v>453</v>
      </c>
      <c r="C136" s="38" t="s">
        <v>453</v>
      </c>
      <c r="D136" s="38" t="str">
        <f t="shared" ref="D136:I136" si="57">C136</f>
        <v>ER24-96-000</v>
      </c>
      <c r="E136" s="38" t="str">
        <f t="shared" si="57"/>
        <v>ER24-96-000</v>
      </c>
      <c r="F136" s="38" t="str">
        <f t="shared" si="57"/>
        <v>ER24-96-000</v>
      </c>
      <c r="G136" s="38" t="str">
        <f t="shared" si="57"/>
        <v>ER24-96-000</v>
      </c>
      <c r="H136" s="38" t="s">
        <v>453</v>
      </c>
      <c r="I136" s="38" t="str">
        <f t="shared" si="57"/>
        <v>ER24-96-000</v>
      </c>
      <c r="J136" s="176">
        <f>'[26]Table 2 for AL'!$H$99/1000</f>
        <v>2830225.6866610115</v>
      </c>
      <c r="K136" s="176">
        <f>'[27]Table 2 for AL'!$H$99/1000</f>
        <v>2788799.6412609736</v>
      </c>
      <c r="L136" s="176">
        <f>K136</f>
        <v>2788799.6412609736</v>
      </c>
      <c r="M136" s="176">
        <f>L136</f>
        <v>2788799.6412609736</v>
      </c>
      <c r="N136" s="176">
        <f>M136</f>
        <v>2788799.6412609736</v>
      </c>
      <c r="O136" s="176">
        <f>N136</f>
        <v>2788799.6412609736</v>
      </c>
      <c r="P136" s="176">
        <f>'[21]Table 2 for AL 2024'!$H$107/1000</f>
        <v>2903023.3845576458</v>
      </c>
      <c r="Q136" s="176">
        <f>P136</f>
        <v>2903023.3845576458</v>
      </c>
      <c r="R136" t="s">
        <v>10</v>
      </c>
      <c r="S136" t="str">
        <f>IF(RIGHT(A136,1)="*","Y","N")</f>
        <v>N</v>
      </c>
    </row>
    <row r="137" spans="1:21">
      <c r="A137" t="s">
        <v>87</v>
      </c>
      <c r="B137" s="38" t="s">
        <v>340</v>
      </c>
      <c r="C137" s="38" t="s">
        <v>452</v>
      </c>
      <c r="D137" s="38" t="str">
        <f t="shared" ref="D137:E140" si="58">C137</f>
        <v>ER24-599-000</v>
      </c>
      <c r="E137" s="38" t="str">
        <f t="shared" si="58"/>
        <v>ER24-599-000</v>
      </c>
      <c r="F137" s="38" t="str">
        <f t="shared" ref="F137:G140" si="59">E137</f>
        <v>ER24-599-000</v>
      </c>
      <c r="G137" s="38" t="str">
        <f t="shared" si="59"/>
        <v>ER24-599-000</v>
      </c>
      <c r="H137" s="38" t="s">
        <v>452</v>
      </c>
      <c r="I137" s="38" t="str">
        <f t="shared" ref="I137:I140" si="60">H137</f>
        <v>ER24-599-000</v>
      </c>
      <c r="J137" s="176">
        <f>'[26]Table 2 for AL'!$H$100/1000</f>
        <v>482469.04499999998</v>
      </c>
      <c r="K137" s="176">
        <f>'[27]Table 2 for AL'!$H$100/1000</f>
        <v>370049.07346669649</v>
      </c>
      <c r="L137" s="176">
        <f t="shared" ref="L137:M139" si="61">K137</f>
        <v>370049.07346669649</v>
      </c>
      <c r="M137" s="176">
        <f t="shared" si="61"/>
        <v>370049.07346669649</v>
      </c>
      <c r="N137" s="176">
        <f t="shared" ref="N137:N140" si="62">M137</f>
        <v>370049.07346669649</v>
      </c>
      <c r="O137" s="176">
        <f t="shared" ref="O137" si="63">N137</f>
        <v>370049.07346669649</v>
      </c>
      <c r="P137" s="176">
        <f>'[21]Table 2 for AL 2024'!$H$108/1000</f>
        <v>360149.10174242745</v>
      </c>
      <c r="Q137" s="176">
        <f>'[29]2025_Table 2 for AL'!$H$108/1000</f>
        <v>585052.33827356366</v>
      </c>
      <c r="R137" t="s">
        <v>138</v>
      </c>
      <c r="S137" t="str">
        <f>IF(RIGHT(A137,1)="*","Y","N")</f>
        <v>N</v>
      </c>
    </row>
    <row r="138" spans="1:21">
      <c r="A138" t="s">
        <v>88</v>
      </c>
      <c r="B138" s="38" t="s">
        <v>454</v>
      </c>
      <c r="C138" s="38" t="str">
        <f>B138</f>
        <v>ER23-2968-000</v>
      </c>
      <c r="D138" s="38" t="str">
        <f t="shared" si="58"/>
        <v>ER23-2968-000</v>
      </c>
      <c r="E138" s="38" t="str">
        <f t="shared" si="58"/>
        <v>ER23-2968-000</v>
      </c>
      <c r="F138" s="38" t="str">
        <f t="shared" si="59"/>
        <v>ER23-2968-000</v>
      </c>
      <c r="G138" s="38" t="str">
        <f t="shared" si="59"/>
        <v>ER23-2968-000</v>
      </c>
      <c r="H138" s="38" t="s">
        <v>454</v>
      </c>
      <c r="I138" s="38" t="str">
        <f t="shared" si="60"/>
        <v>ER23-2968-000</v>
      </c>
      <c r="J138" s="176">
        <f>'[26]Table 2 for AL'!$H$101/1000</f>
        <v>-494836.59899999999</v>
      </c>
      <c r="K138" s="176">
        <f>J138</f>
        <v>-494836.59899999999</v>
      </c>
      <c r="L138" s="176">
        <f t="shared" si="61"/>
        <v>-494836.59899999999</v>
      </c>
      <c r="M138" s="176">
        <f t="shared" si="61"/>
        <v>-494836.59899999999</v>
      </c>
      <c r="N138" s="176">
        <f t="shared" si="62"/>
        <v>-494836.59899999999</v>
      </c>
      <c r="O138" s="176">
        <f t="shared" ref="O138" si="64">N138</f>
        <v>-494836.59899999999</v>
      </c>
      <c r="P138" s="176">
        <f>'[21]Table 2 for AL 2024'!$H$109/1000</f>
        <v>-362428.52643699979</v>
      </c>
      <c r="Q138" s="176">
        <f>P138</f>
        <v>-362428.52643699979</v>
      </c>
      <c r="R138" t="s">
        <v>138</v>
      </c>
      <c r="S138" t="str">
        <f>IF(RIGHT(A138,1)="*","Y","N")</f>
        <v>N</v>
      </c>
    </row>
    <row r="139" spans="1:21">
      <c r="A139" t="s">
        <v>89</v>
      </c>
      <c r="B139" s="38" t="s">
        <v>454</v>
      </c>
      <c r="C139" s="38" t="str">
        <f>B139</f>
        <v>ER23-2968-000</v>
      </c>
      <c r="D139" s="38" t="str">
        <f t="shared" si="58"/>
        <v>ER23-2968-000</v>
      </c>
      <c r="E139" s="38" t="str">
        <f t="shared" si="58"/>
        <v>ER23-2968-000</v>
      </c>
      <c r="F139" s="38" t="str">
        <f t="shared" si="59"/>
        <v>ER23-2968-000</v>
      </c>
      <c r="G139" s="38" t="str">
        <f t="shared" si="59"/>
        <v>ER23-2968-000</v>
      </c>
      <c r="H139" s="38" t="s">
        <v>454</v>
      </c>
      <c r="I139" s="38" t="str">
        <f t="shared" si="60"/>
        <v>ER23-2968-000</v>
      </c>
      <c r="J139" s="176">
        <f>'[26]Table 2 for AL'!$H$102/1000</f>
        <v>6868.1938929258431</v>
      </c>
      <c r="K139" s="176">
        <f>J139</f>
        <v>6868.1938929258431</v>
      </c>
      <c r="L139" s="176">
        <f t="shared" si="61"/>
        <v>6868.1938929258431</v>
      </c>
      <c r="M139" s="176">
        <f t="shared" si="61"/>
        <v>6868.1938929258431</v>
      </c>
      <c r="N139" s="176">
        <f t="shared" si="62"/>
        <v>6868.1938929258431</v>
      </c>
      <c r="O139" s="176">
        <f t="shared" ref="O139" si="65">N139</f>
        <v>6868.1938929258431</v>
      </c>
      <c r="P139" s="176">
        <f>'[21]Table 2 for AL 2024'!$H$110/1000</f>
        <v>18138.177452851731</v>
      </c>
      <c r="Q139" s="176">
        <f>P139</f>
        <v>18138.177452851731</v>
      </c>
      <c r="R139" t="s">
        <v>138</v>
      </c>
      <c r="S139" t="str">
        <f>IF(RIGHT(A139,1)="*","Y","N")</f>
        <v>N</v>
      </c>
    </row>
    <row r="140" spans="1:21">
      <c r="A140" t="s">
        <v>90</v>
      </c>
      <c r="B140" s="38" t="s">
        <v>454</v>
      </c>
      <c r="C140" s="38" t="str">
        <f>B140</f>
        <v>ER23-2968-000</v>
      </c>
      <c r="D140" s="38" t="str">
        <f t="shared" si="58"/>
        <v>ER23-2968-000</v>
      </c>
      <c r="E140" s="38" t="str">
        <f t="shared" si="58"/>
        <v>ER23-2968-000</v>
      </c>
      <c r="F140" s="38" t="str">
        <f t="shared" si="59"/>
        <v>ER23-2968-000</v>
      </c>
      <c r="G140" s="38" t="str">
        <f t="shared" si="59"/>
        <v>ER23-2968-000</v>
      </c>
      <c r="H140" s="38" t="s">
        <v>454</v>
      </c>
      <c r="I140" s="38" t="str">
        <f t="shared" si="60"/>
        <v>ER23-2968-000</v>
      </c>
      <c r="J140" s="176">
        <f>'[26]Table 2 for AL'!$H$103</f>
        <v>0</v>
      </c>
      <c r="K140" s="176">
        <f>J140</f>
        <v>0</v>
      </c>
      <c r="L140" s="176">
        <f>K140</f>
        <v>0</v>
      </c>
      <c r="M140" s="176">
        <f>'[25]Table 2 for AL'!$H$103/1000</f>
        <v>-7636.4776329659817</v>
      </c>
      <c r="N140" s="176">
        <f t="shared" si="62"/>
        <v>-7636.4776329659817</v>
      </c>
      <c r="O140" s="176">
        <f t="shared" ref="O140" si="66">N140</f>
        <v>-7636.4776329659817</v>
      </c>
      <c r="P140" s="176">
        <f>'[21]Table 2 for AL 2024'!$H$111/1000</f>
        <v>-852305.91485261393</v>
      </c>
      <c r="Q140" s="176">
        <f>P140</f>
        <v>-852305.91485261393</v>
      </c>
      <c r="R140" t="s">
        <v>138</v>
      </c>
      <c r="S140" t="str">
        <f>IF(RIGHT(A140,1)="*","Y","N")</f>
        <v>N</v>
      </c>
    </row>
    <row r="141" spans="1:21">
      <c r="A141" s="41" t="s">
        <v>11</v>
      </c>
      <c r="J141" s="242">
        <f t="shared" ref="J141:N141" si="67">SUM(J136:J140)</f>
        <v>2824726.3265539375</v>
      </c>
      <c r="K141" s="242">
        <f t="shared" si="67"/>
        <v>2670880.309620596</v>
      </c>
      <c r="L141" s="242">
        <f t="shared" si="67"/>
        <v>2670880.309620596</v>
      </c>
      <c r="M141" s="242">
        <f t="shared" si="67"/>
        <v>2663243.8319876301</v>
      </c>
      <c r="N141" s="242">
        <f t="shared" si="67"/>
        <v>2663243.8319876301</v>
      </c>
      <c r="O141" s="296">
        <f>SUM(O136:O140)</f>
        <v>2663243.8319876301</v>
      </c>
      <c r="P141" s="296">
        <f>SUM(P136:P140)</f>
        <v>2066576.2224633107</v>
      </c>
      <c r="Q141" s="296">
        <f>SUM(Q136:Q140)</f>
        <v>2291479.4589944468</v>
      </c>
    </row>
    <row r="142" spans="1:21">
      <c r="J142" s="176"/>
      <c r="K142" s="176"/>
      <c r="L142" s="242"/>
      <c r="M142" s="242"/>
      <c r="N142" s="242"/>
      <c r="O142" s="242"/>
      <c r="P142" s="242"/>
      <c r="Q142" s="242"/>
      <c r="U142" s="181"/>
    </row>
    <row r="143" spans="1:21" ht="15.75" thickBot="1">
      <c r="A143" s="41" t="s">
        <v>55</v>
      </c>
      <c r="J143" s="243">
        <f t="shared" ref="J143:O143" si="68">J81+J133+J141</f>
        <v>20710613.355999559</v>
      </c>
      <c r="K143" s="243">
        <f t="shared" si="68"/>
        <v>20734135.471295606</v>
      </c>
      <c r="L143" s="243">
        <f t="shared" si="68"/>
        <v>21092403.801539544</v>
      </c>
      <c r="M143" s="243">
        <f t="shared" si="68"/>
        <v>19414653.060244322</v>
      </c>
      <c r="N143" s="243">
        <f t="shared" si="68"/>
        <v>19590006.678271208</v>
      </c>
      <c r="O143" s="243">
        <f t="shared" si="68"/>
        <v>20341235.1187791</v>
      </c>
      <c r="P143" s="243">
        <f>P81+P133+P141</f>
        <v>19285921.880354639</v>
      </c>
      <c r="Q143" s="243">
        <f>Q81+Q133+Q141</f>
        <v>19670607.087141689</v>
      </c>
      <c r="R143" s="42"/>
      <c r="S143" s="76"/>
    </row>
    <row r="144" spans="1:21" ht="15.75" thickTop="1">
      <c r="J144" s="176">
        <f>'[26]Table 2 for AL'!$H$91/1000</f>
        <v>20710613.355091143</v>
      </c>
      <c r="K144" s="176">
        <f>'[27]Table 2 for AL'!$H$91/1000</f>
        <v>20734135.470387191</v>
      </c>
      <c r="L144" s="176">
        <f>'[30]Table 2 for AL'!$H$91/1000</f>
        <v>21092403.800631128</v>
      </c>
      <c r="M144" s="176">
        <f>'[25]Table 2 for AL'!$H$91/1000</f>
        <v>19414653.118817348</v>
      </c>
      <c r="N144" s="176">
        <f>('[31]Table 2 for AL'!$H$91/1000)+175353.55945386</f>
        <v>19590006.678271208</v>
      </c>
      <c r="O144" s="176">
        <f>('[33]Table 2 for AL'!$H$91/1000)+175353.55945386</f>
        <v>20341235.118779097</v>
      </c>
      <c r="P144" s="176">
        <f>('[22]2025_Table 2 for AL'!$H$99/1000)</f>
        <v>19285921.735167537</v>
      </c>
      <c r="Q144" s="176">
        <f>'[29]2025_Table 2 for AL'!$H$99/1000</f>
        <v>19670606.94195459</v>
      </c>
      <c r="R144" s="42"/>
    </row>
    <row r="145" spans="1:19">
      <c r="J145" s="176">
        <f t="shared" ref="J145:L145" si="69">J143-J144</f>
        <v>9.0841576457023621E-4</v>
      </c>
      <c r="K145" s="176">
        <f t="shared" si="69"/>
        <v>9.0841576457023621E-4</v>
      </c>
      <c r="L145" s="176">
        <f t="shared" si="69"/>
        <v>9.0841576457023621E-4</v>
      </c>
      <c r="M145" s="176">
        <f>M143-M144</f>
        <v>-5.8573026210069656E-2</v>
      </c>
      <c r="N145" s="176">
        <f>N143-N144</f>
        <v>0</v>
      </c>
      <c r="O145" s="176">
        <f>O143-O144</f>
        <v>0</v>
      </c>
      <c r="P145" s="176">
        <f>P143-P144</f>
        <v>0.14518710225820541</v>
      </c>
      <c r="Q145" s="176">
        <f>Q143-Q144</f>
        <v>0.14518709853291512</v>
      </c>
      <c r="R145" s="76"/>
      <c r="S145" s="76"/>
    </row>
    <row r="146" spans="1:19">
      <c r="J146" s="176"/>
      <c r="K146" s="176"/>
      <c r="L146" s="176"/>
      <c r="M146" s="176"/>
      <c r="N146" s="176"/>
      <c r="O146" s="176"/>
      <c r="P146" s="176"/>
      <c r="Q146" s="176"/>
    </row>
    <row r="147" spans="1:19">
      <c r="J147" s="176"/>
      <c r="K147" s="176"/>
      <c r="L147" s="176"/>
      <c r="M147" s="176"/>
      <c r="N147" s="176"/>
      <c r="O147" s="176"/>
      <c r="P147" s="308"/>
      <c r="Q147" s="176"/>
    </row>
    <row r="148" spans="1:19">
      <c r="J148" s="176"/>
      <c r="K148" s="176"/>
      <c r="L148" s="176"/>
      <c r="M148" s="176"/>
      <c r="N148" s="176"/>
      <c r="O148" s="176"/>
      <c r="P148" s="177"/>
      <c r="Q148" s="176"/>
    </row>
    <row r="149" spans="1:19">
      <c r="A149" t="s">
        <v>63</v>
      </c>
      <c r="J149" s="176"/>
      <c r="K149" s="176"/>
      <c r="L149" s="176"/>
      <c r="M149" s="176"/>
      <c r="N149" s="176"/>
      <c r="O149" s="176"/>
      <c r="P149" s="176"/>
      <c r="Q149" s="308"/>
    </row>
    <row r="150" spans="1:19">
      <c r="A150" t="s">
        <v>573</v>
      </c>
      <c r="J150" s="176"/>
      <c r="K150" s="176"/>
      <c r="L150" s="176"/>
      <c r="M150" s="176"/>
      <c r="N150" s="176"/>
      <c r="O150" s="176"/>
      <c r="P150" s="176"/>
      <c r="Q150" s="308"/>
    </row>
    <row r="151" spans="1:19">
      <c r="A151" t="s">
        <v>574</v>
      </c>
      <c r="J151" s="176"/>
      <c r="K151" s="176"/>
      <c r="L151" s="176"/>
      <c r="M151" s="176"/>
      <c r="N151" s="176"/>
      <c r="O151" s="176"/>
      <c r="P151" s="176"/>
      <c r="Q151" s="308"/>
    </row>
    <row r="152" spans="1:19">
      <c r="A152" t="s">
        <v>575</v>
      </c>
      <c r="J152" s="176"/>
      <c r="K152" s="176"/>
      <c r="L152" s="176"/>
      <c r="M152" s="176"/>
      <c r="N152" s="176"/>
      <c r="O152" s="176"/>
      <c r="P152" s="176"/>
      <c r="Q152" s="308"/>
    </row>
    <row r="153" spans="1:19">
      <c r="A153" t="s">
        <v>576</v>
      </c>
      <c r="J153" s="176"/>
      <c r="K153" s="176"/>
      <c r="L153" s="176"/>
      <c r="M153" s="176"/>
      <c r="N153" s="176"/>
      <c r="O153" s="176"/>
      <c r="P153" s="176"/>
      <c r="Q153" s="308"/>
    </row>
    <row r="154" spans="1:19">
      <c r="A154" t="s">
        <v>577</v>
      </c>
      <c r="J154" s="176"/>
      <c r="K154" s="176"/>
      <c r="L154" s="176"/>
      <c r="M154" s="176"/>
      <c r="N154" s="176"/>
      <c r="O154" s="176"/>
      <c r="P154" s="176"/>
      <c r="Q154" s="308"/>
    </row>
    <row r="155" spans="1:19">
      <c r="A155" t="s">
        <v>578</v>
      </c>
      <c r="J155" s="176"/>
      <c r="K155" s="176"/>
      <c r="L155" s="176"/>
      <c r="M155" s="176"/>
      <c r="N155" s="176"/>
      <c r="O155" s="176"/>
      <c r="P155" s="176"/>
      <c r="Q155" s="308"/>
    </row>
    <row r="156" spans="1:19">
      <c r="A156" t="s">
        <v>530</v>
      </c>
      <c r="P156" s="177"/>
    </row>
    <row r="157" spans="1:19">
      <c r="A157" s="325" t="s">
        <v>596</v>
      </c>
      <c r="P157" s="328"/>
    </row>
    <row r="158" spans="1:19">
      <c r="P158" s="328"/>
      <c r="R158" s="294"/>
    </row>
    <row r="161" spans="16:16">
      <c r="P161" s="329"/>
    </row>
  </sheetData>
  <mergeCells count="2">
    <mergeCell ref="J7:K7"/>
    <mergeCell ref="B7:C7"/>
  </mergeCells>
  <phoneticPr fontId="34" type="noConversion"/>
  <pageMargins left="0.7" right="0.7" top="0.75" bottom="0.75" header="0.3" footer="0.3"/>
  <pageSetup paperSize="5" scale="28" orientation="landscape" r:id="rId1"/>
  <headerFooter>
    <oddFooter>&amp;C&amp;1#&amp;"Calibri"&amp;10&amp;K000000Internal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F7DA5-8F2A-447A-9B23-06CD6D8B0E1D}">
  <sheetPr codeName="Sheet2">
    <pageSetUpPr autoPageBreaks="0"/>
  </sheetPr>
  <dimension ref="A2:AD267"/>
  <sheetViews>
    <sheetView topLeftCell="G40" zoomScale="87" zoomScaleNormal="87" workbookViewId="0">
      <selection activeCell="AG99" sqref="AG99"/>
    </sheetView>
  </sheetViews>
  <sheetFormatPr defaultColWidth="9.140625" defaultRowHeight="15"/>
  <cols>
    <col min="2" max="2" width="46.5703125" customWidth="1"/>
    <col min="3" max="3" width="26.85546875" customWidth="1"/>
    <col min="4" max="4" width="58.28515625" customWidth="1"/>
    <col min="5" max="5" width="14.85546875" style="39" customWidth="1"/>
    <col min="6" max="6" width="23" customWidth="1"/>
    <col min="7" max="7" width="15.7109375" bestFit="1" customWidth="1"/>
    <col min="8" max="8" width="15" bestFit="1" customWidth="1"/>
    <col min="9" max="9" width="15.42578125" bestFit="1" customWidth="1"/>
    <col min="10" max="10" width="15.42578125" customWidth="1"/>
    <col min="11" max="11" width="15.42578125" style="42" customWidth="1"/>
    <col min="12" max="12" width="13.85546875" customWidth="1"/>
    <col min="13" max="13" width="26.28515625" customWidth="1"/>
    <col min="14" max="14" width="13" bestFit="1" customWidth="1"/>
    <col min="15" max="15" width="27.7109375" customWidth="1"/>
    <col min="16" max="16" width="17.7109375" customWidth="1"/>
    <col min="18" max="18" width="22.140625" bestFit="1" customWidth="1"/>
    <col min="19" max="19" width="17.28515625" customWidth="1"/>
    <col min="20" max="20" width="18.85546875" bestFit="1" customWidth="1"/>
    <col min="21" max="21" width="14.7109375" customWidth="1"/>
    <col min="22" max="22" width="13.85546875" customWidth="1"/>
    <col min="23" max="23" width="13.7109375" customWidth="1"/>
    <col min="24" max="24" width="25.42578125" customWidth="1"/>
    <col min="25" max="25" width="15.42578125" customWidth="1"/>
    <col min="30" max="30" width="11.5703125" bestFit="1" customWidth="1"/>
  </cols>
  <sheetData>
    <row r="2" spans="1:24">
      <c r="B2" t="str">
        <f>'Authorized Rev Req'!A2</f>
        <v>Annual Period 2025</v>
      </c>
      <c r="C2" s="40"/>
    </row>
    <row r="3" spans="1:24">
      <c r="B3" t="str">
        <f>'Authorized Rev Req'!A3</f>
        <v>Reporting Date: March 1, 2025</v>
      </c>
      <c r="C3" s="40"/>
      <c r="F3" s="140"/>
      <c r="G3" s="140"/>
      <c r="H3" s="140"/>
    </row>
    <row r="4" spans="1:24">
      <c r="C4" s="40"/>
      <c r="D4" s="38"/>
      <c r="G4" s="140"/>
    </row>
    <row r="5" spans="1:24">
      <c r="B5" s="41" t="s">
        <v>60</v>
      </c>
      <c r="C5" s="332">
        <f>'Authorized Rev Req'!Q143</f>
        <v>19670607.087141689</v>
      </c>
      <c r="G5" s="181"/>
    </row>
    <row r="6" spans="1:24">
      <c r="B6" s="41" t="s">
        <v>153</v>
      </c>
      <c r="C6" s="332" t="str">
        <f>'Authorized Rev Req'!I5</f>
        <v>March 1, 2025</v>
      </c>
      <c r="I6" s="140"/>
    </row>
    <row r="7" spans="1:24" ht="32.25" customHeight="1">
      <c r="B7" s="371" t="s">
        <v>58</v>
      </c>
      <c r="C7" s="371"/>
      <c r="D7" s="371"/>
      <c r="E7" s="371"/>
      <c r="F7" s="371"/>
      <c r="G7" s="371"/>
      <c r="H7" s="371"/>
      <c r="I7" s="371"/>
      <c r="J7" s="371"/>
      <c r="K7" s="371"/>
    </row>
    <row r="8" spans="1:24" ht="71.25" customHeight="1">
      <c r="B8" s="227" t="s">
        <v>0</v>
      </c>
      <c r="C8" s="227" t="s">
        <v>508</v>
      </c>
      <c r="D8" s="228" t="s">
        <v>4</v>
      </c>
      <c r="E8" s="229" t="s">
        <v>527</v>
      </c>
      <c r="F8" s="228" t="s">
        <v>1</v>
      </c>
      <c r="G8" s="227"/>
      <c r="H8" s="227"/>
      <c r="I8" s="227"/>
      <c r="J8" s="227"/>
      <c r="K8" s="228" t="s">
        <v>61</v>
      </c>
      <c r="R8" s="230" t="s">
        <v>173</v>
      </c>
      <c r="S8" s="230"/>
    </row>
    <row r="9" spans="1:24">
      <c r="B9" s="41" t="s">
        <v>2</v>
      </c>
      <c r="G9">
        <v>2025</v>
      </c>
      <c r="H9">
        <f>G9+1</f>
        <v>2026</v>
      </c>
      <c r="I9">
        <f>H9+1</f>
        <v>2027</v>
      </c>
      <c r="J9">
        <f>I9+1</f>
        <v>2028</v>
      </c>
      <c r="S9" s="43">
        <f>G9</f>
        <v>2025</v>
      </c>
      <c r="T9" s="43">
        <f>H9</f>
        <v>2026</v>
      </c>
      <c r="U9" s="43">
        <f>I9</f>
        <v>2027</v>
      </c>
      <c r="V9" s="43">
        <f>J9</f>
        <v>2028</v>
      </c>
      <c r="W9" s="43"/>
    </row>
    <row r="10" spans="1:24">
      <c r="A10" s="410"/>
      <c r="B10" s="410" t="s">
        <v>150</v>
      </c>
      <c r="C10" s="410"/>
      <c r="D10" s="487" t="s">
        <v>406</v>
      </c>
      <c r="E10" s="487">
        <f>'Authorized Rev Req'!Q9</f>
        <v>6884278.1674621208</v>
      </c>
      <c r="F10" s="410" t="s">
        <v>5</v>
      </c>
      <c r="G10" s="141">
        <f>E10</f>
        <v>6884278.1674621208</v>
      </c>
      <c r="H10" s="141">
        <f>'[34]2023 GRC APD11-10'!$V$10*1000-H11</f>
        <v>7465284.4180195453</v>
      </c>
      <c r="I10" s="141">
        <f t="shared" ref="I10:J12" si="0">H10</f>
        <v>7465284.4180195453</v>
      </c>
      <c r="J10" s="141">
        <f t="shared" si="0"/>
        <v>7465284.4180195453</v>
      </c>
      <c r="K10" s="488" t="s">
        <v>130</v>
      </c>
      <c r="L10" s="410"/>
      <c r="M10" s="410"/>
      <c r="N10" s="410"/>
      <c r="O10" s="410"/>
      <c r="P10" s="410"/>
      <c r="Q10" s="410"/>
      <c r="R10" s="410" t="s">
        <v>3</v>
      </c>
      <c r="S10" s="141">
        <f t="shared" ref="S10:S23" si="1">SUMIF($F$10:$F$99,$R10,G$10:G$99)</f>
        <v>4502517.1329402486</v>
      </c>
      <c r="T10" s="141">
        <f t="shared" ref="T10:T23" si="2">SUMIF($F$10:$F$99,$R10,H$10:H$99)</f>
        <v>4502508.7833402483</v>
      </c>
      <c r="U10" s="141">
        <f t="shared" ref="U10:U23" si="3">SUMIF($F$10:$F$99,$R10,I$10:I$99)</f>
        <v>4502517.1329402486</v>
      </c>
      <c r="V10" s="141">
        <f t="shared" ref="V10:V23" si="4">SUMIF($F$10:$F$99,$R10,J$10:J$99)</f>
        <v>4502517.1329402486</v>
      </c>
      <c r="W10" s="141"/>
      <c r="X10" s="141"/>
    </row>
    <row r="11" spans="1:24">
      <c r="A11" s="410"/>
      <c r="B11" s="410" t="s">
        <v>316</v>
      </c>
      <c r="C11" s="410"/>
      <c r="D11" s="487" t="s">
        <v>406</v>
      </c>
      <c r="E11" s="487">
        <f>'Authorized Rev Req'!Q10</f>
        <v>978572.41428428795</v>
      </c>
      <c r="F11" s="410" t="s">
        <v>309</v>
      </c>
      <c r="G11" s="141">
        <f t="shared" ref="G11:G25" si="5">E11</f>
        <v>978572.41428428795</v>
      </c>
      <c r="H11" s="141">
        <f>G11</f>
        <v>978572.41428428795</v>
      </c>
      <c r="I11" s="141">
        <f t="shared" si="0"/>
        <v>978572.41428428795</v>
      </c>
      <c r="J11" s="141">
        <f t="shared" si="0"/>
        <v>978572.41428428795</v>
      </c>
      <c r="K11" s="488" t="s">
        <v>130</v>
      </c>
      <c r="L11" s="410"/>
      <c r="M11" s="410"/>
      <c r="N11" s="410"/>
      <c r="O11" s="410"/>
      <c r="P11" s="410"/>
      <c r="Q11" s="410"/>
      <c r="R11" s="417" t="s">
        <v>14</v>
      </c>
      <c r="S11" s="141">
        <f t="shared" si="1"/>
        <v>325539.01622175635</v>
      </c>
      <c r="T11" s="141">
        <f t="shared" si="2"/>
        <v>373939.22244951449</v>
      </c>
      <c r="U11" s="141">
        <f t="shared" si="3"/>
        <v>373939.22244951449</v>
      </c>
      <c r="V11" s="141">
        <f t="shared" si="4"/>
        <v>373939.22244951449</v>
      </c>
      <c r="W11" s="141"/>
      <c r="X11" s="141"/>
    </row>
    <row r="12" spans="1:24">
      <c r="A12" s="410"/>
      <c r="B12" s="410" t="s">
        <v>150</v>
      </c>
      <c r="C12" s="410"/>
      <c r="D12" s="487" t="s">
        <v>406</v>
      </c>
      <c r="E12" s="487">
        <f>'Authorized Rev Req'!Q15</f>
        <v>1850084.3723644684</v>
      </c>
      <c r="F12" s="410" t="s">
        <v>211</v>
      </c>
      <c r="G12" s="141">
        <f>E12</f>
        <v>1850084.3723644684</v>
      </c>
      <c r="H12" s="141">
        <f>'[34]2023 GRC APD11-10'!$V$12*1000</f>
        <v>1205677.1825411695</v>
      </c>
      <c r="I12" s="141">
        <f t="shared" si="0"/>
        <v>1205677.1825411695</v>
      </c>
      <c r="J12" s="141">
        <f t="shared" si="0"/>
        <v>1205677.1825411695</v>
      </c>
      <c r="K12" s="488" t="s">
        <v>130</v>
      </c>
      <c r="L12" s="410"/>
      <c r="M12" s="410"/>
      <c r="N12" s="410"/>
      <c r="O12" s="410"/>
      <c r="P12" s="410"/>
      <c r="Q12" s="410"/>
      <c r="R12" s="410" t="s">
        <v>5</v>
      </c>
      <c r="S12" s="141">
        <f t="shared" si="1"/>
        <v>10405674.733848579</v>
      </c>
      <c r="T12" s="141">
        <f t="shared" si="2"/>
        <v>8075076.4170550192</v>
      </c>
      <c r="U12" s="141">
        <f t="shared" si="3"/>
        <v>8164341.4053219045</v>
      </c>
      <c r="V12" s="141">
        <f t="shared" si="4"/>
        <v>7960722.4053219045</v>
      </c>
      <c r="W12" s="141"/>
      <c r="X12" s="141"/>
    </row>
    <row r="13" spans="1:24">
      <c r="A13" s="410"/>
      <c r="B13" s="410" t="s">
        <v>407</v>
      </c>
      <c r="C13" s="410"/>
      <c r="D13" s="487" t="s">
        <v>406</v>
      </c>
      <c r="E13" s="487">
        <f>'Authorized Rev Req'!Q12</f>
        <v>872096.71037771134</v>
      </c>
      <c r="F13" s="410" t="s">
        <v>5</v>
      </c>
      <c r="G13" s="488">
        <f t="shared" si="5"/>
        <v>872096.71037771134</v>
      </c>
      <c r="H13" s="488">
        <v>0</v>
      </c>
      <c r="I13" s="141">
        <v>0</v>
      </c>
      <c r="J13" s="141">
        <v>0</v>
      </c>
      <c r="K13" s="488" t="s">
        <v>129</v>
      </c>
      <c r="L13" s="410"/>
      <c r="M13" s="410"/>
      <c r="N13" s="410"/>
      <c r="O13" s="410"/>
      <c r="P13" s="410"/>
      <c r="Q13" s="410"/>
      <c r="R13" s="410" t="s">
        <v>133</v>
      </c>
      <c r="S13" s="141">
        <f t="shared" si="1"/>
        <v>-721064.79799999995</v>
      </c>
      <c r="T13" s="141">
        <f t="shared" si="2"/>
        <v>-721064.79799999995</v>
      </c>
      <c r="U13" s="141">
        <f t="shared" si="3"/>
        <v>-721064.79799999995</v>
      </c>
      <c r="V13" s="141">
        <f t="shared" si="4"/>
        <v>-721064.79799999995</v>
      </c>
      <c r="W13" s="141"/>
      <c r="X13" s="141"/>
    </row>
    <row r="14" spans="1:24">
      <c r="A14" s="410"/>
      <c r="B14" s="410" t="s">
        <v>407</v>
      </c>
      <c r="C14" s="410"/>
      <c r="D14" s="487" t="s">
        <v>406</v>
      </c>
      <c r="E14" s="487">
        <f>'Authorized Rev Req'!Q16</f>
        <v>-993.7272371893788</v>
      </c>
      <c r="F14" s="410" t="s">
        <v>211</v>
      </c>
      <c r="G14" s="488">
        <f t="shared" si="5"/>
        <v>-993.7272371893788</v>
      </c>
      <c r="H14" s="488">
        <v>0</v>
      </c>
      <c r="I14" s="141">
        <v>0</v>
      </c>
      <c r="J14" s="141">
        <v>0</v>
      </c>
      <c r="K14" s="488" t="s">
        <v>129</v>
      </c>
      <c r="L14" s="410"/>
      <c r="M14" s="410"/>
      <c r="N14" s="410"/>
      <c r="O14" s="410"/>
      <c r="P14" s="410"/>
      <c r="Q14" s="410"/>
      <c r="R14" s="410" t="s">
        <v>68</v>
      </c>
      <c r="S14" s="141">
        <f t="shared" si="1"/>
        <v>-51714.55454002523</v>
      </c>
      <c r="T14" s="141">
        <f t="shared" si="2"/>
        <v>-28147.512925982206</v>
      </c>
      <c r="U14" s="141">
        <f t="shared" si="3"/>
        <v>-28147.512925982206</v>
      </c>
      <c r="V14" s="141">
        <f t="shared" si="4"/>
        <v>-28147.512925982206</v>
      </c>
      <c r="W14" s="141"/>
      <c r="X14" s="141"/>
    </row>
    <row r="15" spans="1:24">
      <c r="A15" s="410"/>
      <c r="B15" s="410" t="s">
        <v>609</v>
      </c>
      <c r="C15" s="410"/>
      <c r="D15" s="487" t="s">
        <v>598</v>
      </c>
      <c r="E15" s="487">
        <v>0</v>
      </c>
      <c r="F15" s="410" t="s">
        <v>5</v>
      </c>
      <c r="G15" s="489">
        <v>12980</v>
      </c>
      <c r="H15" s="489">
        <f>91568+G15</f>
        <v>104548</v>
      </c>
      <c r="I15" s="489">
        <f>99071+H15</f>
        <v>203619</v>
      </c>
      <c r="J15" s="489">
        <v>0</v>
      </c>
      <c r="K15" s="488" t="s">
        <v>130</v>
      </c>
      <c r="L15" s="410"/>
      <c r="M15" s="410"/>
      <c r="N15" s="410"/>
      <c r="O15" s="410"/>
      <c r="P15" s="410"/>
      <c r="Q15" s="410"/>
      <c r="R15" s="410" t="s">
        <v>16</v>
      </c>
      <c r="S15" s="141">
        <f t="shared" si="1"/>
        <v>-19018.951371683193</v>
      </c>
      <c r="T15" s="141">
        <f t="shared" si="2"/>
        <v>0</v>
      </c>
      <c r="U15" s="141">
        <f t="shared" si="3"/>
        <v>0</v>
      </c>
      <c r="V15" s="141">
        <f t="shared" si="4"/>
        <v>0</v>
      </c>
      <c r="W15" s="141"/>
      <c r="X15" s="141"/>
    </row>
    <row r="16" spans="1:24">
      <c r="A16" s="410"/>
      <c r="B16" s="410" t="s">
        <v>67</v>
      </c>
      <c r="C16" s="410"/>
      <c r="D16" s="487" t="s">
        <v>602</v>
      </c>
      <c r="E16" s="489">
        <f>'Authorized Rev Req'!Q17</f>
        <v>71556.30161158042</v>
      </c>
      <c r="F16" s="410" t="s">
        <v>5</v>
      </c>
      <c r="G16" s="489">
        <f>'[35]2023 GRC Rolling RRQ'!$B$56</f>
        <v>81329.474154799551</v>
      </c>
      <c r="H16" s="489">
        <f t="shared" ref="H16:J17" si="6">G16</f>
        <v>81329.474154799551</v>
      </c>
      <c r="I16" s="489">
        <f t="shared" si="6"/>
        <v>81329.474154799551</v>
      </c>
      <c r="J16" s="489">
        <f t="shared" si="6"/>
        <v>81329.474154799551</v>
      </c>
      <c r="K16" s="488" t="s">
        <v>130</v>
      </c>
      <c r="L16" s="410"/>
      <c r="M16" s="410"/>
      <c r="N16" s="410"/>
      <c r="O16" s="410"/>
      <c r="P16" s="410"/>
      <c r="Q16" s="410"/>
      <c r="R16" s="410" t="s">
        <v>15</v>
      </c>
      <c r="S16" s="141">
        <f t="shared" si="1"/>
        <v>622641.69656726439</v>
      </c>
      <c r="T16" s="141">
        <f t="shared" si="2"/>
        <v>797447.81508701888</v>
      </c>
      <c r="U16" s="141">
        <f t="shared" si="3"/>
        <v>773963.75578901893</v>
      </c>
      <c r="V16" s="141">
        <f t="shared" si="4"/>
        <v>773963.75578901893</v>
      </c>
      <c r="W16" s="141"/>
      <c r="X16" s="141"/>
    </row>
    <row r="17" spans="1:24">
      <c r="A17" s="410"/>
      <c r="B17" s="410" t="s">
        <v>67</v>
      </c>
      <c r="C17" s="410"/>
      <c r="D17" s="487" t="s">
        <v>602</v>
      </c>
      <c r="E17" s="489">
        <f>'Authorized Rev Req'!Q19</f>
        <v>39491.613222698499</v>
      </c>
      <c r="F17" s="410" t="s">
        <v>211</v>
      </c>
      <c r="G17" s="489">
        <f>'[35]2023 GRC Rolling RRQ'!$D$56</f>
        <v>30252.388441054864</v>
      </c>
      <c r="H17" s="489">
        <f t="shared" si="6"/>
        <v>30252.388441054864</v>
      </c>
      <c r="I17" s="489">
        <f t="shared" si="6"/>
        <v>30252.388441054864</v>
      </c>
      <c r="J17" s="489">
        <f t="shared" si="6"/>
        <v>30252.388441054864</v>
      </c>
      <c r="K17" s="488" t="s">
        <v>130</v>
      </c>
      <c r="L17" s="410"/>
      <c r="M17" s="410"/>
      <c r="N17" s="410"/>
      <c r="O17" s="410"/>
      <c r="P17" s="410"/>
      <c r="Q17" s="410"/>
      <c r="R17" s="410" t="s">
        <v>17</v>
      </c>
      <c r="S17" s="141">
        <f t="shared" si="1"/>
        <v>412561.55548204755</v>
      </c>
      <c r="T17" s="141">
        <f t="shared" si="2"/>
        <v>412561.55548204755</v>
      </c>
      <c r="U17" s="141">
        <f t="shared" si="3"/>
        <v>412561.55548204755</v>
      </c>
      <c r="V17" s="141">
        <f t="shared" si="4"/>
        <v>412561.55548204755</v>
      </c>
      <c r="W17" s="141"/>
      <c r="X17" s="141"/>
    </row>
    <row r="18" spans="1:24">
      <c r="A18" s="410"/>
      <c r="B18" s="410" t="s">
        <v>405</v>
      </c>
      <c r="C18" s="410"/>
      <c r="D18" s="487" t="s">
        <v>406</v>
      </c>
      <c r="E18" s="487">
        <f>'Authorized Rev Req'!Q13</f>
        <v>8940.0690988847255</v>
      </c>
      <c r="F18" s="410" t="s">
        <v>5</v>
      </c>
      <c r="G18" s="141">
        <f>E18</f>
        <v>8940.0690988847255</v>
      </c>
      <c r="H18" s="141">
        <v>0</v>
      </c>
      <c r="I18" s="141">
        <v>0</v>
      </c>
      <c r="J18" s="141">
        <v>0</v>
      </c>
      <c r="K18" s="488" t="s">
        <v>129</v>
      </c>
      <c r="L18" s="410"/>
      <c r="M18" s="410"/>
      <c r="N18" s="410"/>
      <c r="O18" s="410"/>
      <c r="P18" s="410"/>
      <c r="Q18" s="410"/>
      <c r="R18" s="417" t="s">
        <v>131</v>
      </c>
      <c r="S18" s="141">
        <f t="shared" si="1"/>
        <v>699.27697046948424</v>
      </c>
      <c r="T18" s="141">
        <f t="shared" si="2"/>
        <v>0</v>
      </c>
      <c r="U18" s="141">
        <f t="shared" si="3"/>
        <v>0</v>
      </c>
      <c r="V18" s="141">
        <f t="shared" si="4"/>
        <v>0</v>
      </c>
      <c r="W18" s="141"/>
      <c r="X18" s="141"/>
    </row>
    <row r="19" spans="1:24">
      <c r="A19" s="410"/>
      <c r="B19" s="410" t="s">
        <v>72</v>
      </c>
      <c r="C19" s="410"/>
      <c r="D19" s="487" t="s">
        <v>406</v>
      </c>
      <c r="E19" s="487">
        <f>'Authorized Rev Req'!Q20</f>
        <v>-1939</v>
      </c>
      <c r="F19" s="410" t="s">
        <v>211</v>
      </c>
      <c r="G19" s="141">
        <f t="shared" si="5"/>
        <v>-1939</v>
      </c>
      <c r="H19" s="141">
        <f t="shared" ref="H19:I21" si="7">G19</f>
        <v>-1939</v>
      </c>
      <c r="I19" s="141">
        <f t="shared" si="7"/>
        <v>-1939</v>
      </c>
      <c r="J19" s="141">
        <f>I19</f>
        <v>-1939</v>
      </c>
      <c r="K19" s="488" t="s">
        <v>130</v>
      </c>
      <c r="L19" s="410"/>
      <c r="M19" s="410"/>
      <c r="N19" s="410"/>
      <c r="O19" s="410"/>
      <c r="P19" s="410"/>
      <c r="Q19" s="410"/>
      <c r="R19" s="410" t="s">
        <v>10</v>
      </c>
      <c r="S19" s="141">
        <f t="shared" si="1"/>
        <v>2903023.3845576458</v>
      </c>
      <c r="T19" s="141">
        <f t="shared" si="2"/>
        <v>2903016.3845576458</v>
      </c>
      <c r="U19" s="141">
        <f t="shared" si="3"/>
        <v>2903023.3845576458</v>
      </c>
      <c r="V19" s="141">
        <f t="shared" si="4"/>
        <v>2903023.3845576458</v>
      </c>
      <c r="W19" s="141"/>
      <c r="X19" s="141"/>
    </row>
    <row r="20" spans="1:24">
      <c r="A20" s="410"/>
      <c r="B20" s="410" t="s">
        <v>399</v>
      </c>
      <c r="C20" s="410"/>
      <c r="D20" s="487" t="s">
        <v>437</v>
      </c>
      <c r="E20" s="487">
        <f>'Authorized Rev Req'!Q21</f>
        <v>4499559.0665874425</v>
      </c>
      <c r="F20" s="410" t="s">
        <v>3</v>
      </c>
      <c r="G20" s="141">
        <f t="shared" si="5"/>
        <v>4499559.0665874425</v>
      </c>
      <c r="H20" s="141">
        <f t="shared" si="7"/>
        <v>4499559.0665874425</v>
      </c>
      <c r="I20" s="141">
        <f t="shared" si="7"/>
        <v>4499559.0665874425</v>
      </c>
      <c r="J20" s="141">
        <f>I20</f>
        <v>4499559.0665874425</v>
      </c>
      <c r="K20" s="488" t="s">
        <v>130</v>
      </c>
      <c r="L20" s="410"/>
      <c r="M20" s="410"/>
      <c r="N20" s="410"/>
      <c r="O20" s="410"/>
      <c r="P20" s="410"/>
      <c r="Q20" s="410"/>
      <c r="R20" s="410" t="s">
        <v>138</v>
      </c>
      <c r="S20" s="141">
        <f t="shared" si="1"/>
        <v>-611543.92556319828</v>
      </c>
      <c r="T20" s="141">
        <f t="shared" si="2"/>
        <v>240761.98928941565</v>
      </c>
      <c r="U20" s="141">
        <f t="shared" si="3"/>
        <v>240761.98928941565</v>
      </c>
      <c r="V20" s="141">
        <f t="shared" si="4"/>
        <v>240761.98928941565</v>
      </c>
      <c r="W20" s="141"/>
      <c r="X20" s="141"/>
    </row>
    <row r="21" spans="1:24">
      <c r="A21" s="410"/>
      <c r="B21" s="410" t="s">
        <v>399</v>
      </c>
      <c r="C21" s="410"/>
      <c r="D21" s="487" t="s">
        <v>437</v>
      </c>
      <c r="E21" s="487">
        <f>'Authorized Rev Req'!Q22</f>
        <v>-2331331.0225770986</v>
      </c>
      <c r="F21" s="410" t="s">
        <v>211</v>
      </c>
      <c r="G21" s="141">
        <f t="shared" si="5"/>
        <v>-2331331.0225770986</v>
      </c>
      <c r="H21" s="141">
        <f t="shared" si="7"/>
        <v>-2331331.0225770986</v>
      </c>
      <c r="I21" s="141">
        <f t="shared" si="7"/>
        <v>-2331331.0225770986</v>
      </c>
      <c r="J21" s="141">
        <f>I21</f>
        <v>-2331331.0225770986</v>
      </c>
      <c r="K21" s="488" t="s">
        <v>130</v>
      </c>
      <c r="L21" s="410"/>
      <c r="M21" s="410"/>
      <c r="N21" s="410"/>
      <c r="O21" s="410"/>
      <c r="P21" s="410"/>
      <c r="Q21" s="410"/>
      <c r="R21" s="410" t="s">
        <v>211</v>
      </c>
      <c r="S21" s="141">
        <f t="shared" si="1"/>
        <v>-319485.53983758693</v>
      </c>
      <c r="T21" s="141">
        <f t="shared" si="2"/>
        <v>-1092329.4691793472</v>
      </c>
      <c r="U21" s="141">
        <f t="shared" si="3"/>
        <v>-1078908.3052446018</v>
      </c>
      <c r="V21" s="141">
        <f t="shared" si="4"/>
        <v>-1078908.3052446018</v>
      </c>
      <c r="W21" s="141"/>
      <c r="X21" s="141"/>
    </row>
    <row r="22" spans="1:24">
      <c r="A22" s="410"/>
      <c r="B22" s="410" t="s">
        <v>400</v>
      </c>
      <c r="C22" s="410"/>
      <c r="D22" s="487" t="s">
        <v>437</v>
      </c>
      <c r="E22" s="487">
        <f>'Authorized Rev Req'!Q28</f>
        <v>-28147.512925982206</v>
      </c>
      <c r="F22" s="410" t="s">
        <v>68</v>
      </c>
      <c r="G22" s="141">
        <f t="shared" si="5"/>
        <v>-28147.512925982206</v>
      </c>
      <c r="H22" s="141">
        <f t="shared" ref="H22:I23" si="8">G22</f>
        <v>-28147.512925982206</v>
      </c>
      <c r="I22" s="141">
        <f t="shared" si="8"/>
        <v>-28147.512925982206</v>
      </c>
      <c r="J22" s="141">
        <f>I22</f>
        <v>-28147.512925982206</v>
      </c>
      <c r="K22" s="488" t="s">
        <v>130</v>
      </c>
      <c r="L22" s="410"/>
      <c r="M22" s="410"/>
      <c r="N22" s="410"/>
      <c r="O22" s="410"/>
      <c r="P22" s="410"/>
      <c r="Q22" s="410"/>
      <c r="R22" s="410" t="s">
        <v>284</v>
      </c>
      <c r="S22" s="141">
        <f t="shared" si="1"/>
        <v>279340.8655706069</v>
      </c>
      <c r="T22" s="141">
        <f t="shared" si="2"/>
        <v>279340.8655706069</v>
      </c>
      <c r="U22" s="141">
        <f t="shared" si="3"/>
        <v>279340.8655706069</v>
      </c>
      <c r="V22" s="141">
        <f t="shared" si="4"/>
        <v>279340.8655706069</v>
      </c>
      <c r="W22" s="141"/>
      <c r="X22" s="141"/>
    </row>
    <row r="23" spans="1:24">
      <c r="A23" s="410"/>
      <c r="B23" s="410" t="s">
        <v>108</v>
      </c>
      <c r="C23" s="410"/>
      <c r="D23" s="487" t="s">
        <v>437</v>
      </c>
      <c r="E23" s="487">
        <f>'Authorized Rev Req'!Q30</f>
        <v>373939.22244951449</v>
      </c>
      <c r="F23" s="410" t="s">
        <v>14</v>
      </c>
      <c r="G23" s="141">
        <f t="shared" si="5"/>
        <v>373939.22244951449</v>
      </c>
      <c r="H23" s="141">
        <f t="shared" si="8"/>
        <v>373939.22244951449</v>
      </c>
      <c r="I23" s="141">
        <f t="shared" si="8"/>
        <v>373939.22244951449</v>
      </c>
      <c r="J23" s="141">
        <f>I23</f>
        <v>373939.22244951449</v>
      </c>
      <c r="K23" s="488" t="s">
        <v>130</v>
      </c>
      <c r="L23" s="410"/>
      <c r="M23" s="410"/>
      <c r="N23" s="410"/>
      <c r="O23" s="410"/>
      <c r="P23" s="410"/>
      <c r="Q23" s="410"/>
      <c r="R23" s="410" t="s">
        <v>309</v>
      </c>
      <c r="S23" s="141">
        <f t="shared" si="1"/>
        <v>1435391.757676258</v>
      </c>
      <c r="T23" s="141">
        <f t="shared" si="2"/>
        <v>972478.7935912325</v>
      </c>
      <c r="U23" s="141">
        <f t="shared" si="3"/>
        <v>972478.7935912325</v>
      </c>
      <c r="V23" s="141">
        <f t="shared" si="4"/>
        <v>972478.7935912325</v>
      </c>
      <c r="X23" s="141"/>
    </row>
    <row r="24" spans="1:24">
      <c r="A24" s="410"/>
      <c r="B24" s="410" t="s">
        <v>70</v>
      </c>
      <c r="C24" s="410"/>
      <c r="D24" s="487" t="str">
        <f>'Authorized Rev Req'!C38</f>
        <v>D.18-01-022</v>
      </c>
      <c r="E24" s="487">
        <f>'Authorized Rev Req'!Q38</f>
        <v>3003.6242956951987</v>
      </c>
      <c r="F24" s="410" t="s">
        <v>16</v>
      </c>
      <c r="G24" s="141">
        <f t="shared" si="5"/>
        <v>3003.6242956951987</v>
      </c>
      <c r="H24" s="141">
        <v>0</v>
      </c>
      <c r="I24" s="141">
        <v>0</v>
      </c>
      <c r="J24" s="141">
        <v>0</v>
      </c>
      <c r="K24" s="488" t="s">
        <v>130</v>
      </c>
      <c r="L24" s="410"/>
      <c r="M24" s="410"/>
      <c r="N24" s="410"/>
      <c r="O24" s="410"/>
      <c r="P24" s="410"/>
      <c r="Q24" s="420"/>
      <c r="R24" s="410" t="s">
        <v>136</v>
      </c>
      <c r="S24" s="490">
        <f>SUM(S10:S23)</f>
        <v>19164561.650522385</v>
      </c>
      <c r="T24" s="233">
        <f>SUM(T10:T23)</f>
        <v>16715590.046317419</v>
      </c>
      <c r="U24" s="233">
        <f>SUM(U10:U23)</f>
        <v>16794807.488821048</v>
      </c>
      <c r="V24" s="233">
        <f>SUM(V10:V23)</f>
        <v>16591188.488821048</v>
      </c>
      <c r="W24" s="140"/>
    </row>
    <row r="25" spans="1:24" ht="16.5" customHeight="1">
      <c r="A25" s="410"/>
      <c r="B25" s="410" t="s">
        <v>70</v>
      </c>
      <c r="C25" s="410"/>
      <c r="D25" s="487" t="str">
        <f>'Authorized Rev Req'!C39</f>
        <v>D.18-01-022</v>
      </c>
      <c r="E25" s="487">
        <f>'Authorized Rev Req'!Q39</f>
        <v>2359.1716000000001</v>
      </c>
      <c r="F25" s="410" t="s">
        <v>211</v>
      </c>
      <c r="G25" s="141">
        <f t="shared" si="5"/>
        <v>2359.1716000000001</v>
      </c>
      <c r="H25" s="141">
        <v>0</v>
      </c>
      <c r="I25" s="141">
        <v>0</v>
      </c>
      <c r="J25" s="141">
        <v>0</v>
      </c>
      <c r="K25" s="488" t="s">
        <v>130</v>
      </c>
      <c r="L25" s="410"/>
      <c r="M25" s="410"/>
      <c r="N25" s="410"/>
      <c r="O25" s="410"/>
      <c r="P25" s="410"/>
      <c r="Q25" s="410"/>
      <c r="R25" s="491"/>
      <c r="S25" s="410"/>
      <c r="T25" s="140"/>
      <c r="U25" s="140"/>
      <c r="V25" s="140"/>
    </row>
    <row r="26" spans="1:24" ht="14.25" customHeight="1">
      <c r="A26" s="410"/>
      <c r="B26" s="410" t="s">
        <v>69</v>
      </c>
      <c r="C26" s="410"/>
      <c r="D26" s="487" t="s">
        <v>516</v>
      </c>
      <c r="E26" s="487">
        <f>'Authorized Rev Req'!Q33</f>
        <v>127793.28740318524</v>
      </c>
      <c r="F26" s="410" t="s">
        <v>5</v>
      </c>
      <c r="G26" s="141">
        <f>E26</f>
        <v>127793.28740318524</v>
      </c>
      <c r="H26" s="141">
        <f>SUM('[36]2023 GRC Rolling RRQ'!$B$50:$B$52)</f>
        <v>128462.52263410749</v>
      </c>
      <c r="I26" s="141">
        <f>H26</f>
        <v>128462.52263410749</v>
      </c>
      <c r="J26" s="141">
        <f>I26</f>
        <v>128462.52263410749</v>
      </c>
      <c r="K26" s="488" t="s">
        <v>130</v>
      </c>
      <c r="L26" s="410"/>
      <c r="M26" s="410"/>
      <c r="N26" s="410"/>
      <c r="O26" s="410"/>
      <c r="P26" s="410"/>
      <c r="Q26" s="410"/>
      <c r="R26" s="491"/>
      <c r="S26" s="410"/>
      <c r="U26" s="140"/>
      <c r="V26" s="140"/>
    </row>
    <row r="27" spans="1:24">
      <c r="A27" s="410"/>
      <c r="B27" s="410" t="s">
        <v>69</v>
      </c>
      <c r="C27" s="410"/>
      <c r="D27" s="487" t="s">
        <v>516</v>
      </c>
      <c r="E27" s="487">
        <f>'Authorized Rev Req'!Q34</f>
        <v>16480.830059694865</v>
      </c>
      <c r="F27" s="410" t="s">
        <v>211</v>
      </c>
      <c r="G27" s="141">
        <f>E27</f>
        <v>16480.830059694865</v>
      </c>
      <c r="H27" s="141">
        <f>(SUM('[36]2023 GRC Rolling RRQ'!$D$50:$D$52))*0.926567844</f>
        <v>18432.146350272367</v>
      </c>
      <c r="I27" s="141">
        <f t="shared" ref="I27:J27" si="9">H27</f>
        <v>18432.146350272367</v>
      </c>
      <c r="J27" s="141">
        <f t="shared" si="9"/>
        <v>18432.146350272367</v>
      </c>
      <c r="K27" s="488" t="s">
        <v>130</v>
      </c>
      <c r="L27" s="489"/>
      <c r="M27" s="410"/>
      <c r="N27" s="410"/>
      <c r="O27" s="410"/>
      <c r="P27" s="410"/>
      <c r="Q27" s="410"/>
      <c r="R27" s="410"/>
      <c r="S27" s="141"/>
      <c r="T27" s="231"/>
      <c r="W27" s="140"/>
    </row>
    <row r="28" spans="1:24">
      <c r="A28" s="410"/>
      <c r="B28" s="410" t="s">
        <v>408</v>
      </c>
      <c r="C28" s="410"/>
      <c r="D28" s="487" t="s">
        <v>418</v>
      </c>
      <c r="E28" s="487">
        <f>'Authorized Rev Req'!Q44</f>
        <v>412561.55548204755</v>
      </c>
      <c r="F28" s="410" t="s">
        <v>17</v>
      </c>
      <c r="G28" s="134">
        <f>E28</f>
        <v>412561.55548204755</v>
      </c>
      <c r="H28" s="134">
        <f t="shared" ref="H28:J29" si="10">G28</f>
        <v>412561.55548204755</v>
      </c>
      <c r="I28" s="134">
        <f t="shared" si="10"/>
        <v>412561.55548204755</v>
      </c>
      <c r="J28" s="141">
        <f t="shared" si="10"/>
        <v>412561.55548204755</v>
      </c>
      <c r="K28" s="488" t="s">
        <v>130</v>
      </c>
      <c r="L28" s="410"/>
      <c r="M28" s="410"/>
      <c r="N28" s="410"/>
      <c r="O28" s="410"/>
      <c r="P28" s="410"/>
      <c r="Q28" s="410"/>
      <c r="R28" s="410"/>
      <c r="S28" s="141"/>
      <c r="T28" s="231"/>
    </row>
    <row r="29" spans="1:24">
      <c r="A29" s="410"/>
      <c r="B29" s="410" t="s">
        <v>86</v>
      </c>
      <c r="C29" s="410"/>
      <c r="D29" s="487" t="str">
        <f>'Authorized Rev Req'!C45</f>
        <v>CPUC Code 6350-6354</v>
      </c>
      <c r="E29" s="487">
        <f>'Authorized Rev Req'!Q45</f>
        <v>2958.066352806281</v>
      </c>
      <c r="F29" s="410" t="s">
        <v>3</v>
      </c>
      <c r="G29" s="134">
        <f>E29</f>
        <v>2958.066352806281</v>
      </c>
      <c r="H29" s="134">
        <f t="shared" si="10"/>
        <v>2958.066352806281</v>
      </c>
      <c r="I29" s="134">
        <f t="shared" si="10"/>
        <v>2958.066352806281</v>
      </c>
      <c r="J29" s="141">
        <f t="shared" si="10"/>
        <v>2958.066352806281</v>
      </c>
      <c r="K29" s="488" t="s">
        <v>130</v>
      </c>
      <c r="L29" s="410"/>
      <c r="M29" s="410"/>
      <c r="N29" s="410"/>
      <c r="O29" s="410"/>
      <c r="P29" s="410"/>
      <c r="Q29" s="410"/>
      <c r="R29" s="410"/>
      <c r="S29" s="410"/>
      <c r="T29" s="140"/>
      <c r="U29" s="140"/>
    </row>
    <row r="30" spans="1:24">
      <c r="A30" s="410"/>
      <c r="B30" s="410" t="s">
        <v>473</v>
      </c>
      <c r="C30" s="410"/>
      <c r="D30" s="487" t="s">
        <v>475</v>
      </c>
      <c r="E30" s="141">
        <f>'Authorized Rev Req'!Q47</f>
        <v>153156.25613358527</v>
      </c>
      <c r="F30" s="410" t="s">
        <v>309</v>
      </c>
      <c r="G30" s="302">
        <v>0</v>
      </c>
      <c r="H30" s="302">
        <v>0</v>
      </c>
      <c r="I30" s="302">
        <v>0</v>
      </c>
      <c r="J30" s="302">
        <v>0</v>
      </c>
      <c r="K30" s="488" t="s">
        <v>129</v>
      </c>
      <c r="L30" s="410"/>
      <c r="M30" s="410"/>
      <c r="N30" s="410"/>
      <c r="O30" s="410"/>
      <c r="P30" s="410"/>
      <c r="Q30" s="410"/>
      <c r="R30" s="410"/>
      <c r="S30" s="410"/>
      <c r="T30" s="140"/>
      <c r="U30" s="140"/>
    </row>
    <row r="31" spans="1:24">
      <c r="A31" s="410"/>
      <c r="B31" s="410" t="s">
        <v>473</v>
      </c>
      <c r="C31" s="410"/>
      <c r="D31" s="487" t="s">
        <v>475</v>
      </c>
      <c r="E31" s="141">
        <f>'Authorized Rev Req'!Q48</f>
        <v>2304.1192653263806</v>
      </c>
      <c r="F31" s="410" t="s">
        <v>5</v>
      </c>
      <c r="G31" s="302">
        <v>0</v>
      </c>
      <c r="H31" s="302">
        <v>0</v>
      </c>
      <c r="I31" s="302">
        <v>0</v>
      </c>
      <c r="J31" s="302">
        <v>0</v>
      </c>
      <c r="K31" s="488" t="s">
        <v>129</v>
      </c>
      <c r="L31" s="410"/>
      <c r="M31" s="410"/>
      <c r="N31" s="410"/>
      <c r="O31" s="410"/>
      <c r="P31" s="410"/>
      <c r="Q31" s="410"/>
      <c r="R31" s="410"/>
      <c r="S31" s="410"/>
      <c r="T31" s="140"/>
      <c r="U31" s="140"/>
    </row>
    <row r="32" spans="1:24">
      <c r="A32" s="410"/>
      <c r="B32" s="410" t="s">
        <v>230</v>
      </c>
      <c r="C32" s="410"/>
      <c r="D32" s="487" t="str">
        <f>'Authorized Rev Req'!C51</f>
        <v>n/a</v>
      </c>
      <c r="E32" s="487">
        <f>'Authorized Rev Req'!Q51</f>
        <v>-200072.08603701723</v>
      </c>
      <c r="F32" s="410" t="s">
        <v>309</v>
      </c>
      <c r="G32" s="302">
        <f t="shared" ref="G32" si="11">E32</f>
        <v>-200072.08603701723</v>
      </c>
      <c r="H32" s="302">
        <v>0</v>
      </c>
      <c r="I32" s="302">
        <v>0</v>
      </c>
      <c r="J32" s="141">
        <v>0</v>
      </c>
      <c r="K32" s="488" t="s">
        <v>130</v>
      </c>
      <c r="L32" s="410"/>
      <c r="M32" s="410"/>
      <c r="N32" s="410"/>
      <c r="O32" s="410"/>
      <c r="P32" s="410"/>
      <c r="Q32" s="410"/>
      <c r="R32" s="410"/>
      <c r="S32" s="410"/>
      <c r="T32" s="140"/>
      <c r="U32" s="140"/>
    </row>
    <row r="33" spans="1:21">
      <c r="A33" s="410"/>
      <c r="B33" s="410"/>
      <c r="C33" s="410"/>
      <c r="D33" s="487"/>
      <c r="E33" s="487"/>
      <c r="F33" s="410"/>
      <c r="G33" s="302"/>
      <c r="H33" s="134"/>
      <c r="I33" s="134"/>
      <c r="J33" s="141"/>
      <c r="K33" s="488"/>
      <c r="L33" s="410"/>
      <c r="M33" s="410"/>
      <c r="N33" s="410"/>
      <c r="O33" s="410"/>
      <c r="P33" s="410"/>
      <c r="Q33" s="410"/>
      <c r="R33" s="410"/>
      <c r="S33" s="410"/>
      <c r="T33" s="140"/>
      <c r="U33" s="140"/>
    </row>
    <row r="34" spans="1:21">
      <c r="A34" s="410"/>
      <c r="B34" s="410" t="s">
        <v>290</v>
      </c>
      <c r="C34" s="410"/>
      <c r="D34" s="487" t="str">
        <f>'Authorized Rev Req'!C49</f>
        <v>n/a</v>
      </c>
      <c r="E34" s="487">
        <f>'Authorized Rev Req'!Q49</f>
        <v>0</v>
      </c>
      <c r="F34" s="410" t="s">
        <v>5</v>
      </c>
      <c r="G34" s="302">
        <f t="shared" ref="G34:G40" si="12">E34</f>
        <v>0</v>
      </c>
      <c r="H34" s="302">
        <v>0</v>
      </c>
      <c r="I34" s="302">
        <v>0</v>
      </c>
      <c r="J34" s="302">
        <v>0</v>
      </c>
      <c r="K34" s="488" t="s">
        <v>130</v>
      </c>
      <c r="L34" s="410"/>
      <c r="M34" s="410"/>
      <c r="N34" s="410"/>
      <c r="O34" s="410"/>
      <c r="P34" s="410"/>
      <c r="Q34" s="410"/>
      <c r="R34" s="410"/>
      <c r="S34" s="410"/>
      <c r="T34" s="140"/>
      <c r="U34" s="140"/>
    </row>
    <row r="35" spans="1:21">
      <c r="A35" s="410"/>
      <c r="B35" s="410" t="s">
        <v>315</v>
      </c>
      <c r="C35" s="410"/>
      <c r="D35" s="487" t="str">
        <f>'Authorized Rev Req'!C50</f>
        <v>n/a</v>
      </c>
      <c r="E35" s="487">
        <f>'Authorized Rev Req'!Q50</f>
        <v>0</v>
      </c>
      <c r="F35" s="410" t="s">
        <v>309</v>
      </c>
      <c r="G35" s="302">
        <f t="shared" si="12"/>
        <v>0</v>
      </c>
      <c r="H35" s="302">
        <v>0</v>
      </c>
      <c r="I35" s="302">
        <v>0</v>
      </c>
      <c r="J35" s="302">
        <v>0</v>
      </c>
      <c r="K35" s="488" t="s">
        <v>130</v>
      </c>
      <c r="L35" s="410"/>
      <c r="M35" s="410"/>
      <c r="N35" s="410"/>
      <c r="O35" s="410"/>
      <c r="P35" s="410"/>
      <c r="Q35" s="410"/>
      <c r="R35" s="410"/>
      <c r="S35" s="410"/>
      <c r="T35" s="140"/>
      <c r="U35" s="140"/>
    </row>
    <row r="36" spans="1:21">
      <c r="A36" s="410"/>
      <c r="B36" s="410" t="s">
        <v>317</v>
      </c>
      <c r="C36" s="410"/>
      <c r="D36" s="487" t="str">
        <f>'Authorized Rev Req'!C52</f>
        <v>D.21-06-030, AL 7106-E</v>
      </c>
      <c r="E36" s="487">
        <f>'Authorized Rev Req'!Q52</f>
        <v>39502.880411345875</v>
      </c>
      <c r="F36" s="410" t="s">
        <v>284</v>
      </c>
      <c r="G36" s="134">
        <f t="shared" si="12"/>
        <v>39502.880411345875</v>
      </c>
      <c r="H36" s="303">
        <f>G36</f>
        <v>39502.880411345875</v>
      </c>
      <c r="I36" s="303">
        <f>H36</f>
        <v>39502.880411345875</v>
      </c>
      <c r="J36" s="170">
        <f>I36</f>
        <v>39502.880411345875</v>
      </c>
      <c r="K36" s="488" t="s">
        <v>130</v>
      </c>
      <c r="L36" s="410"/>
      <c r="M36" s="410"/>
      <c r="N36" s="410"/>
      <c r="O36" s="410"/>
      <c r="P36" s="410"/>
      <c r="Q36" s="410"/>
      <c r="R36" s="410"/>
      <c r="S36" s="410"/>
      <c r="T36" s="140"/>
      <c r="U36" s="140"/>
    </row>
    <row r="37" spans="1:21">
      <c r="A37" s="410"/>
      <c r="B37" s="410" t="s">
        <v>317</v>
      </c>
      <c r="C37" s="410"/>
      <c r="D37" s="487" t="str">
        <f>'Authorized Rev Req'!C53</f>
        <v>D.21-06-030, AL 6390-E</v>
      </c>
      <c r="E37" s="487">
        <f>'Authorized Rev Req'!Q53</f>
        <v>694.73049344599997</v>
      </c>
      <c r="F37" s="410" t="s">
        <v>309</v>
      </c>
      <c r="G37" s="303">
        <f t="shared" si="12"/>
        <v>694.73049344599997</v>
      </c>
      <c r="H37" s="134">
        <f t="shared" ref="H37:I39" si="13">G37</f>
        <v>694.73049344599997</v>
      </c>
      <c r="I37" s="134">
        <f t="shared" si="13"/>
        <v>694.73049344599997</v>
      </c>
      <c r="J37" s="170">
        <f>I37</f>
        <v>694.73049344599997</v>
      </c>
      <c r="K37" s="488" t="s">
        <v>130</v>
      </c>
      <c r="L37" s="410"/>
      <c r="M37" s="410"/>
      <c r="N37" s="410"/>
      <c r="O37" s="410"/>
      <c r="P37" s="410"/>
      <c r="Q37" s="410"/>
      <c r="R37" s="410"/>
      <c r="S37" s="410"/>
      <c r="T37" s="140"/>
      <c r="U37" s="140"/>
    </row>
    <row r="38" spans="1:21">
      <c r="A38" s="410"/>
      <c r="B38" s="410" t="s">
        <v>318</v>
      </c>
      <c r="C38" s="410"/>
      <c r="D38" s="487" t="str">
        <f>'Authorized Rev Req'!C54</f>
        <v>D.22-08-004, AL 7126-E</v>
      </c>
      <c r="E38" s="487">
        <f>'Authorized Rev Req'!Q54</f>
        <v>66437.360080157887</v>
      </c>
      <c r="F38" s="410" t="s">
        <v>284</v>
      </c>
      <c r="G38" s="134">
        <f t="shared" si="12"/>
        <v>66437.360080157887</v>
      </c>
      <c r="H38" s="134">
        <f t="shared" si="13"/>
        <v>66437.360080157887</v>
      </c>
      <c r="I38" s="134">
        <f t="shared" si="13"/>
        <v>66437.360080157887</v>
      </c>
      <c r="J38" s="170">
        <f>I38</f>
        <v>66437.360080157887</v>
      </c>
      <c r="K38" s="488" t="s">
        <v>130</v>
      </c>
      <c r="L38" s="141"/>
      <c r="M38" s="141"/>
      <c r="N38" s="410"/>
      <c r="O38" s="141"/>
      <c r="P38" s="492"/>
      <c r="Q38" s="410"/>
      <c r="R38" s="410"/>
      <c r="S38" s="410"/>
    </row>
    <row r="39" spans="1:21">
      <c r="A39" s="410"/>
      <c r="B39" s="410" t="s">
        <v>318</v>
      </c>
      <c r="C39" s="410"/>
      <c r="D39" s="487" t="str">
        <f>'Authorized Rev Req'!C55</f>
        <v>D.22-08-004, AL 6769-E</v>
      </c>
      <c r="E39" s="487">
        <f>'Authorized Rev Req'!Q55</f>
        <v>-6788.3511865014989</v>
      </c>
      <c r="F39" s="410" t="s">
        <v>309</v>
      </c>
      <c r="G39" s="134">
        <f t="shared" si="12"/>
        <v>-6788.3511865014989</v>
      </c>
      <c r="H39" s="134">
        <f t="shared" si="13"/>
        <v>-6788.3511865014989</v>
      </c>
      <c r="I39" s="134">
        <f t="shared" si="13"/>
        <v>-6788.3511865014989</v>
      </c>
      <c r="J39" s="170">
        <f>I39</f>
        <v>-6788.3511865014989</v>
      </c>
      <c r="K39" s="488" t="s">
        <v>130</v>
      </c>
      <c r="L39" s="141"/>
      <c r="M39" s="141"/>
      <c r="N39" s="410"/>
      <c r="O39" s="132"/>
      <c r="P39" s="492"/>
      <c r="Q39" s="410"/>
      <c r="R39" s="410"/>
      <c r="S39" s="410"/>
    </row>
    <row r="40" spans="1:21">
      <c r="A40" s="410"/>
      <c r="B40" s="410" t="s">
        <v>384</v>
      </c>
      <c r="C40" s="410"/>
      <c r="D40" s="487" t="s">
        <v>435</v>
      </c>
      <c r="E40" s="141">
        <f>'Authorized Rev Req'!Q56</f>
        <v>173400.62507910313</v>
      </c>
      <c r="F40" s="410" t="s">
        <v>284</v>
      </c>
      <c r="G40" s="134">
        <f t="shared" si="12"/>
        <v>173400.62507910313</v>
      </c>
      <c r="H40" s="134">
        <f>G40</f>
        <v>173400.62507910313</v>
      </c>
      <c r="I40" s="134">
        <f>H40</f>
        <v>173400.62507910313</v>
      </c>
      <c r="J40" s="141">
        <f>I40</f>
        <v>173400.62507910313</v>
      </c>
      <c r="K40" s="488" t="s">
        <v>129</v>
      </c>
      <c r="L40" s="141"/>
      <c r="M40" s="141"/>
      <c r="N40" s="410"/>
      <c r="O40" s="141"/>
      <c r="P40" s="492"/>
      <c r="Q40" s="410"/>
      <c r="R40" s="410"/>
      <c r="S40" s="410"/>
    </row>
    <row r="41" spans="1:21">
      <c r="A41" s="410"/>
      <c r="B41" s="410" t="s">
        <v>277</v>
      </c>
      <c r="C41" s="410"/>
      <c r="D41" s="487" t="str">
        <f>'Authorized Rev Req'!C60</f>
        <v>D.21-03-056, D.21-12-015</v>
      </c>
      <c r="E41" s="178">
        <f>'Authorized Rev Req'!Q60</f>
        <v>0</v>
      </c>
      <c r="F41" s="410" t="s">
        <v>5</v>
      </c>
      <c r="G41" s="134">
        <f>E41</f>
        <v>0</v>
      </c>
      <c r="H41" s="134">
        <v>0</v>
      </c>
      <c r="I41" s="134">
        <v>0</v>
      </c>
      <c r="J41" s="141">
        <v>0</v>
      </c>
      <c r="K41" s="488" t="s">
        <v>130</v>
      </c>
      <c r="L41" s="410"/>
      <c r="M41" s="410"/>
      <c r="N41" s="410"/>
      <c r="O41" s="410"/>
      <c r="P41" s="410"/>
      <c r="Q41" s="410"/>
      <c r="R41" s="410"/>
      <c r="S41" s="410"/>
    </row>
    <row r="42" spans="1:21">
      <c r="A42" s="410"/>
      <c r="B42" s="410" t="s">
        <v>212</v>
      </c>
      <c r="C42" s="410"/>
      <c r="D42" s="487" t="str">
        <f>'Authorized Rev Req'!C61</f>
        <v>D.21-08-027</v>
      </c>
      <c r="E42" s="487">
        <f>'Authorized Rev Req'!Q61</f>
        <v>-39916.957755412455</v>
      </c>
      <c r="F42" s="410" t="s">
        <v>5</v>
      </c>
      <c r="G42" s="134">
        <f>E42</f>
        <v>-39916.957755412455</v>
      </c>
      <c r="H42" s="134">
        <f>G42</f>
        <v>-39916.957755412455</v>
      </c>
      <c r="I42" s="134">
        <v>0</v>
      </c>
      <c r="J42" s="141">
        <v>0</v>
      </c>
      <c r="K42" s="488" t="s">
        <v>130</v>
      </c>
      <c r="L42" s="410"/>
      <c r="M42" s="410"/>
      <c r="N42" s="410"/>
      <c r="O42" s="410"/>
      <c r="P42" s="410"/>
      <c r="Q42" s="410"/>
      <c r="R42" s="410"/>
      <c r="S42" s="410"/>
    </row>
    <row r="43" spans="1:21">
      <c r="A43" s="410"/>
      <c r="B43" s="410" t="s">
        <v>212</v>
      </c>
      <c r="C43" s="410"/>
      <c r="D43" s="487" t="str">
        <f>'Authorized Rev Req'!C62</f>
        <v>D.21-08-027</v>
      </c>
      <c r="E43" s="487">
        <f>'Authorized Rev Req'!Q62</f>
        <v>-21650.502093028372</v>
      </c>
      <c r="F43" s="410" t="s">
        <v>211</v>
      </c>
      <c r="G43" s="134">
        <f>E43</f>
        <v>-21650.502093028372</v>
      </c>
      <c r="H43" s="134">
        <f>'[37]Table 9-1 and 9-3 and AppA'!$D$47</f>
        <v>-22823.387058155302</v>
      </c>
      <c r="I43" s="134">
        <v>0</v>
      </c>
      <c r="J43" s="141">
        <v>0</v>
      </c>
      <c r="K43" s="488" t="s">
        <v>130</v>
      </c>
      <c r="L43" s="410"/>
      <c r="M43" s="410"/>
      <c r="N43" s="410"/>
      <c r="O43" s="410"/>
      <c r="P43" s="410"/>
      <c r="Q43" s="410"/>
      <c r="R43" s="410"/>
      <c r="S43" s="410"/>
    </row>
    <row r="44" spans="1:21">
      <c r="A44" s="410"/>
      <c r="B44" s="410" t="s">
        <v>402</v>
      </c>
      <c r="C44" s="410"/>
      <c r="D44" s="487" t="s">
        <v>403</v>
      </c>
      <c r="E44" s="487">
        <f>'Authorized Rev Req'!Q64</f>
        <v>29940.319159426792</v>
      </c>
      <c r="F44" s="410" t="s">
        <v>211</v>
      </c>
      <c r="G44" s="141">
        <f t="shared" ref="G44:G46" si="14">E44</f>
        <v>29940.319159426792</v>
      </c>
      <c r="H44" s="141">
        <v>0</v>
      </c>
      <c r="I44" s="141">
        <v>0</v>
      </c>
      <c r="J44" s="141">
        <v>0</v>
      </c>
      <c r="K44" s="488" t="s">
        <v>130</v>
      </c>
      <c r="L44" s="141"/>
      <c r="M44" s="141"/>
      <c r="N44" s="410"/>
      <c r="O44" s="141"/>
      <c r="P44" s="492"/>
      <c r="Q44" s="410"/>
      <c r="R44" s="410"/>
      <c r="S44" s="410"/>
    </row>
    <row r="45" spans="1:21">
      <c r="A45" s="410"/>
      <c r="B45" s="410" t="s">
        <v>401</v>
      </c>
      <c r="C45" s="410"/>
      <c r="D45" s="487" t="s">
        <v>404</v>
      </c>
      <c r="E45" s="487">
        <v>0</v>
      </c>
      <c r="F45" s="410" t="s">
        <v>5</v>
      </c>
      <c r="G45" s="141">
        <f t="shared" si="14"/>
        <v>0</v>
      </c>
      <c r="H45" s="141">
        <v>0</v>
      </c>
      <c r="I45" s="141">
        <v>0</v>
      </c>
      <c r="J45" s="141">
        <v>0</v>
      </c>
      <c r="K45" s="488" t="s">
        <v>130</v>
      </c>
      <c r="L45" s="141"/>
      <c r="M45" s="141"/>
      <c r="N45" s="410"/>
      <c r="O45" s="141"/>
      <c r="P45" s="492"/>
      <c r="Q45" s="410"/>
      <c r="R45" s="410"/>
      <c r="S45" s="410"/>
    </row>
    <row r="46" spans="1:21">
      <c r="A46" s="410"/>
      <c r="B46" s="410" t="s">
        <v>401</v>
      </c>
      <c r="C46" s="410"/>
      <c r="D46" s="487" t="s">
        <v>404</v>
      </c>
      <c r="E46" s="487">
        <f>'Authorized Rev Req'!Q63</f>
        <v>38485.892894236385</v>
      </c>
      <c r="F46" s="410" t="s">
        <v>211</v>
      </c>
      <c r="G46" s="141">
        <f t="shared" si="14"/>
        <v>38485.892894236385</v>
      </c>
      <c r="H46" s="141">
        <v>0</v>
      </c>
      <c r="I46" s="141">
        <v>0</v>
      </c>
      <c r="J46" s="141">
        <v>0</v>
      </c>
      <c r="K46" s="488" t="s">
        <v>130</v>
      </c>
      <c r="L46" s="141"/>
      <c r="M46" s="141"/>
      <c r="N46" s="410"/>
      <c r="O46" s="141"/>
      <c r="P46" s="492"/>
      <c r="Q46" s="410"/>
      <c r="R46" s="410"/>
      <c r="S46" s="410"/>
    </row>
    <row r="47" spans="1:21">
      <c r="A47" s="410"/>
      <c r="B47" s="410" t="s">
        <v>367</v>
      </c>
      <c r="C47" s="410"/>
      <c r="D47" s="487" t="s">
        <v>366</v>
      </c>
      <c r="E47" s="487">
        <f>'Authorized Rev Req'!Q70</f>
        <v>15823.53951412344</v>
      </c>
      <c r="F47" s="493" t="str">
        <f>'Authorized Rev Req'!R68</f>
        <v>Distribution</v>
      </c>
      <c r="G47" s="489">
        <v>0</v>
      </c>
      <c r="H47" s="141">
        <v>0</v>
      </c>
      <c r="I47" s="141">
        <v>0</v>
      </c>
      <c r="J47" s="141">
        <v>0</v>
      </c>
      <c r="K47" s="488" t="s">
        <v>129</v>
      </c>
      <c r="L47" s="141"/>
      <c r="M47" s="141"/>
      <c r="N47" s="493"/>
      <c r="O47" s="141"/>
      <c r="P47" s="492"/>
      <c r="Q47" s="410"/>
      <c r="R47" s="410"/>
      <c r="S47" s="410"/>
    </row>
    <row r="48" spans="1:21">
      <c r="A48" s="410"/>
      <c r="B48" s="410" t="s">
        <v>367</v>
      </c>
      <c r="C48" s="410"/>
      <c r="D48" s="487" t="s">
        <v>366</v>
      </c>
      <c r="E48" s="487">
        <f>'Authorized Rev Req'!Q69</f>
        <v>348275.32428074593</v>
      </c>
      <c r="F48" s="410" t="s">
        <v>309</v>
      </c>
      <c r="G48" s="489">
        <v>0</v>
      </c>
      <c r="H48" s="141">
        <v>0</v>
      </c>
      <c r="I48" s="141">
        <v>0</v>
      </c>
      <c r="J48" s="141">
        <v>0</v>
      </c>
      <c r="K48" s="488" t="s">
        <v>129</v>
      </c>
      <c r="L48" s="141"/>
      <c r="M48" s="141"/>
      <c r="N48" s="410"/>
      <c r="O48" s="141"/>
      <c r="P48" s="492"/>
      <c r="Q48" s="410"/>
      <c r="R48" s="410"/>
      <c r="S48" s="410"/>
    </row>
    <row r="49" spans="1:21">
      <c r="A49" s="410"/>
      <c r="B49" s="410" t="s">
        <v>368</v>
      </c>
      <c r="C49" s="427"/>
      <c r="D49" s="487" t="s">
        <v>571</v>
      </c>
      <c r="E49" s="487">
        <f>'Authorized Rev Req'!Q72</f>
        <v>360737.04400514957</v>
      </c>
      <c r="F49" s="410" t="s">
        <v>5</v>
      </c>
      <c r="G49" s="489">
        <f t="shared" ref="G49:G54" si="15">E49</f>
        <v>360737.04400514957</v>
      </c>
      <c r="H49" s="141">
        <v>0</v>
      </c>
      <c r="I49" s="141">
        <v>0</v>
      </c>
      <c r="J49" s="141">
        <v>0</v>
      </c>
      <c r="K49" s="488" t="s">
        <v>129</v>
      </c>
      <c r="L49" s="141"/>
      <c r="M49" s="141"/>
      <c r="N49" s="427"/>
      <c r="O49" s="141"/>
      <c r="P49" s="492"/>
      <c r="Q49" s="410"/>
      <c r="R49" s="410"/>
      <c r="S49" s="410"/>
    </row>
    <row r="50" spans="1:21">
      <c r="A50" s="410"/>
      <c r="B50" s="410" t="s">
        <v>368</v>
      </c>
      <c r="C50" s="427"/>
      <c r="D50" s="487" t="s">
        <v>571</v>
      </c>
      <c r="E50" s="487">
        <f>'Authorized Rev Req'!Q71</f>
        <v>142061.93755242301</v>
      </c>
      <c r="F50" s="410" t="s">
        <v>309</v>
      </c>
      <c r="G50" s="141">
        <f t="shared" si="15"/>
        <v>142061.93755242301</v>
      </c>
      <c r="H50" s="141">
        <v>0</v>
      </c>
      <c r="I50" s="141">
        <v>0</v>
      </c>
      <c r="J50" s="141">
        <v>0</v>
      </c>
      <c r="K50" s="488" t="s">
        <v>129</v>
      </c>
      <c r="L50" s="141"/>
      <c r="M50" s="141"/>
      <c r="N50" s="427"/>
      <c r="O50" s="141"/>
      <c r="P50" s="492"/>
      <c r="Q50" s="410"/>
      <c r="R50" s="410"/>
      <c r="S50" s="410"/>
    </row>
    <row r="51" spans="1:21">
      <c r="A51" s="410"/>
      <c r="B51" s="410" t="s">
        <v>506</v>
      </c>
      <c r="C51" s="427"/>
      <c r="D51" s="487" t="s">
        <v>507</v>
      </c>
      <c r="E51" s="493">
        <f>'Authorized Rev Req'!Q73</f>
        <v>597531.23777689342</v>
      </c>
      <c r="F51" s="410" t="s">
        <v>309</v>
      </c>
      <c r="G51" s="489">
        <f t="shared" si="15"/>
        <v>597531.23777689342</v>
      </c>
      <c r="H51" s="141">
        <v>0</v>
      </c>
      <c r="I51" s="141">
        <v>0</v>
      </c>
      <c r="J51" s="141">
        <v>0</v>
      </c>
      <c r="K51" s="488" t="s">
        <v>129</v>
      </c>
      <c r="L51" s="141"/>
      <c r="M51" s="141"/>
      <c r="N51" s="410"/>
      <c r="O51" s="141"/>
      <c r="P51" s="492"/>
      <c r="Q51" s="410"/>
      <c r="R51" s="410"/>
      <c r="S51" s="410"/>
    </row>
    <row r="52" spans="1:21">
      <c r="A52" s="410"/>
      <c r="B52" s="410" t="s">
        <v>506</v>
      </c>
      <c r="C52" s="427"/>
      <c r="D52" s="487" t="s">
        <v>507</v>
      </c>
      <c r="E52" s="487">
        <f>'Authorized Rev Req'!Q74</f>
        <v>154644.36811786867</v>
      </c>
      <c r="F52" s="410" t="s">
        <v>5</v>
      </c>
      <c r="G52" s="489">
        <f t="shared" si="15"/>
        <v>154644.36811786867</v>
      </c>
      <c r="H52" s="141">
        <v>0</v>
      </c>
      <c r="I52" s="141">
        <v>0</v>
      </c>
      <c r="J52" s="141">
        <v>0</v>
      </c>
      <c r="K52" s="488" t="s">
        <v>129</v>
      </c>
      <c r="L52" s="141"/>
      <c r="M52" s="141"/>
      <c r="N52" s="410"/>
      <c r="O52" s="141"/>
      <c r="P52" s="492"/>
      <c r="Q52" s="410"/>
      <c r="R52" s="410"/>
      <c r="S52" s="410"/>
    </row>
    <row r="53" spans="1:21">
      <c r="A53" s="410"/>
      <c r="B53" s="410" t="s">
        <v>498</v>
      </c>
      <c r="C53" s="427"/>
      <c r="D53" s="487" t="s">
        <v>485</v>
      </c>
      <c r="E53" s="494">
        <f>'Authorized Rev Req'!P79</f>
        <v>141576.85188405539</v>
      </c>
      <c r="F53" s="410" t="s">
        <v>5</v>
      </c>
      <c r="G53" s="141">
        <f t="shared" si="15"/>
        <v>141576.85188405539</v>
      </c>
      <c r="H53" s="141">
        <f>('[38]Final RO'!$G$26/1000)*1.01252</f>
        <v>48907.60308852794</v>
      </c>
      <c r="I53" s="141">
        <v>0</v>
      </c>
      <c r="J53" s="141">
        <v>0</v>
      </c>
      <c r="K53" s="488" t="s">
        <v>129</v>
      </c>
      <c r="L53" s="141"/>
      <c r="M53" s="141"/>
      <c r="N53" s="410"/>
      <c r="O53" s="141"/>
      <c r="P53" s="492"/>
      <c r="Q53" s="410"/>
      <c r="R53" s="410"/>
      <c r="S53" s="410"/>
    </row>
    <row r="54" spans="1:21">
      <c r="A54" s="410"/>
      <c r="B54" s="410" t="s">
        <v>498</v>
      </c>
      <c r="C54" s="427"/>
      <c r="D54" s="487" t="s">
        <v>485</v>
      </c>
      <c r="E54" s="494">
        <f>'Authorized Rev Req'!Q80</f>
        <v>68189.673891719649</v>
      </c>
      <c r="F54" s="410" t="s">
        <v>211</v>
      </c>
      <c r="G54" s="141">
        <f t="shared" si="15"/>
        <v>68189.673891719649</v>
      </c>
      <c r="H54" s="141">
        <f>('[38]Final RO'!$G$28/1000)*1.01252</f>
        <v>9402.2231234099199</v>
      </c>
      <c r="I54" s="141">
        <v>0</v>
      </c>
      <c r="J54" s="141">
        <v>0</v>
      </c>
      <c r="K54" s="488" t="s">
        <v>129</v>
      </c>
      <c r="L54" s="141"/>
      <c r="M54" s="141"/>
      <c r="N54" s="495"/>
      <c r="O54" s="141"/>
      <c r="P54" s="492"/>
      <c r="Q54" s="410"/>
      <c r="R54" s="410"/>
      <c r="S54" s="410"/>
    </row>
    <row r="55" spans="1:21">
      <c r="A55" s="410"/>
      <c r="B55" s="410" t="s">
        <v>554</v>
      </c>
      <c r="C55" s="427"/>
      <c r="D55" s="487" t="s">
        <v>556</v>
      </c>
      <c r="E55" s="496">
        <f>'Authorized Rev Req'!Q57</f>
        <v>-76060.257264391286</v>
      </c>
      <c r="F55" s="410" t="s">
        <v>309</v>
      </c>
      <c r="G55" s="134">
        <f>E55</f>
        <v>-76060.257264391286</v>
      </c>
      <c r="H55" s="141">
        <v>0</v>
      </c>
      <c r="I55" s="141">
        <v>0</v>
      </c>
      <c r="J55" s="141">
        <v>0</v>
      </c>
      <c r="K55" s="488" t="s">
        <v>129</v>
      </c>
      <c r="L55" s="141"/>
      <c r="M55" s="141"/>
      <c r="N55" s="427"/>
      <c r="O55" s="141"/>
      <c r="P55" s="492"/>
      <c r="Q55" s="410"/>
      <c r="R55" s="410"/>
      <c r="S55" s="410"/>
    </row>
    <row r="56" spans="1:21">
      <c r="A56" s="410"/>
      <c r="B56" s="410" t="s">
        <v>579</v>
      </c>
      <c r="C56" s="427"/>
      <c r="D56" s="487" t="s">
        <v>556</v>
      </c>
      <c r="E56" s="496">
        <f>'Authorized Rev Req'!Q58</f>
        <v>12431.124207946839</v>
      </c>
      <c r="F56" s="410" t="s">
        <v>309</v>
      </c>
      <c r="G56" s="134">
        <f>E56</f>
        <v>12431.124207946839</v>
      </c>
      <c r="H56" s="141">
        <v>0</v>
      </c>
      <c r="I56" s="141">
        <v>0</v>
      </c>
      <c r="J56" s="141">
        <v>0</v>
      </c>
      <c r="K56" s="488" t="s">
        <v>129</v>
      </c>
      <c r="L56" s="141"/>
      <c r="M56" s="141"/>
      <c r="N56" s="427"/>
      <c r="O56" s="141"/>
      <c r="P56" s="492"/>
      <c r="Q56" s="410"/>
      <c r="R56" s="410"/>
      <c r="S56" s="410"/>
    </row>
    <row r="57" spans="1:21" ht="14.45" customHeight="1">
      <c r="A57" s="410"/>
      <c r="B57" s="410"/>
      <c r="C57" s="427"/>
      <c r="D57" s="415"/>
      <c r="E57" s="496"/>
      <c r="F57" s="427"/>
      <c r="G57" s="491"/>
      <c r="H57" s="141"/>
      <c r="I57" s="141"/>
      <c r="J57" s="141"/>
      <c r="K57" s="488"/>
      <c r="L57" s="141"/>
      <c r="M57" s="141"/>
      <c r="N57" s="427"/>
      <c r="O57" s="141"/>
      <c r="P57" s="492"/>
      <c r="Q57" s="410"/>
      <c r="R57" s="410"/>
      <c r="S57" s="410"/>
    </row>
    <row r="58" spans="1:21">
      <c r="A58" s="410"/>
      <c r="B58" s="410"/>
      <c r="C58" s="410"/>
      <c r="D58" s="410"/>
      <c r="E58" s="497"/>
      <c r="F58" s="410"/>
      <c r="G58" s="410"/>
      <c r="H58" s="141"/>
      <c r="I58" s="141"/>
      <c r="J58" s="410"/>
      <c r="K58" s="488"/>
      <c r="L58" s="141"/>
      <c r="M58" s="141"/>
      <c r="N58" s="410"/>
      <c r="O58" s="141"/>
      <c r="P58" s="492"/>
      <c r="Q58" s="410"/>
      <c r="R58" s="410"/>
      <c r="S58" s="410"/>
    </row>
    <row r="59" spans="1:21">
      <c r="A59" s="410"/>
      <c r="B59" s="410"/>
      <c r="C59" s="410"/>
      <c r="D59" s="427"/>
      <c r="E59" s="487"/>
      <c r="F59" s="410"/>
      <c r="G59" s="141"/>
      <c r="H59" s="141"/>
      <c r="I59" s="141"/>
      <c r="J59" s="141"/>
      <c r="K59" s="488"/>
      <c r="L59" s="141"/>
      <c r="M59" s="141"/>
      <c r="N59" s="410"/>
      <c r="O59" s="141"/>
      <c r="P59" s="492"/>
      <c r="Q59" s="410"/>
      <c r="R59" s="410"/>
      <c r="S59" s="410"/>
    </row>
    <row r="60" spans="1:21">
      <c r="A60" s="410"/>
      <c r="B60" s="498" t="s">
        <v>7</v>
      </c>
      <c r="C60" s="498"/>
      <c r="D60" s="410"/>
      <c r="E60" s="427"/>
      <c r="F60" s="410"/>
      <c r="G60" s="123"/>
      <c r="H60" s="123"/>
      <c r="I60" s="141"/>
      <c r="J60" s="141"/>
      <c r="K60" s="410"/>
      <c r="L60" s="410"/>
      <c r="M60" s="410"/>
      <c r="N60" s="410"/>
      <c r="O60" s="410"/>
      <c r="P60" s="410"/>
      <c r="Q60" s="410"/>
      <c r="R60" s="410"/>
      <c r="S60" s="410"/>
    </row>
    <row r="61" spans="1:21">
      <c r="A61" s="410"/>
      <c r="B61" s="410" t="s">
        <v>275</v>
      </c>
      <c r="C61" s="498"/>
      <c r="D61" s="487" t="s">
        <v>437</v>
      </c>
      <c r="E61" s="487">
        <f>'Authorized Rev Req'!Q84</f>
        <v>-721064.79799999995</v>
      </c>
      <c r="F61" s="410" t="s">
        <v>133</v>
      </c>
      <c r="G61" s="141">
        <f t="shared" ref="G61:G66" si="16">E61</f>
        <v>-721064.79799999995</v>
      </c>
      <c r="H61" s="141">
        <f t="shared" ref="H61:I63" si="17">G61</f>
        <v>-721064.79799999995</v>
      </c>
      <c r="I61" s="141">
        <f t="shared" si="17"/>
        <v>-721064.79799999995</v>
      </c>
      <c r="J61" s="141">
        <f>I61</f>
        <v>-721064.79799999995</v>
      </c>
      <c r="K61" s="488" t="s">
        <v>130</v>
      </c>
      <c r="L61" s="410"/>
      <c r="M61" s="410"/>
      <c r="N61" s="410"/>
      <c r="O61" s="410"/>
      <c r="P61" s="410"/>
      <c r="Q61" s="410"/>
      <c r="R61" s="410"/>
      <c r="S61" s="410"/>
      <c r="T61" s="231"/>
      <c r="U61" s="231"/>
    </row>
    <row r="62" spans="1:21">
      <c r="A62" s="410"/>
      <c r="B62" s="410" t="s">
        <v>276</v>
      </c>
      <c r="C62" s="410"/>
      <c r="D62" s="487" t="s">
        <v>437</v>
      </c>
      <c r="E62" s="487">
        <f>'Authorized Rev Req'!Q114</f>
        <v>35334.052496252858</v>
      </c>
      <c r="F62" s="410" t="s">
        <v>15</v>
      </c>
      <c r="G62" s="141">
        <f t="shared" si="16"/>
        <v>35334.052496252858</v>
      </c>
      <c r="H62" s="141">
        <f t="shared" si="17"/>
        <v>35334.052496252858</v>
      </c>
      <c r="I62" s="141">
        <f t="shared" si="17"/>
        <v>35334.052496252858</v>
      </c>
      <c r="J62" s="141">
        <f t="shared" ref="J62:J73" si="18">I62</f>
        <v>35334.052496252858</v>
      </c>
      <c r="K62" s="488" t="s">
        <v>130</v>
      </c>
      <c r="L62" s="410"/>
      <c r="M62" s="410"/>
      <c r="N62" s="410"/>
      <c r="O62" s="410"/>
      <c r="P62" s="410"/>
      <c r="Q62" s="410"/>
      <c r="R62" s="410"/>
      <c r="S62" s="417"/>
      <c r="T62" s="133"/>
      <c r="U62" s="134"/>
    </row>
    <row r="63" spans="1:21">
      <c r="A63" s="410"/>
      <c r="B63" s="410" t="s">
        <v>77</v>
      </c>
      <c r="C63" s="498"/>
      <c r="D63" s="487" t="s">
        <v>426</v>
      </c>
      <c r="E63" s="487">
        <f>'Authorized Rev Req'!Q87</f>
        <v>61836.066753452789</v>
      </c>
      <c r="F63" s="410" t="s">
        <v>5</v>
      </c>
      <c r="G63" s="141">
        <f t="shared" si="16"/>
        <v>61836.066753452789</v>
      </c>
      <c r="H63" s="141">
        <f t="shared" si="17"/>
        <v>61836.066753452789</v>
      </c>
      <c r="I63" s="141">
        <f t="shared" si="17"/>
        <v>61836.066753452789</v>
      </c>
      <c r="J63" s="141">
        <f t="shared" si="18"/>
        <v>61836.066753452789</v>
      </c>
      <c r="K63" s="488" t="s">
        <v>130</v>
      </c>
      <c r="L63" s="410"/>
      <c r="M63" s="410"/>
      <c r="N63" s="410"/>
      <c r="O63" s="410"/>
      <c r="P63" s="410"/>
      <c r="Q63" s="410"/>
      <c r="R63" s="410"/>
      <c r="S63" s="410"/>
      <c r="T63" s="231"/>
      <c r="U63" s="231"/>
    </row>
    <row r="64" spans="1:21">
      <c r="A64" s="410"/>
      <c r="B64" s="410" t="s">
        <v>98</v>
      </c>
      <c r="C64" s="498"/>
      <c r="D64" s="487" t="str">
        <f>'Authorized Rev Req'!C107</f>
        <v>D.23-06-055/ AL 7047-E</v>
      </c>
      <c r="E64" s="487">
        <f>'Authorized Rev Req'!Q107</f>
        <v>120736.87385986045</v>
      </c>
      <c r="F64" s="410" t="s">
        <v>15</v>
      </c>
      <c r="G64" s="141">
        <f t="shared" si="16"/>
        <v>120736.87385986045</v>
      </c>
      <c r="H64" s="141">
        <f t="shared" ref="H64:I66" si="19">G64</f>
        <v>120736.87385986045</v>
      </c>
      <c r="I64" s="141">
        <f t="shared" si="19"/>
        <v>120736.87385986045</v>
      </c>
      <c r="J64" s="141">
        <f t="shared" si="18"/>
        <v>120736.87385986045</v>
      </c>
      <c r="K64" s="488" t="s">
        <v>130</v>
      </c>
      <c r="L64" s="410"/>
      <c r="M64" s="410"/>
      <c r="N64" s="410"/>
      <c r="O64" s="410"/>
      <c r="P64" s="410"/>
      <c r="Q64" s="410"/>
      <c r="R64" s="410"/>
      <c r="S64" s="410"/>
      <c r="T64" s="133"/>
      <c r="U64" s="134"/>
    </row>
    <row r="65" spans="1:21">
      <c r="A65" s="410"/>
      <c r="B65" s="410" t="s">
        <v>97</v>
      </c>
      <c r="C65" s="498"/>
      <c r="D65" s="487" t="str">
        <f>'Authorized Rev Req'!C108</f>
        <v>D.23-06-055/ AL 7047-E</v>
      </c>
      <c r="E65" s="487">
        <f>'Authorized Rev Req'!Q108</f>
        <v>80748.492843931701</v>
      </c>
      <c r="F65" s="410" t="s">
        <v>15</v>
      </c>
      <c r="G65" s="141">
        <f>E65</f>
        <v>80748.492843931701</v>
      </c>
      <c r="H65" s="141">
        <f>('[39]Cost Recovery Tables'!F16+'[39]Cost Recovery Tables'!G53)/1000-I64</f>
        <v>70907.132432579252</v>
      </c>
      <c r="I65" s="141">
        <f>('[39]Cost Recovery Tables'!F16+'[39]Cost Recovery Tables'!G53)/1000-I64</f>
        <v>70907.132432579252</v>
      </c>
      <c r="J65" s="141">
        <f t="shared" si="18"/>
        <v>70907.132432579252</v>
      </c>
      <c r="K65" s="488" t="s">
        <v>130</v>
      </c>
      <c r="L65" s="410"/>
      <c r="M65" s="410"/>
      <c r="N65" s="410"/>
      <c r="O65" s="410"/>
      <c r="P65" s="410"/>
      <c r="Q65" s="410"/>
      <c r="R65" s="410"/>
      <c r="S65" s="417"/>
      <c r="T65" s="133"/>
      <c r="U65" s="134"/>
    </row>
    <row r="66" spans="1:21">
      <c r="A66" s="410"/>
      <c r="B66" s="410" t="s">
        <v>95</v>
      </c>
      <c r="C66" s="410"/>
      <c r="D66" s="487" t="s">
        <v>436</v>
      </c>
      <c r="E66" s="487">
        <f>'Authorized Rev Req'!Q92</f>
        <v>199909.92375999998</v>
      </c>
      <c r="F66" s="410" t="s">
        <v>5</v>
      </c>
      <c r="G66" s="141">
        <f t="shared" si="16"/>
        <v>199909.92375999998</v>
      </c>
      <c r="H66" s="141">
        <f t="shared" si="19"/>
        <v>199909.92375999998</v>
      </c>
      <c r="I66" s="141">
        <f t="shared" si="19"/>
        <v>199909.92375999998</v>
      </c>
      <c r="J66" s="141">
        <f t="shared" si="18"/>
        <v>199909.92375999998</v>
      </c>
      <c r="K66" s="488" t="s">
        <v>130</v>
      </c>
      <c r="L66" s="410"/>
      <c r="M66" s="410"/>
      <c r="N66" s="410"/>
      <c r="O66" s="410"/>
      <c r="P66" s="410"/>
      <c r="Q66" s="410"/>
      <c r="R66" s="410"/>
      <c r="S66" s="410"/>
      <c r="T66" s="133"/>
      <c r="U66" s="134"/>
    </row>
    <row r="67" spans="1:21">
      <c r="A67" s="410"/>
      <c r="B67" s="410" t="s">
        <v>229</v>
      </c>
      <c r="C67" s="410"/>
      <c r="D67" s="487" t="str">
        <f>'Authorized Rev Req'!C89</f>
        <v>D.18-05-040, D.19-11-017, D.19-09-006, D.20-12-029, D.22-08-024</v>
      </c>
      <c r="E67" s="487">
        <f>'Authorized Rev Req'!Q89</f>
        <v>34990.182999999997</v>
      </c>
      <c r="F67" s="410" t="s">
        <v>5</v>
      </c>
      <c r="G67" s="141">
        <f>E67</f>
        <v>34990.182999999997</v>
      </c>
      <c r="H67" s="141">
        <f>'[40]Alternative Fuel Vehicle'!H4*1000</f>
        <v>24700</v>
      </c>
      <c r="I67" s="141">
        <f>'[40]Alternative Fuel Vehicle'!I4*1000</f>
        <v>23900</v>
      </c>
      <c r="J67" s="141">
        <f>'[40]Alternative Fuel Vehicle'!I4*1000</f>
        <v>23900</v>
      </c>
      <c r="K67" s="488" t="s">
        <v>130</v>
      </c>
      <c r="L67" s="410"/>
      <c r="M67" s="410"/>
      <c r="N67" s="410"/>
      <c r="O67" s="410"/>
      <c r="P67" s="410"/>
      <c r="Q67" s="410"/>
      <c r="R67" s="410"/>
      <c r="S67" s="410"/>
      <c r="T67" s="133"/>
      <c r="U67" s="134"/>
    </row>
    <row r="68" spans="1:21">
      <c r="A68" s="410"/>
      <c r="B68" s="410" t="s">
        <v>601</v>
      </c>
      <c r="C68" s="410"/>
      <c r="D68" s="410" t="s">
        <v>607</v>
      </c>
      <c r="E68" s="487">
        <v>0</v>
      </c>
      <c r="F68" s="410" t="s">
        <v>5</v>
      </c>
      <c r="G68" s="141">
        <v>0</v>
      </c>
      <c r="H68" s="141">
        <f>'[41]2023 GRC Rolling RRQ'!$B$58</f>
        <v>15.366399999999999</v>
      </c>
      <c r="I68" s="141">
        <v>0</v>
      </c>
      <c r="J68" s="141">
        <v>0</v>
      </c>
      <c r="K68" s="488" t="s">
        <v>129</v>
      </c>
      <c r="L68" s="410"/>
      <c r="M68" s="410"/>
      <c r="N68" s="410"/>
      <c r="O68" s="410"/>
      <c r="P68" s="410"/>
      <c r="Q68" s="410"/>
      <c r="R68" s="410"/>
      <c r="S68" s="410"/>
      <c r="T68" s="133"/>
      <c r="U68" s="134"/>
    </row>
    <row r="69" spans="1:21">
      <c r="A69" s="410"/>
      <c r="B69" s="410" t="s">
        <v>601</v>
      </c>
      <c r="C69" s="410"/>
      <c r="D69" s="410" t="s">
        <v>607</v>
      </c>
      <c r="E69" s="487">
        <v>0</v>
      </c>
      <c r="F69" s="410" t="s">
        <v>3</v>
      </c>
      <c r="G69" s="141">
        <v>0</v>
      </c>
      <c r="H69" s="141">
        <f>'[41]2023 GRC Rolling RRQ'!$D$58</f>
        <v>-8.3496000000000006</v>
      </c>
      <c r="I69" s="141">
        <v>0</v>
      </c>
      <c r="J69" s="141">
        <v>0</v>
      </c>
      <c r="K69" s="488" t="s">
        <v>129</v>
      </c>
      <c r="L69" s="410"/>
      <c r="M69" s="410"/>
      <c r="N69" s="410"/>
      <c r="O69" s="410"/>
      <c r="P69" s="410"/>
      <c r="Q69" s="410"/>
      <c r="R69" s="410"/>
      <c r="S69" s="410"/>
      <c r="T69" s="133"/>
      <c r="U69" s="134"/>
    </row>
    <row r="70" spans="1:21">
      <c r="A70" s="410"/>
      <c r="B70" s="410" t="s">
        <v>601</v>
      </c>
      <c r="C70" s="410"/>
      <c r="D70" s="410" t="s">
        <v>607</v>
      </c>
      <c r="E70" s="487">
        <v>0</v>
      </c>
      <c r="F70" s="410" t="s">
        <v>10</v>
      </c>
      <c r="G70" s="141">
        <v>0</v>
      </c>
      <c r="H70" s="141">
        <v>-7</v>
      </c>
      <c r="I70" s="141">
        <v>0</v>
      </c>
      <c r="J70" s="141">
        <v>0</v>
      </c>
      <c r="K70" s="488" t="s">
        <v>129</v>
      </c>
      <c r="L70" s="410"/>
      <c r="M70" s="410"/>
      <c r="N70" s="410"/>
      <c r="O70" s="410"/>
      <c r="P70" s="410"/>
      <c r="Q70" s="410"/>
      <c r="R70" s="410"/>
      <c r="S70" s="410"/>
      <c r="T70" s="133"/>
      <c r="U70" s="134"/>
    </row>
    <row r="71" spans="1:21">
      <c r="A71" s="410"/>
      <c r="B71" s="410"/>
      <c r="C71" s="410"/>
      <c r="D71" s="487"/>
      <c r="E71" s="487"/>
      <c r="F71" s="410"/>
      <c r="G71" s="141"/>
      <c r="H71" s="141"/>
      <c r="I71" s="141"/>
      <c r="J71" s="141">
        <f t="shared" si="18"/>
        <v>0</v>
      </c>
      <c r="K71" s="488"/>
      <c r="L71" s="410"/>
      <c r="M71" s="410"/>
      <c r="N71" s="410"/>
      <c r="O71" s="410"/>
      <c r="P71" s="410"/>
      <c r="Q71" s="410"/>
      <c r="R71" s="410"/>
      <c r="S71" s="410"/>
      <c r="T71" s="76"/>
      <c r="U71" s="76"/>
    </row>
    <row r="72" spans="1:21">
      <c r="A72" s="410"/>
      <c r="B72" s="410" t="s">
        <v>96</v>
      </c>
      <c r="C72" s="410"/>
      <c r="D72" s="487" t="str">
        <f>'Authorized Rev Req'!C105</f>
        <v>D.21-06-015</v>
      </c>
      <c r="E72" s="487">
        <f>'Authorized Rev Req'!Q105</f>
        <v>90694.046000000002</v>
      </c>
      <c r="F72" s="410" t="s">
        <v>15</v>
      </c>
      <c r="G72" s="141">
        <f>E72</f>
        <v>90694.046000000002</v>
      </c>
      <c r="H72" s="141">
        <f>'[42]Inputs Current'!$W$94/1000</f>
        <v>92710</v>
      </c>
      <c r="I72" s="141">
        <f t="shared" ref="I72" si="20">H72</f>
        <v>92710</v>
      </c>
      <c r="J72" s="141">
        <f t="shared" si="18"/>
        <v>92710</v>
      </c>
      <c r="K72" s="488" t="s">
        <v>130</v>
      </c>
      <c r="L72" s="410"/>
      <c r="M72" s="410"/>
      <c r="N72" s="410"/>
      <c r="O72" s="410"/>
      <c r="P72" s="410"/>
      <c r="Q72" s="410"/>
      <c r="R72" s="410"/>
      <c r="S72" s="410"/>
    </row>
    <row r="73" spans="1:21">
      <c r="A73" s="410"/>
      <c r="B73" s="410" t="s">
        <v>427</v>
      </c>
      <c r="C73" s="410"/>
      <c r="D73" s="487" t="str">
        <f>'Authorized Rev Req'!C106</f>
        <v>D.21-06-015</v>
      </c>
      <c r="E73" s="487">
        <f>'Authorized Rev Req'!Q106</f>
        <v>-8000</v>
      </c>
      <c r="F73" s="410" t="s">
        <v>15</v>
      </c>
      <c r="G73" s="141">
        <f>E73</f>
        <v>-8000</v>
      </c>
      <c r="H73" s="141">
        <v>0</v>
      </c>
      <c r="I73" s="141">
        <v>0</v>
      </c>
      <c r="J73" s="141">
        <f t="shared" si="18"/>
        <v>0</v>
      </c>
      <c r="K73" s="488" t="s">
        <v>129</v>
      </c>
      <c r="L73" s="410"/>
      <c r="M73" s="410"/>
      <c r="N73" s="410"/>
      <c r="O73" s="410"/>
      <c r="P73" s="410"/>
      <c r="Q73" s="410"/>
      <c r="R73" s="410"/>
      <c r="S73" s="410"/>
    </row>
    <row r="74" spans="1:21">
      <c r="A74" s="410"/>
      <c r="B74" s="410" t="s">
        <v>76</v>
      </c>
      <c r="C74" s="410"/>
      <c r="D74" s="487" t="str">
        <f>'Authorized Rev Req'!C101</f>
        <v>D.21-06-015</v>
      </c>
      <c r="E74" s="487">
        <f>'Authorized Rev Req'!Q101</f>
        <v>11555.36</v>
      </c>
      <c r="F74" s="410" t="s">
        <v>15</v>
      </c>
      <c r="G74" s="141">
        <f>E74</f>
        <v>11555.36</v>
      </c>
      <c r="H74" s="141">
        <f>'[43]CARE Admin'!$H$4*1000</f>
        <v>11830.16</v>
      </c>
      <c r="I74" s="141">
        <f>'[43]CARE Admin'!$I$4*1000</f>
        <v>11830.16</v>
      </c>
      <c r="J74" s="141">
        <f>'[43]CARE Admin'!$I$4*1000</f>
        <v>11830.16</v>
      </c>
      <c r="K74" s="488" t="s">
        <v>130</v>
      </c>
      <c r="L74" s="410"/>
      <c r="M74" s="417"/>
      <c r="N74" s="410"/>
      <c r="O74" s="410"/>
      <c r="P74" s="410"/>
      <c r="Q74" s="410"/>
      <c r="R74" s="410"/>
      <c r="S74" s="410"/>
    </row>
    <row r="75" spans="1:21">
      <c r="A75" s="410"/>
      <c r="B75" s="410" t="s">
        <v>78</v>
      </c>
      <c r="C75" s="410"/>
      <c r="D75" s="487" t="str">
        <f>'Authorized Rev Req'!C103</f>
        <v>D.20-08-042</v>
      </c>
      <c r="E75" s="487">
        <f>'Authorized Rev Req'!Q103</f>
        <v>93845.416200000007</v>
      </c>
      <c r="F75" s="410" t="s">
        <v>15</v>
      </c>
      <c r="G75" s="141">
        <f t="shared" ref="G75:G78" si="21">E75</f>
        <v>93845.416200000007</v>
      </c>
      <c r="H75" s="141">
        <f>[43]EPIC!$H$4*1000</f>
        <v>74990.000000000015</v>
      </c>
      <c r="I75" s="141">
        <f>[43]EPIC!$I$4*1000</f>
        <v>74990.000000000015</v>
      </c>
      <c r="J75" s="141">
        <f>[43]EPIC!$I$4*1000</f>
        <v>74990.000000000015</v>
      </c>
      <c r="K75" s="488" t="s">
        <v>130</v>
      </c>
      <c r="L75" s="410"/>
      <c r="M75" s="410"/>
      <c r="N75" s="410"/>
      <c r="O75" s="410"/>
      <c r="P75" s="410"/>
      <c r="Q75" s="410"/>
      <c r="R75" s="410"/>
      <c r="S75" s="410"/>
    </row>
    <row r="76" spans="1:21">
      <c r="A76" s="410"/>
      <c r="B76" s="410" t="s">
        <v>291</v>
      </c>
      <c r="C76" s="410"/>
      <c r="D76" s="487" t="s">
        <v>437</v>
      </c>
      <c r="E76" s="178">
        <f>'Authorized Rev Req'!Q119</f>
        <v>3567.3432714293558</v>
      </c>
      <c r="F76" s="410" t="s">
        <v>15</v>
      </c>
      <c r="G76" s="141">
        <f t="shared" si="21"/>
        <v>3567.3432714293558</v>
      </c>
      <c r="H76" s="141">
        <f t="shared" ref="H76:J77" si="22">G76</f>
        <v>3567.3432714293558</v>
      </c>
      <c r="I76" s="141">
        <f t="shared" si="22"/>
        <v>3567.3432714293558</v>
      </c>
      <c r="J76" s="141">
        <f t="shared" si="22"/>
        <v>3567.3432714293558</v>
      </c>
      <c r="K76" s="488" t="s">
        <v>130</v>
      </c>
      <c r="L76" s="141"/>
      <c r="M76" s="141"/>
      <c r="N76" s="410"/>
      <c r="O76" s="141"/>
      <c r="P76" s="492"/>
      <c r="Q76" s="410"/>
      <c r="R76" s="410"/>
      <c r="S76" s="410"/>
    </row>
    <row r="77" spans="1:21">
      <c r="A77" s="410"/>
      <c r="B77" s="410" t="s">
        <v>293</v>
      </c>
      <c r="C77" s="410"/>
      <c r="D77" s="487" t="s">
        <v>437</v>
      </c>
      <c r="E77" s="178">
        <f>'Authorized Rev Req'!Q121</f>
        <v>-1476.3266710935602</v>
      </c>
      <c r="F77" s="410" t="s">
        <v>15</v>
      </c>
      <c r="G77" s="141">
        <f t="shared" si="21"/>
        <v>-1476.3266710935602</v>
      </c>
      <c r="H77" s="141">
        <f t="shared" si="22"/>
        <v>-1476.3266710935602</v>
      </c>
      <c r="I77" s="141">
        <f t="shared" si="22"/>
        <v>-1476.3266710935602</v>
      </c>
      <c r="J77" s="141">
        <f t="shared" si="22"/>
        <v>-1476.3266710935602</v>
      </c>
      <c r="K77" s="488" t="s">
        <v>130</v>
      </c>
      <c r="L77" s="141"/>
      <c r="M77" s="141"/>
      <c r="N77" s="410"/>
      <c r="O77" s="141"/>
      <c r="P77" s="492"/>
      <c r="Q77" s="410"/>
      <c r="R77" s="410"/>
      <c r="S77" s="410"/>
    </row>
    <row r="78" spans="1:21">
      <c r="A78" s="410"/>
      <c r="B78" s="410" t="s">
        <v>294</v>
      </c>
      <c r="C78" s="410"/>
      <c r="D78" s="487" t="s">
        <v>437</v>
      </c>
      <c r="E78" s="178">
        <f>'Authorized Rev Req'!Q123</f>
        <v>16260.33661</v>
      </c>
      <c r="F78" s="410" t="s">
        <v>15</v>
      </c>
      <c r="G78" s="141">
        <f t="shared" si="21"/>
        <v>16260.33661</v>
      </c>
      <c r="H78" s="141">
        <f>G78</f>
        <v>16260.33661</v>
      </c>
      <c r="I78" s="141">
        <v>0</v>
      </c>
      <c r="J78" s="141">
        <v>0</v>
      </c>
      <c r="K78" s="488" t="s">
        <v>130</v>
      </c>
      <c r="L78" s="141"/>
      <c r="M78" s="141"/>
      <c r="N78" s="410"/>
      <c r="O78" s="141"/>
      <c r="P78" s="492"/>
      <c r="Q78" s="410"/>
      <c r="R78" s="410"/>
      <c r="S78" s="410"/>
    </row>
    <row r="79" spans="1:21">
      <c r="A79" s="410"/>
      <c r="B79" s="410"/>
      <c r="C79" s="410"/>
      <c r="D79" s="415"/>
      <c r="E79" s="178"/>
      <c r="F79" s="410"/>
      <c r="G79" s="141"/>
      <c r="H79" s="170"/>
      <c r="I79" s="141"/>
      <c r="J79" s="141"/>
      <c r="K79" s="488" t="s">
        <v>130</v>
      </c>
      <c r="L79" s="141"/>
      <c r="M79" s="141"/>
      <c r="N79" s="410"/>
      <c r="O79" s="141"/>
      <c r="P79" s="492"/>
      <c r="Q79" s="410"/>
      <c r="R79" s="410"/>
      <c r="S79" s="410"/>
    </row>
    <row r="80" spans="1:21">
      <c r="A80" s="410"/>
      <c r="B80" s="415" t="s">
        <v>326</v>
      </c>
      <c r="C80" s="410"/>
      <c r="D80" s="410" t="s">
        <v>429</v>
      </c>
      <c r="E80" s="493">
        <f>'Authorized Rev Req'!Q110</f>
        <v>7223.7226880000017</v>
      </c>
      <c r="F80" s="410" t="s">
        <v>15</v>
      </c>
      <c r="G80" s="176">
        <f>E80</f>
        <v>7223.7226880000017</v>
      </c>
      <c r="H80" s="141">
        <f>G80</f>
        <v>7223.7226880000017</v>
      </c>
      <c r="I80" s="141">
        <v>0</v>
      </c>
      <c r="J80" s="141">
        <v>0</v>
      </c>
      <c r="K80" s="488" t="s">
        <v>130</v>
      </c>
      <c r="L80" s="141"/>
      <c r="M80" s="141"/>
      <c r="N80" s="141"/>
      <c r="O80" s="141"/>
      <c r="P80" s="492"/>
      <c r="Q80" s="410"/>
      <c r="R80" s="410"/>
      <c r="S80" s="410"/>
    </row>
    <row r="81" spans="1:19">
      <c r="A81" s="410"/>
      <c r="B81" s="410" t="s">
        <v>480</v>
      </c>
      <c r="C81" s="410"/>
      <c r="D81" s="410" t="s">
        <v>529</v>
      </c>
      <c r="E81" s="487">
        <f>'Authorized Rev Req'!Q127</f>
        <v>365364.52039999055</v>
      </c>
      <c r="F81" s="410" t="s">
        <v>15</v>
      </c>
      <c r="G81" s="244">
        <f>E81</f>
        <v>365364.52039999055</v>
      </c>
      <c r="H81" s="141">
        <f>G81</f>
        <v>365364.52039999055</v>
      </c>
      <c r="I81" s="141">
        <f t="shared" ref="I81:J81" si="23">H81</f>
        <v>365364.52039999055</v>
      </c>
      <c r="J81" s="141">
        <f t="shared" si="23"/>
        <v>365364.52039999055</v>
      </c>
      <c r="K81" s="488" t="s">
        <v>129</v>
      </c>
      <c r="L81" s="141"/>
      <c r="M81" s="141"/>
      <c r="N81" s="495"/>
      <c r="O81" s="141"/>
      <c r="P81" s="492"/>
      <c r="Q81" s="410"/>
      <c r="R81" s="410"/>
      <c r="S81" s="410"/>
    </row>
    <row r="82" spans="1:19">
      <c r="A82" s="410"/>
      <c r="B82" s="410" t="s">
        <v>551</v>
      </c>
      <c r="C82" s="410"/>
      <c r="D82" s="415" t="s">
        <v>561</v>
      </c>
      <c r="E82" s="487">
        <f>'Authorized Rev Req'!Q78</f>
        <v>482.26226348</v>
      </c>
      <c r="F82" s="410" t="s">
        <v>309</v>
      </c>
      <c r="G82" s="244">
        <f>E82</f>
        <v>482.26226348</v>
      </c>
      <c r="H82" s="141">
        <v>0</v>
      </c>
      <c r="I82" s="141">
        <v>0</v>
      </c>
      <c r="J82" s="141">
        <v>0</v>
      </c>
      <c r="K82" s="488" t="s">
        <v>129</v>
      </c>
      <c r="L82" s="410"/>
      <c r="M82" s="410"/>
      <c r="N82" s="410"/>
      <c r="O82" s="410"/>
      <c r="P82" s="410"/>
      <c r="Q82" s="410"/>
      <c r="R82" s="410"/>
      <c r="S82" s="410"/>
    </row>
    <row r="83" spans="1:19">
      <c r="A83" s="410"/>
      <c r="B83" s="415" t="s">
        <v>553</v>
      </c>
      <c r="C83" s="410"/>
      <c r="D83" s="410" t="s">
        <v>563</v>
      </c>
      <c r="E83" s="487">
        <f>'Authorized Rev Req'!Q128</f>
        <v>-22374.489000000001</v>
      </c>
      <c r="F83" s="410" t="s">
        <v>15</v>
      </c>
      <c r="G83" s="244">
        <f>E83</f>
        <v>-22374.489000000001</v>
      </c>
      <c r="H83" s="141">
        <v>0</v>
      </c>
      <c r="I83" s="141">
        <v>0</v>
      </c>
      <c r="J83" s="141">
        <v>0</v>
      </c>
      <c r="K83" s="488" t="s">
        <v>129</v>
      </c>
      <c r="L83" s="410"/>
      <c r="M83" s="410"/>
      <c r="N83" s="410"/>
      <c r="O83" s="410"/>
      <c r="P83" s="410"/>
      <c r="Q83" s="410"/>
      <c r="R83" s="410"/>
      <c r="S83" s="410"/>
    </row>
    <row r="84" spans="1:19">
      <c r="A84" s="410"/>
      <c r="B84" s="415" t="s">
        <v>552</v>
      </c>
      <c r="C84" s="410"/>
      <c r="D84" s="410" t="s">
        <v>564</v>
      </c>
      <c r="E84" s="487">
        <f>'Authorized Rev Req'!Q129</f>
        <v>-30507.544526242891</v>
      </c>
      <c r="F84" s="410" t="s">
        <v>15</v>
      </c>
      <c r="G84" s="244">
        <f>E84</f>
        <v>-30507.544526242891</v>
      </c>
      <c r="H84" s="141">
        <v>0</v>
      </c>
      <c r="I84" s="141">
        <v>0</v>
      </c>
      <c r="J84" s="141">
        <v>0</v>
      </c>
      <c r="K84" s="488" t="s">
        <v>129</v>
      </c>
      <c r="L84" s="410"/>
      <c r="M84" s="410"/>
      <c r="N84" s="410"/>
      <c r="O84" s="410"/>
      <c r="P84" s="410"/>
      <c r="Q84" s="410"/>
      <c r="R84" s="410"/>
      <c r="S84" s="410"/>
    </row>
    <row r="85" spans="1:19">
      <c r="A85" s="410"/>
      <c r="B85" s="417"/>
      <c r="C85" s="410"/>
      <c r="D85" s="410"/>
      <c r="E85" s="179"/>
      <c r="F85" s="410"/>
      <c r="G85" s="123"/>
      <c r="H85" s="123"/>
      <c r="I85" s="141"/>
      <c r="J85" s="141"/>
      <c r="K85" s="488"/>
      <c r="L85" s="410"/>
      <c r="M85" s="410"/>
      <c r="N85" s="410"/>
      <c r="O85" s="410"/>
      <c r="P85" s="410"/>
      <c r="Q85" s="410"/>
      <c r="R85" s="410"/>
      <c r="S85" s="410"/>
    </row>
    <row r="86" spans="1:19">
      <c r="A86" s="410"/>
      <c r="B86" s="499" t="s">
        <v>215</v>
      </c>
      <c r="C86" s="410"/>
      <c r="D86" s="410"/>
      <c r="E86" s="179"/>
      <c r="F86" s="410"/>
      <c r="G86" s="123"/>
      <c r="H86" s="123"/>
      <c r="I86" s="141"/>
      <c r="J86" s="141"/>
      <c r="K86" s="488"/>
      <c r="L86" s="410"/>
      <c r="M86" s="410"/>
      <c r="N86" s="410"/>
      <c r="O86" s="410"/>
      <c r="P86" s="410"/>
      <c r="Q86" s="410"/>
      <c r="R86" s="410"/>
      <c r="S86" s="410"/>
    </row>
    <row r="87" spans="1:19">
      <c r="A87" s="410"/>
      <c r="B87" s="417" t="s">
        <v>3</v>
      </c>
      <c r="C87" s="410"/>
      <c r="D87" s="415" t="s">
        <v>337</v>
      </c>
      <c r="E87" s="487">
        <f>SUMIFS('Authorized Rev Req'!$Q:$Q,'Authorized Rev Req'!$R:$R,F87,'Authorized Rev Req'!$S:$S,"Y")</f>
        <v>0</v>
      </c>
      <c r="F87" s="410" t="s">
        <v>3</v>
      </c>
      <c r="G87" s="489">
        <f t="shared" ref="G87" si="24">E87</f>
        <v>0</v>
      </c>
      <c r="H87" s="488"/>
      <c r="I87" s="141"/>
      <c r="J87" s="141"/>
      <c r="K87" s="488" t="s">
        <v>130</v>
      </c>
      <c r="L87" s="410"/>
      <c r="M87" s="410"/>
      <c r="N87" s="410"/>
      <c r="O87" s="410"/>
      <c r="P87" s="410"/>
      <c r="Q87" s="410"/>
      <c r="R87" s="410"/>
      <c r="S87" s="410"/>
    </row>
    <row r="88" spans="1:19">
      <c r="A88" s="410"/>
      <c r="B88" s="417" t="s">
        <v>5</v>
      </c>
      <c r="C88" s="410"/>
      <c r="D88" s="415" t="s">
        <v>419</v>
      </c>
      <c r="E88" s="487">
        <f>SUMIFS('Authorized Rev Req'!$Q:$Q,'Authorized Rev Req'!$R:$R,F88,'Authorized Rev Req'!$S:$S,"Y")</f>
        <v>1504479.5455867636</v>
      </c>
      <c r="F88" s="417" t="s">
        <v>5</v>
      </c>
      <c r="G88" s="488">
        <f>E88</f>
        <v>1504479.5455867636</v>
      </c>
      <c r="H88" s="489">
        <v>0</v>
      </c>
      <c r="I88" s="141">
        <v>0</v>
      </c>
      <c r="J88" s="141">
        <v>0</v>
      </c>
      <c r="K88" s="488" t="s">
        <v>130</v>
      </c>
      <c r="L88" s="410"/>
      <c r="M88" s="410"/>
      <c r="N88" s="417"/>
      <c r="O88" s="410"/>
      <c r="P88" s="410"/>
      <c r="Q88" s="410"/>
      <c r="R88" s="410"/>
      <c r="S88" s="410"/>
    </row>
    <row r="89" spans="1:19">
      <c r="A89" s="410"/>
      <c r="B89" s="417" t="s">
        <v>309</v>
      </c>
      <c r="C89" s="410"/>
      <c r="D89" s="415" t="s">
        <v>419</v>
      </c>
      <c r="E89" s="487">
        <f>SUMIFS('Authorized Rev Req'!$Q:$Q,'Authorized Rev Req'!$R:$R,F89,'Authorized Rev Req'!$S:$S,"Y")</f>
        <v>-13461.254414309573</v>
      </c>
      <c r="F89" s="417" t="s">
        <v>309</v>
      </c>
      <c r="G89" s="488">
        <f t="shared" ref="G89:G95" si="25">E89</f>
        <v>-13461.254414309573</v>
      </c>
      <c r="H89" s="489">
        <v>0</v>
      </c>
      <c r="I89" s="141">
        <v>0</v>
      </c>
      <c r="J89" s="141">
        <v>0</v>
      </c>
      <c r="K89" s="488" t="s">
        <v>130</v>
      </c>
      <c r="L89" s="410"/>
      <c r="M89" s="410"/>
      <c r="N89" s="417"/>
      <c r="O89" s="410"/>
      <c r="P89" s="410"/>
      <c r="Q89" s="410"/>
      <c r="R89" s="410"/>
      <c r="S89" s="410"/>
    </row>
    <row r="90" spans="1:19">
      <c r="A90" s="410"/>
      <c r="B90" s="417" t="s">
        <v>14</v>
      </c>
      <c r="C90" s="410"/>
      <c r="D90" s="415" t="s">
        <v>337</v>
      </c>
      <c r="E90" s="487">
        <f>SUMIFS('Authorized Rev Req'!$Q:$Q,'Authorized Rev Req'!$R:$R,F90,'Authorized Rev Req'!$S:$S,"Y")</f>
        <v>-48400.206227758164</v>
      </c>
      <c r="F90" s="417" t="s">
        <v>14</v>
      </c>
      <c r="G90" s="488">
        <f t="shared" si="25"/>
        <v>-48400.206227758164</v>
      </c>
      <c r="H90" s="489">
        <v>0</v>
      </c>
      <c r="I90" s="141">
        <v>0</v>
      </c>
      <c r="J90" s="141">
        <v>0</v>
      </c>
      <c r="K90" s="488" t="s">
        <v>130</v>
      </c>
      <c r="L90" s="410"/>
      <c r="M90" s="410"/>
      <c r="N90" s="417"/>
      <c r="O90" s="410"/>
      <c r="P90" s="410"/>
      <c r="Q90" s="410"/>
      <c r="R90" s="410"/>
      <c r="S90" s="410"/>
    </row>
    <row r="91" spans="1:19">
      <c r="A91" s="410"/>
      <c r="B91" s="417" t="s">
        <v>15</v>
      </c>
      <c r="C91" s="410"/>
      <c r="D91" s="415" t="s">
        <v>419</v>
      </c>
      <c r="E91" s="487">
        <f>SUMIFS('Authorized Rev Req'!$Q:$Q,'Authorized Rev Req'!$R:$R,F91,'Authorized Rev Req'!$S:$S,"Y")</f>
        <v>-140330.10760486405</v>
      </c>
      <c r="F91" s="417" t="s">
        <v>15</v>
      </c>
      <c r="G91" s="488">
        <f t="shared" si="25"/>
        <v>-140330.10760486405</v>
      </c>
      <c r="H91" s="489">
        <v>0</v>
      </c>
      <c r="I91" s="141">
        <v>0</v>
      </c>
      <c r="J91" s="141">
        <v>0</v>
      </c>
      <c r="K91" s="488" t="s">
        <v>130</v>
      </c>
      <c r="L91" s="410"/>
      <c r="M91" s="410"/>
      <c r="N91" s="417"/>
      <c r="O91" s="410"/>
      <c r="P91" s="410"/>
      <c r="Q91" s="410"/>
      <c r="R91" s="410"/>
      <c r="S91" s="410"/>
    </row>
    <row r="92" spans="1:19">
      <c r="A92" s="410"/>
      <c r="B92" s="417" t="s">
        <v>16</v>
      </c>
      <c r="C92" s="410"/>
      <c r="D92" s="415" t="s">
        <v>419</v>
      </c>
      <c r="E92" s="487">
        <f>SUMIFS('Authorized Rev Req'!$Q:$Q,'Authorized Rev Req'!$R:$R,F92,'Authorized Rev Req'!$S:$S,"Y")</f>
        <v>-22022.575667378391</v>
      </c>
      <c r="F92" s="417" t="s">
        <v>16</v>
      </c>
      <c r="G92" s="488">
        <f t="shared" si="25"/>
        <v>-22022.575667378391</v>
      </c>
      <c r="H92" s="489">
        <v>0</v>
      </c>
      <c r="I92" s="141">
        <v>0</v>
      </c>
      <c r="J92" s="141">
        <v>0</v>
      </c>
      <c r="K92" s="488" t="s">
        <v>130</v>
      </c>
      <c r="L92" s="410"/>
      <c r="M92" s="410"/>
      <c r="N92" s="417"/>
      <c r="O92" s="410"/>
      <c r="P92" s="410"/>
      <c r="Q92" s="410"/>
      <c r="R92" s="410"/>
      <c r="S92" s="410"/>
    </row>
    <row r="93" spans="1:19">
      <c r="A93" s="410"/>
      <c r="B93" s="417" t="s">
        <v>131</v>
      </c>
      <c r="C93" s="410"/>
      <c r="D93" s="415" t="s">
        <v>419</v>
      </c>
      <c r="E93" s="487">
        <f>SUMIFS('Authorized Rev Req'!$Q:$Q,'Authorized Rev Req'!$R:$R,F93,'Authorized Rev Req'!$S:$S,"Y")</f>
        <v>699.27697046948424</v>
      </c>
      <c r="F93" s="417" t="s">
        <v>131</v>
      </c>
      <c r="G93" s="488">
        <f t="shared" si="25"/>
        <v>699.27697046948424</v>
      </c>
      <c r="H93" s="489">
        <v>0</v>
      </c>
      <c r="I93" s="141">
        <v>0</v>
      </c>
      <c r="J93" s="141">
        <v>0</v>
      </c>
      <c r="K93" s="488" t="s">
        <v>130</v>
      </c>
      <c r="L93" s="410"/>
      <c r="M93" s="410"/>
      <c r="N93" s="417"/>
      <c r="O93" s="410"/>
      <c r="P93" s="410"/>
      <c r="Q93" s="410"/>
      <c r="R93" s="410"/>
      <c r="S93" s="410"/>
    </row>
    <row r="94" spans="1:19">
      <c r="A94" s="410"/>
      <c r="B94" s="417" t="s">
        <v>68</v>
      </c>
      <c r="C94" s="410"/>
      <c r="D94" s="415" t="s">
        <v>337</v>
      </c>
      <c r="E94" s="487">
        <f>SUMIFS('Authorized Rev Req'!$Q:$Q,'Authorized Rev Req'!$R:$R,F94,'Authorized Rev Req'!$S:$S,"Y")</f>
        <v>-23567.041614043021</v>
      </c>
      <c r="F94" s="417" t="s">
        <v>68</v>
      </c>
      <c r="G94" s="488">
        <f t="shared" si="25"/>
        <v>-23567.041614043021</v>
      </c>
      <c r="H94" s="489">
        <v>0</v>
      </c>
      <c r="I94" s="141">
        <v>0</v>
      </c>
      <c r="J94" s="141">
        <v>0</v>
      </c>
      <c r="K94" s="488" t="s">
        <v>130</v>
      </c>
      <c r="L94" s="410"/>
      <c r="M94" s="410"/>
      <c r="N94" s="417"/>
      <c r="O94" s="410"/>
      <c r="P94" s="410"/>
      <c r="Q94" s="410"/>
      <c r="R94" s="410"/>
      <c r="S94" s="410"/>
    </row>
    <row r="95" spans="1:19">
      <c r="A95" s="410"/>
      <c r="B95" s="417" t="s">
        <v>211</v>
      </c>
      <c r="C95" s="410"/>
      <c r="D95" s="415" t="s">
        <v>337</v>
      </c>
      <c r="E95" s="487">
        <f>SUMIFS('Authorized Rev Req'!$Q:$Q,'Authorized Rev Req'!$R:$R,F95,'Authorized Rev Req'!$S:$S,"Y")</f>
        <v>636.0636591284989</v>
      </c>
      <c r="F95" s="417" t="s">
        <v>211</v>
      </c>
      <c r="G95" s="488">
        <f t="shared" si="25"/>
        <v>636.0636591284989</v>
      </c>
      <c r="H95" s="489">
        <v>0</v>
      </c>
      <c r="I95" s="141">
        <v>0</v>
      </c>
      <c r="J95" s="141">
        <v>0</v>
      </c>
      <c r="K95" s="488" t="s">
        <v>130</v>
      </c>
      <c r="L95" s="488"/>
      <c r="M95" s="489"/>
      <c r="N95" s="417"/>
      <c r="O95" s="410"/>
      <c r="P95" s="410"/>
      <c r="Q95" s="410"/>
      <c r="R95" s="410"/>
      <c r="S95" s="410"/>
    </row>
    <row r="96" spans="1:19">
      <c r="A96" s="410"/>
      <c r="B96" s="417"/>
      <c r="C96" s="410"/>
      <c r="D96" s="415"/>
      <c r="E96" s="178"/>
      <c r="F96" s="410"/>
      <c r="G96" s="123"/>
      <c r="H96" s="123"/>
      <c r="I96" s="141"/>
      <c r="J96" s="141"/>
      <c r="K96" s="488"/>
      <c r="L96" s="410"/>
      <c r="M96" s="410"/>
      <c r="N96" s="410"/>
      <c r="O96" s="410"/>
      <c r="P96" s="410"/>
      <c r="Q96" s="410"/>
      <c r="R96" s="410"/>
      <c r="S96" s="410"/>
    </row>
    <row r="97" spans="1:30">
      <c r="A97" s="410"/>
      <c r="B97" s="498" t="s">
        <v>9</v>
      </c>
      <c r="C97" s="410"/>
      <c r="D97" s="410"/>
      <c r="E97" s="178"/>
      <c r="F97" s="410"/>
      <c r="G97" s="123"/>
      <c r="H97" s="123"/>
      <c r="I97" s="141"/>
      <c r="J97" s="141"/>
      <c r="K97" s="488"/>
      <c r="L97" s="488"/>
      <c r="M97" s="410"/>
      <c r="N97" s="410"/>
      <c r="O97" s="410"/>
      <c r="P97" s="410"/>
      <c r="Q97" s="410"/>
      <c r="R97" s="410"/>
      <c r="S97" s="410"/>
    </row>
    <row r="98" spans="1:30">
      <c r="A98" s="410"/>
      <c r="B98" s="410" t="s">
        <v>155</v>
      </c>
      <c r="C98" s="410"/>
      <c r="D98" s="415" t="str">
        <f>'Authorized Rev Req'!C136</f>
        <v>ER24-96-000</v>
      </c>
      <c r="E98" s="487">
        <f>'Authorized Rev Req'!Q136</f>
        <v>2903023.3845576458</v>
      </c>
      <c r="F98" s="410" t="s">
        <v>10</v>
      </c>
      <c r="G98" s="141">
        <f>E98</f>
        <v>2903023.3845576458</v>
      </c>
      <c r="H98" s="141">
        <f t="shared" ref="H98:J99" si="26">G98</f>
        <v>2903023.3845576458</v>
      </c>
      <c r="I98" s="141">
        <f t="shared" si="26"/>
        <v>2903023.3845576458</v>
      </c>
      <c r="J98" s="141">
        <f t="shared" si="26"/>
        <v>2903023.3845576458</v>
      </c>
      <c r="K98" s="488" t="s">
        <v>130</v>
      </c>
      <c r="L98" s="410"/>
      <c r="M98" s="141"/>
      <c r="N98" s="141"/>
      <c r="O98" s="410"/>
      <c r="P98" s="492"/>
      <c r="Q98" s="410"/>
      <c r="R98" s="410"/>
      <c r="S98" s="410"/>
    </row>
    <row r="99" spans="1:30">
      <c r="A99" s="410"/>
      <c r="B99" s="417" t="s">
        <v>132</v>
      </c>
      <c r="C99" s="410"/>
      <c r="D99" s="410" t="s">
        <v>580</v>
      </c>
      <c r="E99" s="487">
        <f>SUM('Authorized Rev Req'!Q137:Q140)</f>
        <v>-611543.92556319828</v>
      </c>
      <c r="F99" s="410" t="s">
        <v>138</v>
      </c>
      <c r="G99" s="141">
        <f>E99</f>
        <v>-611543.92556319828</v>
      </c>
      <c r="H99" s="141">
        <f>G99-'Authorized Rev Req'!Q140</f>
        <v>240761.98928941565</v>
      </c>
      <c r="I99" s="141">
        <f t="shared" si="26"/>
        <v>240761.98928941565</v>
      </c>
      <c r="J99" s="141">
        <f t="shared" si="26"/>
        <v>240761.98928941565</v>
      </c>
      <c r="K99" s="488" t="s">
        <v>130</v>
      </c>
      <c r="L99" s="410"/>
      <c r="M99" s="489"/>
      <c r="N99" s="495"/>
      <c r="O99" s="489"/>
      <c r="P99" s="489"/>
      <c r="Q99" s="410"/>
      <c r="R99" s="410"/>
      <c r="S99" s="410"/>
    </row>
    <row r="100" spans="1:30">
      <c r="A100" s="410"/>
      <c r="B100" s="410"/>
      <c r="C100" s="410"/>
      <c r="D100" s="410"/>
      <c r="E100" s="178"/>
      <c r="F100" s="410"/>
      <c r="G100" s="141"/>
      <c r="H100" s="141"/>
      <c r="I100" s="141"/>
      <c r="J100" s="141"/>
      <c r="K100" s="488"/>
      <c r="L100" s="141"/>
      <c r="M100" s="141"/>
      <c r="N100" s="123"/>
      <c r="O100" s="123"/>
      <c r="P100" s="161"/>
      <c r="Q100" s="410"/>
      <c r="R100" s="410"/>
      <c r="S100" s="410"/>
    </row>
    <row r="101" spans="1:30" ht="15.75" thickBot="1">
      <c r="A101" s="410"/>
      <c r="B101" s="498" t="s">
        <v>59</v>
      </c>
      <c r="C101" s="410"/>
      <c r="D101" s="410"/>
      <c r="E101" s="500">
        <f>SUM(E10:E100)</f>
        <v>19670606.94195459</v>
      </c>
      <c r="F101" s="491"/>
      <c r="G101" s="501">
        <f>SUM(G10:G99)</f>
        <v>19164561.650522385</v>
      </c>
      <c r="H101" s="501">
        <f>SUM(H10:H99)</f>
        <v>16715590.046317423</v>
      </c>
      <c r="I101" s="501">
        <f>SUM(I10:I99)</f>
        <v>16794807.488821052</v>
      </c>
      <c r="J101" s="501">
        <f>SUM(J10:J99)</f>
        <v>16591188.488821052</v>
      </c>
      <c r="K101" s="410"/>
      <c r="L101" s="410"/>
      <c r="M101" s="491"/>
      <c r="N101" s="495"/>
      <c r="O101" s="489"/>
      <c r="P101" s="495"/>
      <c r="Q101" s="410"/>
      <c r="R101" s="410"/>
      <c r="S101" s="410"/>
    </row>
    <row r="102" spans="1:30" ht="15.75" thickTop="1">
      <c r="A102" s="410"/>
      <c r="B102" s="410"/>
      <c r="C102" s="410"/>
      <c r="D102" s="410"/>
      <c r="E102" s="178">
        <f>E101-C5</f>
        <v>-0.14518709853291512</v>
      </c>
      <c r="F102" s="491"/>
      <c r="G102" s="491"/>
      <c r="H102" s="491"/>
      <c r="I102" s="491"/>
      <c r="J102" s="491"/>
      <c r="K102" s="488"/>
      <c r="L102" s="410"/>
      <c r="M102" s="410"/>
      <c r="N102" s="410"/>
      <c r="O102" s="410"/>
      <c r="P102" s="410"/>
      <c r="Q102" s="410"/>
      <c r="R102" s="410"/>
      <c r="S102" s="410"/>
    </row>
    <row r="103" spans="1:30">
      <c r="A103" s="410"/>
      <c r="B103" s="410"/>
      <c r="C103" s="410"/>
      <c r="D103" s="410"/>
      <c r="E103" s="502"/>
      <c r="F103" s="410"/>
      <c r="G103" s="410"/>
      <c r="H103" s="410"/>
      <c r="I103" s="410"/>
      <c r="J103" s="410"/>
      <c r="K103" s="488"/>
      <c r="L103" s="410"/>
      <c r="M103" s="410"/>
      <c r="N103" s="410"/>
      <c r="O103" s="410"/>
      <c r="P103" s="410"/>
      <c r="Q103" s="410"/>
      <c r="R103" s="410"/>
      <c r="S103" s="410"/>
    </row>
    <row r="104" spans="1:30" ht="30.75" customHeight="1">
      <c r="A104" s="410"/>
      <c r="B104" s="503" t="s">
        <v>12</v>
      </c>
      <c r="C104" s="503"/>
      <c r="D104" s="503"/>
      <c r="E104" s="503"/>
      <c r="F104" s="503"/>
      <c r="G104" s="503"/>
      <c r="H104" s="503"/>
      <c r="I104" s="503"/>
      <c r="J104" s="503"/>
      <c r="K104" s="503"/>
      <c r="L104" s="503"/>
      <c r="M104" s="503"/>
      <c r="N104" s="503"/>
      <c r="O104" s="504"/>
      <c r="P104" s="504"/>
      <c r="Q104" s="410"/>
      <c r="R104" s="505" t="s">
        <v>137</v>
      </c>
      <c r="S104" s="505"/>
    </row>
    <row r="105" spans="1:30" ht="75" customHeight="1">
      <c r="A105" s="410"/>
      <c r="B105" s="506" t="s">
        <v>0</v>
      </c>
      <c r="C105" s="506" t="s">
        <v>210</v>
      </c>
      <c r="D105" s="507" t="s">
        <v>197</v>
      </c>
      <c r="E105" s="507" t="s">
        <v>532</v>
      </c>
      <c r="F105" s="507" t="s">
        <v>57</v>
      </c>
      <c r="G105" s="508"/>
      <c r="H105" s="508"/>
      <c r="I105" s="508"/>
      <c r="J105" s="509"/>
      <c r="K105" s="507" t="s">
        <v>61</v>
      </c>
      <c r="L105" s="510" t="s">
        <v>62</v>
      </c>
      <c r="M105" s="510"/>
      <c r="N105" s="510"/>
      <c r="O105" s="510"/>
      <c r="P105" s="410"/>
      <c r="Q105" s="410"/>
      <c r="R105" s="410"/>
      <c r="S105" s="506">
        <f>L106</f>
        <v>2025</v>
      </c>
      <c r="T105" s="43">
        <f>M106</f>
        <v>2026</v>
      </c>
      <c r="U105" s="43">
        <f>N106</f>
        <v>2027</v>
      </c>
      <c r="V105" s="43">
        <f>O106</f>
        <v>2028</v>
      </c>
    </row>
    <row r="106" spans="1:30">
      <c r="A106" s="410"/>
      <c r="B106" s="498" t="s">
        <v>2</v>
      </c>
      <c r="C106" s="410"/>
      <c r="D106" s="423"/>
      <c r="E106" s="423"/>
      <c r="F106" s="423"/>
      <c r="G106" s="410">
        <f>G9</f>
        <v>2025</v>
      </c>
      <c r="H106" s="410">
        <f>G106+1</f>
        <v>2026</v>
      </c>
      <c r="I106" s="410">
        <f>H106+1</f>
        <v>2027</v>
      </c>
      <c r="J106" s="410">
        <f>I106+1</f>
        <v>2028</v>
      </c>
      <c r="K106" s="410"/>
      <c r="L106" s="410">
        <f>G9</f>
        <v>2025</v>
      </c>
      <c r="M106" s="410">
        <f>L106+1</f>
        <v>2026</v>
      </c>
      <c r="N106" s="410">
        <f>M106+1</f>
        <v>2027</v>
      </c>
      <c r="O106" s="410">
        <f>N106+1</f>
        <v>2028</v>
      </c>
      <c r="P106" s="495"/>
      <c r="Q106" s="410"/>
      <c r="R106" s="410" t="s">
        <v>3</v>
      </c>
      <c r="S106" s="133">
        <f t="shared" ref="S106:V113" si="27">SUM(S10,SUMIFS(L$107:L$147,$F$107:$F$147,$R106,$P$107:$P$147,"y"))</f>
        <v>4502517.1329402486</v>
      </c>
      <c r="T106" s="133">
        <f t="shared" si="27"/>
        <v>2983202.1611292968</v>
      </c>
      <c r="U106" s="133">
        <f t="shared" si="27"/>
        <v>2983210.5107292971</v>
      </c>
      <c r="V106" s="133">
        <f t="shared" si="27"/>
        <v>2983210.5107292971</v>
      </c>
    </row>
    <row r="107" spans="1:30" ht="15" customHeight="1">
      <c r="A107" s="410"/>
      <c r="B107" s="410" t="s">
        <v>319</v>
      </c>
      <c r="C107" s="415" t="s">
        <v>330</v>
      </c>
      <c r="D107" s="427" t="s">
        <v>476</v>
      </c>
      <c r="E107" s="141">
        <f t="shared" ref="E107:E117" si="28">G107</f>
        <v>207194.4366088032</v>
      </c>
      <c r="F107" s="410" t="s">
        <v>309</v>
      </c>
      <c r="G107" s="141">
        <f>('[44]Table 13-2_Summary RRQs'!$F$26*1000*(1+C157)-'[45]Pending Proceedings'!$F$23-'[46]Table 13-5_Total RRQ'!$C$30*1000)/1000</f>
        <v>207194.4366088032</v>
      </c>
      <c r="H107" s="141">
        <f>'[47]Table 13-5_Total RRQ'!$C$30</f>
        <v>14709.341783517455</v>
      </c>
      <c r="I107" s="141">
        <v>0</v>
      </c>
      <c r="J107" s="141"/>
      <c r="K107" s="488" t="s">
        <v>129</v>
      </c>
      <c r="L107" s="141">
        <f t="shared" ref="L107:O108" si="29">G107</f>
        <v>207194.4366088032</v>
      </c>
      <c r="M107" s="141">
        <f t="shared" si="29"/>
        <v>14709.341783517455</v>
      </c>
      <c r="N107" s="141">
        <f t="shared" si="29"/>
        <v>0</v>
      </c>
      <c r="O107" s="141">
        <f t="shared" si="29"/>
        <v>0</v>
      </c>
      <c r="P107" s="492" t="str">
        <f>VLOOKUP(B107,Summary!$B$8:$E$26,3,FALSE)</f>
        <v>Y</v>
      </c>
      <c r="Q107" s="410"/>
      <c r="R107" s="410" t="s">
        <v>14</v>
      </c>
      <c r="S107" s="133">
        <f t="shared" si="27"/>
        <v>325539.01622175635</v>
      </c>
      <c r="T107" s="133">
        <f t="shared" si="27"/>
        <v>217427.28551459411</v>
      </c>
      <c r="U107" s="133">
        <f t="shared" si="27"/>
        <v>217427.28551459411</v>
      </c>
      <c r="V107" s="133">
        <f t="shared" si="27"/>
        <v>217427.28551459411</v>
      </c>
    </row>
    <row r="108" spans="1:30" ht="15" customHeight="1">
      <c r="A108" s="410"/>
      <c r="B108" s="410" t="s">
        <v>319</v>
      </c>
      <c r="C108" s="415" t="s">
        <v>330</v>
      </c>
      <c r="D108" s="427" t="s">
        <v>476</v>
      </c>
      <c r="E108" s="141">
        <f t="shared" si="28"/>
        <v>4400</v>
      </c>
      <c r="F108" s="410" t="s">
        <v>211</v>
      </c>
      <c r="G108" s="141">
        <f>'[48]2022 WMCE A.22-12-009'!$D$9*1000</f>
        <v>4400</v>
      </c>
      <c r="H108" s="141">
        <v>0</v>
      </c>
      <c r="I108" s="141">
        <v>0</v>
      </c>
      <c r="J108" s="141">
        <v>0</v>
      </c>
      <c r="K108" s="488" t="s">
        <v>129</v>
      </c>
      <c r="L108" s="141">
        <f t="shared" si="29"/>
        <v>4400</v>
      </c>
      <c r="M108" s="141">
        <f t="shared" si="29"/>
        <v>0</v>
      </c>
      <c r="N108" s="141">
        <f t="shared" si="29"/>
        <v>0</v>
      </c>
      <c r="O108" s="141">
        <f t="shared" si="29"/>
        <v>0</v>
      </c>
      <c r="P108" s="492" t="str">
        <f>VLOOKUP(B108,Summary!$B$8:$E$26,3,FALSE)</f>
        <v>Y</v>
      </c>
      <c r="Q108" s="410"/>
      <c r="R108" s="410" t="s">
        <v>5</v>
      </c>
      <c r="S108" s="133">
        <f t="shared" si="27"/>
        <v>10405674.733848579</v>
      </c>
      <c r="T108" s="133">
        <f t="shared" si="27"/>
        <v>8858140.1466839723</v>
      </c>
      <c r="U108" s="133">
        <f t="shared" si="27"/>
        <v>9697954.8860476017</v>
      </c>
      <c r="V108" s="133">
        <f t="shared" si="27"/>
        <v>10143010.019347934</v>
      </c>
    </row>
    <row r="109" spans="1:30">
      <c r="A109" s="410"/>
      <c r="B109" s="410" t="s">
        <v>517</v>
      </c>
      <c r="C109" s="415" t="s">
        <v>518</v>
      </c>
      <c r="D109" s="427" t="s">
        <v>525</v>
      </c>
      <c r="E109" s="141">
        <v>0</v>
      </c>
      <c r="F109" s="410" t="s">
        <v>309</v>
      </c>
      <c r="G109" s="489">
        <v>0</v>
      </c>
      <c r="H109" s="141">
        <f>'[49]Pending Proceedings'!$W$2*0.794/1000</f>
        <v>687635.35526854114</v>
      </c>
      <c r="I109" s="141"/>
      <c r="J109" s="141">
        <v>0</v>
      </c>
      <c r="K109" s="488" t="s">
        <v>129</v>
      </c>
      <c r="L109" s="141">
        <f t="shared" ref="L109:L113" si="30">G109</f>
        <v>0</v>
      </c>
      <c r="M109" s="141">
        <f t="shared" ref="M109:M113" si="31">H109</f>
        <v>687635.35526854114</v>
      </c>
      <c r="N109" s="141">
        <f>I109-I51</f>
        <v>0</v>
      </c>
      <c r="O109" s="141">
        <f t="shared" ref="O109:O115" si="32">J109</f>
        <v>0</v>
      </c>
      <c r="P109" s="492" t="str">
        <f>VLOOKUP(B109,[50]Summary!$B$8:$E$26,3,FALSE)</f>
        <v>Y</v>
      </c>
      <c r="Q109" s="410"/>
      <c r="R109" s="410" t="s">
        <v>133</v>
      </c>
      <c r="S109" s="133">
        <f t="shared" si="27"/>
        <v>-721064.79799999995</v>
      </c>
      <c r="T109" s="133">
        <f t="shared" si="27"/>
        <v>-586402.24430384289</v>
      </c>
      <c r="U109" s="133">
        <f t="shared" si="27"/>
        <v>-586402.24430384289</v>
      </c>
      <c r="V109" s="133">
        <f t="shared" si="27"/>
        <v>-586402.24430384289</v>
      </c>
    </row>
    <row r="110" spans="1:30" ht="14.25" customHeight="1">
      <c r="A110" s="410"/>
      <c r="B110" s="410" t="s">
        <v>517</v>
      </c>
      <c r="C110" s="415" t="s">
        <v>518</v>
      </c>
      <c r="D110" s="427" t="s">
        <v>524</v>
      </c>
      <c r="E110" s="141">
        <f t="shared" si="28"/>
        <v>0</v>
      </c>
      <c r="F110" s="410" t="s">
        <v>211</v>
      </c>
      <c r="G110" s="489">
        <v>0</v>
      </c>
      <c r="H110" s="141">
        <f>'[51]RRQ breakout by Account by Year'!$Q$27</f>
        <v>7429.6140248375004</v>
      </c>
      <c r="I110" s="141"/>
      <c r="J110" s="141">
        <v>0</v>
      </c>
      <c r="K110" s="488" t="s">
        <v>129</v>
      </c>
      <c r="L110" s="141">
        <f t="shared" si="30"/>
        <v>0</v>
      </c>
      <c r="M110" s="141">
        <f t="shared" si="31"/>
        <v>7429.6140248375004</v>
      </c>
      <c r="N110" s="141">
        <f t="shared" ref="N110:N113" si="33">I110</f>
        <v>0</v>
      </c>
      <c r="O110" s="141">
        <f t="shared" si="32"/>
        <v>0</v>
      </c>
      <c r="P110" s="492" t="str">
        <f>VLOOKUP(B110,[50]Summary!$B$8:$E$26,3,FALSE)</f>
        <v>Y</v>
      </c>
      <c r="Q110" s="410"/>
      <c r="R110" s="410" t="s">
        <v>68</v>
      </c>
      <c r="S110" s="133">
        <f t="shared" si="27"/>
        <v>-51714.55454002523</v>
      </c>
      <c r="T110" s="133">
        <f t="shared" si="27"/>
        <v>-26940.73186498219</v>
      </c>
      <c r="U110" s="133">
        <f t="shared" si="27"/>
        <v>-26940.73186498219</v>
      </c>
      <c r="V110" s="133">
        <f t="shared" si="27"/>
        <v>-26940.73186498219</v>
      </c>
      <c r="AD110" s="295"/>
    </row>
    <row r="111" spans="1:30">
      <c r="A111" s="410"/>
      <c r="B111" s="410" t="s">
        <v>517</v>
      </c>
      <c r="C111" s="415" t="s">
        <v>518</v>
      </c>
      <c r="D111" s="427" t="s">
        <v>525</v>
      </c>
      <c r="E111" s="141">
        <f t="shared" si="28"/>
        <v>0</v>
      </c>
      <c r="F111" s="410" t="s">
        <v>5</v>
      </c>
      <c r="G111" s="489"/>
      <c r="H111" s="141">
        <f>'[49]Pending Proceedings'!$W$2/1000-H109</f>
        <v>178404.13499410509</v>
      </c>
      <c r="I111" s="141"/>
      <c r="J111" s="141">
        <v>0</v>
      </c>
      <c r="K111" s="488" t="s">
        <v>129</v>
      </c>
      <c r="L111" s="141">
        <f t="shared" si="30"/>
        <v>0</v>
      </c>
      <c r="M111" s="141">
        <f t="shared" si="31"/>
        <v>178404.13499410509</v>
      </c>
      <c r="N111" s="141">
        <f>I111-I52</f>
        <v>0</v>
      </c>
      <c r="O111" s="141">
        <f t="shared" si="32"/>
        <v>0</v>
      </c>
      <c r="P111" s="492" t="str">
        <f>VLOOKUP(B111,[50]Summary!$B$8:$E$26,3,FALSE)</f>
        <v>Y</v>
      </c>
      <c r="Q111" s="410"/>
      <c r="R111" s="410" t="s">
        <v>16</v>
      </c>
      <c r="S111" s="133">
        <f t="shared" si="27"/>
        <v>-19018.951371683193</v>
      </c>
      <c r="T111" s="133">
        <f t="shared" si="27"/>
        <v>0</v>
      </c>
      <c r="U111" s="133">
        <f t="shared" si="27"/>
        <v>0</v>
      </c>
      <c r="V111" s="133">
        <f t="shared" si="27"/>
        <v>0</v>
      </c>
      <c r="AD111" s="295"/>
    </row>
    <row r="112" spans="1:30">
      <c r="A112" s="410"/>
      <c r="B112" s="410" t="s">
        <v>467</v>
      </c>
      <c r="C112" s="415" t="s">
        <v>468</v>
      </c>
      <c r="D112" s="427" t="s">
        <v>470</v>
      </c>
      <c r="E112" s="141">
        <f t="shared" si="28"/>
        <v>14855.664052675482</v>
      </c>
      <c r="F112" s="410" t="s">
        <v>469</v>
      </c>
      <c r="G112" s="141">
        <f>SUM([52]Sheet1!$D$7:$E$7)*1000</f>
        <v>14855.664052675482</v>
      </c>
      <c r="H112" s="141">
        <f>[52]Sheet1!$F$7*1000</f>
        <v>16685.366106345144</v>
      </c>
      <c r="I112" s="141"/>
      <c r="J112" s="489">
        <v>0</v>
      </c>
      <c r="K112" s="488" t="s">
        <v>129</v>
      </c>
      <c r="L112" s="141">
        <f t="shared" si="30"/>
        <v>14855.664052675482</v>
      </c>
      <c r="M112" s="141">
        <f t="shared" si="31"/>
        <v>16685.366106345144</v>
      </c>
      <c r="N112" s="141">
        <f t="shared" si="33"/>
        <v>0</v>
      </c>
      <c r="O112" s="141">
        <f t="shared" si="32"/>
        <v>0</v>
      </c>
      <c r="P112" s="492" t="str">
        <f>VLOOKUP(B112,Summary!$B$8:$E$26,3,FALSE)</f>
        <v>Y</v>
      </c>
      <c r="Q112" s="410"/>
      <c r="R112" s="410" t="s">
        <v>15</v>
      </c>
      <c r="S112" s="133">
        <f t="shared" si="27"/>
        <v>622641.69656726439</v>
      </c>
      <c r="T112" s="133">
        <f t="shared" si="27"/>
        <v>701724.86062486528</v>
      </c>
      <c r="U112" s="133">
        <f t="shared" si="27"/>
        <v>786278.33256565011</v>
      </c>
      <c r="V112" s="133">
        <f t="shared" si="27"/>
        <v>786278.33256565011</v>
      </c>
      <c r="AD112" s="295"/>
    </row>
    <row r="113" spans="1:22">
      <c r="A113" s="410"/>
      <c r="B113" s="410" t="s">
        <v>467</v>
      </c>
      <c r="C113" s="415" t="s">
        <v>468</v>
      </c>
      <c r="D113" s="427" t="s">
        <v>470</v>
      </c>
      <c r="E113" s="141">
        <f t="shared" si="28"/>
        <v>6302.0138106042887</v>
      </c>
      <c r="F113" s="410" t="s">
        <v>211</v>
      </c>
      <c r="G113" s="141">
        <f>SUM([52]Sheet1!$D$8:$E$8)*1000</f>
        <v>6302.0138106042887</v>
      </c>
      <c r="H113" s="141">
        <f>[52]Sheet1!$F$8*1000</f>
        <v>3204.4382060931293</v>
      </c>
      <c r="I113" s="141"/>
      <c r="J113" s="489">
        <v>0</v>
      </c>
      <c r="K113" s="488" t="s">
        <v>129</v>
      </c>
      <c r="L113" s="141">
        <f t="shared" si="30"/>
        <v>6302.0138106042887</v>
      </c>
      <c r="M113" s="141">
        <f t="shared" si="31"/>
        <v>3204.4382060931293</v>
      </c>
      <c r="N113" s="141">
        <f t="shared" si="33"/>
        <v>0</v>
      </c>
      <c r="O113" s="141">
        <f t="shared" si="32"/>
        <v>0</v>
      </c>
      <c r="P113" s="492" t="str">
        <f>VLOOKUP(B113,Summary!$B$8:$E$26,3,FALSE)</f>
        <v>Y</v>
      </c>
      <c r="Q113" s="410"/>
      <c r="R113" s="410" t="s">
        <v>17</v>
      </c>
      <c r="S113" s="133">
        <f t="shared" si="27"/>
        <v>412561.55548204755</v>
      </c>
      <c r="T113" s="133">
        <f t="shared" si="27"/>
        <v>412561.55548204755</v>
      </c>
      <c r="U113" s="133">
        <f t="shared" si="27"/>
        <v>412561.55548204755</v>
      </c>
      <c r="V113" s="133">
        <f t="shared" si="27"/>
        <v>412561.55548204755</v>
      </c>
    </row>
    <row r="114" spans="1:22">
      <c r="A114" s="410"/>
      <c r="B114" s="410" t="s">
        <v>365</v>
      </c>
      <c r="C114" s="410" t="s">
        <v>477</v>
      </c>
      <c r="D114" s="410" t="s">
        <v>478</v>
      </c>
      <c r="E114" s="141">
        <f t="shared" si="28"/>
        <v>168801.86719146292</v>
      </c>
      <c r="F114" s="410" t="s">
        <v>309</v>
      </c>
      <c r="G114" s="141">
        <f>'[53]Incremental Rev Req'!$G$139</f>
        <v>168801.86719146292</v>
      </c>
      <c r="H114" s="141">
        <f>[54]WGSC!$I$8*1.010811</f>
        <v>402.14447762413943</v>
      </c>
      <c r="I114" s="141">
        <v>0</v>
      </c>
      <c r="J114" s="141">
        <v>0</v>
      </c>
      <c r="K114" s="488" t="s">
        <v>130</v>
      </c>
      <c r="L114" s="141">
        <f t="shared" ref="L114:N123" si="34">G114</f>
        <v>168801.86719146292</v>
      </c>
      <c r="M114" s="141">
        <f t="shared" si="34"/>
        <v>402.14447762413943</v>
      </c>
      <c r="N114" s="141">
        <f t="shared" si="34"/>
        <v>0</v>
      </c>
      <c r="O114" s="141">
        <f t="shared" si="32"/>
        <v>0</v>
      </c>
      <c r="P114" s="492" t="str">
        <f>VLOOKUP(B114,Summary!$B$8:$E$26,3,FALSE)</f>
        <v>Y</v>
      </c>
      <c r="Q114" s="410"/>
      <c r="R114" s="417" t="s">
        <v>131</v>
      </c>
      <c r="S114" s="133">
        <f t="shared" ref="S114:V119" si="35">SUM(S18,SUMIFS(L$107:L$147,$F$107:$F$147,$R114,$P$107:$P$147,"y"))</f>
        <v>699.27697046948424</v>
      </c>
      <c r="T114" s="133">
        <f t="shared" si="35"/>
        <v>0</v>
      </c>
      <c r="U114" s="133">
        <f t="shared" si="35"/>
        <v>0</v>
      </c>
      <c r="V114" s="133">
        <f t="shared" si="35"/>
        <v>0</v>
      </c>
    </row>
    <row r="115" spans="1:22">
      <c r="A115" s="410"/>
      <c r="B115" s="410" t="s">
        <v>365</v>
      </c>
      <c r="C115" s="410" t="s">
        <v>477</v>
      </c>
      <c r="D115" s="410" t="s">
        <v>479</v>
      </c>
      <c r="E115" s="141">
        <f t="shared" si="28"/>
        <v>36505.533525554318</v>
      </c>
      <c r="F115" s="410" t="s">
        <v>211</v>
      </c>
      <c r="G115" s="141">
        <f>'[53]Incremental Rev Req'!$G$140</f>
        <v>36505.533525554318</v>
      </c>
      <c r="H115" s="141">
        <v>0</v>
      </c>
      <c r="I115" s="141">
        <v>0</v>
      </c>
      <c r="J115" s="141">
        <v>0</v>
      </c>
      <c r="K115" s="488" t="s">
        <v>130</v>
      </c>
      <c r="L115" s="141">
        <f t="shared" si="34"/>
        <v>36505.533525554318</v>
      </c>
      <c r="M115" s="141">
        <f t="shared" si="34"/>
        <v>0</v>
      </c>
      <c r="N115" s="141">
        <f t="shared" si="34"/>
        <v>0</v>
      </c>
      <c r="O115" s="141">
        <f t="shared" si="32"/>
        <v>0</v>
      </c>
      <c r="P115" s="492" t="str">
        <f>VLOOKUP(B115,Summary!$B$8:$E$26,3,FALSE)</f>
        <v>Y</v>
      </c>
      <c r="Q115" s="410"/>
      <c r="R115" s="423" t="s">
        <v>10</v>
      </c>
      <c r="S115" s="133">
        <f t="shared" si="35"/>
        <v>2903023.3845576458</v>
      </c>
      <c r="T115" s="133">
        <f t="shared" si="35"/>
        <v>2903016.3845576458</v>
      </c>
      <c r="U115" s="133">
        <f t="shared" si="35"/>
        <v>2903023.3845576458</v>
      </c>
      <c r="V115" s="133">
        <f t="shared" si="35"/>
        <v>2903023.3845576458</v>
      </c>
    </row>
    <row r="116" spans="1:22">
      <c r="A116" s="410"/>
      <c r="B116" s="416" t="s">
        <v>482</v>
      </c>
      <c r="C116" s="410" t="s">
        <v>483</v>
      </c>
      <c r="D116" s="410" t="s">
        <v>486</v>
      </c>
      <c r="E116" s="141">
        <f t="shared" si="28"/>
        <v>-2382198.7199999997</v>
      </c>
      <c r="F116" s="410" t="s">
        <v>309</v>
      </c>
      <c r="G116" s="141">
        <f>'[55]Print ready 4.D'!$D$8*1000</f>
        <v>-2382198.7199999997</v>
      </c>
      <c r="H116" s="141">
        <v>0</v>
      </c>
      <c r="I116" s="141">
        <v>0</v>
      </c>
      <c r="J116" s="141">
        <v>0</v>
      </c>
      <c r="K116" s="488" t="s">
        <v>129</v>
      </c>
      <c r="L116" s="141">
        <f t="shared" si="34"/>
        <v>-2382198.7199999997</v>
      </c>
      <c r="M116" s="141">
        <f t="shared" si="34"/>
        <v>0</v>
      </c>
      <c r="N116" s="141">
        <f t="shared" si="34"/>
        <v>0</v>
      </c>
      <c r="O116" s="141">
        <f>J116</f>
        <v>0</v>
      </c>
      <c r="P116" s="492" t="str">
        <f>VLOOKUP(B116,Summary!$B$8:$E$26,3,FALSE)</f>
        <v>Y</v>
      </c>
      <c r="Q116" s="410"/>
      <c r="R116" s="410" t="s">
        <v>138</v>
      </c>
      <c r="S116" s="133">
        <f t="shared" si="35"/>
        <v>-611543.92556319828</v>
      </c>
      <c r="T116" s="133">
        <f t="shared" si="35"/>
        <v>240761.98928941565</v>
      </c>
      <c r="U116" s="133">
        <f t="shared" si="35"/>
        <v>240761.98928941565</v>
      </c>
      <c r="V116" s="133">
        <f t="shared" si="35"/>
        <v>240761.98928941565</v>
      </c>
    </row>
    <row r="117" spans="1:22">
      <c r="A117" s="410"/>
      <c r="B117" s="416" t="s">
        <v>482</v>
      </c>
      <c r="C117" s="410" t="s">
        <v>483</v>
      </c>
      <c r="D117" s="410" t="s">
        <v>486</v>
      </c>
      <c r="E117" s="141">
        <f t="shared" si="28"/>
        <v>319024.97450755164</v>
      </c>
      <c r="F117" s="410" t="s">
        <v>284</v>
      </c>
      <c r="G117" s="491">
        <f>'[55]Print ready 4.D'!$E$7*1000</f>
        <v>319024.97450755164</v>
      </c>
      <c r="H117" s="491">
        <f>'[55]Print ready 4.D'!$E$7*1000</f>
        <v>319024.97450755164</v>
      </c>
      <c r="I117" s="491">
        <f>'[55]Print ready 4.D'!$E$7*1000</f>
        <v>319024.97450755164</v>
      </c>
      <c r="J117" s="491">
        <f>'[55]Print ready 4.D'!$E$7*1000</f>
        <v>319024.97450755164</v>
      </c>
      <c r="K117" s="488" t="s">
        <v>129</v>
      </c>
      <c r="L117" s="141">
        <f t="shared" si="34"/>
        <v>319024.97450755164</v>
      </c>
      <c r="M117" s="141">
        <f t="shared" si="34"/>
        <v>319024.97450755164</v>
      </c>
      <c r="N117" s="141">
        <f t="shared" si="34"/>
        <v>319024.97450755164</v>
      </c>
      <c r="O117" s="141">
        <f>J117</f>
        <v>319024.97450755164</v>
      </c>
      <c r="P117" s="492" t="str">
        <f>VLOOKUP(B117,Summary!$B$8:$E$26,3,FALSE)</f>
        <v>Y</v>
      </c>
      <c r="Q117" s="410"/>
      <c r="R117" s="410" t="s">
        <v>211</v>
      </c>
      <c r="S117" s="133">
        <f t="shared" si="35"/>
        <v>-272277.99250142835</v>
      </c>
      <c r="T117" s="133">
        <f t="shared" si="35"/>
        <v>875850.3314834761</v>
      </c>
      <c r="U117" s="133">
        <f t="shared" si="35"/>
        <v>1068713.8131621624</v>
      </c>
      <c r="V117" s="133">
        <f t="shared" si="35"/>
        <v>1082292.2036274322</v>
      </c>
    </row>
    <row r="118" spans="1:22">
      <c r="A118" s="410"/>
      <c r="B118" s="437" t="s">
        <v>502</v>
      </c>
      <c r="C118" s="410" t="s">
        <v>503</v>
      </c>
      <c r="D118" s="410" t="s">
        <v>510</v>
      </c>
      <c r="E118" s="141">
        <f>G118</f>
        <v>0</v>
      </c>
      <c r="F118" s="410" t="s">
        <v>5</v>
      </c>
      <c r="G118" s="141">
        <v>0</v>
      </c>
      <c r="H118" s="491">
        <f>SUM([56]Sheet1!$O$26,[56]Sheet1!$O$31,[56]Sheet1!$O$32)</f>
        <v>156453.4043064315</v>
      </c>
      <c r="I118" s="141">
        <v>0</v>
      </c>
      <c r="J118" s="141">
        <v>0</v>
      </c>
      <c r="K118" s="488" t="s">
        <v>129</v>
      </c>
      <c r="L118" s="141">
        <f t="shared" si="34"/>
        <v>0</v>
      </c>
      <c r="M118" s="141">
        <f t="shared" si="34"/>
        <v>156453.4043064315</v>
      </c>
      <c r="N118" s="141">
        <f t="shared" si="34"/>
        <v>0</v>
      </c>
      <c r="O118" s="141">
        <f t="shared" ref="O118:O121" si="36">J118</f>
        <v>0</v>
      </c>
      <c r="P118" s="492" t="str">
        <f>VLOOKUP(B118,Summary!$B$8:$E$26,3,FALSE)</f>
        <v>Y</v>
      </c>
      <c r="Q118" s="410"/>
      <c r="R118" s="410" t="s">
        <v>284</v>
      </c>
      <c r="S118" s="133">
        <f t="shared" si="35"/>
        <v>598365.84007815854</v>
      </c>
      <c r="T118" s="133">
        <f t="shared" si="35"/>
        <v>598365.84007815854</v>
      </c>
      <c r="U118" s="133">
        <f t="shared" si="35"/>
        <v>598365.84007815854</v>
      </c>
      <c r="V118" s="133">
        <f t="shared" si="35"/>
        <v>598365.84007815854</v>
      </c>
    </row>
    <row r="119" spans="1:22">
      <c r="A119" s="410"/>
      <c r="B119" s="437" t="s">
        <v>502</v>
      </c>
      <c r="C119" s="410" t="s">
        <v>503</v>
      </c>
      <c r="D119" s="410" t="s">
        <v>510</v>
      </c>
      <c r="E119" s="141">
        <f>G119</f>
        <v>0</v>
      </c>
      <c r="F119" s="410" t="s">
        <v>211</v>
      </c>
      <c r="G119" s="141">
        <v>0</v>
      </c>
      <c r="H119" s="491">
        <f>[56]Sheet1!$O$29</f>
        <v>106244.36487084391</v>
      </c>
      <c r="I119" s="141">
        <v>0</v>
      </c>
      <c r="J119" s="141">
        <v>0</v>
      </c>
      <c r="K119" s="488" t="s">
        <v>129</v>
      </c>
      <c r="L119" s="141">
        <f t="shared" si="34"/>
        <v>0</v>
      </c>
      <c r="M119" s="141">
        <f t="shared" si="34"/>
        <v>106244.36487084391</v>
      </c>
      <c r="N119" s="141">
        <f t="shared" si="34"/>
        <v>0</v>
      </c>
      <c r="O119" s="141">
        <f t="shared" si="36"/>
        <v>0</v>
      </c>
      <c r="P119" s="492" t="str">
        <f>VLOOKUP(B119,Summary!$B$8:$E$26,3,FALSE)</f>
        <v>Y</v>
      </c>
      <c r="Q119" s="410"/>
      <c r="R119" s="410" t="s">
        <v>309</v>
      </c>
      <c r="S119" s="133">
        <f t="shared" si="35"/>
        <v>-570810.65852347552</v>
      </c>
      <c r="T119" s="133">
        <f t="shared" si="35"/>
        <v>1831684.5361898681</v>
      </c>
      <c r="U119" s="133">
        <f t="shared" si="35"/>
        <v>1141366.3163159196</v>
      </c>
      <c r="V119" s="133">
        <f t="shared" si="35"/>
        <v>1246811.087789343</v>
      </c>
    </row>
    <row r="120" spans="1:22" ht="15.6" customHeight="1">
      <c r="A120" s="410"/>
      <c r="B120" s="437" t="s">
        <v>512</v>
      </c>
      <c r="C120" s="410" t="s">
        <v>509</v>
      </c>
      <c r="D120" s="410" t="s">
        <v>523</v>
      </c>
      <c r="E120" s="141">
        <f t="shared" ref="E120:E142" si="37">G120</f>
        <v>0</v>
      </c>
      <c r="F120" s="410" t="s">
        <v>5</v>
      </c>
      <c r="G120" s="141">
        <v>0</v>
      </c>
      <c r="H120" s="491">
        <f>SUM('[57]FA Breakout'!$E$6:$H$6,'[57]FA Breakout'!$E$11:$H$11)*(1+C157)</f>
        <v>35860.538402437938</v>
      </c>
      <c r="I120" s="141">
        <f>(SUM('[57]FA Breakout'!$I$6,'[57]FA Breakout'!$I$11))*(1+C157)</f>
        <v>34019.172839575942</v>
      </c>
      <c r="J120" s="141">
        <f>(SUM('[57]FA Breakout'!$J$6,'[57]FA Breakout'!$J$11))*(1+C157)</f>
        <v>31781.76496018999</v>
      </c>
      <c r="K120" s="488" t="s">
        <v>129</v>
      </c>
      <c r="L120" s="141">
        <f t="shared" si="34"/>
        <v>0</v>
      </c>
      <c r="M120" s="141">
        <f t="shared" si="34"/>
        <v>35860.538402437938</v>
      </c>
      <c r="N120" s="141">
        <f t="shared" si="34"/>
        <v>34019.172839575942</v>
      </c>
      <c r="O120" s="141">
        <f t="shared" si="36"/>
        <v>31781.76496018999</v>
      </c>
      <c r="P120" s="492" t="str">
        <f>VLOOKUP(B120,Summary!$B$8:$E$26,3,FALSE)</f>
        <v>Y</v>
      </c>
      <c r="Q120" s="410"/>
      <c r="R120" s="410" t="s">
        <v>136</v>
      </c>
      <c r="S120" s="490">
        <f>SUM(S106:S119)</f>
        <v>17524591.756166365</v>
      </c>
      <c r="T120" s="233">
        <f>SUM(T106:T119)</f>
        <v>19009392.114864517</v>
      </c>
      <c r="U120" s="233">
        <f>SUM(U106:U119)</f>
        <v>19436320.937573668</v>
      </c>
      <c r="V120" s="233">
        <f>SUM(V106:V119)</f>
        <v>20000399.232812695</v>
      </c>
    </row>
    <row r="121" spans="1:22" ht="15.6" customHeight="1">
      <c r="A121" s="410"/>
      <c r="B121" s="437" t="s">
        <v>512</v>
      </c>
      <c r="C121" s="410" t="s">
        <v>509</v>
      </c>
      <c r="D121" s="410" t="s">
        <v>522</v>
      </c>
      <c r="E121" s="141">
        <f t="shared" si="37"/>
        <v>0</v>
      </c>
      <c r="F121" s="410" t="s">
        <v>211</v>
      </c>
      <c r="G121" s="141">
        <v>0</v>
      </c>
      <c r="H121" s="491">
        <f>SUM('[57]FA Breakout'!$E$5:$H$5, '[57]FA Breakout'!$E$10:$H$10)*(1+C157)</f>
        <v>9332.7036237896464</v>
      </c>
      <c r="I121" s="141">
        <f>('[57]FA Breakout'!$I$5+'[57]FA Breakout'!$I$10)*(1+C157)</f>
        <v>6533.4099648773927</v>
      </c>
      <c r="J121" s="141">
        <f>('[57]FA Breakout'!$J$5+'[57]FA Breakout'!$J$10)*(1+C157)</f>
        <v>6103.7139518788108</v>
      </c>
      <c r="K121" s="488" t="s">
        <v>129</v>
      </c>
      <c r="L121" s="141">
        <f t="shared" si="34"/>
        <v>0</v>
      </c>
      <c r="M121" s="141">
        <f t="shared" si="34"/>
        <v>9332.7036237896464</v>
      </c>
      <c r="N121" s="141">
        <f t="shared" si="34"/>
        <v>6533.4099648773927</v>
      </c>
      <c r="O121" s="141">
        <f t="shared" si="36"/>
        <v>6103.7139518788108</v>
      </c>
      <c r="P121" s="492" t="str">
        <f>VLOOKUP(B121,Summary!$B$8:$E$26,3,FALSE)</f>
        <v>Y</v>
      </c>
      <c r="Q121" s="410"/>
      <c r="R121" s="410"/>
      <c r="S121" s="495"/>
      <c r="T121" s="76"/>
      <c r="U121" s="76"/>
      <c r="V121" s="76"/>
    </row>
    <row r="122" spans="1:22" ht="15.6" customHeight="1">
      <c r="A122" s="410"/>
      <c r="B122" s="437" t="s">
        <v>513</v>
      </c>
      <c r="C122" s="410" t="s">
        <v>514</v>
      </c>
      <c r="D122" s="410" t="s">
        <v>515</v>
      </c>
      <c r="E122" s="141">
        <f t="shared" si="37"/>
        <v>0</v>
      </c>
      <c r="F122" s="410" t="s">
        <v>5</v>
      </c>
      <c r="G122" s="141">
        <v>0</v>
      </c>
      <c r="H122" s="491">
        <f>'[58]Table 12-4_CapRRQ'!$C$38</f>
        <v>8351.0913413177768</v>
      </c>
      <c r="I122" s="141">
        <f>'[58]Table 12-4_CapRRQ'!$C$31-I123</f>
        <v>1575.6346127997931</v>
      </c>
      <c r="J122" s="141">
        <f>'[58]Table 12-4_CapRRQ'!$C$32-J123</f>
        <v>1520.3615523477238</v>
      </c>
      <c r="K122" s="488" t="s">
        <v>129</v>
      </c>
      <c r="L122" s="141">
        <f t="shared" si="34"/>
        <v>0</v>
      </c>
      <c r="M122" s="141">
        <f t="shared" si="34"/>
        <v>8351.0913413177768</v>
      </c>
      <c r="N122" s="141">
        <f t="shared" si="34"/>
        <v>1575.6346127997931</v>
      </c>
      <c r="O122" s="141">
        <f>J122</f>
        <v>1520.3615523477238</v>
      </c>
      <c r="P122" s="492" t="str">
        <f>VLOOKUP(B122,Summary!$B$8:$E$26,3,FALSE)</f>
        <v>Y</v>
      </c>
      <c r="Q122" s="410"/>
      <c r="R122" s="410"/>
      <c r="S122" s="495"/>
      <c r="T122" s="76"/>
      <c r="U122" s="76"/>
      <c r="V122" s="76"/>
    </row>
    <row r="123" spans="1:22" ht="15.6" customHeight="1">
      <c r="A123" s="410"/>
      <c r="B123" s="437" t="s">
        <v>513</v>
      </c>
      <c r="C123" s="410" t="s">
        <v>514</v>
      </c>
      <c r="D123" s="410" t="s">
        <v>515</v>
      </c>
      <c r="E123" s="141">
        <f t="shared" si="37"/>
        <v>0</v>
      </c>
      <c r="F123" s="410" t="s">
        <v>309</v>
      </c>
      <c r="G123" s="141">
        <v>0</v>
      </c>
      <c r="H123" s="491">
        <f>'[58]Table 12-4_CapRRQ'!$D$38</f>
        <v>156458.90106895272</v>
      </c>
      <c r="I123" s="491">
        <f>'[58]Table 12-4_CapRRQ'!$C$31*('[58]Table 12-4_CapRRQ'!$C$42)</f>
        <v>29519.741783348694</v>
      </c>
      <c r="J123" s="141">
        <f>'[58]Table 12-4_CapRRQ'!$C$32*'[58]Table 12-4_CapRRQ'!$C$42</f>
        <v>28484.19302168427</v>
      </c>
      <c r="K123" s="488" t="s">
        <v>129</v>
      </c>
      <c r="L123" s="141">
        <f t="shared" si="34"/>
        <v>0</v>
      </c>
      <c r="M123" s="141">
        <f t="shared" si="34"/>
        <v>156458.90106895272</v>
      </c>
      <c r="N123" s="141">
        <f t="shared" si="34"/>
        <v>29519.741783348694</v>
      </c>
      <c r="O123" s="141">
        <f t="shared" ref="O123:O124" si="38">J123</f>
        <v>28484.19302168427</v>
      </c>
      <c r="P123" s="492" t="str">
        <f>VLOOKUP(B123,Summary!$B$8:$E$26,3,FALSE)</f>
        <v>Y</v>
      </c>
      <c r="Q123" s="410"/>
      <c r="R123" s="410"/>
      <c r="S123" s="495"/>
      <c r="T123" s="76"/>
      <c r="U123" s="76"/>
      <c r="V123" s="76"/>
    </row>
    <row r="124" spans="1:22" ht="15" customHeight="1">
      <c r="A124" s="410"/>
      <c r="B124" s="437" t="s">
        <v>513</v>
      </c>
      <c r="C124" s="410" t="s">
        <v>514</v>
      </c>
      <c r="D124" s="410" t="s">
        <v>515</v>
      </c>
      <c r="E124" s="141">
        <f t="shared" si="37"/>
        <v>0</v>
      </c>
      <c r="F124" s="410" t="s">
        <v>211</v>
      </c>
      <c r="G124" s="141">
        <v>0</v>
      </c>
      <c r="H124" s="491">
        <f>'[58]Table 12-4_CapRRQ'!$E$38</f>
        <v>5262.4030377508752</v>
      </c>
      <c r="I124" s="141">
        <f>'[58]Table 12-4_CapRRQ'!$D$31</f>
        <v>473.14423595502808</v>
      </c>
      <c r="J124" s="141">
        <f>'[58]Table 12-4_CapRRQ'!D32</f>
        <v>313.01799212374129</v>
      </c>
      <c r="K124" s="488" t="s">
        <v>129</v>
      </c>
      <c r="L124" s="141">
        <f t="shared" ref="L124:N142" si="39">G124</f>
        <v>0</v>
      </c>
      <c r="M124" s="141">
        <f t="shared" si="39"/>
        <v>5262.4030377508752</v>
      </c>
      <c r="N124" s="141">
        <f t="shared" si="39"/>
        <v>473.14423595502808</v>
      </c>
      <c r="O124" s="141">
        <f t="shared" si="38"/>
        <v>313.01799212374129</v>
      </c>
      <c r="P124" s="492" t="str">
        <f>VLOOKUP(B124,Summary!$B$8:$E$26,3,FALSE)</f>
        <v>Y</v>
      </c>
      <c r="Q124" s="410"/>
      <c r="R124" s="410"/>
      <c r="S124" s="495"/>
      <c r="T124" s="76"/>
      <c r="U124" s="76"/>
      <c r="V124" s="76"/>
    </row>
    <row r="125" spans="1:22">
      <c r="A125" s="410"/>
      <c r="B125" s="437" t="s">
        <v>597</v>
      </c>
      <c r="C125" s="410" t="s">
        <v>600</v>
      </c>
      <c r="D125" s="410" t="s">
        <v>603</v>
      </c>
      <c r="E125" s="141">
        <f t="shared" si="37"/>
        <v>0</v>
      </c>
      <c r="F125" s="410" t="s">
        <v>5</v>
      </c>
      <c r="G125" s="141">
        <v>0</v>
      </c>
      <c r="H125" s="141">
        <f>[59]Summary!$F$4/1000</f>
        <v>311457.08321876742</v>
      </c>
      <c r="I125" s="141">
        <f t="shared" ref="I125:J127" si="40">H125</f>
        <v>311457.08321876742</v>
      </c>
      <c r="J125" s="141">
        <f t="shared" si="40"/>
        <v>311457.08321876742</v>
      </c>
      <c r="K125" s="488" t="s">
        <v>130</v>
      </c>
      <c r="L125" s="141">
        <f t="shared" si="39"/>
        <v>0</v>
      </c>
      <c r="M125" s="141">
        <f>H125-H26</f>
        <v>182994.56058465992</v>
      </c>
      <c r="N125" s="141">
        <f t="shared" ref="N125:O125" si="41">I125-I26</f>
        <v>182994.56058465992</v>
      </c>
      <c r="O125" s="141">
        <f t="shared" si="41"/>
        <v>182994.56058465992</v>
      </c>
      <c r="P125" s="492" t="str">
        <f>VLOOKUP(B125,Summary!$B$8:$E$26,3,FALSE)</f>
        <v>Y</v>
      </c>
      <c r="Q125" s="410"/>
      <c r="R125" s="489"/>
      <c r="S125" s="495"/>
      <c r="T125" s="76"/>
      <c r="U125" s="76"/>
      <c r="V125" s="76"/>
    </row>
    <row r="126" spans="1:22">
      <c r="A126" s="410"/>
      <c r="B126" s="437" t="s">
        <v>597</v>
      </c>
      <c r="C126" s="410" t="s">
        <v>600</v>
      </c>
      <c r="D126" s="410" t="s">
        <v>603</v>
      </c>
      <c r="E126" s="141">
        <f t="shared" si="37"/>
        <v>0</v>
      </c>
      <c r="F126" s="410" t="s">
        <v>3</v>
      </c>
      <c r="G126" s="141">
        <v>0</v>
      </c>
      <c r="H126" s="141">
        <f>[59]Summary!$F$5/1000</f>
        <v>39795.503386586395</v>
      </c>
      <c r="I126" s="141">
        <f t="shared" si="40"/>
        <v>39795.503386586395</v>
      </c>
      <c r="J126" s="141">
        <f t="shared" si="40"/>
        <v>39795.503386586395</v>
      </c>
      <c r="K126" s="488" t="s">
        <v>130</v>
      </c>
      <c r="L126" s="141">
        <f t="shared" si="39"/>
        <v>0</v>
      </c>
      <c r="M126" s="141">
        <f>H126-H27</f>
        <v>21363.357036314028</v>
      </c>
      <c r="N126" s="141">
        <f t="shared" ref="N126:O126" si="42">I126-I27</f>
        <v>21363.357036314028</v>
      </c>
      <c r="O126" s="141">
        <f t="shared" si="42"/>
        <v>21363.357036314028</v>
      </c>
      <c r="P126" s="492" t="str">
        <f>VLOOKUP(B126,Summary!$B$8:$E$26,3,FALSE)</f>
        <v>Y</v>
      </c>
      <c r="Q126" s="410"/>
      <c r="R126" s="410"/>
      <c r="S126" s="495"/>
      <c r="T126" s="76"/>
      <c r="U126" s="76"/>
      <c r="V126" s="76"/>
    </row>
    <row r="127" spans="1:22">
      <c r="A127" s="410"/>
      <c r="B127" s="410" t="s">
        <v>605</v>
      </c>
      <c r="C127" s="410" t="s">
        <v>614</v>
      </c>
      <c r="D127" s="410" t="s">
        <v>613</v>
      </c>
      <c r="E127" s="141">
        <f t="shared" si="37"/>
        <v>0</v>
      </c>
      <c r="F127" s="410" t="s">
        <v>14</v>
      </c>
      <c r="G127" s="141">
        <v>0</v>
      </c>
      <c r="H127" s="141">
        <f>'[60]Table 13-1'!$G$10</f>
        <v>217427.28551459411</v>
      </c>
      <c r="I127" s="141">
        <f t="shared" si="40"/>
        <v>217427.28551459411</v>
      </c>
      <c r="J127" s="141">
        <f t="shared" si="40"/>
        <v>217427.28551459411</v>
      </c>
      <c r="K127" s="488" t="s">
        <v>130</v>
      </c>
      <c r="L127" s="141">
        <f t="shared" si="39"/>
        <v>0</v>
      </c>
      <c r="M127" s="141">
        <f>H127-H23</f>
        <v>-156511.93693492038</v>
      </c>
      <c r="N127" s="141">
        <f>I127-I23</f>
        <v>-156511.93693492038</v>
      </c>
      <c r="O127" s="141">
        <f>N127</f>
        <v>-156511.93693492038</v>
      </c>
      <c r="P127" s="492" t="str">
        <f>VLOOKUP(B127,Summary!$B$8:$E$26,3,FALSE)</f>
        <v>Y</v>
      </c>
      <c r="Q127" s="410"/>
      <c r="R127" s="410"/>
      <c r="S127" s="495"/>
      <c r="T127" s="76"/>
      <c r="U127" s="76"/>
      <c r="V127" s="76"/>
    </row>
    <row r="128" spans="1:22">
      <c r="A128" s="410"/>
      <c r="B128" s="410" t="s">
        <v>605</v>
      </c>
      <c r="C128" s="410" t="s">
        <v>614</v>
      </c>
      <c r="D128" s="410" t="s">
        <v>613</v>
      </c>
      <c r="E128" s="141">
        <f t="shared" si="37"/>
        <v>0</v>
      </c>
      <c r="F128" s="410" t="s">
        <v>211</v>
      </c>
      <c r="G128" s="141">
        <v>0</v>
      </c>
      <c r="H128" s="141">
        <f>'[60]Table 13-1'!$G$13</f>
        <v>319.66876432000004</v>
      </c>
      <c r="I128" s="141">
        <f t="shared" ref="I128:J135" si="43">H128</f>
        <v>319.66876432000004</v>
      </c>
      <c r="J128" s="141">
        <f t="shared" si="43"/>
        <v>319.66876432000004</v>
      </c>
      <c r="K128" s="488" t="s">
        <v>130</v>
      </c>
      <c r="L128" s="141">
        <f t="shared" si="39"/>
        <v>0</v>
      </c>
      <c r="M128" s="141">
        <f>H128-'Authorized Rev Req'!Q26</f>
        <v>-316.39489480849886</v>
      </c>
      <c r="N128" s="141">
        <f t="shared" ref="N128:O128" si="44">M128</f>
        <v>-316.39489480849886</v>
      </c>
      <c r="O128" s="141">
        <f t="shared" si="44"/>
        <v>-316.39489480849886</v>
      </c>
      <c r="P128" s="492" t="str">
        <f>VLOOKUP(B128,Summary!$B$8:$E$26,3,FALSE)</f>
        <v>Y</v>
      </c>
      <c r="Q128" s="410"/>
      <c r="R128" s="410"/>
      <c r="S128" s="495"/>
      <c r="T128" s="76"/>
      <c r="U128" s="76"/>
      <c r="V128" s="76"/>
    </row>
    <row r="129" spans="1:22">
      <c r="A129" s="410"/>
      <c r="B129" s="410" t="s">
        <v>605</v>
      </c>
      <c r="C129" s="410" t="s">
        <v>614</v>
      </c>
      <c r="D129" s="410" t="s">
        <v>613</v>
      </c>
      <c r="E129" s="141">
        <f t="shared" si="37"/>
        <v>0</v>
      </c>
      <c r="F129" s="410" t="s">
        <v>211</v>
      </c>
      <c r="G129" s="141">
        <v>0</v>
      </c>
      <c r="H129" s="141">
        <f>'[60]Table 13-1'!$G$31-SUM(H127:H128,H130:H134)</f>
        <v>-494308.35078278184</v>
      </c>
      <c r="I129" s="141">
        <f t="shared" si="43"/>
        <v>-494308.35078278184</v>
      </c>
      <c r="J129" s="141">
        <f t="shared" si="43"/>
        <v>-494308.35078278184</v>
      </c>
      <c r="K129" s="488" t="s">
        <v>130</v>
      </c>
      <c r="L129" s="141">
        <f t="shared" si="39"/>
        <v>0</v>
      </c>
      <c r="M129" s="141">
        <f>H129-H21</f>
        <v>1837022.6717943167</v>
      </c>
      <c r="N129" s="141">
        <f>I129-I21</f>
        <v>1837022.6717943167</v>
      </c>
      <c r="O129" s="141">
        <f>J129-J21</f>
        <v>1837022.6717943167</v>
      </c>
      <c r="P129" s="492" t="str">
        <f>VLOOKUP(B129,Summary!$B$8:$E$26,3,FALSE)</f>
        <v>Y</v>
      </c>
      <c r="Q129" s="410"/>
      <c r="R129" s="410"/>
      <c r="S129" s="495"/>
      <c r="T129" s="76"/>
      <c r="U129" s="76"/>
      <c r="V129" s="76"/>
    </row>
    <row r="130" spans="1:22">
      <c r="A130" s="410"/>
      <c r="B130" s="410" t="s">
        <v>605</v>
      </c>
      <c r="C130" s="410" t="s">
        <v>614</v>
      </c>
      <c r="D130" s="410" t="s">
        <v>613</v>
      </c>
      <c r="E130" s="141">
        <f t="shared" si="37"/>
        <v>0</v>
      </c>
      <c r="F130" s="410" t="s">
        <v>68</v>
      </c>
      <c r="G130" s="141">
        <v>0</v>
      </c>
      <c r="H130" s="141">
        <f>'[60]Table 13-1'!$G$11</f>
        <v>-26940.73186498219</v>
      </c>
      <c r="I130" s="141">
        <f t="shared" si="43"/>
        <v>-26940.73186498219</v>
      </c>
      <c r="J130" s="141">
        <f t="shared" si="43"/>
        <v>-26940.73186498219</v>
      </c>
      <c r="K130" s="488" t="s">
        <v>130</v>
      </c>
      <c r="L130" s="141">
        <f t="shared" si="39"/>
        <v>0</v>
      </c>
      <c r="M130" s="141">
        <f>H130-H22</f>
        <v>1206.7810610000161</v>
      </c>
      <c r="N130" s="141">
        <f t="shared" ref="N130:O130" si="45">I130-I22</f>
        <v>1206.7810610000161</v>
      </c>
      <c r="O130" s="141">
        <f t="shared" si="45"/>
        <v>1206.7810610000161</v>
      </c>
      <c r="P130" s="492" t="str">
        <f>VLOOKUP(B130,Summary!$B$8:$E$26,3,FALSE)</f>
        <v>Y</v>
      </c>
      <c r="Q130" s="410"/>
      <c r="R130" s="410"/>
      <c r="S130" s="495"/>
      <c r="T130" s="76"/>
      <c r="U130" s="76"/>
      <c r="V130" s="76"/>
    </row>
    <row r="131" spans="1:22">
      <c r="A131" s="410"/>
      <c r="B131" s="410" t="s">
        <v>605</v>
      </c>
      <c r="C131" s="410" t="s">
        <v>614</v>
      </c>
      <c r="D131" s="410" t="s">
        <v>613</v>
      </c>
      <c r="E131" s="141">
        <f t="shared" si="37"/>
        <v>0</v>
      </c>
      <c r="F131" s="410" t="s">
        <v>3</v>
      </c>
      <c r="G131" s="141">
        <v>0</v>
      </c>
      <c r="H131" s="141">
        <f>'[60]Table 13-1'!$G$14</f>
        <v>2958889.087340177</v>
      </c>
      <c r="I131" s="141">
        <f t="shared" si="43"/>
        <v>2958889.087340177</v>
      </c>
      <c r="J131" s="141">
        <f t="shared" si="43"/>
        <v>2958889.087340177</v>
      </c>
      <c r="K131" s="488" t="s">
        <v>130</v>
      </c>
      <c r="L131" s="141">
        <f t="shared" si="39"/>
        <v>0</v>
      </c>
      <c r="M131" s="141">
        <f>H131-H20</f>
        <v>-1540669.9792472655</v>
      </c>
      <c r="N131" s="141">
        <f t="shared" ref="N131:O131" si="46">I131-I20</f>
        <v>-1540669.9792472655</v>
      </c>
      <c r="O131" s="141">
        <f t="shared" si="46"/>
        <v>-1540669.9792472655</v>
      </c>
      <c r="P131" s="492" t="str">
        <f>VLOOKUP(B131,Summary!$B$8:$E$26,3,FALSE)</f>
        <v>Y</v>
      </c>
      <c r="Q131" s="410"/>
      <c r="R131" s="410"/>
      <c r="S131" s="495"/>
      <c r="T131" s="76"/>
      <c r="U131" s="76"/>
      <c r="V131" s="76"/>
    </row>
    <row r="132" spans="1:22">
      <c r="A132" s="410"/>
      <c r="B132" s="410" t="s">
        <v>605</v>
      </c>
      <c r="C132" s="410" t="s">
        <v>614</v>
      </c>
      <c r="D132" s="410" t="s">
        <v>613</v>
      </c>
      <c r="E132" s="141">
        <f t="shared" si="37"/>
        <v>0</v>
      </c>
      <c r="F132" s="410" t="s">
        <v>15</v>
      </c>
      <c r="G132" s="141">
        <v>0</v>
      </c>
      <c r="H132" s="141">
        <f>'[60]Table 13-1'!$G$19</f>
        <v>-2546.1538854437654</v>
      </c>
      <c r="I132" s="141">
        <f t="shared" si="43"/>
        <v>-2546.1538854437654</v>
      </c>
      <c r="J132" s="141">
        <f t="shared" si="43"/>
        <v>-2546.1538854437654</v>
      </c>
      <c r="K132" s="488" t="s">
        <v>130</v>
      </c>
      <c r="L132" s="141">
        <f t="shared" si="39"/>
        <v>0</v>
      </c>
      <c r="M132" s="141">
        <f>H132-H77</f>
        <v>-1069.8272143502052</v>
      </c>
      <c r="N132" s="141">
        <f t="shared" ref="N132:O132" si="47">I132-I77</f>
        <v>-1069.8272143502052</v>
      </c>
      <c r="O132" s="141">
        <f t="shared" si="47"/>
        <v>-1069.8272143502052</v>
      </c>
      <c r="P132" s="492" t="str">
        <f>VLOOKUP(B132,Summary!$B$8:$E$26,3,FALSE)</f>
        <v>Y</v>
      </c>
      <c r="Q132" s="410"/>
      <c r="R132" s="410"/>
      <c r="S132" s="495"/>
      <c r="T132" s="76"/>
      <c r="U132" s="76"/>
      <c r="V132" s="76"/>
    </row>
    <row r="133" spans="1:22">
      <c r="A133" s="410"/>
      <c r="B133" s="410" t="s">
        <v>605</v>
      </c>
      <c r="C133" s="410" t="s">
        <v>614</v>
      </c>
      <c r="D133" s="410" t="s">
        <v>613</v>
      </c>
      <c r="E133" s="141">
        <f t="shared" si="37"/>
        <v>0</v>
      </c>
      <c r="F133" s="410" t="s">
        <v>15</v>
      </c>
      <c r="G133" s="141">
        <v>0</v>
      </c>
      <c r="H133" s="141">
        <f>'[60]Table 13-1'!$G$20</f>
        <v>41412.43254781804</v>
      </c>
      <c r="I133" s="141">
        <f t="shared" si="43"/>
        <v>41412.43254781804</v>
      </c>
      <c r="J133" s="141">
        <f t="shared" si="43"/>
        <v>41412.43254781804</v>
      </c>
      <c r="K133" s="488" t="s">
        <v>130</v>
      </c>
      <c r="L133" s="141">
        <f t="shared" si="39"/>
        <v>0</v>
      </c>
      <c r="M133" s="141">
        <f>H133-H62</f>
        <v>6078.3800515651819</v>
      </c>
      <c r="N133" s="141">
        <f t="shared" ref="N133:O133" si="48">I133-I62</f>
        <v>6078.3800515651819</v>
      </c>
      <c r="O133" s="141">
        <f t="shared" si="48"/>
        <v>6078.3800515651819</v>
      </c>
      <c r="P133" s="492" t="str">
        <f>VLOOKUP(B133,Summary!$B$8:$E$26,3,FALSE)</f>
        <v>Y</v>
      </c>
      <c r="Q133" s="410"/>
      <c r="R133" s="410"/>
      <c r="S133" s="495"/>
      <c r="T133" s="76"/>
      <c r="U133" s="76"/>
      <c r="V133" s="76"/>
    </row>
    <row r="134" spans="1:22">
      <c r="A134" s="410"/>
      <c r="B134" s="410" t="s">
        <v>605</v>
      </c>
      <c r="C134" s="410" t="s">
        <v>614</v>
      </c>
      <c r="D134" s="410" t="s">
        <v>613</v>
      </c>
      <c r="E134" s="141">
        <f t="shared" si="37"/>
        <v>0</v>
      </c>
      <c r="F134" s="410" t="s">
        <v>15</v>
      </c>
      <c r="G134" s="141">
        <v>0</v>
      </c>
      <c r="H134" s="141">
        <f>'[60]Table 13-1'!$G$21</f>
        <v>10873.367210845507</v>
      </c>
      <c r="I134" s="141">
        <f t="shared" si="43"/>
        <v>10873.367210845507</v>
      </c>
      <c r="J134" s="141">
        <f t="shared" si="43"/>
        <v>10873.367210845507</v>
      </c>
      <c r="K134" s="488" t="s">
        <v>130</v>
      </c>
      <c r="L134" s="141">
        <f t="shared" si="39"/>
        <v>0</v>
      </c>
      <c r="M134" s="141">
        <f>H134-H76</f>
        <v>7306.0239394161508</v>
      </c>
      <c r="N134" s="141">
        <f t="shared" ref="N134:O134" si="49">I134-I76</f>
        <v>7306.0239394161508</v>
      </c>
      <c r="O134" s="141">
        <f t="shared" si="49"/>
        <v>7306.0239394161508</v>
      </c>
      <c r="P134" s="492" t="str">
        <f>VLOOKUP(B134,Summary!$B$8:$E$26,3,FALSE)</f>
        <v>Y</v>
      </c>
      <c r="Q134" s="410"/>
      <c r="R134" s="410"/>
      <c r="S134" s="495"/>
      <c r="T134" s="76"/>
      <c r="U134" s="76"/>
      <c r="V134" s="76"/>
    </row>
    <row r="135" spans="1:22">
      <c r="A135" s="410"/>
      <c r="B135" s="410" t="s">
        <v>605</v>
      </c>
      <c r="C135" s="410" t="s">
        <v>614</v>
      </c>
      <c r="D135" s="410" t="s">
        <v>613</v>
      </c>
      <c r="E135" s="141">
        <f t="shared" si="37"/>
        <v>0</v>
      </c>
      <c r="F135" s="410" t="s">
        <v>133</v>
      </c>
      <c r="G135" s="141">
        <v>0</v>
      </c>
      <c r="H135" s="141">
        <f>'[61]Table 17-1'!$H$33</f>
        <v>-586402.24430384289</v>
      </c>
      <c r="I135" s="141">
        <f t="shared" si="43"/>
        <v>-586402.24430384289</v>
      </c>
      <c r="J135" s="141">
        <f t="shared" si="43"/>
        <v>-586402.24430384289</v>
      </c>
      <c r="K135" s="488" t="s">
        <v>130</v>
      </c>
      <c r="L135" s="141">
        <f t="shared" si="39"/>
        <v>0</v>
      </c>
      <c r="M135" s="141">
        <f>H135-H61</f>
        <v>134662.55369615706</v>
      </c>
      <c r="N135" s="141">
        <f t="shared" ref="N135:O135" si="50">I135-I61</f>
        <v>134662.55369615706</v>
      </c>
      <c r="O135" s="141">
        <f t="shared" si="50"/>
        <v>134662.55369615706</v>
      </c>
      <c r="P135" s="492" t="str">
        <f>VLOOKUP(B135,Summary!$B$8:$E$26,3,FALSE)</f>
        <v>Y</v>
      </c>
      <c r="Q135" s="410"/>
      <c r="R135" s="410"/>
      <c r="S135" s="495"/>
      <c r="T135" s="76"/>
      <c r="U135" s="76"/>
      <c r="V135" s="76"/>
    </row>
    <row r="136" spans="1:22">
      <c r="A136" s="410"/>
      <c r="B136" s="410" t="s">
        <v>606</v>
      </c>
      <c r="C136" s="410" t="s">
        <v>612</v>
      </c>
      <c r="D136" s="410" t="s">
        <v>479</v>
      </c>
      <c r="E136" s="141">
        <f t="shared" si="37"/>
        <v>0</v>
      </c>
      <c r="F136" s="410" t="s">
        <v>211</v>
      </c>
      <c r="G136" s="141">
        <v>0</v>
      </c>
      <c r="H136" s="141">
        <v>0</v>
      </c>
      <c r="I136" s="141">
        <f>'[62]Test Year Incremental RRQ'!$M$24+I12</f>
        <v>1509586.469847593</v>
      </c>
      <c r="J136" s="141">
        <f>'[63]PTYR-RRQ_FiledApplication'!$K$18*1000+I12</f>
        <v>1523754.6825696924</v>
      </c>
      <c r="K136" s="488" t="s">
        <v>130</v>
      </c>
      <c r="L136" s="141">
        <f t="shared" si="39"/>
        <v>0</v>
      </c>
      <c r="M136" s="141">
        <f t="shared" ref="M136:M139" si="51">H136</f>
        <v>0</v>
      </c>
      <c r="N136" s="141">
        <f>I136-I12</f>
        <v>303909.28730642353</v>
      </c>
      <c r="O136" s="141">
        <f>J136-J12</f>
        <v>318077.50002852292</v>
      </c>
      <c r="P136" s="492" t="str">
        <f>VLOOKUP(B136,Summary!$B$8:$E$26,3,FALSE)</f>
        <v>Y</v>
      </c>
      <c r="Q136" s="410"/>
      <c r="R136" s="410"/>
      <c r="S136" s="495"/>
      <c r="T136" s="76"/>
      <c r="U136" s="76"/>
      <c r="V136" s="76"/>
    </row>
    <row r="137" spans="1:22">
      <c r="A137" s="410"/>
      <c r="B137" s="410" t="s">
        <v>606</v>
      </c>
      <c r="C137" s="410" t="s">
        <v>612</v>
      </c>
      <c r="D137" s="410" t="s">
        <v>479</v>
      </c>
      <c r="E137" s="141">
        <f t="shared" si="37"/>
        <v>0</v>
      </c>
      <c r="F137" s="410" t="s">
        <v>309</v>
      </c>
      <c r="G137" s="141">
        <v>0</v>
      </c>
      <c r="H137" s="141">
        <v>0</v>
      </c>
      <c r="I137" s="141">
        <f>'[62]Test Year Incremental RRQ'!$K$24+I11</f>
        <v>1117940.1952256265</v>
      </c>
      <c r="J137" s="141">
        <f>'[63]PTYR-RRQ_FiledApplication'!$K$17*1000+I11</f>
        <v>1224420.5154607142</v>
      </c>
      <c r="K137" s="488" t="s">
        <v>130</v>
      </c>
      <c r="L137" s="141">
        <f t="shared" si="39"/>
        <v>0</v>
      </c>
      <c r="M137" s="141">
        <f t="shared" si="51"/>
        <v>0</v>
      </c>
      <c r="N137" s="141">
        <f>I137-I11</f>
        <v>139367.78094133851</v>
      </c>
      <c r="O137" s="141">
        <f>J137-J11</f>
        <v>245848.10117642628</v>
      </c>
      <c r="P137" s="492" t="str">
        <f>VLOOKUP(B137,Summary!$B$8:$E$26,3,FALSE)</f>
        <v>Y</v>
      </c>
      <c r="Q137" s="410"/>
      <c r="R137" s="410"/>
      <c r="S137" s="495"/>
      <c r="T137" s="76"/>
      <c r="U137" s="76"/>
      <c r="V137" s="76"/>
    </row>
    <row r="138" spans="1:22">
      <c r="A138" s="410"/>
      <c r="B138" s="410" t="s">
        <v>606</v>
      </c>
      <c r="C138" s="410" t="s">
        <v>612</v>
      </c>
      <c r="D138" s="410" t="s">
        <v>479</v>
      </c>
      <c r="E138" s="141">
        <f t="shared" si="37"/>
        <v>0</v>
      </c>
      <c r="F138" s="410" t="s">
        <v>5</v>
      </c>
      <c r="G138" s="141">
        <v>0</v>
      </c>
      <c r="H138" s="141">
        <v>0</v>
      </c>
      <c r="I138" s="491">
        <f>'[62]Test Year Incremental RRQ'!$J$24+I10</f>
        <v>8317308.5307082068</v>
      </c>
      <c r="J138" s="141">
        <f>'[63]PTYR-RRQ_FiledApplication'!$K$16*1000+I10</f>
        <v>8968275.3449483775</v>
      </c>
      <c r="K138" s="488" t="s">
        <v>130</v>
      </c>
      <c r="L138" s="141">
        <f t="shared" si="39"/>
        <v>0</v>
      </c>
      <c r="M138" s="141">
        <f t="shared" si="51"/>
        <v>0</v>
      </c>
      <c r="N138" s="141">
        <f>I138-I10</f>
        <v>852024.11268866155</v>
      </c>
      <c r="O138" s="141">
        <f>J138-J10</f>
        <v>1502990.9269288322</v>
      </c>
      <c r="P138" s="492" t="str">
        <f>VLOOKUP(B138,Summary!$B$8:$E$26,3,FALSE)</f>
        <v>Y</v>
      </c>
      <c r="Q138" s="410"/>
      <c r="R138" s="410"/>
      <c r="S138" s="495"/>
      <c r="T138" s="76"/>
      <c r="U138" s="76"/>
      <c r="V138" s="76"/>
    </row>
    <row r="139" spans="1:22">
      <c r="A139" s="410"/>
      <c r="B139" s="410" t="s">
        <v>609</v>
      </c>
      <c r="C139" s="410" t="s">
        <v>484</v>
      </c>
      <c r="D139" s="410" t="s">
        <v>611</v>
      </c>
      <c r="E139" s="141">
        <f t="shared" si="37"/>
        <v>0</v>
      </c>
      <c r="F139" s="410" t="s">
        <v>5</v>
      </c>
      <c r="G139" s="489"/>
      <c r="H139" s="489">
        <f>'[64]SB 410'!$D$9*1000</f>
        <v>221000</v>
      </c>
      <c r="I139" s="489">
        <f>'[64]SB 410'!$E$9*1000</f>
        <v>463000</v>
      </c>
      <c r="J139" s="141">
        <f>I139</f>
        <v>463000</v>
      </c>
      <c r="K139" s="488" t="s">
        <v>130</v>
      </c>
      <c r="L139" s="141">
        <f>G139</f>
        <v>0</v>
      </c>
      <c r="M139" s="141">
        <f t="shared" si="51"/>
        <v>221000</v>
      </c>
      <c r="N139" s="141">
        <f t="shared" ref="N139" si="52">I139</f>
        <v>463000</v>
      </c>
      <c r="O139" s="141">
        <f t="shared" ref="O139" si="53">J139-J15</f>
        <v>463000</v>
      </c>
      <c r="P139" s="492" t="str">
        <f>VLOOKUP(B139,Summary!$B$8:$E$26,3,FALSE)</f>
        <v>Y</v>
      </c>
      <c r="Q139" s="410"/>
      <c r="R139" s="410"/>
      <c r="S139" s="495"/>
      <c r="T139" s="76"/>
      <c r="U139" s="76"/>
      <c r="V139" s="76"/>
    </row>
    <row r="140" spans="1:22">
      <c r="A140" s="410"/>
      <c r="B140" s="410"/>
      <c r="C140" s="410"/>
      <c r="D140" s="410"/>
      <c r="E140" s="141"/>
      <c r="F140" s="410"/>
      <c r="G140" s="141"/>
      <c r="H140" s="141"/>
      <c r="I140" s="491"/>
      <c r="J140" s="141"/>
      <c r="K140" s="488"/>
      <c r="L140" s="141"/>
      <c r="M140" s="141"/>
      <c r="N140" s="141"/>
      <c r="O140" s="141"/>
      <c r="P140" s="492"/>
      <c r="Q140" s="410"/>
      <c r="R140" s="410"/>
      <c r="S140" s="495"/>
      <c r="T140" s="76"/>
      <c r="U140" s="76"/>
      <c r="V140" s="76"/>
    </row>
    <row r="141" spans="1:22" ht="15.6" customHeight="1">
      <c r="A141" s="410"/>
      <c r="B141" s="498" t="s">
        <v>7</v>
      </c>
      <c r="C141" s="410"/>
      <c r="D141" s="410"/>
      <c r="E141" s="141"/>
      <c r="F141" s="410"/>
      <c r="G141" s="141"/>
      <c r="H141" s="410"/>
      <c r="I141" s="141"/>
      <c r="J141" s="141"/>
      <c r="K141" s="488"/>
      <c r="L141" s="141"/>
      <c r="M141" s="141"/>
      <c r="N141" s="141"/>
      <c r="O141" s="141"/>
      <c r="P141" s="492"/>
      <c r="Q141" s="410"/>
      <c r="R141" s="410"/>
      <c r="S141" s="495"/>
      <c r="T141" s="76"/>
      <c r="U141" s="76"/>
      <c r="V141" s="76"/>
    </row>
    <row r="142" spans="1:22" ht="45.6" customHeight="1">
      <c r="A142" s="410"/>
      <c r="B142" s="418" t="s">
        <v>608</v>
      </c>
      <c r="C142" s="410" t="s">
        <v>599</v>
      </c>
      <c r="D142" s="410" t="s">
        <v>604</v>
      </c>
      <c r="E142" s="141">
        <f t="shared" si="37"/>
        <v>0</v>
      </c>
      <c r="F142" s="417" t="s">
        <v>15</v>
      </c>
      <c r="G142" s="141">
        <f>0</f>
        <v>0</v>
      </c>
      <c r="H142" s="244">
        <f>'[65]Table 10-3 and Table 10-4'!$H$36</f>
        <v>257326.98916120577</v>
      </c>
      <c r="I142" s="141">
        <f>0</f>
        <v>0</v>
      </c>
      <c r="J142" s="141">
        <f>0</f>
        <v>0</v>
      </c>
      <c r="K142" s="488" t="s">
        <v>130</v>
      </c>
      <c r="L142" s="141">
        <f t="shared" si="39"/>
        <v>0</v>
      </c>
      <c r="M142" s="141">
        <f>H142-H81</f>
        <v>-108037.53123878478</v>
      </c>
      <c r="N142" s="141">
        <f t="shared" ref="N142" si="54">I142</f>
        <v>0</v>
      </c>
      <c r="O142" s="141">
        <f t="shared" ref="O142" si="55">J142</f>
        <v>0</v>
      </c>
      <c r="P142" s="492" t="str">
        <f>VLOOKUP(B142,Summary!$B$8:$E$26,3,FALSE)</f>
        <v>Y</v>
      </c>
      <c r="Q142" s="410"/>
      <c r="R142" s="410"/>
      <c r="S142" s="495"/>
      <c r="T142" s="76"/>
      <c r="U142" s="76"/>
      <c r="V142" s="76"/>
    </row>
    <row r="143" spans="1:22" ht="15.6" customHeight="1">
      <c r="A143" s="410"/>
      <c r="B143" s="511"/>
      <c r="C143" s="512"/>
      <c r="D143" s="410"/>
      <c r="E143" s="141"/>
      <c r="F143" s="410"/>
      <c r="G143" s="123"/>
      <c r="H143" s="244"/>
      <c r="I143" s="123"/>
      <c r="J143" s="123"/>
      <c r="K143" s="488"/>
      <c r="L143" s="141"/>
      <c r="M143" s="141"/>
      <c r="N143" s="141"/>
      <c r="O143" s="141"/>
      <c r="P143" s="492"/>
      <c r="Q143" s="410"/>
      <c r="R143" s="410"/>
      <c r="S143" s="495"/>
      <c r="T143" s="76"/>
      <c r="U143" s="76"/>
      <c r="V143" s="76"/>
    </row>
    <row r="144" spans="1:22" ht="15.6" customHeight="1">
      <c r="A144" s="410"/>
      <c r="B144" s="511"/>
      <c r="C144" s="512"/>
      <c r="D144" s="410"/>
      <c r="E144" s="141"/>
      <c r="F144" s="410"/>
      <c r="G144" s="123"/>
      <c r="H144" s="244"/>
      <c r="I144" s="123"/>
      <c r="J144" s="123"/>
      <c r="K144" s="488"/>
      <c r="L144" s="141"/>
      <c r="M144" s="141"/>
      <c r="N144" s="141"/>
      <c r="O144" s="141"/>
      <c r="P144" s="492"/>
      <c r="Q144" s="410"/>
      <c r="R144" s="410"/>
      <c r="S144" s="495"/>
      <c r="T144" s="76"/>
      <c r="U144" s="76"/>
      <c r="V144" s="76"/>
    </row>
    <row r="145" spans="1:22" ht="15.6" customHeight="1">
      <c r="A145" s="410"/>
      <c r="B145" s="511"/>
      <c r="C145" s="512"/>
      <c r="D145" s="410"/>
      <c r="E145" s="141"/>
      <c r="F145" s="410"/>
      <c r="G145" s="123"/>
      <c r="H145" s="244"/>
      <c r="I145" s="123"/>
      <c r="J145" s="123"/>
      <c r="K145" s="488"/>
      <c r="L145" s="141"/>
      <c r="M145" s="141"/>
      <c r="N145" s="141"/>
      <c r="O145" s="141"/>
      <c r="P145" s="492"/>
      <c r="Q145" s="410"/>
      <c r="R145" s="410"/>
      <c r="S145" s="495"/>
      <c r="T145" s="76"/>
      <c r="U145" s="76"/>
      <c r="V145" s="76"/>
    </row>
    <row r="146" spans="1:22" ht="15.6" customHeight="1">
      <c r="A146" s="410"/>
      <c r="B146" s="511"/>
      <c r="C146" s="512"/>
      <c r="D146" s="410"/>
      <c r="E146" s="141"/>
      <c r="F146" s="410"/>
      <c r="G146" s="123"/>
      <c r="H146" s="244"/>
      <c r="I146" s="123"/>
      <c r="J146" s="123"/>
      <c r="K146" s="488"/>
      <c r="L146" s="141"/>
      <c r="M146" s="141"/>
      <c r="N146" s="141"/>
      <c r="O146" s="141"/>
      <c r="P146" s="492"/>
      <c r="Q146" s="410"/>
      <c r="R146" s="410"/>
      <c r="S146" s="495"/>
      <c r="T146" s="76"/>
      <c r="U146" s="76"/>
      <c r="V146" s="76"/>
    </row>
    <row r="147" spans="1:22" ht="15.6" customHeight="1">
      <c r="A147" s="410"/>
      <c r="B147" s="498" t="s">
        <v>9</v>
      </c>
      <c r="C147" s="410"/>
      <c r="D147" s="410"/>
      <c r="E147" s="141"/>
      <c r="F147" s="410"/>
      <c r="G147" s="123"/>
      <c r="H147" s="123"/>
      <c r="I147" s="123"/>
      <c r="J147" s="123"/>
      <c r="K147" s="488"/>
      <c r="L147" s="141"/>
      <c r="M147" s="141"/>
      <c r="N147" s="141"/>
      <c r="O147" s="141"/>
      <c r="P147" s="492"/>
      <c r="Q147" s="410"/>
      <c r="R147" s="410"/>
      <c r="S147" s="495"/>
      <c r="T147" s="76"/>
      <c r="U147" s="76"/>
      <c r="V147" s="76"/>
    </row>
    <row r="148" spans="1:22" ht="15.6" customHeight="1">
      <c r="A148" s="410"/>
      <c r="B148" s="410"/>
      <c r="C148" s="410"/>
      <c r="D148" s="427"/>
      <c r="E148" s="487"/>
      <c r="F148" s="410"/>
      <c r="G148" s="141"/>
      <c r="H148" s="141"/>
      <c r="I148" s="123"/>
      <c r="J148" s="123"/>
      <c r="K148" s="488"/>
      <c r="L148" s="141"/>
      <c r="M148" s="141"/>
      <c r="N148" s="141"/>
      <c r="O148" s="123"/>
      <c r="P148" s="492"/>
      <c r="Q148" s="410"/>
      <c r="R148" s="410"/>
      <c r="S148" s="495"/>
      <c r="T148" s="76"/>
      <c r="U148" s="76"/>
      <c r="V148" s="76"/>
    </row>
    <row r="149" spans="1:22" ht="15.6" customHeight="1">
      <c r="A149" s="410"/>
      <c r="B149" s="410"/>
      <c r="C149" s="410"/>
      <c r="D149" s="410"/>
      <c r="E149" s="178"/>
      <c r="F149" s="410"/>
      <c r="G149" s="123"/>
      <c r="H149" s="123"/>
      <c r="I149" s="123"/>
      <c r="J149" s="123"/>
      <c r="K149" s="488"/>
      <c r="L149" s="123"/>
      <c r="M149" s="123"/>
      <c r="N149" s="123"/>
      <c r="O149" s="123"/>
      <c r="P149" s="123"/>
      <c r="Q149" s="410"/>
      <c r="R149" s="410"/>
      <c r="S149" s="495"/>
      <c r="T149" s="76"/>
      <c r="U149" s="76"/>
      <c r="V149" s="76"/>
    </row>
    <row r="150" spans="1:22" ht="15.6" customHeight="1" thickBot="1">
      <c r="A150" s="410"/>
      <c r="B150" s="498" t="s">
        <v>56</v>
      </c>
      <c r="C150" s="410"/>
      <c r="D150" s="410"/>
      <c r="E150" s="500">
        <f>SUM(E107:E149)</f>
        <v>-1625114.230303348</v>
      </c>
      <c r="F150" s="410"/>
      <c r="G150" s="501">
        <f>SUM(G107:G149)</f>
        <v>-1625114.230303348</v>
      </c>
      <c r="H150" s="501">
        <f>SUM(H107:H149)</f>
        <v>4653762.7123274021</v>
      </c>
      <c r="I150" s="501">
        <f>SUM(I107:I149)</f>
        <v>14268958.220871592</v>
      </c>
      <c r="J150" s="501">
        <f>SUM(J107:J149)</f>
        <v>15036655.516110618</v>
      </c>
      <c r="K150" s="410"/>
      <c r="L150" s="501">
        <f>SUM(L107:L149)</f>
        <v>-1625114.230303348</v>
      </c>
      <c r="M150" s="501">
        <f>SUM(M107:M149)</f>
        <v>2310487.4346534396</v>
      </c>
      <c r="N150" s="501">
        <f>SUM(N107:N149)</f>
        <v>2641513.4487526165</v>
      </c>
      <c r="O150" s="501">
        <f>SUM(O107:O149)</f>
        <v>3409210.7439916423</v>
      </c>
      <c r="P150" s="513"/>
      <c r="Q150" s="410"/>
      <c r="R150" s="410"/>
      <c r="S150" s="495"/>
      <c r="T150" s="76"/>
      <c r="U150" s="76"/>
      <c r="V150" s="76"/>
    </row>
    <row r="151" spans="1:22" ht="15.6" customHeight="1" thickTop="1">
      <c r="A151" s="410"/>
      <c r="B151" s="410"/>
      <c r="C151" s="410"/>
      <c r="D151" s="410"/>
      <c r="E151" s="514"/>
      <c r="F151" s="410"/>
      <c r="G151" s="410"/>
      <c r="H151" s="410"/>
      <c r="I151" s="410"/>
      <c r="J151" s="410"/>
      <c r="K151" s="488"/>
      <c r="L151" s="410"/>
      <c r="M151" s="410"/>
      <c r="N151" s="410"/>
      <c r="O151" s="410"/>
      <c r="P151" s="410"/>
      <c r="Q151" s="410"/>
      <c r="R151" s="410"/>
      <c r="S151" s="495"/>
      <c r="T151" s="76"/>
      <c r="U151" s="76"/>
      <c r="V151" s="76"/>
    </row>
    <row r="152" spans="1:22" ht="15.6" customHeight="1">
      <c r="S152" s="76"/>
      <c r="T152" s="76"/>
      <c r="U152" s="76"/>
      <c r="V152" s="76"/>
    </row>
    <row r="153" spans="1:22" ht="15.6" customHeight="1">
      <c r="S153" s="76"/>
      <c r="T153" s="76"/>
      <c r="U153" s="76"/>
      <c r="V153" s="76"/>
    </row>
    <row r="154" spans="1:22" ht="15.6" customHeight="1">
      <c r="B154" t="s">
        <v>341</v>
      </c>
      <c r="C154" s="315">
        <v>1.0869E-2</v>
      </c>
      <c r="S154" s="76"/>
      <c r="T154" s="76"/>
      <c r="U154" s="76"/>
      <c r="V154" s="76"/>
    </row>
    <row r="155" spans="1:22">
      <c r="B155" t="s">
        <v>280</v>
      </c>
      <c r="C155" s="316">
        <v>1.0810999999999999E-2</v>
      </c>
    </row>
    <row r="156" spans="1:22">
      <c r="B156" t="s">
        <v>461</v>
      </c>
      <c r="C156" s="316">
        <v>1.1245E-2</v>
      </c>
    </row>
    <row r="157" spans="1:22">
      <c r="B157" t="s">
        <v>511</v>
      </c>
      <c r="C157" s="333">
        <v>1.252E-2</v>
      </c>
      <c r="R157" s="226"/>
    </row>
    <row r="159" spans="1:22">
      <c r="D159" s="202"/>
    </row>
    <row r="161" spans="3:3">
      <c r="C161" s="299"/>
    </row>
    <row r="255" spans="6:13">
      <c r="F255" s="39"/>
      <c r="G255" s="39"/>
      <c r="H255" s="39"/>
      <c r="I255" s="39"/>
      <c r="J255" s="39"/>
      <c r="K255" s="39"/>
      <c r="L255" s="39"/>
      <c r="M255" s="39"/>
    </row>
    <row r="256" spans="6:13">
      <c r="F256" s="39"/>
      <c r="G256" s="39"/>
      <c r="H256" s="39"/>
      <c r="I256" s="39"/>
      <c r="J256" s="39"/>
      <c r="K256" s="39"/>
      <c r="L256" s="39"/>
      <c r="M256" s="39"/>
    </row>
    <row r="257" spans="6:13">
      <c r="F257" s="39"/>
      <c r="G257" s="39"/>
      <c r="H257" s="39"/>
      <c r="I257" s="39"/>
      <c r="J257" s="39"/>
      <c r="K257" s="39"/>
      <c r="L257" s="39"/>
      <c r="M257" s="39"/>
    </row>
    <row r="258" spans="6:13">
      <c r="F258" s="39"/>
      <c r="G258" s="39"/>
      <c r="H258" s="39"/>
      <c r="I258" s="39"/>
      <c r="J258" s="39"/>
      <c r="K258" s="39"/>
      <c r="L258" s="39"/>
      <c r="M258" s="39"/>
    </row>
    <row r="259" spans="6:13">
      <c r="F259" s="39"/>
      <c r="G259" s="39"/>
      <c r="H259" s="39"/>
      <c r="I259" s="39"/>
      <c r="J259" s="39"/>
      <c r="K259" s="39"/>
      <c r="L259" s="39"/>
      <c r="M259" s="39"/>
    </row>
    <row r="260" spans="6:13">
      <c r="F260" s="39"/>
      <c r="G260" s="39"/>
      <c r="H260" s="39"/>
      <c r="I260" s="39"/>
      <c r="J260" s="39"/>
      <c r="K260" s="39"/>
      <c r="L260" s="39"/>
      <c r="M260" s="39"/>
    </row>
    <row r="261" spans="6:13">
      <c r="F261" s="39"/>
      <c r="G261" s="39"/>
      <c r="H261" s="39"/>
      <c r="I261" s="39"/>
      <c r="J261" s="39"/>
      <c r="K261" s="39"/>
      <c r="L261" s="39"/>
      <c r="M261" s="39"/>
    </row>
    <row r="262" spans="6:13">
      <c r="F262" s="39"/>
      <c r="G262" s="39"/>
      <c r="H262" s="39"/>
      <c r="I262" s="39"/>
      <c r="J262" s="39"/>
      <c r="K262" s="39"/>
      <c r="L262" s="39"/>
      <c r="M262" s="39"/>
    </row>
    <row r="263" spans="6:13">
      <c r="F263" s="39"/>
      <c r="G263" s="39"/>
      <c r="H263" s="39"/>
      <c r="I263" s="39"/>
      <c r="J263" s="39"/>
      <c r="K263" s="39"/>
      <c r="L263" s="39"/>
      <c r="M263" s="39"/>
    </row>
    <row r="264" spans="6:13">
      <c r="F264" s="39"/>
      <c r="G264" s="39"/>
      <c r="H264" s="39"/>
      <c r="I264" s="39"/>
      <c r="J264" s="39"/>
      <c r="K264" s="39"/>
      <c r="L264" s="39"/>
      <c r="M264" s="39"/>
    </row>
    <row r="265" spans="6:13">
      <c r="F265" s="39"/>
      <c r="G265" s="39"/>
      <c r="H265" s="39"/>
      <c r="I265" s="39"/>
      <c r="J265" s="39"/>
      <c r="K265" s="39"/>
      <c r="L265" s="39"/>
      <c r="M265" s="39"/>
    </row>
    <row r="266" spans="6:13">
      <c r="F266" s="39"/>
      <c r="G266" s="39"/>
      <c r="H266" s="39"/>
      <c r="I266" s="39"/>
      <c r="J266" s="39"/>
      <c r="K266" s="39"/>
      <c r="L266" s="39"/>
      <c r="M266" s="39"/>
    </row>
    <row r="267" spans="6:13">
      <c r="F267" s="39"/>
      <c r="G267" s="39"/>
      <c r="H267" s="39"/>
      <c r="I267" s="39"/>
      <c r="J267" s="39"/>
      <c r="K267" s="39"/>
      <c r="L267" s="39"/>
      <c r="M267" s="39"/>
    </row>
  </sheetData>
  <mergeCells count="3">
    <mergeCell ref="B7:K7"/>
    <mergeCell ref="B104:N104"/>
    <mergeCell ref="L105:O105"/>
  </mergeCells>
  <phoneticPr fontId="34" type="noConversion"/>
  <conditionalFormatting sqref="F55:F56">
    <cfRule type="containsText" dxfId="4" priority="3" operator="containsText" text="Public">
      <formula>NOT(ISERROR(SEARCH("Public",F55)))</formula>
    </cfRule>
    <cfRule type="cellIs" dxfId="3" priority="4" operator="equal">
      <formula>"""Public Purpose Program"""</formula>
    </cfRule>
  </conditionalFormatting>
  <conditionalFormatting sqref="F82">
    <cfRule type="containsText" dxfId="2" priority="1" operator="containsText" text="Public">
      <formula>NOT(ISERROR(SEARCH("Public",F82)))</formula>
    </cfRule>
    <cfRule type="cellIs" dxfId="1" priority="2" operator="equal">
      <formula>"""Public Purpose Program"""</formula>
    </cfRule>
  </conditionalFormatting>
  <conditionalFormatting sqref="M66:M75 M62">
    <cfRule type="duplicateValues" dxfId="0" priority="19"/>
  </conditionalFormatting>
  <dataValidations disablePrompts="1" count="1">
    <dataValidation type="list" allowBlank="1" showInputMessage="1" showErrorMessage="1" sqref="K106:L106 G106" xr:uid="{6088A891-38B4-4D34-91E9-49BBED0B39DE}">
      <formula1>"2019,2020,2021,2022,2023,2024,2025"</formula1>
    </dataValidation>
  </dataValidations>
  <pageMargins left="0.7" right="0.7" top="0.75" bottom="0.75" header="0.3" footer="0.3"/>
  <pageSetup paperSize="3" orientation="landscape" r:id="rId1"/>
  <headerFooter>
    <oddFooter>&amp;C&amp;1#&amp;"Calibri"&amp;10&amp;K000000Internal</oddFooter>
  </headerFooter>
  <ignoredErrors>
    <ignoredError sqref="J67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5583C-BC29-4C0A-9DD4-F45D9C5A9712}">
  <sheetPr codeName="Sheet5">
    <pageSetUpPr autoPageBreaks="0"/>
  </sheetPr>
  <dimension ref="B1:AO75"/>
  <sheetViews>
    <sheetView zoomScale="70" zoomScaleNormal="70" workbookViewId="0">
      <selection activeCell="AO49" sqref="AO49"/>
    </sheetView>
  </sheetViews>
  <sheetFormatPr defaultColWidth="8.85546875" defaultRowHeight="15"/>
  <cols>
    <col min="1" max="1" width="3.5703125" style="50" customWidth="1"/>
    <col min="2" max="2" width="20.5703125" style="50" customWidth="1"/>
    <col min="3" max="3" width="19.42578125" style="50" customWidth="1"/>
    <col min="4" max="4" width="17.42578125" style="50" customWidth="1"/>
    <col min="5" max="5" width="10.5703125" style="50" customWidth="1"/>
    <col min="6" max="6" width="23.7109375" style="50" customWidth="1"/>
    <col min="7" max="7" width="18.28515625" style="50" customWidth="1"/>
    <col min="8" max="8" width="18.5703125" style="50" customWidth="1"/>
    <col min="9" max="9" width="13.5703125" style="50" customWidth="1"/>
    <col min="10" max="10" width="15.85546875" style="50" customWidth="1"/>
    <col min="11" max="11" width="16.85546875" style="50" customWidth="1"/>
    <col min="12" max="14" width="15.42578125" style="50" customWidth="1"/>
    <col min="15" max="15" width="16.140625" style="50" customWidth="1"/>
    <col min="16" max="16" width="15.5703125" style="50" customWidth="1"/>
    <col min="17" max="17" width="13" style="50" customWidth="1"/>
    <col min="18" max="18" width="14" style="50" customWidth="1"/>
    <col min="19" max="19" width="15.85546875" style="50" customWidth="1"/>
    <col min="20" max="20" width="13.28515625" style="50" customWidth="1"/>
    <col min="21" max="21" width="15" style="50" customWidth="1"/>
    <col min="22" max="22" width="16.28515625" style="50" bestFit="1" customWidth="1"/>
    <col min="23" max="23" width="42" style="50" customWidth="1"/>
    <col min="24" max="24" width="15.42578125" style="50" customWidth="1"/>
    <col min="25" max="26" width="20.140625" style="50" customWidth="1"/>
    <col min="27" max="27" width="15.7109375" style="50" bestFit="1" customWidth="1"/>
    <col min="28" max="28" width="16.140625" style="50" bestFit="1" customWidth="1"/>
    <col min="29" max="29" width="16.140625" style="50" customWidth="1"/>
    <col min="30" max="30" width="12.85546875" style="50" bestFit="1" customWidth="1"/>
    <col min="31" max="31" width="9.85546875" style="50" bestFit="1" customWidth="1"/>
    <col min="32" max="32" width="12.85546875" style="50" bestFit="1" customWidth="1"/>
    <col min="33" max="34" width="8.85546875" style="50"/>
    <col min="35" max="35" width="14.7109375" style="50" bestFit="1" customWidth="1"/>
    <col min="36" max="36" width="16.85546875" style="50" bestFit="1" customWidth="1"/>
    <col min="37" max="38" width="8.85546875" style="50"/>
    <col min="39" max="39" width="15.85546875" style="50" bestFit="1" customWidth="1"/>
    <col min="40" max="40" width="11.85546875" style="50" customWidth="1"/>
    <col min="41" max="16384" width="8.85546875" style="50"/>
  </cols>
  <sheetData>
    <row r="1" spans="2:29" ht="53.85" customHeight="1"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</row>
    <row r="2" spans="2:29" ht="15.75">
      <c r="B2" s="99"/>
      <c r="C2" s="372" t="s">
        <v>13</v>
      </c>
      <c r="D2" s="372"/>
      <c r="E2" s="99"/>
      <c r="F2" s="99"/>
      <c r="H2" s="108"/>
      <c r="J2" s="108"/>
      <c r="R2" s="99"/>
      <c r="S2" s="99"/>
      <c r="T2" s="99"/>
      <c r="U2" s="99"/>
      <c r="V2" s="99"/>
      <c r="W2" s="99"/>
    </row>
    <row r="3" spans="2:29">
      <c r="B3" s="2"/>
      <c r="C3" s="78" t="s">
        <v>173</v>
      </c>
      <c r="D3" s="78" t="s">
        <v>175</v>
      </c>
      <c r="R3" s="100"/>
      <c r="S3" s="100"/>
      <c r="T3" s="100"/>
      <c r="U3" s="100"/>
      <c r="V3" s="100"/>
      <c r="W3" s="100"/>
    </row>
    <row r="4" spans="2:29" ht="15.75">
      <c r="B4" s="69" t="s">
        <v>3</v>
      </c>
      <c r="C4" s="4">
        <f>INDEX('Incremental Rev Req'!$R$9:$V$24,MATCH(B4,'Incremental Rev Req'!$R$9:$R$24,0),MATCH(Summary!$D$3,'Incremental Rev Req'!$R$9:$V$9,0))</f>
        <v>4502517.1329402486</v>
      </c>
      <c r="D4" s="4">
        <f>INDEX('Incremental Rev Req'!$R$105:$V$120,MATCH(B4,'Incremental Rev Req'!$R$105:$R$120,0),MATCH(Summary!$D$3,'Incremental Rev Req'!$R$105:$V$105,0))</f>
        <v>4502517.1329402486</v>
      </c>
      <c r="G4" s="373" t="s">
        <v>176</v>
      </c>
      <c r="H4" s="373"/>
      <c r="I4" s="373"/>
      <c r="J4" s="373"/>
      <c r="K4" s="373"/>
      <c r="L4" s="373"/>
      <c r="M4" s="373"/>
      <c r="N4" s="373"/>
      <c r="O4" s="373"/>
      <c r="P4" s="373"/>
      <c r="R4" s="31"/>
      <c r="S4" s="46"/>
      <c r="T4" s="46"/>
      <c r="U4" s="46"/>
      <c r="V4" s="46"/>
      <c r="W4" s="46"/>
      <c r="X4" s="46"/>
      <c r="Y4" s="46"/>
    </row>
    <row r="5" spans="2:29" ht="31.5">
      <c r="B5" s="69" t="s">
        <v>14</v>
      </c>
      <c r="C5" s="4">
        <f>INDEX('Incremental Rev Req'!$R$9:$V$24,MATCH(B5,'Incremental Rev Req'!$R$9:$R$24,0),MATCH(Summary!$D$3,'Incremental Rev Req'!$R$9:$V$9,0))</f>
        <v>325539.01622175635</v>
      </c>
      <c r="D5" s="4">
        <f>INDEX('Incremental Rev Req'!$R$105:$V$120,MATCH(B5,'Incremental Rev Req'!$R$105:$R$120,0),MATCH(Summary!$D$3,'Incremental Rev Req'!$R$105:$V$105,0))</f>
        <v>325539.01622175635</v>
      </c>
      <c r="F5" s="7"/>
      <c r="G5" s="8" t="s">
        <v>3</v>
      </c>
      <c r="H5" s="8" t="s">
        <v>5</v>
      </c>
      <c r="I5" s="8" t="s">
        <v>16</v>
      </c>
      <c r="J5" s="8" t="s">
        <v>177</v>
      </c>
      <c r="K5" s="8" t="s">
        <v>14</v>
      </c>
      <c r="L5" s="8" t="s">
        <v>10</v>
      </c>
      <c r="M5" s="8" t="s">
        <v>68</v>
      </c>
      <c r="N5" s="8" t="s">
        <v>131</v>
      </c>
      <c r="O5" s="8" t="s">
        <v>138</v>
      </c>
      <c r="P5" s="8" t="s">
        <v>178</v>
      </c>
      <c r="Q5" s="101" t="s">
        <v>24</v>
      </c>
      <c r="R5" s="8" t="s">
        <v>284</v>
      </c>
      <c r="S5" s="101" t="s">
        <v>211</v>
      </c>
      <c r="T5" s="198" t="s">
        <v>309</v>
      </c>
      <c r="AB5" s="26"/>
    </row>
    <row r="6" spans="2:29" ht="15.75">
      <c r="B6" s="69" t="s">
        <v>5</v>
      </c>
      <c r="C6" s="4">
        <f>INDEX('Incremental Rev Req'!$R$9:$V$24,MATCH(B6,'Incremental Rev Req'!$R$9:$R$24,0),MATCH(Summary!$D$3,'Incremental Rev Req'!$R$9:$V$9,0))</f>
        <v>10405674.733848579</v>
      </c>
      <c r="D6" s="4">
        <f>INDEX('Incremental Rev Req'!$R$105:$V$120,MATCH(B6,'Incremental Rev Req'!$R$105:$R$120,0),MATCH(Summary!$D$3,'Incremental Rev Req'!$R$105:$V$105,0))</f>
        <v>10405674.733848579</v>
      </c>
      <c r="F6" s="7" t="s">
        <v>19</v>
      </c>
      <c r="G6" s="128">
        <f>VLOOKUP(Summary!$D$3,$F$35:$T$38,G$33,FALSE)</f>
        <v>0.40900666226609728</v>
      </c>
      <c r="H6" s="128">
        <f>VLOOKUP(Summary!$D$3,$F$35:$T$38,H$33,FALSE)</f>
        <v>0.4070070773511657</v>
      </c>
      <c r="I6" s="128">
        <f>VLOOKUP(Summary!$D$3,$F$35:$T$38,I$33,FALSE)</f>
        <v>0.33769837111013679</v>
      </c>
      <c r="J6" s="128">
        <f>VLOOKUP(Summary!$D$3,$F$35:$T$38,J$33,FALSE)</f>
        <v>0.34713198965052205</v>
      </c>
      <c r="K6" s="128">
        <f>VLOOKUP(Summary!$D$3,$F$35:$T$38,K$33,FALSE)</f>
        <v>0.46656069312382042</v>
      </c>
      <c r="L6" s="128">
        <f>VLOOKUP(Summary!$D$3,$F$35:$T$38,L$33,FALSE)</f>
        <v>0.46692690842834589</v>
      </c>
      <c r="M6" s="128">
        <f>VLOOKUP(Summary!$D$3,$F$35:$T$38,M$33,FALSE)</f>
        <v>0.3666164112170443</v>
      </c>
      <c r="N6" s="128">
        <f>VLOOKUP(Summary!$D$3,$F$35:$T$38,N$33,FALSE)</f>
        <v>0.34510802921225209</v>
      </c>
      <c r="O6" s="128">
        <f>VLOOKUP(Summary!$D$3,$F$35:$T$38,O$33,FALSE)</f>
        <v>0.46728018137359867</v>
      </c>
      <c r="P6" s="128">
        <f>VLOOKUP(Summary!$D$3,$F$35:$T$38,P$33,FALSE)</f>
        <v>0.87676434588726226</v>
      </c>
      <c r="Q6" s="128">
        <f>VLOOKUP(Summary!$D$3,$F$35:$T$38,Q$33,FALSE)</f>
        <v>0.27114780615983058</v>
      </c>
      <c r="R6" s="128">
        <f>VLOOKUP(Summary!$D$3,$F$35:$T$38,R$33,FALSE)</f>
        <v>0.3316051653534885</v>
      </c>
      <c r="S6" s="128">
        <f>VLOOKUP(Summary!$D$3,$F$35:$T$38,S$33,FALSE)</f>
        <v>0.46725844988440807</v>
      </c>
      <c r="T6" s="128">
        <f>VLOOKUP(Summary!$D$3,$F$35:$T$38,T$33,FALSE)</f>
        <v>0.39898296095140573</v>
      </c>
      <c r="U6" s="211"/>
    </row>
    <row r="7" spans="2:29" ht="15.75">
      <c r="B7" s="69" t="s">
        <v>133</v>
      </c>
      <c r="C7" s="4">
        <f>INDEX('Incremental Rev Req'!$R$9:$V$24,MATCH(B7,'Incremental Rev Req'!$R$9:$R$24,0),MATCH(Summary!$D$3,'Incremental Rev Req'!$R$9:$V$9,0))</f>
        <v>-721064.79799999995</v>
      </c>
      <c r="D7" s="4">
        <f>INDEX('Incremental Rev Req'!$R$105:$V$120,MATCH(B7,'Incremental Rev Req'!$R$105:$R$120,0),MATCH(Summary!$D$3,'Incremental Rev Req'!$R$105:$V$105,0))</f>
        <v>-721064.79799999995</v>
      </c>
      <c r="F7" s="7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</row>
    <row r="8" spans="2:29" ht="15.75">
      <c r="B8" s="69" t="s">
        <v>68</v>
      </c>
      <c r="C8" s="4">
        <f>INDEX('Incremental Rev Req'!$R$9:$V$24,MATCH(B8,'Incremental Rev Req'!$R$9:$R$24,0),MATCH(Summary!$D$3,'Incremental Rev Req'!$R$9:$V$9,0))</f>
        <v>-51714.55454002523</v>
      </c>
      <c r="D8" s="4">
        <f>INDEX('Incremental Rev Req'!$R$105:$V$120,MATCH(B8,'Incremental Rev Req'!$R$105:$R$120,0),MATCH(Summary!$D$3,'Incremental Rev Req'!$R$105:$V$105,0))</f>
        <v>-51714.55454002523</v>
      </c>
      <c r="F8" s="24"/>
      <c r="G8" s="373" t="s">
        <v>179</v>
      </c>
      <c r="H8" s="373"/>
      <c r="I8" s="373"/>
      <c r="J8" s="373"/>
      <c r="K8" s="373"/>
      <c r="L8" s="373"/>
      <c r="M8" s="373"/>
      <c r="N8" s="373"/>
      <c r="O8" s="373"/>
      <c r="P8" s="373"/>
      <c r="Q8" s="373"/>
      <c r="R8" s="373"/>
    </row>
    <row r="9" spans="2:29" ht="34.5" customHeight="1">
      <c r="B9" s="69" t="s">
        <v>16</v>
      </c>
      <c r="C9" s="4">
        <f>INDEX('Incremental Rev Req'!$R$9:$V$24,MATCH(B9,'Incremental Rev Req'!$R$9:$R$24,0),MATCH(Summary!$D$3,'Incremental Rev Req'!$R$9:$V$9,0))</f>
        <v>-19018.951371683193</v>
      </c>
      <c r="D9" s="4">
        <f>INDEX('Incremental Rev Req'!$R$105:$V$120,MATCH(B9,'Incremental Rev Req'!$R$105:$R$120,0),MATCH(Summary!$D$3,'Incremental Rev Req'!$R$105:$V$105,0))</f>
        <v>-19018.951371683193</v>
      </c>
      <c r="F9" s="102" t="s">
        <v>173</v>
      </c>
      <c r="G9" s="8" t="s">
        <v>3</v>
      </c>
      <c r="H9" s="8" t="s">
        <v>5</v>
      </c>
      <c r="I9" s="8" t="s">
        <v>16</v>
      </c>
      <c r="J9" s="8" t="s">
        <v>15</v>
      </c>
      <c r="K9" s="8" t="s">
        <v>14</v>
      </c>
      <c r="L9" s="8" t="s">
        <v>10</v>
      </c>
      <c r="M9" s="8" t="s">
        <v>68</v>
      </c>
      <c r="N9" s="8" t="s">
        <v>131</v>
      </c>
      <c r="O9" s="8" t="s">
        <v>138</v>
      </c>
      <c r="P9" s="8" t="s">
        <v>133</v>
      </c>
      <c r="Q9" s="8" t="s">
        <v>17</v>
      </c>
      <c r="R9" s="8" t="s">
        <v>284</v>
      </c>
      <c r="S9" s="101" t="s">
        <v>211</v>
      </c>
      <c r="T9" s="198" t="s">
        <v>309</v>
      </c>
      <c r="U9" s="8" t="s">
        <v>136</v>
      </c>
    </row>
    <row r="10" spans="2:29" ht="15.75">
      <c r="B10" s="69" t="s">
        <v>15</v>
      </c>
      <c r="C10" s="4">
        <f>INDEX('Incremental Rev Req'!$R$9:$V$24,MATCH(B10,'Incremental Rev Req'!$R$9:$R$24,0),MATCH(Summary!$D$3,'Incremental Rev Req'!$R$9:$V$9,0))</f>
        <v>622641.69656726439</v>
      </c>
      <c r="D10" s="4">
        <f>INDEX('Incremental Rev Req'!$R$105:$V$120,MATCH(B10,'Incremental Rev Req'!$R$105:$R$120,0),MATCH(Summary!$D$3,'Incremental Rev Req'!$R$105:$V$105,0))</f>
        <v>622641.69656726439</v>
      </c>
      <c r="F10" s="7" t="s">
        <v>19</v>
      </c>
      <c r="G10" s="103">
        <f t="shared" ref="G10:Q10" si="0">G6*G11</f>
        <v>1841559.5043398088</v>
      </c>
      <c r="H10" s="103">
        <f t="shared" si="0"/>
        <v>4235183.2612905791</v>
      </c>
      <c r="I10" s="103">
        <f t="shared" si="0"/>
        <v>-6422.6688984403163</v>
      </c>
      <c r="J10" s="103">
        <f t="shared" si="0"/>
        <v>216138.85096877112</v>
      </c>
      <c r="K10" s="103">
        <f t="shared" si="0"/>
        <v>151883.70904726925</v>
      </c>
      <c r="L10" s="103">
        <f t="shared" si="0"/>
        <v>1355499.7340466946</v>
      </c>
      <c r="M10" s="103">
        <f t="shared" si="0"/>
        <v>-18959.404393152156</v>
      </c>
      <c r="N10" s="103">
        <f t="shared" si="0"/>
        <v>241.32609715223791</v>
      </c>
      <c r="O10" s="103">
        <f t="shared" si="0"/>
        <v>-285762.35645509383</v>
      </c>
      <c r="P10" s="103">
        <f t="shared" si="0"/>
        <v>-632203.90596080082</v>
      </c>
      <c r="Q10" s="103">
        <f t="shared" si="0"/>
        <v>111865.16067484442</v>
      </c>
      <c r="R10" s="103">
        <f>R6*R11</f>
        <v>92630.873917527701</v>
      </c>
      <c r="S10" s="103">
        <f>S6*S11</f>
        <v>-149282.31810499416</v>
      </c>
      <c r="T10" s="103">
        <f>T6*T11</f>
        <v>572696.85360291612</v>
      </c>
      <c r="U10" s="234">
        <f>SUM(G10:T10)</f>
        <v>7485068.6201730808</v>
      </c>
      <c r="W10" s="120"/>
      <c r="X10" s="120"/>
    </row>
    <row r="11" spans="2:29" ht="15.75">
      <c r="B11" s="69" t="s">
        <v>17</v>
      </c>
      <c r="C11" s="4">
        <f>INDEX('Incremental Rev Req'!$R$9:$V$24,MATCH(B11,'Incremental Rev Req'!$R$9:$R$24,0),MATCH(Summary!$D$3,'Incremental Rev Req'!$R$9:$V$9,0))</f>
        <v>412561.55548204755</v>
      </c>
      <c r="D11" s="4">
        <f>INDEX('Incremental Rev Req'!$R$105:$V$120,MATCH(B11,'Incremental Rev Req'!$R$105:$R$120,0),MATCH(Summary!$D$3,'Incremental Rev Req'!$R$105:$V$105,0))</f>
        <v>412561.55548204755</v>
      </c>
      <c r="F11" s="7" t="s">
        <v>23</v>
      </c>
      <c r="G11" s="104">
        <f t="shared" ref="G11:M11" si="1">VLOOKUP(G9,$B$4:$D$17,2,FALSE)</f>
        <v>4502517.1329402486</v>
      </c>
      <c r="H11" s="104">
        <f t="shared" si="1"/>
        <v>10405674.733848579</v>
      </c>
      <c r="I11" s="104">
        <f t="shared" si="1"/>
        <v>-19018.951371683193</v>
      </c>
      <c r="J11" s="104">
        <f t="shared" si="1"/>
        <v>622641.69656726439</v>
      </c>
      <c r="K11" s="104">
        <f t="shared" si="1"/>
        <v>325539.01622175635</v>
      </c>
      <c r="L11" s="104">
        <f t="shared" si="1"/>
        <v>2903023.3845576458</v>
      </c>
      <c r="M11" s="104">
        <f t="shared" si="1"/>
        <v>-51714.55454002523</v>
      </c>
      <c r="N11" s="104">
        <f>VLOOKUP(N9,$B$4:$D$16,2,FALSE)</f>
        <v>699.27697046948424</v>
      </c>
      <c r="O11" s="104">
        <f>VLOOKUP(O9,$B$4:$D$16,2,FALSE)</f>
        <v>-611543.92556319828</v>
      </c>
      <c r="P11" s="104">
        <f>VLOOKUP(P9,$B$4:$D$17,2,FALSE)</f>
        <v>-721064.79799999995</v>
      </c>
      <c r="Q11" s="104">
        <f>VLOOKUP(Q9,$B$4:$D$17,2,FALSE)</f>
        <v>412561.55548204755</v>
      </c>
      <c r="R11" s="104">
        <f>VLOOKUP(R9,$B$4:$D$17,2,FALSE)</f>
        <v>279340.8655706069</v>
      </c>
      <c r="S11" s="109">
        <f>VLOOKUP(S9,$B$4:$D$17,2,FALSE)</f>
        <v>-319485.53983758693</v>
      </c>
      <c r="T11" s="104">
        <f>VLOOKUP(T9,$B$4:$D$17,2,FALSE)</f>
        <v>1435391.757676258</v>
      </c>
      <c r="U11" s="155">
        <f>SUM(G11:T11)</f>
        <v>19164561.650522385</v>
      </c>
      <c r="X11" s="108"/>
    </row>
    <row r="12" spans="2:29" ht="15.75">
      <c r="B12" s="69" t="s">
        <v>131</v>
      </c>
      <c r="C12" s="4">
        <f>INDEX('Incremental Rev Req'!$R$9:$V$24,MATCH(B12,'Incremental Rev Req'!$R$9:$R$24,0),MATCH(Summary!$D$3,'Incremental Rev Req'!$R$9:$V$9,0))</f>
        <v>699.27697046948424</v>
      </c>
      <c r="D12" s="4">
        <f>INDEX('Incremental Rev Req'!$R$105:$V$120,MATCH(B12,'Incremental Rev Req'!$R$105:$R$120,0),MATCH(Summary!$D$3,'Incremental Rev Req'!$R$105:$V$105,0))</f>
        <v>699.27697046948424</v>
      </c>
      <c r="F12" s="102" t="s">
        <v>174</v>
      </c>
      <c r="U12" s="211"/>
    </row>
    <row r="13" spans="2:29" ht="15.6" customHeight="1">
      <c r="B13" s="69" t="s">
        <v>10</v>
      </c>
      <c r="C13" s="4">
        <f>INDEX('Incremental Rev Req'!$R$9:$V$24,MATCH(B13,'Incremental Rev Req'!$R$9:$R$24,0),MATCH(Summary!$D$3,'Incremental Rev Req'!$R$9:$V$9,0))</f>
        <v>2903023.3845576458</v>
      </c>
      <c r="D13" s="4">
        <f>INDEX('Incremental Rev Req'!$R$105:$V$120,MATCH(B13,'Incremental Rev Req'!$R$105:$R$120,0),MATCH(Summary!$D$3,'Incremental Rev Req'!$R$105:$V$105,0))</f>
        <v>2903023.3845576458</v>
      </c>
      <c r="F13" s="7" t="s">
        <v>19</v>
      </c>
      <c r="G13" s="103">
        <f>G6*G14</f>
        <v>1841559.5043398088</v>
      </c>
      <c r="H13" s="103">
        <f t="shared" ref="H13:Q13" si="2">H6*H14</f>
        <v>4235183.2612905791</v>
      </c>
      <c r="I13" s="103">
        <f t="shared" si="2"/>
        <v>-6422.6688984403163</v>
      </c>
      <c r="J13" s="103">
        <f t="shared" si="2"/>
        <v>216138.85096877112</v>
      </c>
      <c r="K13" s="103">
        <f t="shared" si="2"/>
        <v>151883.70904726925</v>
      </c>
      <c r="L13" s="103">
        <f t="shared" si="2"/>
        <v>1355499.7340466946</v>
      </c>
      <c r="M13" s="103">
        <f>M6*M14</f>
        <v>-18959.404393152156</v>
      </c>
      <c r="N13" s="103">
        <f>N6*N14</f>
        <v>241.32609715223791</v>
      </c>
      <c r="O13" s="103">
        <f t="shared" si="2"/>
        <v>-285762.35645509383</v>
      </c>
      <c r="P13" s="103">
        <f t="shared" si="2"/>
        <v>-632203.90596080082</v>
      </c>
      <c r="Q13" s="103">
        <f t="shared" si="2"/>
        <v>111865.16067484442</v>
      </c>
      <c r="R13" s="103">
        <f>R6*R14</f>
        <v>198421.20334099681</v>
      </c>
      <c r="S13" s="103">
        <f>S6*S14</f>
        <v>-127224.1927138559</v>
      </c>
      <c r="T13" s="103">
        <f>T6*T14</f>
        <v>-227743.72668031801</v>
      </c>
      <c r="U13" s="234">
        <f>SUM(G13:T13)</f>
        <v>6812476.4947044551</v>
      </c>
    </row>
    <row r="14" spans="2:29" ht="15.6" customHeight="1">
      <c r="B14" s="69" t="s">
        <v>138</v>
      </c>
      <c r="C14" s="4">
        <f>INDEX('Incremental Rev Req'!$R$9:$V$24,MATCH(B14,'Incremental Rev Req'!$R$9:$R$24,0),MATCH(Summary!$D$3,'Incremental Rev Req'!$R$9:$V$9,0))</f>
        <v>-611543.92556319828</v>
      </c>
      <c r="D14" s="4">
        <f>INDEX('Incremental Rev Req'!$R$105:$V$120,MATCH(B14,'Incremental Rev Req'!$R$105:$R$120,0),MATCH(Summary!$D$3,'Incremental Rev Req'!$R$105:$V$105,0))</f>
        <v>-611543.92556319828</v>
      </c>
      <c r="F14" s="7" t="s">
        <v>23</v>
      </c>
      <c r="G14" s="104">
        <f>VLOOKUP(G9,$B$4:$D$16,3,FALSE)</f>
        <v>4502517.1329402486</v>
      </c>
      <c r="H14" s="104">
        <f t="shared" ref="H14:S14" si="3">VLOOKUP(H9,$B$4:$D$16,3,FALSE)</f>
        <v>10405674.733848579</v>
      </c>
      <c r="I14" s="104">
        <f t="shared" si="3"/>
        <v>-19018.951371683193</v>
      </c>
      <c r="J14" s="104">
        <f t="shared" si="3"/>
        <v>622641.69656726439</v>
      </c>
      <c r="K14" s="104">
        <f t="shared" si="3"/>
        <v>325539.01622175635</v>
      </c>
      <c r="L14" s="104">
        <f t="shared" si="3"/>
        <v>2903023.3845576458</v>
      </c>
      <c r="M14" s="104">
        <f t="shared" si="3"/>
        <v>-51714.55454002523</v>
      </c>
      <c r="N14" s="104">
        <f t="shared" si="3"/>
        <v>699.27697046948424</v>
      </c>
      <c r="O14" s="104">
        <f t="shared" si="3"/>
        <v>-611543.92556319828</v>
      </c>
      <c r="P14" s="104">
        <f t="shared" si="3"/>
        <v>-721064.79799999995</v>
      </c>
      <c r="Q14" s="104">
        <f t="shared" si="3"/>
        <v>412561.55548204755</v>
      </c>
      <c r="R14" s="104">
        <f t="shared" si="3"/>
        <v>598365.84007815854</v>
      </c>
      <c r="S14" s="104">
        <f t="shared" si="3"/>
        <v>-272277.99250142835</v>
      </c>
      <c r="T14" s="104">
        <f>VLOOKUP(T9,$B$4:$D$17,3,FALSE)</f>
        <v>-570810.65852347552</v>
      </c>
      <c r="U14" s="155">
        <f>SUM(G14:T14)</f>
        <v>17524591.756166365</v>
      </c>
    </row>
    <row r="15" spans="2:29" ht="15.75">
      <c r="B15" s="69" t="s">
        <v>211</v>
      </c>
      <c r="C15" s="137">
        <f>INDEX('Incremental Rev Req'!$R$9:$V$24,MATCH(B15,'Incremental Rev Req'!$R$9:$R$24,0),MATCH(Summary!$D$3,'Incremental Rev Req'!$R$9:$V$9,0))</f>
        <v>-319485.53983758693</v>
      </c>
      <c r="D15" s="4">
        <f>INDEX('Incremental Rev Req'!$R$105:$V$120,MATCH(B15,'Incremental Rev Req'!$R$105:$R$120,0),MATCH(Summary!$D$3,'Incremental Rev Req'!$R$105:$V$105,0))</f>
        <v>-272277.99250142835</v>
      </c>
      <c r="F15" s="106"/>
      <c r="G15" s="5"/>
      <c r="H15" s="5"/>
      <c r="I15" s="5"/>
      <c r="J15" s="24"/>
      <c r="AA15" s="7"/>
      <c r="AB15" s="107" t="s">
        <v>173</v>
      </c>
      <c r="AC15" s="107" t="s">
        <v>174</v>
      </c>
    </row>
    <row r="16" spans="2:29" ht="15.75">
      <c r="B16" s="69" t="s">
        <v>284</v>
      </c>
      <c r="C16" s="137">
        <f>INDEX('Incremental Rev Req'!$R$9:$V$24,MATCH(B16,'Incremental Rev Req'!$R$9:$R$24,0),MATCH(Summary!$D$3,'Incremental Rev Req'!$R$9:$V$9,0))</f>
        <v>279340.8655706069</v>
      </c>
      <c r="D16" s="4">
        <f>INDEX('Incremental Rev Req'!$R$105:$V$120,MATCH(B16,'Incremental Rev Req'!$R$105:$R$120,0),MATCH(Summary!$D$3,'Incremental Rev Req'!$R$105:$V$105,0))</f>
        <v>598365.84007815854</v>
      </c>
      <c r="U16" s="377" t="s">
        <v>173</v>
      </c>
      <c r="V16" s="378"/>
      <c r="W16" s="173" t="s">
        <v>174</v>
      </c>
      <c r="X16" s="174"/>
      <c r="AA16" s="151" t="s">
        <v>233</v>
      </c>
      <c r="AB16" s="152">
        <f>((VLOOKUP(Summary!$D$3,N51:O54,2,FALSE))-(VLOOKUP(Summary!$D$3,F51:G54,2,FALSE)))/(VLOOKUP(Summary!$D$3,N51:O54,2,FALSE))</f>
        <v>0.25623041706120792</v>
      </c>
      <c r="AC16" s="152">
        <f>AB16</f>
        <v>0.25623041706120792</v>
      </c>
    </row>
    <row r="17" spans="2:41" ht="15.75">
      <c r="B17" s="50" t="s">
        <v>309</v>
      </c>
      <c r="C17" s="137">
        <f>INDEX('Incremental Rev Req'!$R$9:$V$24,MATCH(B17,'Incremental Rev Req'!$R$9:$R$24,0),MATCH(Summary!$D$3,'Incremental Rev Req'!$R$9:$V$9,0))</f>
        <v>1435391.757676258</v>
      </c>
      <c r="D17" s="4">
        <f>INDEX('Incremental Rev Req'!$R$105:$V$120,MATCH(B17,'Incremental Rev Req'!$R$105:$R$120,0),MATCH(Summary!$D$3,'Incremental Rev Req'!$R$105:$V$105,0))</f>
        <v>-570810.65852347552</v>
      </c>
      <c r="F17" s="24"/>
      <c r="G17" s="382" t="s">
        <v>180</v>
      </c>
      <c r="H17" s="382"/>
      <c r="I17" s="382"/>
      <c r="J17" s="382"/>
      <c r="K17" s="382"/>
      <c r="L17" s="382"/>
      <c r="M17" s="382"/>
      <c r="N17" s="382"/>
      <c r="O17" s="382"/>
      <c r="P17" s="382"/>
      <c r="Q17" s="383"/>
      <c r="R17" s="31"/>
      <c r="U17" s="375" t="s">
        <v>181</v>
      </c>
      <c r="V17" s="376"/>
      <c r="W17" s="171" t="s">
        <v>181</v>
      </c>
      <c r="X17" s="172"/>
      <c r="AA17" s="151" t="s">
        <v>234</v>
      </c>
      <c r="AB17" s="152">
        <v>0.35</v>
      </c>
      <c r="AC17" s="152">
        <f>AB17</f>
        <v>0.35</v>
      </c>
      <c r="AF17" s="26"/>
    </row>
    <row r="18" spans="2:41" ht="31.5" customHeight="1">
      <c r="B18" s="69" t="s">
        <v>136</v>
      </c>
      <c r="C18" s="129">
        <f>SUM(C4:C17)</f>
        <v>19164561.650522385</v>
      </c>
      <c r="D18" s="129">
        <f>SUM(D4:D17)</f>
        <v>17524591.756166365</v>
      </c>
      <c r="E18" s="24"/>
      <c r="G18" s="101" t="s">
        <v>3</v>
      </c>
      <c r="H18" s="8" t="s">
        <v>5</v>
      </c>
      <c r="I18" s="8" t="s">
        <v>16</v>
      </c>
      <c r="J18" s="8" t="s">
        <v>177</v>
      </c>
      <c r="K18" s="8" t="s">
        <v>14</v>
      </c>
      <c r="L18" s="8" t="s">
        <v>10</v>
      </c>
      <c r="M18" s="8" t="s">
        <v>68</v>
      </c>
      <c r="N18" s="8" t="s">
        <v>131</v>
      </c>
      <c r="O18" s="8" t="s">
        <v>138</v>
      </c>
      <c r="P18" s="8" t="s">
        <v>178</v>
      </c>
      <c r="Q18" s="101" t="s">
        <v>24</v>
      </c>
      <c r="R18" s="8" t="s">
        <v>284</v>
      </c>
      <c r="S18" s="101" t="s">
        <v>211</v>
      </c>
      <c r="T18" s="197" t="s">
        <v>309</v>
      </c>
      <c r="U18" s="77" t="s">
        <v>136</v>
      </c>
      <c r="V18" s="77" t="s">
        <v>182</v>
      </c>
      <c r="W18" s="153" t="s">
        <v>136</v>
      </c>
      <c r="X18" s="154" t="s">
        <v>182</v>
      </c>
      <c r="AA18" s="151" t="s">
        <v>196</v>
      </c>
      <c r="AB18" s="104">
        <f>SUM(H10:O10,S10:T10,G10/H19)*AB16*AB17</f>
        <v>977462.52043420996</v>
      </c>
      <c r="AC18" s="104">
        <f>SUM(H13:O13,S13:T13,G13/H19)*AB16*AB17</f>
        <v>907656.67906666512</v>
      </c>
    </row>
    <row r="19" spans="2:41" ht="15.75">
      <c r="B19" s="9"/>
      <c r="C19" s="4"/>
      <c r="D19" s="7"/>
      <c r="F19" s="7" t="s">
        <v>19</v>
      </c>
      <c r="G19" s="185">
        <f>VLOOKUP(Summary!$D$3,$F$41:$Q$44,G$33,FALSE)</f>
        <v>1</v>
      </c>
      <c r="H19" s="185">
        <f>VLOOKUP(Summary!$D$3,$F$41:$T$44,H$33,FALSE)</f>
        <v>0.3814211339982938</v>
      </c>
      <c r="I19" s="185">
        <f>VLOOKUP(Summary!$D$3,$F$41:$T$44,I$33,FALSE)</f>
        <v>0.3814211339982938</v>
      </c>
      <c r="J19" s="185">
        <f>VLOOKUP(Summary!$D$3,$F$41:$T$44,J$33,FALSE)</f>
        <v>0.3814211339982938</v>
      </c>
      <c r="K19" s="185">
        <f>VLOOKUP(Summary!$D$3,$F$41:$T$44,K$33,FALSE)</f>
        <v>0.3814211339982938</v>
      </c>
      <c r="L19" s="185">
        <f>VLOOKUP(Summary!$D$3,$F$41:$T$44,L$33,FALSE)</f>
        <v>0.3814211339982938</v>
      </c>
      <c r="M19" s="185">
        <f>VLOOKUP(Summary!$D$3,$F$41:$T$44,M$33,FALSE)</f>
        <v>0.3814211339982938</v>
      </c>
      <c r="N19" s="185">
        <f>VLOOKUP(Summary!$D$3,$F$41:$T$44,N$33,FALSE)</f>
        <v>0.3814211339982938</v>
      </c>
      <c r="O19" s="185">
        <f>VLOOKUP(Summary!$D$3,$F$41:$T$44,O$33,FALSE)</f>
        <v>0.3814211339982938</v>
      </c>
      <c r="P19" s="185">
        <f>VLOOKUP(Summary!$D$3,$F$41:$T$44,P$33,FALSE)</f>
        <v>0.3814211339982938</v>
      </c>
      <c r="Q19" s="185">
        <f>VLOOKUP(Summary!$D$3,$F$41:$T$44,Q$33,FALSE)</f>
        <v>0.3814211339982938</v>
      </c>
      <c r="R19" s="185">
        <f>VLOOKUP(Summary!$D$3,$F$41:$T$44,R$33,FALSE)</f>
        <v>0.3814211339982938</v>
      </c>
      <c r="S19" s="185">
        <f>VLOOKUP(Summary!$D$3,$F$41:$T$44,S$33,FALSE)</f>
        <v>1.6358716336643784</v>
      </c>
      <c r="T19" s="150">
        <f>VLOOKUP(Summary!$D$3,$F$41:$T$44,T$33,FALSE)</f>
        <v>0.3814211339982938</v>
      </c>
      <c r="U19" s="109">
        <f>SUMPRODUCT(G10:T10,G19:T19)</f>
        <v>3806845.8724925234</v>
      </c>
      <c r="V19" s="109">
        <f>U19-(($AB$18-$AB$21)*H19)</f>
        <v>3540102.0079849465</v>
      </c>
      <c r="W19" s="155">
        <f>SUMPRODUCT(G13:T13,G19:T19)</f>
        <v>3577975.8476965674</v>
      </c>
      <c r="X19" s="156">
        <f>W19-(($AC$18-$AC$21)*H19)</f>
        <v>3330281.5932787056</v>
      </c>
      <c r="AA19" s="151" t="s">
        <v>235</v>
      </c>
      <c r="AB19" s="103">
        <f>VLOOKUP(Summary!$D$3,$F$51:$G$54,2,FALSE)</f>
        <v>19682427.314727828</v>
      </c>
      <c r="AC19" s="157">
        <f>AB19</f>
        <v>19682427.314727828</v>
      </c>
      <c r="AF19" s="26"/>
    </row>
    <row r="20" spans="2:41" ht="15.75">
      <c r="B20" s="9"/>
      <c r="C20" s="9"/>
      <c r="D20" s="7"/>
      <c r="F20" s="7" t="s">
        <v>23</v>
      </c>
      <c r="G20" s="185">
        <f>VLOOKUP(Summary!$D$3,$F$45:$T$48,G$33,FALSE)</f>
        <v>1</v>
      </c>
      <c r="H20" s="185">
        <f>VLOOKUP(Summary!$D$3,$F$45:$T$48,H$33,FALSE)</f>
        <v>0.34324990068571132</v>
      </c>
      <c r="I20" s="185">
        <f>VLOOKUP(Summary!$D$3,$F$45:$T$48,I$33,FALSE)</f>
        <v>0.34324990068571132</v>
      </c>
      <c r="J20" s="185">
        <f>VLOOKUP(Summary!$D$3,$F$45:$T$48,J$33,FALSE)</f>
        <v>0.34324990068571132</v>
      </c>
      <c r="K20" s="185">
        <f>VLOOKUP(Summary!$D$3,$F$45:$T$48,K$33,FALSE)</f>
        <v>0.34324990068571132</v>
      </c>
      <c r="L20" s="185">
        <f>VLOOKUP(Summary!$D$3,$F$45:$T$48,L$33,FALSE)</f>
        <v>0.34324990068571132</v>
      </c>
      <c r="M20" s="185">
        <f>VLOOKUP(Summary!$D$3,$F$45:$T$48,M$33,FALSE)</f>
        <v>0.34324990068571132</v>
      </c>
      <c r="N20" s="185">
        <f>VLOOKUP(Summary!$D$3,$F$45:$T$48,N$33,FALSE)</f>
        <v>0.34324990068571132</v>
      </c>
      <c r="O20" s="185">
        <f>VLOOKUP(Summary!$D$3,$F$45:$T$48,O$33,FALSE)</f>
        <v>0.34324990068571132</v>
      </c>
      <c r="P20" s="185">
        <f>VLOOKUP(Summary!$D$3,$F$45:$T$48,P$33,FALSE)</f>
        <v>0.34324990068571132</v>
      </c>
      <c r="Q20" s="185">
        <f>VLOOKUP(Summary!$D$3,$F$45:$T$48,Q$33,FALSE)</f>
        <v>0.34324990068571132</v>
      </c>
      <c r="R20" s="185">
        <f>VLOOKUP(Summary!$D$3,$F$45:$T$48,R$33,FALSE)</f>
        <v>0.34324990068571132</v>
      </c>
      <c r="S20" s="185">
        <f>VLOOKUP(Summary!$D$3,$F$45:$T$48,S$33,FALSE)</f>
        <v>1.8640415411060298</v>
      </c>
      <c r="T20" s="150">
        <f>VLOOKUP(Summary!$D$3,$F$45:$T$48,T$33,FALSE)</f>
        <v>0.34324990068571132</v>
      </c>
      <c r="U20" s="109">
        <f>SUMPRODUCT(G11:T11,G20:T20)</f>
        <v>9049391.519229617</v>
      </c>
      <c r="V20" s="109">
        <f>U20</f>
        <v>9049391.519229617</v>
      </c>
      <c r="W20" s="155">
        <f>SUMPRODUCT(G14:T14,G20:T20)</f>
        <v>8558264.8592179324</v>
      </c>
      <c r="X20" s="156">
        <f>W20</f>
        <v>8558264.8592179324</v>
      </c>
      <c r="AA20" s="151" t="s">
        <v>232</v>
      </c>
      <c r="AB20" s="103">
        <f>VLOOKUP(Summary!$D$3,$F$55:$G$58,2,FALSE)</f>
        <v>69174483.386814445</v>
      </c>
      <c r="AC20" s="157">
        <f>AB20</f>
        <v>69174483.386814445</v>
      </c>
    </row>
    <row r="21" spans="2:41" ht="15.75">
      <c r="B21" s="9"/>
      <c r="C21" s="9"/>
      <c r="D21" s="7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S21" s="108"/>
      <c r="U21" s="7"/>
      <c r="V21" s="109"/>
      <c r="AA21" s="151" t="s">
        <v>183</v>
      </c>
      <c r="AB21" s="104">
        <f>AB18*AB19/AB20</f>
        <v>278120.40031778789</v>
      </c>
      <c r="AC21" s="104">
        <f>AC18*AC19/AC20</f>
        <v>258258.3307859175</v>
      </c>
    </row>
    <row r="22" spans="2:41" ht="15.75">
      <c r="B22" s="9"/>
      <c r="C22" s="9"/>
      <c r="D22" s="7"/>
      <c r="F22" s="46" t="str">
        <f>"Notes: Allocation and bundled/unbundled split based on "&amp;Summary!L4&amp;" sales forecast"</f>
        <v>Notes: Allocation and bundled/unbundled split based on 2025 sales forecast</v>
      </c>
      <c r="R22" s="108"/>
      <c r="S22" s="8"/>
      <c r="T22" s="7"/>
      <c r="V22" s="50" t="s">
        <v>490</v>
      </c>
      <c r="W22" s="120">
        <f>P10*P19</f>
        <v>-241135.93072971934</v>
      </c>
      <c r="X22" s="120">
        <f>P13*P19</f>
        <v>-241135.93072971934</v>
      </c>
      <c r="Y22" s="121"/>
      <c r="AI22" s="433"/>
      <c r="AJ22" s="433"/>
      <c r="AK22" s="433"/>
      <c r="AL22" s="433"/>
      <c r="AM22" s="433"/>
      <c r="AN22" s="433"/>
      <c r="AO22" s="433"/>
    </row>
    <row r="23" spans="2:41" ht="15.75">
      <c r="B23" s="9"/>
      <c r="C23" s="9"/>
      <c r="E23" s="7"/>
      <c r="F23" s="7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23"/>
      <c r="T23" s="23"/>
      <c r="U23" s="7"/>
      <c r="V23" s="50" t="s">
        <v>491</v>
      </c>
      <c r="W23" s="120">
        <f>P11*P20</f>
        <v>-247505.42030146247</v>
      </c>
      <c r="X23" s="126">
        <f>P14*P20</f>
        <v>-247505.42030146247</v>
      </c>
      <c r="Y23" s="7"/>
      <c r="AI23" s="433"/>
      <c r="AJ23" s="433"/>
      <c r="AK23" s="433"/>
      <c r="AL23" s="433"/>
      <c r="AM23" s="433"/>
      <c r="AN23" s="433"/>
      <c r="AO23" s="433"/>
    </row>
    <row r="24" spans="2:41" ht="16.5" thickBot="1">
      <c r="B24" s="9"/>
      <c r="C24" s="9"/>
      <c r="E24" s="77"/>
      <c r="F24" s="77"/>
      <c r="G24" s="110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23"/>
      <c r="T24" s="23"/>
      <c r="U24" s="111"/>
      <c r="V24" s="111"/>
      <c r="X24" s="7"/>
      <c r="Y24" s="37"/>
      <c r="AI24" s="433"/>
      <c r="AJ24" s="433"/>
      <c r="AK24" s="433"/>
      <c r="AL24" s="433"/>
      <c r="AM24" s="433"/>
      <c r="AN24" s="433"/>
      <c r="AO24" s="433"/>
    </row>
    <row r="25" spans="2:41" ht="16.5" thickBot="1">
      <c r="B25" s="9"/>
      <c r="C25" s="9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112"/>
      <c r="T25" s="113"/>
      <c r="U25" s="113"/>
      <c r="V25" s="113"/>
      <c r="X25" s="7"/>
      <c r="Y25" s="130"/>
      <c r="AA25" s="379">
        <v>2025</v>
      </c>
      <c r="AB25" s="380"/>
      <c r="AC25" s="380"/>
      <c r="AD25" s="380"/>
      <c r="AE25" s="380"/>
      <c r="AF25" s="381"/>
      <c r="AI25" s="556">
        <v>2026</v>
      </c>
      <c r="AJ25" s="557"/>
      <c r="AK25" s="557"/>
      <c r="AL25" s="557"/>
      <c r="AM25" s="557"/>
      <c r="AN25" s="558"/>
      <c r="AO25" s="433"/>
    </row>
    <row r="26" spans="2:41" ht="15.75">
      <c r="B26" s="9"/>
      <c r="C26" s="9"/>
      <c r="D26" s="7"/>
      <c r="E26" s="7"/>
      <c r="F26" s="384" t="s">
        <v>25</v>
      </c>
      <c r="G26" s="385"/>
      <c r="H26" s="385"/>
      <c r="I26" s="385"/>
      <c r="J26" s="385"/>
      <c r="K26" s="386"/>
      <c r="O26" s="7"/>
      <c r="P26" s="384" t="s">
        <v>27</v>
      </c>
      <c r="Q26" s="385"/>
      <c r="R26" s="385"/>
      <c r="S26" s="385"/>
      <c r="T26" s="385"/>
      <c r="U26" s="386"/>
      <c r="V26" s="114"/>
      <c r="Z26" s="7"/>
      <c r="AA26" s="200"/>
      <c r="AB26" s="199">
        <v>500000000</v>
      </c>
      <c r="AC26" s="189"/>
      <c r="AF26" s="189"/>
      <c r="AI26" s="559"/>
      <c r="AJ26" s="304">
        <v>500000000</v>
      </c>
      <c r="AK26" s="560"/>
      <c r="AL26" s="433"/>
      <c r="AM26" s="433"/>
      <c r="AN26" s="520"/>
      <c r="AO26" s="433"/>
    </row>
    <row r="27" spans="2:41" ht="47.25">
      <c r="B27" s="9"/>
      <c r="C27" s="9"/>
      <c r="D27" s="7"/>
      <c r="E27" s="7"/>
      <c r="F27" s="8" t="str">
        <f>Summary!D3&amp;" Sales"</f>
        <v>2025 Sales</v>
      </c>
      <c r="G27" s="8" t="str">
        <f>TEXT(Summary!L3,"mm/d/yyyy")&amp;" Avg Rates"</f>
        <v>03/1/2025 Avg Rates</v>
      </c>
      <c r="H27" s="8" t="s">
        <v>184</v>
      </c>
      <c r="I27" s="8" t="s">
        <v>185</v>
      </c>
      <c r="J27" s="8" t="s">
        <v>186</v>
      </c>
      <c r="K27" s="8" t="s">
        <v>187</v>
      </c>
      <c r="O27" s="7"/>
      <c r="P27" s="8" t="str">
        <f>F27</f>
        <v>2025 Sales</v>
      </c>
      <c r="Q27" s="8" t="str">
        <f>G27</f>
        <v>03/1/2025 Avg Rates</v>
      </c>
      <c r="R27" s="8" t="s">
        <v>184</v>
      </c>
      <c r="S27" s="8" t="s">
        <v>185</v>
      </c>
      <c r="T27" s="8" t="s">
        <v>186</v>
      </c>
      <c r="U27" s="8" t="s">
        <v>187</v>
      </c>
      <c r="V27" s="114"/>
      <c r="Z27" s="7"/>
      <c r="AA27" s="188" t="s">
        <v>312</v>
      </c>
      <c r="AB27" s="199">
        <f>(SUMIF('Authorized Rev Req'!R:R, "Distribution (Wildfire)", 'Authorized Rev Req'!Q:Q)+SUMIF('Authorized Rev Req'!R:R, "WHC", 'Authorized Rev Req'!Q:Q))*1000</f>
        <v>2216164203.6611958</v>
      </c>
      <c r="AC27" s="189"/>
      <c r="AF27" s="189"/>
      <c r="AI27" s="561" t="s">
        <v>312</v>
      </c>
      <c r="AJ27" s="199">
        <f>('Incremental Rev Req'!T119+'Incremental Rev Req'!T118)*1000</f>
        <v>2430050376.2680264</v>
      </c>
      <c r="AK27" s="520"/>
      <c r="AL27" s="433"/>
      <c r="AM27" s="433"/>
      <c r="AN27" s="520"/>
      <c r="AO27" s="433"/>
    </row>
    <row r="28" spans="2:41" ht="16.5" thickBot="1">
      <c r="B28" s="9"/>
      <c r="C28" s="9"/>
      <c r="D28" s="7"/>
      <c r="E28" s="10" t="s">
        <v>19</v>
      </c>
      <c r="F28" s="127">
        <f>VLOOKUP(Summary!$D$3,$J$51:$K$54,2,FALSE)</f>
        <v>10093574.567219546</v>
      </c>
      <c r="G28" s="110">
        <f>IF(Summary!$I$3="Y",AB50,AC50)</f>
        <v>36.469043203142988</v>
      </c>
      <c r="H28" s="23">
        <f>IF(Summary!$I$3="Y",V19/$F$28*100,SUM(V19-W22)/$F$28*100)</f>
        <v>35.072827613341047</v>
      </c>
      <c r="I28" s="23">
        <f>IF(Summary!$I$3="Y",X19/$F$28*100,SUM(X19-X22)/$F$28*100)</f>
        <v>32.994075301076329</v>
      </c>
      <c r="J28" s="115">
        <f>H28/G28-1</f>
        <v>-3.8284952583609644E-2</v>
      </c>
      <c r="K28" s="115">
        <f>I28/G28-1</f>
        <v>-9.52854146106904E-2</v>
      </c>
      <c r="O28" s="10" t="s">
        <v>19</v>
      </c>
      <c r="P28" s="127">
        <f>VLOOKUP(Summary!$D$3,$N$51:$O$54,2,FALSE)</f>
        <v>26463071.04541485</v>
      </c>
      <c r="Q28" s="110">
        <f>IF(Summary!$I$3="Y",AE50,AF50)</f>
        <v>28.754508326517165</v>
      </c>
      <c r="R28" s="23">
        <f>IF(Summary!$I$3="Y",U10/P28*100,(U10-P10)/P28)</f>
        <v>28.284958338083698</v>
      </c>
      <c r="S28" s="23">
        <f>IF(Summary!$I$3="Y",U13/P28*100,(U13-P13)/P28)</f>
        <v>25.743332975273951</v>
      </c>
      <c r="T28" s="115">
        <f>R28/Q28-1</f>
        <v>-1.6329612841978314E-2</v>
      </c>
      <c r="U28" s="115">
        <f>S28/Q28-1</f>
        <v>-0.10472011265330294</v>
      </c>
      <c r="V28" s="114"/>
      <c r="W28" s="108"/>
      <c r="X28" s="1"/>
      <c r="AA28" s="193"/>
      <c r="AB28" s="194"/>
      <c r="AC28" s="195"/>
      <c r="AF28" s="189"/>
      <c r="AI28" s="562"/>
      <c r="AJ28" s="563"/>
      <c r="AK28" s="564"/>
      <c r="AL28" s="433"/>
      <c r="AM28" s="433"/>
      <c r="AN28" s="520"/>
      <c r="AO28" s="433"/>
    </row>
    <row r="29" spans="2:41" ht="15.75">
      <c r="E29" s="10" t="s">
        <v>23</v>
      </c>
      <c r="F29" s="127">
        <f>VLOOKUP(Summary!$D$3,$J$55:$K$58,2,FALSE)</f>
        <v>26204056.23133941</v>
      </c>
      <c r="G29" s="110">
        <f>IF(Summary!$I$3="Y",AB51,AC51)</f>
        <v>35.559098879986841</v>
      </c>
      <c r="H29" s="23">
        <f>IF(Summary!$I$3="Y",V20/$F$29*100,SUM(V20-W23)/$F$29*100)</f>
        <v>34.534315753783055</v>
      </c>
      <c r="I29" s="23">
        <f>IF(Summary!$I$3="Y",W20/$F$29*100,SUM(W20-X23)/$F$29*100)</f>
        <v>32.660076683023057</v>
      </c>
      <c r="J29" s="115">
        <f>H29/G29-1</f>
        <v>-2.8819153422938615E-2</v>
      </c>
      <c r="K29" s="115">
        <f>I29/G29-1</f>
        <v>-8.1526874647416703E-2</v>
      </c>
      <c r="O29" s="10" t="s">
        <v>23</v>
      </c>
      <c r="P29" s="127">
        <f>VLOOKUP(Summary!$D$3,$N$55:$O$58,2,FALSE)</f>
        <v>76341045.340410858</v>
      </c>
      <c r="Q29" s="110">
        <f>IF(Summary!$I$3="Y",AE51,AF51)</f>
        <v>25.761610422019061</v>
      </c>
      <c r="R29" s="23">
        <f>IF(Summary!$I$3="Y",U11/P29*100,(U11-P11)/P29)</f>
        <v>25.103876381396223</v>
      </c>
      <c r="S29" s="23">
        <f>IF(Summary!$I$3="Y",U14/P29*100,(U14-P14)/P29)</f>
        <v>22.955661240978298</v>
      </c>
      <c r="T29" s="115">
        <f>R29/Q29-1</f>
        <v>-2.5531557610259381E-2</v>
      </c>
      <c r="U29" s="115">
        <f>S29/Q29-1</f>
        <v>-0.10891978937164781</v>
      </c>
      <c r="V29" s="116"/>
      <c r="AA29" s="196"/>
      <c r="AB29" s="186" t="s">
        <v>5</v>
      </c>
      <c r="AC29" s="187" t="s">
        <v>299</v>
      </c>
      <c r="AE29" s="191" t="s">
        <v>310</v>
      </c>
      <c r="AF29" s="192" t="s">
        <v>311</v>
      </c>
      <c r="AI29" s="519"/>
      <c r="AJ29" s="433" t="s">
        <v>5</v>
      </c>
      <c r="AK29" s="520" t="s">
        <v>299</v>
      </c>
      <c r="AL29" s="433"/>
      <c r="AM29" s="565" t="s">
        <v>310</v>
      </c>
      <c r="AN29" s="566" t="s">
        <v>311</v>
      </c>
      <c r="AO29" s="433"/>
    </row>
    <row r="30" spans="2:41" ht="15.75">
      <c r="Q30" s="7"/>
      <c r="R30" s="7"/>
      <c r="S30" s="112"/>
      <c r="T30" s="113"/>
      <c r="U30" s="112"/>
      <c r="V30" s="114"/>
      <c r="AA30" s="190" t="s">
        <v>300</v>
      </c>
      <c r="AB30" s="247">
        <f>SUM([66]CALC_DIST_ALLOC!$AA$31:$AA$34)</f>
        <v>0.47516020360540567</v>
      </c>
      <c r="AC30" s="248">
        <f>SUM([66]CALC_EPT_FACTOR!$S$11:$S$14)</f>
        <v>0.37878142497358519</v>
      </c>
      <c r="AE30" s="114">
        <f>AVERAGE(AB30:AC30)</f>
        <v>0.42697081428949546</v>
      </c>
      <c r="AF30" s="189">
        <f>(0.125*AB30)+(0.875*AC30)</f>
        <v>0.39082877230256274</v>
      </c>
      <c r="AI30" s="519" t="s">
        <v>300</v>
      </c>
      <c r="AJ30" s="247">
        <f>SUM([67]CALC_DIST_ALLOC!$AA$31:$AA$34)</f>
        <v>0.46319682150926622</v>
      </c>
      <c r="AK30" s="248">
        <f>SUM([67]CALC_EPT_FACTOR!$S$11:$S$14)</f>
        <v>0.37878142497358519</v>
      </c>
      <c r="AL30" s="433"/>
      <c r="AM30" s="523">
        <f>AVERAGE(AJ30:AK30)</f>
        <v>0.42098912324142568</v>
      </c>
      <c r="AN30" s="520">
        <f>(0.125*AJ30)+(0.875*AK30)</f>
        <v>0.38933334954054533</v>
      </c>
      <c r="AO30" s="433"/>
    </row>
    <row r="31" spans="2:41" ht="15.75">
      <c r="F31" s="433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515"/>
      <c r="R31" s="515"/>
      <c r="S31" s="516"/>
      <c r="T31" s="517"/>
      <c r="U31" s="516"/>
      <c r="V31" s="518"/>
      <c r="W31" s="433"/>
      <c r="X31" s="433"/>
      <c r="Y31" s="433"/>
      <c r="Z31" s="433"/>
      <c r="AA31" s="519" t="s">
        <v>389</v>
      </c>
      <c r="AB31" s="247">
        <f>[66]CALC_DIST_ALLOC!$AA$35</f>
        <v>0.11186927258139906</v>
      </c>
      <c r="AC31" s="248">
        <f>[66]CALC_EPT_FACTOR!$S$15</f>
        <v>9.3265023573323128E-2</v>
      </c>
      <c r="AD31" s="433"/>
      <c r="AE31" s="433"/>
      <c r="AF31" s="520"/>
      <c r="AG31" s="433"/>
      <c r="AH31" s="433"/>
      <c r="AI31" s="519" t="s">
        <v>389</v>
      </c>
      <c r="AJ31" s="247">
        <f>[67]CALC_DIST_ALLOC!$AA$35</f>
        <v>0.10697513272670844</v>
      </c>
      <c r="AK31" s="248">
        <f>[67]CALC_EPT_FACTOR!$S$15</f>
        <v>9.3265023573323128E-2</v>
      </c>
      <c r="AL31" s="433"/>
      <c r="AM31" s="433"/>
      <c r="AN31" s="520"/>
      <c r="AO31" s="433"/>
    </row>
    <row r="32" spans="2:41" ht="15.75">
      <c r="B32" s="9"/>
      <c r="C32" s="9"/>
      <c r="D32" s="515"/>
      <c r="E32" s="515"/>
      <c r="F32" s="521"/>
      <c r="G32" s="521"/>
      <c r="H32" s="521"/>
      <c r="I32" s="522"/>
      <c r="J32" s="522"/>
      <c r="K32" s="522"/>
      <c r="L32" s="515"/>
      <c r="M32" s="515"/>
      <c r="N32" s="515"/>
      <c r="O32" s="515"/>
      <c r="P32" s="515"/>
      <c r="Q32" s="515"/>
      <c r="R32" s="515"/>
      <c r="S32" s="516"/>
      <c r="T32" s="517"/>
      <c r="U32" s="516"/>
      <c r="V32" s="518"/>
      <c r="W32" s="518"/>
      <c r="X32" s="523"/>
      <c r="Y32" s="433"/>
      <c r="Z32" s="433"/>
      <c r="AA32" s="519" t="s">
        <v>410</v>
      </c>
      <c r="AB32" s="247">
        <f>SUM([66]CALC_DIST_ALLOC!$AA$36:$AA$38)</f>
        <v>3.0903521567746794E-2</v>
      </c>
      <c r="AC32" s="248">
        <f>SUM([66]CALC_EPT_FACTOR!$S$16:$S$18)</f>
        <v>2.6315088307225929E-2</v>
      </c>
      <c r="AD32" s="433"/>
      <c r="AE32" s="433"/>
      <c r="AF32" s="520"/>
      <c r="AG32" s="433"/>
      <c r="AH32" s="433"/>
      <c r="AI32" s="519" t="s">
        <v>410</v>
      </c>
      <c r="AJ32" s="247">
        <f>SUM([67]CALC_DIST_ALLOC!$AA$36:$AA$38)</f>
        <v>3.3518295432342179E-2</v>
      </c>
      <c r="AK32" s="248">
        <f>SUM([67]CALC_EPT_FACTOR!$S$16:$S$18)</f>
        <v>2.6315088307225929E-2</v>
      </c>
      <c r="AL32" s="433"/>
      <c r="AM32" s="433"/>
      <c r="AN32" s="520"/>
      <c r="AO32" s="433"/>
    </row>
    <row r="33" spans="2:41" ht="15.75">
      <c r="B33" s="9"/>
      <c r="C33" s="9"/>
      <c r="D33" s="515"/>
      <c r="E33" s="522"/>
      <c r="F33" s="524"/>
      <c r="G33" s="525">
        <v>2</v>
      </c>
      <c r="H33" s="525">
        <v>3</v>
      </c>
      <c r="I33" s="522">
        <v>4</v>
      </c>
      <c r="J33" s="522">
        <v>5</v>
      </c>
      <c r="K33" s="522">
        <v>6</v>
      </c>
      <c r="L33" s="525">
        <v>7</v>
      </c>
      <c r="M33" s="525">
        <v>8</v>
      </c>
      <c r="N33" s="525">
        <v>9</v>
      </c>
      <c r="O33" s="525">
        <v>10</v>
      </c>
      <c r="P33" s="525">
        <v>11</v>
      </c>
      <c r="Q33" s="525">
        <v>12</v>
      </c>
      <c r="R33" s="525">
        <v>13</v>
      </c>
      <c r="S33" s="525">
        <v>14</v>
      </c>
      <c r="T33" s="525">
        <v>15</v>
      </c>
      <c r="U33" s="516"/>
      <c r="V33" s="523"/>
      <c r="W33" s="518"/>
      <c r="X33" s="523"/>
      <c r="Y33" s="433"/>
      <c r="Z33" s="433"/>
      <c r="AA33" s="519" t="s">
        <v>301</v>
      </c>
      <c r="AB33" s="247">
        <f>SUM([66]CALC_DIST_ALLOC!$AA$39:$AA$41)</f>
        <v>9.0860972888808206E-2</v>
      </c>
      <c r="AC33" s="248">
        <f>SUM([66]CALC_EPT_FACTOR!$S$19:$S$21)</f>
        <v>0.10322124696673839</v>
      </c>
      <c r="AD33" s="433"/>
      <c r="AE33" s="433"/>
      <c r="AF33" s="520"/>
      <c r="AG33" s="433"/>
      <c r="AH33" s="433"/>
      <c r="AI33" s="519" t="s">
        <v>301</v>
      </c>
      <c r="AJ33" s="247">
        <f>SUM([67]CALC_DIST_ALLOC!$AA$39:$AA$41)</f>
        <v>8.8372492741079403E-2</v>
      </c>
      <c r="AK33" s="248">
        <f>SUM([67]CALC_EPT_FACTOR!$S$19:$S$21)</f>
        <v>0.10322124696673839</v>
      </c>
      <c r="AL33" s="433"/>
      <c r="AM33" s="433"/>
      <c r="AN33" s="520"/>
      <c r="AO33" s="433"/>
    </row>
    <row r="34" spans="2:41" ht="31.5">
      <c r="B34" s="9"/>
      <c r="C34" s="9"/>
      <c r="D34" s="554"/>
      <c r="E34" s="526"/>
      <c r="F34" s="526" t="s">
        <v>209</v>
      </c>
      <c r="G34" s="525" t="s">
        <v>3</v>
      </c>
      <c r="H34" s="525" t="s">
        <v>5</v>
      </c>
      <c r="I34" s="525" t="s">
        <v>16</v>
      </c>
      <c r="J34" s="525" t="s">
        <v>177</v>
      </c>
      <c r="K34" s="525" t="s">
        <v>14</v>
      </c>
      <c r="L34" s="525" t="s">
        <v>10</v>
      </c>
      <c r="M34" s="525" t="s">
        <v>68</v>
      </c>
      <c r="N34" s="525" t="s">
        <v>131</v>
      </c>
      <c r="O34" s="525" t="s">
        <v>138</v>
      </c>
      <c r="P34" s="525" t="s">
        <v>178</v>
      </c>
      <c r="Q34" s="525" t="s">
        <v>24</v>
      </c>
      <c r="R34" s="525" t="s">
        <v>284</v>
      </c>
      <c r="S34" s="525" t="s">
        <v>211</v>
      </c>
      <c r="T34" s="525" t="s">
        <v>309</v>
      </c>
      <c r="U34" s="517"/>
      <c r="V34" s="527"/>
      <c r="W34" s="518"/>
      <c r="X34" s="433"/>
      <c r="Y34" s="433"/>
      <c r="Z34" s="433"/>
      <c r="AA34" s="519" t="s">
        <v>302</v>
      </c>
      <c r="AB34" s="247">
        <f>SUM([66]CALC_DIST_ALLOC!$AA$42:$AA$47)</f>
        <v>0.14195734128774121</v>
      </c>
      <c r="AC34" s="248">
        <f>SUM([66]CALC_EPT_FACTOR!$S$22:$S$27)</f>
        <v>0.17808832329843</v>
      </c>
      <c r="AD34" s="433"/>
      <c r="AE34" s="433"/>
      <c r="AF34" s="520"/>
      <c r="AG34" s="433"/>
      <c r="AH34" s="433"/>
      <c r="AI34" s="519" t="s">
        <v>302</v>
      </c>
      <c r="AJ34" s="247">
        <f>SUM([67]CALC_DIST_ALLOC!$AA$42:$AA$47)</f>
        <v>0.14734027441189779</v>
      </c>
      <c r="AK34" s="248">
        <f>SUM([67]CALC_EPT_FACTOR!$S$22:$S$27)</f>
        <v>0.17808832329843</v>
      </c>
      <c r="AL34" s="433"/>
      <c r="AM34" s="433"/>
      <c r="AN34" s="520"/>
      <c r="AO34" s="433"/>
    </row>
    <row r="35" spans="2:41" ht="15.75">
      <c r="D35" s="433"/>
      <c r="E35" s="515"/>
      <c r="F35" s="528">
        <v>2025</v>
      </c>
      <c r="G35" s="128">
        <f>'[19]B Results'!$H$24/'[19]B Results'!$H$90</f>
        <v>0.40900666226609728</v>
      </c>
      <c r="H35" s="334">
        <f>('[19]T Results'!$N$24-(AB27*T35))/('[19]T Results'!$N$90-AB27)</f>
        <v>0.4070070773511657</v>
      </c>
      <c r="I35" s="128">
        <f>'[19]T Results'!$P$24/'[19]T Results'!$P$90</f>
        <v>0.33769837111013679</v>
      </c>
      <c r="J35" s="128">
        <f>'[19]T Results'!$O$24/'[19]T Results'!$O$90</f>
        <v>0.34713198965052205</v>
      </c>
      <c r="K35" s="128">
        <f>'[19]T Results'!$W$24/'[19]T Results'!$W$90</f>
        <v>0.46656069312382042</v>
      </c>
      <c r="L35" s="128">
        <f>'[19]T Results'!$I$24/'[19]T Results'!$I$90</f>
        <v>0.46692690842834589</v>
      </c>
      <c r="M35" s="128">
        <f>'[19]T Results'!$U$24/'[19]T Results'!$U$90</f>
        <v>0.3666164112170443</v>
      </c>
      <c r="N35" s="128">
        <f>'[19]T Results'!$V$24/'[19]T Results'!$V$90</f>
        <v>0.34510802921225209</v>
      </c>
      <c r="O35" s="128">
        <f>SUM('[19]T Results'!$J$24:$M$24)/SUM('[19]T Results'!$J$90:$M$90)</f>
        <v>0.46728018137359867</v>
      </c>
      <c r="P35" s="128">
        <f>SUM('[19]T Results'!$X$24:$Y$24)/SUM('[19]T Results'!$X$90:$Y$90)</f>
        <v>0.87676434588726226</v>
      </c>
      <c r="Q35" s="128">
        <f>'[19]T Results'!$Q$24/'[19]T Results'!$Q$90</f>
        <v>0.27114780615983058</v>
      </c>
      <c r="R35" s="128">
        <f>'[19]T Results'!$T$24/'[19]T Results'!$T$90</f>
        <v>0.3316051653534885</v>
      </c>
      <c r="S35" s="128">
        <f>'[19]T Results'!$AA$24/'[19]T Results'!$AA$90</f>
        <v>0.46725844988440807</v>
      </c>
      <c r="T35" s="128">
        <f>((AJ26*AE30)+((AB27-AB26)*(AF30)))/AB27</f>
        <v>0.39898296095140573</v>
      </c>
      <c r="U35" s="517"/>
      <c r="V35" s="128"/>
      <c r="W35" s="318"/>
      <c r="X35" s="433"/>
      <c r="Y35" s="433"/>
      <c r="Z35" s="433"/>
      <c r="AA35" s="519" t="s">
        <v>303</v>
      </c>
      <c r="AB35" s="247">
        <f>[66]CALC_DIST_ALLOC!$AA$48</f>
        <v>3.4542583531650232E-3</v>
      </c>
      <c r="AC35" s="248">
        <f>[66]CALC_EPT_FACTOR!$S$28</f>
        <v>3.8884974138957825E-3</v>
      </c>
      <c r="AD35" s="433"/>
      <c r="AE35" s="433"/>
      <c r="AF35" s="520"/>
      <c r="AG35" s="433"/>
      <c r="AH35" s="433"/>
      <c r="AI35" s="519" t="s">
        <v>303</v>
      </c>
      <c r="AJ35" s="247">
        <f>[67]CALC_DIST_ALLOC!$AA$48</f>
        <v>3.428713267154018E-3</v>
      </c>
      <c r="AK35" s="248">
        <f>[67]CALC_EPT_FACTOR!$S$28</f>
        <v>3.8884974138957825E-3</v>
      </c>
      <c r="AL35" s="433"/>
      <c r="AM35" s="433"/>
      <c r="AN35" s="520"/>
      <c r="AO35" s="433"/>
    </row>
    <row r="36" spans="2:41" ht="15.75">
      <c r="D36" s="433"/>
      <c r="E36" s="515"/>
      <c r="F36" s="528">
        <f>F35+1</f>
        <v>2026</v>
      </c>
      <c r="G36" s="128">
        <f>'[68]B Results'!$H$24/'[68]B Results'!$H$90</f>
        <v>0.41937447793128269</v>
      </c>
      <c r="H36" s="128">
        <f>('[68]T Results'!$N$24-(AB27*T35))/('[68]T Results'!$N$90-AB27)</f>
        <v>0.41120341867730492</v>
      </c>
      <c r="I36" s="128">
        <f>'[68]T Results'!$P$24/'[68]T Results'!$P$90</f>
        <v>0.33705385860308068</v>
      </c>
      <c r="J36" s="128">
        <f>'[68]T Results'!$O$24/'[68]T Results'!$O$90</f>
        <v>0.34834310467495039</v>
      </c>
      <c r="K36" s="128">
        <f>'[68]T Results'!$W$24/'[68]T Results'!$W$90</f>
        <v>0.46689925153974449</v>
      </c>
      <c r="L36" s="128">
        <f>'[68]T Results'!$I$24/'[68]T Results'!$I$90</f>
        <v>0.46207304423975393</v>
      </c>
      <c r="M36" s="128">
        <f>'[68]T Results'!$U$24/'[68]T Results'!$U$90</f>
        <v>0.3586673569967217</v>
      </c>
      <c r="N36" s="128">
        <f>'[68]T Results'!$V$24/'[68]T Results'!$V$90</f>
        <v>0.34428065476071057</v>
      </c>
      <c r="O36" s="128">
        <f>SUM('[68]T Results'!$J$24:$M$24)/SUM('[68]T Results'!$J$90:$M$90)</f>
        <v>0.5121635226842437</v>
      </c>
      <c r="P36" s="128">
        <f>SUM('[68]T Results'!$X$24:$Y$24)/SUM('[68]T Results'!$X$90:$Y$90)</f>
        <v>0.85839470061802137</v>
      </c>
      <c r="Q36" s="128">
        <f>'[68]T Results'!$Q$24/'[68]T Results'!$Q$90</f>
        <v>0.26825120188596574</v>
      </c>
      <c r="R36" s="128">
        <f>'[68]T Results'!$T$24/'[68]T Results'!$T$90</f>
        <v>0.33267967380110797</v>
      </c>
      <c r="S36" s="128">
        <f>'[68]T Results'!$AA$24/'[68]T Results'!$AA$90</f>
        <v>0.37815769319314824</v>
      </c>
      <c r="T36" s="128">
        <f>((AJ26*AM30)+((AJ27-AJ26)*(AN30)))/AJ27</f>
        <v>0.39584674819475268</v>
      </c>
      <c r="U36" s="516"/>
      <c r="V36" s="517"/>
      <c r="W36" s="433"/>
      <c r="X36" s="517"/>
      <c r="Y36" s="433"/>
      <c r="Z36" s="433"/>
      <c r="AA36" s="519" t="s">
        <v>304</v>
      </c>
      <c r="AB36" s="247">
        <f>SUM([66]CALC_DIST_ALLOC!$AA$49:$AA$51)</f>
        <v>1.9935356686011873E-3</v>
      </c>
      <c r="AC36" s="248">
        <f>SUM([66]CALC_EPT_FACTOR!$S$29:$S$31)</f>
        <v>4.3851759179107013E-3</v>
      </c>
      <c r="AD36" s="433"/>
      <c r="AE36" s="433"/>
      <c r="AF36" s="520"/>
      <c r="AG36" s="433"/>
      <c r="AH36" s="433"/>
      <c r="AI36" s="519" t="s">
        <v>304</v>
      </c>
      <c r="AJ36" s="247">
        <f>SUM([67]CALC_DIST_ALLOC!$AA$49:$AA$51)</f>
        <v>2.1779720854305292E-3</v>
      </c>
      <c r="AK36" s="248">
        <f>SUM([67]CALC_EPT_FACTOR!$S$29:$S$31)</f>
        <v>4.3851759179107013E-3</v>
      </c>
      <c r="AL36" s="433"/>
      <c r="AM36" s="433"/>
      <c r="AN36" s="520"/>
      <c r="AO36" s="433"/>
    </row>
    <row r="37" spans="2:41" ht="15.75">
      <c r="B37" s="9"/>
      <c r="C37" s="9"/>
      <c r="D37" s="433"/>
      <c r="E37" s="515"/>
      <c r="F37" s="528">
        <f>F36+1</f>
        <v>2027</v>
      </c>
      <c r="G37" s="128">
        <f>G36</f>
        <v>0.41937447793128269</v>
      </c>
      <c r="H37" s="128">
        <f>H36</f>
        <v>0.41120341867730492</v>
      </c>
      <c r="I37" s="128">
        <f>I36</f>
        <v>0.33705385860308068</v>
      </c>
      <c r="J37" s="128">
        <f t="shared" ref="J37:Q37" si="4">J36</f>
        <v>0.34834310467495039</v>
      </c>
      <c r="K37" s="128">
        <f t="shared" si="4"/>
        <v>0.46689925153974449</v>
      </c>
      <c r="L37" s="128">
        <f t="shared" si="4"/>
        <v>0.46207304423975393</v>
      </c>
      <c r="M37" s="128">
        <f t="shared" si="4"/>
        <v>0.3586673569967217</v>
      </c>
      <c r="N37" s="128">
        <f t="shared" si="4"/>
        <v>0.34428065476071057</v>
      </c>
      <c r="O37" s="128">
        <f t="shared" si="4"/>
        <v>0.5121635226842437</v>
      </c>
      <c r="P37" s="128">
        <f t="shared" si="4"/>
        <v>0.85839470061802137</v>
      </c>
      <c r="Q37" s="128">
        <f t="shared" si="4"/>
        <v>0.26825120188596574</v>
      </c>
      <c r="R37" s="128">
        <f>R36</f>
        <v>0.33267967380110797</v>
      </c>
      <c r="S37" s="128">
        <f>S36</f>
        <v>0.37815769319314824</v>
      </c>
      <c r="T37" s="128">
        <f>T36</f>
        <v>0.39584674819475268</v>
      </c>
      <c r="U37" s="516"/>
      <c r="V37" s="518"/>
      <c r="W37" s="319"/>
      <c r="X37" s="523"/>
      <c r="Y37" s="433"/>
      <c r="Z37" s="433"/>
      <c r="AA37" s="519" t="s">
        <v>305</v>
      </c>
      <c r="AB37" s="247">
        <f>SUM([66]CALC_DIST_ALLOC!$AA$52:$AA$58)</f>
        <v>9.1138803870466759E-2</v>
      </c>
      <c r="AC37" s="248">
        <f>SUM([66]CALC_EPT_FACTOR!$S$32:$S$38)</f>
        <v>8.3547997474525529E-2</v>
      </c>
      <c r="AD37" s="433"/>
      <c r="AE37" s="433"/>
      <c r="AF37" s="520"/>
      <c r="AG37" s="433"/>
      <c r="AH37" s="433"/>
      <c r="AI37" s="519" t="s">
        <v>305</v>
      </c>
      <c r="AJ37" s="247">
        <f>SUM([67]CALC_DIST_ALLOC!$AA$52:$AA$58)</f>
        <v>9.0535337083328726E-2</v>
      </c>
      <c r="AK37" s="248">
        <f>SUM([67]CALC_EPT_FACTOR!$S$32:$S$38)</f>
        <v>8.3547997474525529E-2</v>
      </c>
      <c r="AL37" s="433"/>
      <c r="AM37" s="433"/>
      <c r="AN37" s="520"/>
      <c r="AO37" s="433"/>
    </row>
    <row r="38" spans="2:41" ht="15.75">
      <c r="B38" s="9"/>
      <c r="C38" s="9"/>
      <c r="D38" s="433"/>
      <c r="E38" s="515"/>
      <c r="F38" s="528">
        <f>F37+1</f>
        <v>2028</v>
      </c>
      <c r="G38" s="128">
        <f>G36</f>
        <v>0.41937447793128269</v>
      </c>
      <c r="H38" s="128">
        <f>H37</f>
        <v>0.41120341867730492</v>
      </c>
      <c r="I38" s="128">
        <f>I36</f>
        <v>0.33705385860308068</v>
      </c>
      <c r="J38" s="128">
        <f t="shared" ref="J38:Q38" si="5">J36</f>
        <v>0.34834310467495039</v>
      </c>
      <c r="K38" s="128">
        <f t="shared" si="5"/>
        <v>0.46689925153974449</v>
      </c>
      <c r="L38" s="128">
        <f t="shared" si="5"/>
        <v>0.46207304423975393</v>
      </c>
      <c r="M38" s="128">
        <f t="shared" si="5"/>
        <v>0.3586673569967217</v>
      </c>
      <c r="N38" s="128">
        <f t="shared" si="5"/>
        <v>0.34428065476071057</v>
      </c>
      <c r="O38" s="128">
        <f t="shared" si="5"/>
        <v>0.5121635226842437</v>
      </c>
      <c r="P38" s="128">
        <f t="shared" si="5"/>
        <v>0.85839470061802137</v>
      </c>
      <c r="Q38" s="128">
        <f t="shared" si="5"/>
        <v>0.26825120188596574</v>
      </c>
      <c r="R38" s="128">
        <f>R36</f>
        <v>0.33267967380110797</v>
      </c>
      <c r="S38" s="128">
        <f>S36</f>
        <v>0.37815769319314824</v>
      </c>
      <c r="T38" s="128">
        <f>T37</f>
        <v>0.39584674819475268</v>
      </c>
      <c r="U38" s="516"/>
      <c r="V38" s="518"/>
      <c r="W38" s="523"/>
      <c r="X38" s="523"/>
      <c r="Y38" s="433"/>
      <c r="Z38" s="433"/>
      <c r="AA38" s="519" t="s">
        <v>306</v>
      </c>
      <c r="AB38" s="247">
        <f>SUM([66]CALC_DIST_ALLOC!$AA$60,[66]CALC_DIST_ALLOC!$AA$63)</f>
        <v>3.7447212711002258E-2</v>
      </c>
      <c r="AC38" s="248">
        <f>SUM([66]CALC_EPT_FACTOR!$S$40,[66]CALC_EPT_FACTOR!$S$43)</f>
        <v>6.4422916278968789E-2</v>
      </c>
      <c r="AD38" s="433"/>
      <c r="AE38" s="433"/>
      <c r="AF38" s="520"/>
      <c r="AG38" s="433"/>
      <c r="AH38" s="433"/>
      <c r="AI38" s="519" t="s">
        <v>306</v>
      </c>
      <c r="AJ38" s="247">
        <f>SUM([67]CALC_DIST_ALLOC!$AA$60,[67]CALC_DIST_ALLOC!$AA$63)</f>
        <v>4.4679223310610638E-2</v>
      </c>
      <c r="AK38" s="248">
        <f>SUM([67]CALC_EPT_FACTOR!$S$40,[67]CALC_EPT_FACTOR!$S$43)</f>
        <v>6.4422916278968789E-2</v>
      </c>
      <c r="AL38" s="433"/>
      <c r="AM38" s="433"/>
      <c r="AN38" s="520"/>
      <c r="AO38" s="433"/>
    </row>
    <row r="39" spans="2:41" ht="15.75">
      <c r="B39" s="9"/>
      <c r="C39" s="9"/>
      <c r="D39" s="433"/>
      <c r="E39" s="515"/>
      <c r="F39" s="529"/>
      <c r="G39" s="530"/>
      <c r="H39" s="253"/>
      <c r="I39" s="522"/>
      <c r="J39" s="522"/>
      <c r="K39" s="522"/>
      <c r="L39" s="515"/>
      <c r="M39" s="515"/>
      <c r="N39" s="515"/>
      <c r="O39" s="515"/>
      <c r="P39" s="515"/>
      <c r="Q39" s="515"/>
      <c r="R39" s="433"/>
      <c r="S39" s="128"/>
      <c r="T39" s="517"/>
      <c r="U39" s="516"/>
      <c r="V39" s="518"/>
      <c r="W39" s="319"/>
      <c r="X39" s="518"/>
      <c r="Y39" s="433"/>
      <c r="Z39" s="433"/>
      <c r="AA39" s="519" t="s">
        <v>307</v>
      </c>
      <c r="AB39" s="247">
        <f>SUM([66]CALC_DIST_ALLOC!$AA$61,[66]CALC_DIST_ALLOC!$AA$64)</f>
        <v>1.4037636037063674E-2</v>
      </c>
      <c r="AC39" s="248">
        <f>SUM([66]CALC_EPT_FACTOR!$S$41,[66]CALC_EPT_FACTOR!$S$44)</f>
        <v>2.0523396718052225E-2</v>
      </c>
      <c r="AD39" s="433"/>
      <c r="AE39" s="433"/>
      <c r="AF39" s="520"/>
      <c r="AG39" s="433"/>
      <c r="AH39" s="433"/>
      <c r="AI39" s="519" t="s">
        <v>307</v>
      </c>
      <c r="AJ39" s="247">
        <f>SUM([67]CALC_DIST_ALLOC!$AA$61,[67]CALC_DIST_ALLOC!$AA$64)</f>
        <v>1.8033255239449274E-2</v>
      </c>
      <c r="AK39" s="248">
        <f>SUM([67]CALC_EPT_FACTOR!$S$41,[67]CALC_EPT_FACTOR!$S$44)</f>
        <v>2.0523396718052225E-2</v>
      </c>
      <c r="AN39" s="189"/>
    </row>
    <row r="40" spans="2:41" ht="18.75" customHeight="1" thickBot="1">
      <c r="B40" s="9"/>
      <c r="C40" s="9"/>
      <c r="D40" s="515"/>
      <c r="E40" s="515"/>
      <c r="F40" s="526" t="s">
        <v>180</v>
      </c>
      <c r="G40" s="522"/>
      <c r="H40" s="522"/>
      <c r="I40" s="522"/>
      <c r="J40" s="522"/>
      <c r="K40" s="522"/>
      <c r="L40" s="515"/>
      <c r="M40" s="515"/>
      <c r="N40" s="515"/>
      <c r="O40" s="515"/>
      <c r="P40" s="515"/>
      <c r="Q40" s="515"/>
      <c r="R40" s="433"/>
      <c r="S40" s="128"/>
      <c r="T40" s="517"/>
      <c r="U40" s="516"/>
      <c r="V40" s="518"/>
      <c r="W40" s="518"/>
      <c r="X40" s="523"/>
      <c r="Y40" s="433"/>
      <c r="Z40" s="433"/>
      <c r="AA40" s="531" t="s">
        <v>308</v>
      </c>
      <c r="AB40" s="249">
        <f>SUM([66]CALC_DIST_ALLOC!$AA$59,[66]CALC_DIST_ALLOC!$AA$62)</f>
        <v>1.1772414285999427E-3</v>
      </c>
      <c r="AC40" s="250">
        <f>SUM([66]CALC_EPT_FACTOR!$S$39,[66]CALC_EPT_FACTOR!$S$42)</f>
        <v>4.356090907734439E-2</v>
      </c>
      <c r="AD40" s="532"/>
      <c r="AE40" s="532"/>
      <c r="AF40" s="533"/>
      <c r="AG40" s="433"/>
      <c r="AH40" s="433"/>
      <c r="AI40" s="531" t="s">
        <v>308</v>
      </c>
      <c r="AJ40" s="249">
        <f>SUM([67]CALC_DIST_ALLOC!$AA$59,[67]CALC_DIST_ALLOC!$AA$62)</f>
        <v>1.742482192732658E-3</v>
      </c>
      <c r="AK40" s="250">
        <f>SUM([67]CALC_EPT_FACTOR!$S$39,[67]CALC_EPT_FACTOR!$S$42)</f>
        <v>4.356090907734439E-2</v>
      </c>
      <c r="AL40" s="194"/>
      <c r="AM40" s="194"/>
      <c r="AN40" s="195"/>
    </row>
    <row r="41" spans="2:41" ht="15.75">
      <c r="B41" s="9"/>
      <c r="C41" s="9"/>
      <c r="D41" s="515"/>
      <c r="E41" s="547" t="s">
        <v>19</v>
      </c>
      <c r="F41" s="528">
        <f>F35</f>
        <v>2025</v>
      </c>
      <c r="G41" s="128">
        <v>1</v>
      </c>
      <c r="H41" s="128">
        <f t="shared" ref="H41:Q41" si="6">$K51/$O51</f>
        <v>0.3814211339982938</v>
      </c>
      <c r="I41" s="128">
        <f t="shared" si="6"/>
        <v>0.3814211339982938</v>
      </c>
      <c r="J41" s="128">
        <f t="shared" si="6"/>
        <v>0.3814211339982938</v>
      </c>
      <c r="K41" s="128">
        <f t="shared" si="6"/>
        <v>0.3814211339982938</v>
      </c>
      <c r="L41" s="128">
        <f t="shared" si="6"/>
        <v>0.3814211339982938</v>
      </c>
      <c r="M41" s="128">
        <f t="shared" si="6"/>
        <v>0.3814211339982938</v>
      </c>
      <c r="N41" s="128">
        <f>$K51/$O51</f>
        <v>0.3814211339982938</v>
      </c>
      <c r="O41" s="128">
        <f t="shared" si="6"/>
        <v>0.3814211339982938</v>
      </c>
      <c r="P41" s="128">
        <f t="shared" si="6"/>
        <v>0.3814211339982938</v>
      </c>
      <c r="Q41" s="128">
        <f t="shared" si="6"/>
        <v>0.3814211339982938</v>
      </c>
      <c r="R41" s="128">
        <f>$K51/$O51</f>
        <v>0.3814211339982938</v>
      </c>
      <c r="S41" s="128">
        <f>'[19]B Results'!$AA$24/'[19]T Results'!$AA$24</f>
        <v>1.6358716336643784</v>
      </c>
      <c r="T41" s="128">
        <f>$K51/$O51</f>
        <v>0.3814211339982938</v>
      </c>
      <c r="U41" s="516"/>
      <c r="V41" s="518"/>
      <c r="W41" s="527"/>
      <c r="X41" s="527"/>
      <c r="Y41" s="433"/>
      <c r="Z41" s="433"/>
      <c r="AA41" s="433"/>
      <c r="AB41" s="433"/>
      <c r="AC41" s="433"/>
      <c r="AD41" s="433"/>
      <c r="AE41" s="433"/>
      <c r="AF41" s="433"/>
      <c r="AG41" s="433"/>
      <c r="AH41" s="433"/>
      <c r="AI41" s="433"/>
      <c r="AJ41" s="534"/>
      <c r="AK41" s="534"/>
    </row>
    <row r="42" spans="2:41" ht="15.75">
      <c r="B42" s="9"/>
      <c r="C42" s="9"/>
      <c r="D42" s="515"/>
      <c r="E42" s="547" t="s">
        <v>19</v>
      </c>
      <c r="F42" s="528">
        <f>F36</f>
        <v>2026</v>
      </c>
      <c r="G42" s="128">
        <v>1</v>
      </c>
      <c r="H42" s="128">
        <f t="shared" ref="H42:T42" si="7">$K52/$O52</f>
        <v>0.37248062050559194</v>
      </c>
      <c r="I42" s="128">
        <f>$K52/$O52</f>
        <v>0.37248062050559194</v>
      </c>
      <c r="J42" s="128">
        <f t="shared" si="7"/>
        <v>0.37248062050559194</v>
      </c>
      <c r="K42" s="128">
        <f t="shared" si="7"/>
        <v>0.37248062050559194</v>
      </c>
      <c r="L42" s="128">
        <f t="shared" si="7"/>
        <v>0.37248062050559194</v>
      </c>
      <c r="M42" s="128">
        <f t="shared" si="7"/>
        <v>0.37248062050559194</v>
      </c>
      <c r="N42" s="128">
        <f t="shared" si="7"/>
        <v>0.37248062050559194</v>
      </c>
      <c r="O42" s="128">
        <f t="shared" si="7"/>
        <v>0.37248062050559194</v>
      </c>
      <c r="P42" s="128">
        <f t="shared" si="7"/>
        <v>0.37248062050559194</v>
      </c>
      <c r="Q42" s="128">
        <f t="shared" si="7"/>
        <v>0.37248062050559194</v>
      </c>
      <c r="R42" s="128">
        <f t="shared" si="7"/>
        <v>0.37248062050559194</v>
      </c>
      <c r="S42" s="128">
        <f>'[68]B Results'!$AA$24/'[68]T Results'!$AA$24</f>
        <v>0.27412395171290288</v>
      </c>
      <c r="T42" s="128">
        <f t="shared" si="7"/>
        <v>0.37248062050559194</v>
      </c>
      <c r="U42" s="517"/>
      <c r="V42" s="527"/>
      <c r="W42" s="433"/>
      <c r="X42" s="523"/>
      <c r="Y42" s="433"/>
      <c r="Z42" s="433"/>
      <c r="AA42" s="433"/>
      <c r="AB42" s="535"/>
      <c r="AC42" s="535"/>
      <c r="AD42" s="433"/>
      <c r="AE42" s="433"/>
      <c r="AF42" s="433"/>
      <c r="AG42" s="433"/>
      <c r="AH42" s="433"/>
      <c r="AI42" s="433"/>
      <c r="AJ42" s="433"/>
      <c r="AK42" s="433"/>
    </row>
    <row r="43" spans="2:41" ht="47.25">
      <c r="B43" s="9"/>
      <c r="C43" s="9"/>
      <c r="D43" s="515"/>
      <c r="E43" s="547" t="s">
        <v>19</v>
      </c>
      <c r="F43" s="528">
        <f>F37</f>
        <v>2027</v>
      </c>
      <c r="G43" s="128">
        <f t="shared" ref="G43:S43" si="8">G42</f>
        <v>1</v>
      </c>
      <c r="H43" s="128">
        <f t="shared" si="8"/>
        <v>0.37248062050559194</v>
      </c>
      <c r="I43" s="128">
        <f t="shared" si="8"/>
        <v>0.37248062050559194</v>
      </c>
      <c r="J43" s="128">
        <f t="shared" si="8"/>
        <v>0.37248062050559194</v>
      </c>
      <c r="K43" s="128">
        <f t="shared" si="8"/>
        <v>0.37248062050559194</v>
      </c>
      <c r="L43" s="128">
        <f t="shared" si="8"/>
        <v>0.37248062050559194</v>
      </c>
      <c r="M43" s="128">
        <f t="shared" si="8"/>
        <v>0.37248062050559194</v>
      </c>
      <c r="N43" s="128">
        <f t="shared" si="8"/>
        <v>0.37248062050559194</v>
      </c>
      <c r="O43" s="128">
        <f t="shared" si="8"/>
        <v>0.37248062050559194</v>
      </c>
      <c r="P43" s="128">
        <f t="shared" si="8"/>
        <v>0.37248062050559194</v>
      </c>
      <c r="Q43" s="128">
        <f t="shared" si="8"/>
        <v>0.37248062050559194</v>
      </c>
      <c r="R43" s="128">
        <f t="shared" si="8"/>
        <v>0.37248062050559194</v>
      </c>
      <c r="S43" s="128">
        <f t="shared" si="8"/>
        <v>0.27412395171290288</v>
      </c>
      <c r="T43" s="128">
        <f t="shared" ref="T43:T45" si="9">$K53/$O53</f>
        <v>0.37248062050559194</v>
      </c>
      <c r="U43" s="516"/>
      <c r="V43" s="518"/>
      <c r="W43" s="320"/>
      <c r="X43" s="517"/>
      <c r="Y43" s="433"/>
      <c r="Z43" s="433"/>
      <c r="AA43" s="536"/>
      <c r="AB43" s="537" t="s">
        <v>542</v>
      </c>
      <c r="AC43" s="537" t="s">
        <v>543</v>
      </c>
      <c r="AD43" s="536"/>
      <c r="AE43" s="537" t="s">
        <v>544</v>
      </c>
      <c r="AF43" s="537" t="s">
        <v>545</v>
      </c>
      <c r="AG43" s="433"/>
      <c r="AH43" s="433"/>
      <c r="AI43" s="433"/>
      <c r="AJ43" s="433"/>
      <c r="AK43" s="433"/>
    </row>
    <row r="44" spans="2:41" ht="15.75">
      <c r="B44" s="9"/>
      <c r="C44" s="9"/>
      <c r="D44" s="515"/>
      <c r="E44" s="547" t="s">
        <v>19</v>
      </c>
      <c r="F44" s="528">
        <f>F38</f>
        <v>2028</v>
      </c>
      <c r="G44" s="128">
        <f>G42</f>
        <v>1</v>
      </c>
      <c r="H44" s="128">
        <f t="shared" ref="H44:Q44" si="10">H42</f>
        <v>0.37248062050559194</v>
      </c>
      <c r="I44" s="128">
        <f t="shared" si="10"/>
        <v>0.37248062050559194</v>
      </c>
      <c r="J44" s="128">
        <f t="shared" si="10"/>
        <v>0.37248062050559194</v>
      </c>
      <c r="K44" s="128">
        <f t="shared" si="10"/>
        <v>0.37248062050559194</v>
      </c>
      <c r="L44" s="128">
        <f t="shared" si="10"/>
        <v>0.37248062050559194</v>
      </c>
      <c r="M44" s="128">
        <f t="shared" si="10"/>
        <v>0.37248062050559194</v>
      </c>
      <c r="N44" s="128">
        <f t="shared" si="10"/>
        <v>0.37248062050559194</v>
      </c>
      <c r="O44" s="128">
        <f t="shared" si="10"/>
        <v>0.37248062050559194</v>
      </c>
      <c r="P44" s="128">
        <f t="shared" si="10"/>
        <v>0.37248062050559194</v>
      </c>
      <c r="Q44" s="128">
        <f t="shared" si="10"/>
        <v>0.37248062050559194</v>
      </c>
      <c r="R44" s="128">
        <f>R42</f>
        <v>0.37248062050559194</v>
      </c>
      <c r="S44" s="128">
        <f t="shared" ref="S44" si="11">S43</f>
        <v>0.27412395171290288</v>
      </c>
      <c r="T44" s="128">
        <f t="shared" si="9"/>
        <v>0.37248062050559194</v>
      </c>
      <c r="U44" s="517"/>
      <c r="V44" s="517"/>
      <c r="W44" s="517"/>
      <c r="X44" s="517"/>
      <c r="Y44" s="433"/>
      <c r="Z44" s="433"/>
      <c r="AA44" s="538"/>
      <c r="AB44" s="539"/>
      <c r="AC44" s="539"/>
      <c r="AD44" s="540"/>
      <c r="AE44" s="539"/>
      <c r="AF44" s="539"/>
      <c r="AG44" s="433"/>
      <c r="AH44" s="433"/>
      <c r="AI44" s="433"/>
      <c r="AJ44" s="433"/>
      <c r="AK44" s="433"/>
    </row>
    <row r="45" spans="2:41" ht="15.75">
      <c r="B45" s="9"/>
      <c r="C45" s="9"/>
      <c r="D45" s="515"/>
      <c r="E45" s="547" t="s">
        <v>23</v>
      </c>
      <c r="F45" s="528">
        <f>F41</f>
        <v>2025</v>
      </c>
      <c r="G45" s="128">
        <v>1</v>
      </c>
      <c r="H45" s="128">
        <f t="shared" ref="H45:Q45" si="12">$K55/$O55</f>
        <v>0.34324990068571132</v>
      </c>
      <c r="I45" s="128">
        <f t="shared" si="12"/>
        <v>0.34324990068571132</v>
      </c>
      <c r="J45" s="128">
        <f t="shared" si="12"/>
        <v>0.34324990068571132</v>
      </c>
      <c r="K45" s="128">
        <f t="shared" si="12"/>
        <v>0.34324990068571132</v>
      </c>
      <c r="L45" s="128">
        <f t="shared" si="12"/>
        <v>0.34324990068571132</v>
      </c>
      <c r="M45" s="128">
        <f t="shared" si="12"/>
        <v>0.34324990068571132</v>
      </c>
      <c r="N45" s="128">
        <f t="shared" si="12"/>
        <v>0.34324990068571132</v>
      </c>
      <c r="O45" s="128">
        <f t="shared" si="12"/>
        <v>0.34324990068571132</v>
      </c>
      <c r="P45" s="128">
        <f t="shared" si="12"/>
        <v>0.34324990068571132</v>
      </c>
      <c r="Q45" s="128">
        <f t="shared" si="12"/>
        <v>0.34324990068571132</v>
      </c>
      <c r="R45" s="128">
        <f>$K55/$O55</f>
        <v>0.34324990068571132</v>
      </c>
      <c r="S45" s="128">
        <f>'[19]B Results'!$AA$90/'[19]T Results'!$AA$90</f>
        <v>1.8640415411060298</v>
      </c>
      <c r="T45" s="128">
        <f t="shared" si="9"/>
        <v>0.34324990068571132</v>
      </c>
      <c r="U45" s="516"/>
      <c r="V45" s="518"/>
      <c r="W45" s="523"/>
      <c r="X45" s="523"/>
      <c r="Y45" s="433"/>
      <c r="Z45" s="433"/>
      <c r="AA45" s="538" t="s">
        <v>19</v>
      </c>
      <c r="AB45" s="541">
        <f>'[19]B Results'!$AY$24*100</f>
        <v>35.876526998426449</v>
      </c>
      <c r="AC45" s="541">
        <f>('[19]B Results'!$AY$24-'[19]B Results'!$AV$24)*100</f>
        <v>38.03212457679512</v>
      </c>
      <c r="AD45" s="540" t="s">
        <v>19</v>
      </c>
      <c r="AE45" s="541">
        <f>'[19]T Results'!$AY$24*100</f>
        <v>28.129082432984287</v>
      </c>
      <c r="AF45" s="541">
        <f>('[19]T Results'!$AY$24-'[19]T Results'!$AV$24)*100</f>
        <v>30.517731644259605</v>
      </c>
      <c r="AG45" s="433"/>
      <c r="AH45" s="433"/>
      <c r="AI45" s="433"/>
      <c r="AJ45" s="433"/>
      <c r="AK45" s="433"/>
    </row>
    <row r="46" spans="2:41" ht="15.75">
      <c r="B46" s="9"/>
      <c r="C46" s="9"/>
      <c r="D46" s="515"/>
      <c r="E46" s="547" t="s">
        <v>23</v>
      </c>
      <c r="F46" s="528">
        <f>F42</f>
        <v>2026</v>
      </c>
      <c r="G46" s="128">
        <v>1</v>
      </c>
      <c r="H46" s="128">
        <f>$K56/$O56</f>
        <v>0.32079721147489609</v>
      </c>
      <c r="I46" s="128">
        <f t="shared" ref="I46:T46" si="13">$K56/$O56</f>
        <v>0.32079721147489609</v>
      </c>
      <c r="J46" s="128">
        <f t="shared" si="13"/>
        <v>0.32079721147489609</v>
      </c>
      <c r="K46" s="128">
        <f t="shared" si="13"/>
        <v>0.32079721147489609</v>
      </c>
      <c r="L46" s="128">
        <f t="shared" si="13"/>
        <v>0.32079721147489609</v>
      </c>
      <c r="M46" s="128">
        <f t="shared" si="13"/>
        <v>0.32079721147489609</v>
      </c>
      <c r="N46" s="128">
        <f t="shared" si="13"/>
        <v>0.32079721147489609</v>
      </c>
      <c r="O46" s="128">
        <f t="shared" si="13"/>
        <v>0.32079721147489609</v>
      </c>
      <c r="P46" s="128">
        <f t="shared" si="13"/>
        <v>0.32079721147489609</v>
      </c>
      <c r="Q46" s="128">
        <f t="shared" si="13"/>
        <v>0.32079721147489609</v>
      </c>
      <c r="R46" s="128">
        <f t="shared" si="13"/>
        <v>0.32079721147489609</v>
      </c>
      <c r="S46" s="128">
        <f>'[68]B Results'!$AA$90/'[68]T Results'!$AA$90</f>
        <v>0.24723697134857206</v>
      </c>
      <c r="T46" s="128">
        <f t="shared" si="13"/>
        <v>0.32079721147489609</v>
      </c>
      <c r="U46" s="516"/>
      <c r="V46" s="518"/>
      <c r="W46" s="523"/>
      <c r="X46" s="523"/>
      <c r="Y46" s="433"/>
      <c r="Z46" s="433"/>
      <c r="AA46" s="538" t="s">
        <v>30</v>
      </c>
      <c r="AB46" s="541">
        <f>'[19]B Results'!$AY$90*100</f>
        <v>35.04098349229276</v>
      </c>
      <c r="AC46" s="541">
        <f>('[19]B Results'!$AY$90-'[19]B Results'!$AV$90)*100</f>
        <v>35.950335548978678</v>
      </c>
      <c r="AD46" s="540" t="s">
        <v>23</v>
      </c>
      <c r="AE46" s="541">
        <f>'[19]T Results'!$AY$90*100</f>
        <v>25.258006838675957</v>
      </c>
      <c r="AF46" s="541">
        <f>('[19]T Results'!$AY$90-'[19]T Results'!$AV$90)*100</f>
        <v>26.142767729506289</v>
      </c>
      <c r="AG46" s="433"/>
      <c r="AH46" s="433"/>
      <c r="AI46" s="433"/>
      <c r="AJ46" s="433"/>
      <c r="AK46" s="433"/>
    </row>
    <row r="47" spans="2:41" ht="15.75">
      <c r="B47" s="9"/>
      <c r="C47" s="9"/>
      <c r="D47" s="515"/>
      <c r="E47" s="547" t="s">
        <v>23</v>
      </c>
      <c r="F47" s="528">
        <f>F43</f>
        <v>2027</v>
      </c>
      <c r="G47" s="128">
        <f t="shared" ref="G47:S47" si="14">G46</f>
        <v>1</v>
      </c>
      <c r="H47" s="128">
        <f t="shared" si="14"/>
        <v>0.32079721147489609</v>
      </c>
      <c r="I47" s="128">
        <f t="shared" si="14"/>
        <v>0.32079721147489609</v>
      </c>
      <c r="J47" s="128">
        <f t="shared" si="14"/>
        <v>0.32079721147489609</v>
      </c>
      <c r="K47" s="128">
        <f t="shared" si="14"/>
        <v>0.32079721147489609</v>
      </c>
      <c r="L47" s="128">
        <f t="shared" si="14"/>
        <v>0.32079721147489609</v>
      </c>
      <c r="M47" s="128">
        <f t="shared" si="14"/>
        <v>0.32079721147489609</v>
      </c>
      <c r="N47" s="128">
        <f t="shared" si="14"/>
        <v>0.32079721147489609</v>
      </c>
      <c r="O47" s="128">
        <f t="shared" si="14"/>
        <v>0.32079721147489609</v>
      </c>
      <c r="P47" s="128">
        <f t="shared" si="14"/>
        <v>0.32079721147489609</v>
      </c>
      <c r="Q47" s="128">
        <f t="shared" si="14"/>
        <v>0.32079721147489609</v>
      </c>
      <c r="R47" s="128">
        <f t="shared" si="14"/>
        <v>0.32079721147489609</v>
      </c>
      <c r="S47" s="128">
        <f t="shared" si="14"/>
        <v>0.24723697134857206</v>
      </c>
      <c r="T47" s="128">
        <f>$K57/$O57</f>
        <v>0.32079721147489609</v>
      </c>
      <c r="U47" s="517"/>
      <c r="V47" s="527"/>
      <c r="W47" s="518"/>
      <c r="X47" s="523"/>
      <c r="Y47" s="433"/>
      <c r="Z47" s="433"/>
      <c r="AA47" s="542"/>
      <c r="AB47" s="543"/>
      <c r="AC47" s="543"/>
      <c r="AD47" s="543"/>
      <c r="AE47" s="543"/>
      <c r="AF47" s="544"/>
      <c r="AG47" s="433"/>
      <c r="AH47" s="433"/>
      <c r="AI47" s="433"/>
      <c r="AJ47" s="433"/>
      <c r="AK47" s="433"/>
    </row>
    <row r="48" spans="2:41" ht="47.25">
      <c r="B48" s="9"/>
      <c r="C48" s="9"/>
      <c r="D48" s="515"/>
      <c r="E48" s="547" t="s">
        <v>23</v>
      </c>
      <c r="F48" s="528">
        <f>F44</f>
        <v>2028</v>
      </c>
      <c r="G48" s="128">
        <f>G46</f>
        <v>1</v>
      </c>
      <c r="H48" s="128">
        <f t="shared" ref="H48:Q48" si="15">H46</f>
        <v>0.32079721147489609</v>
      </c>
      <c r="I48" s="128">
        <f t="shared" si="15"/>
        <v>0.32079721147489609</v>
      </c>
      <c r="J48" s="128">
        <f t="shared" si="15"/>
        <v>0.32079721147489609</v>
      </c>
      <c r="K48" s="128">
        <f t="shared" si="15"/>
        <v>0.32079721147489609</v>
      </c>
      <c r="L48" s="128">
        <f t="shared" si="15"/>
        <v>0.32079721147489609</v>
      </c>
      <c r="M48" s="128">
        <f t="shared" si="15"/>
        <v>0.32079721147489609</v>
      </c>
      <c r="N48" s="128">
        <f t="shared" si="15"/>
        <v>0.32079721147489609</v>
      </c>
      <c r="O48" s="128">
        <f t="shared" si="15"/>
        <v>0.32079721147489609</v>
      </c>
      <c r="P48" s="128">
        <f t="shared" si="15"/>
        <v>0.32079721147489609</v>
      </c>
      <c r="Q48" s="128">
        <f t="shared" si="15"/>
        <v>0.32079721147489609</v>
      </c>
      <c r="R48" s="128">
        <f>R46</f>
        <v>0.32079721147489609</v>
      </c>
      <c r="S48" s="128">
        <f t="shared" ref="S48" si="16">S47</f>
        <v>0.24723697134857206</v>
      </c>
      <c r="T48" s="128">
        <f>$K58/$O58</f>
        <v>0.32079721147489609</v>
      </c>
      <c r="U48" s="516"/>
      <c r="V48" s="518"/>
      <c r="W48" s="518"/>
      <c r="X48" s="523"/>
      <c r="Y48" s="433"/>
      <c r="Z48" s="433"/>
      <c r="AA48" s="536"/>
      <c r="AB48" s="545" t="s">
        <v>546</v>
      </c>
      <c r="AC48" s="545" t="s">
        <v>547</v>
      </c>
      <c r="AD48" s="539"/>
      <c r="AE48" s="545" t="s">
        <v>548</v>
      </c>
      <c r="AF48" s="545" t="s">
        <v>549</v>
      </c>
      <c r="AG48" s="433"/>
      <c r="AH48" s="433"/>
      <c r="AI48" s="433"/>
      <c r="AJ48" s="433"/>
      <c r="AK48" s="433"/>
      <c r="AM48" s="297"/>
    </row>
    <row r="49" spans="2:37" ht="15.75">
      <c r="B49" s="9"/>
      <c r="C49" s="9"/>
      <c r="D49" s="515"/>
      <c r="E49" s="515"/>
      <c r="F49" s="522"/>
      <c r="G49" s="522"/>
      <c r="H49" s="522"/>
      <c r="I49" s="522"/>
      <c r="J49" s="522"/>
      <c r="K49" s="522"/>
      <c r="L49" s="515"/>
      <c r="M49" s="515"/>
      <c r="N49" s="515"/>
      <c r="O49" s="515"/>
      <c r="P49" s="515"/>
      <c r="Q49" s="515"/>
      <c r="R49" s="515"/>
      <c r="S49" s="516"/>
      <c r="T49" s="517"/>
      <c r="U49" s="517"/>
      <c r="V49" s="517"/>
      <c r="W49" s="523"/>
      <c r="X49" s="523"/>
      <c r="Y49" s="433"/>
      <c r="Z49" s="433"/>
      <c r="AA49" s="538"/>
      <c r="AB49" s="539"/>
      <c r="AC49" s="539"/>
      <c r="AD49" s="540"/>
      <c r="AE49" s="539"/>
      <c r="AF49" s="539"/>
      <c r="AG49" s="433"/>
      <c r="AH49" s="433"/>
      <c r="AI49" s="433"/>
      <c r="AJ49" s="433"/>
      <c r="AK49" s="433"/>
    </row>
    <row r="50" spans="2:37" ht="15.75">
      <c r="B50" s="9"/>
      <c r="C50" s="9"/>
      <c r="D50" s="515"/>
      <c r="E50" s="515"/>
      <c r="F50" s="526" t="s">
        <v>285</v>
      </c>
      <c r="G50" s="522"/>
      <c r="H50" s="522"/>
      <c r="I50" s="522"/>
      <c r="J50" s="526" t="s">
        <v>135</v>
      </c>
      <c r="K50" s="522"/>
      <c r="L50" s="254"/>
      <c r="M50" s="410"/>
      <c r="N50" s="526" t="s">
        <v>134</v>
      </c>
      <c r="O50" s="515"/>
      <c r="P50" s="515"/>
      <c r="Q50" s="515"/>
      <c r="R50" s="515"/>
      <c r="S50" s="516"/>
      <c r="T50" s="546"/>
      <c r="U50" s="546"/>
      <c r="V50" s="517"/>
      <c r="W50" s="527"/>
      <c r="X50" s="527"/>
      <c r="Y50" s="433"/>
      <c r="Z50" s="433"/>
      <c r="AA50" s="538" t="s">
        <v>19</v>
      </c>
      <c r="AB50" s="541">
        <f>'[17]B Results'!$AY$24*100</f>
        <v>36.469043203142988</v>
      </c>
      <c r="AC50" s="541">
        <f>('[17]B Results'!$AY$24-'[17]B Results'!$AV$24)*100</f>
        <v>38.624640781511651</v>
      </c>
      <c r="AD50" s="540" t="s">
        <v>19</v>
      </c>
      <c r="AE50" s="541">
        <f>'[17]T Results'!$AY$24*100</f>
        <v>28.754508326517165</v>
      </c>
      <c r="AF50" s="541">
        <f>('[17]T Results'!$AY$24-'[17]T Results'!$AV$24)*100</f>
        <v>31.143157537792483</v>
      </c>
      <c r="AG50" s="433"/>
      <c r="AH50" s="433"/>
      <c r="AI50" s="433"/>
      <c r="AJ50" s="433"/>
      <c r="AK50" s="433"/>
    </row>
    <row r="51" spans="2:37" ht="15.75">
      <c r="B51" s="7"/>
      <c r="C51" s="7"/>
      <c r="D51" s="515"/>
      <c r="E51" s="547" t="s">
        <v>19</v>
      </c>
      <c r="F51" s="528">
        <f>F41</f>
        <v>2025</v>
      </c>
      <c r="G51" s="209">
        <f>'[19]T Results'!$AC$22/1000</f>
        <v>19682427.314727828</v>
      </c>
      <c r="H51" s="522"/>
      <c r="I51" s="547" t="s">
        <v>19</v>
      </c>
      <c r="J51" s="528">
        <f t="shared" ref="J51:J58" si="17">F51</f>
        <v>2025</v>
      </c>
      <c r="K51" s="209">
        <f>'[19]B Results'!$AC$24/1000</f>
        <v>10093574.567219546</v>
      </c>
      <c r="L51" s="524"/>
      <c r="M51" s="547" t="s">
        <v>19</v>
      </c>
      <c r="N51" s="528">
        <f t="shared" ref="N51:N58" si="18">F51</f>
        <v>2025</v>
      </c>
      <c r="O51" s="548">
        <f>'[19]T Results'!$AC$24/1000</f>
        <v>26463071.04541485</v>
      </c>
      <c r="P51" s="255"/>
      <c r="Q51" s="515"/>
      <c r="R51" s="515"/>
      <c r="S51" s="549"/>
      <c r="T51" s="517"/>
      <c r="U51" s="516"/>
      <c r="V51" s="518"/>
      <c r="W51" s="517"/>
      <c r="X51" s="517"/>
      <c r="Y51" s="433"/>
      <c r="Z51" s="433"/>
      <c r="AA51" s="538" t="s">
        <v>30</v>
      </c>
      <c r="AB51" s="541">
        <f>'[17]B Results'!$AY$90*100</f>
        <v>35.559098879986841</v>
      </c>
      <c r="AC51" s="541">
        <f>('[17]B Results'!$AY$90-'[17]B Results'!$AV$90)*100</f>
        <v>36.468450936672767</v>
      </c>
      <c r="AD51" s="540" t="s">
        <v>23</v>
      </c>
      <c r="AE51" s="550">
        <f>'[17]T Results'!$AY$90*100</f>
        <v>25.761610422019061</v>
      </c>
      <c r="AF51" s="550">
        <f>('[17]T Results'!$AY$90-'[17]T Results'!$AV$90)*100</f>
        <v>26.646371312849393</v>
      </c>
      <c r="AG51" s="433"/>
      <c r="AH51" s="433"/>
      <c r="AI51" s="433"/>
      <c r="AJ51" s="433"/>
      <c r="AK51" s="433"/>
    </row>
    <row r="52" spans="2:37" ht="15.75">
      <c r="B52" s="7"/>
      <c r="C52" s="7"/>
      <c r="D52" s="515"/>
      <c r="E52" s="547" t="s">
        <v>19</v>
      </c>
      <c r="F52" s="528">
        <f t="shared" ref="F52:F58" si="19">F42</f>
        <v>2026</v>
      </c>
      <c r="G52" s="209">
        <f>'[68]T Results'!$AC$22/1000</f>
        <v>19830169.112524658</v>
      </c>
      <c r="H52" s="251"/>
      <c r="I52" s="547" t="s">
        <v>19</v>
      </c>
      <c r="J52" s="528">
        <f t="shared" si="17"/>
        <v>2026</v>
      </c>
      <c r="K52" s="209">
        <f>'[68]B Results'!$AC$24/1000</f>
        <v>10059394.157951087</v>
      </c>
      <c r="L52" s="551"/>
      <c r="M52" s="547" t="s">
        <v>19</v>
      </c>
      <c r="N52" s="528">
        <f t="shared" si="18"/>
        <v>2026</v>
      </c>
      <c r="O52" s="548">
        <f>'[68]T Results'!$AC$24/1000</f>
        <v>27006490.013619561</v>
      </c>
      <c r="P52" s="251"/>
      <c r="Q52" s="552"/>
      <c r="R52" s="317"/>
      <c r="S52" s="516"/>
      <c r="T52" s="517"/>
      <c r="U52" s="516"/>
      <c r="V52" s="523"/>
      <c r="W52" s="517"/>
      <c r="X52" s="517"/>
      <c r="Y52" s="433"/>
      <c r="Z52" s="433"/>
      <c r="AA52" s="433"/>
      <c r="AB52" s="433"/>
      <c r="AC52" s="433"/>
      <c r="AD52" s="433"/>
      <c r="AE52" s="433"/>
      <c r="AF52" s="433"/>
      <c r="AG52" s="433"/>
      <c r="AH52" s="433"/>
      <c r="AI52" s="433"/>
      <c r="AJ52" s="433"/>
      <c r="AK52" s="433"/>
    </row>
    <row r="53" spans="2:37" ht="15.75">
      <c r="B53" s="7"/>
      <c r="C53" s="7"/>
      <c r="D53" s="515"/>
      <c r="E53" s="547" t="s">
        <v>19</v>
      </c>
      <c r="F53" s="528">
        <f t="shared" si="19"/>
        <v>2027</v>
      </c>
      <c r="G53" s="209">
        <f>G52</f>
        <v>19830169.112524658</v>
      </c>
      <c r="H53" s="522"/>
      <c r="I53" s="547" t="s">
        <v>19</v>
      </c>
      <c r="J53" s="528">
        <f t="shared" si="17"/>
        <v>2027</v>
      </c>
      <c r="K53" s="209">
        <f>K52</f>
        <v>10059394.157951087</v>
      </c>
      <c r="L53" s="515"/>
      <c r="M53" s="547" t="s">
        <v>19</v>
      </c>
      <c r="N53" s="528">
        <f t="shared" si="18"/>
        <v>2027</v>
      </c>
      <c r="O53" s="209">
        <f>O52</f>
        <v>27006490.013619561</v>
      </c>
      <c r="P53" s="515"/>
      <c r="Q53" s="515"/>
      <c r="R53" s="515"/>
      <c r="S53" s="516"/>
      <c r="T53" s="517"/>
      <c r="U53" s="516"/>
      <c r="V53" s="518"/>
      <c r="W53" s="518"/>
      <c r="X53" s="523"/>
      <c r="Y53" s="433"/>
      <c r="Z53" s="433"/>
      <c r="AA53" s="433"/>
      <c r="AB53" s="433"/>
      <c r="AC53" s="433"/>
      <c r="AD53" s="433"/>
      <c r="AE53" s="433"/>
      <c r="AF53" s="433"/>
      <c r="AG53" s="433"/>
      <c r="AH53" s="433"/>
      <c r="AI53" s="433"/>
      <c r="AJ53" s="433"/>
      <c r="AK53" s="433"/>
    </row>
    <row r="54" spans="2:37" ht="15.75">
      <c r="B54" s="7"/>
      <c r="C54" s="7"/>
      <c r="D54" s="515"/>
      <c r="E54" s="547" t="s">
        <v>19</v>
      </c>
      <c r="F54" s="528">
        <f t="shared" si="19"/>
        <v>2028</v>
      </c>
      <c r="G54" s="209">
        <f>G53</f>
        <v>19830169.112524658</v>
      </c>
      <c r="H54" s="522"/>
      <c r="I54" s="547" t="s">
        <v>19</v>
      </c>
      <c r="J54" s="528">
        <f t="shared" si="17"/>
        <v>2028</v>
      </c>
      <c r="K54" s="209">
        <f>K53</f>
        <v>10059394.157951087</v>
      </c>
      <c r="L54" s="515"/>
      <c r="M54" s="547" t="s">
        <v>19</v>
      </c>
      <c r="N54" s="528">
        <f t="shared" si="18"/>
        <v>2028</v>
      </c>
      <c r="O54" s="209">
        <f>$O$53</f>
        <v>27006490.013619561</v>
      </c>
      <c r="P54" s="515"/>
      <c r="Q54" s="515"/>
      <c r="R54" s="515"/>
      <c r="S54" s="516"/>
      <c r="T54" s="517"/>
      <c r="U54" s="516"/>
      <c r="V54" s="518"/>
      <c r="W54" s="518"/>
      <c r="X54" s="523"/>
      <c r="Y54" s="433"/>
      <c r="Z54" s="433"/>
      <c r="AA54" s="433"/>
      <c r="AB54" s="433"/>
      <c r="AC54" s="433"/>
      <c r="AD54" s="433"/>
      <c r="AE54" s="433"/>
      <c r="AF54" s="433"/>
      <c r="AG54" s="433"/>
      <c r="AH54" s="433"/>
      <c r="AI54" s="433"/>
      <c r="AJ54" s="433"/>
      <c r="AK54" s="433"/>
    </row>
    <row r="55" spans="2:37" ht="15.75">
      <c r="B55" s="7"/>
      <c r="C55" s="7"/>
      <c r="D55" s="515"/>
      <c r="E55" s="547" t="s">
        <v>23</v>
      </c>
      <c r="F55" s="528">
        <f t="shared" si="19"/>
        <v>2025</v>
      </c>
      <c r="G55" s="209">
        <f>SUMIFS('[19]OUT_AG_AND_C&amp;I_PROP_BD_PR_PRR'!$V:$V,'[19]OUT_AG_AND_C&amp;I_PROP_BD_PR_PRR'!$H:$H,"CARE Surcharge",'[19]OUT_AG_AND_C&amp;I_PROP_BD_PR_PRR'!$O:$O,"N/A",'[19]OUT_AG_AND_C&amp;I_BD_PR_PRR'!$I:$I,"Energy",'[19]OUT_AG_AND_C&amp;I_PROP_BD_PR_PRR'!$F:$F,"&lt;&gt;LS-1",'[19]OUT_AG_AND_C&amp;I_PROP_BD_PR_PRR'!$F:$F,"&lt;&gt;LS-2",'[19]OUT_AG_AND_C&amp;I_PROP_BD_PR_PRR'!$F:$F,"&lt;&gt;LS-3",'[19]OUT_AG_AND_C&amp;I_PROP_BD_PR_PRR'!$F:$F,"&lt;&gt;TC-1")/1000+G51</f>
        <v>69174483.386814445</v>
      </c>
      <c r="H55" s="522"/>
      <c r="I55" s="547" t="s">
        <v>23</v>
      </c>
      <c r="J55" s="528">
        <f t="shared" si="17"/>
        <v>2025</v>
      </c>
      <c r="K55" s="209">
        <f>'[19]B Results'!$AC$90/1000</f>
        <v>26204056.23133941</v>
      </c>
      <c r="L55" s="515"/>
      <c r="M55" s="547" t="s">
        <v>23</v>
      </c>
      <c r="N55" s="528">
        <f t="shared" si="18"/>
        <v>2025</v>
      </c>
      <c r="O55" s="548">
        <f>'[19]T Results'!$AC$90/1000</f>
        <v>76341045.340410858</v>
      </c>
      <c r="P55" s="255"/>
      <c r="Q55" s="515"/>
      <c r="R55" s="515"/>
      <c r="S55" s="516"/>
      <c r="T55" s="517"/>
      <c r="U55" s="516"/>
      <c r="V55" s="523"/>
      <c r="W55" s="518"/>
      <c r="X55" s="523"/>
      <c r="Y55" s="433"/>
      <c r="Z55" s="433"/>
      <c r="AA55" s="433"/>
      <c r="AB55" s="553"/>
      <c r="AC55" s="433"/>
      <c r="AD55" s="433"/>
      <c r="AE55" s="433"/>
      <c r="AF55" s="433"/>
      <c r="AG55" s="433"/>
      <c r="AH55" s="433"/>
      <c r="AI55" s="433"/>
      <c r="AJ55" s="433"/>
      <c r="AK55" s="433"/>
    </row>
    <row r="56" spans="2:37" ht="15.75">
      <c r="B56" s="7"/>
      <c r="C56" s="7"/>
      <c r="D56" s="515"/>
      <c r="E56" s="547" t="s">
        <v>23</v>
      </c>
      <c r="F56" s="528">
        <f t="shared" si="19"/>
        <v>2026</v>
      </c>
      <c r="G56" s="209">
        <f>SUMIFS('[68]OUT_AG_AND_C&amp;I_PROP_BD_PR_PRR'!$V:$V,'[68]OUT_AG_AND_C&amp;I_PROP_BD_PR_PRR'!$H:$H,"CARE Surcharge",'[68]OUT_AG_AND_C&amp;I_PROP_BD_PR_PRR'!$O:$O,"N/A",'[68]OUT_AG_AND_C&amp;I_BD_PR_PRR'!$I:$I,"Energy",'[68]OUT_AG_AND_C&amp;I_PROP_BD_PR_PRR'!$F:$F,"&lt;&gt;LS-1",'[68]OUT_AG_AND_C&amp;I_PROP_BD_PR_PRR'!$F:$F,"&lt;&gt;LS-2",'[68]OUT_AG_AND_C&amp;I_PROP_BD_PR_PRR'!$F:$F,"&lt;&gt;LS-3",'[68]OUT_AG_AND_C&amp;I_PROP_BD_PR_PRR'!$F:$F,"&lt;&gt;TC-1")/1000+G52</f>
        <v>70534125.937143385</v>
      </c>
      <c r="H56" s="251"/>
      <c r="I56" s="547" t="s">
        <v>23</v>
      </c>
      <c r="J56" s="528">
        <f t="shared" si="17"/>
        <v>2026</v>
      </c>
      <c r="K56" s="209">
        <f>'[68]B Results'!$AC$90/1000</f>
        <v>25055466.304582879</v>
      </c>
      <c r="L56" s="251"/>
      <c r="M56" s="547" t="s">
        <v>23</v>
      </c>
      <c r="N56" s="528">
        <f t="shared" si="18"/>
        <v>2026</v>
      </c>
      <c r="O56" s="548">
        <f>'[68]T Results'!$AC$90/1000</f>
        <v>78103753.425374106</v>
      </c>
      <c r="P56" s="251"/>
      <c r="Q56" s="515"/>
      <c r="R56" s="515"/>
      <c r="S56" s="516"/>
      <c r="T56" s="517"/>
      <c r="U56" s="517"/>
      <c r="V56" s="517"/>
      <c r="W56" s="517"/>
      <c r="X56" s="517"/>
      <c r="Y56" s="433"/>
      <c r="Z56" s="433"/>
      <c r="AA56" s="433"/>
      <c r="AB56" s="433"/>
      <c r="AC56" s="433"/>
      <c r="AD56" s="433"/>
      <c r="AE56" s="433"/>
      <c r="AF56" s="433"/>
      <c r="AG56" s="433"/>
      <c r="AH56" s="433"/>
      <c r="AI56" s="433"/>
      <c r="AJ56" s="433"/>
      <c r="AK56" s="433"/>
    </row>
    <row r="57" spans="2:37" ht="15.75">
      <c r="B57" s="7"/>
      <c r="C57" s="7"/>
      <c r="D57" s="515"/>
      <c r="E57" s="547" t="s">
        <v>23</v>
      </c>
      <c r="F57" s="528">
        <f t="shared" si="19"/>
        <v>2027</v>
      </c>
      <c r="G57" s="209">
        <f>G56</f>
        <v>70534125.937143385</v>
      </c>
      <c r="H57" s="522"/>
      <c r="I57" s="547" t="s">
        <v>23</v>
      </c>
      <c r="J57" s="528">
        <f t="shared" si="17"/>
        <v>2027</v>
      </c>
      <c r="K57" s="209">
        <f>K56</f>
        <v>25055466.304582879</v>
      </c>
      <c r="L57" s="515"/>
      <c r="M57" s="547" t="s">
        <v>23</v>
      </c>
      <c r="N57" s="528">
        <f t="shared" si="18"/>
        <v>2027</v>
      </c>
      <c r="O57" s="209">
        <f>O56</f>
        <v>78103753.425374106</v>
      </c>
      <c r="P57" s="515"/>
      <c r="Q57" s="515"/>
      <c r="R57" s="515"/>
      <c r="S57" s="516"/>
      <c r="T57" s="517"/>
      <c r="U57" s="517"/>
      <c r="V57" s="517"/>
      <c r="W57" s="517"/>
      <c r="X57" s="517"/>
      <c r="Y57" s="433"/>
      <c r="Z57" s="433"/>
      <c r="AA57" s="433"/>
      <c r="AB57" s="433"/>
      <c r="AC57" s="433"/>
      <c r="AD57" s="433"/>
      <c r="AE57" s="433"/>
      <c r="AF57" s="433"/>
      <c r="AG57" s="433"/>
      <c r="AH57" s="433"/>
      <c r="AI57" s="433"/>
      <c r="AJ57" s="433"/>
      <c r="AK57" s="433"/>
    </row>
    <row r="58" spans="2:37" ht="15.75">
      <c r="B58" s="7"/>
      <c r="C58" s="7"/>
      <c r="D58" s="515"/>
      <c r="E58" s="547" t="s">
        <v>23</v>
      </c>
      <c r="F58" s="528">
        <f t="shared" si="19"/>
        <v>2028</v>
      </c>
      <c r="G58" s="209">
        <f>G57</f>
        <v>70534125.937143385</v>
      </c>
      <c r="H58" s="522"/>
      <c r="I58" s="547" t="s">
        <v>23</v>
      </c>
      <c r="J58" s="528">
        <f t="shared" si="17"/>
        <v>2028</v>
      </c>
      <c r="K58" s="209">
        <f>K57</f>
        <v>25055466.304582879</v>
      </c>
      <c r="L58" s="515"/>
      <c r="M58" s="547" t="s">
        <v>23</v>
      </c>
      <c r="N58" s="528">
        <f t="shared" si="18"/>
        <v>2028</v>
      </c>
      <c r="O58" s="209">
        <f>O57</f>
        <v>78103753.425374106</v>
      </c>
      <c r="P58" s="515"/>
      <c r="Q58" s="515"/>
      <c r="R58" s="515"/>
      <c r="S58" s="516"/>
      <c r="T58" s="517"/>
      <c r="U58" s="516"/>
      <c r="V58" s="523"/>
      <c r="W58" s="518"/>
      <c r="X58" s="523"/>
      <c r="Y58" s="433"/>
      <c r="Z58" s="433"/>
      <c r="AA58" s="433"/>
      <c r="AB58" s="433"/>
      <c r="AC58" s="433"/>
      <c r="AD58" s="433"/>
      <c r="AE58" s="433"/>
      <c r="AF58" s="433"/>
      <c r="AG58" s="433"/>
      <c r="AH58" s="433"/>
      <c r="AI58" s="433"/>
      <c r="AJ58" s="433"/>
      <c r="AK58" s="433"/>
    </row>
    <row r="59" spans="2:37" ht="15.75">
      <c r="B59" s="7"/>
      <c r="C59" s="7"/>
      <c r="D59" s="515"/>
      <c r="E59" s="515"/>
      <c r="F59" s="522"/>
      <c r="G59" s="522"/>
      <c r="H59" s="522"/>
      <c r="I59" s="522"/>
      <c r="J59" s="522"/>
      <c r="K59" s="522"/>
      <c r="L59" s="515"/>
      <c r="M59" s="515"/>
      <c r="N59" s="515"/>
      <c r="O59" s="515"/>
      <c r="P59" s="515"/>
      <c r="Q59" s="515"/>
      <c r="R59" s="515"/>
      <c r="S59" s="516"/>
      <c r="T59" s="517"/>
      <c r="U59" s="517"/>
      <c r="V59" s="527"/>
      <c r="W59" s="518"/>
      <c r="X59" s="523"/>
      <c r="Y59" s="433"/>
      <c r="Z59" s="433"/>
      <c r="AA59" s="433"/>
      <c r="AB59" s="433"/>
      <c r="AC59" s="433"/>
      <c r="AD59" s="433"/>
      <c r="AE59" s="433"/>
      <c r="AF59" s="433"/>
      <c r="AG59" s="433"/>
      <c r="AH59" s="433"/>
      <c r="AI59" s="433"/>
      <c r="AJ59" s="433"/>
      <c r="AK59" s="433"/>
    </row>
    <row r="60" spans="2:37" ht="15.75">
      <c r="B60" s="7"/>
      <c r="C60" s="7"/>
      <c r="D60" s="515"/>
      <c r="E60" s="555" t="s">
        <v>63</v>
      </c>
      <c r="F60" s="522"/>
      <c r="G60" s="522"/>
      <c r="H60" s="522"/>
      <c r="I60" s="522"/>
      <c r="J60" s="522"/>
      <c r="K60" s="522"/>
      <c r="L60" s="515"/>
      <c r="M60" s="515"/>
      <c r="N60" s="515"/>
      <c r="O60" s="515"/>
      <c r="P60" s="515"/>
      <c r="Q60" s="515"/>
      <c r="R60" s="515"/>
      <c r="S60" s="516"/>
      <c r="T60" s="546"/>
      <c r="U60" s="546"/>
      <c r="V60" s="517"/>
      <c r="W60" s="518"/>
      <c r="X60" s="523"/>
      <c r="Y60" s="433"/>
      <c r="Z60" s="433"/>
      <c r="AA60" s="433"/>
      <c r="AB60" s="433"/>
      <c r="AC60" s="433"/>
      <c r="AD60" s="433"/>
      <c r="AE60" s="433"/>
      <c r="AF60" s="433"/>
      <c r="AG60" s="433"/>
      <c r="AH60" s="433"/>
      <c r="AI60" s="433"/>
      <c r="AJ60" s="433"/>
      <c r="AK60" s="433"/>
    </row>
    <row r="61" spans="2:37" ht="15.75">
      <c r="B61" s="7"/>
      <c r="C61" s="7"/>
      <c r="D61" s="515"/>
      <c r="E61" s="515"/>
      <c r="F61" s="522"/>
      <c r="G61" s="522"/>
      <c r="H61" s="522"/>
      <c r="I61" s="522"/>
      <c r="J61" s="522"/>
      <c r="K61" s="522"/>
      <c r="L61" s="515"/>
      <c r="M61" s="515"/>
      <c r="N61" s="515"/>
      <c r="O61" s="515"/>
      <c r="P61" s="515"/>
      <c r="Q61" s="515"/>
      <c r="R61" s="515"/>
      <c r="S61" s="516"/>
      <c r="T61" s="517"/>
      <c r="U61" s="516"/>
      <c r="V61" s="517"/>
      <c r="W61" s="518"/>
      <c r="X61" s="518"/>
      <c r="Y61" s="433"/>
      <c r="Z61" s="433"/>
      <c r="AA61" s="433"/>
      <c r="AB61" s="433"/>
      <c r="AC61" s="433"/>
      <c r="AD61" s="433"/>
      <c r="AE61" s="433"/>
      <c r="AF61" s="433"/>
      <c r="AG61" s="433"/>
      <c r="AH61" s="433"/>
      <c r="AI61" s="433"/>
      <c r="AJ61" s="433"/>
      <c r="AK61" s="433"/>
    </row>
    <row r="62" spans="2:37" ht="15.75">
      <c r="B62" s="7"/>
      <c r="C62" s="7"/>
      <c r="D62" s="515"/>
      <c r="E62" s="515" t="s">
        <v>550</v>
      </c>
      <c r="F62" s="522"/>
      <c r="G62" s="522"/>
      <c r="H62" s="522"/>
      <c r="I62" s="522"/>
      <c r="J62" s="522"/>
      <c r="K62" s="522"/>
      <c r="L62" s="515"/>
      <c r="M62" s="515"/>
      <c r="N62" s="515"/>
      <c r="O62" s="515"/>
      <c r="P62" s="515"/>
      <c r="Q62" s="515"/>
      <c r="R62" s="515"/>
      <c r="S62" s="516"/>
      <c r="T62" s="517"/>
      <c r="U62" s="516"/>
      <c r="V62" s="517"/>
      <c r="W62" s="518"/>
      <c r="X62" s="523"/>
      <c r="Y62" s="433"/>
      <c r="Z62" s="433"/>
      <c r="AA62" s="433"/>
      <c r="AB62" s="433"/>
      <c r="AC62" s="433"/>
      <c r="AD62" s="433"/>
      <c r="AE62" s="433"/>
      <c r="AF62" s="433"/>
      <c r="AG62" s="433"/>
      <c r="AH62" s="433"/>
      <c r="AI62" s="433"/>
      <c r="AJ62" s="433"/>
      <c r="AK62" s="433"/>
    </row>
    <row r="63" spans="2:37" ht="15.75">
      <c r="B63" s="7"/>
      <c r="C63" s="7"/>
      <c r="D63" s="515"/>
      <c r="E63" s="515" t="s">
        <v>615</v>
      </c>
      <c r="F63" s="522"/>
      <c r="G63" s="522"/>
      <c r="H63" s="522"/>
      <c r="I63" s="522"/>
      <c r="J63" s="522"/>
      <c r="K63" s="522"/>
      <c r="L63" s="515"/>
      <c r="M63" s="515"/>
      <c r="N63" s="515"/>
      <c r="O63" s="515"/>
      <c r="P63" s="515"/>
      <c r="Q63" s="515"/>
      <c r="R63" s="515"/>
      <c r="S63" s="516"/>
      <c r="T63" s="517"/>
      <c r="U63" s="517"/>
      <c r="V63" s="517"/>
      <c r="W63" s="517"/>
      <c r="X63" s="517"/>
      <c r="Y63" s="433"/>
      <c r="Z63" s="433"/>
      <c r="AA63" s="433"/>
      <c r="AB63" s="433"/>
      <c r="AC63" s="433"/>
      <c r="AD63" s="433"/>
      <c r="AE63" s="433"/>
      <c r="AF63" s="433"/>
      <c r="AG63" s="433"/>
      <c r="AH63" s="433"/>
      <c r="AI63" s="433"/>
      <c r="AJ63" s="433"/>
      <c r="AK63" s="433"/>
    </row>
    <row r="64" spans="2:37" ht="15.75">
      <c r="B64" s="7"/>
      <c r="C64" s="7"/>
      <c r="D64" s="515"/>
      <c r="E64" s="515" t="s">
        <v>616</v>
      </c>
      <c r="F64" s="522"/>
      <c r="G64" s="522"/>
      <c r="H64" s="522"/>
      <c r="I64" s="522"/>
      <c r="J64" s="522"/>
      <c r="K64" s="522"/>
      <c r="L64" s="515"/>
      <c r="M64" s="515"/>
      <c r="N64" s="515"/>
      <c r="O64" s="515"/>
      <c r="P64" s="515"/>
      <c r="Q64" s="515"/>
      <c r="R64" s="515"/>
      <c r="S64" s="516"/>
      <c r="T64" s="517"/>
      <c r="U64" s="517"/>
      <c r="V64" s="527"/>
      <c r="W64" s="517"/>
      <c r="X64" s="517"/>
      <c r="Y64" s="433"/>
      <c r="Z64" s="433"/>
      <c r="AA64" s="433"/>
      <c r="AB64" s="433"/>
      <c r="AC64" s="433"/>
      <c r="AD64" s="433"/>
      <c r="AE64" s="433"/>
      <c r="AF64" s="433"/>
      <c r="AG64" s="433"/>
      <c r="AH64" s="433"/>
      <c r="AI64" s="433"/>
      <c r="AJ64" s="433"/>
      <c r="AK64" s="433"/>
    </row>
    <row r="65" spans="2:37" ht="15.75">
      <c r="B65" s="7"/>
      <c r="C65" s="7"/>
      <c r="D65" s="515"/>
      <c r="E65" s="515" t="s">
        <v>617</v>
      </c>
      <c r="F65" s="522"/>
      <c r="G65" s="522"/>
      <c r="H65" s="522"/>
      <c r="I65" s="522"/>
      <c r="J65" s="522"/>
      <c r="K65" s="522"/>
      <c r="L65" s="515"/>
      <c r="M65" s="515"/>
      <c r="N65" s="515"/>
      <c r="O65" s="515"/>
      <c r="P65" s="515"/>
      <c r="Q65" s="515"/>
      <c r="R65" s="515"/>
      <c r="S65" s="516"/>
      <c r="T65" s="546"/>
      <c r="U65" s="546"/>
      <c r="V65" s="523"/>
      <c r="W65" s="523"/>
      <c r="X65" s="523"/>
      <c r="Y65" s="433"/>
      <c r="Z65" s="433"/>
      <c r="AA65" s="433"/>
      <c r="AB65" s="433"/>
      <c r="AC65" s="433"/>
      <c r="AD65" s="433"/>
      <c r="AE65" s="433"/>
      <c r="AF65" s="433"/>
      <c r="AG65" s="433"/>
      <c r="AH65" s="433"/>
      <c r="AI65" s="433"/>
      <c r="AJ65" s="433"/>
      <c r="AK65" s="433"/>
    </row>
    <row r="66" spans="2:37" ht="15.75">
      <c r="B66" s="7"/>
      <c r="C66" s="7"/>
      <c r="D66" s="515"/>
      <c r="E66" s="515"/>
      <c r="F66" s="522"/>
      <c r="G66" s="209"/>
      <c r="H66" s="77"/>
      <c r="I66" s="77"/>
      <c r="J66" s="77"/>
      <c r="K66" s="7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111"/>
      <c r="X66" s="111"/>
    </row>
    <row r="67" spans="2:37" ht="15.75">
      <c r="B67" s="7"/>
      <c r="C67" s="7"/>
      <c r="D67" s="515"/>
      <c r="E67" s="433"/>
      <c r="F67" s="433"/>
      <c r="W67" s="113"/>
      <c r="X67" s="113"/>
    </row>
    <row r="68" spans="2:37" ht="15.75">
      <c r="B68" s="7"/>
      <c r="C68" s="7"/>
      <c r="D68" s="515"/>
      <c r="E68" s="433"/>
      <c r="F68" s="433"/>
      <c r="W68" s="113"/>
      <c r="X68" s="113"/>
    </row>
    <row r="69" spans="2:37" ht="15.75">
      <c r="B69" s="7"/>
      <c r="C69" s="7"/>
      <c r="D69" s="7"/>
      <c r="W69" s="113"/>
      <c r="X69" s="113"/>
    </row>
    <row r="70" spans="2:37" ht="15.75">
      <c r="B70" s="7"/>
      <c r="C70" s="7"/>
      <c r="D70" s="7"/>
      <c r="W70" s="111"/>
      <c r="X70" s="111"/>
    </row>
    <row r="71" spans="2:37" ht="15.75">
      <c r="B71" s="7"/>
      <c r="C71" s="7"/>
      <c r="D71" s="7"/>
      <c r="W71" s="113"/>
      <c r="X71" s="113"/>
    </row>
    <row r="72" spans="2:37" ht="15.75">
      <c r="B72" s="7"/>
      <c r="C72" s="7"/>
      <c r="D72" s="7"/>
      <c r="W72" s="113"/>
      <c r="X72" s="113"/>
    </row>
    <row r="73" spans="2:37" ht="15.75">
      <c r="B73" s="7"/>
      <c r="C73" s="7"/>
      <c r="D73" s="7"/>
      <c r="W73" s="111"/>
      <c r="X73" s="111"/>
    </row>
    <row r="74" spans="2:37" ht="15.75">
      <c r="B74" s="7"/>
      <c r="C74" s="7"/>
      <c r="D74" s="7"/>
      <c r="W74" s="114"/>
      <c r="X74" s="114"/>
    </row>
    <row r="75" spans="2:37" ht="15.75">
      <c r="B75" s="7"/>
      <c r="C75" s="7"/>
      <c r="D75" s="7"/>
      <c r="W75" s="7"/>
      <c r="X75" s="7"/>
    </row>
  </sheetData>
  <mergeCells count="13">
    <mergeCell ref="AI25:AN25"/>
    <mergeCell ref="AA25:AF25"/>
    <mergeCell ref="T65:U65"/>
    <mergeCell ref="G17:Q17"/>
    <mergeCell ref="F26:K26"/>
    <mergeCell ref="P26:U26"/>
    <mergeCell ref="C2:D2"/>
    <mergeCell ref="G4:P4"/>
    <mergeCell ref="G8:R8"/>
    <mergeCell ref="T50:U50"/>
    <mergeCell ref="T60:U60"/>
    <mergeCell ref="U17:V17"/>
    <mergeCell ref="U16:V16"/>
  </mergeCells>
  <phoneticPr fontId="34" type="noConversion"/>
  <pageMargins left="0.7" right="0.7" top="0.75" bottom="0.75" header="0.3" footer="0.3"/>
  <pageSetup orientation="portrait" r:id="rId1"/>
  <headerFooter>
    <oddFooter>&amp;C&amp;1#&amp;"Calibri"&amp;10&amp;K000000Internal</oddFooter>
  </headerFooter>
  <ignoredErrors>
    <ignoredError sqref="H38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2CCD3-06FE-487F-A366-08EE8C65937B}">
  <sheetPr codeName="Sheet4">
    <pageSetUpPr autoPageBreaks="0"/>
  </sheetPr>
  <dimension ref="A1:AM127"/>
  <sheetViews>
    <sheetView zoomScaleNormal="100" workbookViewId="0">
      <selection activeCell="H182" sqref="H182"/>
    </sheetView>
  </sheetViews>
  <sheetFormatPr defaultColWidth="8.85546875" defaultRowHeight="15"/>
  <cols>
    <col min="1" max="1" width="7.42578125" style="50" customWidth="1"/>
    <col min="2" max="2" width="14.42578125" style="50" customWidth="1"/>
    <col min="3" max="4" width="13" style="50" customWidth="1"/>
    <col min="5" max="5" width="23.42578125" style="50" customWidth="1"/>
    <col min="6" max="6" width="13.5703125" style="50" customWidth="1"/>
    <col min="7" max="7" width="19" style="50" bestFit="1" customWidth="1"/>
    <col min="8" max="8" width="14.140625" style="50" customWidth="1"/>
    <col min="9" max="9" width="19" style="50" bestFit="1" customWidth="1"/>
    <col min="10" max="10" width="14" style="50" customWidth="1"/>
    <col min="11" max="11" width="19" style="50" bestFit="1" customWidth="1"/>
    <col min="12" max="12" width="13" style="50" customWidth="1"/>
    <col min="13" max="14" width="14.140625" style="50" customWidth="1"/>
    <col min="15" max="15" width="14.5703125" style="50" customWidth="1"/>
    <col min="16" max="16" width="19.7109375" style="50" customWidth="1"/>
    <col min="17" max="17" width="15.7109375" style="50" bestFit="1" customWidth="1"/>
    <col min="18" max="18" width="19.5703125" style="50" customWidth="1"/>
    <col min="19" max="19" width="15.7109375" style="50" bestFit="1" customWidth="1"/>
    <col min="20" max="20" width="19" style="50" bestFit="1" customWidth="1"/>
    <col min="21" max="21" width="16.5703125" style="50" customWidth="1"/>
    <col min="22" max="22" width="19" style="50" bestFit="1" customWidth="1"/>
    <col min="23" max="23" width="14" style="50" customWidth="1"/>
    <col min="24" max="24" width="23.140625" style="50" customWidth="1"/>
    <col min="25" max="28" width="19.140625" style="50" bestFit="1" customWidth="1"/>
    <col min="29" max="29" width="12.28515625" style="50" customWidth="1"/>
    <col min="30" max="30" width="18.28515625" style="50" customWidth="1"/>
    <col min="31" max="32" width="18.85546875" style="50" bestFit="1" customWidth="1"/>
    <col min="33" max="33" width="28.5703125" style="50" customWidth="1"/>
    <col min="34" max="35" width="8.85546875" style="50"/>
    <col min="36" max="36" width="9.85546875" style="50" bestFit="1" customWidth="1"/>
    <col min="37" max="37" width="8.85546875" style="50"/>
    <col min="38" max="38" width="255.7109375" style="50" bestFit="1" customWidth="1"/>
    <col min="39" max="16384" width="8.85546875" style="50"/>
  </cols>
  <sheetData>
    <row r="1" spans="1:38">
      <c r="A1" s="36"/>
      <c r="B1" s="36"/>
      <c r="C1" s="36"/>
      <c r="D1" s="36"/>
      <c r="E1" s="36"/>
      <c r="F1" s="36"/>
      <c r="G1" s="36"/>
      <c r="H1" s="36"/>
      <c r="I1" s="36"/>
    </row>
    <row r="2" spans="1:38">
      <c r="A2" s="24"/>
      <c r="B2" s="396"/>
      <c r="C2" s="396"/>
      <c r="D2" s="396"/>
      <c r="F2" s="24"/>
    </row>
    <row r="3" spans="1:38">
      <c r="E3" s="397" t="s">
        <v>64</v>
      </c>
      <c r="F3" s="397"/>
      <c r="G3" s="397"/>
      <c r="H3" s="397"/>
      <c r="I3" s="397"/>
      <c r="J3" s="397"/>
      <c r="K3" s="397"/>
      <c r="M3" s="79"/>
      <c r="N3" s="79"/>
      <c r="O3" s="79"/>
      <c r="P3" s="397" t="s">
        <v>65</v>
      </c>
      <c r="Q3" s="397"/>
      <c r="R3" s="397"/>
      <c r="S3" s="397"/>
      <c r="T3" s="397"/>
      <c r="U3" s="397"/>
      <c r="V3" s="397"/>
    </row>
    <row r="4" spans="1:38" ht="15.75" customHeight="1">
      <c r="D4" s="7"/>
      <c r="E4" s="131">
        <f>Summary!D3</f>
        <v>2025</v>
      </c>
      <c r="F4" s="124">
        <f>Summary!L3</f>
        <v>45717</v>
      </c>
      <c r="G4" s="125">
        <f>Summary!L3</f>
        <v>45717</v>
      </c>
      <c r="H4" s="21" t="s">
        <v>21</v>
      </c>
      <c r="I4" s="21" t="s">
        <v>21</v>
      </c>
      <c r="J4" s="21" t="s">
        <v>21</v>
      </c>
      <c r="K4" s="21" t="s">
        <v>21</v>
      </c>
      <c r="L4" s="77"/>
      <c r="O4" s="7"/>
      <c r="P4" s="131">
        <f>E4</f>
        <v>2025</v>
      </c>
      <c r="Q4" s="124">
        <f>Summary!L3</f>
        <v>45717</v>
      </c>
      <c r="R4" s="125">
        <f>Summary!L3</f>
        <v>45717</v>
      </c>
      <c r="S4" s="21" t="s">
        <v>21</v>
      </c>
      <c r="T4" s="21" t="s">
        <v>21</v>
      </c>
      <c r="U4" s="21" t="s">
        <v>21</v>
      </c>
      <c r="V4" s="21" t="s">
        <v>21</v>
      </c>
    </row>
    <row r="5" spans="1:38" ht="30.6" customHeight="1">
      <c r="D5" s="7"/>
      <c r="E5" s="21" t="s">
        <v>41</v>
      </c>
      <c r="F5" s="21" t="s">
        <v>26</v>
      </c>
      <c r="G5" s="21" t="s">
        <v>42</v>
      </c>
      <c r="H5" s="21" t="s">
        <v>166</v>
      </c>
      <c r="I5" s="21" t="s">
        <v>167</v>
      </c>
      <c r="J5" s="21" t="s">
        <v>168</v>
      </c>
      <c r="K5" s="21" t="s">
        <v>169</v>
      </c>
      <c r="L5" s="8"/>
      <c r="M5" s="88"/>
      <c r="N5" s="88"/>
      <c r="O5" s="8"/>
      <c r="P5" s="21" t="s">
        <v>41</v>
      </c>
      <c r="Q5" s="21" t="s">
        <v>26</v>
      </c>
      <c r="R5" s="21" t="s">
        <v>42</v>
      </c>
      <c r="S5" s="21" t="s">
        <v>166</v>
      </c>
      <c r="T5" s="21" t="s">
        <v>167</v>
      </c>
      <c r="U5" s="21" t="s">
        <v>168</v>
      </c>
      <c r="V5" s="21" t="s">
        <v>169</v>
      </c>
    </row>
    <row r="6" spans="1:38" ht="42" customHeight="1">
      <c r="B6" s="14"/>
      <c r="D6" s="14"/>
      <c r="E6" s="7"/>
      <c r="F6" s="7"/>
      <c r="G6" s="7"/>
      <c r="J6" s="77"/>
      <c r="K6" s="77"/>
      <c r="L6" s="77"/>
      <c r="O6" s="14"/>
      <c r="P6" s="7"/>
      <c r="Q6" s="7"/>
      <c r="R6" s="7"/>
      <c r="U6" s="77"/>
      <c r="V6" s="77"/>
    </row>
    <row r="7" spans="1:38" ht="15.75">
      <c r="D7" s="15" t="s">
        <v>43</v>
      </c>
      <c r="E7" s="135">
        <f>HLOOKUP($E$4,$Y$38:$AB$42,2,FALSE)</f>
        <v>1539742611.5980248</v>
      </c>
      <c r="F7" s="16">
        <f>'[18]Billing Table'!$AD$22</f>
        <v>0.40730428163733728</v>
      </c>
      <c r="G7" s="257">
        <f t="shared" ref="G7:G12" si="0">F7*E7</f>
        <v>627143758.32333112</v>
      </c>
      <c r="H7" s="22">
        <f>(Y9/SUM(SUM(E7:E8),F9/F7*SUM(E9:E10),F11/F7*SUM(E11:E12),SUM(P7:P8)*(1+(Q7/F7-1)),SUM(P9:P10)*(1+(Q9/F9-1))*F9/F7,SUM(P11:P12)*(1+(Q11/F11-1))*F11/F7))</f>
        <v>0.39637392963250345</v>
      </c>
      <c r="I7" s="257">
        <f t="shared" ref="I7:I12" si="1">E7*H7</f>
        <v>610313829.58172262</v>
      </c>
      <c r="J7" s="22">
        <f>(Y10/SUM(SUM(E7:E8),F9/F7*SUM(E9:E10),F11/F7*SUM(E11:E12),SUM(P7:P8)*(1+(Q7/F7-1)),SUM(P9:P10)*(1+(Q9/F9-1))*F9/F7,SUM(P11:P12)*(1+(Q11/F11-1))*F11/F7))</f>
        <v>0.37437919043804141</v>
      </c>
      <c r="K7" s="257">
        <f t="shared" ref="K7:K12" si="2">E7*J7</f>
        <v>576447592.41302419</v>
      </c>
      <c r="L7" s="22"/>
      <c r="O7" s="15" t="s">
        <v>43</v>
      </c>
      <c r="P7" s="135">
        <f>HLOOKUP($E$4,$Y$49:$AB$53,2,FALSE)</f>
        <v>917088578.44337201</v>
      </c>
      <c r="Q7" s="16">
        <f>'[18]Billing Table'!$AD$406</f>
        <v>0.24947267454782038</v>
      </c>
      <c r="R7" s="257">
        <f t="shared" ref="R7:R12" si="3">Q7*P7</f>
        <v>228788540.46152657</v>
      </c>
      <c r="S7" s="22">
        <f t="shared" ref="S7:S12" si="4">H7*(1+(Q7/F7-1))</f>
        <v>0.2427778660929881</v>
      </c>
      <c r="T7" s="257">
        <f t="shared" ref="T7:T12" si="5">P7*S7</f>
        <v>222648808.09273377</v>
      </c>
      <c r="U7" s="22">
        <f t="shared" ref="U7:U12" si="6">J7*(1+(Q7/F7-1))</f>
        <v>0.22930615302685856</v>
      </c>
      <c r="V7" s="257">
        <f t="shared" ref="V7:V12" si="7">P7*U7</f>
        <v>210294053.90772003</v>
      </c>
      <c r="W7" s="18"/>
      <c r="X7" s="50" t="s">
        <v>48</v>
      </c>
    </row>
    <row r="8" spans="1:38" ht="15.75">
      <c r="D8" s="19" t="s">
        <v>44</v>
      </c>
      <c r="E8" s="135">
        <f>HLOOKUP($E$4,$Y$38:$AB$42,3,FALSE)</f>
        <v>2087811424.8768358</v>
      </c>
      <c r="F8" s="16">
        <f>'[18]Billing Table'!$AD$22</f>
        <v>0.40730428163733728</v>
      </c>
      <c r="G8" s="257">
        <f t="shared" si="0"/>
        <v>850374532.60368514</v>
      </c>
      <c r="H8" s="22">
        <f>H7</f>
        <v>0.39637392963250345</v>
      </c>
      <c r="I8" s="257">
        <f t="shared" si="1"/>
        <v>827554018.81006765</v>
      </c>
      <c r="J8" s="22">
        <f>J7</f>
        <v>0.37437919043804141</v>
      </c>
      <c r="K8" s="257">
        <f t="shared" si="2"/>
        <v>781633151.03268349</v>
      </c>
      <c r="L8" s="22"/>
      <c r="O8" s="19" t="s">
        <v>44</v>
      </c>
      <c r="P8" s="135">
        <f>HLOOKUP($E$4,$Y$49:$AB$53,3,FALSE)</f>
        <v>1518299194.662082</v>
      </c>
      <c r="Q8" s="16">
        <f>'[18]Billing Table'!$AD$406</f>
        <v>0.24947267454782038</v>
      </c>
      <c r="R8" s="257">
        <f t="shared" si="3"/>
        <v>378774160.85615134</v>
      </c>
      <c r="S8" s="22">
        <f t="shared" si="4"/>
        <v>0.2427778660929881</v>
      </c>
      <c r="T8" s="257">
        <f t="shared" si="5"/>
        <v>368609438.57076257</v>
      </c>
      <c r="U8" s="22">
        <f t="shared" si="6"/>
        <v>0.22930615302685856</v>
      </c>
      <c r="V8" s="257">
        <f t="shared" si="7"/>
        <v>348155347.47173947</v>
      </c>
      <c r="W8" s="18"/>
      <c r="X8" s="50" t="s">
        <v>20</v>
      </c>
      <c r="Y8" s="26">
        <f>SUM(G7:G12)+SUM(R7:R12)</f>
        <v>3885508826.869451</v>
      </c>
    </row>
    <row r="9" spans="1:38" ht="15.75">
      <c r="D9" s="15" t="s">
        <v>45</v>
      </c>
      <c r="E9" s="135">
        <f>HLOOKUP($E$4,$Y$38:$AB$42,4,FALSE)</f>
        <v>1193550817.6062469</v>
      </c>
      <c r="F9" s="16">
        <f>'[18]Billing Table'!$AD$23</f>
        <v>0.51031007325918165</v>
      </c>
      <c r="G9" s="257">
        <f t="shared" si="0"/>
        <v>609081005.17120004</v>
      </c>
      <c r="H9" s="22">
        <f>F9/F$7*H$7</f>
        <v>0.49661547444496662</v>
      </c>
      <c r="I9" s="257">
        <f t="shared" si="1"/>
        <v>592735805.55970418</v>
      </c>
      <c r="J9" s="22">
        <f>F9/F$7*J$7</f>
        <v>0.46905834461435891</v>
      </c>
      <c r="K9" s="257">
        <f t="shared" si="2"/>
        <v>559844970.71950078</v>
      </c>
      <c r="L9" s="22"/>
      <c r="O9" s="15" t="s">
        <v>45</v>
      </c>
      <c r="P9" s="135">
        <f>HLOOKUP($E$4,$Y$49:$AB$53,4,FALSE)</f>
        <v>561993596.33662593</v>
      </c>
      <c r="Q9" s="16">
        <f>'[18]Billing Table'!$AD$407</f>
        <v>0.3164264391020179</v>
      </c>
      <c r="R9" s="257">
        <f t="shared" si="3"/>
        <v>177829632.48693541</v>
      </c>
      <c r="S9" s="22">
        <f t="shared" si="4"/>
        <v>0.3079348702210879</v>
      </c>
      <c r="T9" s="257">
        <f t="shared" si="5"/>
        <v>173057425.15300137</v>
      </c>
      <c r="U9" s="22">
        <f t="shared" si="6"/>
        <v>0.29084760324146375</v>
      </c>
      <c r="V9" s="257">
        <f t="shared" si="7"/>
        <v>163454490.53155831</v>
      </c>
      <c r="W9" s="18"/>
      <c r="X9" s="50" t="s">
        <v>170</v>
      </c>
      <c r="Y9" s="26">
        <f>('SAR and RAR'!V19-('SAR and RAR'!P10*'SAR and RAR'!P19))*1000</f>
        <v>3781237938.7146659</v>
      </c>
      <c r="Z9" s="50">
        <f>Y9/Y8-1</f>
        <v>-2.6835838702442549E-2</v>
      </c>
    </row>
    <row r="10" spans="1:38" ht="15.75">
      <c r="D10" s="19" t="s">
        <v>44</v>
      </c>
      <c r="E10" s="135">
        <f>HLOOKUP($E$4,$Y$38:$AB$42,5,FALSE)</f>
        <v>1514443134.71802</v>
      </c>
      <c r="F10" s="16">
        <f>'[18]Billing Table'!$AD$23</f>
        <v>0.51031007325918165</v>
      </c>
      <c r="G10" s="257">
        <f t="shared" si="0"/>
        <v>772835587.02481747</v>
      </c>
      <c r="H10" s="22">
        <f>H9</f>
        <v>0.49661547444496662</v>
      </c>
      <c r="I10" s="257">
        <f t="shared" si="1"/>
        <v>752095895.86791193</v>
      </c>
      <c r="J10" s="22">
        <f>J9</f>
        <v>0.46905834461435891</v>
      </c>
      <c r="K10" s="257">
        <f t="shared" si="2"/>
        <v>710362189.78341496</v>
      </c>
      <c r="L10" s="22"/>
      <c r="O10" s="19" t="s">
        <v>44</v>
      </c>
      <c r="P10" s="135">
        <f>HLOOKUP($E$4,$Y$49:$AB$53,5,FALSE)</f>
        <v>760624208.97833705</v>
      </c>
      <c r="Q10" s="16">
        <f>'[18]Billing Table'!$AD$407</f>
        <v>0.3164264391020179</v>
      </c>
      <c r="R10" s="257">
        <f t="shared" si="3"/>
        <v>240681609.94180429</v>
      </c>
      <c r="S10" s="22">
        <f t="shared" si="4"/>
        <v>0.3079348702210879</v>
      </c>
      <c r="T10" s="257">
        <f t="shared" si="5"/>
        <v>234222717.07876185</v>
      </c>
      <c r="U10" s="22">
        <f t="shared" si="6"/>
        <v>0.29084760324146375</v>
      </c>
      <c r="V10" s="257">
        <f t="shared" si="7"/>
        <v>221225728.14878359</v>
      </c>
      <c r="W10" s="18"/>
      <c r="X10" s="50" t="s">
        <v>171</v>
      </c>
      <c r="Y10" s="26">
        <f>('SAR and RAR'!X19-('SAR and RAR'!P13*'SAR and RAR'!P19))*1000</f>
        <v>3571417524.0084248</v>
      </c>
      <c r="Z10" s="310">
        <f>Y10/Y8-1</f>
        <v>-8.0836594859595046E-2</v>
      </c>
      <c r="AL10" s="50">
        <v>75546565</v>
      </c>
    </row>
    <row r="11" spans="1:38" ht="15.75">
      <c r="D11" s="15" t="s">
        <v>46</v>
      </c>
      <c r="E11" s="135">
        <f>HLOOKUP($E$4,$Y$38:$AB$44,6,FALSE)</f>
        <v>0</v>
      </c>
      <c r="F11" s="16">
        <f>'[18]Billing Table'!$AD$24</f>
        <v>0.51031007325918165</v>
      </c>
      <c r="G11" s="257">
        <f t="shared" si="0"/>
        <v>0</v>
      </c>
      <c r="H11" s="22">
        <f>F11/F$7*H$7</f>
        <v>0.49661547444496662</v>
      </c>
      <c r="I11" s="257">
        <f t="shared" si="1"/>
        <v>0</v>
      </c>
      <c r="J11" s="22">
        <f>F11/F$7*J$7</f>
        <v>0.46905834461435891</v>
      </c>
      <c r="K11" s="257">
        <f t="shared" si="2"/>
        <v>0</v>
      </c>
      <c r="L11" s="22"/>
      <c r="O11" s="15" t="s">
        <v>46</v>
      </c>
      <c r="P11" s="135">
        <f>HLOOKUP($E$4,$Y$49:$AB$55,6,FALSE)</f>
        <v>0</v>
      </c>
      <c r="Q11" s="16">
        <f>'[18]Billing Table'!$AD$408</f>
        <v>0.31642643910201906</v>
      </c>
      <c r="R11" s="257">
        <f t="shared" si="3"/>
        <v>0</v>
      </c>
      <c r="S11" s="22">
        <f t="shared" si="4"/>
        <v>0.30793487022108901</v>
      </c>
      <c r="T11" s="257">
        <f t="shared" si="5"/>
        <v>0</v>
      </c>
      <c r="U11" s="22">
        <f t="shared" si="6"/>
        <v>0.2908476032414648</v>
      </c>
      <c r="V11" s="257">
        <f t="shared" si="7"/>
        <v>0</v>
      </c>
      <c r="W11" s="18"/>
      <c r="Y11" s="26"/>
      <c r="AG11" s="120"/>
    </row>
    <row r="12" spans="1:38" ht="15.75">
      <c r="D12" s="19" t="s">
        <v>44</v>
      </c>
      <c r="E12" s="135">
        <f>HLOOKUP($E$4,$Y$38:$AB$44,7,FALSE)</f>
        <v>0</v>
      </c>
      <c r="F12" s="16">
        <f>'[18]Billing Table'!$AD$24</f>
        <v>0.51031007325918165</v>
      </c>
      <c r="G12" s="257">
        <f t="shared" si="0"/>
        <v>0</v>
      </c>
      <c r="H12" s="22">
        <f>H11</f>
        <v>0.49661547444496662</v>
      </c>
      <c r="I12" s="257">
        <f t="shared" si="1"/>
        <v>0</v>
      </c>
      <c r="J12" s="22">
        <f>J11</f>
        <v>0.46905834461435891</v>
      </c>
      <c r="K12" s="257">
        <f t="shared" si="2"/>
        <v>0</v>
      </c>
      <c r="L12" s="22"/>
      <c r="O12" s="19" t="s">
        <v>44</v>
      </c>
      <c r="P12" s="135">
        <f>HLOOKUP($E$4,$Y$49:$AB$55,7,FALSE)</f>
        <v>0</v>
      </c>
      <c r="Q12" s="16">
        <f>'[18]Billing Table'!$AD$408</f>
        <v>0.31642643910201906</v>
      </c>
      <c r="R12" s="257">
        <f t="shared" si="3"/>
        <v>0</v>
      </c>
      <c r="S12" s="22">
        <f t="shared" si="4"/>
        <v>0.30793487022108901</v>
      </c>
      <c r="T12" s="257">
        <f t="shared" si="5"/>
        <v>0</v>
      </c>
      <c r="U12" s="22">
        <f t="shared" si="6"/>
        <v>0.2908476032414648</v>
      </c>
      <c r="V12" s="257">
        <f t="shared" si="7"/>
        <v>0</v>
      </c>
      <c r="W12" s="18"/>
      <c r="Y12" s="26"/>
    </row>
    <row r="13" spans="1:38" ht="15.75">
      <c r="D13" s="19"/>
      <c r="E13" s="89"/>
      <c r="F13" s="16"/>
      <c r="G13" s="135"/>
      <c r="H13" s="311"/>
      <c r="I13" s="135"/>
      <c r="J13" s="7"/>
      <c r="K13" s="20"/>
      <c r="L13" s="18"/>
      <c r="O13" s="19"/>
      <c r="P13" s="17"/>
      <c r="Q13" s="16"/>
      <c r="R13" s="135"/>
      <c r="S13" s="135"/>
      <c r="T13" s="135"/>
      <c r="U13" s="7"/>
      <c r="V13" s="20"/>
      <c r="X13" s="26"/>
      <c r="Y13" s="26"/>
      <c r="AL13" s="120"/>
    </row>
    <row r="14" spans="1:38" ht="15.75">
      <c r="D14" s="19"/>
      <c r="E14" s="89"/>
      <c r="F14" s="16"/>
      <c r="G14" s="312"/>
      <c r="H14" s="17"/>
      <c r="I14" s="312"/>
      <c r="J14" s="311"/>
      <c r="K14" s="312"/>
      <c r="L14" s="311"/>
      <c r="O14" s="19"/>
      <c r="P14" s="17"/>
      <c r="Q14" s="16"/>
      <c r="R14" s="17"/>
      <c r="S14" s="311"/>
      <c r="T14" s="17"/>
      <c r="U14" s="311"/>
      <c r="V14" s="17"/>
      <c r="Y14" s="26"/>
    </row>
    <row r="15" spans="1:38" ht="15.75">
      <c r="D15" s="19"/>
      <c r="E15" s="89"/>
      <c r="F15" s="16"/>
      <c r="G15" s="312"/>
      <c r="H15" s="254"/>
      <c r="I15" s="312"/>
      <c r="J15" s="311"/>
      <c r="K15" s="313"/>
      <c r="L15" s="311"/>
      <c r="O15" s="90"/>
      <c r="P15" s="17"/>
      <c r="Q15" s="16"/>
      <c r="R15" s="17"/>
      <c r="S15" s="311"/>
      <c r="T15" s="17"/>
      <c r="U15" s="311"/>
      <c r="V15" s="17"/>
      <c r="AL15" s="120">
        <f>-AE44+SUMIFS([68]OUT_RES_PROP_BD_PR_PRR!$V:$V,[68]OUT_RES_PROP_BD_PR_PRR!$G:$G,"ETOUC",[68]OUT_RES_PROP_BD_PR_PRR!$J:$J,"Generation",[68]OUT_RES_PROP_BD_PR_PRR!$L:$L,"Energy",[68]OUT_RES_PROP_BD_PR_PRR!$M:$M,$X39,[68]OUT_RES_PROP_BD_PR_PRR!$N:$N,"Min Bill KWH")</f>
        <v>-638780651.84724808</v>
      </c>
    </row>
    <row r="16" spans="1:38" ht="15.75">
      <c r="H16" s="162"/>
      <c r="I16" s="108"/>
      <c r="J16" s="162"/>
      <c r="K16" s="108"/>
      <c r="P16" s="17"/>
      <c r="Q16" s="16"/>
      <c r="S16" s="224"/>
      <c r="U16" s="224"/>
    </row>
    <row r="17" spans="1:37" ht="15.75">
      <c r="H17" s="254"/>
      <c r="J17" s="254"/>
      <c r="O17" s="25"/>
      <c r="S17" s="143"/>
    </row>
    <row r="18" spans="1:37" ht="15.75">
      <c r="S18" s="143"/>
    </row>
    <row r="19" spans="1:37">
      <c r="B19" s="27"/>
      <c r="E19" s="180"/>
      <c r="P19" s="50" t="s">
        <v>593</v>
      </c>
      <c r="X19" s="50" t="s">
        <v>592</v>
      </c>
    </row>
    <row r="20" spans="1:37">
      <c r="A20" s="433"/>
      <c r="B20" s="567" t="s">
        <v>149</v>
      </c>
      <c r="C20" s="567"/>
      <c r="D20" s="433"/>
      <c r="E20" s="568" t="s">
        <v>21</v>
      </c>
      <c r="F20" s="568" t="s">
        <v>21</v>
      </c>
      <c r="G20" s="433"/>
      <c r="H20" s="567" t="s">
        <v>38</v>
      </c>
      <c r="I20" s="567"/>
      <c r="J20" s="567"/>
      <c r="K20" s="567"/>
      <c r="L20" s="567" t="s">
        <v>220</v>
      </c>
      <c r="M20" s="567"/>
      <c r="N20" s="567"/>
      <c r="O20" s="433"/>
      <c r="P20" s="569" t="s">
        <v>32</v>
      </c>
      <c r="Q20" s="570" t="s">
        <v>147</v>
      </c>
      <c r="R20" s="570" t="s">
        <v>148</v>
      </c>
      <c r="S20" s="570" t="s">
        <v>147</v>
      </c>
      <c r="T20" s="570" t="s">
        <v>148</v>
      </c>
      <c r="U20" s="571" t="s">
        <v>172</v>
      </c>
      <c r="V20" s="572"/>
      <c r="W20" s="433"/>
      <c r="X20" s="569" t="s">
        <v>32</v>
      </c>
      <c r="Y20" s="570" t="s">
        <v>147</v>
      </c>
      <c r="Z20" s="570" t="s">
        <v>148</v>
      </c>
      <c r="AA20" s="570" t="s">
        <v>147</v>
      </c>
      <c r="AB20" s="570" t="s">
        <v>148</v>
      </c>
      <c r="AC20" s="571" t="s">
        <v>172</v>
      </c>
      <c r="AD20" s="572"/>
      <c r="AE20" s="433"/>
      <c r="AF20" s="433"/>
      <c r="AG20" s="433"/>
      <c r="AH20" s="433"/>
      <c r="AI20" s="433"/>
      <c r="AJ20" s="433"/>
      <c r="AK20" s="433"/>
    </row>
    <row r="21" spans="1:37">
      <c r="A21" s="433"/>
      <c r="B21" s="573" t="s">
        <v>26</v>
      </c>
      <c r="C21" s="574">
        <f>'[19]Billing Table_Rounded'!$L$16</f>
        <v>45658</v>
      </c>
      <c r="D21" s="574">
        <f>Summary!L3</f>
        <v>45717</v>
      </c>
      <c r="E21" s="575" t="s">
        <v>173</v>
      </c>
      <c r="F21" s="575" t="s">
        <v>174</v>
      </c>
      <c r="G21" s="433"/>
      <c r="H21" s="563" t="s">
        <v>32</v>
      </c>
      <c r="I21" s="563" t="s">
        <v>328</v>
      </c>
      <c r="J21" s="563" t="s">
        <v>329</v>
      </c>
      <c r="K21" s="433"/>
      <c r="L21" s="563" t="s">
        <v>32</v>
      </c>
      <c r="M21" s="563" t="s">
        <v>328</v>
      </c>
      <c r="N21" s="563" t="s">
        <v>329</v>
      </c>
      <c r="O21" s="433"/>
      <c r="P21" s="576"/>
      <c r="Q21" s="571" t="s">
        <v>49</v>
      </c>
      <c r="R21" s="572"/>
      <c r="S21" s="571" t="s">
        <v>50</v>
      </c>
      <c r="T21" s="572"/>
      <c r="U21" s="434" t="s">
        <v>49</v>
      </c>
      <c r="V21" s="577" t="s">
        <v>50</v>
      </c>
      <c r="W21" s="433"/>
      <c r="X21" s="576"/>
      <c r="Y21" s="571" t="s">
        <v>49</v>
      </c>
      <c r="Z21" s="572"/>
      <c r="AA21" s="571" t="s">
        <v>50</v>
      </c>
      <c r="AB21" s="572"/>
      <c r="AC21" s="578" t="s">
        <v>49</v>
      </c>
      <c r="AD21" s="579" t="s">
        <v>50</v>
      </c>
      <c r="AE21" s="433"/>
      <c r="AF21" s="433"/>
      <c r="AG21" s="433"/>
      <c r="AH21" s="433"/>
      <c r="AI21" s="433"/>
      <c r="AJ21" s="433"/>
      <c r="AK21" s="433"/>
    </row>
    <row r="22" spans="1:37">
      <c r="A22" s="433"/>
      <c r="B22" s="580" t="s">
        <v>28</v>
      </c>
      <c r="C22" s="94">
        <f>'[19]Billing Table_Rounded'!$AD$22</f>
        <v>0.40122000000000002</v>
      </c>
      <c r="D22" s="94">
        <f>F7</f>
        <v>0.40730428163733728</v>
      </c>
      <c r="E22" s="94">
        <f>H7</f>
        <v>0.39637392963250345</v>
      </c>
      <c r="F22" s="94">
        <f>J7</f>
        <v>0.37437919043804141</v>
      </c>
      <c r="G22" s="433"/>
      <c r="H22" s="433" t="s">
        <v>199</v>
      </c>
      <c r="I22" s="581">
        <f>13.5*$R$33</f>
        <v>410.90625</v>
      </c>
      <c r="J22" s="581">
        <f>11*$R$33</f>
        <v>334.8125</v>
      </c>
      <c r="K22" s="433"/>
      <c r="L22" s="433" t="s">
        <v>199</v>
      </c>
      <c r="M22" s="581">
        <f>15.2*$R$33</f>
        <v>462.65</v>
      </c>
      <c r="N22" s="581">
        <f>26*$R$33</f>
        <v>791.375</v>
      </c>
      <c r="O22" s="433"/>
      <c r="P22" s="582" t="s">
        <v>199</v>
      </c>
      <c r="Q22" s="583">
        <f>[69]Summary!$D4</f>
        <v>570.5</v>
      </c>
      <c r="R22" s="583">
        <f>[69]Summary!$E4</f>
        <v>411.375</v>
      </c>
      <c r="S22" s="583">
        <f>[69]Summary!$D17</f>
        <v>645.25</v>
      </c>
      <c r="T22" s="583">
        <f>[69]Summary!$E17</f>
        <v>520.5</v>
      </c>
      <c r="U22" s="343">
        <f>[69]Summary!$G4</f>
        <v>4.5569400429465723E-2</v>
      </c>
      <c r="V22" s="344">
        <f>[69]Summary!$G17</f>
        <v>2.3853335386819371E-2</v>
      </c>
      <c r="W22" s="433"/>
      <c r="X22" s="582" t="s">
        <v>199</v>
      </c>
      <c r="Y22" s="583">
        <f>[69]Summary!$L4</f>
        <v>624.5</v>
      </c>
      <c r="Z22" s="583">
        <f>[69]Summary!$M4</f>
        <v>556.375</v>
      </c>
      <c r="AA22" s="583">
        <f>[69]Summary!$L17</f>
        <v>716.25</v>
      </c>
      <c r="AB22" s="583">
        <f>[69]Summary!$M17</f>
        <v>717</v>
      </c>
      <c r="AC22" s="345">
        <f>[69]Summary!$O4</f>
        <v>0.20178895994923271</v>
      </c>
      <c r="AD22" s="346">
        <f>[69]Summary!$O17</f>
        <v>0.18545607447854359</v>
      </c>
      <c r="AE22" s="433"/>
      <c r="AF22" s="433"/>
      <c r="AG22" s="433"/>
      <c r="AH22" s="433"/>
      <c r="AI22" s="433"/>
      <c r="AJ22" s="433"/>
      <c r="AK22" s="433"/>
    </row>
    <row r="23" spans="1:37">
      <c r="A23" s="433"/>
      <c r="B23" s="580" t="s">
        <v>29</v>
      </c>
      <c r="C23" s="94">
        <f>'[19]Billing Table_Rounded'!$AD$23</f>
        <v>0.50256999999999996</v>
      </c>
      <c r="D23" s="94">
        <f>F9</f>
        <v>0.51031007325918165</v>
      </c>
      <c r="E23" s="94">
        <f>H9</f>
        <v>0.49661547444496662</v>
      </c>
      <c r="F23" s="94">
        <f>J9</f>
        <v>0.46905834461435891</v>
      </c>
      <c r="G23" s="433"/>
      <c r="H23" s="433" t="s">
        <v>200</v>
      </c>
      <c r="I23" s="581">
        <f>9.8*$R$33</f>
        <v>298.28750000000002</v>
      </c>
      <c r="J23" s="581">
        <f>11*$R$33</f>
        <v>334.8125</v>
      </c>
      <c r="K23" s="433"/>
      <c r="L23" s="433" t="s">
        <v>200</v>
      </c>
      <c r="M23" s="581">
        <f>8.5*$R$33</f>
        <v>258.71875</v>
      </c>
      <c r="N23" s="581">
        <f>26*$R$33</f>
        <v>791.375</v>
      </c>
      <c r="O23" s="433"/>
      <c r="P23" s="584" t="s">
        <v>200</v>
      </c>
      <c r="Q23" s="583">
        <f>[69]Summary!$D5</f>
        <v>379.25</v>
      </c>
      <c r="R23" s="583">
        <f>[69]Summary!$E5</f>
        <v>437.5</v>
      </c>
      <c r="S23" s="583">
        <f>[69]Summary!$D18</f>
        <v>352.75</v>
      </c>
      <c r="T23" s="583">
        <f>[69]Summary!$E18</f>
        <v>419</v>
      </c>
      <c r="U23" s="345">
        <f>[69]Summary!$G5</f>
        <v>3.2458015912467647E-4</v>
      </c>
      <c r="V23" s="346">
        <f>[69]Summary!$G18</f>
        <v>1.0336687735675832E-4</v>
      </c>
      <c r="W23" s="433"/>
      <c r="X23" s="584" t="s">
        <v>200</v>
      </c>
      <c r="Y23" s="583">
        <f>[69]Summary!$L5</f>
        <v>478</v>
      </c>
      <c r="Z23" s="583">
        <f>[69]Summary!$M5</f>
        <v>604.625</v>
      </c>
      <c r="AA23" s="583">
        <f>[69]Summary!$L18</f>
        <v>462.25</v>
      </c>
      <c r="AB23" s="583">
        <f>[69]Summary!$M18</f>
        <v>603.125</v>
      </c>
      <c r="AC23" s="345">
        <f>[69]Summary!$O5</f>
        <v>1.2866059097670171E-3</v>
      </c>
      <c r="AD23" s="346">
        <f>[69]Summary!$O18</f>
        <v>5.3596598244637383E-4</v>
      </c>
      <c r="AE23" s="433"/>
      <c r="AF23" s="433"/>
      <c r="AG23" s="433"/>
      <c r="AH23" s="433"/>
      <c r="AI23" s="433"/>
      <c r="AJ23" s="433"/>
      <c r="AK23" s="433"/>
    </row>
    <row r="24" spans="1:37">
      <c r="A24" s="433"/>
      <c r="B24" s="433"/>
      <c r="C24" s="433"/>
      <c r="D24" s="433"/>
      <c r="E24" s="433"/>
      <c r="F24" s="433"/>
      <c r="G24" s="433"/>
      <c r="H24" s="433" t="s">
        <v>201</v>
      </c>
      <c r="I24" s="581">
        <f>17.7*$R$33</f>
        <v>538.74374999999998</v>
      </c>
      <c r="J24" s="581">
        <f>10.4*$R$33</f>
        <v>316.55</v>
      </c>
      <c r="K24" s="433"/>
      <c r="L24" s="433" t="s">
        <v>201</v>
      </c>
      <c r="M24" s="581">
        <f>19.9*$R$33</f>
        <v>605.70624999999995</v>
      </c>
      <c r="N24" s="581">
        <f>26.7*$R$33</f>
        <v>812.68124999999998</v>
      </c>
      <c r="O24" s="433"/>
      <c r="P24" s="584" t="s">
        <v>201</v>
      </c>
      <c r="Q24" s="583">
        <f>[69]Summary!$D6</f>
        <v>830.75</v>
      </c>
      <c r="R24" s="583">
        <f>[69]Summary!$E6</f>
        <v>409.75</v>
      </c>
      <c r="S24" s="583">
        <f>[69]Summary!$D19</f>
        <v>934.25</v>
      </c>
      <c r="T24" s="583">
        <f>[69]Summary!$E19</f>
        <v>448.625</v>
      </c>
      <c r="U24" s="345">
        <f>[69]Summary!$G6</f>
        <v>0.28001642885561262</v>
      </c>
      <c r="V24" s="346">
        <f>[69]Summary!$G19</f>
        <v>0.37810486959281503</v>
      </c>
      <c r="W24" s="433"/>
      <c r="X24" s="584" t="s">
        <v>201</v>
      </c>
      <c r="Y24" s="583">
        <f>[69]Summary!$L6</f>
        <v>799.25</v>
      </c>
      <c r="Z24" s="583">
        <f>[69]Summary!$M6</f>
        <v>529.125</v>
      </c>
      <c r="AA24" s="583">
        <f>[69]Summary!$L19</f>
        <v>922.5</v>
      </c>
      <c r="AB24" s="583">
        <f>[69]Summary!$M19</f>
        <v>611.125</v>
      </c>
      <c r="AC24" s="345">
        <f>[69]Summary!$O6</f>
        <v>0.25274882481434541</v>
      </c>
      <c r="AD24" s="346">
        <f>[69]Summary!$O19</f>
        <v>0.33014764234190486</v>
      </c>
      <c r="AE24" s="433"/>
      <c r="AF24" s="433"/>
      <c r="AG24" s="433"/>
      <c r="AH24" s="433"/>
      <c r="AI24" s="433"/>
      <c r="AJ24" s="433"/>
      <c r="AK24" s="433"/>
    </row>
    <row r="25" spans="1:37">
      <c r="A25" s="433"/>
      <c r="B25" s="433"/>
      <c r="C25" s="433"/>
      <c r="D25" s="433"/>
      <c r="E25" s="433"/>
      <c r="F25" s="433"/>
      <c r="G25" s="433"/>
      <c r="H25" s="433" t="s">
        <v>202</v>
      </c>
      <c r="I25" s="581">
        <f>15*$R$33</f>
        <v>456.5625</v>
      </c>
      <c r="J25" s="581">
        <f>10.2*$R$33</f>
        <v>310.46249999999998</v>
      </c>
      <c r="K25" s="433"/>
      <c r="L25" s="433" t="s">
        <v>202</v>
      </c>
      <c r="M25" s="581">
        <f>17.8*$R$33</f>
        <v>541.78750000000002</v>
      </c>
      <c r="N25" s="581">
        <f>23.7*$R$33</f>
        <v>721.36874999999998</v>
      </c>
      <c r="O25" s="433"/>
      <c r="P25" s="584" t="s">
        <v>202</v>
      </c>
      <c r="Q25" s="583">
        <f>[69]Summary!$D7</f>
        <v>715</v>
      </c>
      <c r="R25" s="583">
        <f>[69]Summary!$E7</f>
        <v>409</v>
      </c>
      <c r="S25" s="583">
        <f>[69]Summary!$D20</f>
        <v>792.75</v>
      </c>
      <c r="T25" s="583">
        <f>[69]Summary!$E20</f>
        <v>446.375</v>
      </c>
      <c r="U25" s="345">
        <f>[69]Summary!$G7</f>
        <v>0.363131690876564</v>
      </c>
      <c r="V25" s="346">
        <f>[69]Summary!$G20</f>
        <v>0.30773903655317691</v>
      </c>
      <c r="W25" s="433"/>
      <c r="X25" s="584" t="s">
        <v>202</v>
      </c>
      <c r="Y25" s="583">
        <f>[69]Summary!$L7</f>
        <v>707.5</v>
      </c>
      <c r="Z25" s="583">
        <f>[69]Summary!$M7</f>
        <v>500.375</v>
      </c>
      <c r="AA25" s="583">
        <f>[69]Summary!$L20</f>
        <v>769.25</v>
      </c>
      <c r="AB25" s="583">
        <f>[69]Summary!$M20</f>
        <v>558.125</v>
      </c>
      <c r="AC25" s="345">
        <f>[69]Summary!$O7</f>
        <v>0.25412438352043987</v>
      </c>
      <c r="AD25" s="346">
        <f>[69]Summary!$O20</f>
        <v>0.25428180558352187</v>
      </c>
      <c r="AE25" s="433"/>
      <c r="AF25" s="433"/>
      <c r="AG25" s="433"/>
      <c r="AH25" s="433"/>
      <c r="AI25" s="433"/>
      <c r="AJ25" s="433"/>
      <c r="AK25" s="433"/>
    </row>
    <row r="26" spans="1:37">
      <c r="A26" s="433"/>
      <c r="B26" s="567" t="s">
        <v>190</v>
      </c>
      <c r="C26" s="567"/>
      <c r="D26" s="567"/>
      <c r="E26" s="568" t="s">
        <v>21</v>
      </c>
      <c r="F26" s="568" t="s">
        <v>21</v>
      </c>
      <c r="G26" s="433"/>
      <c r="H26" s="433" t="s">
        <v>203</v>
      </c>
      <c r="I26" s="581">
        <f>6.5*$R$33</f>
        <v>197.84375</v>
      </c>
      <c r="J26" s="581">
        <f>7.5*$R$33</f>
        <v>228.28125</v>
      </c>
      <c r="K26" s="433"/>
      <c r="L26" s="433" t="s">
        <v>203</v>
      </c>
      <c r="M26" s="581">
        <f>7.1*$R$33</f>
        <v>216.10624999999999</v>
      </c>
      <c r="N26" s="581">
        <f>12.9*$R$33</f>
        <v>392.64375000000001</v>
      </c>
      <c r="O26" s="433"/>
      <c r="P26" s="584" t="s">
        <v>203</v>
      </c>
      <c r="Q26" s="583">
        <f>[69]Summary!$D8</f>
        <v>260.5</v>
      </c>
      <c r="R26" s="583">
        <f>[69]Summary!$E8</f>
        <v>303</v>
      </c>
      <c r="S26" s="583">
        <f>[69]Summary!$D21</f>
        <v>266.25</v>
      </c>
      <c r="T26" s="583">
        <f>[69]Summary!$E21</f>
        <v>303.125</v>
      </c>
      <c r="U26" s="345">
        <f>[69]Summary!$G8</f>
        <v>4.9522938376171173E-2</v>
      </c>
      <c r="V26" s="346">
        <f>[69]Summary!$G21</f>
        <v>2.1410448833006135E-2</v>
      </c>
      <c r="W26" s="433"/>
      <c r="X26" s="584" t="s">
        <v>203</v>
      </c>
      <c r="Y26" s="583">
        <f>[69]Summary!$L8</f>
        <v>292.25</v>
      </c>
      <c r="Z26" s="583">
        <f>[69]Summary!$M8</f>
        <v>369</v>
      </c>
      <c r="AA26" s="583">
        <f>[69]Summary!$L21</f>
        <v>269.25</v>
      </c>
      <c r="AB26" s="583">
        <f>[69]Summary!$M21</f>
        <v>338</v>
      </c>
      <c r="AC26" s="345">
        <f>[69]Summary!$O8</f>
        <v>3.888612758215295E-2</v>
      </c>
      <c r="AD26" s="346">
        <f>[69]Summary!$O21</f>
        <v>2.6397064919990051E-2</v>
      </c>
      <c r="AE26" s="433"/>
      <c r="AF26" s="433"/>
      <c r="AG26" s="433"/>
      <c r="AH26" s="433"/>
      <c r="AI26" s="433"/>
      <c r="AJ26" s="433"/>
      <c r="AK26" s="433"/>
    </row>
    <row r="27" spans="1:37">
      <c r="A27" s="433"/>
      <c r="B27" s="573" t="s">
        <v>26</v>
      </c>
      <c r="C27" s="574">
        <f>C21</f>
        <v>45658</v>
      </c>
      <c r="D27" s="574">
        <f>D21</f>
        <v>45717</v>
      </c>
      <c r="E27" s="575" t="s">
        <v>173</v>
      </c>
      <c r="F27" s="575" t="s">
        <v>174</v>
      </c>
      <c r="G27" s="433"/>
      <c r="H27" s="433" t="s">
        <v>204</v>
      </c>
      <c r="I27" s="581">
        <f>7.1*$R$33</f>
        <v>216.10624999999999</v>
      </c>
      <c r="J27" s="581">
        <f>8.1*$R$33</f>
        <v>246.54374999999999</v>
      </c>
      <c r="K27" s="433"/>
      <c r="L27" s="433" t="s">
        <v>204</v>
      </c>
      <c r="M27" s="581">
        <f>10.4*$R$33</f>
        <v>316.55</v>
      </c>
      <c r="N27" s="581">
        <f>19.1*$R$33</f>
        <v>581.35625000000005</v>
      </c>
      <c r="O27" s="433"/>
      <c r="P27" s="584" t="s">
        <v>204</v>
      </c>
      <c r="Q27" s="583">
        <f>[69]Summary!$D9</f>
        <v>313.75</v>
      </c>
      <c r="R27" s="583">
        <f>[69]Summary!$E9</f>
        <v>367.5</v>
      </c>
      <c r="S27" s="583">
        <f>[69]Summary!$D22</f>
        <v>292</v>
      </c>
      <c r="T27" s="583">
        <f>[69]Summary!$E22</f>
        <v>349</v>
      </c>
      <c r="U27" s="345">
        <f>[69]Summary!$G9</f>
        <v>1.7338507013963608E-3</v>
      </c>
      <c r="V27" s="346">
        <f>[69]Summary!$G22</f>
        <v>1.2401428125088465E-3</v>
      </c>
      <c r="W27" s="433"/>
      <c r="X27" s="584" t="s">
        <v>204</v>
      </c>
      <c r="Y27" s="583">
        <f>[69]Summary!$L9</f>
        <v>418.25</v>
      </c>
      <c r="Z27" s="583">
        <f>[69]Summary!$M9</f>
        <v>527.5</v>
      </c>
      <c r="AA27" s="583">
        <f>[69]Summary!$L22</f>
        <v>404.75</v>
      </c>
      <c r="AB27" s="583">
        <f>[69]Summary!$M22</f>
        <v>559.375</v>
      </c>
      <c r="AC27" s="345">
        <f>[69]Summary!$O9</f>
        <v>1.9762193410890389E-3</v>
      </c>
      <c r="AD27" s="346">
        <f>[69]Summary!$O22</f>
        <v>1.4420742179634476E-3</v>
      </c>
      <c r="AE27" s="433"/>
      <c r="AF27" s="433"/>
      <c r="AG27" s="433"/>
      <c r="AH27" s="433"/>
      <c r="AI27" s="433"/>
      <c r="AJ27" s="433"/>
      <c r="AK27" s="433"/>
    </row>
    <row r="28" spans="1:37">
      <c r="A28" s="433"/>
      <c r="B28" s="580" t="s">
        <v>28</v>
      </c>
      <c r="C28" s="94">
        <f>'[19]Billing Table_Rounded'!$AD$416</f>
        <v>0.24539</v>
      </c>
      <c r="D28" s="94">
        <f>Q7</f>
        <v>0.24947267454782038</v>
      </c>
      <c r="E28" s="94">
        <f>S7</f>
        <v>0.2427778660929881</v>
      </c>
      <c r="F28" s="94">
        <f>U7</f>
        <v>0.22930615302685856</v>
      </c>
      <c r="G28" s="433"/>
      <c r="H28" s="433" t="s">
        <v>205</v>
      </c>
      <c r="I28" s="581">
        <f>19.2*$R$33</f>
        <v>584.4</v>
      </c>
      <c r="J28" s="581">
        <f>9.8*$R$33</f>
        <v>298.28750000000002</v>
      </c>
      <c r="K28" s="433"/>
      <c r="L28" s="433" t="s">
        <v>205</v>
      </c>
      <c r="M28" s="581">
        <f>22.4*$R$33</f>
        <v>681.8</v>
      </c>
      <c r="N28" s="581">
        <f>19*$R$33</f>
        <v>578.3125</v>
      </c>
      <c r="O28" s="433"/>
      <c r="P28" s="584" t="s">
        <v>205</v>
      </c>
      <c r="Q28" s="583">
        <f>[69]Summary!$D10</f>
        <v>915.5</v>
      </c>
      <c r="R28" s="583">
        <f>[69]Summary!$E10</f>
        <v>376.875</v>
      </c>
      <c r="S28" s="583">
        <f>[69]Summary!$D23</f>
        <v>1012.25</v>
      </c>
      <c r="T28" s="583">
        <f>[69]Summary!$E23</f>
        <v>422.125</v>
      </c>
      <c r="U28" s="345">
        <f>[69]Summary!$G10</f>
        <v>0.13057035142865805</v>
      </c>
      <c r="V28" s="346">
        <f>[69]Summary!$G23</f>
        <v>0.23113612924287918</v>
      </c>
      <c r="W28" s="433"/>
      <c r="X28" s="584" t="s">
        <v>205</v>
      </c>
      <c r="Y28" s="583">
        <f>[69]Summary!$L10</f>
        <v>914</v>
      </c>
      <c r="Z28" s="583">
        <f>[69]Summary!$M10</f>
        <v>439.875</v>
      </c>
      <c r="AA28" s="583">
        <f>[69]Summary!$L23</f>
        <v>1030.75</v>
      </c>
      <c r="AB28" s="583">
        <f>[69]Summary!$M23</f>
        <v>484.25</v>
      </c>
      <c r="AC28" s="345">
        <f>[69]Summary!$O10</f>
        <v>7.0357076699319371E-2</v>
      </c>
      <c r="AD28" s="346">
        <f>[69]Summary!$O23</f>
        <v>0.13152930934416715</v>
      </c>
      <c r="AE28" s="433"/>
      <c r="AF28" s="433"/>
      <c r="AG28" s="433"/>
      <c r="AH28" s="433"/>
      <c r="AI28" s="433"/>
      <c r="AJ28" s="433"/>
      <c r="AK28" s="433"/>
    </row>
    <row r="29" spans="1:37">
      <c r="A29" s="433"/>
      <c r="B29" s="580" t="s">
        <v>29</v>
      </c>
      <c r="C29" s="94">
        <f>'[19]Billing Table_Rounded'!$AD$417</f>
        <v>0.31126999999999999</v>
      </c>
      <c r="D29" s="94">
        <f>Q9</f>
        <v>0.3164264391020179</v>
      </c>
      <c r="E29" s="94">
        <f>S9</f>
        <v>0.3079348702210879</v>
      </c>
      <c r="F29" s="94">
        <f>U9</f>
        <v>0.29084760324146375</v>
      </c>
      <c r="G29" s="433"/>
      <c r="H29" s="433" t="s">
        <v>206</v>
      </c>
      <c r="I29" s="581">
        <f>9.8*$R$33</f>
        <v>298.28750000000002</v>
      </c>
      <c r="J29" s="581">
        <f>9.7*$R$33</f>
        <v>295.24374999999998</v>
      </c>
      <c r="K29" s="433"/>
      <c r="L29" s="433" t="s">
        <v>206</v>
      </c>
      <c r="M29" s="581">
        <f>8.5*$R$33</f>
        <v>258.71875</v>
      </c>
      <c r="N29" s="581">
        <f>14.6*$R$33</f>
        <v>444.38749999999999</v>
      </c>
      <c r="O29" s="433"/>
      <c r="P29" s="584" t="s">
        <v>206</v>
      </c>
      <c r="Q29" s="583">
        <f>[69]Summary!$D11</f>
        <v>481.75</v>
      </c>
      <c r="R29" s="583">
        <f>[69]Summary!$E11</f>
        <v>402.875</v>
      </c>
      <c r="S29" s="583">
        <f>[69]Summary!$D24</f>
        <v>438.25</v>
      </c>
      <c r="T29" s="583">
        <f>[69]Summary!$E24</f>
        <v>381.625</v>
      </c>
      <c r="U29" s="345">
        <f>[69]Summary!$G11</f>
        <v>0.10825954284044623</v>
      </c>
      <c r="V29" s="346">
        <f>[69]Summary!$G24</f>
        <v>3.2200340591263733E-2</v>
      </c>
      <c r="W29" s="433"/>
      <c r="X29" s="584" t="s">
        <v>206</v>
      </c>
      <c r="Y29" s="583">
        <f>[69]Summary!$L11</f>
        <v>463</v>
      </c>
      <c r="Z29" s="583">
        <f>[69]Summary!$M11</f>
        <v>462.875</v>
      </c>
      <c r="AA29" s="583">
        <f>[69]Summary!$L24</f>
        <v>413.5</v>
      </c>
      <c r="AB29" s="583">
        <f>[69]Summary!$M24</f>
        <v>438.75</v>
      </c>
      <c r="AC29" s="345">
        <f>[69]Summary!$O11</f>
        <v>6.2885041807814276E-2</v>
      </c>
      <c r="AD29" s="346">
        <f>[69]Summary!$O24</f>
        <v>3.9744394565719494E-2</v>
      </c>
      <c r="AE29" s="433"/>
      <c r="AF29" s="433"/>
      <c r="AG29" s="433"/>
      <c r="AH29" s="433"/>
      <c r="AI29" s="433"/>
      <c r="AJ29" s="433"/>
      <c r="AK29" s="433"/>
    </row>
    <row r="30" spans="1:37">
      <c r="A30" s="433"/>
      <c r="B30" s="433"/>
      <c r="C30" s="433"/>
      <c r="D30" s="433"/>
      <c r="E30" s="433"/>
      <c r="F30" s="433"/>
      <c r="G30" s="433"/>
      <c r="H30" s="433" t="s">
        <v>207</v>
      </c>
      <c r="I30" s="581">
        <f>10.5*$R$33</f>
        <v>319.59375</v>
      </c>
      <c r="J30" s="581">
        <f>11.1*$R$33</f>
        <v>337.85624999999999</v>
      </c>
      <c r="K30" s="433"/>
      <c r="L30" s="433" t="s">
        <v>207</v>
      </c>
      <c r="M30" s="581">
        <f>12*$R$33</f>
        <v>365.25</v>
      </c>
      <c r="N30" s="581">
        <f>24*$R$33</f>
        <v>730.5</v>
      </c>
      <c r="O30" s="433"/>
      <c r="P30" s="584" t="s">
        <v>207</v>
      </c>
      <c r="Q30" s="583">
        <f>[69]Summary!$D12</f>
        <v>382</v>
      </c>
      <c r="R30" s="583">
        <f>[69]Summary!$E12</f>
        <v>326</v>
      </c>
      <c r="S30" s="583">
        <f>[69]Summary!$D25</f>
        <v>522</v>
      </c>
      <c r="T30" s="583">
        <f>[69]Summary!$E25</f>
        <v>516.25</v>
      </c>
      <c r="U30" s="345">
        <f>[69]Summary!$G12</f>
        <v>1.9184685880831991E-2</v>
      </c>
      <c r="V30" s="346">
        <f>[69]Summary!$G25</f>
        <v>4.1559717875950921E-3</v>
      </c>
      <c r="W30" s="433"/>
      <c r="X30" s="584" t="s">
        <v>207</v>
      </c>
      <c r="Y30" s="583">
        <f>[69]Summary!$L12</f>
        <v>376.75</v>
      </c>
      <c r="Z30" s="583">
        <f>[69]Summary!$M12</f>
        <v>360.5</v>
      </c>
      <c r="AA30" s="583">
        <f>[69]Summary!$L25</f>
        <v>603.25</v>
      </c>
      <c r="AB30" s="583">
        <f>[69]Summary!$M25</f>
        <v>670.75</v>
      </c>
      <c r="AC30" s="345">
        <f>[69]Summary!$O12</f>
        <v>0.10365201666076705</v>
      </c>
      <c r="AD30" s="346">
        <f>[69]Summary!$O25</f>
        <v>3.0003731033910953E-2</v>
      </c>
      <c r="AE30" s="433"/>
      <c r="AF30" s="433"/>
      <c r="AG30" s="433"/>
      <c r="AH30" s="433"/>
      <c r="AI30" s="433"/>
      <c r="AJ30" s="433"/>
      <c r="AK30" s="433"/>
    </row>
    <row r="31" spans="1:37">
      <c r="A31" s="433"/>
      <c r="B31" s="585"/>
      <c r="C31" s="97"/>
      <c r="D31" s="97"/>
      <c r="E31" s="148"/>
      <c r="F31" s="148"/>
      <c r="G31" s="433"/>
      <c r="H31" s="433" t="s">
        <v>208</v>
      </c>
      <c r="I31" s="581">
        <f>5.9*$R$33</f>
        <v>179.58125000000001</v>
      </c>
      <c r="J31" s="581">
        <f>7.8*$R$33</f>
        <v>237.41249999999999</v>
      </c>
      <c r="K31" s="433"/>
      <c r="L31" s="433" t="s">
        <v>208</v>
      </c>
      <c r="M31" s="581">
        <f>6.7*$R$33</f>
        <v>203.93125000000001</v>
      </c>
      <c r="N31" s="581">
        <f>15.7*$R$33</f>
        <v>477.86874999999998</v>
      </c>
      <c r="O31" s="433"/>
      <c r="P31" s="439" t="s">
        <v>208</v>
      </c>
      <c r="Q31" s="586">
        <f>[69]Summary!$D13</f>
        <v>192.25</v>
      </c>
      <c r="R31" s="586">
        <f>[69]Summary!$E13</f>
        <v>173.125</v>
      </c>
      <c r="S31" s="586">
        <f>[69]Summary!$D26</f>
        <v>223.25</v>
      </c>
      <c r="T31" s="586">
        <f>[69]Summary!$E26</f>
        <v>239.5</v>
      </c>
      <c r="U31" s="347">
        <f>[69]Summary!$G13</f>
        <v>1.6865304517292106E-3</v>
      </c>
      <c r="V31" s="348">
        <f>[69]Summary!$G26</f>
        <v>5.6358322578936061E-5</v>
      </c>
      <c r="W31" s="433"/>
      <c r="X31" s="439" t="s">
        <v>208</v>
      </c>
      <c r="Y31" s="586">
        <f>[69]Summary!$L13</f>
        <v>202.25</v>
      </c>
      <c r="Z31" s="586">
        <f>[69]Summary!$M13</f>
        <v>172.625</v>
      </c>
      <c r="AA31" s="586">
        <f>[69]Summary!$L26</f>
        <v>348.25</v>
      </c>
      <c r="AB31" s="586">
        <f>[69]Summary!$M26</f>
        <v>451.375</v>
      </c>
      <c r="AC31" s="347">
        <f>[69]Summary!$O13</f>
        <v>1.2294743715072273E-2</v>
      </c>
      <c r="AD31" s="348">
        <f>[69]Summary!$O26</f>
        <v>4.6193753183223379E-4</v>
      </c>
      <c r="AE31" s="433"/>
      <c r="AF31" s="433"/>
      <c r="AG31" s="587"/>
      <c r="AH31" s="433"/>
      <c r="AI31" s="433"/>
      <c r="AJ31" s="433"/>
      <c r="AK31" s="433"/>
    </row>
    <row r="32" spans="1:37">
      <c r="A32" s="433"/>
      <c r="B32" s="585"/>
      <c r="C32" s="97"/>
      <c r="D32" s="97"/>
      <c r="E32" s="148"/>
      <c r="F32" s="148"/>
      <c r="G32" s="433"/>
      <c r="H32" s="433"/>
      <c r="I32" s="433"/>
      <c r="J32" s="433"/>
      <c r="K32" s="433"/>
      <c r="L32" s="433"/>
      <c r="M32" s="433"/>
      <c r="N32" s="433"/>
      <c r="O32" s="433"/>
      <c r="P32" s="433"/>
      <c r="Q32" s="433"/>
      <c r="R32" s="433"/>
      <c r="S32" s="433"/>
      <c r="T32" s="433"/>
      <c r="U32" s="433"/>
      <c r="V32" s="433"/>
      <c r="W32" s="433"/>
      <c r="X32" s="433"/>
      <c r="Y32" s="433"/>
      <c r="Z32" s="433"/>
      <c r="AA32" s="433"/>
      <c r="AB32" s="433"/>
      <c r="AC32" s="433"/>
      <c r="AD32" s="433"/>
      <c r="AE32" s="433"/>
      <c r="AF32" s="433"/>
      <c r="AG32" s="433"/>
      <c r="AH32" s="433"/>
      <c r="AI32" s="433"/>
      <c r="AJ32" s="433"/>
      <c r="AK32" s="433"/>
    </row>
    <row r="33" spans="1:39">
      <c r="A33" s="433"/>
      <c r="B33" s="585"/>
      <c r="C33" s="97"/>
      <c r="D33" s="97"/>
      <c r="E33" s="148"/>
      <c r="F33" s="148"/>
      <c r="G33" s="433"/>
      <c r="H33" s="433"/>
      <c r="I33" s="433"/>
      <c r="J33" s="433"/>
      <c r="K33" s="433"/>
      <c r="L33" s="433"/>
      <c r="M33" s="433"/>
      <c r="N33" s="433"/>
      <c r="O33" s="433"/>
      <c r="P33" s="433"/>
      <c r="Q33" s="438" t="s">
        <v>47</v>
      </c>
      <c r="R33" s="433">
        <f>365.25/12</f>
        <v>30.4375</v>
      </c>
      <c r="S33" s="433"/>
      <c r="T33" s="433"/>
      <c r="U33" s="433"/>
      <c r="V33" s="433"/>
      <c r="W33" s="433"/>
      <c r="X33" s="433"/>
      <c r="Y33" s="433"/>
      <c r="Z33" s="433"/>
      <c r="AA33" s="433"/>
      <c r="AB33" s="433"/>
      <c r="AC33" s="433"/>
      <c r="AD33" s="433"/>
      <c r="AE33" s="433"/>
      <c r="AF33" s="433"/>
      <c r="AG33" s="433"/>
      <c r="AH33" s="433"/>
      <c r="AI33" s="433"/>
      <c r="AJ33" s="433"/>
      <c r="AK33" s="433"/>
    </row>
    <row r="34" spans="1:39">
      <c r="A34" s="433"/>
      <c r="B34" s="585"/>
      <c r="C34" s="97"/>
      <c r="D34" s="97"/>
      <c r="E34" s="148"/>
      <c r="F34" s="148"/>
      <c r="G34" s="433"/>
      <c r="H34" s="433"/>
      <c r="I34" s="433"/>
      <c r="J34" s="433"/>
      <c r="K34" s="433"/>
      <c r="L34" s="433"/>
      <c r="M34" s="433"/>
      <c r="N34" s="438"/>
      <c r="O34" s="433"/>
      <c r="P34" s="433"/>
      <c r="Q34" s="433"/>
      <c r="R34" s="433"/>
      <c r="S34" s="433"/>
      <c r="T34" s="433"/>
      <c r="U34" s="433"/>
      <c r="V34" s="433"/>
      <c r="W34" s="433"/>
      <c r="X34" s="433"/>
      <c r="Y34" s="433"/>
      <c r="Z34" s="433"/>
      <c r="AA34" s="433"/>
      <c r="AB34" s="433"/>
      <c r="AC34" s="433"/>
      <c r="AD34" s="433"/>
      <c r="AE34" s="433"/>
      <c r="AF34" s="433"/>
      <c r="AG34" s="433"/>
      <c r="AH34" s="433"/>
      <c r="AI34" s="433"/>
      <c r="AJ34" s="433"/>
      <c r="AK34" s="433"/>
    </row>
    <row r="35" spans="1:39">
      <c r="A35" s="433"/>
      <c r="B35" s="585"/>
      <c r="C35" s="588" t="s">
        <v>243</v>
      </c>
      <c r="D35" s="588"/>
      <c r="E35" s="588"/>
      <c r="F35" s="588"/>
      <c r="G35" s="588"/>
      <c r="H35" s="588"/>
      <c r="I35" s="588"/>
      <c r="J35" s="588"/>
      <c r="K35" s="433"/>
      <c r="L35" s="585"/>
      <c r="M35" s="588" t="s">
        <v>249</v>
      </c>
      <c r="N35" s="588"/>
      <c r="O35" s="588"/>
      <c r="P35" s="588"/>
      <c r="Q35" s="588"/>
      <c r="R35" s="588"/>
      <c r="S35" s="588"/>
      <c r="T35" s="588"/>
      <c r="U35" s="433"/>
      <c r="V35" s="433"/>
      <c r="W35" s="433"/>
      <c r="X35" s="433"/>
      <c r="Y35" s="433"/>
      <c r="Z35" s="433"/>
      <c r="AA35" s="433"/>
      <c r="AB35" s="433"/>
      <c r="AC35" s="433"/>
      <c r="AD35" s="433"/>
      <c r="AE35" s="433"/>
      <c r="AF35" s="433"/>
      <c r="AG35" s="433"/>
      <c r="AH35" s="433"/>
      <c r="AI35" s="433"/>
      <c r="AJ35" s="433"/>
      <c r="AK35" s="433"/>
    </row>
    <row r="36" spans="1:39">
      <c r="A36" s="433"/>
      <c r="B36" s="585"/>
      <c r="C36" s="392">
        <f>$C$27</f>
        <v>45658</v>
      </c>
      <c r="D36" s="393"/>
      <c r="E36" s="392">
        <f>$D$27</f>
        <v>45717</v>
      </c>
      <c r="F36" s="393"/>
      <c r="G36" s="394" t="str">
        <f>$E$21</f>
        <v>Authorized</v>
      </c>
      <c r="H36" s="394"/>
      <c r="I36" s="395" t="str">
        <f>$F$21</f>
        <v>w/Pending</v>
      </c>
      <c r="J36" s="394"/>
      <c r="K36" s="433"/>
      <c r="L36" s="585"/>
      <c r="M36" s="392">
        <f>$C$27</f>
        <v>45658</v>
      </c>
      <c r="N36" s="393"/>
      <c r="O36" s="392">
        <f>$D$27</f>
        <v>45717</v>
      </c>
      <c r="P36" s="393"/>
      <c r="Q36" s="394" t="str">
        <f>$E$21</f>
        <v>Authorized</v>
      </c>
      <c r="R36" s="394"/>
      <c r="S36" s="395" t="str">
        <f>$F$21</f>
        <v>w/Pending</v>
      </c>
      <c r="T36" s="394"/>
      <c r="U36" s="433"/>
      <c r="V36" s="433"/>
      <c r="W36" s="433"/>
      <c r="X36" s="433"/>
      <c r="Y36" s="433"/>
      <c r="Z36" s="433"/>
      <c r="AA36" s="433"/>
      <c r="AB36" s="433"/>
      <c r="AC36" s="433"/>
      <c r="AD36" s="433"/>
      <c r="AE36" s="433"/>
      <c r="AF36" s="433"/>
      <c r="AG36" s="433"/>
      <c r="AH36" s="433"/>
      <c r="AI36" s="433"/>
      <c r="AJ36" s="433"/>
      <c r="AK36" s="433"/>
    </row>
    <row r="37" spans="1:39">
      <c r="A37" s="433"/>
      <c r="B37" s="585"/>
      <c r="C37" s="97" t="s">
        <v>147</v>
      </c>
      <c r="D37" s="97" t="s">
        <v>148</v>
      </c>
      <c r="E37" s="97" t="s">
        <v>147</v>
      </c>
      <c r="F37" s="97" t="s">
        <v>148</v>
      </c>
      <c r="G37" s="97" t="s">
        <v>147</v>
      </c>
      <c r="H37" s="97" t="s">
        <v>148</v>
      </c>
      <c r="I37" s="97" t="s">
        <v>147</v>
      </c>
      <c r="J37" s="97" t="s">
        <v>148</v>
      </c>
      <c r="K37" s="433"/>
      <c r="L37" s="585"/>
      <c r="M37" s="97" t="s">
        <v>147</v>
      </c>
      <c r="N37" s="97" t="s">
        <v>148</v>
      </c>
      <c r="O37" s="97" t="s">
        <v>147</v>
      </c>
      <c r="P37" s="97" t="s">
        <v>148</v>
      </c>
      <c r="Q37" s="97" t="s">
        <v>147</v>
      </c>
      <c r="R37" s="97" t="s">
        <v>148</v>
      </c>
      <c r="S37" s="97" t="s">
        <v>147</v>
      </c>
      <c r="T37" s="97" t="s">
        <v>148</v>
      </c>
      <c r="U37" s="433"/>
      <c r="V37" s="433"/>
      <c r="W37" s="433"/>
      <c r="X37" s="433"/>
      <c r="Y37" s="433"/>
      <c r="Z37" s="433"/>
      <c r="AA37" s="433"/>
      <c r="AB37" s="433"/>
      <c r="AC37" s="433"/>
      <c r="AD37" s="588" t="s">
        <v>463</v>
      </c>
      <c r="AE37" s="588"/>
      <c r="AF37" s="588"/>
      <c r="AG37" s="588"/>
      <c r="AH37" s="433"/>
      <c r="AI37" s="433"/>
      <c r="AJ37" s="433"/>
      <c r="AK37" s="433"/>
    </row>
    <row r="38" spans="1:39">
      <c r="A38" s="433"/>
      <c r="B38" s="433" t="s">
        <v>199</v>
      </c>
      <c r="C38" s="97">
        <f>IF(I22&lt;Q22,$C$22*I22+$C$23*(Q22-I22),$C$22*Q22)</f>
        <v>245.07083656250001</v>
      </c>
      <c r="D38" s="97">
        <f>IF(J22&lt;R22,$C$22*J22+$C$23*(R22-J22),$C$22*R22)</f>
        <v>172.81148687500001</v>
      </c>
      <c r="E38" s="97">
        <f t="shared" ref="E38:E47" si="8">IF(I22&lt;Q22,$D$22*I22+$D$23*(Q22-I22),$D$22*Q22)</f>
        <v>248.80617323074964</v>
      </c>
      <c r="F38" s="97">
        <f t="shared" ref="F38:F47" si="9">IF(J22&lt;R22,$D$22*J22+$D$23*(R22-J22),$D$22*R22)</f>
        <v>175.4411797796071</v>
      </c>
      <c r="G38" s="97">
        <f t="shared" ref="G38:G47" si="10">IF(I22&lt;Q22,$E$22*I22+$E$23*(Q22-I22),$E$22*Q22)</f>
        <v>242.12925089775729</v>
      </c>
      <c r="H38" s="97">
        <f t="shared" ref="H38:H47" si="11">IF(J22&lt;R22,$E$22*J22+$E$23*(R22-J22),$E$22*R22)</f>
        <v>170.73306857727533</v>
      </c>
      <c r="I38" s="97">
        <f t="shared" ref="I38:I47" si="12">IF(I22&lt;Q22, $F$22*I22+$F$23*(Q22-I22), $F$22*Q22)</f>
        <v>228.69352940672928</v>
      </c>
      <c r="J38" s="97">
        <f t="shared" ref="J38:J47" si="13">IF(J22&lt;R22, $F$22*J22+$F$23*(R22-J22), $F$22*R22)</f>
        <v>161.25911220807359</v>
      </c>
      <c r="K38" s="589"/>
      <c r="L38" s="433" t="s">
        <v>199</v>
      </c>
      <c r="M38" s="97">
        <f t="shared" ref="M38:M47" si="14">IF(M22&lt;Y22,$C$22*M22+$C$23*(Y22-M22),$C$22*Y22)</f>
        <v>266.96538750000002</v>
      </c>
      <c r="N38" s="97">
        <f t="shared" ref="N38:N47" si="15">IF(N22&lt;Z22,$C$22*N22+$C$23*(Z22-N22),$C$22*Z22)</f>
        <v>223.22877750000001</v>
      </c>
      <c r="O38" s="97">
        <f t="shared" ref="O38:O47" si="16">IF(M22&lt;Y22,$D$22*M22+$D$23*(Y22-M22),$D$22*Y22)</f>
        <v>271.03301125651262</v>
      </c>
      <c r="P38" s="97">
        <f t="shared" ref="P38:P47" si="17">IF(N22&lt;Z22,$D$22*N22+$D$23*(Z22-N22),$D$22*Z22)</f>
        <v>226.61391969597352</v>
      </c>
      <c r="Q38" s="97">
        <f t="shared" ref="Q38:Q47" si="18">IF(M22&lt;Y22,$E$22*M22+$E$23*(Y22-M22),$E$22*Y22)</f>
        <v>263.75961308339561</v>
      </c>
      <c r="R38" s="97">
        <f t="shared" ref="R38:R47" si="19">IF(N22&lt;Z22,$E$22*N22+$E$23*(Z22-N22),$E$22*Z22)</f>
        <v>220.53254509928411</v>
      </c>
      <c r="S38" s="97">
        <f t="shared" ref="S38:S47" si="20">IF(M22&lt;Y22,$F$22*M22+$F$23*(Y22-M22),$F$22*Y22)</f>
        <v>249.12362553199387</v>
      </c>
      <c r="T38" s="97">
        <f t="shared" ref="T38:T47" si="21">IF(N22&lt;Z22,$F$22*N22+$F$23*(Z22-N22),$F$22*Z22)</f>
        <v>208.2952220799653</v>
      </c>
      <c r="U38" s="433"/>
      <c r="V38" s="433"/>
      <c r="W38" s="433" t="s">
        <v>213</v>
      </c>
      <c r="X38" s="433"/>
      <c r="Y38" s="528">
        <v>2025</v>
      </c>
      <c r="Z38" s="528">
        <f>Y38+1</f>
        <v>2026</v>
      </c>
      <c r="AA38" s="528">
        <f>Z38+1</f>
        <v>2027</v>
      </c>
      <c r="AB38" s="528">
        <f>AA38+1</f>
        <v>2028</v>
      </c>
      <c r="AC38" s="433"/>
      <c r="AD38" s="528">
        <v>2025</v>
      </c>
      <c r="AE38" s="528">
        <f>AD38+1</f>
        <v>2026</v>
      </c>
      <c r="AF38" s="528">
        <f>AE38+1</f>
        <v>2027</v>
      </c>
      <c r="AG38" s="528">
        <f>AF38+1</f>
        <v>2028</v>
      </c>
      <c r="AH38" s="433"/>
      <c r="AI38" s="433"/>
      <c r="AJ38" s="433"/>
      <c r="AK38" s="433"/>
    </row>
    <row r="39" spans="1:39" ht="15.75">
      <c r="A39" s="433"/>
      <c r="B39" s="433" t="s">
        <v>200</v>
      </c>
      <c r="C39" s="97">
        <f>IF(I23&lt;Q23,C$22*I23+C$23*(Q23-I23),C$22*Q23)</f>
        <v>160.36823437499999</v>
      </c>
      <c r="D39" s="97">
        <f t="shared" ref="D39:D47" si="22">IF(J23&lt;R23,$C$22*J23+$C$23*(R23-J23),$C$22*R23)</f>
        <v>185.94112812500001</v>
      </c>
      <c r="E39" s="97">
        <f t="shared" si="8"/>
        <v>162.80975521514372</v>
      </c>
      <c r="F39" s="97">
        <f t="shared" si="9"/>
        <v>188.77303044350322</v>
      </c>
      <c r="G39" s="97">
        <f t="shared" si="10"/>
        <v>158.44061888500599</v>
      </c>
      <c r="H39" s="97">
        <f t="shared" si="11"/>
        <v>183.70714784715008</v>
      </c>
      <c r="I39" s="97">
        <f t="shared" si="12"/>
        <v>149.6487689936273</v>
      </c>
      <c r="J39" s="97">
        <f t="shared" si="13"/>
        <v>173.51326146112373</v>
      </c>
      <c r="K39" s="589"/>
      <c r="L39" s="433" t="s">
        <v>200</v>
      </c>
      <c r="M39" s="97">
        <f t="shared" si="14"/>
        <v>214.00731468750001</v>
      </c>
      <c r="N39" s="97">
        <f t="shared" si="15"/>
        <v>242.58764250000002</v>
      </c>
      <c r="O39" s="97">
        <f t="shared" si="16"/>
        <v>217.27868536672477</v>
      </c>
      <c r="P39" s="97">
        <f t="shared" si="17"/>
        <v>246.26635128497506</v>
      </c>
      <c r="Q39" s="97">
        <f t="shared" si="18"/>
        <v>211.44782961274458</v>
      </c>
      <c r="R39" s="97">
        <f t="shared" si="19"/>
        <v>239.65758720405239</v>
      </c>
      <c r="S39" s="97">
        <f t="shared" si="20"/>
        <v>199.71461630610941</v>
      </c>
      <c r="T39" s="97">
        <f t="shared" si="21"/>
        <v>226.35901801860078</v>
      </c>
      <c r="U39" s="433"/>
      <c r="V39" s="433"/>
      <c r="W39" s="433" t="s">
        <v>28</v>
      </c>
      <c r="X39" s="433" t="s">
        <v>147</v>
      </c>
      <c r="Y39" s="135">
        <f>SUM(AD39,AD44)</f>
        <v>1539742611.5980248</v>
      </c>
      <c r="Z39" s="135">
        <f>SUM(AE39,AE44)</f>
        <v>1478871959.774354</v>
      </c>
      <c r="AA39" s="135">
        <f t="shared" ref="AA39:AB42" si="23">$Z39</f>
        <v>1478871959.774354</v>
      </c>
      <c r="AB39" s="135">
        <f t="shared" si="23"/>
        <v>1478871959.774354</v>
      </c>
      <c r="AC39" s="433"/>
      <c r="AD39" s="135">
        <f>SUMIFS([19]OUT_RES_PROP_BD_PR_PRR!$V:$V,[19]OUT_RES_PROP_BD_PR_PRR!$J:$J,"Generation",[19]OUT_RES_PROP_BD_PR_PRR!$M:$M,"Summer",[19]OUT_RES_PROP_BD_PR_PRR!$N:$N,"Tier 1",[19]OUT_RES_PROP_BD_PR_PRR!$R:$R,"N/A")+SUMIFS([19]OUT_RES_PROP_BD_PR_PRR!$V:$V,[19]OUT_RES_PROP_BD_PR_PRR!$J:$J,"Generation",[19]OUT_RES_PROP_BD_PR_PRR!$M:$M,"Summer",[19]OUT_RES_PROP_BD_PR_PRR!$N:$N,"Min Bill KWH",[19]OUT_RES_PROP_BD_PR_PRR!$R:$R,"N/A",[19]OUT_RES_PROP_BD_PR_PRR!$G:$G,"E-1")</f>
        <v>893073758.08411193</v>
      </c>
      <c r="AE39" s="135">
        <f>SUMIFS([68]OUT_RES_PROP_BD_PR_PRR!$V:$V,[68]OUT_RES_PROP_BD_PR_PRR!$J:$J,"Generation",[68]OUT_RES_PROP_BD_PR_PRR!$M:$M,"Summer",[68]OUT_RES_PROP_BD_PR_PRR!$N:$N,"Tier 1",[68]OUT_RES_PROP_BD_PR_PRR!$R:$R,"N/A")+SUMIFS([68]OUT_RES_PROP_BD_PR_PRR!$V:$V,[68]OUT_RES_PROP_BD_PR_PRR!$J:$J,"Generation",[68]OUT_RES_PROP_BD_PR_PRR!$M:$M,"Summer",[68]OUT_RES_PROP_BD_PR_PRR!$N:$N,"Min Bill KWH",[68]OUT_RES_PROP_BD_PR_PRR!$R:$R,"N/A",[68]OUT_RES_PROP_BD_PR_PRR!$G:$G,"E-1")</f>
        <v>810079399.28795099</v>
      </c>
      <c r="AF39" s="135">
        <f t="shared" ref="AF39:AG42" si="24">AE39</f>
        <v>810079399.28795099</v>
      </c>
      <c r="AG39" s="135">
        <f t="shared" si="24"/>
        <v>810079399.28795099</v>
      </c>
      <c r="AH39" s="433"/>
      <c r="AI39" s="433"/>
      <c r="AJ39" s="433"/>
      <c r="AK39" s="433"/>
    </row>
    <row r="40" spans="1:39" ht="15.75">
      <c r="A40" s="433"/>
      <c r="B40" s="433" t="s">
        <v>201</v>
      </c>
      <c r="C40" s="97">
        <f t="shared" ref="C40:C46" si="25">IF(I24&lt;Q24,C$22*I24+C$23*(Q24-I24),C$22*Q24)</f>
        <v>362.90834843749997</v>
      </c>
      <c r="D40" s="97">
        <f t="shared" si="22"/>
        <v>173.84571500000001</v>
      </c>
      <c r="E40" s="97">
        <f t="shared" si="8"/>
        <v>368.44636690999414</v>
      </c>
      <c r="F40" s="97">
        <f t="shared" si="9"/>
        <v>176.49306918005485</v>
      </c>
      <c r="G40" s="97">
        <f t="shared" si="10"/>
        <v>358.55879963709657</v>
      </c>
      <c r="H40" s="97">
        <f t="shared" si="11"/>
        <v>171.75672964343985</v>
      </c>
      <c r="I40" s="97">
        <f t="shared" si="12"/>
        <v>338.66241722060124</v>
      </c>
      <c r="J40" s="97">
        <f t="shared" si="13"/>
        <v>162.22597045122026</v>
      </c>
      <c r="K40" s="589"/>
      <c r="L40" s="433" t="s">
        <v>201</v>
      </c>
      <c r="M40" s="97">
        <f t="shared" si="14"/>
        <v>340.29074406250004</v>
      </c>
      <c r="N40" s="97">
        <f t="shared" si="15"/>
        <v>212.29553250000001</v>
      </c>
      <c r="O40" s="97">
        <f t="shared" si="16"/>
        <v>345.47407428085216</v>
      </c>
      <c r="P40" s="97">
        <f t="shared" si="17"/>
        <v>215.51487802135608</v>
      </c>
      <c r="Q40" s="97">
        <f t="shared" si="18"/>
        <v>336.20298774757555</v>
      </c>
      <c r="R40" s="97">
        <f t="shared" si="19"/>
        <v>209.7313555167984</v>
      </c>
      <c r="S40" s="97">
        <f t="shared" si="20"/>
        <v>317.54712650371727</v>
      </c>
      <c r="T40" s="97">
        <f t="shared" si="21"/>
        <v>198.09338914052867</v>
      </c>
      <c r="U40" s="433"/>
      <c r="V40" s="433"/>
      <c r="W40" s="433" t="s">
        <v>28</v>
      </c>
      <c r="X40" s="433" t="s">
        <v>148</v>
      </c>
      <c r="Y40" s="135">
        <f t="shared" ref="Y40:Z42" si="26">SUM(AD40,AD45)</f>
        <v>2087811424.8768358</v>
      </c>
      <c r="Z40" s="135">
        <f t="shared" si="26"/>
        <v>1995078797.684051</v>
      </c>
      <c r="AA40" s="135">
        <f t="shared" si="23"/>
        <v>1995078797.684051</v>
      </c>
      <c r="AB40" s="135">
        <f t="shared" si="23"/>
        <v>1995078797.684051</v>
      </c>
      <c r="AC40" s="433"/>
      <c r="AD40" s="135">
        <f>SUMIFS([19]OUT_RES_PROP_BD_PR_PRR!$V:$V,[19]OUT_RES_PROP_BD_PR_PRR!$J:$J,"Generation",[19]OUT_RES_PROP_BD_PR_PRR!$M:$M,"Winter",[19]OUT_RES_PROP_BD_PR_PRR!$N:$N,"Tier 1",[19]OUT_RES_PROP_BD_PR_PRR!$R:$R,"N/A")+SUMIFS([19]OUT_RES_PROP_BD_PR_PRR!$V:$V,[19]OUT_RES_PROP_BD_PR_PRR!$J:$J,"Generation",[19]OUT_RES_PROP_BD_PR_PRR!$M:$M,"Winter",[19]OUT_RES_PROP_BD_PR_PRR!$N:$N,"Min Bill KWH",[19]OUT_RES_PROP_BD_PR_PRR!$R:$R,"N/A",[19]OUT_RES_PROP_BD_PR_PRR!$G:$G,"E-1")</f>
        <v>1107988847.1859779</v>
      </c>
      <c r="AE40" s="135">
        <f>SUMIFS([68]OUT_RES_PROP_BD_PR_PRR!$V:$V,[68]OUT_RES_PROP_BD_PR_PRR!$J:$J,"Generation",[68]OUT_RES_PROP_BD_PR_PRR!$M:$M,"Winter",[68]OUT_RES_PROP_BD_PR_PRR!$N:$N,"Tier 1",[68]OUT_RES_PROP_BD_PR_PRR!$R:$R,"N/A")+SUMIFS([68]OUT_RES_PROP_BD_PR_PRR!$V:$V,[68]OUT_RES_PROP_BD_PR_PRR!$J:$J,"Generation",[68]OUT_RES_PROP_BD_PR_PRR!$M:$M,"Winter",[68]OUT_RES_PROP_BD_PR_PRR!$N:$N,"Min Bill KWH",[68]OUT_RES_PROP_BD_PR_PRR!$R:$R,"N/A",[68]OUT_RES_PROP_BD_PR_PRR!$G:$G,"E-1")</f>
        <v>987846724.98315406</v>
      </c>
      <c r="AF40" s="135">
        <f t="shared" si="24"/>
        <v>987846724.98315406</v>
      </c>
      <c r="AG40" s="135">
        <f t="shared" si="24"/>
        <v>987846724.98315406</v>
      </c>
      <c r="AH40" s="433"/>
      <c r="AI40" s="433"/>
      <c r="AJ40" s="433"/>
      <c r="AK40" s="433"/>
    </row>
    <row r="41" spans="1:39" ht="15.75">
      <c r="A41" s="433"/>
      <c r="B41" s="433" t="s">
        <v>202</v>
      </c>
      <c r="C41" s="97">
        <f t="shared" si="25"/>
        <v>313.06494062499996</v>
      </c>
      <c r="D41" s="97">
        <f t="shared" si="22"/>
        <v>174.08575562499999</v>
      </c>
      <c r="E41" s="97">
        <f t="shared" si="8"/>
        <v>317.8431206429666</v>
      </c>
      <c r="F41" s="97">
        <f t="shared" si="9"/>
        <v>176.73738438160845</v>
      </c>
      <c r="G41" s="97">
        <f t="shared" si="10"/>
        <v>309.3135339247109</v>
      </c>
      <c r="H41" s="97">
        <f t="shared" si="11"/>
        <v>171.99448844165201</v>
      </c>
      <c r="I41" s="97">
        <f t="shared" si="12"/>
        <v>292.14976507064165</v>
      </c>
      <c r="J41" s="97">
        <f t="shared" si="13"/>
        <v>162.45053604380783</v>
      </c>
      <c r="K41" s="589"/>
      <c r="L41" s="433" t="s">
        <v>202</v>
      </c>
      <c r="M41" s="97">
        <f t="shared" si="14"/>
        <v>300.65811187500003</v>
      </c>
      <c r="N41" s="97">
        <f t="shared" si="15"/>
        <v>200.7604575</v>
      </c>
      <c r="O41" s="97">
        <f t="shared" si="16"/>
        <v>305.23712650255101</v>
      </c>
      <c r="P41" s="97">
        <f t="shared" si="17"/>
        <v>203.80487992428263</v>
      </c>
      <c r="Q41" s="97">
        <f t="shared" si="18"/>
        <v>297.04583220973149</v>
      </c>
      <c r="R41" s="97">
        <f t="shared" si="19"/>
        <v>198.33560503986391</v>
      </c>
      <c r="S41" s="97">
        <f t="shared" si="20"/>
        <v>280.5627965713573</v>
      </c>
      <c r="T41" s="97">
        <f t="shared" si="21"/>
        <v>187.32998741543497</v>
      </c>
      <c r="U41" s="433"/>
      <c r="V41" s="433"/>
      <c r="W41" s="433" t="s">
        <v>29</v>
      </c>
      <c r="X41" s="433" t="s">
        <v>147</v>
      </c>
      <c r="Y41" s="135">
        <f>SUM(AD41,AD46)</f>
        <v>1193550817.6062469</v>
      </c>
      <c r="Z41" s="135">
        <f>SUM(AE41,AE46)</f>
        <v>1266267232.4551249</v>
      </c>
      <c r="AA41" s="135">
        <f t="shared" si="23"/>
        <v>1266267232.4551249</v>
      </c>
      <c r="AB41" s="135">
        <f t="shared" si="23"/>
        <v>1266267232.4551249</v>
      </c>
      <c r="AC41" s="433"/>
      <c r="AD41" s="135">
        <f>SUMIFS([19]OUT_RES_PROP_BD_PR_PRR!$V:$V,[19]OUT_RES_PROP_BD_PR_PRR!$J:$J,"Generation",[19]OUT_RES_PROP_BD_PR_PRR!$M:$M,"Summer",[19]OUT_RES_PROP_BD_PR_PRR!$N:$N,"&gt;Tier 1",[19]OUT_RES_PROP_BD_PR_PRR!$N:$N,"&lt;Tier 5",[19]OUT_RES_PROP_BD_PR_PRR!$R:$R,"N/A")</f>
        <v>586688402.61045301</v>
      </c>
      <c r="AE41" s="135">
        <f>SUMIFS([68]OUT_RES_PROP_BD_PR_PRR!$V:$V,[68]OUT_RES_PROP_BD_PR_PRR!$J:$J,"Generation",[68]OUT_RES_PROP_BD_PR_PRR!$M:$M,"Summer",[68]OUT_RES_PROP_BD_PR_PRR!$N:$N,"&gt;Tier 1",[68]OUT_RES_PROP_BD_PR_PRR!$N:$N,"&lt;Tier 5",[68]OUT_RES_PROP_BD_PR_PRR!$R:$R,"N/A")</f>
        <v>625980536.79583395</v>
      </c>
      <c r="AF41" s="135">
        <f t="shared" si="24"/>
        <v>625980536.79583395</v>
      </c>
      <c r="AG41" s="135">
        <f t="shared" si="24"/>
        <v>625980536.79583395</v>
      </c>
      <c r="AH41" s="433"/>
      <c r="AI41" s="433"/>
      <c r="AJ41" s="433"/>
      <c r="AK41" s="433"/>
    </row>
    <row r="42" spans="1:39" ht="15.75">
      <c r="A42" s="433"/>
      <c r="B42" s="433" t="s">
        <v>203</v>
      </c>
      <c r="C42" s="97">
        <f t="shared" si="25"/>
        <v>110.86802093750001</v>
      </c>
      <c r="D42" s="97">
        <f t="shared" si="22"/>
        <v>129.14240531249999</v>
      </c>
      <c r="E42" s="97">
        <f t="shared" si="8"/>
        <v>112.55672199783254</v>
      </c>
      <c r="F42" s="97">
        <f t="shared" si="9"/>
        <v>131.1096613288579</v>
      </c>
      <c r="G42" s="97">
        <f t="shared" si="10"/>
        <v>109.53616796142305</v>
      </c>
      <c r="H42" s="97">
        <f t="shared" si="11"/>
        <v>127.59122360510477</v>
      </c>
      <c r="I42" s="97">
        <f t="shared" si="12"/>
        <v>103.45801986296968</v>
      </c>
      <c r="J42" s="97">
        <f t="shared" si="13"/>
        <v>120.51120275383826</v>
      </c>
      <c r="K42" s="589"/>
      <c r="L42" s="433" t="s">
        <v>203</v>
      </c>
      <c r="M42" s="97">
        <f t="shared" si="14"/>
        <v>124.97371406249999</v>
      </c>
      <c r="N42" s="97">
        <f t="shared" si="15"/>
        <v>148.05018000000001</v>
      </c>
      <c r="O42" s="97">
        <f t="shared" si="16"/>
        <v>126.87792355431765</v>
      </c>
      <c r="P42" s="97">
        <f t="shared" si="17"/>
        <v>150.29527992417746</v>
      </c>
      <c r="Q42" s="97">
        <f t="shared" si="18"/>
        <v>123.47304806291312</v>
      </c>
      <c r="R42" s="97">
        <f t="shared" si="19"/>
        <v>146.26198003439379</v>
      </c>
      <c r="S42" s="97">
        <f t="shared" si="20"/>
        <v>116.62154425133058</v>
      </c>
      <c r="T42" s="97">
        <f t="shared" si="21"/>
        <v>138.14592127163729</v>
      </c>
      <c r="U42" s="433"/>
      <c r="V42" s="433"/>
      <c r="W42" s="433" t="s">
        <v>29</v>
      </c>
      <c r="X42" s="433" t="s">
        <v>148</v>
      </c>
      <c r="Y42" s="135">
        <f t="shared" si="26"/>
        <v>1514443134.71802</v>
      </c>
      <c r="Z42" s="135">
        <f>SUM(AE42,AE47)</f>
        <v>1234673677.003494</v>
      </c>
      <c r="AA42" s="135">
        <f t="shared" si="23"/>
        <v>1234673677.003494</v>
      </c>
      <c r="AB42" s="135">
        <f t="shared" si="23"/>
        <v>1234673677.003494</v>
      </c>
      <c r="AC42" s="433"/>
      <c r="AD42" s="135">
        <f>SUMIFS([19]OUT_RES_PROP_BD_PR_PRR!$V:$V,[19]OUT_RES_PROP_BD_PR_PRR!$J:$J,"Generation",[19]OUT_RES_PROP_BD_PR_PRR!$M:$M,"Winter",[19]OUT_RES_PROP_BD_PR_PRR!$N:$N,"&gt;Tier 1",[19]OUT_RES_PROP_BD_PR_PRR!$N:$N,"&lt;Tier 5",[19]OUT_RES_PROP_BD_PR_PRR!$R:$R,"N/A")</f>
        <v>524352230.645311</v>
      </c>
      <c r="AE42" s="135">
        <f>SUMIFS([68]OUT_RES_PROP_BD_PR_PRR!$V:$V,[68]OUT_RES_PROP_BD_PR_PRR!$J:$J,"Generation",[68]OUT_RES_PROP_BD_PR_PRR!$M:$M,"Winter",[68]OUT_RES_PROP_BD_PR_PRR!$N:$N,"&gt;Tier 1",[68]OUT_RES_PROP_BD_PR_PRR!$N:$N,"&lt;Tier 5",[68]OUT_RES_PROP_BD_PR_PRR!$R:$R,"N/A")</f>
        <v>433856466.73832899</v>
      </c>
      <c r="AF42" s="135">
        <f t="shared" si="24"/>
        <v>433856466.73832899</v>
      </c>
      <c r="AG42" s="135">
        <f t="shared" si="24"/>
        <v>433856466.73832899</v>
      </c>
      <c r="AH42" s="433"/>
      <c r="AI42" s="433"/>
      <c r="AJ42" s="433"/>
      <c r="AK42" s="433"/>
    </row>
    <row r="43" spans="1:39" ht="15" customHeight="1">
      <c r="A43" s="433"/>
      <c r="B43" s="433" t="s">
        <v>204</v>
      </c>
      <c r="C43" s="97">
        <f t="shared" si="25"/>
        <v>135.77896906249998</v>
      </c>
      <c r="D43" s="97">
        <f t="shared" si="22"/>
        <v>159.70726593750001</v>
      </c>
      <c r="E43" s="97">
        <f t="shared" si="8"/>
        <v>137.84959012939004</v>
      </c>
      <c r="F43" s="97">
        <f t="shared" si="9"/>
        <v>162.14351778458115</v>
      </c>
      <c r="G43" s="97">
        <f t="shared" si="10"/>
        <v>134.15028076347991</v>
      </c>
      <c r="H43" s="97">
        <f t="shared" si="11"/>
        <v>157.79226049466752</v>
      </c>
      <c r="I43" s="97">
        <f t="shared" si="12"/>
        <v>126.70629866053929</v>
      </c>
      <c r="J43" s="97">
        <f t="shared" si="13"/>
        <v>149.03638792831941</v>
      </c>
      <c r="K43" s="589"/>
      <c r="L43" s="433" t="s">
        <v>204</v>
      </c>
      <c r="M43" s="97">
        <f t="shared" si="14"/>
        <v>178.11756</v>
      </c>
      <c r="N43" s="97">
        <f t="shared" si="15"/>
        <v>211.64355</v>
      </c>
      <c r="O43" s="97">
        <f t="shared" si="16"/>
        <v>180.83070480275791</v>
      </c>
      <c r="P43" s="97">
        <f t="shared" si="17"/>
        <v>214.85300856369543</v>
      </c>
      <c r="Q43" s="97">
        <f t="shared" si="18"/>
        <v>175.97796117622207</v>
      </c>
      <c r="R43" s="97">
        <f t="shared" si="19"/>
        <v>209.08724788114557</v>
      </c>
      <c r="S43" s="97">
        <f t="shared" si="20"/>
        <v>166.21296638044231</v>
      </c>
      <c r="T43" s="97">
        <f t="shared" si="21"/>
        <v>197.48502295606684</v>
      </c>
      <c r="U43" s="433"/>
      <c r="V43" s="433"/>
      <c r="W43" s="433"/>
      <c r="X43" s="433"/>
      <c r="Y43" s="433"/>
      <c r="Z43" s="433"/>
      <c r="AA43" s="433"/>
      <c r="AB43" s="433"/>
      <c r="AC43" s="433"/>
      <c r="AD43" s="588" t="s">
        <v>464</v>
      </c>
      <c r="AE43" s="588"/>
      <c r="AF43" s="588"/>
      <c r="AG43" s="588"/>
      <c r="AH43" s="433"/>
      <c r="AI43" s="433"/>
      <c r="AJ43" s="433"/>
      <c r="AK43" s="433"/>
    </row>
    <row r="44" spans="1:39" ht="15" customHeight="1">
      <c r="A44" s="433"/>
      <c r="B44" s="433" t="s">
        <v>205</v>
      </c>
      <c r="C44" s="97">
        <f t="shared" si="25"/>
        <v>400.873895</v>
      </c>
      <c r="D44" s="97">
        <f t="shared" si="22"/>
        <v>159.17463062499999</v>
      </c>
      <c r="E44" s="97">
        <f t="shared" si="8"/>
        <v>406.99228744497498</v>
      </c>
      <c r="F44" s="97">
        <f t="shared" si="9"/>
        <v>161.59776879115316</v>
      </c>
      <c r="G44" s="97">
        <f t="shared" si="10"/>
        <v>396.07030806596345</v>
      </c>
      <c r="H44" s="97">
        <f t="shared" si="11"/>
        <v>157.26115713319919</v>
      </c>
      <c r="I44" s="97">
        <f t="shared" si="12"/>
        <v>374.09241679380563</v>
      </c>
      <c r="J44" s="97">
        <f t="shared" si="13"/>
        <v>148.53475542516821</v>
      </c>
      <c r="K44" s="589"/>
      <c r="L44" s="433" t="s">
        <v>205</v>
      </c>
      <c r="M44" s="97">
        <f t="shared" si="14"/>
        <v>390.24855000000002</v>
      </c>
      <c r="N44" s="97">
        <f t="shared" si="15"/>
        <v>176.4866475</v>
      </c>
      <c r="O44" s="97">
        <f t="shared" si="16"/>
        <v>396.19405823111856</v>
      </c>
      <c r="P44" s="97">
        <f t="shared" si="17"/>
        <v>179.16297088522373</v>
      </c>
      <c r="Q44" s="97">
        <f t="shared" si="18"/>
        <v>385.56185838956213</v>
      </c>
      <c r="R44" s="97">
        <f t="shared" si="19"/>
        <v>174.35498229709745</v>
      </c>
      <c r="S44" s="97">
        <f t="shared" si="20"/>
        <v>364.16707966011074</v>
      </c>
      <c r="T44" s="97">
        <f t="shared" si="21"/>
        <v>164.68004639393345</v>
      </c>
      <c r="U44" s="433"/>
      <c r="V44" s="433"/>
      <c r="W44" s="433"/>
      <c r="X44" s="433"/>
      <c r="Y44" s="433"/>
      <c r="Z44" s="433"/>
      <c r="AA44" s="433"/>
      <c r="AB44" s="433"/>
      <c r="AC44" s="433"/>
      <c r="AD44" s="135">
        <f>SUMIFS([19]OUT_RES_PROP_BD_PR_PRR!$V:$V,[19]OUT_RES_PROP_BD_PR_PRR!$G:$G,"ETOUC",[19]OUT_RES_PROP_BD_PR_PRR!$J:$J,"CIA",[19]OUT_RES_PROP_BD_PR_PRR!$L:$L,"Energy",[19]OUT_RES_PROP_BD_PR_PRR!$M:$M,$X39,[19]OUT_RES_PROP_BD_PR_PRR!$N:$N,"Baseline Credit")+SUMIFS([19]OUT_RES_PROP_BD_PR_PRR!$V:$V,[19]OUT_RES_PROP_BD_PR_PRR!$G:$G,"ETOUC",[19]OUT_RES_PROP_BD_PR_PRR!$J:$J,"Generation",[19]OUT_RES_PROP_BD_PR_PRR!$L:$L,"Energy",[19]OUT_RES_PROP_BD_PR_PRR!$M:$M,$X39,[19]OUT_RES_PROP_BD_PR_PRR!$N:$N,"Min Bill KWH")</f>
        <v>646668853.51391304</v>
      </c>
      <c r="AE44" s="135">
        <f>SUMIFS([68]OUT_RES_PROP_BD_PR_PRR!$V:$V,[68]OUT_RES_PROP_BD_PR_PRR!$G:$G,"ETOUC",[68]OUT_RES_PROP_BD_PR_PRR!$J:$J,"CIA",[68]OUT_RES_PROP_BD_PR_PRR!$L:$L,"Energy",[68]OUT_RES_PROP_BD_PR_PRR!$M:$M,$X39,[68]OUT_RES_PROP_BD_PR_PRR!$N:$N,"Baseline Credit")+SUMIFS([68]OUT_RES_PROP_BD_PR_PRR!$V:$V,[68]OUT_RES_PROP_BD_PR_PRR!$G:$G,"ETOUC",[68]OUT_RES_PROP_BD_PR_PRR!$J:$J,"Generation",[68]OUT_RES_PROP_BD_PR_PRR!$L:$L,"Energy",[68]OUT_RES_PROP_BD_PR_PRR!$M:$M,$X39,[68]OUT_RES_PROP_BD_PR_PRR!$N:$N,"Min Bill KWH")</f>
        <v>668792560.48640311</v>
      </c>
      <c r="AF44" s="135">
        <f t="shared" ref="AF44:AG47" si="27">AE44</f>
        <v>668792560.48640311</v>
      </c>
      <c r="AG44" s="135">
        <f t="shared" si="27"/>
        <v>668792560.48640311</v>
      </c>
      <c r="AH44" s="433"/>
      <c r="AI44" s="433"/>
      <c r="AJ44" s="433"/>
      <c r="AK44" s="433"/>
    </row>
    <row r="45" spans="1:39" ht="15" customHeight="1">
      <c r="A45" s="433"/>
      <c r="B45" s="433" t="s">
        <v>206</v>
      </c>
      <c r="C45" s="97">
        <f t="shared" si="25"/>
        <v>211.881659375</v>
      </c>
      <c r="D45" s="97">
        <f t="shared" si="22"/>
        <v>172.54993468750001</v>
      </c>
      <c r="E45" s="97">
        <f t="shared" si="8"/>
        <v>215.11653772420985</v>
      </c>
      <c r="F45" s="97">
        <f t="shared" si="9"/>
        <v>175.17935457414089</v>
      </c>
      <c r="G45" s="97">
        <f t="shared" si="10"/>
        <v>209.34370501561506</v>
      </c>
      <c r="H45" s="97">
        <f t="shared" si="11"/>
        <v>170.47826967079124</v>
      </c>
      <c r="I45" s="97">
        <f t="shared" si="12"/>
        <v>197.72724931659911</v>
      </c>
      <c r="J45" s="97">
        <f t="shared" si="13"/>
        <v>161.01845206066571</v>
      </c>
      <c r="K45" s="589"/>
      <c r="L45" s="433" t="s">
        <v>206</v>
      </c>
      <c r="M45" s="97">
        <f t="shared" si="14"/>
        <v>206.4687646875</v>
      </c>
      <c r="N45" s="97">
        <f t="shared" si="15"/>
        <v>187.58841562500001</v>
      </c>
      <c r="O45" s="97">
        <f t="shared" si="16"/>
        <v>209.62403426783703</v>
      </c>
      <c r="P45" s="97">
        <f t="shared" si="17"/>
        <v>190.43528893549134</v>
      </c>
      <c r="Q45" s="97">
        <f t="shared" si="18"/>
        <v>203.99859749607009</v>
      </c>
      <c r="R45" s="97">
        <f t="shared" si="19"/>
        <v>185.32479823836547</v>
      </c>
      <c r="S45" s="97">
        <f t="shared" si="20"/>
        <v>192.67874113689402</v>
      </c>
      <c r="T45" s="97">
        <f t="shared" si="21"/>
        <v>175.0411486368431</v>
      </c>
      <c r="U45" s="433"/>
      <c r="V45" s="433"/>
      <c r="W45" s="433"/>
      <c r="X45" s="433"/>
      <c r="Y45" s="433"/>
      <c r="Z45" s="433"/>
      <c r="AA45" s="433"/>
      <c r="AB45" s="433"/>
      <c r="AC45" s="433"/>
      <c r="AD45" s="135">
        <f>SUMIFS([19]OUT_RES_PROP_BD_PR_PRR!$V:$V,[19]OUT_RES_PROP_BD_PR_PRR!$G:$G,"ETOUC",[19]OUT_RES_PROP_BD_PR_PRR!$J:$J,"CIA",[19]OUT_RES_PROP_BD_PR_PRR!$L:$L,"Energy",[19]OUT_RES_PROP_BD_PR_PRR!$M:$M,$X40,[19]OUT_RES_PROP_BD_PR_PRR!$N:$N,"Baseline Credit")+SUMIFS([19]OUT_RES_PROP_BD_PR_PRR!$V:$V,[19]OUT_RES_PROP_BD_PR_PRR!$G:$G,"ETOUC",[19]OUT_RES_PROP_BD_PR_PRR!$J:$J,"Generation",[19]OUT_RES_PROP_BD_PR_PRR!$L:$L,"Energy",[19]OUT_RES_PROP_BD_PR_PRR!$M:$M,$X40,[19]OUT_RES_PROP_BD_PR_PRR!$N:$N,"Min Bill KWH")</f>
        <v>979822577.69085789</v>
      </c>
      <c r="AE45" s="135">
        <f>SUMIFS([68]OUT_RES_PROP_BD_PR_PRR!$V:$V,[68]OUT_RES_PROP_BD_PR_PRR!$G:$G,"ETOUC",[68]OUT_RES_PROP_BD_PR_PRR!$J:$J,"CIA",[68]OUT_RES_PROP_BD_PR_PRR!$L:$L,"Energy",[68]OUT_RES_PROP_BD_PR_PRR!$M:$M,$X40,[68]OUT_RES_PROP_BD_PR_PRR!$N:$N,"Baseline Credit")+SUMIFS([68]OUT_RES_PROP_BD_PR_PRR!$V:$V,[68]OUT_RES_PROP_BD_PR_PRR!$G:$G,"ETOUC",[68]OUT_RES_PROP_BD_PR_PRR!$J:$J,"Generation",[68]OUT_RES_PROP_BD_PR_PRR!$L:$L,"Energy",[68]OUT_RES_PROP_BD_PR_PRR!$M:$M,$X40,[68]OUT_RES_PROP_BD_PR_PRR!$N:$N,"Min Bill KWH")</f>
        <v>1007232072.700897</v>
      </c>
      <c r="AF45" s="135">
        <f t="shared" si="27"/>
        <v>1007232072.700897</v>
      </c>
      <c r="AG45" s="135">
        <f t="shared" si="27"/>
        <v>1007232072.700897</v>
      </c>
      <c r="AH45" s="433"/>
      <c r="AI45" s="433"/>
      <c r="AJ45" s="433"/>
      <c r="AK45" s="433"/>
    </row>
    <row r="46" spans="1:39" ht="15.75">
      <c r="A46" s="433"/>
      <c r="B46" s="433" t="s">
        <v>207</v>
      </c>
      <c r="C46" s="97">
        <f t="shared" si="25"/>
        <v>159.59091343750001</v>
      </c>
      <c r="D46" s="97">
        <f t="shared" si="22"/>
        <v>130.79772</v>
      </c>
      <c r="E46" s="97">
        <f t="shared" si="8"/>
        <v>162.01844076886357</v>
      </c>
      <c r="F46" s="97">
        <f t="shared" si="9"/>
        <v>132.78119581377194</v>
      </c>
      <c r="G46" s="97">
        <f t="shared" si="10"/>
        <v>157.6705400255691</v>
      </c>
      <c r="H46" s="97">
        <f t="shared" si="11"/>
        <v>129.21790106019611</v>
      </c>
      <c r="I46" s="97">
        <f t="shared" si="12"/>
        <v>148.92142171264763</v>
      </c>
      <c r="J46" s="97">
        <f t="shared" si="13"/>
        <v>122.0476160828015</v>
      </c>
      <c r="K46" s="589"/>
      <c r="L46" s="433" t="s">
        <v>207</v>
      </c>
      <c r="M46" s="97">
        <f t="shared" si="14"/>
        <v>152.32515999999998</v>
      </c>
      <c r="N46" s="97">
        <f t="shared" si="15"/>
        <v>144.63981000000001</v>
      </c>
      <c r="O46" s="97">
        <f t="shared" si="16"/>
        <v>154.63645471051802</v>
      </c>
      <c r="P46" s="97">
        <f t="shared" si="17"/>
        <v>146.8331935302601</v>
      </c>
      <c r="Q46" s="97">
        <f t="shared" si="18"/>
        <v>150.48665575438901</v>
      </c>
      <c r="R46" s="97">
        <f t="shared" si="19"/>
        <v>142.89280163251749</v>
      </c>
      <c r="S46" s="97">
        <f t="shared" si="20"/>
        <v>142.13617027055977</v>
      </c>
      <c r="T46" s="97">
        <f t="shared" si="21"/>
        <v>134.96369815291393</v>
      </c>
      <c r="U46" s="433"/>
      <c r="V46" s="433"/>
      <c r="W46" s="433"/>
      <c r="X46" s="433"/>
      <c r="Y46" s="433"/>
      <c r="Z46" s="433"/>
      <c r="AA46" s="433"/>
      <c r="AB46" s="433"/>
      <c r="AC46" s="433"/>
      <c r="AD46" s="135">
        <f>SUMIFS([19]OUT_RES_PROP_BD_PR_PRR!$V:$V,[19]OUT_RES_PROP_BD_PR_PRR!$G:$G,"ETOUC",[19]OUT_RES_PROP_BD_PR_PRR!$J:$J,"CIA",[19]OUT_RES_PROP_BD_PR_PRR!$L:$L,"Energy",[19]OUT_RES_PROP_BD_PR_PRR!$M:$M,$X39,[19]OUT_RES_PROP_BD_PR_PRR!$N:$N,"Peak")+SUMIFS([19]OUT_RES_PROP_BD_PR_PRR!$V:$V,[19]OUT_RES_PROP_BD_PR_PRR!$G:$G,"ETOUC",[19]OUT_RES_PROP_BD_PR_PRR!$J:$J,"CIA",[19]OUT_RES_PROP_BD_PR_PRR!$L:$L,"Energy",[19]OUT_RES_PROP_BD_PR_PRR!$M:$M,X39,[19]OUT_RES_PROP_BD_PR_PRR!$N:$N,"Off Peak")-AD44+SUMIFS([19]OUT_RES_PROP_BD_PR_PRR!$V:$V,[19]OUT_RES_PROP_BD_PR_PRR!$G:$G,"ETOUC",[19]OUT_RES_PROP_BD_PR_PRR!$J:$J,"Generation",[19]OUT_RES_PROP_BD_PR_PRR!$L:$L,"Energy",[19]OUT_RES_PROP_BD_PR_PRR!$M:$M,$X39,[19]OUT_RES_PROP_BD_PR_PRR!$N:$N,"Min Bill KWH")</f>
        <v>606862414.99579382</v>
      </c>
      <c r="AE46" s="135">
        <f>SUMIFS([68]OUT_RES_PROP_BD_PR_PRR!$V:$V,[68]OUT_RES_PROP_BD_PR_PRR!$G:$G,"ETOUC",[68]OUT_RES_PROP_BD_PR_PRR!$J:$J,"CIA",[68]OUT_RES_PROP_BD_PR_PRR!$L:$L,"Energy",[68]OUT_RES_PROP_BD_PR_PRR!$M:$M,$X39,[68]OUT_RES_PROP_BD_PR_PRR!$N:$N,"Peak")+SUMIFS([68]OUT_RES_PROP_BD_PR_PRR!$V:$V,[68]OUT_RES_PROP_BD_PR_PRR!$G:$G,"ETOUC",[68]OUT_RES_PROP_BD_PR_PRR!$J:$J,"CIA",[68]OUT_RES_PROP_BD_PR_PRR!$L:$L,"Energy",[68]OUT_RES_PROP_BD_PR_PRR!$M:$M,X39,[68]OUT_RES_PROP_BD_PR_PRR!$N:$N,"Off Peak")-AE44+SUMIFS([68]OUT_RES_PROP_BD_PR_PRR!$V:$V,[68]OUT_RES_PROP_BD_PR_PRR!$G:$G,"ETOUC",[68]OUT_RES_PROP_BD_PR_PRR!$J:$J,"Generation",[68]OUT_RES_PROP_BD_PR_PRR!$L:$L,"Energy",[68]OUT_RES_PROP_BD_PR_PRR!$M:$M,$X39,[68]OUT_RES_PROP_BD_PR_PRR!$N:$N,"Min Bill KWH")</f>
        <v>640286695.65929103</v>
      </c>
      <c r="AF46" s="135">
        <f t="shared" si="27"/>
        <v>640286695.65929103</v>
      </c>
      <c r="AG46" s="135">
        <f t="shared" si="27"/>
        <v>640286695.65929103</v>
      </c>
      <c r="AH46" s="433"/>
      <c r="AI46" s="433"/>
      <c r="AJ46" s="581"/>
      <c r="AK46" s="433"/>
    </row>
    <row r="47" spans="1:39" ht="15.75">
      <c r="A47" s="433"/>
      <c r="B47" s="433" t="s">
        <v>208</v>
      </c>
      <c r="C47" s="97">
        <f>IF(I31&lt;Q31,C$22*I31+C$23*(Q31-I31),C31*Q31)</f>
        <v>78.418522812500001</v>
      </c>
      <c r="D47" s="97">
        <f t="shared" si="22"/>
        <v>69.461212500000002</v>
      </c>
      <c r="E47" s="97">
        <f t="shared" si="8"/>
        <v>79.60920276738733</v>
      </c>
      <c r="F47" s="97">
        <f t="shared" si="9"/>
        <v>70.514553758464018</v>
      </c>
      <c r="G47" s="97">
        <f t="shared" si="10"/>
        <v>77.472823042691672</v>
      </c>
      <c r="H47" s="97">
        <f t="shared" si="11"/>
        <v>68.622236567627155</v>
      </c>
      <c r="I47" s="97">
        <f t="shared" si="12"/>
        <v>73.17386589618468</v>
      </c>
      <c r="J47" s="97">
        <f t="shared" si="13"/>
        <v>64.814397344585913</v>
      </c>
      <c r="K47" s="589"/>
      <c r="L47" s="433" t="s">
        <v>208</v>
      </c>
      <c r="M47" s="97">
        <f t="shared" si="14"/>
        <v>81.14674500000001</v>
      </c>
      <c r="N47" s="97">
        <f t="shared" si="15"/>
        <v>69.260602500000005</v>
      </c>
      <c r="O47" s="97">
        <f t="shared" si="16"/>
        <v>82.377290961151459</v>
      </c>
      <c r="P47" s="97">
        <f t="shared" si="17"/>
        <v>70.310901617645342</v>
      </c>
      <c r="Q47" s="97">
        <f t="shared" si="18"/>
        <v>80.166627268173826</v>
      </c>
      <c r="R47" s="97">
        <f t="shared" si="19"/>
        <v>68.424049602810911</v>
      </c>
      <c r="S47" s="97">
        <f t="shared" si="20"/>
        <v>75.718191266093882</v>
      </c>
      <c r="T47" s="97">
        <f t="shared" si="21"/>
        <v>64.627207749366903</v>
      </c>
      <c r="U47" s="433"/>
      <c r="V47" s="433"/>
      <c r="W47" s="433"/>
      <c r="X47" s="433"/>
      <c r="Y47" s="433"/>
      <c r="Z47" s="433"/>
      <c r="AA47" s="433"/>
      <c r="AB47" s="433"/>
      <c r="AC47" s="433"/>
      <c r="AD47" s="135">
        <f>SUMIFS([19]OUT_RES_PROP_BD_PR_PRR!$V:$V,[19]OUT_RES_PROP_BD_PR_PRR!$G:$G,"ETOUC",[19]OUT_RES_PROP_BD_PR_PRR!$J:$J,"CIA",[19]OUT_RES_PROP_BD_PR_PRR!$L:$L,"Energy",[19]OUT_RES_PROP_BD_PR_PRR!$M:$M,$X40,[19]OUT_RES_PROP_BD_PR_PRR!$N:$N,"Peak")+SUMIFS([19]OUT_RES_PROP_BD_PR_PRR!$V:$V,[19]OUT_RES_PROP_BD_PR_PRR!$G:$G,"ETOUC",[19]OUT_RES_PROP_BD_PR_PRR!$J:$J,"CIA",[19]OUT_RES_PROP_BD_PR_PRR!$L:$L,"Energy",[19]OUT_RES_PROP_BD_PR_PRR!$M:$M,X40,[19]OUT_RES_PROP_BD_PR_PRR!$N:$N,"Off Peak")-AD45+SUMIFS([19]OUT_RES_PROP_BD_PR_PRR!$V:$V,[19]OUT_RES_PROP_BD_PR_PRR!$G:$G,"ETOUC",[19]OUT_RES_PROP_BD_PR_PRR!$J:$J,"Generation",[19]OUT_RES_PROP_BD_PR_PRR!$L:$L,"Energy",[19]OUT_RES_PROP_BD_PR_PRR!$M:$M,$X40,[19]OUT_RES_PROP_BD_PR_PRR!$N:$N,"Min Bill KWH")</f>
        <v>990090904.07270885</v>
      </c>
      <c r="AE47" s="135">
        <f>SUMIFS([68]OUT_RES_PROP_BD_PR_PRR!$V:$V,[68]OUT_RES_PROP_BD_PR_PRR!$G:$G,"ETOUC",[68]OUT_RES_PROP_BD_PR_PRR!$J:$J,"CIA",[68]OUT_RES_PROP_BD_PR_PRR!$L:$L,"Energy",[68]OUT_RES_PROP_BD_PR_PRR!$M:$M,$X40,[68]OUT_RES_PROP_BD_PR_PRR!$N:$N,"Peak")+SUMIFS([68]OUT_RES_PROP_BD_PR_PRR!$V:$V,[68]OUT_RES_PROP_BD_PR_PRR!$G:$G,"ETOUC",[68]OUT_RES_PROP_BD_PR_PRR!$J:$J,"CIA",[68]OUT_RES_PROP_BD_PR_PRR!$L:$L,"Energy",[68]OUT_RES_PROP_BD_PR_PRR!$M:$M,X40,[68]OUT_RES_PROP_BD_PR_PRR!$N:$N,"Off Peak")-AE45+SUMIFS([68]OUT_RES_PROP_BD_PR_PRR!$V:$V,[68]OUT_RES_PROP_BD_PR_PRR!$G:$G,"ETOUC",[68]OUT_RES_PROP_BD_PR_PRR!$J:$J,"Generation",[68]OUT_RES_PROP_BD_PR_PRR!$L:$L,"Energy",[68]OUT_RES_PROP_BD_PR_PRR!$M:$M,$X40,[68]OUT_RES_PROP_BD_PR_PRR!$N:$N,"Min Bill KWH")</f>
        <v>800817210.26516509</v>
      </c>
      <c r="AF47" s="135">
        <f t="shared" si="27"/>
        <v>800817210.26516509</v>
      </c>
      <c r="AG47" s="135">
        <f t="shared" si="27"/>
        <v>800817210.26516509</v>
      </c>
      <c r="AH47" s="433"/>
      <c r="AI47" s="433"/>
      <c r="AJ47" s="433"/>
      <c r="AK47" s="433"/>
      <c r="AM47" s="34"/>
    </row>
    <row r="48" spans="1:39" s="34" customFormat="1">
      <c r="A48" s="590"/>
      <c r="B48" s="433" t="s">
        <v>198</v>
      </c>
      <c r="C48" s="147">
        <f t="shared" ref="C48:J48" si="28">SUMPRODUCT(C38:C47,$U$22:$U$31)</f>
        <v>310.72422873551085</v>
      </c>
      <c r="D48" s="147">
        <f t="shared" si="28"/>
        <v>168.5935257919343</v>
      </c>
      <c r="E48" s="147">
        <f t="shared" si="28"/>
        <v>315.46596915855514</v>
      </c>
      <c r="F48" s="147">
        <f t="shared" si="28"/>
        <v>171.16099864236321</v>
      </c>
      <c r="G48" s="147">
        <f t="shared" si="28"/>
        <v>307.00017529410644</v>
      </c>
      <c r="H48" s="147">
        <f t="shared" si="28"/>
        <v>166.56774969064779</v>
      </c>
      <c r="I48" s="147">
        <f t="shared" si="28"/>
        <v>289.96477441769548</v>
      </c>
      <c r="J48" s="147">
        <f t="shared" si="28"/>
        <v>157.32492633934683</v>
      </c>
      <c r="K48" s="590"/>
      <c r="L48" s="433" t="s">
        <v>198</v>
      </c>
      <c r="M48" s="147">
        <f t="shared" ref="M48:T48" si="29">SUMPRODUCT(M38:M47,$AC$22:$AC$31)</f>
        <v>278.99742962482929</v>
      </c>
      <c r="N48" s="147">
        <f t="shared" si="29"/>
        <v>196.26548295910993</v>
      </c>
      <c r="O48" s="147">
        <f t="shared" si="29"/>
        <v>283.24699659328888</v>
      </c>
      <c r="P48" s="147">
        <f t="shared" si="29"/>
        <v>199.24187975722944</v>
      </c>
      <c r="Q48" s="147">
        <f t="shared" si="29"/>
        <v>275.64582587976008</v>
      </c>
      <c r="R48" s="147">
        <f t="shared" si="29"/>
        <v>193.89505680929298</v>
      </c>
      <c r="S48" s="147">
        <f t="shared" si="29"/>
        <v>260.35027388448003</v>
      </c>
      <c r="T48" s="147">
        <f t="shared" si="29"/>
        <v>183.13584464423008</v>
      </c>
      <c r="U48" s="590"/>
      <c r="V48" s="590"/>
      <c r="W48" s="590"/>
      <c r="X48" s="590"/>
      <c r="Y48" s="590"/>
      <c r="Z48" s="590"/>
      <c r="AA48" s="590"/>
      <c r="AB48" s="590"/>
      <c r="AC48" s="590"/>
      <c r="AD48" s="588" t="s">
        <v>465</v>
      </c>
      <c r="AE48" s="588"/>
      <c r="AF48" s="588"/>
      <c r="AG48" s="588"/>
      <c r="AH48" s="590"/>
      <c r="AI48" s="590"/>
      <c r="AJ48" s="590"/>
      <c r="AK48" s="590"/>
    </row>
    <row r="49" spans="1:37">
      <c r="A49" s="433"/>
      <c r="B49" s="585"/>
      <c r="C49" s="97"/>
      <c r="D49" s="97"/>
      <c r="E49" s="148"/>
      <c r="F49" s="591"/>
      <c r="G49" s="592"/>
      <c r="H49" s="593"/>
      <c r="I49" s="593"/>
      <c r="J49" s="593"/>
      <c r="K49" s="433"/>
      <c r="L49" s="585"/>
      <c r="M49" s="97"/>
      <c r="N49" s="97"/>
      <c r="O49" s="148"/>
      <c r="P49" s="591"/>
      <c r="Q49" s="592"/>
      <c r="R49" s="593"/>
      <c r="S49" s="593"/>
      <c r="T49" s="593"/>
      <c r="U49" s="433"/>
      <c r="V49" s="433"/>
      <c r="W49" s="433" t="s">
        <v>214</v>
      </c>
      <c r="X49" s="433"/>
      <c r="Y49" s="433">
        <f>Y38</f>
        <v>2025</v>
      </c>
      <c r="Z49" s="433">
        <f>Z38</f>
        <v>2026</v>
      </c>
      <c r="AA49" s="433">
        <f>AA38</f>
        <v>2027</v>
      </c>
      <c r="AB49" s="433">
        <f>AB38</f>
        <v>2028</v>
      </c>
      <c r="AC49" s="433"/>
      <c r="AD49" s="528">
        <v>2025</v>
      </c>
      <c r="AE49" s="528">
        <f>AD49+1</f>
        <v>2026</v>
      </c>
      <c r="AF49" s="528">
        <f>AE49+1</f>
        <v>2027</v>
      </c>
      <c r="AG49" s="528">
        <f>AF49+1</f>
        <v>2028</v>
      </c>
      <c r="AH49" s="433"/>
      <c r="AI49" s="433"/>
      <c r="AJ49" s="433"/>
      <c r="AK49" s="433"/>
    </row>
    <row r="50" spans="1:37" ht="15.75">
      <c r="A50" s="433"/>
      <c r="B50" s="585"/>
      <c r="C50" s="97"/>
      <c r="D50" s="97"/>
      <c r="E50" s="148"/>
      <c r="F50" s="97"/>
      <c r="G50" s="167"/>
      <c r="H50" s="593"/>
      <c r="I50" s="593"/>
      <c r="J50" s="593"/>
      <c r="K50" s="433"/>
      <c r="L50" s="585"/>
      <c r="M50" s="97"/>
      <c r="N50" s="97"/>
      <c r="O50" s="148"/>
      <c r="P50" s="97"/>
      <c r="Q50" s="167"/>
      <c r="R50" s="593"/>
      <c r="S50" s="593"/>
      <c r="T50" s="593"/>
      <c r="U50" s="433"/>
      <c r="V50" s="433"/>
      <c r="W50" s="433" t="s">
        <v>28</v>
      </c>
      <c r="X50" s="433" t="s">
        <v>147</v>
      </c>
      <c r="Y50" s="135">
        <f>SUM(AD50,AD55)</f>
        <v>917088578.44337201</v>
      </c>
      <c r="Z50" s="135">
        <f>SUM(AE50,AE55)</f>
        <v>910964982.79669785</v>
      </c>
      <c r="AA50" s="135">
        <f t="shared" ref="AA50:AB53" si="30">$Z50</f>
        <v>910964982.79669785</v>
      </c>
      <c r="AB50" s="135">
        <f t="shared" si="30"/>
        <v>910964982.79669785</v>
      </c>
      <c r="AC50" s="433"/>
      <c r="AD50" s="135">
        <f>SUMIFS([19]OUT_RES_PROP_BD_PR_PRR!$V:$V,[19]OUT_RES_PROP_BD_PR_PRR!$J:$J,"Generation",[19]OUT_RES_PROP_BD_PR_PRR!$M:$M,"Summer",[19]OUT_RES_PROP_BD_PR_PRR!$N:$N,"Tier 1",[19]OUT_RES_PROP_BD_PR_PRR!$R:$R,"C")+SUMIFS([19]OUT_RES_PROP_BD_PR_PRR!$V:$V,[19]OUT_RES_PROP_BD_PR_PRR!$J:$J,"Generation",[19]OUT_RES_PROP_BD_PR_PRR!$M:$M,"Summer",[19]OUT_RES_PROP_BD_PR_PRR!$N:$N,"Min Bill KWH",[19]OUT_RES_PROP_BD_PR_PRR!$R:$R,"C",[19]OUT_RES_PROP_BD_PR_PRR!$G:$G,"EL-1")</f>
        <v>704143500.40224397</v>
      </c>
      <c r="AE50" s="135">
        <f>SUMIFS([68]OUT_RES_PROP_BD_PR_PRR!$V:$V,[68]OUT_RES_PROP_BD_PR_PRR!$J:$J,"Generation",[68]OUT_RES_PROP_BD_PR_PRR!$M:$M,"Summer",[68]OUT_RES_PROP_BD_PR_PRR!$N:$N,"Tier 1",[68]OUT_RES_PROP_BD_PR_PRR!$R:$R,"C")+SUMIFS([68]OUT_RES_PROP_BD_PR_PRR!$V:$V,[68]OUT_RES_PROP_BD_PR_PRR!$J:$J,"Generation",[68]OUT_RES_PROP_BD_PR_PRR!$M:$M,"Summer",[68]OUT_RES_PROP_BD_PR_PRR!$N:$N,"Min Bill KWH",[68]OUT_RES_PROP_BD_PR_PRR!$R:$R,"C",[68]OUT_RES_PROP_BD_PR_PRR!$G:$G,"EL-1")</f>
        <v>659447431.55494094</v>
      </c>
      <c r="AF50" s="135">
        <f t="shared" ref="AF50:AG53" si="31">AE50</f>
        <v>659447431.55494094</v>
      </c>
      <c r="AG50" s="135">
        <f t="shared" si="31"/>
        <v>659447431.55494094</v>
      </c>
      <c r="AH50" s="433"/>
      <c r="AI50" s="433"/>
      <c r="AJ50" s="433"/>
      <c r="AK50" s="433"/>
    </row>
    <row r="51" spans="1:37" ht="15.75">
      <c r="A51" s="433"/>
      <c r="B51" s="585"/>
      <c r="C51" s="588" t="s">
        <v>244</v>
      </c>
      <c r="D51" s="588"/>
      <c r="E51" s="588"/>
      <c r="F51" s="588"/>
      <c r="G51" s="588"/>
      <c r="H51" s="588"/>
      <c r="I51" s="588"/>
      <c r="J51" s="588"/>
      <c r="K51" s="433"/>
      <c r="L51" s="585"/>
      <c r="M51" s="588" t="s">
        <v>250</v>
      </c>
      <c r="N51" s="588"/>
      <c r="O51" s="588"/>
      <c r="P51" s="588"/>
      <c r="Q51" s="588"/>
      <c r="R51" s="588"/>
      <c r="S51" s="588"/>
      <c r="T51" s="588"/>
      <c r="U51" s="433"/>
      <c r="V51" s="433"/>
      <c r="W51" s="433" t="s">
        <v>28</v>
      </c>
      <c r="X51" s="433" t="s">
        <v>148</v>
      </c>
      <c r="Y51" s="135">
        <f t="shared" ref="Y51:Z53" si="32">SUM(AD51,AD56)</f>
        <v>1518299194.662082</v>
      </c>
      <c r="Z51" s="135">
        <f t="shared" si="32"/>
        <v>1698591264.0983658</v>
      </c>
      <c r="AA51" s="135">
        <f t="shared" si="30"/>
        <v>1698591264.0983658</v>
      </c>
      <c r="AB51" s="135">
        <f t="shared" si="30"/>
        <v>1698591264.0983658</v>
      </c>
      <c r="AC51" s="433"/>
      <c r="AD51" s="135">
        <f>SUMIFS([19]OUT_RES_PROP_BD_PR_PRR!$V:$V,[19]OUT_RES_PROP_BD_PR_PRR!$J:$J,"Generation",[19]OUT_RES_PROP_BD_PR_PRR!$M:$M,"Winter",[19]OUT_RES_PROP_BD_PR_PRR!$N:$N,"Tier 1",[19]OUT_RES_PROP_BD_PR_PRR!$R:$R,"C")+SUMIFS([19]OUT_RES_PROP_BD_PR_PRR!$V:$V,[19]OUT_RES_PROP_BD_PR_PRR!$J:$J,"Generation",[19]OUT_RES_PROP_BD_PR_PRR!$M:$M,"Winter",[19]OUT_RES_PROP_BD_PR_PRR!$N:$N,"Min Bill KWH",[19]OUT_RES_PROP_BD_PR_PRR!$R:$R,"C",[19]OUT_RES_PROP_BD_PR_PRR!$G:$G,"EL-1")</f>
        <v>1205105238.640496</v>
      </c>
      <c r="AE51" s="135">
        <f>SUMIFS([68]OUT_RES_PROP_BD_PR_PRR!$V:$V,[68]OUT_RES_PROP_BD_PR_PRR!$J:$J,"Generation",[68]OUT_RES_PROP_BD_PR_PRR!$M:$M,"Winter",[68]OUT_RES_PROP_BD_PR_PRR!$N:$N,"Tier 1",[68]OUT_RES_PROP_BD_PR_PRR!$R:$R,"C")+SUMIFS([68]OUT_RES_PROP_BD_PR_PRR!$V:$V,[68]OUT_RES_PROP_BD_PR_PRR!$J:$J,"Generation",[68]OUT_RES_PROP_BD_PR_PRR!$M:$M,"Winter",[68]OUT_RES_PROP_BD_PR_PRR!$N:$N,"Min Bill KWH",[68]OUT_RES_PROP_BD_PR_PRR!$R:$R,"C",[68]OUT_RES_PROP_BD_PR_PRR!$G:$G,"EL-1")</f>
        <v>1237511192.5295119</v>
      </c>
      <c r="AF51" s="135">
        <f t="shared" si="31"/>
        <v>1237511192.5295119</v>
      </c>
      <c r="AG51" s="135">
        <f t="shared" si="31"/>
        <v>1237511192.5295119</v>
      </c>
      <c r="AH51" s="433"/>
      <c r="AI51" s="433"/>
      <c r="AJ51" s="433"/>
      <c r="AK51" s="433"/>
    </row>
    <row r="52" spans="1:37" ht="15.75">
      <c r="A52" s="433"/>
      <c r="B52" s="585"/>
      <c r="C52" s="392">
        <f>$C$27</f>
        <v>45658</v>
      </c>
      <c r="D52" s="393"/>
      <c r="E52" s="392">
        <f>$D$27</f>
        <v>45717</v>
      </c>
      <c r="F52" s="393"/>
      <c r="G52" s="394" t="str">
        <f>$E$21</f>
        <v>Authorized</v>
      </c>
      <c r="H52" s="394"/>
      <c r="I52" s="395" t="str">
        <f>$F$21</f>
        <v>w/Pending</v>
      </c>
      <c r="J52" s="394"/>
      <c r="K52" s="433"/>
      <c r="L52" s="585"/>
      <c r="M52" s="392">
        <f>$C$27</f>
        <v>45658</v>
      </c>
      <c r="N52" s="393"/>
      <c r="O52" s="392">
        <f>$D$27</f>
        <v>45717</v>
      </c>
      <c r="P52" s="393"/>
      <c r="Q52" s="394" t="str">
        <f>$E$21</f>
        <v>Authorized</v>
      </c>
      <c r="R52" s="394"/>
      <c r="S52" s="395" t="str">
        <f>$F$21</f>
        <v>w/Pending</v>
      </c>
      <c r="T52" s="394"/>
      <c r="U52" s="433"/>
      <c r="V52" s="433"/>
      <c r="W52" s="433" t="s">
        <v>29</v>
      </c>
      <c r="X52" s="433" t="s">
        <v>147</v>
      </c>
      <c r="Y52" s="135">
        <f t="shared" si="32"/>
        <v>561993596.33662593</v>
      </c>
      <c r="Z52" s="135">
        <f t="shared" si="32"/>
        <v>708171358.60665298</v>
      </c>
      <c r="AA52" s="135">
        <f t="shared" si="30"/>
        <v>708171358.60665298</v>
      </c>
      <c r="AB52" s="135">
        <f t="shared" si="30"/>
        <v>708171358.60665298</v>
      </c>
      <c r="AC52" s="433"/>
      <c r="AD52" s="135">
        <f>SUMIFS([19]OUT_RES_PROP_BD_PR_PRR!$V:$V,[19]OUT_RES_PROP_BD_PR_PRR!$J:$J,"Generation",[19]OUT_RES_PROP_BD_PR_PRR!$M:$M,"Summer",[19]OUT_RES_PROP_BD_PR_PRR!$N:$N,"&gt;Tier 1",[19]OUT_RES_PROP_BD_PR_PRR!$N:$N,"&lt;Tier 5",[19]OUT_RES_PROP_BD_PR_PRR!$R:$R,"C")</f>
        <v>404166203.44757098</v>
      </c>
      <c r="AE52" s="135">
        <f>SUMIFS([68]OUT_RES_PROP_BD_PR_PRR!$V:$V,[68]OUT_RES_PROP_BD_PR_PRR!$J:$J,"Generation",[68]OUT_RES_PROP_BD_PR_PRR!$M:$M,"Summer",[68]OUT_RES_PROP_BD_PR_PRR!$N:$N,"&gt;Tier 1",[68]OUT_RES_PROP_BD_PR_PRR!$N:$N,"&lt;Tier 5",[68]OUT_RES_PROP_BD_PR_PRR!$R:$R,"C")</f>
        <v>481804702.37536198</v>
      </c>
      <c r="AF52" s="135">
        <f t="shared" si="31"/>
        <v>481804702.37536198</v>
      </c>
      <c r="AG52" s="135">
        <f t="shared" si="31"/>
        <v>481804702.37536198</v>
      </c>
      <c r="AH52" s="433"/>
      <c r="AI52" s="433"/>
      <c r="AJ52" s="433"/>
      <c r="AK52" s="433"/>
    </row>
    <row r="53" spans="1:37" ht="15.75">
      <c r="A53" s="433"/>
      <c r="B53" s="585"/>
      <c r="C53" s="97" t="s">
        <v>147</v>
      </c>
      <c r="D53" s="97" t="s">
        <v>148</v>
      </c>
      <c r="E53" s="97" t="s">
        <v>147</v>
      </c>
      <c r="F53" s="97" t="s">
        <v>148</v>
      </c>
      <c r="G53" s="97" t="s">
        <v>147</v>
      </c>
      <c r="H53" s="97" t="s">
        <v>148</v>
      </c>
      <c r="I53" s="97" t="s">
        <v>147</v>
      </c>
      <c r="J53" s="97" t="s">
        <v>148</v>
      </c>
      <c r="K53" s="433"/>
      <c r="L53" s="585"/>
      <c r="M53" s="97" t="s">
        <v>147</v>
      </c>
      <c r="N53" s="97" t="s">
        <v>148</v>
      </c>
      <c r="O53" s="97" t="s">
        <v>147</v>
      </c>
      <c r="P53" s="97" t="s">
        <v>148</v>
      </c>
      <c r="Q53" s="97" t="s">
        <v>147</v>
      </c>
      <c r="R53" s="97" t="s">
        <v>148</v>
      </c>
      <c r="S53" s="97" t="s">
        <v>147</v>
      </c>
      <c r="T53" s="97" t="s">
        <v>148</v>
      </c>
      <c r="U53" s="433"/>
      <c r="V53" s="433"/>
      <c r="W53" s="433" t="s">
        <v>29</v>
      </c>
      <c r="X53" s="433" t="s">
        <v>148</v>
      </c>
      <c r="Y53" s="135">
        <f t="shared" si="32"/>
        <v>760624208.97833705</v>
      </c>
      <c r="Z53" s="135">
        <f t="shared" si="32"/>
        <v>766750452.53234386</v>
      </c>
      <c r="AA53" s="135">
        <f t="shared" si="30"/>
        <v>766750452.53234386</v>
      </c>
      <c r="AB53" s="135">
        <f t="shared" si="30"/>
        <v>766750452.53234386</v>
      </c>
      <c r="AC53" s="433"/>
      <c r="AD53" s="135">
        <f>SUMIFS([19]OUT_RES_PROP_BD_PR_PRR!$V:$V,[19]OUT_RES_PROP_BD_PR_PRR!$J:$J,"Generation",[19]OUT_RES_PROP_BD_PR_PRR!$M:$M,"Winter",[19]OUT_RES_PROP_BD_PR_PRR!$N:$N,"&gt;Tier 1",[19]OUT_RES_PROP_BD_PR_PRR!$N:$N,"&lt;Tier 5",[19]OUT_RES_PROP_BD_PR_PRR!$R:$R,"C")</f>
        <v>476226374.32654494</v>
      </c>
      <c r="AE53" s="135">
        <f>SUMIFS([68]OUT_RES_PROP_BD_PR_PRR!$V:$V,[68]OUT_RES_PROP_BD_PR_PRR!$J:$J,"Generation",[68]OUT_RES_PROP_BD_PR_PRR!$M:$M,"Winter",[68]OUT_RES_PROP_BD_PR_PRR!$N:$N,"&gt;Tier 1",[68]OUT_RES_PROP_BD_PR_PRR!$N:$N,"&lt;Tier 5",[68]OUT_RES_PROP_BD_PR_PRR!$R:$R,"C")</f>
        <v>461109260.99737298</v>
      </c>
      <c r="AF53" s="135">
        <f t="shared" si="31"/>
        <v>461109260.99737298</v>
      </c>
      <c r="AG53" s="135">
        <f t="shared" si="31"/>
        <v>461109260.99737298</v>
      </c>
      <c r="AH53" s="433"/>
      <c r="AI53" s="433"/>
      <c r="AJ53" s="433"/>
      <c r="AK53" s="433"/>
    </row>
    <row r="54" spans="1:37">
      <c r="A54" s="433"/>
      <c r="B54" s="433" t="s">
        <v>199</v>
      </c>
      <c r="C54" s="97">
        <f t="shared" ref="C54:C63" si="33">IF(I22&lt;S22,$C$28*I22+$C$29*(S22-I22),$C$28*S22)</f>
        <v>173.77646375</v>
      </c>
      <c r="D54" s="97">
        <f t="shared" ref="D54:D63" si="34">IF(J22&lt;T22,$C$28*J22+$C$29*(T22-J22),$C$28*T22)</f>
        <v>139.95858749999999</v>
      </c>
      <c r="E54" s="97">
        <f t="shared" ref="E54:E63" si="35">IF(I22&lt;S22,$D$28*I22+$D$29*(S22-I22),$D$28*S22)</f>
        <v>176.66243951422882</v>
      </c>
      <c r="F54" s="97">
        <f t="shared" ref="F54:F63" si="36">IF(J22&lt;T22,$D$28*J22+$D$29*(T22-J22),$D$28*T22)</f>
        <v>142.28300425779807</v>
      </c>
      <c r="G54" s="97">
        <f t="shared" ref="G54:G63" si="37">IF(I22&lt;S22,$E$28*I22+$E$29*(S22-I22),$E$28*S22)</f>
        <v>171.92155478264493</v>
      </c>
      <c r="H54" s="97">
        <f t="shared" ref="H54:H63" si="38">IF(J22&lt;T22,$E$28*J22+$E$29*(T22-J22),$E$28*T22)</f>
        <v>138.46472050543684</v>
      </c>
      <c r="I54" s="97">
        <f t="shared" ref="I54:I63" si="39">IF(I22&lt;S22,$F$28*I22+$F$29*(S22-I22),$F$28*S22)</f>
        <v>162.38164946430936</v>
      </c>
      <c r="J54" s="97">
        <f t="shared" ref="J54:J63" si="40">IF(J22&lt;T22,$F$28*J22+$F$29*(T22-J22),$F$28*T22)</f>
        <v>130.78133068720439</v>
      </c>
      <c r="K54" s="433"/>
      <c r="L54" s="433" t="s">
        <v>199</v>
      </c>
      <c r="M54" s="97">
        <f t="shared" ref="M54:M63" si="41">IF(M22&lt;AA22,$C$28*M22+$C$29*(AA22-M22),$C$28*AA22)</f>
        <v>192.46775550000001</v>
      </c>
      <c r="N54" s="97">
        <f t="shared" ref="N54:N63" si="42">IF(N22&lt;AB22,$C$28*N22+$C$29*(AB22-N22),$C$28*AB22)</f>
        <v>175.94462999999999</v>
      </c>
      <c r="O54" s="97">
        <f t="shared" ref="O54:O63" si="43">IF(M22&lt;AA22,$D$28*M22+$D$29*(AA22-M22),$D$28*AA22)</f>
        <v>195.66427783582083</v>
      </c>
      <c r="P54" s="97">
        <f t="shared" ref="P54:P63" si="44">IF(N22&lt;AB22,$D$28*N22+$D$29*(AB22-N22),$D$28*AB22)</f>
        <v>178.87190765078722</v>
      </c>
      <c r="Q54" s="97">
        <f t="shared" ref="Q54:Q63" si="45">IF(M22&lt;AA22,$E$28*M22+$E$29*(AA22-M22),$E$28*AA22)</f>
        <v>190.41346283598884</v>
      </c>
      <c r="R54" s="97">
        <f t="shared" ref="R54:R63" si="46">IF(N22&lt;AB22,$E$28*N22+$E$29*(AB22-N22),$E$28*AB22)</f>
        <v>174.07172998867247</v>
      </c>
      <c r="S54" s="97">
        <f t="shared" ref="S54:S63" si="47">IF(M22&lt;AA22,$F$28*M22+$F$29*(AA22-M22),$F$28*AA22)</f>
        <v>179.84744387991134</v>
      </c>
      <c r="T54" s="97">
        <f t="shared" ref="T54:T63" si="48">IF(N22&lt;AB22,$F$28*N22+$F$29*(AB22-N22),$F$28*AB22)</f>
        <v>164.41251172025758</v>
      </c>
      <c r="U54" s="433"/>
      <c r="V54" s="433"/>
      <c r="W54" s="433"/>
      <c r="X54" s="433"/>
      <c r="Y54" s="433"/>
      <c r="Z54" s="433"/>
      <c r="AA54" s="433"/>
      <c r="AB54" s="433"/>
      <c r="AC54" s="433"/>
      <c r="AD54" s="588" t="s">
        <v>466</v>
      </c>
      <c r="AE54" s="588"/>
      <c r="AF54" s="588"/>
      <c r="AG54" s="588"/>
      <c r="AH54" s="433"/>
      <c r="AI54" s="433"/>
      <c r="AJ54" s="433"/>
      <c r="AK54" s="433"/>
    </row>
    <row r="55" spans="1:37" ht="15.75">
      <c r="A55" s="433"/>
      <c r="B55" s="433" t="s">
        <v>200</v>
      </c>
      <c r="C55" s="97">
        <f t="shared" si="33"/>
        <v>90.149311999999995</v>
      </c>
      <c r="D55" s="97">
        <f t="shared" si="34"/>
        <v>108.3646825</v>
      </c>
      <c r="E55" s="97">
        <f t="shared" si="35"/>
        <v>91.64795534877662</v>
      </c>
      <c r="F55" s="97">
        <f t="shared" si="36"/>
        <v>110.16572068894324</v>
      </c>
      <c r="G55" s="97">
        <f t="shared" si="37"/>
        <v>89.188505601628179</v>
      </c>
      <c r="H55" s="97">
        <f t="shared" si="38"/>
        <v>107.20933117799642</v>
      </c>
      <c r="I55" s="97">
        <f t="shared" si="39"/>
        <v>84.239446712537287</v>
      </c>
      <c r="J55" s="97">
        <f t="shared" si="40"/>
        <v>101.26029895819582</v>
      </c>
      <c r="K55" s="433"/>
      <c r="L55" s="433" t="s">
        <v>200</v>
      </c>
      <c r="M55" s="97">
        <f t="shared" si="41"/>
        <v>126.84016625000001</v>
      </c>
      <c r="N55" s="97">
        <f t="shared" si="42"/>
        <v>148.00084375</v>
      </c>
      <c r="O55" s="97">
        <f t="shared" si="43"/>
        <v>128.94592720165147</v>
      </c>
      <c r="P55" s="97">
        <f t="shared" si="44"/>
        <v>150.46320683665417</v>
      </c>
      <c r="Q55" s="97">
        <f t="shared" si="45"/>
        <v>125.48555509793107</v>
      </c>
      <c r="R55" s="97">
        <f t="shared" si="46"/>
        <v>146.42540048733343</v>
      </c>
      <c r="S55" s="97">
        <f t="shared" si="47"/>
        <v>118.52237752565674</v>
      </c>
      <c r="T55" s="97">
        <f t="shared" si="48"/>
        <v>138.30027354432406</v>
      </c>
      <c r="U55" s="433"/>
      <c r="V55" s="433"/>
      <c r="W55" s="433"/>
      <c r="X55" s="433"/>
      <c r="Y55" s="433"/>
      <c r="Z55" s="433"/>
      <c r="AA55" s="433"/>
      <c r="AB55" s="433"/>
      <c r="AC55" s="433"/>
      <c r="AD55" s="135">
        <f>SUMIFS([19]OUT_RES_PROP_BD_PR_PRR!$V:$V,[19]OUT_RES_PROP_BD_PR_PRR!$G:$G,"ELTOUC",[19]OUT_RES_PROP_BD_PR_PRR!$J:$J,"CIA",[19]OUT_RES_PROP_BD_PR_PRR!$L:$L,"Energy",[19]OUT_RES_PROP_BD_PR_PRR!$M:$M,$X50,[19]OUT_RES_PROP_BD_PR_PRR!$N:$N,"Baseline Credit")+SUMIFS([19]OUT_RES_PROP_BD_PR_PRR!$V:$V,[19]OUT_RES_PROP_BD_PR_PRR!$G:$G,"ELTOUC",[19]OUT_RES_PROP_BD_PR_PRR!$J:$J,"Generation",[19]OUT_RES_PROP_BD_PR_PRR!$L:$L,"Energy",[19]OUT_RES_PROP_BD_PR_PRR!$M:$M,$X50,[19]OUT_RES_PROP_BD_PR_PRR!$N:$N,"Min Bill KWH")</f>
        <v>212945078.04112801</v>
      </c>
      <c r="AE55" s="135">
        <f>SUMIFS([68]OUT_RES_PROP_BD_PR_PRR!$V:$V,[68]OUT_RES_PROP_BD_PR_PRR!$G:$G,"ELTOUC",[68]OUT_RES_PROP_BD_PR_PRR!$J:$J,"CIA",[68]OUT_RES_PROP_BD_PR_PRR!$L:$L,"Energy",[68]OUT_RES_PROP_BD_PR_PRR!$M:$M,$X50,[68]OUT_RES_PROP_BD_PR_PRR!$N:$N,"Baseline Credit")+SUMIFS([68]OUT_RES_PROP_BD_PR_PRR!$V:$V,[68]OUT_RES_PROP_BD_PR_PRR!$G:$G,"ELTOUC",[68]OUT_RES_PROP_BD_PR_PRR!$J:$J,"Generation",[68]OUT_RES_PROP_BD_PR_PRR!$L:$L,"Energy",[68]OUT_RES_PROP_BD_PR_PRR!$M:$M,$X50,[68]OUT_RES_PROP_BD_PR_PRR!$N:$N,"Min Bill KWH")</f>
        <v>251517551.24175698</v>
      </c>
      <c r="AF55" s="135">
        <f t="shared" ref="AF55:AG58" si="49">AE55</f>
        <v>251517551.24175698</v>
      </c>
      <c r="AG55" s="135">
        <f t="shared" si="49"/>
        <v>251517551.24175698</v>
      </c>
      <c r="AH55" s="433"/>
      <c r="AI55" s="433"/>
      <c r="AJ55" s="433"/>
      <c r="AK55" s="433"/>
    </row>
    <row r="56" spans="1:37" ht="15.75">
      <c r="A56" s="433"/>
      <c r="B56" s="433" t="s">
        <v>201</v>
      </c>
      <c r="C56" s="97">
        <f t="shared" si="33"/>
        <v>255.31155924999999</v>
      </c>
      <c r="D56" s="97">
        <f t="shared" si="34"/>
        <v>118.78918975000001</v>
      </c>
      <c r="E56" s="97">
        <f t="shared" si="35"/>
        <v>259.55047853851477</v>
      </c>
      <c r="F56" s="97">
        <f t="shared" si="36"/>
        <v>120.76259707251155</v>
      </c>
      <c r="G56" s="97">
        <f t="shared" si="37"/>
        <v>252.58522376131342</v>
      </c>
      <c r="H56" s="97">
        <f t="shared" si="38"/>
        <v>117.52183149618557</v>
      </c>
      <c r="I56" s="97">
        <f t="shared" si="39"/>
        <v>238.56930165928281</v>
      </c>
      <c r="J56" s="97">
        <f t="shared" si="40"/>
        <v>111.0005599387684</v>
      </c>
      <c r="K56" s="433"/>
      <c r="L56" s="433" t="s">
        <v>201</v>
      </c>
      <c r="M56" s="97">
        <f t="shared" si="41"/>
        <v>247.24264725</v>
      </c>
      <c r="N56" s="97">
        <f t="shared" si="42"/>
        <v>149.96396375</v>
      </c>
      <c r="O56" s="97">
        <f t="shared" si="43"/>
        <v>251.3490764201056</v>
      </c>
      <c r="P56" s="97">
        <f t="shared" si="44"/>
        <v>152.45898823303673</v>
      </c>
      <c r="Q56" s="97">
        <f t="shared" si="45"/>
        <v>244.60391314728773</v>
      </c>
      <c r="R56" s="97">
        <f t="shared" si="46"/>
        <v>148.36762341607735</v>
      </c>
      <c r="S56" s="97">
        <f t="shared" si="47"/>
        <v>231.03087296120009</v>
      </c>
      <c r="T56" s="97">
        <f t="shared" si="48"/>
        <v>140.13472276853892</v>
      </c>
      <c r="U56" s="433"/>
      <c r="V56" s="433"/>
      <c r="W56" s="433"/>
      <c r="X56" s="433"/>
      <c r="Y56" s="433"/>
      <c r="Z56" s="433"/>
      <c r="AA56" s="433"/>
      <c r="AB56" s="433"/>
      <c r="AC56" s="433"/>
      <c r="AD56" s="135">
        <f>SUMIFS([19]OUT_RES_PROP_BD_PR_PRR!$V:$V,[19]OUT_RES_PROP_BD_PR_PRR!$G:$G,"ELTOUC",[19]OUT_RES_PROP_BD_PR_PRR!$J:$J,"CIA",[19]OUT_RES_PROP_BD_PR_PRR!$L:$L,"Energy",[19]OUT_RES_PROP_BD_PR_PRR!$M:$M,$X51,[19]OUT_RES_PROP_BD_PR_PRR!$N:$N,"Baseline Credit")+SUMIFS([19]OUT_RES_PROP_BD_PR_PRR!$V:$V,[19]OUT_RES_PROP_BD_PR_PRR!$G:$G,"ELTOUC",[19]OUT_RES_PROP_BD_PR_PRR!$J:$J,"Generation",[19]OUT_RES_PROP_BD_PR_PRR!$L:$L,"Energy",[19]OUT_RES_PROP_BD_PR_PRR!$M:$M,$X51,[19]OUT_RES_PROP_BD_PR_PRR!$N:$N,"Min Bill KWH")</f>
        <v>313193956.021586</v>
      </c>
      <c r="AE56" s="135">
        <f>SUMIFS([68]OUT_RES_PROP_BD_PR_PRR!$V:$V,[68]OUT_RES_PROP_BD_PR_PRR!$G:$G,"ELTOUC",[68]OUT_RES_PROP_BD_PR_PRR!$J:$J,"CIA",[68]OUT_RES_PROP_BD_PR_PRR!$L:$L,"Energy",[68]OUT_RES_PROP_BD_PR_PRR!$M:$M,$X51,[68]OUT_RES_PROP_BD_PR_PRR!$N:$N,"Baseline Credit")+SUMIFS([68]OUT_RES_PROP_BD_PR_PRR!$V:$V,[68]OUT_RES_PROP_BD_PR_PRR!$G:$G,"ELTOUC",[68]OUT_RES_PROP_BD_PR_PRR!$J:$J,"Generation",[68]OUT_RES_PROP_BD_PR_PRR!$L:$L,"Energy",[68]OUT_RES_PROP_BD_PR_PRR!$M:$M,$X51,[68]OUT_RES_PROP_BD_PR_PRR!$N:$N,"Min Bill KWH")</f>
        <v>461080071.56885397</v>
      </c>
      <c r="AF56" s="135">
        <f t="shared" si="49"/>
        <v>461080071.56885397</v>
      </c>
      <c r="AG56" s="135">
        <f t="shared" si="49"/>
        <v>461080071.56885397</v>
      </c>
      <c r="AH56" s="433"/>
      <c r="AI56" s="433"/>
      <c r="AJ56" s="433"/>
      <c r="AK56" s="433"/>
    </row>
    <row r="57" spans="1:37" ht="15.75">
      <c r="A57" s="433"/>
      <c r="B57" s="433" t="s">
        <v>202</v>
      </c>
      <c r="C57" s="97">
        <f t="shared" si="33"/>
        <v>216.68095499999998</v>
      </c>
      <c r="D57" s="97">
        <f t="shared" si="34"/>
        <v>118.48987675000001</v>
      </c>
      <c r="E57" s="97">
        <f t="shared" si="35"/>
        <v>220.2784814688489</v>
      </c>
      <c r="F57" s="97">
        <f t="shared" si="36"/>
        <v>120.4582186262557</v>
      </c>
      <c r="G57" s="97">
        <f t="shared" si="37"/>
        <v>214.36712367053187</v>
      </c>
      <c r="H57" s="97">
        <f t="shared" si="38"/>
        <v>117.22562130081792</v>
      </c>
      <c r="I57" s="97">
        <f t="shared" si="39"/>
        <v>202.47191910606472</v>
      </c>
      <c r="J57" s="97">
        <f t="shared" si="40"/>
        <v>110.72078640965651</v>
      </c>
      <c r="K57" s="433"/>
      <c r="L57" s="433" t="s">
        <v>202</v>
      </c>
      <c r="M57" s="97">
        <f t="shared" si="41"/>
        <v>203.751487</v>
      </c>
      <c r="N57" s="97">
        <f t="shared" si="42"/>
        <v>136.95829375</v>
      </c>
      <c r="O57" s="97">
        <f t="shared" si="43"/>
        <v>207.13632556581996</v>
      </c>
      <c r="P57" s="97">
        <f t="shared" si="44"/>
        <v>139.23693648200225</v>
      </c>
      <c r="Q57" s="97">
        <f t="shared" si="45"/>
        <v>201.57764854351899</v>
      </c>
      <c r="R57" s="97">
        <f t="shared" si="46"/>
        <v>135.50039651314898</v>
      </c>
      <c r="S57" s="97">
        <f t="shared" si="47"/>
        <v>190.3921303353506</v>
      </c>
      <c r="T57" s="97">
        <f t="shared" si="48"/>
        <v>127.98149665811543</v>
      </c>
      <c r="U57" s="433"/>
      <c r="V57" s="433"/>
      <c r="W57" s="433"/>
      <c r="X57" s="433"/>
      <c r="Y57" s="433"/>
      <c r="Z57" s="433"/>
      <c r="AA57" s="433"/>
      <c r="AB57" s="433"/>
      <c r="AC57" s="433"/>
      <c r="AD57" s="135">
        <f>SUMIFS([19]OUT_RES_PROP_BD_PR_PRR!$V:$V,[19]OUT_RES_PROP_BD_PR_PRR!$G:$G,"ELTOUC",[19]OUT_RES_PROP_BD_PR_PRR!$J:$J,"CIA",[19]OUT_RES_PROP_BD_PR_PRR!$L:$L,"Energy",[19]OUT_RES_PROP_BD_PR_PRR!$M:$M,$X50,[19]OUT_RES_PROP_BD_PR_PRR!$N:$N,"Peak")+SUMIFS([19]OUT_RES_PROP_BD_PR_PRR!$V:$V,[19]OUT_RES_PROP_BD_PR_PRR!$G:$G,"ELTOUC",[19]OUT_RES_PROP_BD_PR_PRR!$J:$J,"CIA",[19]OUT_RES_PROP_BD_PR_PRR!$L:$L,"Energy",[19]OUT_RES_PROP_BD_PR_PRR!$M:$M,X50,[19]OUT_RES_PROP_BD_PR_PRR!$N:$N,"Off Peak")-AD55+SUMIFS([19]OUT_RES_PROP_BD_PR_PRR!$V:$V,[19]OUT_RES_PROP_BD_PR_PRR!$G:$G,"ELTOUC",[19]OUT_RES_PROP_BD_PR_PRR!$J:$J,"Generation",[19]OUT_RES_PROP_BD_PR_PRR!$L:$L,"Energy",[19]OUT_RES_PROP_BD_PR_PRR!$M:$M,$X50,[19]OUT_RES_PROP_BD_PR_PRR!$N:$N,"Min Bill KWH")</f>
        <v>157827392.88905492</v>
      </c>
      <c r="AE57" s="135">
        <f>SUMIFS([68]OUT_RES_PROP_BD_PR_PRR!$V:$V,[68]OUT_RES_PROP_BD_PR_PRR!$G:$G,"ELTOUC",[68]OUT_RES_PROP_BD_PR_PRR!$J:$J,"CIA",[68]OUT_RES_PROP_BD_PR_PRR!$L:$L,"Energy",[68]OUT_RES_PROP_BD_PR_PRR!$M:$M,$X50,[68]OUT_RES_PROP_BD_PR_PRR!$N:$N,"Peak")+SUMIFS([68]OUT_RES_PROP_BD_PR_PRR!$V:$V,[68]OUT_RES_PROP_BD_PR_PRR!$G:$G,"ELTOUC",[68]OUT_RES_PROP_BD_PR_PRR!$J:$J,"CIA",[68]OUT_RES_PROP_BD_PR_PRR!$L:$L,"Energy",[68]OUT_RES_PROP_BD_PR_PRR!$M:$M,X50,[68]OUT_RES_PROP_BD_PR_PRR!$N:$N,"Off Peak")-AE55+SUMIFS([68]OUT_RES_PROP_BD_PR_PRR!$V:$V,[68]OUT_RES_PROP_BD_PR_PRR!$G:$G,"ELTOUC",[68]OUT_RES_PROP_BD_PR_PRR!$J:$J,"Generation",[68]OUT_RES_PROP_BD_PR_PRR!$L:$L,"Energy",[68]OUT_RES_PROP_BD_PR_PRR!$M:$M,$X50,[68]OUT_RES_PROP_BD_PR_PRR!$N:$N,"Min Bill KWH")</f>
        <v>226366656.23129103</v>
      </c>
      <c r="AF57" s="135">
        <f t="shared" si="49"/>
        <v>226366656.23129103</v>
      </c>
      <c r="AG57" s="135">
        <f t="shared" si="49"/>
        <v>226366656.23129103</v>
      </c>
      <c r="AH57" s="433"/>
      <c r="AI57" s="433"/>
      <c r="AJ57" s="433"/>
      <c r="AK57" s="433"/>
    </row>
    <row r="58" spans="1:37" ht="15.75">
      <c r="A58" s="433"/>
      <c r="B58" s="433" t="s">
        <v>203</v>
      </c>
      <c r="C58" s="97">
        <f t="shared" si="33"/>
        <v>69.841691249999997</v>
      </c>
      <c r="D58" s="97">
        <f t="shared" si="34"/>
        <v>79.314549999999997</v>
      </c>
      <c r="E58" s="97">
        <f t="shared" si="35"/>
        <v>71.002155554892752</v>
      </c>
      <c r="F58" s="97">
        <f t="shared" si="36"/>
        <v>80.632475288161274</v>
      </c>
      <c r="G58" s="97">
        <f t="shared" si="37"/>
        <v>69.096753160895901</v>
      </c>
      <c r="H58" s="97">
        <f t="shared" si="38"/>
        <v>78.468635187149488</v>
      </c>
      <c r="I58" s="97">
        <f t="shared" si="39"/>
        <v>65.262583072143926</v>
      </c>
      <c r="J58" s="97">
        <f t="shared" si="40"/>
        <v>74.114420550765857</v>
      </c>
      <c r="K58" s="433"/>
      <c r="L58" s="433" t="s">
        <v>203</v>
      </c>
      <c r="M58" s="97">
        <f t="shared" si="41"/>
        <v>69.572367749999998</v>
      </c>
      <c r="N58" s="97">
        <f t="shared" si="42"/>
        <v>82.941819999999993</v>
      </c>
      <c r="O58" s="97">
        <f t="shared" si="43"/>
        <v>70.728691747027767</v>
      </c>
      <c r="P58" s="97">
        <f t="shared" si="44"/>
        <v>84.321763997163288</v>
      </c>
      <c r="Q58" s="97">
        <f t="shared" si="45"/>
        <v>68.830627983669757</v>
      </c>
      <c r="R58" s="97">
        <f t="shared" si="46"/>
        <v>82.058918739429984</v>
      </c>
      <c r="S58" s="97">
        <f t="shared" si="47"/>
        <v>65.011225147324097</v>
      </c>
      <c r="T58" s="97">
        <f t="shared" si="48"/>
        <v>77.505479723078196</v>
      </c>
      <c r="U58" s="433"/>
      <c r="V58" s="433"/>
      <c r="W58" s="433"/>
      <c r="X58" s="433"/>
      <c r="Y58" s="433"/>
      <c r="Z58" s="433"/>
      <c r="AA58" s="433"/>
      <c r="AB58" s="433"/>
      <c r="AC58" s="433"/>
      <c r="AD58" s="135">
        <f>SUMIFS([19]OUT_RES_PROP_BD_PR_PRR!$V:$V,[19]OUT_RES_PROP_BD_PR_PRR!$G:$G,"ELTOUC",[19]OUT_RES_PROP_BD_PR_PRR!$J:$J,"CIA",[19]OUT_RES_PROP_BD_PR_PRR!$L:$L,"Energy",[19]OUT_RES_PROP_BD_PR_PRR!$M:$M,$X51,[19]OUT_RES_PROP_BD_PR_PRR!$N:$N,"Peak")+SUMIFS([19]OUT_RES_PROP_BD_PR_PRR!$V:$V,[19]OUT_RES_PROP_BD_PR_PRR!$G:$G,"ELTOUC",[19]OUT_RES_PROP_BD_PR_PRR!$J:$J,"CIA",[19]OUT_RES_PROP_BD_PR_PRR!$L:$L,"Energy",[19]OUT_RES_PROP_BD_PR_PRR!$M:$M,X51,[19]OUT_RES_PROP_BD_PR_PRR!$N:$N,"Off Peak")-AD56+SUMIFS([19]OUT_RES_PROP_BD_PR_PRR!$V:$V,[19]OUT_RES_PROP_BD_PR_PRR!$G:$G,"ELTOUC",[19]OUT_RES_PROP_BD_PR_PRR!$J:$J,"Generation",[19]OUT_RES_PROP_BD_PR_PRR!$L:$L,"Energy",[19]OUT_RES_PROP_BD_PR_PRR!$M:$M,$X51,[19]OUT_RES_PROP_BD_PR_PRR!$N:$N,"Min Bill KWH")</f>
        <v>284397834.65179217</v>
      </c>
      <c r="AE58" s="135">
        <f>SUMIFS([68]OUT_RES_PROP_BD_PR_PRR!$V:$V,[68]OUT_RES_PROP_BD_PR_PRR!$G:$G,"ELTOUC",[68]OUT_RES_PROP_BD_PR_PRR!$J:$J,"CIA",[68]OUT_RES_PROP_BD_PR_PRR!$L:$L,"Energy",[68]OUT_RES_PROP_BD_PR_PRR!$M:$M,$X51,[68]OUT_RES_PROP_BD_PR_PRR!$N:$N,"Peak")+SUMIFS([68]OUT_RES_PROP_BD_PR_PRR!$V:$V,[68]OUT_RES_PROP_BD_PR_PRR!$G:$G,"ELTOUC",[68]OUT_RES_PROP_BD_PR_PRR!$J:$J,"CIA",[68]OUT_RES_PROP_BD_PR_PRR!$L:$L,"Energy",[68]OUT_RES_PROP_BD_PR_PRR!$M:$M,X51,[68]OUT_RES_PROP_BD_PR_PRR!$N:$N,"Off Peak")-AE56+SUMIFS([68]OUT_RES_PROP_BD_PR_PRR!$V:$V,[68]OUT_RES_PROP_BD_PR_PRR!$G:$G,"ELTOUC",[68]OUT_RES_PROP_BD_PR_PRR!$J:$J,"Generation",[68]OUT_RES_PROP_BD_PR_PRR!$L:$L,"Energy",[68]OUT_RES_PROP_BD_PR_PRR!$M:$M,$X51,[68]OUT_RES_PROP_BD_PR_PRR!$N:$N,"Min Bill KWH")</f>
        <v>305641191.53497094</v>
      </c>
      <c r="AF58" s="135">
        <f t="shared" si="49"/>
        <v>305641191.53497094</v>
      </c>
      <c r="AG58" s="135">
        <f t="shared" si="49"/>
        <v>305641191.53497094</v>
      </c>
      <c r="AH58" s="433"/>
      <c r="AI58" s="433"/>
      <c r="AJ58" s="433"/>
      <c r="AK58" s="433"/>
    </row>
    <row r="59" spans="1:37">
      <c r="A59" s="433"/>
      <c r="B59" s="433" t="s">
        <v>204</v>
      </c>
      <c r="C59" s="97">
        <f t="shared" si="33"/>
        <v>76.653760250000005</v>
      </c>
      <c r="D59" s="97">
        <f t="shared" si="34"/>
        <v>92.390927750000003</v>
      </c>
      <c r="E59" s="97">
        <f t="shared" si="35"/>
        <v>77.927393236598675</v>
      </c>
      <c r="F59" s="97">
        <f t="shared" si="36"/>
        <v>93.925795056795323</v>
      </c>
      <c r="G59" s="97">
        <f t="shared" si="37"/>
        <v>75.836146281199504</v>
      </c>
      <c r="H59" s="97">
        <f t="shared" si="38"/>
        <v>91.405217570652468</v>
      </c>
      <c r="I59" s="97">
        <f t="shared" si="39"/>
        <v>71.628008121067396</v>
      </c>
      <c r="J59" s="97">
        <f t="shared" si="40"/>
        <v>86.333153614923773</v>
      </c>
      <c r="K59" s="433"/>
      <c r="L59" s="433" t="s">
        <v>204</v>
      </c>
      <c r="M59" s="97">
        <f t="shared" si="41"/>
        <v>105.13221850000001</v>
      </c>
      <c r="N59" s="97">
        <f t="shared" si="42"/>
        <v>137.26503124999999</v>
      </c>
      <c r="O59" s="97">
        <f t="shared" si="43"/>
        <v>106.87938705691052</v>
      </c>
      <c r="P59" s="97">
        <f t="shared" si="44"/>
        <v>139.54877732518702</v>
      </c>
      <c r="Q59" s="97">
        <f t="shared" si="45"/>
        <v>104.01118906523534</v>
      </c>
      <c r="R59" s="97">
        <f t="shared" si="46"/>
        <v>135.80386884576521</v>
      </c>
      <c r="S59" s="97">
        <f t="shared" si="47"/>
        <v>98.239621346549171</v>
      </c>
      <c r="T59" s="97">
        <f t="shared" si="48"/>
        <v>128.268129349399</v>
      </c>
      <c r="U59" s="433"/>
      <c r="V59" s="433"/>
      <c r="W59" s="433"/>
      <c r="X59" s="433"/>
      <c r="Y59" s="433"/>
      <c r="Z59" s="433"/>
      <c r="AA59" s="433"/>
      <c r="AB59" s="433"/>
      <c r="AC59" s="433"/>
      <c r="AD59" s="433"/>
      <c r="AE59" s="433"/>
      <c r="AF59" s="433"/>
      <c r="AG59" s="433"/>
      <c r="AH59" s="433"/>
      <c r="AI59" s="433"/>
      <c r="AJ59" s="433"/>
      <c r="AK59" s="433"/>
    </row>
    <row r="60" spans="1:37">
      <c r="A60" s="433"/>
      <c r="B60" s="433" t="s">
        <v>205</v>
      </c>
      <c r="C60" s="97">
        <f t="shared" si="33"/>
        <v>276.5827855</v>
      </c>
      <c r="D60" s="97">
        <f t="shared" si="34"/>
        <v>111.74366824999998</v>
      </c>
      <c r="E60" s="97">
        <f t="shared" si="35"/>
        <v>281.17488297554462</v>
      </c>
      <c r="F60" s="97">
        <f t="shared" si="36"/>
        <v>113.60003956147911</v>
      </c>
      <c r="G60" s="97">
        <f t="shared" si="37"/>
        <v>273.62931916883474</v>
      </c>
      <c r="H60" s="97">
        <f t="shared" si="38"/>
        <v>110.55148722321616</v>
      </c>
      <c r="I60" s="97">
        <f t="shared" si="39"/>
        <v>258.4456628757564</v>
      </c>
      <c r="J60" s="97">
        <f t="shared" si="40"/>
        <v>104.41699918741384</v>
      </c>
      <c r="K60" s="433"/>
      <c r="L60" s="433" t="s">
        <v>205</v>
      </c>
      <c r="M60" s="97">
        <f t="shared" si="41"/>
        <v>275.92456849999996</v>
      </c>
      <c r="N60" s="97">
        <f t="shared" si="42"/>
        <v>118.8301075</v>
      </c>
      <c r="O60" s="97">
        <f t="shared" si="43"/>
        <v>280.5074754313531</v>
      </c>
      <c r="P60" s="97">
        <f t="shared" si="44"/>
        <v>120.80714264978202</v>
      </c>
      <c r="Q60" s="97">
        <f t="shared" si="45"/>
        <v>272.97982206584788</v>
      </c>
      <c r="R60" s="97">
        <f t="shared" si="46"/>
        <v>117.56518165552949</v>
      </c>
      <c r="S60" s="97">
        <f t="shared" si="47"/>
        <v>257.83220628482093</v>
      </c>
      <c r="T60" s="97">
        <f t="shared" si="48"/>
        <v>111.04150460325626</v>
      </c>
      <c r="U60" s="433"/>
      <c r="V60" s="433"/>
      <c r="W60" s="433"/>
      <c r="X60" s="433"/>
      <c r="Y60" s="433"/>
      <c r="Z60" s="433"/>
      <c r="AA60" s="433"/>
      <c r="AB60" s="433"/>
      <c r="AC60" s="433"/>
      <c r="AD60" s="433"/>
      <c r="AE60" s="433"/>
      <c r="AF60" s="433"/>
      <c r="AG60" s="433"/>
      <c r="AH60" s="433"/>
      <c r="AI60" s="433"/>
      <c r="AJ60" s="433"/>
      <c r="AK60" s="433"/>
    </row>
    <row r="61" spans="1:37">
      <c r="B61" s="50" t="s">
        <v>206</v>
      </c>
      <c r="C61" s="32">
        <f t="shared" si="33"/>
        <v>116.762897</v>
      </c>
      <c r="D61" s="32">
        <f t="shared" si="34"/>
        <v>99.3377555</v>
      </c>
      <c r="E61" s="32">
        <f t="shared" si="35"/>
        <v>118.70241589199915</v>
      </c>
      <c r="F61" s="32">
        <f t="shared" si="36"/>
        <v>100.98855929870922</v>
      </c>
      <c r="G61" s="32">
        <f t="shared" si="37"/>
        <v>115.51693700553119</v>
      </c>
      <c r="H61" s="32">
        <f t="shared" si="38"/>
        <v>98.278446610577006</v>
      </c>
      <c r="I61" s="32">
        <f t="shared" si="39"/>
        <v>109.10691678968243</v>
      </c>
      <c r="J61" s="32">
        <f t="shared" si="40"/>
        <v>92.824988045225268</v>
      </c>
      <c r="L61" s="50" t="s">
        <v>206</v>
      </c>
      <c r="M61" s="97">
        <f t="shared" si="41"/>
        <v>111.66575374999999</v>
      </c>
      <c r="N61" s="97">
        <f t="shared" si="42"/>
        <v>107.6648625</v>
      </c>
      <c r="O61" s="97">
        <f t="shared" si="43"/>
        <v>113.5201382954281</v>
      </c>
      <c r="P61" s="97">
        <f t="shared" si="44"/>
        <v>109.45613595785619</v>
      </c>
      <c r="Q61" s="97">
        <f t="shared" si="45"/>
        <v>110.47373017465303</v>
      </c>
      <c r="R61" s="97">
        <f t="shared" si="46"/>
        <v>106.51878874829853</v>
      </c>
      <c r="S61" s="97">
        <f t="shared" si="47"/>
        <v>104.34355686763539</v>
      </c>
      <c r="T61" s="97">
        <f t="shared" si="48"/>
        <v>100.6080746405342</v>
      </c>
    </row>
    <row r="62" spans="1:37">
      <c r="B62" s="50" t="s">
        <v>207</v>
      </c>
      <c r="C62" s="32">
        <f t="shared" si="33"/>
        <v>141.42810374999999</v>
      </c>
      <c r="D62" s="32">
        <f t="shared" si="34"/>
        <v>138.43516775000001</v>
      </c>
      <c r="E62" s="32">
        <f t="shared" si="35"/>
        <v>143.77659652076028</v>
      </c>
      <c r="F62" s="32">
        <f t="shared" si="36"/>
        <v>140.73440137075264</v>
      </c>
      <c r="G62" s="32">
        <f t="shared" si="37"/>
        <v>139.91823096734299</v>
      </c>
      <c r="H62" s="32">
        <f t="shared" si="38"/>
        <v>136.95767567568231</v>
      </c>
      <c r="I62" s="32">
        <f t="shared" si="39"/>
        <v>132.15418603752011</v>
      </c>
      <c r="J62" s="32">
        <f t="shared" si="40"/>
        <v>129.35791158433744</v>
      </c>
      <c r="L62" s="50" t="s">
        <v>207</v>
      </c>
      <c r="M62" s="97">
        <f t="shared" si="41"/>
        <v>163.71095750000001</v>
      </c>
      <c r="N62" s="97">
        <f t="shared" si="42"/>
        <v>164.59534249999999</v>
      </c>
      <c r="O62" s="97">
        <f t="shared" si="43"/>
        <v>166.42938688487166</v>
      </c>
      <c r="P62" s="97">
        <f t="shared" si="44"/>
        <v>167.33379645295051</v>
      </c>
      <c r="Q62" s="97">
        <f t="shared" si="45"/>
        <v>161.96311470308282</v>
      </c>
      <c r="R62" s="97">
        <f t="shared" si="46"/>
        <v>162.84325368187177</v>
      </c>
      <c r="S62" s="97">
        <f t="shared" si="47"/>
        <v>152.97580196452844</v>
      </c>
      <c r="T62" s="97">
        <f t="shared" si="48"/>
        <v>153.80710214276539</v>
      </c>
    </row>
    <row r="63" spans="1:37">
      <c r="B63" s="50" t="s">
        <v>208</v>
      </c>
      <c r="C63" s="32">
        <f t="shared" si="33"/>
        <v>57.660214750000002</v>
      </c>
      <c r="D63" s="32">
        <f t="shared" si="34"/>
        <v>58.908429499999997</v>
      </c>
      <c r="E63" s="32">
        <f t="shared" si="35"/>
        <v>58.618561798677014</v>
      </c>
      <c r="F63" s="32">
        <f t="shared" si="36"/>
        <v>59.888471537709869</v>
      </c>
      <c r="G63" s="32">
        <f t="shared" si="37"/>
        <v>57.045483529278556</v>
      </c>
      <c r="H63" s="32">
        <f t="shared" si="38"/>
        <v>58.281314175388061</v>
      </c>
      <c r="I63" s="32">
        <f t="shared" si="39"/>
        <v>53.880036867305215</v>
      </c>
      <c r="J63" s="32">
        <f t="shared" si="40"/>
        <v>55.047291427255615</v>
      </c>
      <c r="L63" s="50" t="s">
        <v>208</v>
      </c>
      <c r="M63" s="97">
        <f t="shared" si="41"/>
        <v>94.964786750000002</v>
      </c>
      <c r="N63" s="97">
        <f t="shared" si="42"/>
        <v>110.76291125</v>
      </c>
      <c r="O63" s="97">
        <f t="shared" si="43"/>
        <v>96.541542519534545</v>
      </c>
      <c r="P63" s="97">
        <f t="shared" si="44"/>
        <v>112.60572847402243</v>
      </c>
      <c r="Q63" s="97">
        <f t="shared" si="45"/>
        <v>93.950769256395304</v>
      </c>
      <c r="R63" s="97">
        <f t="shared" si="46"/>
        <v>109.58385930772251</v>
      </c>
      <c r="S63" s="97">
        <f t="shared" si="47"/>
        <v>88.73745295976255</v>
      </c>
      <c r="T63" s="97">
        <f t="shared" si="48"/>
        <v>103.50306482249827</v>
      </c>
    </row>
    <row r="64" spans="1:37">
      <c r="B64" s="50" t="s">
        <v>198</v>
      </c>
      <c r="C64" s="98">
        <f>SUMPRODUCT(C54:C63,$V$22:$V$31)</f>
        <v>237.23970278831496</v>
      </c>
      <c r="D64" s="98">
        <f t="shared" ref="D64:J64" si="50">SUMPRODUCT(D54:D63,$V$22:$V$31)</f>
        <v>116.14651125726594</v>
      </c>
      <c r="E64" s="98">
        <f t="shared" si="50"/>
        <v>241.17864583397329</v>
      </c>
      <c r="F64" s="98">
        <f t="shared" si="50"/>
        <v>118.07599560253338</v>
      </c>
      <c r="G64" s="98">
        <f t="shared" si="50"/>
        <v>234.70641459589925</v>
      </c>
      <c r="H64" s="98">
        <f t="shared" si="50"/>
        <v>114.90732722991348</v>
      </c>
      <c r="I64" s="98">
        <f t="shared" si="50"/>
        <v>221.68258535190654</v>
      </c>
      <c r="J64" s="98">
        <f t="shared" si="50"/>
        <v>108.53113418336805</v>
      </c>
      <c r="L64" s="50" t="s">
        <v>198</v>
      </c>
      <c r="M64" s="147">
        <f>SUMPRODUCT(M54:M63,$AD$22:$AD$31)</f>
        <v>216.87334730134762</v>
      </c>
      <c r="N64" s="147">
        <f t="shared" ref="N64:T64" si="51">SUMPRODUCT(N54:N63,$AD$22:$AD$31)</f>
        <v>144.33129876189452</v>
      </c>
      <c r="O64" s="147">
        <f t="shared" si="51"/>
        <v>220.47554364068387</v>
      </c>
      <c r="P64" s="147">
        <f t="shared" si="51"/>
        <v>146.73260981739412</v>
      </c>
      <c r="Q64" s="147">
        <f t="shared" si="51"/>
        <v>214.5588975137091</v>
      </c>
      <c r="R64" s="147">
        <f t="shared" si="51"/>
        <v>142.79491716794607</v>
      </c>
      <c r="S64" s="147">
        <f t="shared" si="51"/>
        <v>202.65305144295286</v>
      </c>
      <c r="T64" s="147">
        <f t="shared" si="51"/>
        <v>134.87124528489437</v>
      </c>
    </row>
    <row r="65" spans="2:31" ht="15.75">
      <c r="B65" s="27"/>
      <c r="C65" s="32"/>
      <c r="D65" s="32"/>
      <c r="E65" s="33"/>
      <c r="F65" s="32"/>
      <c r="G65" s="204"/>
      <c r="H65" s="205"/>
      <c r="I65" s="205"/>
      <c r="J65" s="205"/>
      <c r="AE65" s="135"/>
    </row>
    <row r="66" spans="2:31">
      <c r="B66" s="27"/>
      <c r="C66" s="32"/>
      <c r="D66" s="32"/>
      <c r="E66" s="33"/>
      <c r="G66" s="144"/>
      <c r="H66" s="205"/>
      <c r="I66" s="205"/>
    </row>
    <row r="67" spans="2:31">
      <c r="B67" s="27"/>
      <c r="C67" s="387" t="s">
        <v>221</v>
      </c>
      <c r="D67" s="387"/>
      <c r="E67" s="387"/>
      <c r="F67" s="387"/>
      <c r="G67" s="387"/>
      <c r="H67" s="387"/>
      <c r="I67" s="387"/>
      <c r="J67" s="387"/>
      <c r="L67" s="27"/>
      <c r="M67" s="387" t="s">
        <v>223</v>
      </c>
      <c r="N67" s="387"/>
      <c r="O67" s="387"/>
      <c r="P67" s="387"/>
      <c r="Q67" s="387"/>
      <c r="R67" s="387"/>
      <c r="S67" s="387"/>
      <c r="T67" s="387"/>
    </row>
    <row r="68" spans="2:31">
      <c r="B68" s="27"/>
      <c r="C68" s="388">
        <f>$C$27</f>
        <v>45658</v>
      </c>
      <c r="D68" s="389"/>
      <c r="E68" s="388">
        <f>$D$27</f>
        <v>45717</v>
      </c>
      <c r="F68" s="389"/>
      <c r="G68" s="390" t="str">
        <f>$E$21</f>
        <v>Authorized</v>
      </c>
      <c r="H68" s="390"/>
      <c r="I68" s="391" t="str">
        <f>$F$21</f>
        <v>w/Pending</v>
      </c>
      <c r="J68" s="390"/>
      <c r="L68" s="27"/>
      <c r="M68" s="392">
        <f>$C$27</f>
        <v>45658</v>
      </c>
      <c r="N68" s="393"/>
      <c r="O68" s="392">
        <f>$D$27</f>
        <v>45717</v>
      </c>
      <c r="P68" s="393"/>
      <c r="Q68" s="394" t="str">
        <f>$E$21</f>
        <v>Authorized</v>
      </c>
      <c r="R68" s="394"/>
      <c r="S68" s="395" t="str">
        <f>$F$21</f>
        <v>w/Pending</v>
      </c>
      <c r="T68" s="394"/>
    </row>
    <row r="69" spans="2:31">
      <c r="B69" s="27"/>
      <c r="C69" s="97" t="s">
        <v>147</v>
      </c>
      <c r="D69" s="97" t="s">
        <v>148</v>
      </c>
      <c r="E69" s="97" t="s">
        <v>147</v>
      </c>
      <c r="F69" s="97" t="s">
        <v>148</v>
      </c>
      <c r="G69" s="97" t="s">
        <v>147</v>
      </c>
      <c r="H69" s="97" t="s">
        <v>148</v>
      </c>
      <c r="I69" s="97" t="s">
        <v>147</v>
      </c>
      <c r="J69" s="97" t="s">
        <v>148</v>
      </c>
      <c r="L69" s="27"/>
      <c r="M69" s="97" t="s">
        <v>147</v>
      </c>
      <c r="N69" s="97" t="s">
        <v>148</v>
      </c>
      <c r="O69" s="97" t="s">
        <v>147</v>
      </c>
      <c r="P69" s="97" t="s">
        <v>148</v>
      </c>
      <c r="Q69" s="97" t="s">
        <v>147</v>
      </c>
      <c r="R69" s="97" t="s">
        <v>148</v>
      </c>
      <c r="S69" s="97" t="s">
        <v>147</v>
      </c>
      <c r="T69" s="97" t="s">
        <v>148</v>
      </c>
    </row>
    <row r="70" spans="2:31" ht="15" customHeight="1">
      <c r="B70" s="50" t="s">
        <v>199</v>
      </c>
      <c r="C70" s="97">
        <f t="shared" ref="C70:C79" si="52">C$22*I22</f>
        <v>164.863805625</v>
      </c>
      <c r="D70" s="97">
        <f t="shared" ref="D70:D79" si="53">C$22*J22</f>
        <v>134.33347125</v>
      </c>
      <c r="E70" s="97">
        <f t="shared" ref="E70:E79" si="54">D$22*I22</f>
        <v>167.36387497654212</v>
      </c>
      <c r="F70" s="97">
        <f t="shared" ref="F70:F79" si="55">D$22*J22</f>
        <v>136.370564795701</v>
      </c>
      <c r="G70" s="97">
        <f t="shared" ref="G70:G79" si="56">E$22*I22</f>
        <v>162.87252502305589</v>
      </c>
      <c r="H70" s="97">
        <f t="shared" ref="H70:H79" si="57">E$22*J22</f>
        <v>132.71094631508257</v>
      </c>
      <c r="I70" s="97">
        <f t="shared" ref="I70:I79" si="58">F$22*I22</f>
        <v>153.83474922093146</v>
      </c>
      <c r="J70" s="97">
        <f t="shared" ref="J70:J79" si="59">F$22*J22</f>
        <v>125.34683269853674</v>
      </c>
      <c r="L70" s="50" t="s">
        <v>199</v>
      </c>
      <c r="M70" s="97">
        <f t="shared" ref="M70:M79" si="60">C$22*M22</f>
        <v>185.62443300000001</v>
      </c>
      <c r="N70" s="97">
        <f t="shared" ref="N70:N79" si="61">C$22*N22</f>
        <v>317.51547750000003</v>
      </c>
      <c r="O70" s="97">
        <f t="shared" ref="O70:O79" si="62">D$22*M22</f>
        <v>188.43932589951407</v>
      </c>
      <c r="P70" s="97">
        <f t="shared" ref="P70:P79" si="63">D$22*N22</f>
        <v>322.33042588074778</v>
      </c>
      <c r="Q70" s="97">
        <f t="shared" ref="Q70:Q79" si="64">E$22*M22</f>
        <v>183.38239854447772</v>
      </c>
      <c r="R70" s="97">
        <f t="shared" ref="R70:R79" si="65">E$22*N22</f>
        <v>313.6804185629224</v>
      </c>
      <c r="S70" s="97">
        <f t="shared" ref="S70:S79" si="66">F$22*M22</f>
        <v>173.20653245615986</v>
      </c>
      <c r="T70" s="97">
        <f t="shared" ref="T70:T79" si="67">F$22*N22</f>
        <v>296.27433183290503</v>
      </c>
      <c r="AE70" s="103"/>
    </row>
    <row r="71" spans="2:31" ht="15" customHeight="1">
      <c r="B71" s="50" t="s">
        <v>200</v>
      </c>
      <c r="C71" s="97">
        <f t="shared" si="52"/>
        <v>119.67891075000001</v>
      </c>
      <c r="D71" s="97">
        <f t="shared" si="53"/>
        <v>134.33347125</v>
      </c>
      <c r="E71" s="97">
        <f t="shared" si="54"/>
        <v>121.49377590889725</v>
      </c>
      <c r="F71" s="97">
        <f t="shared" si="55"/>
        <v>136.370564795701</v>
      </c>
      <c r="G71" s="97">
        <f t="shared" si="56"/>
        <v>118.23338853525539</v>
      </c>
      <c r="H71" s="97">
        <f t="shared" si="57"/>
        <v>132.71094631508257</v>
      </c>
      <c r="I71" s="97">
        <f t="shared" si="58"/>
        <v>111.67263276778729</v>
      </c>
      <c r="J71" s="97">
        <f t="shared" si="59"/>
        <v>125.34683269853674</v>
      </c>
      <c r="L71" s="50" t="s">
        <v>200</v>
      </c>
      <c r="M71" s="97">
        <f t="shared" si="60"/>
        <v>103.80313687500001</v>
      </c>
      <c r="N71" s="97">
        <f t="shared" si="61"/>
        <v>317.51547750000003</v>
      </c>
      <c r="O71" s="97">
        <f t="shared" si="62"/>
        <v>105.37725461485985</v>
      </c>
      <c r="P71" s="97">
        <f t="shared" si="63"/>
        <v>322.33042588074778</v>
      </c>
      <c r="Q71" s="97">
        <f t="shared" si="64"/>
        <v>102.54936760710925</v>
      </c>
      <c r="R71" s="97">
        <f t="shared" si="65"/>
        <v>313.6804185629224</v>
      </c>
      <c r="S71" s="97">
        <f t="shared" si="66"/>
        <v>96.858916176142031</v>
      </c>
      <c r="T71" s="97">
        <f t="shared" si="67"/>
        <v>296.27433183290503</v>
      </c>
    </row>
    <row r="72" spans="2:31">
      <c r="B72" s="50" t="s">
        <v>201</v>
      </c>
      <c r="C72" s="97">
        <f t="shared" si="52"/>
        <v>216.15476737500001</v>
      </c>
      <c r="D72" s="97">
        <f t="shared" si="53"/>
        <v>127.00619100000002</v>
      </c>
      <c r="E72" s="97">
        <f t="shared" si="54"/>
        <v>219.43263608035522</v>
      </c>
      <c r="F72" s="97">
        <f t="shared" si="55"/>
        <v>128.93217035229912</v>
      </c>
      <c r="G72" s="97">
        <f t="shared" si="56"/>
        <v>213.54397725245101</v>
      </c>
      <c r="H72" s="97">
        <f t="shared" si="57"/>
        <v>125.47216742516898</v>
      </c>
      <c r="I72" s="97">
        <f t="shared" si="58"/>
        <v>201.69444897855456</v>
      </c>
      <c r="J72" s="97">
        <f t="shared" si="59"/>
        <v>118.50973273316201</v>
      </c>
      <c r="L72" s="50" t="s">
        <v>201</v>
      </c>
      <c r="M72" s="97">
        <f t="shared" si="60"/>
        <v>243.021461625</v>
      </c>
      <c r="N72" s="97">
        <f t="shared" si="61"/>
        <v>326.06397112500002</v>
      </c>
      <c r="O72" s="97">
        <f t="shared" si="62"/>
        <v>246.70674903949541</v>
      </c>
      <c r="P72" s="97">
        <f t="shared" si="63"/>
        <v>331.0085527313833</v>
      </c>
      <c r="Q72" s="97">
        <f t="shared" si="64"/>
        <v>240.08616651546754</v>
      </c>
      <c r="R72" s="97">
        <f t="shared" si="65"/>
        <v>322.12566060115495</v>
      </c>
      <c r="S72" s="97">
        <f t="shared" si="66"/>
        <v>226.76381551826191</v>
      </c>
      <c r="T72" s="97">
        <f t="shared" si="67"/>
        <v>304.2509484591755</v>
      </c>
    </row>
    <row r="73" spans="2:31" s="34" customFormat="1" ht="14.25" customHeight="1">
      <c r="B73" s="50" t="s">
        <v>202</v>
      </c>
      <c r="C73" s="97">
        <f t="shared" si="52"/>
        <v>183.18200625</v>
      </c>
      <c r="D73" s="97">
        <f t="shared" si="53"/>
        <v>124.56376424999999</v>
      </c>
      <c r="E73" s="97">
        <f t="shared" si="54"/>
        <v>185.95986108504681</v>
      </c>
      <c r="F73" s="97">
        <f t="shared" si="55"/>
        <v>126.45270553783182</v>
      </c>
      <c r="G73" s="97">
        <f t="shared" si="56"/>
        <v>180.96947224783986</v>
      </c>
      <c r="H73" s="97">
        <f t="shared" si="57"/>
        <v>123.0592411285311</v>
      </c>
      <c r="I73" s="97">
        <f t="shared" si="58"/>
        <v>170.92749913436828</v>
      </c>
      <c r="J73" s="97">
        <f t="shared" si="59"/>
        <v>116.23069941137042</v>
      </c>
      <c r="L73" s="50" t="s">
        <v>202</v>
      </c>
      <c r="M73" s="97">
        <f t="shared" si="60"/>
        <v>217.37598075000002</v>
      </c>
      <c r="N73" s="97">
        <f t="shared" si="61"/>
        <v>289.42756987500002</v>
      </c>
      <c r="O73" s="97">
        <f t="shared" si="62"/>
        <v>220.67236848758887</v>
      </c>
      <c r="P73" s="97">
        <f t="shared" si="63"/>
        <v>293.81658051437392</v>
      </c>
      <c r="Q73" s="97">
        <f t="shared" si="64"/>
        <v>214.75044040076997</v>
      </c>
      <c r="R73" s="97">
        <f t="shared" si="65"/>
        <v>285.93176615158694</v>
      </c>
      <c r="S73" s="97">
        <f t="shared" si="66"/>
        <v>202.83396563945035</v>
      </c>
      <c r="T73" s="97">
        <f t="shared" si="67"/>
        <v>270.06544863230187</v>
      </c>
    </row>
    <row r="74" spans="2:31">
      <c r="B74" s="50" t="s">
        <v>203</v>
      </c>
      <c r="C74" s="97">
        <f t="shared" si="52"/>
        <v>79.378869375000008</v>
      </c>
      <c r="D74" s="97">
        <f t="shared" si="53"/>
        <v>91.591003125</v>
      </c>
      <c r="E74" s="97">
        <f t="shared" si="54"/>
        <v>80.582606470186946</v>
      </c>
      <c r="F74" s="97">
        <f t="shared" si="55"/>
        <v>92.979930542523405</v>
      </c>
      <c r="G74" s="97">
        <f t="shared" si="56"/>
        <v>78.420104640730599</v>
      </c>
      <c r="H74" s="97">
        <f t="shared" si="57"/>
        <v>90.48473612391993</v>
      </c>
      <c r="I74" s="97">
        <f t="shared" si="58"/>
        <v>74.068582958226258</v>
      </c>
      <c r="J74" s="97">
        <f t="shared" si="59"/>
        <v>85.463749567184138</v>
      </c>
      <c r="L74" s="50" t="s">
        <v>203</v>
      </c>
      <c r="M74" s="97">
        <f t="shared" si="60"/>
        <v>86.706149624999995</v>
      </c>
      <c r="N74" s="97">
        <f t="shared" si="61"/>
        <v>157.53652537500002</v>
      </c>
      <c r="O74" s="97">
        <f t="shared" si="62"/>
        <v>88.021000913588821</v>
      </c>
      <c r="P74" s="97">
        <f t="shared" si="63"/>
        <v>159.92548053314025</v>
      </c>
      <c r="Q74" s="97">
        <f t="shared" si="64"/>
        <v>85.658883530644189</v>
      </c>
      <c r="R74" s="97">
        <f t="shared" si="65"/>
        <v>155.6337461331423</v>
      </c>
      <c r="S74" s="97">
        <f t="shared" si="66"/>
        <v>80.905682923600978</v>
      </c>
      <c r="T74" s="97">
        <f t="shared" si="67"/>
        <v>146.99764925555672</v>
      </c>
    </row>
    <row r="75" spans="2:31" ht="15.75">
      <c r="B75" s="50" t="s">
        <v>204</v>
      </c>
      <c r="C75" s="97">
        <f t="shared" si="52"/>
        <v>86.706149624999995</v>
      </c>
      <c r="D75" s="97">
        <f t="shared" si="53"/>
        <v>98.918283375000001</v>
      </c>
      <c r="E75" s="97">
        <f t="shared" si="54"/>
        <v>88.021000913588821</v>
      </c>
      <c r="F75" s="97">
        <f t="shared" si="55"/>
        <v>100.41832498592527</v>
      </c>
      <c r="G75" s="97">
        <f t="shared" si="56"/>
        <v>85.658883530644189</v>
      </c>
      <c r="H75" s="97">
        <f t="shared" si="57"/>
        <v>97.72351501383352</v>
      </c>
      <c r="I75" s="97">
        <f t="shared" si="58"/>
        <v>80.905682923600978</v>
      </c>
      <c r="J75" s="97">
        <f t="shared" si="59"/>
        <v>92.300849532558871</v>
      </c>
      <c r="L75" s="50" t="s">
        <v>204</v>
      </c>
      <c r="M75" s="97">
        <f t="shared" si="60"/>
        <v>127.00619100000002</v>
      </c>
      <c r="N75" s="97">
        <f t="shared" si="61"/>
        <v>233.25175462500002</v>
      </c>
      <c r="O75" s="97">
        <f t="shared" si="62"/>
        <v>128.93217035229912</v>
      </c>
      <c r="P75" s="97">
        <f t="shared" si="63"/>
        <v>236.7888897816263</v>
      </c>
      <c r="Q75" s="97">
        <f t="shared" si="64"/>
        <v>125.47216742516898</v>
      </c>
      <c r="R75" s="97">
        <f t="shared" si="65"/>
        <v>230.43446132891611</v>
      </c>
      <c r="S75" s="97">
        <f t="shared" si="66"/>
        <v>118.50973273316201</v>
      </c>
      <c r="T75" s="97">
        <f t="shared" si="67"/>
        <v>217.64768223109562</v>
      </c>
      <c r="AE75" s="209"/>
    </row>
    <row r="76" spans="2:31">
      <c r="B76" s="50" t="s">
        <v>205</v>
      </c>
      <c r="C76" s="97">
        <f t="shared" si="52"/>
        <v>234.47296800000001</v>
      </c>
      <c r="D76" s="97">
        <f t="shared" si="53"/>
        <v>119.67891075000001</v>
      </c>
      <c r="E76" s="97">
        <f t="shared" si="54"/>
        <v>238.02862218885991</v>
      </c>
      <c r="F76" s="97">
        <f t="shared" si="55"/>
        <v>121.49377590889725</v>
      </c>
      <c r="G76" s="97">
        <f t="shared" si="56"/>
        <v>231.64092447723502</v>
      </c>
      <c r="H76" s="97">
        <f t="shared" si="57"/>
        <v>118.23338853525539</v>
      </c>
      <c r="I76" s="97">
        <f t="shared" si="58"/>
        <v>218.78719889199138</v>
      </c>
      <c r="J76" s="97">
        <f t="shared" si="59"/>
        <v>111.67263276778729</v>
      </c>
      <c r="L76" s="50" t="s">
        <v>205</v>
      </c>
      <c r="M76" s="97">
        <f t="shared" si="60"/>
        <v>273.55179600000002</v>
      </c>
      <c r="N76" s="97">
        <f t="shared" si="61"/>
        <v>232.03054125</v>
      </c>
      <c r="O76" s="97">
        <f t="shared" si="62"/>
        <v>277.70005922033653</v>
      </c>
      <c r="P76" s="97">
        <f t="shared" si="63"/>
        <v>235.54915737439262</v>
      </c>
      <c r="Q76" s="97">
        <f t="shared" si="64"/>
        <v>270.24774522344086</v>
      </c>
      <c r="R76" s="97">
        <f t="shared" si="65"/>
        <v>229.22799818059715</v>
      </c>
      <c r="S76" s="97">
        <f t="shared" si="66"/>
        <v>255.25173204065661</v>
      </c>
      <c r="T76" s="97">
        <f t="shared" si="67"/>
        <v>216.50816557019982</v>
      </c>
    </row>
    <row r="77" spans="2:31">
      <c r="B77" s="50" t="s">
        <v>206</v>
      </c>
      <c r="C77" s="97">
        <f t="shared" si="52"/>
        <v>119.67891075000001</v>
      </c>
      <c r="D77" s="97">
        <f t="shared" si="53"/>
        <v>118.457697375</v>
      </c>
      <c r="E77" s="97">
        <f t="shared" si="54"/>
        <v>121.49377590889725</v>
      </c>
      <c r="F77" s="97">
        <f t="shared" si="55"/>
        <v>120.25404350166359</v>
      </c>
      <c r="G77" s="97">
        <f t="shared" si="56"/>
        <v>118.23338853525539</v>
      </c>
      <c r="H77" s="97">
        <f t="shared" si="57"/>
        <v>117.02692538693643</v>
      </c>
      <c r="I77" s="97">
        <f t="shared" si="58"/>
        <v>111.67263276778729</v>
      </c>
      <c r="J77" s="97">
        <f t="shared" si="59"/>
        <v>110.53311610689148</v>
      </c>
      <c r="L77" s="50" t="s">
        <v>206</v>
      </c>
      <c r="M77" s="97">
        <f t="shared" si="60"/>
        <v>103.80313687500001</v>
      </c>
      <c r="N77" s="97">
        <f t="shared" si="61"/>
        <v>178.29715275000001</v>
      </c>
      <c r="O77" s="97">
        <f t="shared" si="62"/>
        <v>105.37725461485985</v>
      </c>
      <c r="P77" s="97">
        <f t="shared" si="63"/>
        <v>181.00093145611223</v>
      </c>
      <c r="Q77" s="97">
        <f t="shared" si="64"/>
        <v>102.54936760710925</v>
      </c>
      <c r="R77" s="97">
        <f t="shared" si="65"/>
        <v>176.14361965456413</v>
      </c>
      <c r="S77" s="97">
        <f t="shared" si="66"/>
        <v>96.858916176142031</v>
      </c>
      <c r="T77" s="97">
        <f t="shared" si="67"/>
        <v>166.36943249078513</v>
      </c>
    </row>
    <row r="78" spans="2:31">
      <c r="B78" s="50" t="s">
        <v>207</v>
      </c>
      <c r="C78" s="97">
        <f t="shared" si="52"/>
        <v>128.22740437500002</v>
      </c>
      <c r="D78" s="97">
        <f t="shared" si="53"/>
        <v>135.55468462499999</v>
      </c>
      <c r="E78" s="97">
        <f t="shared" si="54"/>
        <v>130.17190275953277</v>
      </c>
      <c r="F78" s="97">
        <f t="shared" si="55"/>
        <v>137.61029720293462</v>
      </c>
      <c r="G78" s="97">
        <f t="shared" si="56"/>
        <v>126.67863057348789</v>
      </c>
      <c r="H78" s="97">
        <f t="shared" si="57"/>
        <v>133.9174094634015</v>
      </c>
      <c r="I78" s="97">
        <f t="shared" si="58"/>
        <v>119.64924939405779</v>
      </c>
      <c r="J78" s="97">
        <f t="shared" si="59"/>
        <v>126.48634935943252</v>
      </c>
      <c r="L78" s="50" t="s">
        <v>207</v>
      </c>
      <c r="M78" s="97">
        <f t="shared" si="60"/>
        <v>146.54560499999999</v>
      </c>
      <c r="N78" s="97">
        <f t="shared" si="61"/>
        <v>293.09120999999999</v>
      </c>
      <c r="O78" s="97">
        <f t="shared" si="62"/>
        <v>148.76788886803743</v>
      </c>
      <c r="P78" s="97">
        <f t="shared" si="63"/>
        <v>297.53577773607486</v>
      </c>
      <c r="Q78" s="97">
        <f t="shared" si="64"/>
        <v>144.77557779827188</v>
      </c>
      <c r="R78" s="97">
        <f t="shared" si="65"/>
        <v>289.55115559654377</v>
      </c>
      <c r="S78" s="97">
        <f t="shared" si="66"/>
        <v>136.74199930749464</v>
      </c>
      <c r="T78" s="97">
        <f t="shared" si="67"/>
        <v>273.48399861498928</v>
      </c>
    </row>
    <row r="79" spans="2:31">
      <c r="B79" s="50" t="s">
        <v>208</v>
      </c>
      <c r="C79" s="97">
        <f t="shared" si="52"/>
        <v>72.051589125000007</v>
      </c>
      <c r="D79" s="97">
        <f t="shared" si="53"/>
        <v>95.254643250000001</v>
      </c>
      <c r="E79" s="97">
        <f t="shared" si="54"/>
        <v>73.144212026785084</v>
      </c>
      <c r="F79" s="97">
        <f t="shared" si="55"/>
        <v>96.699127764224329</v>
      </c>
      <c r="G79" s="97">
        <f t="shared" si="56"/>
        <v>71.18132575081701</v>
      </c>
      <c r="H79" s="97">
        <f t="shared" si="57"/>
        <v>94.104125568876725</v>
      </c>
      <c r="I79" s="97">
        <f t="shared" si="58"/>
        <v>67.231482992851525</v>
      </c>
      <c r="J79" s="97">
        <f t="shared" si="59"/>
        <v>88.882299549871504</v>
      </c>
      <c r="L79" s="50" t="s">
        <v>208</v>
      </c>
      <c r="M79" s="97">
        <f t="shared" si="60"/>
        <v>81.821296125000003</v>
      </c>
      <c r="N79" s="97">
        <f t="shared" si="61"/>
        <v>191.73049987499999</v>
      </c>
      <c r="O79" s="97">
        <f t="shared" si="62"/>
        <v>83.062071284654238</v>
      </c>
      <c r="P79" s="97">
        <f t="shared" si="63"/>
        <v>194.6379879356823</v>
      </c>
      <c r="Q79" s="97">
        <f t="shared" si="64"/>
        <v>80.833030937368477</v>
      </c>
      <c r="R79" s="97">
        <f t="shared" si="65"/>
        <v>189.41471428607238</v>
      </c>
      <c r="S79" s="97">
        <f t="shared" si="66"/>
        <v>76.347616280017832</v>
      </c>
      <c r="T79" s="97">
        <f t="shared" si="67"/>
        <v>178.9041157606388</v>
      </c>
    </row>
    <row r="80" spans="2:31">
      <c r="B80" s="50" t="s">
        <v>198</v>
      </c>
      <c r="C80" s="147">
        <f t="shared" ref="C80:J80" si="68">SUMPRODUCT(C70:C79,$U$22:$U$31)</f>
        <v>184.83219992882593</v>
      </c>
      <c r="D80" s="147">
        <f t="shared" si="68"/>
        <v>122.88125074064479</v>
      </c>
      <c r="E80" s="147">
        <f t="shared" si="68"/>
        <v>187.63507904755286</v>
      </c>
      <c r="F80" s="147">
        <f t="shared" si="68"/>
        <v>124.7446776322612</v>
      </c>
      <c r="G80" s="147">
        <f t="shared" si="68"/>
        <v>182.59973433131265</v>
      </c>
      <c r="H80" s="147">
        <f t="shared" si="68"/>
        <v>121.39704958433367</v>
      </c>
      <c r="I80" s="147">
        <f t="shared" si="68"/>
        <v>172.46729818113772</v>
      </c>
      <c r="J80" s="147">
        <f t="shared" si="68"/>
        <v>114.66074266561131</v>
      </c>
      <c r="L80" s="50" t="s">
        <v>198</v>
      </c>
      <c r="M80" s="147">
        <f t="shared" ref="M80:T80" si="69">SUMPRODUCT(M70:M79,$AC$22:$AC$31)</f>
        <v>199.84678807567636</v>
      </c>
      <c r="N80" s="147">
        <f t="shared" si="69"/>
        <v>287.30345243274206</v>
      </c>
      <c r="O80" s="147">
        <f t="shared" si="69"/>
        <v>202.87735520336111</v>
      </c>
      <c r="P80" s="147">
        <f t="shared" si="69"/>
        <v>291.66025199403049</v>
      </c>
      <c r="Q80" s="147">
        <f t="shared" si="69"/>
        <v>197.43297122274555</v>
      </c>
      <c r="R80" s="147">
        <f t="shared" si="69"/>
        <v>283.83330451560488</v>
      </c>
      <c r="S80" s="147">
        <f t="shared" si="69"/>
        <v>186.47744063460081</v>
      </c>
      <c r="T80" s="147">
        <f t="shared" si="69"/>
        <v>268.08343036694168</v>
      </c>
    </row>
    <row r="81" spans="2:20">
      <c r="B81" s="27"/>
      <c r="C81" s="97"/>
      <c r="D81" s="97"/>
      <c r="E81" s="148"/>
      <c r="F81" s="203"/>
      <c r="G81" s="205"/>
      <c r="H81" s="205"/>
      <c r="I81" s="205"/>
      <c r="J81" s="205"/>
      <c r="L81" s="27"/>
      <c r="M81" s="97"/>
      <c r="N81" s="97"/>
      <c r="O81" s="148"/>
      <c r="P81" s="203"/>
      <c r="Q81" s="205"/>
      <c r="R81" s="205"/>
      <c r="S81" s="205"/>
      <c r="T81" s="205"/>
    </row>
    <row r="82" spans="2:20">
      <c r="B82" s="27"/>
      <c r="C82" s="97"/>
      <c r="D82" s="97"/>
      <c r="E82" s="148"/>
      <c r="F82" s="97"/>
      <c r="G82" s="205"/>
      <c r="H82" s="205"/>
      <c r="I82" s="205"/>
      <c r="J82" s="205"/>
      <c r="L82" s="27"/>
      <c r="M82" s="97"/>
      <c r="N82" s="97"/>
      <c r="O82" s="148"/>
      <c r="P82" s="97"/>
      <c r="Q82" s="205"/>
      <c r="R82" s="205"/>
      <c r="S82" s="205"/>
      <c r="T82" s="205"/>
    </row>
    <row r="83" spans="2:20">
      <c r="B83" s="27"/>
      <c r="C83" s="387" t="s">
        <v>222</v>
      </c>
      <c r="D83" s="387"/>
      <c r="E83" s="387"/>
      <c r="F83" s="387"/>
      <c r="G83" s="387"/>
      <c r="H83" s="387"/>
      <c r="I83" s="387"/>
      <c r="J83" s="387"/>
      <c r="L83" s="27"/>
      <c r="M83" s="387" t="s">
        <v>224</v>
      </c>
      <c r="N83" s="387"/>
      <c r="O83" s="387"/>
      <c r="P83" s="387"/>
      <c r="Q83" s="387"/>
      <c r="R83" s="387"/>
      <c r="S83" s="387"/>
      <c r="T83" s="387"/>
    </row>
    <row r="84" spans="2:20">
      <c r="B84" s="27"/>
      <c r="C84" s="388">
        <f>$C$27</f>
        <v>45658</v>
      </c>
      <c r="D84" s="389"/>
      <c r="E84" s="388">
        <f>$D$27</f>
        <v>45717</v>
      </c>
      <c r="F84" s="389"/>
      <c r="G84" s="390" t="str">
        <f>$E$21</f>
        <v>Authorized</v>
      </c>
      <c r="H84" s="390"/>
      <c r="I84" s="391" t="str">
        <f>$F$21</f>
        <v>w/Pending</v>
      </c>
      <c r="J84" s="390"/>
      <c r="L84" s="27"/>
      <c r="M84" s="392">
        <f>$C$27</f>
        <v>45658</v>
      </c>
      <c r="N84" s="393"/>
      <c r="O84" s="392">
        <f>$D$27</f>
        <v>45717</v>
      </c>
      <c r="P84" s="393"/>
      <c r="Q84" s="394" t="str">
        <f>$E$21</f>
        <v>Authorized</v>
      </c>
      <c r="R84" s="394"/>
      <c r="S84" s="395" t="str">
        <f>$F$21</f>
        <v>w/Pending</v>
      </c>
      <c r="T84" s="394"/>
    </row>
    <row r="85" spans="2:20">
      <c r="B85" s="27"/>
      <c r="C85" s="97" t="s">
        <v>147</v>
      </c>
      <c r="D85" s="97" t="s">
        <v>148</v>
      </c>
      <c r="E85" s="97" t="s">
        <v>147</v>
      </c>
      <c r="F85" s="97" t="s">
        <v>148</v>
      </c>
      <c r="G85" s="97" t="s">
        <v>147</v>
      </c>
      <c r="H85" s="97" t="s">
        <v>148</v>
      </c>
      <c r="I85" s="97" t="s">
        <v>147</v>
      </c>
      <c r="J85" s="97" t="s">
        <v>148</v>
      </c>
      <c r="L85" s="27"/>
      <c r="M85" s="97" t="s">
        <v>147</v>
      </c>
      <c r="N85" s="97" t="s">
        <v>148</v>
      </c>
      <c r="O85" s="97" t="s">
        <v>147</v>
      </c>
      <c r="P85" s="97" t="s">
        <v>148</v>
      </c>
      <c r="Q85" s="97" t="s">
        <v>147</v>
      </c>
      <c r="R85" s="97" t="s">
        <v>148</v>
      </c>
      <c r="S85" s="97" t="s">
        <v>147</v>
      </c>
      <c r="T85" s="97" t="s">
        <v>148</v>
      </c>
    </row>
    <row r="86" spans="2:20">
      <c r="B86" s="50" t="s">
        <v>199</v>
      </c>
      <c r="C86" s="97">
        <f t="shared" ref="C86:C95" si="70">C$28*I22</f>
        <v>100.83228468749999</v>
      </c>
      <c r="D86" s="97">
        <f t="shared" ref="D86:D95" si="71">C$28*J22</f>
        <v>82.159639374999998</v>
      </c>
      <c r="E86" s="97">
        <f t="shared" ref="E86:E95" si="72">D$28*I22</f>
        <v>102.50988117591531</v>
      </c>
      <c r="F86" s="97">
        <f t="shared" ref="F86:F95" si="73">D$28*J22</f>
        <v>83.526569847042111</v>
      </c>
      <c r="G86" s="97">
        <f t="shared" ref="G86:G95" si="74">E$28*I22</f>
        <v>99.758942539271885</v>
      </c>
      <c r="H86" s="97">
        <f t="shared" ref="H86:H95" si="75">E$28*J22</f>
        <v>81.285064291258578</v>
      </c>
      <c r="I86" s="97">
        <f t="shared" ref="I86:I95" si="76">F$28*I22</f>
        <v>94.223331442192602</v>
      </c>
      <c r="J86" s="97">
        <f t="shared" ref="J86:J95" si="77">F$28*J22</f>
        <v>76.774566360305087</v>
      </c>
      <c r="L86" s="50" t="s">
        <v>199</v>
      </c>
      <c r="M86" s="97">
        <f t="shared" ref="M86:M95" si="78">C$28*M22</f>
        <v>113.52968349999999</v>
      </c>
      <c r="N86" s="97">
        <f t="shared" ref="N86:N95" si="79">C$28*N22</f>
        <v>194.19551125000001</v>
      </c>
      <c r="O86" s="97">
        <f t="shared" ref="O86:O95" si="80">D$28*M22</f>
        <v>115.41853287954909</v>
      </c>
      <c r="P86" s="97">
        <f t="shared" ref="P86:P95" si="81">D$28*N22</f>
        <v>197.42643782028136</v>
      </c>
      <c r="Q86" s="97">
        <f t="shared" ref="Q86:Q95" si="82">E$28*M22</f>
        <v>112.32117974792094</v>
      </c>
      <c r="R86" s="97">
        <f t="shared" ref="R86:R95" si="83">E$28*N22</f>
        <v>192.12833377933845</v>
      </c>
      <c r="S86" s="97">
        <f t="shared" ref="S86:S95" si="84">F$28*M22</f>
        <v>106.08849169787611</v>
      </c>
      <c r="T86" s="97">
        <f t="shared" ref="T86:T95" si="85">F$28*N22</f>
        <v>181.46715685163019</v>
      </c>
    </row>
    <row r="87" spans="2:20">
      <c r="B87" s="50" t="s">
        <v>200</v>
      </c>
      <c r="C87" s="97">
        <f t="shared" si="70"/>
        <v>73.196769625000002</v>
      </c>
      <c r="D87" s="97">
        <f t="shared" si="71"/>
        <v>82.159639374999998</v>
      </c>
      <c r="E87" s="97">
        <f t="shared" si="72"/>
        <v>74.414580409182975</v>
      </c>
      <c r="F87" s="97">
        <f t="shared" si="73"/>
        <v>83.526569847042111</v>
      </c>
      <c r="G87" s="97">
        <f t="shared" si="74"/>
        <v>72.417602732212188</v>
      </c>
      <c r="H87" s="97">
        <f t="shared" si="75"/>
        <v>81.285064291258578</v>
      </c>
      <c r="I87" s="97">
        <f t="shared" si="76"/>
        <v>68.399159120999073</v>
      </c>
      <c r="J87" s="97">
        <f t="shared" si="77"/>
        <v>76.774566360305087</v>
      </c>
      <c r="L87" s="50" t="s">
        <v>200</v>
      </c>
      <c r="M87" s="97">
        <f t="shared" si="78"/>
        <v>63.486994062500003</v>
      </c>
      <c r="N87" s="97">
        <f t="shared" si="79"/>
        <v>194.19551125000001</v>
      </c>
      <c r="O87" s="97">
        <f t="shared" si="80"/>
        <v>64.543258518168898</v>
      </c>
      <c r="P87" s="97">
        <f t="shared" si="81"/>
        <v>197.42643782028136</v>
      </c>
      <c r="Q87" s="97">
        <f t="shared" si="82"/>
        <v>62.811186043245264</v>
      </c>
      <c r="R87" s="97">
        <f t="shared" si="83"/>
        <v>192.12833377933845</v>
      </c>
      <c r="S87" s="97">
        <f t="shared" si="84"/>
        <v>59.325801278417565</v>
      </c>
      <c r="T87" s="97">
        <f t="shared" si="85"/>
        <v>181.46715685163019</v>
      </c>
    </row>
    <row r="88" spans="2:20">
      <c r="B88" s="50" t="s">
        <v>201</v>
      </c>
      <c r="C88" s="97">
        <f t="shared" si="70"/>
        <v>132.20232881249999</v>
      </c>
      <c r="D88" s="97">
        <f t="shared" si="71"/>
        <v>77.678204500000007</v>
      </c>
      <c r="E88" s="97">
        <f t="shared" si="72"/>
        <v>134.40184420842229</v>
      </c>
      <c r="F88" s="97">
        <f t="shared" si="73"/>
        <v>78.970575128112543</v>
      </c>
      <c r="G88" s="97">
        <f t="shared" si="74"/>
        <v>130.79505799593426</v>
      </c>
      <c r="H88" s="97">
        <f t="shared" si="75"/>
        <v>76.85133351173539</v>
      </c>
      <c r="I88" s="97">
        <f t="shared" si="76"/>
        <v>123.53725677976362</v>
      </c>
      <c r="J88" s="97">
        <f t="shared" si="77"/>
        <v>72.58686274065208</v>
      </c>
      <c r="L88" s="50" t="s">
        <v>201</v>
      </c>
      <c r="M88" s="97">
        <f t="shared" si="78"/>
        <v>148.6342566875</v>
      </c>
      <c r="N88" s="97">
        <f t="shared" si="79"/>
        <v>199.42385193749999</v>
      </c>
      <c r="O88" s="97">
        <f t="shared" si="80"/>
        <v>151.10715817783071</v>
      </c>
      <c r="P88" s="97">
        <f t="shared" si="81"/>
        <v>202.74176499236583</v>
      </c>
      <c r="Q88" s="97">
        <f t="shared" si="82"/>
        <v>147.05207085418596</v>
      </c>
      <c r="R88" s="97">
        <f t="shared" si="83"/>
        <v>197.30101968878219</v>
      </c>
      <c r="S88" s="97">
        <f t="shared" si="84"/>
        <v>138.89217005182462</v>
      </c>
      <c r="T88" s="97">
        <f t="shared" si="85"/>
        <v>186.3528110745587</v>
      </c>
    </row>
    <row r="89" spans="2:20">
      <c r="B89" s="50" t="s">
        <v>202</v>
      </c>
      <c r="C89" s="97">
        <f t="shared" si="70"/>
        <v>112.035871875</v>
      </c>
      <c r="D89" s="97">
        <f t="shared" si="71"/>
        <v>76.184392875</v>
      </c>
      <c r="E89" s="97">
        <f t="shared" si="72"/>
        <v>113.89986797323924</v>
      </c>
      <c r="F89" s="97">
        <f t="shared" si="73"/>
        <v>77.451910221802677</v>
      </c>
      <c r="G89" s="97">
        <f t="shared" si="74"/>
        <v>110.84326948807988</v>
      </c>
      <c r="H89" s="97">
        <f t="shared" si="75"/>
        <v>75.373423251894309</v>
      </c>
      <c r="I89" s="97">
        <f t="shared" si="76"/>
        <v>104.69259049132511</v>
      </c>
      <c r="J89" s="97">
        <f t="shared" si="77"/>
        <v>71.190961534101064</v>
      </c>
      <c r="L89" s="50" t="s">
        <v>202</v>
      </c>
      <c r="M89" s="97">
        <f t="shared" si="78"/>
        <v>132.949234625</v>
      </c>
      <c r="N89" s="97">
        <f t="shared" si="79"/>
        <v>177.01667756249998</v>
      </c>
      <c r="O89" s="97">
        <f t="shared" si="80"/>
        <v>135.16117666157723</v>
      </c>
      <c r="P89" s="97">
        <f t="shared" si="81"/>
        <v>179.961791397718</v>
      </c>
      <c r="Q89" s="97">
        <f t="shared" si="82"/>
        <v>131.53401312585478</v>
      </c>
      <c r="R89" s="97">
        <f t="shared" si="83"/>
        <v>175.13236579116619</v>
      </c>
      <c r="S89" s="97">
        <f t="shared" si="84"/>
        <v>124.23520738303914</v>
      </c>
      <c r="T89" s="97">
        <f t="shared" si="85"/>
        <v>165.41429297629367</v>
      </c>
    </row>
    <row r="90" spans="2:20">
      <c r="B90" s="50" t="s">
        <v>203</v>
      </c>
      <c r="C90" s="97">
        <f t="shared" si="70"/>
        <v>48.548877812500002</v>
      </c>
      <c r="D90" s="97">
        <f t="shared" si="71"/>
        <v>56.017935937499999</v>
      </c>
      <c r="E90" s="97">
        <f t="shared" si="72"/>
        <v>49.356609455070341</v>
      </c>
      <c r="F90" s="97">
        <f t="shared" si="73"/>
        <v>56.949933986619619</v>
      </c>
      <c r="G90" s="97">
        <f t="shared" si="74"/>
        <v>48.032083444834612</v>
      </c>
      <c r="H90" s="97">
        <f t="shared" si="75"/>
        <v>55.421634744039942</v>
      </c>
      <c r="I90" s="97">
        <f t="shared" si="76"/>
        <v>45.366789212907548</v>
      </c>
      <c r="J90" s="97">
        <f t="shared" si="77"/>
        <v>52.346295245662553</v>
      </c>
      <c r="L90" s="50" t="s">
        <v>203</v>
      </c>
      <c r="M90" s="97">
        <f t="shared" si="78"/>
        <v>53.030312687499993</v>
      </c>
      <c r="N90" s="97">
        <f t="shared" si="79"/>
        <v>96.350849812500002</v>
      </c>
      <c r="O90" s="97">
        <f t="shared" si="80"/>
        <v>53.912604173999902</v>
      </c>
      <c r="P90" s="97">
        <f t="shared" si="81"/>
        <v>97.953886456985757</v>
      </c>
      <c r="Q90" s="97">
        <f t="shared" si="82"/>
        <v>52.465814224357807</v>
      </c>
      <c r="R90" s="97">
        <f t="shared" si="83"/>
        <v>95.325211759748697</v>
      </c>
      <c r="S90" s="97">
        <f t="shared" si="84"/>
        <v>49.554492832560548</v>
      </c>
      <c r="T90" s="97">
        <f t="shared" si="85"/>
        <v>90.035627822539595</v>
      </c>
    </row>
    <row r="91" spans="2:20">
      <c r="B91" s="50" t="s">
        <v>204</v>
      </c>
      <c r="C91" s="97">
        <f t="shared" si="70"/>
        <v>53.030312687499993</v>
      </c>
      <c r="D91" s="97">
        <f t="shared" si="71"/>
        <v>60.499370812499997</v>
      </c>
      <c r="E91" s="97">
        <f t="shared" si="72"/>
        <v>53.912604173999902</v>
      </c>
      <c r="F91" s="97">
        <f t="shared" si="73"/>
        <v>61.505928705549188</v>
      </c>
      <c r="G91" s="97">
        <f t="shared" si="74"/>
        <v>52.465814224357807</v>
      </c>
      <c r="H91" s="97">
        <f t="shared" si="75"/>
        <v>59.85536552356313</v>
      </c>
      <c r="I91" s="97">
        <f t="shared" si="76"/>
        <v>49.554492832560548</v>
      </c>
      <c r="J91" s="97">
        <f t="shared" si="77"/>
        <v>56.533998865315553</v>
      </c>
      <c r="L91" s="50" t="s">
        <v>204</v>
      </c>
      <c r="M91" s="97">
        <f t="shared" si="78"/>
        <v>77.678204500000007</v>
      </c>
      <c r="N91" s="97">
        <f t="shared" si="79"/>
        <v>142.6590101875</v>
      </c>
      <c r="O91" s="97">
        <f t="shared" si="80"/>
        <v>78.970575128112543</v>
      </c>
      <c r="P91" s="97">
        <f t="shared" si="81"/>
        <v>145.03249855259131</v>
      </c>
      <c r="Q91" s="97">
        <f t="shared" si="82"/>
        <v>76.85133351173539</v>
      </c>
      <c r="R91" s="97">
        <f t="shared" si="83"/>
        <v>141.14042981482172</v>
      </c>
      <c r="S91" s="97">
        <f t="shared" si="84"/>
        <v>72.58686274065208</v>
      </c>
      <c r="T91" s="97">
        <f t="shared" si="85"/>
        <v>133.30856522562064</v>
      </c>
    </row>
    <row r="92" spans="2:20">
      <c r="B92" s="50" t="s">
        <v>205</v>
      </c>
      <c r="C92" s="97">
        <f t="shared" si="70"/>
        <v>143.40591599999999</v>
      </c>
      <c r="D92" s="97">
        <f t="shared" si="71"/>
        <v>73.196769625000002</v>
      </c>
      <c r="E92" s="97">
        <f t="shared" si="72"/>
        <v>145.79183100574622</v>
      </c>
      <c r="F92" s="97">
        <f t="shared" si="73"/>
        <v>74.414580409182975</v>
      </c>
      <c r="G92" s="97">
        <f t="shared" si="74"/>
        <v>141.87938494474224</v>
      </c>
      <c r="H92" s="97">
        <f t="shared" si="75"/>
        <v>72.417602732212188</v>
      </c>
      <c r="I92" s="97">
        <f t="shared" si="76"/>
        <v>134.00651582889614</v>
      </c>
      <c r="J92" s="97">
        <f t="shared" si="77"/>
        <v>68.399159120999073</v>
      </c>
      <c r="L92" s="50" t="s">
        <v>205</v>
      </c>
      <c r="M92" s="97">
        <f t="shared" si="78"/>
        <v>167.30690199999998</v>
      </c>
      <c r="N92" s="97">
        <f t="shared" si="79"/>
        <v>141.91210437499998</v>
      </c>
      <c r="O92" s="97">
        <f t="shared" si="80"/>
        <v>170.09046950670393</v>
      </c>
      <c r="P92" s="97">
        <f t="shared" si="81"/>
        <v>144.27316609943637</v>
      </c>
      <c r="Q92" s="97">
        <f t="shared" si="82"/>
        <v>165.52594910219926</v>
      </c>
      <c r="R92" s="97">
        <f t="shared" si="83"/>
        <v>140.40147468490119</v>
      </c>
      <c r="S92" s="97">
        <f t="shared" si="84"/>
        <v>156.34093513371215</v>
      </c>
      <c r="T92" s="97">
        <f t="shared" si="85"/>
        <v>132.61061462234514</v>
      </c>
    </row>
    <row r="93" spans="2:20">
      <c r="B93" s="50" t="s">
        <v>206</v>
      </c>
      <c r="C93" s="97">
        <f t="shared" si="70"/>
        <v>73.196769625000002</v>
      </c>
      <c r="D93" s="97">
        <f t="shared" si="71"/>
        <v>72.449863812499999</v>
      </c>
      <c r="E93" s="97">
        <f t="shared" si="72"/>
        <v>74.414580409182975</v>
      </c>
      <c r="F93" s="97">
        <f t="shared" si="73"/>
        <v>73.655247956028035</v>
      </c>
      <c r="G93" s="97">
        <f t="shared" si="74"/>
        <v>72.417602732212188</v>
      </c>
      <c r="H93" s="97">
        <f t="shared" si="75"/>
        <v>71.678647602291647</v>
      </c>
      <c r="I93" s="97">
        <f t="shared" si="76"/>
        <v>68.399159120999073</v>
      </c>
      <c r="J93" s="97">
        <f t="shared" si="77"/>
        <v>67.701208517723572</v>
      </c>
      <c r="L93" s="50" t="s">
        <v>206</v>
      </c>
      <c r="M93" s="97">
        <f t="shared" si="78"/>
        <v>63.486994062500003</v>
      </c>
      <c r="N93" s="97">
        <f t="shared" si="79"/>
        <v>109.048248625</v>
      </c>
      <c r="O93" s="97">
        <f t="shared" si="80"/>
        <v>64.543258518168898</v>
      </c>
      <c r="P93" s="97">
        <f t="shared" si="81"/>
        <v>110.86253816061952</v>
      </c>
      <c r="Q93" s="97">
        <f t="shared" si="82"/>
        <v>62.811186043245264</v>
      </c>
      <c r="R93" s="97">
        <f t="shared" si="83"/>
        <v>107.88744896839775</v>
      </c>
      <c r="S93" s="97">
        <f t="shared" si="84"/>
        <v>59.325801278417565</v>
      </c>
      <c r="T93" s="97">
        <f t="shared" si="85"/>
        <v>101.9007880782231</v>
      </c>
    </row>
    <row r="94" spans="2:20">
      <c r="B94" s="50" t="s">
        <v>207</v>
      </c>
      <c r="C94" s="97">
        <f t="shared" si="70"/>
        <v>78.425110312499996</v>
      </c>
      <c r="D94" s="97">
        <f t="shared" si="71"/>
        <v>82.906545187500001</v>
      </c>
      <c r="E94" s="97">
        <f t="shared" si="72"/>
        <v>79.729907581267469</v>
      </c>
      <c r="F94" s="97">
        <f t="shared" si="73"/>
        <v>84.285902300197037</v>
      </c>
      <c r="G94" s="97">
        <f t="shared" si="74"/>
        <v>77.590288641655917</v>
      </c>
      <c r="H94" s="97">
        <f t="shared" si="75"/>
        <v>82.024019421179105</v>
      </c>
      <c r="I94" s="97">
        <f t="shared" si="76"/>
        <v>73.284813343927581</v>
      </c>
      <c r="J94" s="97">
        <f t="shared" si="77"/>
        <v>77.472516963580574</v>
      </c>
      <c r="L94" s="50" t="s">
        <v>207</v>
      </c>
      <c r="M94" s="97">
        <f t="shared" si="78"/>
        <v>89.628697500000001</v>
      </c>
      <c r="N94" s="97">
        <f t="shared" si="79"/>
        <v>179.257395</v>
      </c>
      <c r="O94" s="97">
        <f t="shared" si="80"/>
        <v>91.119894378591397</v>
      </c>
      <c r="P94" s="97">
        <f t="shared" si="81"/>
        <v>182.23978875718279</v>
      </c>
      <c r="Q94" s="97">
        <f t="shared" si="82"/>
        <v>88.674615590463901</v>
      </c>
      <c r="R94" s="97">
        <f t="shared" si="83"/>
        <v>177.3492311809278</v>
      </c>
      <c r="S94" s="97">
        <f t="shared" si="84"/>
        <v>83.754072393060085</v>
      </c>
      <c r="T94" s="97">
        <f t="shared" si="85"/>
        <v>167.50814478612017</v>
      </c>
    </row>
    <row r="95" spans="2:20">
      <c r="B95" s="50" t="s">
        <v>208</v>
      </c>
      <c r="C95" s="97">
        <f t="shared" si="70"/>
        <v>44.067442937500005</v>
      </c>
      <c r="D95" s="97">
        <f t="shared" si="71"/>
        <v>58.258653374999994</v>
      </c>
      <c r="E95" s="97">
        <f t="shared" si="72"/>
        <v>44.800614736140773</v>
      </c>
      <c r="F95" s="97">
        <f t="shared" si="73"/>
        <v>59.227931346084404</v>
      </c>
      <c r="G95" s="97">
        <f t="shared" si="74"/>
        <v>43.598352665311424</v>
      </c>
      <c r="H95" s="97">
        <f t="shared" si="75"/>
        <v>57.638500133801536</v>
      </c>
      <c r="I95" s="97">
        <f t="shared" si="76"/>
        <v>41.179085593254548</v>
      </c>
      <c r="J95" s="97">
        <f t="shared" si="77"/>
        <v>54.440147055489057</v>
      </c>
      <c r="L95" s="50" t="s">
        <v>208</v>
      </c>
      <c r="M95" s="97">
        <f t="shared" si="78"/>
        <v>50.042689437500002</v>
      </c>
      <c r="N95" s="97">
        <f t="shared" si="79"/>
        <v>117.26421256249999</v>
      </c>
      <c r="O95" s="97">
        <f t="shared" si="80"/>
        <v>50.875274361380193</v>
      </c>
      <c r="P95" s="97">
        <f t="shared" si="81"/>
        <v>119.21519514532373</v>
      </c>
      <c r="Q95" s="97">
        <f t="shared" si="82"/>
        <v>49.509993704675679</v>
      </c>
      <c r="R95" s="97">
        <f t="shared" si="83"/>
        <v>116.0159553975236</v>
      </c>
      <c r="S95" s="97">
        <f t="shared" si="84"/>
        <v>46.762690419458551</v>
      </c>
      <c r="T95" s="97">
        <f t="shared" si="85"/>
        <v>109.57824471425361</v>
      </c>
    </row>
    <row r="96" spans="2:20">
      <c r="B96" s="50" t="s">
        <v>198</v>
      </c>
      <c r="C96" s="147">
        <f>SUMPRODUCT(C86:C95,$V$22:$V$31)</f>
        <v>123.81379177706907</v>
      </c>
      <c r="D96" s="147">
        <f t="shared" ref="D96:J96" si="86">SUMPRODUCT(D86:D95,$V$22:$V$31)</f>
        <v>75.657258993596159</v>
      </c>
      <c r="E96" s="147">
        <f t="shared" si="86"/>
        <v>125.87374294197951</v>
      </c>
      <c r="F96" s="147">
        <f t="shared" si="86"/>
        <v>76.916006153834999</v>
      </c>
      <c r="G96" s="147">
        <f t="shared" si="86"/>
        <v>122.49581547951583</v>
      </c>
      <c r="H96" s="147">
        <f t="shared" si="86"/>
        <v>74.851900619054604</v>
      </c>
      <c r="I96" s="147">
        <f t="shared" si="86"/>
        <v>115.69853818031788</v>
      </c>
      <c r="J96" s="147">
        <f t="shared" si="86"/>
        <v>70.698378126159312</v>
      </c>
      <c r="L96" s="50" t="s">
        <v>198</v>
      </c>
      <c r="M96" s="147">
        <f>SUMPRODUCT(M86:M95,$AD$22:$AD$31)</f>
        <v>132.71980483814363</v>
      </c>
      <c r="N96" s="147">
        <f t="shared" ref="N96:T96" si="87">SUMPRODUCT(N86:N95,$AD$22:$AD$31)</f>
        <v>178.15157593921302</v>
      </c>
      <c r="O96" s="147">
        <f t="shared" si="87"/>
        <v>134.9279297381166</v>
      </c>
      <c r="P96" s="147">
        <f t="shared" si="87"/>
        <v>181.11557163887932</v>
      </c>
      <c r="Q96" s="147">
        <f t="shared" si="87"/>
        <v>131.30702557921001</v>
      </c>
      <c r="R96" s="147">
        <f t="shared" si="87"/>
        <v>176.25518337187768</v>
      </c>
      <c r="S96" s="147">
        <f t="shared" si="87"/>
        <v>124.02081534663257</v>
      </c>
      <c r="T96" s="147">
        <f t="shared" si="87"/>
        <v>166.47480555154323</v>
      </c>
    </row>
    <row r="99" spans="2:20">
      <c r="B99" s="298">
        <f>Summary!I$4</f>
        <v>500</v>
      </c>
      <c r="C99" s="387" t="s">
        <v>245</v>
      </c>
      <c r="D99" s="387"/>
      <c r="E99" s="387"/>
      <c r="F99" s="387"/>
      <c r="G99" s="387"/>
      <c r="H99" s="387"/>
      <c r="I99" s="387"/>
      <c r="J99" s="387"/>
      <c r="L99" s="298">
        <f>Summary!I$4</f>
        <v>500</v>
      </c>
      <c r="M99" s="387" t="s">
        <v>247</v>
      </c>
      <c r="N99" s="387"/>
      <c r="O99" s="387"/>
      <c r="P99" s="387"/>
      <c r="Q99" s="387"/>
      <c r="R99" s="387"/>
      <c r="S99" s="387"/>
      <c r="T99" s="387"/>
    </row>
    <row r="100" spans="2:20">
      <c r="B100" s="27"/>
      <c r="C100" s="392">
        <f>$C$27</f>
        <v>45658</v>
      </c>
      <c r="D100" s="393"/>
      <c r="E100" s="392">
        <f>$D$27</f>
        <v>45717</v>
      </c>
      <c r="F100" s="393"/>
      <c r="G100" s="394" t="str">
        <f>$E$21</f>
        <v>Authorized</v>
      </c>
      <c r="H100" s="394"/>
      <c r="I100" s="395" t="str">
        <f>$F$21</f>
        <v>w/Pending</v>
      </c>
      <c r="J100" s="394"/>
      <c r="L100" s="27"/>
      <c r="M100" s="392">
        <f>$C$27</f>
        <v>45658</v>
      </c>
      <c r="N100" s="393"/>
      <c r="O100" s="392">
        <f>$D$27</f>
        <v>45717</v>
      </c>
      <c r="P100" s="393"/>
      <c r="Q100" s="394" t="str">
        <f>$E$21</f>
        <v>Authorized</v>
      </c>
      <c r="R100" s="394"/>
      <c r="S100" s="395" t="str">
        <f>$F$21</f>
        <v>w/Pending</v>
      </c>
      <c r="T100" s="394"/>
    </row>
    <row r="101" spans="2:20">
      <c r="B101" s="27"/>
      <c r="C101" s="97" t="s">
        <v>147</v>
      </c>
      <c r="D101" s="97" t="s">
        <v>148</v>
      </c>
      <c r="E101" s="97" t="s">
        <v>147</v>
      </c>
      <c r="F101" s="97" t="s">
        <v>148</v>
      </c>
      <c r="G101" s="97" t="s">
        <v>147</v>
      </c>
      <c r="H101" s="97" t="s">
        <v>148</v>
      </c>
      <c r="I101" s="97" t="s">
        <v>147</v>
      </c>
      <c r="J101" s="97" t="s">
        <v>148</v>
      </c>
      <c r="L101" s="27"/>
      <c r="M101" s="97" t="s">
        <v>147</v>
      </c>
      <c r="N101" s="97" t="s">
        <v>148</v>
      </c>
      <c r="O101" s="97" t="s">
        <v>147</v>
      </c>
      <c r="P101" s="97" t="s">
        <v>148</v>
      </c>
      <c r="Q101" s="97" t="s">
        <v>147</v>
      </c>
      <c r="R101" s="97" t="s">
        <v>148</v>
      </c>
      <c r="S101" s="97" t="s">
        <v>147</v>
      </c>
      <c r="T101" s="97" t="s">
        <v>148</v>
      </c>
    </row>
    <row r="102" spans="2:20">
      <c r="B102" s="50" t="s">
        <v>199</v>
      </c>
      <c r="C102" s="97">
        <f t="shared" ref="C102:D111" si="88">$C$22*MIN(I22,$B$99)+IF($B$99-I22&gt;0,$C$23*($B$99-I22))</f>
        <v>209.63965156249998</v>
      </c>
      <c r="D102" s="97">
        <f t="shared" si="88"/>
        <v>217.35175312500002</v>
      </c>
      <c r="E102" s="97">
        <f t="shared" ref="E102:F111" si="89">$D$22*MIN(I22,$B$99)+IF($B$99-I22&gt;0,$D$23*($B$99-I22))</f>
        <v>212.82931306597735</v>
      </c>
      <c r="F102" s="97">
        <f t="shared" si="89"/>
        <v>220.66741002220206</v>
      </c>
      <c r="G102" s="97">
        <f t="shared" ref="G102:H111" si="90">$E$22*MIN(I22,$B$99)+IF($B$99-I22&gt;0,$E$23*($B$99-I22))</f>
        <v>207.11785994938714</v>
      </c>
      <c r="H102" s="97">
        <f t="shared" si="90"/>
        <v>214.74561499996048</v>
      </c>
      <c r="I102" s="97">
        <f t="shared" ref="I102:J111" si="91">$F$22*MIN(I22,$B$99)+IF($B$99-I22&gt;0,$F$23*($B$99-I22))</f>
        <v>195.62491611141701</v>
      </c>
      <c r="J102" s="97">
        <f t="shared" si="91"/>
        <v>202.82940799952115</v>
      </c>
      <c r="L102" s="50" t="s">
        <v>199</v>
      </c>
      <c r="M102" s="97">
        <f>$C$22*MIN(S22,$B$99)+IF($B$99-S22&gt;0,$C$23*($B$99-S22))</f>
        <v>200.61</v>
      </c>
      <c r="N102" s="97">
        <f>$C$22*MIN(T22,$B$99)+IF($B$99-T22&gt;0,$C$23*($B$99-T22))</f>
        <v>200.61</v>
      </c>
      <c r="O102" s="97">
        <f t="shared" ref="O102:P111" si="92">$D$22*MIN(S22,$B$99)+IF($B$99-S22&gt;0,$D$23*($B$99-S22))</f>
        <v>203.65214081866864</v>
      </c>
      <c r="P102" s="97">
        <f t="shared" si="92"/>
        <v>203.65214081866864</v>
      </c>
      <c r="Q102" s="97">
        <f t="shared" ref="Q102:R111" si="93">$E$22*MIN(S22,$B$99)+IF($B$99-S22&gt;0,$E$23*($B$99-S22))</f>
        <v>198.18696481625173</v>
      </c>
      <c r="R102" s="97">
        <f t="shared" si="93"/>
        <v>198.18696481625173</v>
      </c>
      <c r="S102" s="97">
        <f t="shared" ref="S102:T111" si="94">$F$22*MIN(S22,$B$99)+IF($B$99-S22&gt;0,$F$23*($B$99-S22))</f>
        <v>187.1895952190207</v>
      </c>
      <c r="T102" s="97">
        <f t="shared" si="94"/>
        <v>187.1895952190207</v>
      </c>
    </row>
    <row r="103" spans="2:20">
      <c r="B103" s="50" t="s">
        <v>200</v>
      </c>
      <c r="C103" s="97">
        <f t="shared" si="88"/>
        <v>221.05356187500001</v>
      </c>
      <c r="D103" s="97">
        <f t="shared" si="88"/>
        <v>217.35175312500002</v>
      </c>
      <c r="E103" s="97">
        <f t="shared" si="89"/>
        <v>224.42969656118993</v>
      </c>
      <c r="F103" s="97">
        <f t="shared" si="89"/>
        <v>220.66741002220206</v>
      </c>
      <c r="G103" s="97">
        <f t="shared" si="90"/>
        <v>218.40693742423571</v>
      </c>
      <c r="H103" s="97">
        <f t="shared" si="90"/>
        <v>214.74561499996048</v>
      </c>
      <c r="I103" s="97">
        <f t="shared" si="91"/>
        <v>206.28756410581116</v>
      </c>
      <c r="J103" s="97">
        <f t="shared" si="91"/>
        <v>202.82940799952115</v>
      </c>
      <c r="L103" s="50" t="s">
        <v>200</v>
      </c>
      <c r="M103" s="97">
        <f t="shared" ref="M103:N111" si="95">$C$22*MIN(S23,$B$99)+IF($B$99-S23&gt;0,$C$23*($B$99-S23))</f>
        <v>215.53378750000002</v>
      </c>
      <c r="N103" s="97">
        <f t="shared" si="95"/>
        <v>208.81935000000001</v>
      </c>
      <c r="O103" s="97">
        <f t="shared" si="92"/>
        <v>218.81974363498523</v>
      </c>
      <c r="P103" s="97">
        <f t="shared" si="92"/>
        <v>211.99560994003804</v>
      </c>
      <c r="Q103" s="97">
        <f t="shared" si="93"/>
        <v>212.94753228988694</v>
      </c>
      <c r="R103" s="97">
        <f t="shared" si="93"/>
        <v>206.30652994606123</v>
      </c>
      <c r="S103" s="97">
        <f t="shared" si="94"/>
        <v>201.13110067148347</v>
      </c>
      <c r="T103" s="97">
        <f t="shared" si="94"/>
        <v>194.85860670730244</v>
      </c>
    </row>
    <row r="104" spans="2:20">
      <c r="B104" s="50" t="s">
        <v>201</v>
      </c>
      <c r="C104" s="97">
        <f t="shared" si="88"/>
        <v>200.61</v>
      </c>
      <c r="D104" s="97">
        <f t="shared" si="88"/>
        <v>219.20265749999999</v>
      </c>
      <c r="E104" s="97">
        <f t="shared" si="89"/>
        <v>203.65214081866864</v>
      </c>
      <c r="F104" s="97">
        <f t="shared" si="89"/>
        <v>222.54855329169601</v>
      </c>
      <c r="G104" s="97">
        <f t="shared" si="90"/>
        <v>198.18696481625173</v>
      </c>
      <c r="H104" s="97">
        <f t="shared" si="90"/>
        <v>216.57627621209809</v>
      </c>
      <c r="I104" s="97">
        <f t="shared" si="91"/>
        <v>187.1895952190207</v>
      </c>
      <c r="J104" s="97">
        <f t="shared" si="91"/>
        <v>204.55848605266615</v>
      </c>
      <c r="L104" s="50" t="s">
        <v>201</v>
      </c>
      <c r="M104" s="97">
        <f t="shared" si="95"/>
        <v>200.61</v>
      </c>
      <c r="N104" s="97">
        <f t="shared" si="95"/>
        <v>205.81685625</v>
      </c>
      <c r="O104" s="97">
        <f t="shared" si="92"/>
        <v>203.65214081866864</v>
      </c>
      <c r="P104" s="97">
        <f t="shared" si="92"/>
        <v>208.9440633632409</v>
      </c>
      <c r="Q104" s="97">
        <f t="shared" si="93"/>
        <v>198.18696481625173</v>
      </c>
      <c r="R104" s="97">
        <f t="shared" si="93"/>
        <v>203.33687418099203</v>
      </c>
      <c r="S104" s="97">
        <f t="shared" si="94"/>
        <v>187.1895952190207</v>
      </c>
      <c r="T104" s="97">
        <f t="shared" si="94"/>
        <v>192.05373676482901</v>
      </c>
    </row>
    <row r="105" spans="2:20">
      <c r="B105" s="50" t="s">
        <v>202</v>
      </c>
      <c r="C105" s="97">
        <f t="shared" si="88"/>
        <v>205.01239062499999</v>
      </c>
      <c r="D105" s="97">
        <f t="shared" si="88"/>
        <v>219.81962562500001</v>
      </c>
      <c r="E105" s="97">
        <f t="shared" si="89"/>
        <v>208.12645489224252</v>
      </c>
      <c r="F105" s="97">
        <f t="shared" si="89"/>
        <v>223.17560104819398</v>
      </c>
      <c r="G105" s="97">
        <f t="shared" si="90"/>
        <v>202.54120691904311</v>
      </c>
      <c r="H105" s="97">
        <f t="shared" si="90"/>
        <v>217.18649661614398</v>
      </c>
      <c r="I105" s="97">
        <f t="shared" si="91"/>
        <v>191.30222097855449</v>
      </c>
      <c r="J105" s="97">
        <f t="shared" si="91"/>
        <v>205.13484540371451</v>
      </c>
      <c r="L105" s="50" t="s">
        <v>202</v>
      </c>
      <c r="M105" s="97">
        <f t="shared" si="95"/>
        <v>200.61</v>
      </c>
      <c r="N105" s="97">
        <f t="shared" si="95"/>
        <v>206.04489375</v>
      </c>
      <c r="O105" s="97">
        <f t="shared" si="92"/>
        <v>203.65214081866864</v>
      </c>
      <c r="P105" s="97">
        <f t="shared" si="92"/>
        <v>209.17582639439007</v>
      </c>
      <c r="Q105" s="97">
        <f t="shared" si="93"/>
        <v>198.18696481625173</v>
      </c>
      <c r="R105" s="97">
        <f t="shared" si="93"/>
        <v>203.56241765682009</v>
      </c>
      <c r="S105" s="97">
        <f t="shared" si="94"/>
        <v>187.1895952190207</v>
      </c>
      <c r="T105" s="97">
        <f t="shared" si="94"/>
        <v>192.26676486172573</v>
      </c>
    </row>
    <row r="106" spans="2:20">
      <c r="B106" s="50" t="s">
        <v>203</v>
      </c>
      <c r="C106" s="97">
        <f t="shared" si="88"/>
        <v>231.23353593749999</v>
      </c>
      <c r="D106" s="97">
        <f t="shared" si="88"/>
        <v>228.14869531249997</v>
      </c>
      <c r="E106" s="97">
        <f t="shared" si="89"/>
        <v>234.77598454340654</v>
      </c>
      <c r="F106" s="97">
        <f t="shared" si="89"/>
        <v>231.64074576091667</v>
      </c>
      <c r="G106" s="97">
        <f t="shared" si="90"/>
        <v>228.47557409099255</v>
      </c>
      <c r="H106" s="97">
        <f t="shared" si="90"/>
        <v>225.42447207076322</v>
      </c>
      <c r="I106" s="97">
        <f t="shared" si="91"/>
        <v>215.79749339810866</v>
      </c>
      <c r="J106" s="97">
        <f t="shared" si="91"/>
        <v>212.91569664286698</v>
      </c>
      <c r="L106" s="50" t="s">
        <v>203</v>
      </c>
      <c r="M106" s="97">
        <f t="shared" si="95"/>
        <v>224.30056250000001</v>
      </c>
      <c r="N106" s="97">
        <f t="shared" si="95"/>
        <v>220.56328124999999</v>
      </c>
      <c r="O106" s="97">
        <f t="shared" si="92"/>
        <v>227.72974461027476</v>
      </c>
      <c r="P106" s="97">
        <f t="shared" si="92"/>
        <v>223.93140604421924</v>
      </c>
      <c r="Q106" s="97">
        <f t="shared" si="93"/>
        <v>221.61842591616499</v>
      </c>
      <c r="R106" s="97">
        <f t="shared" si="93"/>
        <v>217.92201895120542</v>
      </c>
      <c r="S106" s="97">
        <f t="shared" si="94"/>
        <v>209.32084750773492</v>
      </c>
      <c r="T106" s="97">
        <f t="shared" si="94"/>
        <v>205.82955369748322</v>
      </c>
    </row>
    <row r="107" spans="2:20">
      <c r="B107" s="50" t="s">
        <v>204</v>
      </c>
      <c r="C107" s="97">
        <f t="shared" si="88"/>
        <v>229.38263156249999</v>
      </c>
      <c r="D107" s="97">
        <f t="shared" si="88"/>
        <v>226.2977909375</v>
      </c>
      <c r="E107" s="97">
        <f t="shared" si="89"/>
        <v>232.89484127391262</v>
      </c>
      <c r="F107" s="97">
        <f t="shared" si="89"/>
        <v>229.75960249142273</v>
      </c>
      <c r="G107" s="97">
        <f t="shared" si="90"/>
        <v>226.64491287885494</v>
      </c>
      <c r="H107" s="97">
        <f t="shared" si="90"/>
        <v>223.5938108586256</v>
      </c>
      <c r="I107" s="97">
        <f t="shared" si="91"/>
        <v>214.06841534496363</v>
      </c>
      <c r="J107" s="97">
        <f t="shared" si="91"/>
        <v>211.186618589722</v>
      </c>
      <c r="L107" s="50" t="s">
        <v>204</v>
      </c>
      <c r="M107" s="97">
        <f t="shared" si="95"/>
        <v>221.69080000000002</v>
      </c>
      <c r="N107" s="97">
        <f t="shared" si="95"/>
        <v>215.91385</v>
      </c>
      <c r="O107" s="97">
        <f t="shared" si="92"/>
        <v>225.07734547601228</v>
      </c>
      <c r="P107" s="97">
        <f t="shared" si="92"/>
        <v>219.20601535356715</v>
      </c>
      <c r="Q107" s="97">
        <f t="shared" si="93"/>
        <v>219.03720613724408</v>
      </c>
      <c r="R107" s="97">
        <f t="shared" si="93"/>
        <v>213.32343808293365</v>
      </c>
      <c r="S107" s="97">
        <f t="shared" si="94"/>
        <v>206.88285928769477</v>
      </c>
      <c r="T107" s="97">
        <f t="shared" si="94"/>
        <v>201.48614749964466</v>
      </c>
    </row>
    <row r="108" spans="2:20">
      <c r="B108" s="50" t="s">
        <v>205</v>
      </c>
      <c r="C108" s="97">
        <f t="shared" si="88"/>
        <v>200.61</v>
      </c>
      <c r="D108" s="97">
        <f t="shared" si="88"/>
        <v>221.05356187500001</v>
      </c>
      <c r="E108" s="97">
        <f t="shared" si="89"/>
        <v>203.65214081866864</v>
      </c>
      <c r="F108" s="97">
        <f t="shared" si="89"/>
        <v>224.42969656118993</v>
      </c>
      <c r="G108" s="97">
        <f t="shared" si="90"/>
        <v>198.18696481625173</v>
      </c>
      <c r="H108" s="97">
        <f t="shared" si="90"/>
        <v>218.40693742423571</v>
      </c>
      <c r="I108" s="97">
        <f t="shared" si="91"/>
        <v>187.1895952190207</v>
      </c>
      <c r="J108" s="97">
        <f t="shared" si="91"/>
        <v>206.28756410581116</v>
      </c>
      <c r="L108" s="50" t="s">
        <v>205</v>
      </c>
      <c r="M108" s="97">
        <f t="shared" si="95"/>
        <v>200.61</v>
      </c>
      <c r="N108" s="97">
        <f t="shared" si="95"/>
        <v>208.50263124999998</v>
      </c>
      <c r="O108" s="97">
        <f t="shared" si="92"/>
        <v>203.65214081866864</v>
      </c>
      <c r="P108" s="97">
        <f t="shared" si="92"/>
        <v>211.67371684121977</v>
      </c>
      <c r="Q108" s="97">
        <f t="shared" si="93"/>
        <v>198.18696481625173</v>
      </c>
      <c r="R108" s="97">
        <f t="shared" si="93"/>
        <v>205.99327511852232</v>
      </c>
      <c r="S108" s="97">
        <f t="shared" si="94"/>
        <v>187.1895952190207</v>
      </c>
      <c r="T108" s="97">
        <f t="shared" si="94"/>
        <v>194.56273435050144</v>
      </c>
    </row>
    <row r="109" spans="2:20">
      <c r="B109" s="50" t="s">
        <v>206</v>
      </c>
      <c r="C109" s="97">
        <f t="shared" si="88"/>
        <v>221.05356187500001</v>
      </c>
      <c r="D109" s="97">
        <f t="shared" si="88"/>
        <v>221.3620459375</v>
      </c>
      <c r="E109" s="97">
        <f t="shared" si="89"/>
        <v>224.42969656118993</v>
      </c>
      <c r="F109" s="97">
        <f t="shared" si="89"/>
        <v>224.74322043943891</v>
      </c>
      <c r="G109" s="97">
        <f t="shared" si="90"/>
        <v>218.40693742423571</v>
      </c>
      <c r="H109" s="97">
        <f t="shared" si="90"/>
        <v>218.71204762625865</v>
      </c>
      <c r="I109" s="97">
        <f t="shared" si="91"/>
        <v>206.28756410581116</v>
      </c>
      <c r="J109" s="97">
        <f t="shared" si="91"/>
        <v>206.57574378133532</v>
      </c>
      <c r="L109" s="50" t="s">
        <v>206</v>
      </c>
      <c r="M109" s="97">
        <f t="shared" si="95"/>
        <v>206.86836249999999</v>
      </c>
      <c r="N109" s="97">
        <f t="shared" si="95"/>
        <v>212.60730625000002</v>
      </c>
      <c r="O109" s="97">
        <f t="shared" si="92"/>
        <v>210.01274845131755</v>
      </c>
      <c r="P109" s="97">
        <f t="shared" si="92"/>
        <v>215.84545140190448</v>
      </c>
      <c r="Q109" s="97">
        <f t="shared" si="93"/>
        <v>204.37688020842134</v>
      </c>
      <c r="R109" s="97">
        <f t="shared" si="93"/>
        <v>210.05305768342706</v>
      </c>
      <c r="S109" s="97">
        <f t="shared" si="94"/>
        <v>193.03603298940831</v>
      </c>
      <c r="T109" s="97">
        <f t="shared" si="94"/>
        <v>198.39724009464229</v>
      </c>
    </row>
    <row r="110" spans="2:20">
      <c r="B110" s="50" t="s">
        <v>207</v>
      </c>
      <c r="C110" s="97">
        <f t="shared" si="88"/>
        <v>218.8941734375</v>
      </c>
      <c r="D110" s="97">
        <f t="shared" si="88"/>
        <v>217.04326906249997</v>
      </c>
      <c r="E110" s="97">
        <f t="shared" si="89"/>
        <v>222.23502941344702</v>
      </c>
      <c r="F110" s="97">
        <f t="shared" si="89"/>
        <v>220.35388614395305</v>
      </c>
      <c r="G110" s="97">
        <f t="shared" si="90"/>
        <v>216.27116601007515</v>
      </c>
      <c r="H110" s="97">
        <f t="shared" si="90"/>
        <v>214.44050479793756</v>
      </c>
      <c r="I110" s="97">
        <f t="shared" si="91"/>
        <v>204.27030637714199</v>
      </c>
      <c r="J110" s="97">
        <f t="shared" si="91"/>
        <v>202.54122832399699</v>
      </c>
      <c r="L110" s="50" t="s">
        <v>207</v>
      </c>
      <c r="M110" s="97">
        <f t="shared" si="95"/>
        <v>200.61</v>
      </c>
      <c r="N110" s="97">
        <f t="shared" si="95"/>
        <v>200.61</v>
      </c>
      <c r="O110" s="97">
        <f t="shared" si="92"/>
        <v>203.65214081866864</v>
      </c>
      <c r="P110" s="97">
        <f t="shared" si="92"/>
        <v>203.65214081866864</v>
      </c>
      <c r="Q110" s="97">
        <f t="shared" si="93"/>
        <v>198.18696481625173</v>
      </c>
      <c r="R110" s="97">
        <f t="shared" si="93"/>
        <v>198.18696481625173</v>
      </c>
      <c r="S110" s="97">
        <f t="shared" si="94"/>
        <v>187.1895952190207</v>
      </c>
      <c r="T110" s="97">
        <f t="shared" si="94"/>
        <v>187.1895952190207</v>
      </c>
    </row>
    <row r="111" spans="2:20">
      <c r="B111" s="50" t="s">
        <v>208</v>
      </c>
      <c r="C111" s="97">
        <f t="shared" si="88"/>
        <v>233.08444031249996</v>
      </c>
      <c r="D111" s="97">
        <f t="shared" si="88"/>
        <v>227.22324312499995</v>
      </c>
      <c r="E111" s="97">
        <f t="shared" si="89"/>
        <v>236.65712781290048</v>
      </c>
      <c r="F111" s="97">
        <f t="shared" si="89"/>
        <v>230.70017412616968</v>
      </c>
      <c r="G111" s="97">
        <f t="shared" si="90"/>
        <v>230.30623530313017</v>
      </c>
      <c r="H111" s="97">
        <f t="shared" si="90"/>
        <v>224.50914146469438</v>
      </c>
      <c r="I111" s="97">
        <f t="shared" si="91"/>
        <v>217.52657145125363</v>
      </c>
      <c r="J111" s="97">
        <f t="shared" si="91"/>
        <v>212.05115761629446</v>
      </c>
      <c r="L111" s="50" t="s">
        <v>208</v>
      </c>
      <c r="M111" s="97">
        <f t="shared" si="95"/>
        <v>228.6586125</v>
      </c>
      <c r="N111" s="97">
        <f t="shared" si="95"/>
        <v>227.01167499999997</v>
      </c>
      <c r="O111" s="97">
        <f t="shared" si="92"/>
        <v>232.15899365001405</v>
      </c>
      <c r="P111" s="97">
        <f t="shared" si="92"/>
        <v>230.4851495361591</v>
      </c>
      <c r="Q111" s="97">
        <f t="shared" si="93"/>
        <v>225.9288123431009</v>
      </c>
      <c r="R111" s="97">
        <f t="shared" si="93"/>
        <v>224.29988723989837</v>
      </c>
      <c r="S111" s="97">
        <f t="shared" si="94"/>
        <v>213.39205113731657</v>
      </c>
      <c r="T111" s="97">
        <f t="shared" si="94"/>
        <v>211.85351488195141</v>
      </c>
    </row>
    <row r="112" spans="2:20">
      <c r="B112" s="50" t="s">
        <v>198</v>
      </c>
      <c r="C112" s="147">
        <f t="shared" ref="C112:J112" si="96">SUMPRODUCT(C102:C111,$U$22:$U$31)</f>
        <v>206.81196978351772</v>
      </c>
      <c r="D112" s="147">
        <f t="shared" si="96"/>
        <v>220.24463620316951</v>
      </c>
      <c r="E112" s="147">
        <f t="shared" si="96"/>
        <v>209.95543442662134</v>
      </c>
      <c r="F112" s="147">
        <f t="shared" si="96"/>
        <v>223.60755517796213</v>
      </c>
      <c r="G112" s="147">
        <f t="shared" si="96"/>
        <v>204.32110425364726</v>
      </c>
      <c r="H112" s="147">
        <f t="shared" si="96"/>
        <v>217.6068588945588</v>
      </c>
      <c r="I112" s="147">
        <f t="shared" si="96"/>
        <v>192.98335203530621</v>
      </c>
      <c r="J112" s="147">
        <f t="shared" si="96"/>
        <v>205.53188183249665</v>
      </c>
      <c r="L112" s="50" t="s">
        <v>198</v>
      </c>
      <c r="M112" s="147">
        <f t="shared" ref="M112:T112" si="97">SUMPRODUCT(M102:M111,$AC$22:$AC$31)</f>
        <v>202.33050344345901</v>
      </c>
      <c r="N112" s="147">
        <f t="shared" si="97"/>
        <v>205.75823301994285</v>
      </c>
      <c r="O112" s="147">
        <f t="shared" si="97"/>
        <v>205.40075274941958</v>
      </c>
      <c r="P112" s="147">
        <f t="shared" si="97"/>
        <v>208.88448238426247</v>
      </c>
      <c r="Q112" s="147">
        <f t="shared" si="97"/>
        <v>199.88865127927585</v>
      </c>
      <c r="R112" s="147">
        <f t="shared" si="97"/>
        <v>203.27889210755515</v>
      </c>
      <c r="S112" s="147">
        <f t="shared" si="97"/>
        <v>188.79685531555884</v>
      </c>
      <c r="T112" s="147">
        <f t="shared" si="97"/>
        <v>191.99897210930962</v>
      </c>
    </row>
    <row r="114" spans="2:20">
      <c r="B114" s="298">
        <f>Summary!I$4</f>
        <v>500</v>
      </c>
      <c r="C114" s="387" t="s">
        <v>246</v>
      </c>
      <c r="D114" s="387"/>
      <c r="E114" s="387"/>
      <c r="F114" s="387"/>
      <c r="G114" s="387"/>
      <c r="H114" s="387"/>
      <c r="I114" s="387"/>
      <c r="J114" s="387"/>
      <c r="L114" s="298">
        <f>Summary!I$4</f>
        <v>500</v>
      </c>
      <c r="M114" s="387" t="s">
        <v>248</v>
      </c>
      <c r="N114" s="387"/>
      <c r="O114" s="387"/>
      <c r="P114" s="387"/>
      <c r="Q114" s="387"/>
      <c r="R114" s="387"/>
      <c r="S114" s="387"/>
      <c r="T114" s="387"/>
    </row>
    <row r="115" spans="2:20">
      <c r="B115" s="27"/>
      <c r="C115" s="388">
        <f>$C$27</f>
        <v>45658</v>
      </c>
      <c r="D115" s="389"/>
      <c r="E115" s="388">
        <f>$D$27</f>
        <v>45717</v>
      </c>
      <c r="F115" s="389"/>
      <c r="G115" s="390" t="str">
        <f>$E$21</f>
        <v>Authorized</v>
      </c>
      <c r="H115" s="390"/>
      <c r="I115" s="391" t="str">
        <f>$F$21</f>
        <v>w/Pending</v>
      </c>
      <c r="J115" s="390"/>
      <c r="L115" s="27"/>
      <c r="M115" s="392">
        <f>$C$27</f>
        <v>45658</v>
      </c>
      <c r="N115" s="393"/>
      <c r="O115" s="392">
        <f>$D$27</f>
        <v>45717</v>
      </c>
      <c r="P115" s="393"/>
      <c r="Q115" s="394" t="str">
        <f>$E$21</f>
        <v>Authorized</v>
      </c>
      <c r="R115" s="394"/>
      <c r="S115" s="395" t="str">
        <f>$F$21</f>
        <v>w/Pending</v>
      </c>
      <c r="T115" s="394"/>
    </row>
    <row r="116" spans="2:20">
      <c r="B116" s="27"/>
      <c r="C116" s="97" t="s">
        <v>147</v>
      </c>
      <c r="D116" s="97" t="s">
        <v>148</v>
      </c>
      <c r="E116" s="97" t="s">
        <v>147</v>
      </c>
      <c r="F116" s="97" t="s">
        <v>148</v>
      </c>
      <c r="G116" s="97" t="s">
        <v>147</v>
      </c>
      <c r="H116" s="97" t="s">
        <v>148</v>
      </c>
      <c r="I116" s="97" t="s">
        <v>147</v>
      </c>
      <c r="J116" s="97" t="s">
        <v>148</v>
      </c>
      <c r="L116" s="27"/>
      <c r="M116" s="97" t="s">
        <v>147</v>
      </c>
      <c r="N116" s="97" t="s">
        <v>148</v>
      </c>
      <c r="O116" s="97" t="s">
        <v>147</v>
      </c>
      <c r="P116" s="97" t="s">
        <v>148</v>
      </c>
      <c r="Q116" s="97" t="s">
        <v>147</v>
      </c>
      <c r="R116" s="97" t="s">
        <v>148</v>
      </c>
      <c r="S116" s="97" t="s">
        <v>147</v>
      </c>
      <c r="T116" s="97" t="s">
        <v>148</v>
      </c>
    </row>
    <row r="117" spans="2:20">
      <c r="B117" s="50" t="s">
        <v>199</v>
      </c>
      <c r="C117" s="97">
        <f t="shared" ref="C117:D126" si="98">$C$28*MIN(I22,$B$114)+IF($B$114-I22&gt;0,$C$29*($B$114-I22))</f>
        <v>128.56449624999999</v>
      </c>
      <c r="D117" s="97">
        <f t="shared" si="98"/>
        <v>133.5775525</v>
      </c>
      <c r="E117" s="97">
        <f t="shared" ref="E117:F126" si="99">$D$28*MIN(I22,$B$114)+IF($B$114-I22&gt;0,$D$29*($B$114-I22))</f>
        <v>130.70149923466073</v>
      </c>
      <c r="F117" s="97">
        <f t="shared" si="99"/>
        <v>135.79626225620669</v>
      </c>
      <c r="G117" s="97">
        <f t="shared" ref="G117:H126" si="100">$E$28*MIN(I22,$B$114)+IF($B$114-I22&gt;0,$E$29*($B$114-I22))</f>
        <v>127.19401488303194</v>
      </c>
      <c r="H117" s="97">
        <f t="shared" si="100"/>
        <v>132.15205566590453</v>
      </c>
      <c r="I117" s="97">
        <f t="shared" ref="I117:J126" si="101">$F$28*MIN(I22,$B$114)+IF($B$114-I22&gt;0,$F$29*($B$114-I22))</f>
        <v>120.13603509348677</v>
      </c>
      <c r="J117" s="97">
        <f t="shared" si="101"/>
        <v>124.81895482075439</v>
      </c>
      <c r="L117" s="50" t="s">
        <v>199</v>
      </c>
      <c r="M117" s="97">
        <f t="shared" ref="M117:N126" si="102">$C$28*MIN(S22,$B$114)+IF($B$114-S22&gt;0,$C$29*($B$114-S22))</f>
        <v>122.69499999999999</v>
      </c>
      <c r="N117" s="97">
        <f t="shared" si="102"/>
        <v>122.69499999999999</v>
      </c>
      <c r="O117" s="97">
        <f t="shared" ref="O117:P126" si="103">$D$28*MIN(S22,$B$114)+IF($B$114-S22&gt;0,$D$29*($B$114-S22))</f>
        <v>124.73633727391019</v>
      </c>
      <c r="P117" s="97">
        <f t="shared" si="103"/>
        <v>124.73633727391019</v>
      </c>
      <c r="Q117" s="97">
        <f t="shared" ref="Q117:R126" si="104">$E$28*MIN(S22,$B$114)+IF($B$114-S22&gt;0,$E$29*($B$114-S22))</f>
        <v>121.38893304649405</v>
      </c>
      <c r="R117" s="97">
        <f t="shared" si="104"/>
        <v>121.38893304649405</v>
      </c>
      <c r="S117" s="97">
        <f t="shared" ref="S117:T126" si="105">$F$28*MIN(S22,$B$114)+IF($B$114-S22&gt;0,$F$29*($B$114-S22))</f>
        <v>114.65307651342928</v>
      </c>
      <c r="T117" s="97">
        <f t="shared" si="105"/>
        <v>114.65307651342928</v>
      </c>
    </row>
    <row r="118" spans="2:20">
      <c r="B118" s="50" t="s">
        <v>200</v>
      </c>
      <c r="C118" s="97">
        <f t="shared" si="98"/>
        <v>135.98381949999998</v>
      </c>
      <c r="D118" s="97">
        <f t="shared" si="98"/>
        <v>133.5775525</v>
      </c>
      <c r="E118" s="97">
        <f t="shared" si="99"/>
        <v>138.24174850654876</v>
      </c>
      <c r="F118" s="97">
        <f t="shared" si="99"/>
        <v>135.79626225620669</v>
      </c>
      <c r="G118" s="97">
        <f t="shared" si="100"/>
        <v>134.53191524168338</v>
      </c>
      <c r="H118" s="97">
        <f t="shared" si="100"/>
        <v>132.15205566590453</v>
      </c>
      <c r="I118" s="97">
        <f t="shared" si="101"/>
        <v>127.06675628984283</v>
      </c>
      <c r="J118" s="97">
        <f t="shared" si="101"/>
        <v>124.81895482075439</v>
      </c>
      <c r="L118" s="50" t="s">
        <v>200</v>
      </c>
      <c r="M118" s="97">
        <f t="shared" si="102"/>
        <v>132.39582999999999</v>
      </c>
      <c r="N118" s="97">
        <f t="shared" si="102"/>
        <v>128.03128000000001</v>
      </c>
      <c r="O118" s="97">
        <f t="shared" si="103"/>
        <v>134.59527910451578</v>
      </c>
      <c r="P118" s="97">
        <f t="shared" si="103"/>
        <v>130.15959220280018</v>
      </c>
      <c r="Q118" s="97">
        <f t="shared" si="104"/>
        <v>130.98330190435675</v>
      </c>
      <c r="R118" s="97">
        <f t="shared" si="104"/>
        <v>126.66665038087014</v>
      </c>
      <c r="S118" s="97">
        <f t="shared" si="105"/>
        <v>123.7150550575299</v>
      </c>
      <c r="T118" s="97">
        <f t="shared" si="105"/>
        <v>119.63793398081231</v>
      </c>
    </row>
    <row r="119" spans="2:20">
      <c r="B119" s="50" t="s">
        <v>201</v>
      </c>
      <c r="C119" s="97">
        <f t="shared" si="98"/>
        <v>122.69499999999999</v>
      </c>
      <c r="D119" s="97">
        <f t="shared" si="98"/>
        <v>134.780686</v>
      </c>
      <c r="E119" s="97">
        <f t="shared" si="99"/>
        <v>124.73633727391019</v>
      </c>
      <c r="F119" s="97">
        <f t="shared" si="99"/>
        <v>137.01900538137772</v>
      </c>
      <c r="G119" s="97">
        <f t="shared" si="100"/>
        <v>121.38893304649405</v>
      </c>
      <c r="H119" s="97">
        <f t="shared" si="100"/>
        <v>133.34198545379397</v>
      </c>
      <c r="I119" s="97">
        <f t="shared" si="101"/>
        <v>114.65307651342928</v>
      </c>
      <c r="J119" s="97">
        <f t="shared" si="101"/>
        <v>125.94285555529859</v>
      </c>
      <c r="L119" s="50" t="s">
        <v>201</v>
      </c>
      <c r="M119" s="97">
        <f t="shared" si="102"/>
        <v>122.69499999999999</v>
      </c>
      <c r="N119" s="97">
        <f t="shared" si="102"/>
        <v>126.07958499999999</v>
      </c>
      <c r="O119" s="97">
        <f t="shared" si="103"/>
        <v>124.73633727391019</v>
      </c>
      <c r="P119" s="97">
        <f t="shared" si="103"/>
        <v>128.17608692788207</v>
      </c>
      <c r="Q119" s="97">
        <f t="shared" si="104"/>
        <v>121.38893304649405</v>
      </c>
      <c r="R119" s="97">
        <f t="shared" si="104"/>
        <v>124.73637413357517</v>
      </c>
      <c r="S119" s="97">
        <f t="shared" si="105"/>
        <v>114.65307651342928</v>
      </c>
      <c r="T119" s="97">
        <f t="shared" si="105"/>
        <v>117.81476851820462</v>
      </c>
    </row>
    <row r="120" spans="2:20">
      <c r="B120" s="50" t="s">
        <v>202</v>
      </c>
      <c r="C120" s="97">
        <f t="shared" si="98"/>
        <v>125.5566625</v>
      </c>
      <c r="D120" s="97">
        <f t="shared" si="98"/>
        <v>135.18173050000001</v>
      </c>
      <c r="E120" s="97">
        <f t="shared" si="99"/>
        <v>127.64464142173314</v>
      </c>
      <c r="F120" s="97">
        <f t="shared" si="99"/>
        <v>137.42658642310141</v>
      </c>
      <c r="G120" s="97">
        <f t="shared" si="100"/>
        <v>124.21919041330838</v>
      </c>
      <c r="H120" s="97">
        <f t="shared" si="100"/>
        <v>133.73862871642376</v>
      </c>
      <c r="I120" s="97">
        <f t="shared" si="101"/>
        <v>117.32628325712619</v>
      </c>
      <c r="J120" s="97">
        <f t="shared" si="101"/>
        <v>126.31748913348</v>
      </c>
      <c r="L120" s="50" t="s">
        <v>202</v>
      </c>
      <c r="M120" s="97">
        <f t="shared" si="102"/>
        <v>122.69499999999999</v>
      </c>
      <c r="N120" s="97">
        <f t="shared" si="102"/>
        <v>126.22781499999999</v>
      </c>
      <c r="O120" s="97">
        <f t="shared" si="103"/>
        <v>124.73633727391019</v>
      </c>
      <c r="P120" s="97">
        <f t="shared" si="103"/>
        <v>128.32673289812902</v>
      </c>
      <c r="Q120" s="97">
        <f t="shared" si="104"/>
        <v>121.38893304649405</v>
      </c>
      <c r="R120" s="97">
        <f t="shared" si="104"/>
        <v>124.88297739286341</v>
      </c>
      <c r="S120" s="97">
        <f t="shared" si="105"/>
        <v>114.65307651342928</v>
      </c>
      <c r="T120" s="97">
        <f t="shared" si="105"/>
        <v>117.95323678118748</v>
      </c>
    </row>
    <row r="121" spans="2:20">
      <c r="B121" s="50" t="s">
        <v>203</v>
      </c>
      <c r="C121" s="97">
        <f t="shared" si="98"/>
        <v>142.60105375000001</v>
      </c>
      <c r="D121" s="97">
        <f t="shared" si="98"/>
        <v>140.59583125</v>
      </c>
      <c r="E121" s="97">
        <f t="shared" si="99"/>
        <v>144.96683569498944</v>
      </c>
      <c r="F121" s="97">
        <f t="shared" si="99"/>
        <v>142.92893048637106</v>
      </c>
      <c r="G121" s="97">
        <f t="shared" si="100"/>
        <v>141.0765290750752</v>
      </c>
      <c r="H121" s="97">
        <f t="shared" si="100"/>
        <v>139.09331276192617</v>
      </c>
      <c r="I121" s="97">
        <f t="shared" si="101"/>
        <v>133.24821032983607</v>
      </c>
      <c r="J121" s="97">
        <f t="shared" si="101"/>
        <v>131.37504243892903</v>
      </c>
      <c r="L121" s="50" t="s">
        <v>203</v>
      </c>
      <c r="M121" s="97">
        <f t="shared" si="102"/>
        <v>138.09444999999999</v>
      </c>
      <c r="N121" s="97">
        <f t="shared" si="102"/>
        <v>135.66512499999999</v>
      </c>
      <c r="O121" s="97">
        <f t="shared" si="103"/>
        <v>140.38677973845387</v>
      </c>
      <c r="P121" s="97">
        <f t="shared" si="103"/>
        <v>137.91785967051783</v>
      </c>
      <c r="Q121" s="97">
        <f t="shared" si="104"/>
        <v>136.61938276143738</v>
      </c>
      <c r="R121" s="97">
        <f t="shared" si="104"/>
        <v>134.21671823421372</v>
      </c>
      <c r="S121" s="97">
        <f t="shared" si="105"/>
        <v>129.03839050109323</v>
      </c>
      <c r="T121" s="97">
        <f t="shared" si="105"/>
        <v>126.76904952442968</v>
      </c>
    </row>
    <row r="122" spans="2:20">
      <c r="B122" s="50" t="s">
        <v>204</v>
      </c>
      <c r="C122" s="97">
        <f t="shared" si="98"/>
        <v>141.39792025</v>
      </c>
      <c r="D122" s="97">
        <f t="shared" si="98"/>
        <v>139.39269775</v>
      </c>
      <c r="E122" s="97">
        <f t="shared" si="99"/>
        <v>143.74409256981841</v>
      </c>
      <c r="F122" s="97">
        <f t="shared" si="99"/>
        <v>141.70618736120002</v>
      </c>
      <c r="G122" s="97">
        <f t="shared" si="100"/>
        <v>139.88659928718579</v>
      </c>
      <c r="H122" s="97">
        <f t="shared" si="100"/>
        <v>137.90338297403673</v>
      </c>
      <c r="I122" s="97">
        <f t="shared" si="101"/>
        <v>132.12430959529186</v>
      </c>
      <c r="J122" s="97">
        <f t="shared" si="101"/>
        <v>130.25114170438479</v>
      </c>
      <c r="L122" s="50" t="s">
        <v>204</v>
      </c>
      <c r="M122" s="97">
        <f t="shared" si="102"/>
        <v>136.39803999999998</v>
      </c>
      <c r="N122" s="97">
        <f t="shared" si="102"/>
        <v>132.64287999999999</v>
      </c>
      <c r="O122" s="97">
        <f t="shared" si="103"/>
        <v>138.66272030118327</v>
      </c>
      <c r="P122" s="97">
        <f t="shared" si="103"/>
        <v>134.84635572159402</v>
      </c>
      <c r="Q122" s="97">
        <f t="shared" si="104"/>
        <v>134.94158990513881</v>
      </c>
      <c r="R122" s="97">
        <f t="shared" si="104"/>
        <v>131.22764066983711</v>
      </c>
      <c r="S122" s="97">
        <f t="shared" si="105"/>
        <v>127.45369815806717</v>
      </c>
      <c r="T122" s="97">
        <f t="shared" si="105"/>
        <v>123.94583549583467</v>
      </c>
    </row>
    <row r="123" spans="2:20">
      <c r="B123" s="50" t="s">
        <v>205</v>
      </c>
      <c r="C123" s="97">
        <f t="shared" si="98"/>
        <v>122.69499999999999</v>
      </c>
      <c r="D123" s="97">
        <f t="shared" si="98"/>
        <v>135.98381949999998</v>
      </c>
      <c r="E123" s="97">
        <f t="shared" si="99"/>
        <v>124.73633727391019</v>
      </c>
      <c r="F123" s="97">
        <f t="shared" si="99"/>
        <v>138.24174850654876</v>
      </c>
      <c r="G123" s="97">
        <f t="shared" si="100"/>
        <v>121.38893304649405</v>
      </c>
      <c r="H123" s="97">
        <f t="shared" si="100"/>
        <v>134.53191524168338</v>
      </c>
      <c r="I123" s="97">
        <f t="shared" si="101"/>
        <v>114.65307651342928</v>
      </c>
      <c r="J123" s="97">
        <f t="shared" si="101"/>
        <v>127.06675628984283</v>
      </c>
      <c r="L123" s="50" t="s">
        <v>205</v>
      </c>
      <c r="M123" s="97">
        <f t="shared" si="102"/>
        <v>122.69499999999999</v>
      </c>
      <c r="N123" s="97">
        <f t="shared" si="102"/>
        <v>127.82540499999999</v>
      </c>
      <c r="O123" s="97">
        <f t="shared" si="103"/>
        <v>124.73633727391019</v>
      </c>
      <c r="P123" s="97">
        <f t="shared" si="103"/>
        <v>129.95036168856834</v>
      </c>
      <c r="Q123" s="97">
        <f t="shared" si="104"/>
        <v>121.38893304649405</v>
      </c>
      <c r="R123" s="97">
        <f t="shared" si="104"/>
        <v>126.46303474296982</v>
      </c>
      <c r="S123" s="97">
        <f t="shared" si="105"/>
        <v>114.65307651342928</v>
      </c>
      <c r="T123" s="97">
        <f t="shared" si="105"/>
        <v>119.44561694889165</v>
      </c>
    </row>
    <row r="124" spans="2:20">
      <c r="B124" s="50" t="s">
        <v>206</v>
      </c>
      <c r="C124" s="97">
        <f>$C$28*MIN(I29,$B$114)+IF($B$114-I29&gt;0,$C$29*($B$114-I29))</f>
        <v>135.98381949999998</v>
      </c>
      <c r="D124" s="97">
        <f>$C$28*MIN(J29,$B$114)+IF($B$114-J29&gt;0,$C$29*($B$114-J29))</f>
        <v>136.18434174999999</v>
      </c>
      <c r="E124" s="97">
        <f t="shared" si="99"/>
        <v>138.24174850654876</v>
      </c>
      <c r="F124" s="97">
        <f t="shared" si="99"/>
        <v>138.44553902741058</v>
      </c>
      <c r="G124" s="97">
        <f t="shared" si="100"/>
        <v>134.53191524168338</v>
      </c>
      <c r="H124" s="97">
        <f t="shared" si="100"/>
        <v>134.73023687299829</v>
      </c>
      <c r="I124" s="97">
        <f t="shared" si="101"/>
        <v>127.06675628984283</v>
      </c>
      <c r="J124" s="97">
        <f t="shared" si="101"/>
        <v>127.25407307893354</v>
      </c>
      <c r="L124" s="50" t="s">
        <v>206</v>
      </c>
      <c r="M124" s="97">
        <f t="shared" si="102"/>
        <v>126.76309000000001</v>
      </c>
      <c r="N124" s="97">
        <f t="shared" si="102"/>
        <v>130.49354499999998</v>
      </c>
      <c r="O124" s="97">
        <f t="shared" si="103"/>
        <v>128.87073223513187</v>
      </c>
      <c r="P124" s="97">
        <f t="shared" si="103"/>
        <v>132.66198915301334</v>
      </c>
      <c r="Q124" s="97">
        <f t="shared" si="104"/>
        <v>125.4123780514042</v>
      </c>
      <c r="R124" s="97">
        <f t="shared" si="104"/>
        <v>129.10189341015786</v>
      </c>
      <c r="S124" s="97">
        <f t="shared" si="105"/>
        <v>118.45326106418115</v>
      </c>
      <c r="T124" s="97">
        <f t="shared" si="105"/>
        <v>121.93804568258315</v>
      </c>
    </row>
    <row r="125" spans="2:20">
      <c r="B125" s="50" t="s">
        <v>207</v>
      </c>
      <c r="C125" s="97">
        <f t="shared" si="98"/>
        <v>134.58016375</v>
      </c>
      <c r="D125" s="97">
        <f t="shared" si="98"/>
        <v>133.37703025000002</v>
      </c>
      <c r="E125" s="97">
        <f t="shared" si="99"/>
        <v>136.81521486051588</v>
      </c>
      <c r="F125" s="97">
        <f t="shared" si="99"/>
        <v>135.59247173534487</v>
      </c>
      <c r="G125" s="97">
        <f t="shared" si="100"/>
        <v>133.14366382247906</v>
      </c>
      <c r="H125" s="97">
        <f t="shared" si="100"/>
        <v>131.95373403458962</v>
      </c>
      <c r="I125" s="97">
        <f t="shared" si="101"/>
        <v>125.75553876620791</v>
      </c>
      <c r="J125" s="97">
        <f t="shared" si="101"/>
        <v>124.63163803166367</v>
      </c>
      <c r="L125" s="50" t="s">
        <v>207</v>
      </c>
      <c r="M125" s="97">
        <f t="shared" si="102"/>
        <v>122.69499999999999</v>
      </c>
      <c r="N125" s="97">
        <f t="shared" si="102"/>
        <v>122.69499999999999</v>
      </c>
      <c r="O125" s="97">
        <f t="shared" si="103"/>
        <v>124.73633727391019</v>
      </c>
      <c r="P125" s="97">
        <f t="shared" si="103"/>
        <v>124.73633727391019</v>
      </c>
      <c r="Q125" s="97">
        <f t="shared" si="104"/>
        <v>121.38893304649405</v>
      </c>
      <c r="R125" s="97">
        <f t="shared" si="104"/>
        <v>121.38893304649405</v>
      </c>
      <c r="S125" s="97">
        <f t="shared" si="105"/>
        <v>114.65307651342928</v>
      </c>
      <c r="T125" s="97">
        <f t="shared" si="105"/>
        <v>114.65307651342928</v>
      </c>
    </row>
    <row r="126" spans="2:20">
      <c r="B126" s="50" t="s">
        <v>208</v>
      </c>
      <c r="C126" s="97">
        <f t="shared" si="98"/>
        <v>143.80418724999998</v>
      </c>
      <c r="D126" s="97">
        <f t="shared" si="98"/>
        <v>139.99426449999999</v>
      </c>
      <c r="E126" s="97">
        <f t="shared" si="99"/>
        <v>146.18957882016048</v>
      </c>
      <c r="F126" s="97">
        <f t="shared" si="99"/>
        <v>142.31755892378553</v>
      </c>
      <c r="G126" s="97">
        <f t="shared" si="100"/>
        <v>142.26645886296461</v>
      </c>
      <c r="H126" s="97">
        <f t="shared" si="100"/>
        <v>138.49834786798144</v>
      </c>
      <c r="I126" s="97">
        <f t="shared" si="101"/>
        <v>134.37211106438031</v>
      </c>
      <c r="J126" s="97">
        <f t="shared" si="101"/>
        <v>130.81309207165691</v>
      </c>
      <c r="L126" s="50" t="s">
        <v>208</v>
      </c>
      <c r="M126" s="97">
        <f t="shared" si="102"/>
        <v>140.92729</v>
      </c>
      <c r="N126" s="97">
        <f t="shared" si="102"/>
        <v>139.85674</v>
      </c>
      <c r="O126" s="97">
        <f t="shared" si="103"/>
        <v>143.26579161428435</v>
      </c>
      <c r="P126" s="97">
        <f t="shared" si="103"/>
        <v>142.17779294027864</v>
      </c>
      <c r="Q126" s="97">
        <f t="shared" si="104"/>
        <v>139.42113393894567</v>
      </c>
      <c r="R126" s="97">
        <f t="shared" si="104"/>
        <v>138.36233262186406</v>
      </c>
      <c r="S126" s="97">
        <f t="shared" si="105"/>
        <v>131.68467286032126</v>
      </c>
      <c r="T126" s="97">
        <f t="shared" si="105"/>
        <v>130.68462429433393</v>
      </c>
    </row>
    <row r="127" spans="2:20">
      <c r="B127" s="50" t="s">
        <v>198</v>
      </c>
      <c r="C127" s="147">
        <f>SUMPRODUCT(C117:C126,$V$22:$V$31)</f>
        <v>124.64490638204735</v>
      </c>
      <c r="D127" s="147">
        <f t="shared" ref="D127:J127" si="106">SUMPRODUCT(D117:D126,$V$22:$V$31)</f>
        <v>135.32325044827368</v>
      </c>
      <c r="E127" s="147">
        <f t="shared" si="106"/>
        <v>126.71802477855994</v>
      </c>
      <c r="F127" s="147">
        <f t="shared" si="106"/>
        <v>137.57041297587068</v>
      </c>
      <c r="G127" s="147">
        <f t="shared" si="106"/>
        <v>123.31744030491038</v>
      </c>
      <c r="H127" s="147">
        <f t="shared" si="106"/>
        <v>133.8785955630218</v>
      </c>
      <c r="I127" s="147">
        <f t="shared" si="106"/>
        <v>116.47457114812735</v>
      </c>
      <c r="J127" s="147">
        <f t="shared" si="106"/>
        <v>126.44968923747305</v>
      </c>
      <c r="L127" s="50" t="s">
        <v>198</v>
      </c>
      <c r="M127" s="147">
        <f>SUMPRODUCT(M117:M126,$AD$22:$AD$31)</f>
        <v>123.29656635008648</v>
      </c>
      <c r="N127" s="147">
        <f t="shared" ref="N127:T127" si="107">SUMPRODUCT(N117:N126,$AD$22:$AD$31)</f>
        <v>126.06299694015985</v>
      </c>
      <c r="O127" s="147">
        <f t="shared" si="107"/>
        <v>125.34770843006407</v>
      </c>
      <c r="P127" s="147">
        <f t="shared" si="107"/>
        <v>128.15922850267035</v>
      </c>
      <c r="Q127" s="147">
        <f t="shared" si="107"/>
        <v>121.98389754491403</v>
      </c>
      <c r="R127" s="147">
        <f t="shared" si="107"/>
        <v>124.71996811834317</v>
      </c>
      <c r="S127" s="147">
        <f t="shared" si="107"/>
        <v>115.21502650712431</v>
      </c>
      <c r="T127" s="147">
        <f t="shared" si="107"/>
        <v>117.79927287068172</v>
      </c>
    </row>
  </sheetData>
  <mergeCells count="73">
    <mergeCell ref="AC20:AD20"/>
    <mergeCell ref="Y21:Z21"/>
    <mergeCell ref="AA21:AB21"/>
    <mergeCell ref="M51:T51"/>
    <mergeCell ref="M52:N52"/>
    <mergeCell ref="O52:P52"/>
    <mergeCell ref="Q52:R52"/>
    <mergeCell ref="S52:T52"/>
    <mergeCell ref="M35:T35"/>
    <mergeCell ref="M36:N36"/>
    <mergeCell ref="O36:P36"/>
    <mergeCell ref="Q36:R36"/>
    <mergeCell ref="S36:T36"/>
    <mergeCell ref="AD37:AG37"/>
    <mergeCell ref="AD43:AG43"/>
    <mergeCell ref="AD48:AG48"/>
    <mergeCell ref="M114:T114"/>
    <mergeCell ref="M115:N115"/>
    <mergeCell ref="O115:P115"/>
    <mergeCell ref="Q115:R115"/>
    <mergeCell ref="S115:T115"/>
    <mergeCell ref="M99:T99"/>
    <mergeCell ref="M100:N100"/>
    <mergeCell ref="O100:P100"/>
    <mergeCell ref="Q100:R100"/>
    <mergeCell ref="S100:T100"/>
    <mergeCell ref="C114:J114"/>
    <mergeCell ref="C115:D115"/>
    <mergeCell ref="E115:F115"/>
    <mergeCell ref="G115:H115"/>
    <mergeCell ref="I115:J115"/>
    <mergeCell ref="C99:J99"/>
    <mergeCell ref="C100:D100"/>
    <mergeCell ref="E100:F100"/>
    <mergeCell ref="G100:H100"/>
    <mergeCell ref="I100:J100"/>
    <mergeCell ref="M83:T83"/>
    <mergeCell ref="M84:N84"/>
    <mergeCell ref="O84:P84"/>
    <mergeCell ref="Q84:R84"/>
    <mergeCell ref="S84:T84"/>
    <mergeCell ref="C83:J83"/>
    <mergeCell ref="C84:D84"/>
    <mergeCell ref="E84:F84"/>
    <mergeCell ref="G84:H84"/>
    <mergeCell ref="I84:J84"/>
    <mergeCell ref="B2:D2"/>
    <mergeCell ref="E3:K3"/>
    <mergeCell ref="P3:V3"/>
    <mergeCell ref="U20:V20"/>
    <mergeCell ref="Q21:R21"/>
    <mergeCell ref="S21:T21"/>
    <mergeCell ref="C35:J35"/>
    <mergeCell ref="C36:D36"/>
    <mergeCell ref="E36:F36"/>
    <mergeCell ref="G36:H36"/>
    <mergeCell ref="I36:J36"/>
    <mergeCell ref="C51:J51"/>
    <mergeCell ref="C52:D52"/>
    <mergeCell ref="E52:F52"/>
    <mergeCell ref="G52:H52"/>
    <mergeCell ref="I52:J52"/>
    <mergeCell ref="AD54:AG54"/>
    <mergeCell ref="C67:J67"/>
    <mergeCell ref="C68:D68"/>
    <mergeCell ref="E68:F68"/>
    <mergeCell ref="G68:H68"/>
    <mergeCell ref="I68:J68"/>
    <mergeCell ref="M67:T67"/>
    <mergeCell ref="M68:N68"/>
    <mergeCell ref="O68:P68"/>
    <mergeCell ref="Q68:R68"/>
    <mergeCell ref="S68:T68"/>
  </mergeCells>
  <phoneticPr fontId="34" type="noConversion"/>
  <pageMargins left="0.7" right="0.7" top="0.75" bottom="0.75" header="0.3" footer="0.3"/>
  <pageSetup orientation="portrait" r:id="rId1"/>
  <headerFooter>
    <oddFooter>&amp;C&amp;1#&amp;"Calibri"&amp;10&amp;K000000Internal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CAD3C-62F3-4C43-9DAC-A7A4C2C68A11}">
  <sheetPr>
    <tabColor rgb="FFFFFF00"/>
  </sheetPr>
  <dimension ref="B1:AQ75"/>
  <sheetViews>
    <sheetView topLeftCell="I26" zoomScale="70" zoomScaleNormal="70" workbookViewId="0">
      <selection activeCell="AG19" sqref="AG19:AQ42"/>
    </sheetView>
  </sheetViews>
  <sheetFormatPr defaultColWidth="8.85546875" defaultRowHeight="15"/>
  <cols>
    <col min="1" max="1" width="3.5703125" style="50" customWidth="1"/>
    <col min="2" max="2" width="20.5703125" style="50" customWidth="1"/>
    <col min="3" max="3" width="61.5703125" style="50" customWidth="1"/>
    <col min="4" max="4" width="17.42578125" style="50" customWidth="1"/>
    <col min="5" max="5" width="10.5703125" style="50" customWidth="1"/>
    <col min="6" max="6" width="20.85546875" style="50" customWidth="1"/>
    <col min="7" max="7" width="20.5703125" style="50" bestFit="1" customWidth="1"/>
    <col min="8" max="8" width="18.5703125" style="50" bestFit="1" customWidth="1"/>
    <col min="9" max="9" width="13.5703125" style="50" customWidth="1"/>
    <col min="10" max="10" width="18.28515625" style="50" bestFit="1" customWidth="1"/>
    <col min="11" max="11" width="16.140625" style="50" bestFit="1" customWidth="1"/>
    <col min="12" max="14" width="15.42578125" style="50" customWidth="1"/>
    <col min="15" max="15" width="16.140625" style="50" bestFit="1" customWidth="1"/>
    <col min="16" max="16" width="15.5703125" style="50" customWidth="1"/>
    <col min="17" max="17" width="13" style="50" customWidth="1"/>
    <col min="18" max="18" width="14" style="50" customWidth="1"/>
    <col min="19" max="19" width="15.85546875" style="50" customWidth="1"/>
    <col min="20" max="20" width="20.7109375" style="50" bestFit="1" customWidth="1"/>
    <col min="21" max="21" width="15" style="50" customWidth="1"/>
    <col min="22" max="22" width="16" style="50" bestFit="1" customWidth="1"/>
    <col min="23" max="23" width="25.7109375" style="50" bestFit="1" customWidth="1"/>
    <col min="24" max="24" width="15.42578125" style="50" customWidth="1"/>
    <col min="25" max="26" width="20.140625" style="50" bestFit="1" customWidth="1"/>
    <col min="27" max="27" width="15.7109375" style="50" bestFit="1" customWidth="1"/>
    <col min="28" max="28" width="16.85546875" style="50" bestFit="1" customWidth="1"/>
    <col min="29" max="29" width="15.140625" style="50" customWidth="1"/>
    <col min="30" max="30" width="13" style="50" bestFit="1" customWidth="1"/>
    <col min="31" max="31" width="8.7109375" style="50" bestFit="1" customWidth="1"/>
    <col min="32" max="32" width="10.140625" style="50" bestFit="1" customWidth="1"/>
    <col min="33" max="34" width="8.85546875" style="50"/>
    <col min="35" max="35" width="14.7109375" style="50" bestFit="1" customWidth="1"/>
    <col min="36" max="36" width="16.42578125" style="50" bestFit="1" customWidth="1"/>
    <col min="37" max="16384" width="8.85546875" style="50"/>
  </cols>
  <sheetData>
    <row r="1" spans="2:29" ht="53.85" customHeight="1"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</row>
    <row r="2" spans="2:29" ht="15.75">
      <c r="B2" s="99"/>
      <c r="C2" s="372" t="s">
        <v>13</v>
      </c>
      <c r="D2" s="372"/>
      <c r="E2" s="99"/>
      <c r="F2" s="99"/>
      <c r="H2" s="108"/>
      <c r="J2" s="108"/>
      <c r="R2" s="99"/>
      <c r="S2" s="99"/>
      <c r="T2" s="99"/>
      <c r="U2" s="99"/>
      <c r="V2" s="99"/>
      <c r="W2" s="99"/>
    </row>
    <row r="3" spans="2:29">
      <c r="B3" s="2"/>
      <c r="C3" s="78" t="s">
        <v>173</v>
      </c>
      <c r="D3" s="78" t="s">
        <v>175</v>
      </c>
      <c r="R3" s="100"/>
      <c r="S3" s="100"/>
      <c r="T3" s="100"/>
      <c r="U3" s="100"/>
      <c r="V3" s="100"/>
      <c r="W3" s="100"/>
    </row>
    <row r="4" spans="2:29" ht="15.75">
      <c r="B4" s="69" t="s">
        <v>3</v>
      </c>
      <c r="C4" s="4">
        <f>INDEX('Incremental Rev Req'!$R$9:$V$24,MATCH(B4,'Incremental Rev Req'!$R$9:$R$24,0),MATCH(Summary!$D$3,'Incremental Rev Req'!$R$9:$V$9,0))</f>
        <v>4502517.1329402486</v>
      </c>
      <c r="D4" s="4">
        <f>INDEX('Incremental Rev Req'!$R$105:$V$120,MATCH(B4,'Incremental Rev Req'!$R$105:$R$120,0),MATCH(Summary!$D$3,'Incremental Rev Req'!$R$105:$V$105,0))</f>
        <v>4502517.1329402486</v>
      </c>
      <c r="G4" s="373" t="s">
        <v>176</v>
      </c>
      <c r="H4" s="373"/>
      <c r="I4" s="373"/>
      <c r="J4" s="373"/>
      <c r="K4" s="373"/>
      <c r="L4" s="373"/>
      <c r="M4" s="373"/>
      <c r="N4" s="373"/>
      <c r="O4" s="373"/>
      <c r="P4" s="373"/>
      <c r="R4" s="31"/>
      <c r="S4" s="46"/>
      <c r="T4" s="46"/>
      <c r="U4" s="46"/>
      <c r="V4" s="46"/>
      <c r="W4" s="46"/>
      <c r="X4" s="46"/>
      <c r="Y4" s="46"/>
    </row>
    <row r="5" spans="2:29" ht="31.5">
      <c r="B5" s="69" t="s">
        <v>14</v>
      </c>
      <c r="C5" s="4">
        <f>INDEX('Incremental Rev Req'!$R$9:$V$24,MATCH(B5,'Incremental Rev Req'!$R$9:$R$24,0),MATCH(Summary!$D$3,'Incremental Rev Req'!$R$9:$V$9,0))</f>
        <v>325539.01622175635</v>
      </c>
      <c r="D5" s="4">
        <f>INDEX('Incremental Rev Req'!$R$105:$V$120,MATCH(B5,'Incremental Rev Req'!$R$105:$R$120,0),MATCH(Summary!$D$3,'Incremental Rev Req'!$R$105:$V$105,0))</f>
        <v>325539.01622175635</v>
      </c>
      <c r="F5" s="7"/>
      <c r="G5" s="8" t="s">
        <v>3</v>
      </c>
      <c r="H5" s="8" t="s">
        <v>5</v>
      </c>
      <c r="I5" s="8" t="s">
        <v>16</v>
      </c>
      <c r="J5" s="8" t="s">
        <v>177</v>
      </c>
      <c r="K5" s="8" t="s">
        <v>14</v>
      </c>
      <c r="L5" s="8" t="s">
        <v>10</v>
      </c>
      <c r="M5" s="8" t="s">
        <v>68</v>
      </c>
      <c r="N5" s="8" t="s">
        <v>131</v>
      </c>
      <c r="O5" s="8" t="s">
        <v>138</v>
      </c>
      <c r="P5" s="8" t="s">
        <v>178</v>
      </c>
      <c r="Q5" s="101" t="s">
        <v>24</v>
      </c>
      <c r="R5" s="8" t="s">
        <v>284</v>
      </c>
      <c r="S5" s="101" t="s">
        <v>211</v>
      </c>
      <c r="T5" s="198" t="s">
        <v>309</v>
      </c>
    </row>
    <row r="6" spans="2:29" ht="15.75">
      <c r="B6" s="69" t="s">
        <v>5</v>
      </c>
      <c r="C6" s="4">
        <f>INDEX('Incremental Rev Req'!$R$9:$V$24,MATCH(B6,'Incremental Rev Req'!$R$9:$R$24,0),MATCH(Summary!$D$3,'Incremental Rev Req'!$R$9:$V$9,0))</f>
        <v>10405674.733848579</v>
      </c>
      <c r="D6" s="4">
        <f>INDEX('Incremental Rev Req'!$R$105:$V$120,MATCH(B6,'Incremental Rev Req'!$R$105:$R$120,0),MATCH(Summary!$D$3,'Incremental Rev Req'!$R$105:$V$105,0))</f>
        <v>10405674.733848579</v>
      </c>
      <c r="F6" s="7" t="s">
        <v>389</v>
      </c>
      <c r="G6" s="128">
        <f>VLOOKUP(Summary!$D$3,$F$35:$T$38,G$33,FALSE)</f>
        <v>6.8693888195402925E-2</v>
      </c>
      <c r="H6" s="128">
        <f>VLOOKUP(Summary!$D$3,$F$35:$T$38,H$33,FALSE)</f>
        <v>0.11186927258139906</v>
      </c>
      <c r="I6" s="128">
        <f>VLOOKUP(Summary!$D$3,$F$35:$T$38,I$33,FALSE)</f>
        <v>7.4706191029710822E-2</v>
      </c>
      <c r="J6" s="128">
        <f>VLOOKUP(Summary!$D$3,$F$35:$T$38,J$33,FALSE)</f>
        <v>8.422601712391331E-2</v>
      </c>
      <c r="K6" s="128">
        <f>VLOOKUP(Summary!$D$3,$F$35:$T$38,K$33,FALSE)</f>
        <v>7.0838044101834891E-2</v>
      </c>
      <c r="L6" s="128">
        <f>VLOOKUP(Summary!$D$3,$F$35:$T$38,L$33,FALSE)</f>
        <v>7.1882727417591191E-2</v>
      </c>
      <c r="M6" s="128">
        <f>VLOOKUP(Summary!$D$3,$F$35:$T$38,M$33,FALSE)</f>
        <v>7.671731264654813E-2</v>
      </c>
      <c r="N6" s="128">
        <f>VLOOKUP(Summary!$D$3,$F$35:$T$38,N$33,FALSE)</f>
        <v>7.6334084178728168E-2</v>
      </c>
      <c r="O6" s="128">
        <f>VLOOKUP(Summary!$D$3,$F$35:$T$38,O$33,FALSE)</f>
        <v>7.2054437570881466E-2</v>
      </c>
      <c r="P6" s="128">
        <f>VLOOKUP(Summary!$D$3,$F$35:$T$38,P$33,FALSE)</f>
        <v>4.7676295613109779E-2</v>
      </c>
      <c r="Q6" s="128">
        <f>VLOOKUP(Summary!$D$3,$F$35:$T$38,Q$33,FALSE)</f>
        <v>8.4510690203994557E-2</v>
      </c>
      <c r="R6" s="128">
        <f>VLOOKUP(Summary!$D$3,$F$35:$T$38,R$33,FALSE)</f>
        <v>0.10325962399932154</v>
      </c>
      <c r="S6" s="128">
        <f>VLOOKUP(Summary!$D$3,$F$35:$T$38,S$33,FALSE)</f>
        <v>4.7655376755746631E-2</v>
      </c>
      <c r="T6" s="128">
        <f>VLOOKUP(Summary!$D$3,$F$35:$T$38,T$33,FALSE)</f>
        <v>9.7164579170647247E-2</v>
      </c>
    </row>
    <row r="7" spans="2:29" ht="15.75">
      <c r="B7" s="69" t="s">
        <v>133</v>
      </c>
      <c r="C7" s="4">
        <f>INDEX('Incremental Rev Req'!$R$9:$V$24,MATCH(B7,'Incremental Rev Req'!$R$9:$R$24,0),MATCH(Summary!$D$3,'Incremental Rev Req'!$R$9:$V$9,0))</f>
        <v>-721064.79799999995</v>
      </c>
      <c r="D7" s="4">
        <f>INDEX('Incremental Rev Req'!$R$105:$V$120,MATCH(B7,'Incremental Rev Req'!$R$105:$R$120,0),MATCH(Summary!$D$3,'Incremental Rev Req'!$R$105:$V$105,0))</f>
        <v>-721064.79799999995</v>
      </c>
      <c r="F7" s="7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</row>
    <row r="8" spans="2:29" ht="15.75">
      <c r="B8" s="69" t="s">
        <v>68</v>
      </c>
      <c r="C8" s="4">
        <f>INDEX('Incremental Rev Req'!$R$9:$V$24,MATCH(B8,'Incremental Rev Req'!$R$9:$R$24,0),MATCH(Summary!$D$3,'Incremental Rev Req'!$R$9:$V$9,0))</f>
        <v>-51714.55454002523</v>
      </c>
      <c r="D8" s="4">
        <f>INDEX('Incremental Rev Req'!$R$105:$V$120,MATCH(B8,'Incremental Rev Req'!$R$105:$R$120,0),MATCH(Summary!$D$3,'Incremental Rev Req'!$R$105:$V$105,0))</f>
        <v>-51714.55454002523</v>
      </c>
      <c r="F8" s="24"/>
      <c r="G8" s="373" t="s">
        <v>179</v>
      </c>
      <c r="H8" s="373"/>
      <c r="I8" s="373"/>
      <c r="J8" s="373"/>
      <c r="K8" s="373"/>
      <c r="L8" s="373"/>
      <c r="M8" s="373"/>
      <c r="N8" s="373"/>
      <c r="O8" s="373"/>
      <c r="P8" s="373"/>
      <c r="Q8" s="373"/>
      <c r="R8" s="373"/>
    </row>
    <row r="9" spans="2:29" ht="34.5" customHeight="1">
      <c r="B9" s="69" t="s">
        <v>16</v>
      </c>
      <c r="C9" s="4">
        <f>INDEX('Incremental Rev Req'!$R$9:$V$24,MATCH(B9,'Incremental Rev Req'!$R$9:$R$24,0),MATCH(Summary!$D$3,'Incremental Rev Req'!$R$9:$V$9,0))</f>
        <v>-19018.951371683193</v>
      </c>
      <c r="D9" s="4">
        <f>INDEX('Incremental Rev Req'!$R$105:$V$120,MATCH(B9,'Incremental Rev Req'!$R$105:$R$120,0),MATCH(Summary!$D$3,'Incremental Rev Req'!$R$105:$V$105,0))</f>
        <v>-19018.951371683193</v>
      </c>
      <c r="F9" s="102" t="s">
        <v>173</v>
      </c>
      <c r="G9" s="8" t="s">
        <v>3</v>
      </c>
      <c r="H9" s="8" t="s">
        <v>5</v>
      </c>
      <c r="I9" s="8" t="s">
        <v>16</v>
      </c>
      <c r="J9" s="8" t="s">
        <v>15</v>
      </c>
      <c r="K9" s="8" t="s">
        <v>14</v>
      </c>
      <c r="L9" s="8" t="s">
        <v>10</v>
      </c>
      <c r="M9" s="8" t="s">
        <v>68</v>
      </c>
      <c r="N9" s="8" t="s">
        <v>131</v>
      </c>
      <c r="O9" s="8" t="s">
        <v>138</v>
      </c>
      <c r="P9" s="8" t="s">
        <v>133</v>
      </c>
      <c r="Q9" s="8" t="s">
        <v>17</v>
      </c>
      <c r="R9" s="8" t="s">
        <v>284</v>
      </c>
      <c r="S9" s="101" t="s">
        <v>211</v>
      </c>
      <c r="T9" s="198" t="s">
        <v>309</v>
      </c>
      <c r="U9" s="8" t="s">
        <v>136</v>
      </c>
    </row>
    <row r="10" spans="2:29" ht="15.75">
      <c r="B10" s="69" t="s">
        <v>15</v>
      </c>
      <c r="C10" s="4">
        <f>INDEX('Incremental Rev Req'!$R$9:$V$24,MATCH(B10,'Incremental Rev Req'!$R$9:$R$24,0),MATCH(Summary!$D$3,'Incremental Rev Req'!$R$9:$V$9,0))</f>
        <v>622641.69656726439</v>
      </c>
      <c r="D10" s="4">
        <f>INDEX('Incremental Rev Req'!$R$105:$V$120,MATCH(B10,'Incremental Rev Req'!$R$105:$R$120,0),MATCH(Summary!$D$3,'Incremental Rev Req'!$R$105:$V$105,0))</f>
        <v>622641.69656726439</v>
      </c>
      <c r="F10" s="7" t="s">
        <v>389</v>
      </c>
      <c r="G10" s="103">
        <f t="shared" ref="G10:T10" si="0">G6*G11</f>
        <v>309295.40852808359</v>
      </c>
      <c r="H10" s="103">
        <f t="shared" si="0"/>
        <v>1164075.2631942839</v>
      </c>
      <c r="I10" s="103">
        <f t="shared" si="0"/>
        <v>-1420.8334143577454</v>
      </c>
      <c r="J10" s="103">
        <f t="shared" si="0"/>
        <v>52442.630197136845</v>
      </c>
      <c r="K10" s="103">
        <f t="shared" si="0"/>
        <v>23060.547187984721</v>
      </c>
      <c r="L10" s="103">
        <f t="shared" si="0"/>
        <v>208677.23863905025</v>
      </c>
      <c r="M10" s="103">
        <f t="shared" si="0"/>
        <v>-3967.4016490240806</v>
      </c>
      <c r="N10" s="103">
        <f t="shared" si="0"/>
        <v>53.378667128063618</v>
      </c>
      <c r="O10" s="103">
        <f t="shared" si="0"/>
        <v>-44064.453606345254</v>
      </c>
      <c r="P10" s="103">
        <f t="shared" si="0"/>
        <v>-34377.698465655289</v>
      </c>
      <c r="Q10" s="103">
        <f t="shared" si="0"/>
        <v>34865.861805421431</v>
      </c>
      <c r="R10" s="103">
        <f t="shared" si="0"/>
        <v>28844.63274646589</v>
      </c>
      <c r="S10" s="103">
        <f t="shared" si="0"/>
        <v>-15225.203768973304</v>
      </c>
      <c r="T10" s="103">
        <f t="shared" si="0"/>
        <v>139469.23607962928</v>
      </c>
      <c r="U10" s="103">
        <f>SUM(G10:T10)</f>
        <v>1861728.6061408282</v>
      </c>
      <c r="W10" s="120"/>
      <c r="X10" s="120"/>
    </row>
    <row r="11" spans="2:29" ht="15.75">
      <c r="B11" s="69" t="s">
        <v>17</v>
      </c>
      <c r="C11" s="4">
        <f>INDEX('Incremental Rev Req'!$R$9:$V$24,MATCH(B11,'Incremental Rev Req'!$R$9:$R$24,0),MATCH(Summary!$D$3,'Incremental Rev Req'!$R$9:$V$9,0))</f>
        <v>412561.55548204755</v>
      </c>
      <c r="D11" s="4">
        <f>INDEX('Incremental Rev Req'!$R$105:$V$120,MATCH(B11,'Incremental Rev Req'!$R$105:$R$120,0),MATCH(Summary!$D$3,'Incremental Rev Req'!$R$105:$V$105,0))</f>
        <v>412561.55548204755</v>
      </c>
      <c r="F11" s="7" t="s">
        <v>23</v>
      </c>
      <c r="G11" s="104">
        <f t="shared" ref="G11:M11" si="1">VLOOKUP(G9,$B$4:$D$17,2,FALSE)</f>
        <v>4502517.1329402486</v>
      </c>
      <c r="H11" s="104">
        <f t="shared" si="1"/>
        <v>10405674.733848579</v>
      </c>
      <c r="I11" s="104">
        <f t="shared" si="1"/>
        <v>-19018.951371683193</v>
      </c>
      <c r="J11" s="104">
        <f t="shared" si="1"/>
        <v>622641.69656726439</v>
      </c>
      <c r="K11" s="104">
        <f t="shared" si="1"/>
        <v>325539.01622175635</v>
      </c>
      <c r="L11" s="104">
        <f t="shared" si="1"/>
        <v>2903023.3845576458</v>
      </c>
      <c r="M11" s="104">
        <f t="shared" si="1"/>
        <v>-51714.55454002523</v>
      </c>
      <c r="N11" s="104">
        <f>VLOOKUP(N9,$B$4:$D$16,2,FALSE)</f>
        <v>699.27697046948424</v>
      </c>
      <c r="O11" s="104">
        <f>VLOOKUP(O9,$B$4:$D$16,2,FALSE)</f>
        <v>-611543.92556319828</v>
      </c>
      <c r="P11" s="104">
        <f>VLOOKUP(P9,$B$4:$D$17,2,FALSE)</f>
        <v>-721064.79799999995</v>
      </c>
      <c r="Q11" s="104">
        <f>VLOOKUP(Q9,$B$4:$D$17,2,FALSE)</f>
        <v>412561.55548204755</v>
      </c>
      <c r="R11" s="104">
        <f>VLOOKUP(R9,$B$4:$D$17,2,FALSE)</f>
        <v>279340.8655706069</v>
      </c>
      <c r="S11" s="109">
        <f>VLOOKUP(S9,$B$4:$D$17,2,FALSE)</f>
        <v>-319485.53983758693</v>
      </c>
      <c r="T11" s="104">
        <f>VLOOKUP(T9,$B$4:$D$17,2,FALSE)</f>
        <v>1435391.757676258</v>
      </c>
      <c r="U11" s="104">
        <f>SUM(G11:T11)</f>
        <v>19164561.650522385</v>
      </c>
      <c r="X11" s="108"/>
    </row>
    <row r="12" spans="2:29" ht="15.75">
      <c r="B12" s="69" t="s">
        <v>131</v>
      </c>
      <c r="C12" s="4">
        <f>INDEX('Incremental Rev Req'!$R$9:$V$24,MATCH(B12,'Incremental Rev Req'!$R$9:$R$24,0),MATCH(Summary!$D$3,'Incremental Rev Req'!$R$9:$V$9,0))</f>
        <v>699.27697046948424</v>
      </c>
      <c r="D12" s="4">
        <f>INDEX('Incremental Rev Req'!$R$105:$V$120,MATCH(B12,'Incremental Rev Req'!$R$105:$R$120,0),MATCH(Summary!$D$3,'Incremental Rev Req'!$R$105:$V$105,0))</f>
        <v>699.27697046948424</v>
      </c>
      <c r="F12" s="102" t="s">
        <v>174</v>
      </c>
    </row>
    <row r="13" spans="2:29" ht="15.6" customHeight="1">
      <c r="B13" s="69" t="s">
        <v>10</v>
      </c>
      <c r="C13" s="4">
        <f>INDEX('Incremental Rev Req'!$R$9:$V$24,MATCH(B13,'Incremental Rev Req'!$R$9:$R$24,0),MATCH(Summary!$D$3,'Incremental Rev Req'!$R$9:$V$9,0))</f>
        <v>2903023.3845576458</v>
      </c>
      <c r="D13" s="4">
        <f>INDEX('Incremental Rev Req'!$R$105:$V$120,MATCH(B13,'Incremental Rev Req'!$R$105:$R$120,0),MATCH(Summary!$D$3,'Incremental Rev Req'!$R$105:$V$105,0))</f>
        <v>2903023.3845576458</v>
      </c>
      <c r="F13" s="7" t="s">
        <v>389</v>
      </c>
      <c r="G13" s="103">
        <f t="shared" ref="G13:T13" si="2">G6*G14</f>
        <v>309295.40852808359</v>
      </c>
      <c r="H13" s="103">
        <f t="shared" si="2"/>
        <v>1164075.2631942839</v>
      </c>
      <c r="I13" s="103">
        <f t="shared" si="2"/>
        <v>-1420.8334143577454</v>
      </c>
      <c r="J13" s="103">
        <f t="shared" si="2"/>
        <v>52442.630197136845</v>
      </c>
      <c r="K13" s="103">
        <f t="shared" si="2"/>
        <v>23060.547187984721</v>
      </c>
      <c r="L13" s="103">
        <f t="shared" si="2"/>
        <v>208677.23863905025</v>
      </c>
      <c r="M13" s="103">
        <f t="shared" si="2"/>
        <v>-3967.4016490240806</v>
      </c>
      <c r="N13" s="103">
        <f t="shared" si="2"/>
        <v>53.378667128063618</v>
      </c>
      <c r="O13" s="103">
        <f t="shared" si="2"/>
        <v>-44064.453606345254</v>
      </c>
      <c r="P13" s="103">
        <f t="shared" si="2"/>
        <v>-34377.698465655289</v>
      </c>
      <c r="Q13" s="103">
        <f t="shared" si="2"/>
        <v>34865.861805421431</v>
      </c>
      <c r="R13" s="103">
        <f t="shared" si="2"/>
        <v>61787.031660508816</v>
      </c>
      <c r="S13" s="103">
        <f t="shared" si="2"/>
        <v>-12975.510314953925</v>
      </c>
      <c r="T13" s="103">
        <f t="shared" si="2"/>
        <v>-55462.577421553528</v>
      </c>
      <c r="U13" s="103">
        <f>SUM(G13:T13)</f>
        <v>1701988.8850077076</v>
      </c>
    </row>
    <row r="14" spans="2:29" ht="15.6" customHeight="1">
      <c r="B14" s="69" t="s">
        <v>138</v>
      </c>
      <c r="C14" s="4">
        <f>INDEX('Incremental Rev Req'!$R$9:$V$24,MATCH(B14,'Incremental Rev Req'!$R$9:$R$24,0),MATCH(Summary!$D$3,'Incremental Rev Req'!$R$9:$V$9,0))</f>
        <v>-611543.92556319828</v>
      </c>
      <c r="D14" s="4">
        <f>INDEX('Incremental Rev Req'!$R$105:$V$120,MATCH(B14,'Incremental Rev Req'!$R$105:$R$120,0),MATCH(Summary!$D$3,'Incremental Rev Req'!$R$105:$V$105,0))</f>
        <v>-611543.92556319828</v>
      </c>
      <c r="F14" s="7" t="s">
        <v>23</v>
      </c>
      <c r="G14" s="104">
        <f t="shared" ref="G14:S14" si="3">VLOOKUP(G9,$B$4:$D$16,3,FALSE)</f>
        <v>4502517.1329402486</v>
      </c>
      <c r="H14" s="104">
        <f t="shared" si="3"/>
        <v>10405674.733848579</v>
      </c>
      <c r="I14" s="104">
        <f t="shared" si="3"/>
        <v>-19018.951371683193</v>
      </c>
      <c r="J14" s="104">
        <f t="shared" si="3"/>
        <v>622641.69656726439</v>
      </c>
      <c r="K14" s="104">
        <f t="shared" si="3"/>
        <v>325539.01622175635</v>
      </c>
      <c r="L14" s="104">
        <f t="shared" si="3"/>
        <v>2903023.3845576458</v>
      </c>
      <c r="M14" s="104">
        <f t="shared" si="3"/>
        <v>-51714.55454002523</v>
      </c>
      <c r="N14" s="104">
        <f t="shared" si="3"/>
        <v>699.27697046948424</v>
      </c>
      <c r="O14" s="104">
        <f t="shared" si="3"/>
        <v>-611543.92556319828</v>
      </c>
      <c r="P14" s="104">
        <f t="shared" si="3"/>
        <v>-721064.79799999995</v>
      </c>
      <c r="Q14" s="104">
        <f t="shared" si="3"/>
        <v>412561.55548204755</v>
      </c>
      <c r="R14" s="104">
        <f t="shared" si="3"/>
        <v>598365.84007815854</v>
      </c>
      <c r="S14" s="104">
        <f t="shared" si="3"/>
        <v>-272277.99250142835</v>
      </c>
      <c r="T14" s="104">
        <f>VLOOKUP(T9,$B$4:$D$17,3,FALSE)</f>
        <v>-570810.65852347552</v>
      </c>
      <c r="U14" s="104">
        <f>SUM(G14:T14)</f>
        <v>17524591.756166365</v>
      </c>
    </row>
    <row r="15" spans="2:29" ht="15.75">
      <c r="B15" s="69" t="s">
        <v>211</v>
      </c>
      <c r="C15" s="137">
        <f>INDEX('Incremental Rev Req'!$R$9:$V$24,MATCH(B15,'Incremental Rev Req'!$R$9:$R$24,0),MATCH(Summary!$D$3,'Incremental Rev Req'!$R$9:$V$9,0))</f>
        <v>-319485.53983758693</v>
      </c>
      <c r="D15" s="4">
        <f>INDEX('Incremental Rev Req'!$R$105:$V$120,MATCH(B15,'Incremental Rev Req'!$R$105:$R$120,0),MATCH(Summary!$D$3,'Incremental Rev Req'!$R$105:$V$105,0))</f>
        <v>-272277.99250142835</v>
      </c>
      <c r="F15" s="106"/>
      <c r="G15" s="5"/>
      <c r="H15" s="5"/>
      <c r="I15" s="5"/>
      <c r="J15" s="24"/>
      <c r="AA15" s="7"/>
      <c r="AB15" s="107" t="s">
        <v>173</v>
      </c>
      <c r="AC15" s="107" t="s">
        <v>174</v>
      </c>
    </row>
    <row r="16" spans="2:29" ht="15.75">
      <c r="B16" s="69" t="s">
        <v>284</v>
      </c>
      <c r="C16" s="137">
        <f>INDEX('Incremental Rev Req'!$R$9:$V$24,MATCH(B16,'Incremental Rev Req'!$R$9:$R$24,0),MATCH(Summary!$D$3,'Incremental Rev Req'!$R$9:$V$9,0))</f>
        <v>279340.8655706069</v>
      </c>
      <c r="D16" s="4">
        <f>INDEX('Incremental Rev Req'!$R$105:$V$120,MATCH(B16,'Incremental Rev Req'!$R$105:$R$120,0),MATCH(Summary!$D$3,'Incremental Rev Req'!$R$105:$V$105,0))</f>
        <v>598365.84007815854</v>
      </c>
      <c r="U16" s="377" t="s">
        <v>173</v>
      </c>
      <c r="V16" s="378"/>
      <c r="W16" s="173" t="s">
        <v>174</v>
      </c>
      <c r="X16" s="174"/>
      <c r="AA16" s="151"/>
      <c r="AB16" s="104"/>
      <c r="AC16" s="104"/>
    </row>
    <row r="17" spans="2:43" ht="15.75">
      <c r="B17" s="50" t="s">
        <v>309</v>
      </c>
      <c r="C17" s="137">
        <f>INDEX('Incremental Rev Req'!$R$9:$V$24,MATCH(B17,'Incremental Rev Req'!$R$9:$R$24,0),MATCH(Summary!$D$3,'Incremental Rev Req'!$R$9:$V$9,0))</f>
        <v>1435391.757676258</v>
      </c>
      <c r="D17" s="4">
        <f>INDEX('Incremental Rev Req'!$R$105:$V$120,MATCH(B17,'Incremental Rev Req'!$R$105:$R$120,0),MATCH(Summary!$D$3,'Incremental Rev Req'!$R$105:$V$105,0))</f>
        <v>-570810.65852347552</v>
      </c>
      <c r="F17" s="24"/>
      <c r="G17" s="382" t="s">
        <v>180</v>
      </c>
      <c r="H17" s="382"/>
      <c r="I17" s="382"/>
      <c r="J17" s="382"/>
      <c r="K17" s="382"/>
      <c r="L17" s="382"/>
      <c r="M17" s="382"/>
      <c r="N17" s="382"/>
      <c r="O17" s="382"/>
      <c r="P17" s="382"/>
      <c r="Q17" s="383"/>
      <c r="R17" s="31"/>
      <c r="U17" s="375" t="s">
        <v>181</v>
      </c>
      <c r="V17" s="376"/>
      <c r="W17" s="171" t="s">
        <v>181</v>
      </c>
      <c r="X17" s="172"/>
      <c r="AA17" s="151"/>
      <c r="AB17" s="152"/>
      <c r="AC17" s="152"/>
    </row>
    <row r="18" spans="2:43" ht="31.5" customHeight="1">
      <c r="B18" s="69" t="s">
        <v>136</v>
      </c>
      <c r="C18" s="129">
        <f>SUM(C4:C17)</f>
        <v>19164561.650522385</v>
      </c>
      <c r="D18" s="129">
        <f>SUM(D4:D17)</f>
        <v>17524591.756166365</v>
      </c>
      <c r="E18" s="24"/>
      <c r="G18" s="101" t="s">
        <v>3</v>
      </c>
      <c r="H18" s="8" t="s">
        <v>5</v>
      </c>
      <c r="I18" s="8" t="s">
        <v>16</v>
      </c>
      <c r="J18" s="8" t="s">
        <v>177</v>
      </c>
      <c r="K18" s="8" t="s">
        <v>14</v>
      </c>
      <c r="L18" s="8" t="s">
        <v>10</v>
      </c>
      <c r="M18" s="8" t="s">
        <v>68</v>
      </c>
      <c r="N18" s="8" t="s">
        <v>131</v>
      </c>
      <c r="O18" s="8" t="s">
        <v>138</v>
      </c>
      <c r="P18" s="8" t="s">
        <v>178</v>
      </c>
      <c r="Q18" s="101" t="s">
        <v>24</v>
      </c>
      <c r="R18" s="8" t="s">
        <v>284</v>
      </c>
      <c r="S18" s="101" t="s">
        <v>211</v>
      </c>
      <c r="T18" s="197" t="s">
        <v>309</v>
      </c>
      <c r="U18" s="77" t="s">
        <v>136</v>
      </c>
      <c r="V18" s="77" t="s">
        <v>182</v>
      </c>
      <c r="W18" s="153" t="s">
        <v>136</v>
      </c>
      <c r="X18" s="154" t="s">
        <v>182</v>
      </c>
      <c r="AA18" s="151" t="s">
        <v>196</v>
      </c>
      <c r="AB18" s="104">
        <f>'SAR and RAR'!AB18</f>
        <v>977462.52043420996</v>
      </c>
      <c r="AC18" s="104">
        <f>'SAR and RAR'!AC18</f>
        <v>907656.67906666512</v>
      </c>
    </row>
    <row r="19" spans="2:43" ht="15.75">
      <c r="B19" s="9"/>
      <c r="C19" s="4"/>
      <c r="D19" s="7"/>
      <c r="F19" s="7" t="s">
        <v>389</v>
      </c>
      <c r="G19" s="185">
        <f>VLOOKUP(Summary!$D$3,$F$41:$Q$44,G$33,FALSE)</f>
        <v>1</v>
      </c>
      <c r="H19" s="185">
        <f>VLOOKUP(Summary!$D$3,$F$41:$T$44,H$33,FALSE)</f>
        <v>0.30555356402592271</v>
      </c>
      <c r="I19" s="185">
        <f>VLOOKUP(Summary!$D$3,$F$41:$T$44,I$33,FALSE)</f>
        <v>0.30555356402592271</v>
      </c>
      <c r="J19" s="185">
        <f>VLOOKUP(Summary!$D$3,$F$41:$T$44,J$33,FALSE)</f>
        <v>0.30555356402592271</v>
      </c>
      <c r="K19" s="185">
        <f>VLOOKUP(Summary!$D$3,$F$41:$T$44,K$33,FALSE)</f>
        <v>0.30555356402592271</v>
      </c>
      <c r="L19" s="185">
        <f>VLOOKUP(Summary!$D$3,$F$41:$T$44,L$33,FALSE)</f>
        <v>0.30555356402592271</v>
      </c>
      <c r="M19" s="185">
        <f>VLOOKUP(Summary!$D$3,$F$41:$T$44,M$33,FALSE)</f>
        <v>0.30555356402592271</v>
      </c>
      <c r="N19" s="185">
        <f>VLOOKUP(Summary!$D$3,$F$41:$T$44,N$33,FALSE)</f>
        <v>0.30555356402592271</v>
      </c>
      <c r="O19" s="185">
        <f>VLOOKUP(Summary!$D$3,$F$41:$T$44,O$33,FALSE)</f>
        <v>0.30555356402592271</v>
      </c>
      <c r="P19" s="185">
        <f>VLOOKUP(Summary!$D$3,$F$41:$T$44,P$33,FALSE)</f>
        <v>0.30555356402592271</v>
      </c>
      <c r="Q19" s="185">
        <f>VLOOKUP(Summary!$D$3,$F$41:$T$44,Q$33,FALSE)</f>
        <v>0.30555356402592271</v>
      </c>
      <c r="R19" s="185">
        <f>VLOOKUP(Summary!$D$3,$F$41:$T$44,R$33,FALSE)</f>
        <v>0.30555356402592271</v>
      </c>
      <c r="S19" s="185">
        <f>VLOOKUP(Summary!$D$3,$F$41:$T$44,S$33,FALSE)</f>
        <v>2.6848585640091667</v>
      </c>
      <c r="T19" s="150">
        <f>VLOOKUP(Summary!$D$3,$F$41:$T$44,T$33,FALSE)</f>
        <v>0.30555356402592271</v>
      </c>
      <c r="U19" s="109">
        <f>SUMPRODUCT(G10:T10,G19:T19)</f>
        <v>747421.50151753554</v>
      </c>
      <c r="V19" s="109">
        <f>U19+AB21*H19</f>
        <v>772668.36204809835</v>
      </c>
      <c r="W19" s="155">
        <f>SUMPRODUCT(G13:T13,G19:T19)</f>
        <v>703965.16729238129</v>
      </c>
      <c r="X19" s="156">
        <f>W19+AC21*H19</f>
        <v>727409.01409670722</v>
      </c>
      <c r="AA19" s="151" t="s">
        <v>388</v>
      </c>
      <c r="AB19" s="103">
        <f>VLOOKUP(Summary!$D$3,$F$51:$O$54,10,FALSE)</f>
        <v>5847440.853333055</v>
      </c>
      <c r="AC19" s="157">
        <f>AB19</f>
        <v>5847440.853333055</v>
      </c>
      <c r="AG19" s="433"/>
      <c r="AH19" s="433"/>
      <c r="AI19" s="433"/>
      <c r="AJ19" s="433"/>
      <c r="AK19" s="433"/>
      <c r="AL19" s="433"/>
      <c r="AM19" s="433"/>
      <c r="AN19" s="433"/>
      <c r="AO19" s="433"/>
      <c r="AP19" s="433"/>
      <c r="AQ19" s="433"/>
    </row>
    <row r="20" spans="2:43" ht="15.75">
      <c r="B20" s="9"/>
      <c r="C20" s="9"/>
      <c r="D20" s="7"/>
      <c r="F20" s="7" t="s">
        <v>23</v>
      </c>
      <c r="G20" s="185">
        <f>VLOOKUP(Summary!$D$3,$F$45:$T$48,G$33,FALSE)</f>
        <v>1</v>
      </c>
      <c r="H20" s="185">
        <f>VLOOKUP(Summary!$D$3,$F$45:$T$48,H$33,FALSE)</f>
        <v>0.34324990068571132</v>
      </c>
      <c r="I20" s="185">
        <f>VLOOKUP(Summary!$D$3,$F$45:$T$48,I$33,FALSE)</f>
        <v>0.34324990068571132</v>
      </c>
      <c r="J20" s="185">
        <f>VLOOKUP(Summary!$D$3,$F$45:$T$48,J$33,FALSE)</f>
        <v>0.34324990068571132</v>
      </c>
      <c r="K20" s="185">
        <f>VLOOKUP(Summary!$D$3,$F$45:$T$48,K$33,FALSE)</f>
        <v>0.34324990068571132</v>
      </c>
      <c r="L20" s="185">
        <f>VLOOKUP(Summary!$D$3,$F$45:$T$48,L$33,FALSE)</f>
        <v>0.34324990068571132</v>
      </c>
      <c r="M20" s="185">
        <f>VLOOKUP(Summary!$D$3,$F$45:$T$48,M$33,FALSE)</f>
        <v>0.34324990068571132</v>
      </c>
      <c r="N20" s="185">
        <f>VLOOKUP(Summary!$D$3,$F$45:$T$48,N$33,FALSE)</f>
        <v>0.34324990068571132</v>
      </c>
      <c r="O20" s="185">
        <f>VLOOKUP(Summary!$D$3,$F$45:$T$48,O$33,FALSE)</f>
        <v>0.34324990068571132</v>
      </c>
      <c r="P20" s="185">
        <f>VLOOKUP(Summary!$D$3,$F$45:$T$48,P$33,FALSE)</f>
        <v>0.34324990068571132</v>
      </c>
      <c r="Q20" s="185">
        <f>VLOOKUP(Summary!$D$3,$F$45:$T$48,Q$33,FALSE)</f>
        <v>0.34324990068571132</v>
      </c>
      <c r="R20" s="185">
        <f>VLOOKUP(Summary!$D$3,$F$45:$T$48,R$33,FALSE)</f>
        <v>0.34324990068571132</v>
      </c>
      <c r="S20" s="185">
        <f>VLOOKUP(Summary!$D$3,$F$45:$T$48,S$33,FALSE)</f>
        <v>1.8640415411060298</v>
      </c>
      <c r="T20" s="150">
        <f>VLOOKUP(Summary!$D$3,$F$45:$T$48,T$33,FALSE)</f>
        <v>0.34324990068571132</v>
      </c>
      <c r="U20" s="109">
        <f>SUMPRODUCT(G11:T11,G20:T20)</f>
        <v>9049391.519229617</v>
      </c>
      <c r="V20" s="109">
        <f>U20</f>
        <v>9049391.519229617</v>
      </c>
      <c r="W20" s="155">
        <f>SUMPRODUCT(G14:T14,G20:T20)</f>
        <v>8558264.8592179324</v>
      </c>
      <c r="X20" s="156">
        <f>W20</f>
        <v>8558264.8592179324</v>
      </c>
      <c r="AA20" s="151" t="s">
        <v>232</v>
      </c>
      <c r="AB20" s="103">
        <f>VLOOKUP(Summary!$D$3,$F$55:$O$58,2,FALSE)</f>
        <v>69174483.386814445</v>
      </c>
      <c r="AC20" s="157">
        <f>AB20</f>
        <v>69174483.386814445</v>
      </c>
      <c r="AG20" s="433"/>
      <c r="AH20" s="433"/>
      <c r="AI20" s="433"/>
      <c r="AJ20" s="433"/>
      <c r="AK20" s="433"/>
      <c r="AL20" s="433"/>
      <c r="AM20" s="433"/>
      <c r="AN20" s="433"/>
      <c r="AO20" s="433"/>
      <c r="AP20" s="433"/>
      <c r="AQ20" s="433"/>
    </row>
    <row r="21" spans="2:43" ht="15.75">
      <c r="B21" s="9"/>
      <c r="C21" s="9"/>
      <c r="D21" s="7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S21" s="108"/>
      <c r="U21" s="7"/>
      <c r="V21" s="109"/>
      <c r="AA21" s="151" t="s">
        <v>409</v>
      </c>
      <c r="AB21" s="104">
        <f>AB18*AB19/AB20</f>
        <v>82626.627547440032</v>
      </c>
      <c r="AC21" s="104">
        <f>AC18*AC19/AC20</f>
        <v>76725.816892572562</v>
      </c>
      <c r="AG21" s="433"/>
      <c r="AH21" s="433"/>
      <c r="AI21" s="433"/>
      <c r="AJ21" s="433"/>
      <c r="AK21" s="433"/>
      <c r="AL21" s="433"/>
      <c r="AM21" s="433"/>
      <c r="AN21" s="433"/>
      <c r="AO21" s="433"/>
      <c r="AP21" s="433"/>
      <c r="AQ21" s="433"/>
    </row>
    <row r="22" spans="2:43" ht="15.75">
      <c r="B22" s="9"/>
      <c r="C22" s="9"/>
      <c r="D22" s="7"/>
      <c r="F22" s="46" t="str">
        <f>"Notes: Allocation and bundled/unbundled split based on "&amp;Summary!L4&amp;" sales forecast"</f>
        <v>Notes: Allocation and bundled/unbundled split based on 2025 sales forecast</v>
      </c>
      <c r="R22" s="108"/>
      <c r="S22" s="8"/>
      <c r="T22" s="7"/>
      <c r="V22" s="50" t="s">
        <v>496</v>
      </c>
      <c r="W22" s="120">
        <f>P10*P19</f>
        <v>-10504.228289189468</v>
      </c>
      <c r="X22" s="120">
        <f>P13*P19</f>
        <v>-10504.228289189468</v>
      </c>
      <c r="Y22" s="121"/>
      <c r="AG22" s="433"/>
      <c r="AH22" s="433"/>
      <c r="AI22" s="433"/>
      <c r="AJ22" s="433"/>
      <c r="AK22" s="433"/>
      <c r="AL22" s="433"/>
      <c r="AM22" s="433"/>
      <c r="AN22" s="433"/>
      <c r="AO22" s="433"/>
      <c r="AP22" s="433"/>
      <c r="AQ22" s="433"/>
    </row>
    <row r="23" spans="2:43" ht="15.75">
      <c r="B23" s="9"/>
      <c r="C23" s="9"/>
      <c r="E23" s="7"/>
      <c r="F23" s="7"/>
      <c r="G23" s="9">
        <f>G10*G19</f>
        <v>309295.40852808359</v>
      </c>
      <c r="H23" s="9">
        <f t="shared" ref="H23:T23" si="4">H10*H19</f>
        <v>355687.34546342748</v>
      </c>
      <c r="I23" s="9">
        <f t="shared" si="4"/>
        <v>-434.14071364412973</v>
      </c>
      <c r="J23" s="9">
        <f t="shared" si="4"/>
        <v>16024.03256362864</v>
      </c>
      <c r="K23" s="9">
        <f t="shared" si="4"/>
        <v>7046.2323816767012</v>
      </c>
      <c r="L23" s="9">
        <f t="shared" si="4"/>
        <v>63762.07399724979</v>
      </c>
      <c r="M23" s="9">
        <f t="shared" si="4"/>
        <v>-1212.2537137816307</v>
      </c>
      <c r="N23" s="9">
        <f t="shared" si="4"/>
        <v>16.310041983933203</v>
      </c>
      <c r="O23" s="9">
        <f t="shared" si="4"/>
        <v>-13464.050846273716</v>
      </c>
      <c r="P23" s="9">
        <f>P10*P19</f>
        <v>-10504.228289189468</v>
      </c>
      <c r="Q23" s="9">
        <f t="shared" si="4"/>
        <v>10653.388337481811</v>
      </c>
      <c r="R23" s="9">
        <f t="shared" si="4"/>
        <v>8813.5803387014912</v>
      </c>
      <c r="S23" s="9">
        <f t="shared" si="4"/>
        <v>-40877.518727912618</v>
      </c>
      <c r="T23" s="9">
        <f t="shared" si="4"/>
        <v>42615.322156103532</v>
      </c>
      <c r="U23" s="7"/>
      <c r="V23" s="50" t="s">
        <v>497</v>
      </c>
      <c r="W23" s="120">
        <f>P11*P20</f>
        <v>-247505.42030146247</v>
      </c>
      <c r="X23" s="126">
        <f>P14*P20</f>
        <v>-247505.42030146247</v>
      </c>
      <c r="Y23" s="7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</row>
    <row r="24" spans="2:43" ht="16.5" thickBot="1">
      <c r="B24" s="9"/>
      <c r="C24" s="9"/>
      <c r="E24" s="77"/>
      <c r="F24" s="77"/>
      <c r="G24" s="110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23"/>
      <c r="T24" s="23"/>
      <c r="U24" s="111"/>
      <c r="V24" s="111"/>
      <c r="X24" s="7"/>
      <c r="Y24" s="37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</row>
    <row r="25" spans="2:43" ht="16.5" thickBot="1">
      <c r="B25" s="9"/>
      <c r="C25" s="9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112"/>
      <c r="T25" s="113"/>
      <c r="U25" s="113"/>
      <c r="V25" s="113"/>
      <c r="X25" s="7"/>
      <c r="Y25" s="130"/>
      <c r="AA25" s="379">
        <v>2025</v>
      </c>
      <c r="AB25" s="380"/>
      <c r="AC25" s="380"/>
      <c r="AD25" s="380"/>
      <c r="AE25" s="380"/>
      <c r="AF25" s="381"/>
      <c r="AG25" s="433"/>
      <c r="AH25" s="433"/>
      <c r="AI25" s="556">
        <v>2026</v>
      </c>
      <c r="AJ25" s="557"/>
      <c r="AK25" s="557"/>
      <c r="AL25" s="557"/>
      <c r="AM25" s="557"/>
      <c r="AN25" s="558"/>
      <c r="AO25" s="433"/>
      <c r="AP25" s="433"/>
      <c r="AQ25" s="433"/>
    </row>
    <row r="26" spans="2:43" ht="15.75">
      <c r="B26" s="9"/>
      <c r="C26" s="9"/>
      <c r="D26" s="7"/>
      <c r="E26" s="7"/>
      <c r="F26" s="384" t="s">
        <v>25</v>
      </c>
      <c r="G26" s="385"/>
      <c r="H26" s="385"/>
      <c r="I26" s="385"/>
      <c r="J26" s="385"/>
      <c r="K26" s="386"/>
      <c r="O26" s="7"/>
      <c r="P26" s="384" t="s">
        <v>27</v>
      </c>
      <c r="Q26" s="385"/>
      <c r="R26" s="385"/>
      <c r="S26" s="385"/>
      <c r="T26" s="385"/>
      <c r="U26" s="386"/>
      <c r="V26" s="114"/>
      <c r="Z26" s="7"/>
      <c r="AA26" s="200"/>
      <c r="AB26" s="201">
        <v>500000000</v>
      </c>
      <c r="AC26" s="189"/>
      <c r="AF26" s="189"/>
      <c r="AG26" s="433"/>
      <c r="AH26" s="433"/>
      <c r="AI26" s="594"/>
      <c r="AJ26" s="199">
        <v>500000000</v>
      </c>
      <c r="AK26" s="520"/>
      <c r="AL26" s="433"/>
      <c r="AM26" s="433"/>
      <c r="AN26" s="520"/>
      <c r="AO26" s="433"/>
      <c r="AP26" s="433"/>
      <c r="AQ26" s="433"/>
    </row>
    <row r="27" spans="2:43" ht="47.25">
      <c r="B27" s="9"/>
      <c r="C27" s="9"/>
      <c r="D27" s="7"/>
      <c r="E27" s="7"/>
      <c r="F27" s="8" t="str">
        <f>Summary!D3&amp;" Sales"</f>
        <v>2025 Sales</v>
      </c>
      <c r="G27" s="8" t="str">
        <f>TEXT(Summary!L3,"mm/d/yyyy")&amp;" Avg Rates"</f>
        <v>03/1/2025 Avg Rates</v>
      </c>
      <c r="H27" s="8" t="s">
        <v>184</v>
      </c>
      <c r="I27" s="8" t="s">
        <v>185</v>
      </c>
      <c r="J27" s="8" t="s">
        <v>186</v>
      </c>
      <c r="K27" s="8" t="s">
        <v>187</v>
      </c>
      <c r="O27" s="7"/>
      <c r="P27" s="8" t="str">
        <f>F27</f>
        <v>2025 Sales</v>
      </c>
      <c r="Q27" s="8" t="str">
        <f>G27</f>
        <v>03/1/2025 Avg Rates</v>
      </c>
      <c r="R27" s="8" t="s">
        <v>184</v>
      </c>
      <c r="S27" s="8" t="s">
        <v>185</v>
      </c>
      <c r="T27" s="8" t="s">
        <v>186</v>
      </c>
      <c r="U27" s="8" t="s">
        <v>187</v>
      </c>
      <c r="V27" s="114"/>
      <c r="Z27" s="7"/>
      <c r="AA27" s="188" t="s">
        <v>312</v>
      </c>
      <c r="AB27" s="199">
        <f>(SUMIF('Authorized Rev Req'!R:R, "Distribution (Wildfire)", 'Authorized Rev Req'!Q:Q)+SUMIF('Authorized Rev Req'!R:R, "WHC", 'Authorized Rev Req'!Q:Q))*1000</f>
        <v>2216164203.6611958</v>
      </c>
      <c r="AC27" s="189"/>
      <c r="AF27" s="189"/>
      <c r="AG27" s="433"/>
      <c r="AH27" s="433"/>
      <c r="AI27" s="561" t="s">
        <v>312</v>
      </c>
      <c r="AJ27" s="199">
        <f>('Incremental Rev Req'!T119+'Incremental Rev Req'!T118)*1000</f>
        <v>2430050376.2680264</v>
      </c>
      <c r="AK27" s="520"/>
      <c r="AL27" s="433"/>
      <c r="AM27" s="433"/>
      <c r="AN27" s="520"/>
      <c r="AO27" s="433"/>
      <c r="AP27" s="433"/>
      <c r="AQ27" s="433"/>
    </row>
    <row r="28" spans="2:43" ht="16.5" thickBot="1">
      <c r="B28" s="9"/>
      <c r="C28" s="23"/>
      <c r="D28" s="7"/>
      <c r="E28" s="7" t="s">
        <v>389</v>
      </c>
      <c r="F28" s="127">
        <f>VLOOKUP(Summary!$D$3,$J$51:$K$54,2,FALSE)</f>
        <v>1786706.3931666978</v>
      </c>
      <c r="G28" s="110">
        <f>IF(Summary!$I$3="Y", AB52,AC52 )</f>
        <v>44.248537741624929</v>
      </c>
      <c r="H28" s="23">
        <f>IF(Summary!$I$3="Y",V19/$F$28*100,SUM(V19-W22)/$F$28*100)</f>
        <v>43.245401986761081</v>
      </c>
      <c r="I28" s="23">
        <f>IF(Summary!$I$3="Y",X19/$F$28*100,SUM(X19-X22)/$F$28*100)</f>
        <v>40.712285850585225</v>
      </c>
      <c r="J28" s="252">
        <f>H28/G28-1</f>
        <v>-2.2670483728102764E-2</v>
      </c>
      <c r="K28" s="252">
        <f>I28/G28-1</f>
        <v>-7.99179378918351E-2</v>
      </c>
      <c r="O28" s="7" t="s">
        <v>389</v>
      </c>
      <c r="P28" s="209">
        <f>VLOOKUP(Summary!$D$3,$N$51:$O$54,2,FALSE)</f>
        <v>5847440.853333055</v>
      </c>
      <c r="Q28" s="110">
        <f>IF(Summary!$I$3="Y", AE52,AF52 )</f>
        <v>34.284590713421572</v>
      </c>
      <c r="R28" s="23">
        <f>IF(Summary!$I$3="Y",(U10+AB21)/P28*100,(U10+AB21-P10)/P28)</f>
        <v>33.251387785820548</v>
      </c>
      <c r="S28" s="23">
        <f>IF(Summary!$I$3="Y",(U13+AC21)/P28*100,(U13+AC21-P11)/P28)</f>
        <v>30.418686507729419</v>
      </c>
      <c r="T28" s="252">
        <f>R28/Q28-1</f>
        <v>-3.0136072973347527E-2</v>
      </c>
      <c r="U28" s="252">
        <f>S28/Q28-1</f>
        <v>-0.11275923454961201</v>
      </c>
      <c r="V28" s="114"/>
      <c r="X28" s="1"/>
      <c r="AA28" s="193"/>
      <c r="AB28" s="194"/>
      <c r="AC28" s="195"/>
      <c r="AF28" s="189"/>
      <c r="AG28" s="433"/>
      <c r="AH28" s="433"/>
      <c r="AI28" s="531"/>
      <c r="AJ28" s="532"/>
      <c r="AK28" s="533"/>
      <c r="AL28" s="433"/>
      <c r="AM28" s="433"/>
      <c r="AN28" s="520"/>
      <c r="AO28" s="433"/>
      <c r="AP28" s="433"/>
      <c r="AQ28" s="433"/>
    </row>
    <row r="29" spans="2:43" ht="15.75">
      <c r="E29" s="10" t="s">
        <v>23</v>
      </c>
      <c r="F29" s="127">
        <f>VLOOKUP(Summary!$D$3,$J$55:$K$58,2,FALSE)</f>
        <v>26204056.23133941</v>
      </c>
      <c r="G29" s="110">
        <f>IF(Summary!$I$3="Y", AB53,AC53 )</f>
        <v>35.559098879986841</v>
      </c>
      <c r="H29" s="23">
        <f>IF(Summary!$I$3="Y",V20/$F$29*100,SUM(V20-W23)/$F$29*100)</f>
        <v>34.534315753783055</v>
      </c>
      <c r="I29" s="23">
        <f>IF(Summary!$I$3="Y",W20/$F$29*100,SUM(W20-X23)/$F$29*100)</f>
        <v>32.660076683023057</v>
      </c>
      <c r="J29" s="252">
        <f>H29/G29-1</f>
        <v>-2.8819153422938615E-2</v>
      </c>
      <c r="K29" s="252">
        <f>I29/G29-1</f>
        <v>-8.1526874647416703E-2</v>
      </c>
      <c r="O29" s="10" t="s">
        <v>23</v>
      </c>
      <c r="P29" s="209">
        <f>VLOOKUP(Summary!$D$3,$N$55:$O$58,2,FALSE)</f>
        <v>76341045.340410858</v>
      </c>
      <c r="Q29" s="110">
        <f>IF(Summary!$I$3="Y", AE53,AF53 )</f>
        <v>25.761610422019061</v>
      </c>
      <c r="R29" s="23">
        <f>IF(Summary!$I$3="Y",(U11+AB21)/P29*100,(U11+AB21-P11)/P29)</f>
        <v>25.212109936725476</v>
      </c>
      <c r="S29" s="23">
        <f>IF(Summary!$I$3="Y",(U14+AC21)/P29*100,(U14+AC21-P11)/P29)</f>
        <v>23.056165257592749</v>
      </c>
      <c r="T29" s="252">
        <f>R29/Q29-1</f>
        <v>-2.1330207090776931E-2</v>
      </c>
      <c r="U29" s="252">
        <f>S29/Q29-1</f>
        <v>-0.10501847982740642</v>
      </c>
      <c r="V29" s="116"/>
      <c r="AA29" s="196"/>
      <c r="AB29" s="186" t="s">
        <v>5</v>
      </c>
      <c r="AC29" s="187" t="s">
        <v>299</v>
      </c>
      <c r="AE29" s="191" t="s">
        <v>310</v>
      </c>
      <c r="AF29" s="192" t="s">
        <v>311</v>
      </c>
      <c r="AG29" s="433"/>
      <c r="AH29" s="433"/>
      <c r="AI29" s="595"/>
      <c r="AJ29" s="596" t="s">
        <v>5</v>
      </c>
      <c r="AK29" s="560" t="s">
        <v>299</v>
      </c>
      <c r="AL29" s="433"/>
      <c r="AM29" s="565" t="s">
        <v>310</v>
      </c>
      <c r="AN29" s="566" t="s">
        <v>311</v>
      </c>
      <c r="AO29" s="433"/>
      <c r="AP29" s="433"/>
      <c r="AQ29" s="433"/>
    </row>
    <row r="30" spans="2:43" ht="15.75">
      <c r="Q30" s="7"/>
      <c r="R30" s="7"/>
      <c r="S30" s="112"/>
      <c r="T30" s="113"/>
      <c r="U30" s="112"/>
      <c r="V30" s="114"/>
      <c r="AA30" s="190" t="s">
        <v>300</v>
      </c>
      <c r="AB30" s="247">
        <f>'SAR and RAR'!AB30</f>
        <v>0.47516020360540567</v>
      </c>
      <c r="AC30" s="248">
        <f>'SAR and RAR'!AC30</f>
        <v>0.37878142497358519</v>
      </c>
      <c r="AE30" s="220">
        <f>AVERAGE(AB31:AC31)</f>
        <v>0.10256714807736109</v>
      </c>
      <c r="AF30" s="221">
        <f>(0.125*AB31)+(0.875*AC31)</f>
        <v>9.5590554699332614E-2</v>
      </c>
      <c r="AG30" s="433"/>
      <c r="AH30" s="433"/>
      <c r="AI30" s="519" t="s">
        <v>300</v>
      </c>
      <c r="AJ30" s="247">
        <f>'SAR and RAR'!AJ30</f>
        <v>0.46319682150926622</v>
      </c>
      <c r="AK30" s="248">
        <f>'SAR and RAR'!AK30</f>
        <v>0.37878142497358519</v>
      </c>
      <c r="AL30" s="433"/>
      <c r="AM30" s="597">
        <f>AVERAGE(AJ31:AK31)</f>
        <v>0.10012007815001578</v>
      </c>
      <c r="AN30" s="248">
        <f>(0.125*AJ31)+(0.875*AK31)</f>
        <v>9.4978787217496294E-2</v>
      </c>
      <c r="AO30" s="433"/>
      <c r="AP30" s="433"/>
      <c r="AQ30" s="433"/>
    </row>
    <row r="31" spans="2:43" ht="15.75">
      <c r="Q31" s="7"/>
      <c r="R31" s="7"/>
      <c r="S31" s="112"/>
      <c r="T31" s="113"/>
      <c r="U31" s="112"/>
      <c r="V31" s="116"/>
      <c r="AA31" s="190" t="s">
        <v>389</v>
      </c>
      <c r="AB31" s="247">
        <f>'SAR and RAR'!AB31</f>
        <v>0.11186927258139906</v>
      </c>
      <c r="AC31" s="248">
        <f>'SAR and RAR'!AC31</f>
        <v>9.3265023573323128E-2</v>
      </c>
      <c r="AF31" s="189"/>
      <c r="AG31" s="433"/>
      <c r="AH31" s="433"/>
      <c r="AI31" s="519" t="s">
        <v>389</v>
      </c>
      <c r="AJ31" s="247">
        <f>'SAR and RAR'!AJ31</f>
        <v>0.10697513272670844</v>
      </c>
      <c r="AK31" s="248">
        <f>'SAR and RAR'!AK31</f>
        <v>9.3265023573323128E-2</v>
      </c>
      <c r="AL31" s="433"/>
      <c r="AM31" s="433"/>
      <c r="AN31" s="520"/>
      <c r="AO31" s="433"/>
      <c r="AP31" s="433"/>
      <c r="AQ31" s="433"/>
    </row>
    <row r="32" spans="2:43" ht="15.75">
      <c r="B32" s="9"/>
      <c r="C32" s="9"/>
      <c r="D32" s="7"/>
      <c r="E32" s="7"/>
      <c r="F32" s="521"/>
      <c r="G32" s="521"/>
      <c r="H32" s="521"/>
      <c r="I32" s="522"/>
      <c r="J32" s="522"/>
      <c r="K32" s="522"/>
      <c r="L32" s="515"/>
      <c r="M32" s="515"/>
      <c r="N32" s="515"/>
      <c r="O32" s="515"/>
      <c r="P32" s="515"/>
      <c r="Q32" s="515"/>
      <c r="R32" s="515"/>
      <c r="S32" s="516"/>
      <c r="T32" s="517"/>
      <c r="U32" s="516"/>
      <c r="V32" s="116"/>
      <c r="W32" s="116"/>
      <c r="X32" s="114"/>
      <c r="AA32" s="50" t="s">
        <v>410</v>
      </c>
      <c r="AB32" s="247">
        <f>'SAR and RAR'!AB32</f>
        <v>3.0903521567746794E-2</v>
      </c>
      <c r="AC32" s="248">
        <f>'SAR and RAR'!AC32</f>
        <v>2.6315088307225929E-2</v>
      </c>
      <c r="AF32" s="189"/>
      <c r="AG32" s="433"/>
      <c r="AH32" s="433"/>
      <c r="AI32" s="433" t="s">
        <v>410</v>
      </c>
      <c r="AJ32" s="247">
        <f>'SAR and RAR'!AJ32</f>
        <v>3.3518295432342179E-2</v>
      </c>
      <c r="AK32" s="248">
        <f>'SAR and RAR'!AK32</f>
        <v>2.6315088307225929E-2</v>
      </c>
      <c r="AL32" s="433"/>
      <c r="AM32" s="433"/>
      <c r="AN32" s="520"/>
      <c r="AO32" s="433"/>
      <c r="AP32" s="433"/>
      <c r="AQ32" s="433"/>
    </row>
    <row r="33" spans="2:43" ht="15.75">
      <c r="B33" s="9"/>
      <c r="C33" s="9"/>
      <c r="D33" s="7"/>
      <c r="E33" s="77"/>
      <c r="F33" s="524"/>
      <c r="G33" s="525">
        <v>2</v>
      </c>
      <c r="H33" s="525">
        <v>3</v>
      </c>
      <c r="I33" s="522">
        <v>4</v>
      </c>
      <c r="J33" s="522">
        <v>5</v>
      </c>
      <c r="K33" s="522">
        <v>6</v>
      </c>
      <c r="L33" s="525">
        <v>7</v>
      </c>
      <c r="M33" s="525">
        <v>8</v>
      </c>
      <c r="N33" s="525">
        <v>9</v>
      </c>
      <c r="O33" s="525">
        <v>10</v>
      </c>
      <c r="P33" s="525">
        <v>11</v>
      </c>
      <c r="Q33" s="525">
        <v>12</v>
      </c>
      <c r="R33" s="525">
        <v>13</v>
      </c>
      <c r="S33" s="525">
        <v>14</v>
      </c>
      <c r="T33" s="517">
        <v>15</v>
      </c>
      <c r="U33" s="516"/>
      <c r="V33" s="114"/>
      <c r="W33" s="116"/>
      <c r="X33" s="114"/>
      <c r="AA33" s="190" t="s">
        <v>301</v>
      </c>
      <c r="AB33" s="247">
        <f>'SAR and RAR'!AB33</f>
        <v>9.0860972888808206E-2</v>
      </c>
      <c r="AC33" s="248">
        <f>'SAR and RAR'!AC33</f>
        <v>0.10322124696673839</v>
      </c>
      <c r="AF33" s="189"/>
      <c r="AG33" s="433"/>
      <c r="AH33" s="433"/>
      <c r="AI33" s="519" t="s">
        <v>301</v>
      </c>
      <c r="AJ33" s="247">
        <f>'SAR and RAR'!AJ33</f>
        <v>8.8372492741079403E-2</v>
      </c>
      <c r="AK33" s="248">
        <f>'SAR and RAR'!AK33</f>
        <v>0.10322124696673839</v>
      </c>
      <c r="AL33" s="433"/>
      <c r="AM33" s="433"/>
      <c r="AN33" s="520"/>
      <c r="AO33" s="433"/>
      <c r="AP33" s="433"/>
      <c r="AQ33" s="433"/>
    </row>
    <row r="34" spans="2:43" ht="15.75">
      <c r="B34" s="9"/>
      <c r="C34" s="9"/>
      <c r="D34" s="46"/>
      <c r="E34" s="102"/>
      <c r="F34" s="526" t="s">
        <v>397</v>
      </c>
      <c r="G34" s="525" t="s">
        <v>3</v>
      </c>
      <c r="H34" s="525" t="s">
        <v>5</v>
      </c>
      <c r="I34" s="525" t="s">
        <v>16</v>
      </c>
      <c r="J34" s="525" t="s">
        <v>177</v>
      </c>
      <c r="K34" s="525" t="s">
        <v>14</v>
      </c>
      <c r="L34" s="525" t="s">
        <v>10</v>
      </c>
      <c r="M34" s="525" t="s">
        <v>68</v>
      </c>
      <c r="N34" s="525" t="s">
        <v>131</v>
      </c>
      <c r="O34" s="525" t="s">
        <v>138</v>
      </c>
      <c r="P34" s="525" t="s">
        <v>178</v>
      </c>
      <c r="Q34" s="525" t="s">
        <v>24</v>
      </c>
      <c r="R34" s="525" t="s">
        <v>284</v>
      </c>
      <c r="S34" s="525" t="s">
        <v>211</v>
      </c>
      <c r="T34" s="434" t="s">
        <v>309</v>
      </c>
      <c r="U34" s="517"/>
      <c r="V34" s="111"/>
      <c r="W34" s="116"/>
      <c r="AA34" s="190" t="s">
        <v>302</v>
      </c>
      <c r="AB34" s="247">
        <f>'SAR and RAR'!AB34</f>
        <v>0.14195734128774121</v>
      </c>
      <c r="AC34" s="248">
        <f>'SAR and RAR'!AC34</f>
        <v>0.17808832329843</v>
      </c>
      <c r="AF34" s="189"/>
      <c r="AG34" s="433"/>
      <c r="AH34" s="433"/>
      <c r="AI34" s="519" t="s">
        <v>302</v>
      </c>
      <c r="AJ34" s="247">
        <f>'SAR and RAR'!AJ34</f>
        <v>0.14734027441189779</v>
      </c>
      <c r="AK34" s="248">
        <f>'SAR and RAR'!AK34</f>
        <v>0.17808832329843</v>
      </c>
      <c r="AL34" s="433"/>
      <c r="AM34" s="433"/>
      <c r="AN34" s="520"/>
      <c r="AO34" s="433"/>
      <c r="AP34" s="433"/>
      <c r="AQ34" s="433"/>
    </row>
    <row r="35" spans="2:43" ht="15.75">
      <c r="E35" s="7"/>
      <c r="F35" s="528">
        <v>2025</v>
      </c>
      <c r="G35" s="128">
        <f>'[19]B Results'!$H$27/'[19]B Results'!$H$90</f>
        <v>6.8693888195402925E-2</v>
      </c>
      <c r="H35" s="128">
        <f>[66]CALC_DIST_ALLOC!$AA$35</f>
        <v>0.11186927258139906</v>
      </c>
      <c r="I35" s="128">
        <f>'[19]T Results'!$P$27/'[19]T Results'!$P$90</f>
        <v>7.4706191029710822E-2</v>
      </c>
      <c r="J35" s="128">
        <f>'[19]T Results'!$O$27/'[19]T Results'!$O$90</f>
        <v>8.422601712391331E-2</v>
      </c>
      <c r="K35" s="128">
        <f>'[19]T Results'!$W$27/'[19]T Results'!$W$90</f>
        <v>7.0838044101834891E-2</v>
      </c>
      <c r="L35" s="128">
        <f>'[19]T Results'!$I$27/'[19]T Results'!$I$90</f>
        <v>7.1882727417591191E-2</v>
      </c>
      <c r="M35" s="128">
        <f>'[19]T Results'!$U$27/'[19]T Results'!$U$90</f>
        <v>7.671731264654813E-2</v>
      </c>
      <c r="N35" s="128">
        <f>'[19]T Results'!$V$27/'[19]T Results'!$V$90</f>
        <v>7.6334084178728168E-2</v>
      </c>
      <c r="O35" s="128">
        <f>SUM('[19]T Results'!$J$27:$M$27)/SUM('[19]T Results'!$J$90:$M$90)</f>
        <v>7.2054437570881466E-2</v>
      </c>
      <c r="P35" s="128">
        <f>SUM('[19]T Results'!$X$27:$Y$27)/SUM('[19]T Results'!$X$90:$Y$90)</f>
        <v>4.7676295613109779E-2</v>
      </c>
      <c r="Q35" s="128">
        <f>'[19]T Results'!$Q$27/'[19]T Results'!$Q$90</f>
        <v>8.4510690203994557E-2</v>
      </c>
      <c r="R35" s="128">
        <f>'[19]T Results'!$T$27/'[19]T Results'!$T$90</f>
        <v>0.10325962399932154</v>
      </c>
      <c r="S35" s="128">
        <f>'[19]T Results'!$AA$27/'[19]T Results'!$AA$90</f>
        <v>4.7655376755746631E-2</v>
      </c>
      <c r="T35" s="128">
        <f>((AB26*AE30)+((AB27-AB26)*(AF30)))/AB27</f>
        <v>9.7164579170647247E-2</v>
      </c>
      <c r="U35" s="517"/>
      <c r="V35" s="113"/>
      <c r="W35" s="116"/>
      <c r="AA35" s="190" t="s">
        <v>303</v>
      </c>
      <c r="AB35" s="247">
        <f>'SAR and RAR'!AB35</f>
        <v>3.4542583531650232E-3</v>
      </c>
      <c r="AC35" s="248">
        <f>'SAR and RAR'!AC35</f>
        <v>3.8884974138957825E-3</v>
      </c>
      <c r="AF35" s="189"/>
      <c r="AG35" s="433"/>
      <c r="AH35" s="433"/>
      <c r="AI35" s="519" t="s">
        <v>303</v>
      </c>
      <c r="AJ35" s="247">
        <f>'SAR and RAR'!AJ35</f>
        <v>3.428713267154018E-3</v>
      </c>
      <c r="AK35" s="248">
        <f>'SAR and RAR'!AK35</f>
        <v>3.8884974138957825E-3</v>
      </c>
      <c r="AL35" s="433"/>
      <c r="AM35" s="433"/>
      <c r="AN35" s="520"/>
      <c r="AO35" s="433"/>
      <c r="AP35" s="433"/>
      <c r="AQ35" s="433"/>
    </row>
    <row r="36" spans="2:43" ht="15.75">
      <c r="E36" s="7"/>
      <c r="F36" s="528">
        <f>F35+1</f>
        <v>2026</v>
      </c>
      <c r="G36" s="128">
        <f>'[68]B Results'!$H$27/'[68]B Results'!$H$90</f>
        <v>6.0576268320025418E-2</v>
      </c>
      <c r="H36" s="128">
        <f>[67]CALC_DIST_ALLOC!$AA$35</f>
        <v>0.10697513272670844</v>
      </c>
      <c r="I36" s="128">
        <f>'[68]T Results'!$P$27/'[68]T Results'!$P$90</f>
        <v>6.9656835265363551E-2</v>
      </c>
      <c r="J36" s="128">
        <f>'[68]T Results'!$O$27/'[68]T Results'!$O$90</f>
        <v>7.9871062942367746E-2</v>
      </c>
      <c r="K36" s="128">
        <f>'[68]T Results'!$W$27/'[68]T Results'!$W$90</f>
        <v>6.6202134539472185E-2</v>
      </c>
      <c r="L36" s="128">
        <f>'[68]T Results'!$I$27/'[68]T Results'!$I$90</f>
        <v>6.6431059935371489E-2</v>
      </c>
      <c r="M36" s="128">
        <f>'[68]T Results'!$U$27/'[68]T Results'!$U$90</f>
        <v>7.2066442652027954E-2</v>
      </c>
      <c r="N36" s="128">
        <f>'[68]T Results'!$V$27/'[68]T Results'!$V$90</f>
        <v>7.1119683769194489E-2</v>
      </c>
      <c r="O36" s="128">
        <f>SUM('[68]T Results'!$J$27:$M$27)/SUM('[68]T Results'!$J$90:$M$90)</f>
        <v>6.5749117163648535E-2</v>
      </c>
      <c r="P36" s="128">
        <f>SUM('[68]T Results'!$X$27:$Y$27)/SUM('[68]T Results'!$X$90:$Y$90)</f>
        <v>4.4333763116814758E-2</v>
      </c>
      <c r="Q36" s="128">
        <f>'[68]T Results'!$Q$27/'[68]T Results'!$Q$90</f>
        <v>7.8965219424401989E-2</v>
      </c>
      <c r="R36" s="128">
        <f>'[68]T Results'!$T$27/'[68]T Results'!$T$90</f>
        <v>9.7595766901840825E-2</v>
      </c>
      <c r="S36" s="128">
        <f>'[68]T Results'!$AA$27/'[68]T Results'!$AA$90</f>
        <v>7.797780481067404E-2</v>
      </c>
      <c r="T36" s="128">
        <f>((AJ26*AM30)+((AJ27-AJ26)*(AN30)))/AJ27</f>
        <v>9.6036644079792136E-2</v>
      </c>
      <c r="U36" s="516"/>
      <c r="V36" s="113"/>
      <c r="W36" s="183"/>
      <c r="X36" s="113"/>
      <c r="AA36" s="190" t="s">
        <v>304</v>
      </c>
      <c r="AB36" s="247">
        <f>'SAR and RAR'!AB36</f>
        <v>1.9935356686011873E-3</v>
      </c>
      <c r="AC36" s="248">
        <f>'SAR and RAR'!AC36</f>
        <v>4.3851759179107013E-3</v>
      </c>
      <c r="AF36" s="189"/>
      <c r="AG36" s="433"/>
      <c r="AH36" s="433"/>
      <c r="AI36" s="519" t="s">
        <v>304</v>
      </c>
      <c r="AJ36" s="247">
        <f>'SAR and RAR'!AJ36</f>
        <v>2.1779720854305292E-3</v>
      </c>
      <c r="AK36" s="248">
        <f>'SAR and RAR'!AK36</f>
        <v>4.3851759179107013E-3</v>
      </c>
      <c r="AL36" s="433"/>
      <c r="AM36" s="433"/>
      <c r="AN36" s="520"/>
      <c r="AO36" s="433"/>
      <c r="AP36" s="433"/>
      <c r="AQ36" s="433"/>
    </row>
    <row r="37" spans="2:43" ht="15.75">
      <c r="B37" s="9"/>
      <c r="C37" s="9"/>
      <c r="E37" s="7"/>
      <c r="F37" s="528">
        <f>F36+1</f>
        <v>2027</v>
      </c>
      <c r="G37" s="128">
        <f>G36</f>
        <v>6.0576268320025418E-2</v>
      </c>
      <c r="H37" s="128">
        <f t="shared" ref="H37:T38" si="5">H36</f>
        <v>0.10697513272670844</v>
      </c>
      <c r="I37" s="128">
        <f t="shared" si="5"/>
        <v>6.9656835265363551E-2</v>
      </c>
      <c r="J37" s="128">
        <f t="shared" si="5"/>
        <v>7.9871062942367746E-2</v>
      </c>
      <c r="K37" s="128">
        <f t="shared" si="5"/>
        <v>6.6202134539472185E-2</v>
      </c>
      <c r="L37" s="128">
        <f t="shared" si="5"/>
        <v>6.6431059935371489E-2</v>
      </c>
      <c r="M37" s="128">
        <f t="shared" si="5"/>
        <v>7.2066442652027954E-2</v>
      </c>
      <c r="N37" s="128">
        <f t="shared" si="5"/>
        <v>7.1119683769194489E-2</v>
      </c>
      <c r="O37" s="128">
        <f t="shared" si="5"/>
        <v>6.5749117163648535E-2</v>
      </c>
      <c r="P37" s="128">
        <f t="shared" si="5"/>
        <v>4.4333763116814758E-2</v>
      </c>
      <c r="Q37" s="128">
        <f t="shared" si="5"/>
        <v>7.8965219424401989E-2</v>
      </c>
      <c r="R37" s="128">
        <f t="shared" si="5"/>
        <v>9.7595766901840825E-2</v>
      </c>
      <c r="S37" s="128">
        <f t="shared" si="5"/>
        <v>7.797780481067404E-2</v>
      </c>
      <c r="T37" s="128">
        <f t="shared" si="5"/>
        <v>9.6036644079792136E-2</v>
      </c>
      <c r="U37" s="516"/>
      <c r="V37" s="116"/>
      <c r="W37" s="184"/>
      <c r="X37" s="114"/>
      <c r="AA37" s="190" t="s">
        <v>305</v>
      </c>
      <c r="AB37" s="247">
        <f>'SAR and RAR'!AB37</f>
        <v>9.1138803870466759E-2</v>
      </c>
      <c r="AC37" s="248">
        <f>'SAR and RAR'!AC37</f>
        <v>8.3547997474525529E-2</v>
      </c>
      <c r="AF37" s="189"/>
      <c r="AG37" s="433"/>
      <c r="AH37" s="433"/>
      <c r="AI37" s="519" t="s">
        <v>305</v>
      </c>
      <c r="AJ37" s="247">
        <f>'SAR and RAR'!AJ37</f>
        <v>9.0535337083328726E-2</v>
      </c>
      <c r="AK37" s="248">
        <f>'SAR and RAR'!AK37</f>
        <v>8.3547997474525529E-2</v>
      </c>
      <c r="AL37" s="433"/>
      <c r="AM37" s="433"/>
      <c r="AN37" s="520"/>
      <c r="AO37" s="433"/>
      <c r="AP37" s="433"/>
      <c r="AQ37" s="433"/>
    </row>
    <row r="38" spans="2:43" ht="15.75">
      <c r="B38" s="9"/>
      <c r="C38" s="9"/>
      <c r="E38" s="7"/>
      <c r="F38" s="528">
        <f>F37+1</f>
        <v>2028</v>
      </c>
      <c r="G38" s="128">
        <f>G37</f>
        <v>6.0576268320025418E-2</v>
      </c>
      <c r="H38" s="128">
        <f t="shared" si="5"/>
        <v>0.10697513272670844</v>
      </c>
      <c r="I38" s="128">
        <f t="shared" si="5"/>
        <v>6.9656835265363551E-2</v>
      </c>
      <c r="J38" s="128">
        <f t="shared" si="5"/>
        <v>7.9871062942367746E-2</v>
      </c>
      <c r="K38" s="128">
        <f t="shared" si="5"/>
        <v>6.6202134539472185E-2</v>
      </c>
      <c r="L38" s="128">
        <f t="shared" si="5"/>
        <v>6.6431059935371489E-2</v>
      </c>
      <c r="M38" s="128">
        <f t="shared" si="5"/>
        <v>7.2066442652027954E-2</v>
      </c>
      <c r="N38" s="128">
        <f t="shared" si="5"/>
        <v>7.1119683769194489E-2</v>
      </c>
      <c r="O38" s="128">
        <f t="shared" si="5"/>
        <v>6.5749117163648535E-2</v>
      </c>
      <c r="P38" s="128">
        <f t="shared" si="5"/>
        <v>4.4333763116814758E-2</v>
      </c>
      <c r="Q38" s="128">
        <f t="shared" si="5"/>
        <v>7.8965219424401989E-2</v>
      </c>
      <c r="R38" s="128">
        <f t="shared" si="5"/>
        <v>9.7595766901840825E-2</v>
      </c>
      <c r="S38" s="128">
        <f t="shared" si="5"/>
        <v>7.797780481067404E-2</v>
      </c>
      <c r="T38" s="128">
        <f t="shared" si="5"/>
        <v>9.6036644079792136E-2</v>
      </c>
      <c r="U38" s="516"/>
      <c r="V38" s="116"/>
      <c r="W38" s="114"/>
      <c r="X38" s="114"/>
      <c r="AA38" s="190" t="s">
        <v>306</v>
      </c>
      <c r="AB38" s="247">
        <f>'SAR and RAR'!AB38</f>
        <v>3.7447212711002258E-2</v>
      </c>
      <c r="AC38" s="248">
        <f>'SAR and RAR'!AC38</f>
        <v>6.4422916278968789E-2</v>
      </c>
      <c r="AF38" s="189"/>
      <c r="AG38" s="433"/>
      <c r="AH38" s="433"/>
      <c r="AI38" s="519" t="s">
        <v>306</v>
      </c>
      <c r="AJ38" s="247">
        <f>'SAR and RAR'!AJ38</f>
        <v>4.4679223310610638E-2</v>
      </c>
      <c r="AK38" s="248">
        <f>'SAR and RAR'!AK38</f>
        <v>6.4422916278968789E-2</v>
      </c>
      <c r="AL38" s="433"/>
      <c r="AM38" s="433"/>
      <c r="AN38" s="520"/>
      <c r="AO38" s="433"/>
      <c r="AP38" s="433"/>
      <c r="AQ38" s="433"/>
    </row>
    <row r="39" spans="2:43" ht="15.75">
      <c r="B39" s="9"/>
      <c r="C39" s="9"/>
      <c r="E39" s="7"/>
      <c r="F39" s="529"/>
      <c r="G39" s="530"/>
      <c r="H39" s="253"/>
      <c r="I39" s="522"/>
      <c r="J39" s="522"/>
      <c r="K39" s="522"/>
      <c r="L39" s="515"/>
      <c r="M39" s="515"/>
      <c r="N39" s="515"/>
      <c r="O39" s="515"/>
      <c r="P39" s="515"/>
      <c r="Q39" s="515"/>
      <c r="R39" s="433"/>
      <c r="S39" s="515"/>
      <c r="T39" s="517"/>
      <c r="U39" s="516"/>
      <c r="V39" s="116"/>
      <c r="W39" s="184"/>
      <c r="X39" s="116"/>
      <c r="AA39" s="190" t="s">
        <v>307</v>
      </c>
      <c r="AB39" s="247">
        <f>'SAR and RAR'!AB39</f>
        <v>1.4037636037063674E-2</v>
      </c>
      <c r="AC39" s="248">
        <f>'SAR and RAR'!AC39</f>
        <v>2.0523396718052225E-2</v>
      </c>
      <c r="AD39" s="190"/>
      <c r="AF39" s="189"/>
      <c r="AG39" s="433"/>
      <c r="AH39" s="433"/>
      <c r="AI39" s="519" t="s">
        <v>307</v>
      </c>
      <c r="AJ39" s="247">
        <f>'SAR and RAR'!AJ39</f>
        <v>1.8033255239449274E-2</v>
      </c>
      <c r="AK39" s="248">
        <f>'SAR and RAR'!AK39</f>
        <v>2.0523396718052225E-2</v>
      </c>
      <c r="AL39" s="433"/>
      <c r="AM39" s="433"/>
      <c r="AN39" s="520"/>
      <c r="AO39" s="433"/>
      <c r="AP39" s="433"/>
      <c r="AQ39" s="433"/>
    </row>
    <row r="40" spans="2:43" ht="16.5" thickBot="1">
      <c r="B40" s="9"/>
      <c r="C40" s="9"/>
      <c r="D40" s="7"/>
      <c r="E40" s="7"/>
      <c r="F40" s="526" t="s">
        <v>180</v>
      </c>
      <c r="G40" s="522"/>
      <c r="H40" s="522"/>
      <c r="I40" s="522"/>
      <c r="J40" s="522"/>
      <c r="K40" s="522"/>
      <c r="L40" s="515"/>
      <c r="M40" s="515"/>
      <c r="N40" s="515"/>
      <c r="O40" s="515"/>
      <c r="P40" s="515"/>
      <c r="Q40" s="515"/>
      <c r="R40" s="433"/>
      <c r="S40" s="515"/>
      <c r="T40" s="517"/>
      <c r="U40" s="516"/>
      <c r="V40" s="116"/>
      <c r="W40" s="116"/>
      <c r="X40" s="114"/>
      <c r="AA40" s="193" t="s">
        <v>308</v>
      </c>
      <c r="AB40" s="249">
        <f>'SAR and RAR'!AB40</f>
        <v>1.1772414285999427E-3</v>
      </c>
      <c r="AC40" s="250">
        <f>'SAR and RAR'!AC40</f>
        <v>4.356090907734439E-2</v>
      </c>
      <c r="AD40" s="193"/>
      <c r="AE40" s="194"/>
      <c r="AF40" s="194"/>
      <c r="AG40" s="519"/>
      <c r="AH40" s="433"/>
      <c r="AI40" s="531" t="s">
        <v>308</v>
      </c>
      <c r="AJ40" s="249">
        <f>'SAR and RAR'!AJ40</f>
        <v>1.742482192732658E-3</v>
      </c>
      <c r="AK40" s="250">
        <f>'SAR and RAR'!AK40</f>
        <v>4.356090907734439E-2</v>
      </c>
      <c r="AL40" s="532"/>
      <c r="AM40" s="532"/>
      <c r="AN40" s="533"/>
      <c r="AO40" s="433"/>
      <c r="AP40" s="433"/>
      <c r="AQ40" s="433"/>
    </row>
    <row r="41" spans="2:43" ht="15.75">
      <c r="B41" s="9"/>
      <c r="C41" s="9"/>
      <c r="D41" s="7"/>
      <c r="E41" s="7" t="s">
        <v>389</v>
      </c>
      <c r="F41" s="528">
        <f>F35</f>
        <v>2025</v>
      </c>
      <c r="G41" s="128">
        <v>1</v>
      </c>
      <c r="H41" s="128">
        <f t="shared" ref="H41:T41" si="6">$K51/$O51</f>
        <v>0.30555356402592271</v>
      </c>
      <c r="I41" s="128">
        <f t="shared" si="6"/>
        <v>0.30555356402592271</v>
      </c>
      <c r="J41" s="128">
        <f t="shared" si="6"/>
        <v>0.30555356402592271</v>
      </c>
      <c r="K41" s="128">
        <f t="shared" si="6"/>
        <v>0.30555356402592271</v>
      </c>
      <c r="L41" s="128">
        <f t="shared" si="6"/>
        <v>0.30555356402592271</v>
      </c>
      <c r="M41" s="128">
        <f t="shared" si="6"/>
        <v>0.30555356402592271</v>
      </c>
      <c r="N41" s="128">
        <f t="shared" si="6"/>
        <v>0.30555356402592271</v>
      </c>
      <c r="O41" s="128">
        <f t="shared" si="6"/>
        <v>0.30555356402592271</v>
      </c>
      <c r="P41" s="128">
        <f t="shared" si="6"/>
        <v>0.30555356402592271</v>
      </c>
      <c r="Q41" s="128">
        <f t="shared" si="6"/>
        <v>0.30555356402592271</v>
      </c>
      <c r="R41" s="128">
        <f t="shared" si="6"/>
        <v>0.30555356402592271</v>
      </c>
      <c r="S41" s="128">
        <f>'[19]B Results'!$AA$27/'[19]T Results'!$AA$27</f>
        <v>2.6848585640091667</v>
      </c>
      <c r="T41" s="128">
        <f t="shared" si="6"/>
        <v>0.30555356402592271</v>
      </c>
      <c r="U41" s="516"/>
      <c r="V41" s="116"/>
      <c r="W41" s="111"/>
      <c r="X41" s="111"/>
      <c r="AG41" s="433"/>
      <c r="AH41" s="433"/>
      <c r="AI41" s="433"/>
      <c r="AJ41" s="433"/>
      <c r="AK41" s="433"/>
      <c r="AL41" s="433"/>
      <c r="AM41" s="433"/>
      <c r="AN41" s="433"/>
      <c r="AO41" s="433"/>
      <c r="AP41" s="433"/>
      <c r="AQ41" s="433"/>
    </row>
    <row r="42" spans="2:43" ht="15.75">
      <c r="B42" s="9"/>
      <c r="C42" s="9"/>
      <c r="D42" s="7"/>
      <c r="E42" s="7" t="s">
        <v>389</v>
      </c>
      <c r="F42" s="528">
        <f>F36</f>
        <v>2026</v>
      </c>
      <c r="G42" s="128">
        <v>1</v>
      </c>
      <c r="H42" s="128">
        <f t="shared" ref="H42:T42" si="7">$K52/$O52</f>
        <v>0.26848331084776911</v>
      </c>
      <c r="I42" s="128">
        <f t="shared" si="7"/>
        <v>0.26848331084776911</v>
      </c>
      <c r="J42" s="128">
        <f t="shared" si="7"/>
        <v>0.26848331084776911</v>
      </c>
      <c r="K42" s="128">
        <f t="shared" si="7"/>
        <v>0.26848331084776911</v>
      </c>
      <c r="L42" s="128">
        <f t="shared" si="7"/>
        <v>0.26848331084776911</v>
      </c>
      <c r="M42" s="128">
        <f t="shared" si="7"/>
        <v>0.26848331084776911</v>
      </c>
      <c r="N42" s="128">
        <f t="shared" si="7"/>
        <v>0.26848331084776911</v>
      </c>
      <c r="O42" s="128">
        <f t="shared" si="7"/>
        <v>0.26848331084776911</v>
      </c>
      <c r="P42" s="128">
        <f t="shared" si="7"/>
        <v>0.26848331084776911</v>
      </c>
      <c r="Q42" s="128">
        <f t="shared" si="7"/>
        <v>0.26848331084776911</v>
      </c>
      <c r="R42" s="128">
        <f t="shared" si="7"/>
        <v>0.26848331084776911</v>
      </c>
      <c r="S42" s="128">
        <f>'[68]B Results'!$AA$27/'[68]T Results'!$AA$27</f>
        <v>0.19228311092557437</v>
      </c>
      <c r="T42" s="128">
        <f t="shared" si="7"/>
        <v>0.26848331084776911</v>
      </c>
      <c r="U42" s="517"/>
      <c r="V42" s="111"/>
      <c r="X42" s="114"/>
      <c r="AB42" s="207"/>
      <c r="AC42" s="207"/>
      <c r="AG42" s="433"/>
      <c r="AH42" s="433"/>
      <c r="AI42" s="433"/>
      <c r="AJ42" s="433"/>
      <c r="AK42" s="433"/>
      <c r="AL42" s="433"/>
      <c r="AM42" s="433"/>
      <c r="AN42" s="433"/>
      <c r="AO42" s="433"/>
      <c r="AP42" s="433"/>
      <c r="AQ42" s="433"/>
    </row>
    <row r="43" spans="2:43" ht="15.75">
      <c r="B43" s="9"/>
      <c r="C43" s="9"/>
      <c r="D43" s="7"/>
      <c r="E43" s="7" t="s">
        <v>389</v>
      </c>
      <c r="F43" s="528">
        <f>F37</f>
        <v>2027</v>
      </c>
      <c r="G43" s="128">
        <f t="shared" ref="G43:S43" si="8">G42</f>
        <v>1</v>
      </c>
      <c r="H43" s="128">
        <f t="shared" si="8"/>
        <v>0.26848331084776911</v>
      </c>
      <c r="I43" s="128">
        <f t="shared" si="8"/>
        <v>0.26848331084776911</v>
      </c>
      <c r="J43" s="128">
        <f t="shared" si="8"/>
        <v>0.26848331084776911</v>
      </c>
      <c r="K43" s="128">
        <f t="shared" si="8"/>
        <v>0.26848331084776911</v>
      </c>
      <c r="L43" s="128">
        <f t="shared" si="8"/>
        <v>0.26848331084776911</v>
      </c>
      <c r="M43" s="128">
        <f t="shared" si="8"/>
        <v>0.26848331084776911</v>
      </c>
      <c r="N43" s="128">
        <f t="shared" si="8"/>
        <v>0.26848331084776911</v>
      </c>
      <c r="O43" s="128">
        <f t="shared" si="8"/>
        <v>0.26848331084776911</v>
      </c>
      <c r="P43" s="128">
        <f t="shared" si="8"/>
        <v>0.26848331084776911</v>
      </c>
      <c r="Q43" s="128">
        <f t="shared" si="8"/>
        <v>0.26848331084776911</v>
      </c>
      <c r="R43" s="128">
        <f t="shared" si="8"/>
        <v>0.26848331084776911</v>
      </c>
      <c r="S43" s="128">
        <f t="shared" si="8"/>
        <v>0.19228311092557437</v>
      </c>
      <c r="T43" s="128">
        <f t="shared" ref="T43:T47" si="9">$K53/$O53</f>
        <v>0.26848331084776911</v>
      </c>
      <c r="U43" s="516"/>
      <c r="V43" s="116"/>
      <c r="W43" s="182"/>
      <c r="X43" s="113"/>
      <c r="AB43" s="207"/>
    </row>
    <row r="44" spans="2:43" ht="15.75">
      <c r="B44" s="9"/>
      <c r="C44" s="9"/>
      <c r="D44" s="7"/>
      <c r="E44" s="7" t="s">
        <v>389</v>
      </c>
      <c r="F44" s="528">
        <f>F38</f>
        <v>2028</v>
      </c>
      <c r="G44" s="128">
        <f t="shared" ref="G44:R44" si="10">G42</f>
        <v>1</v>
      </c>
      <c r="H44" s="128">
        <f t="shared" si="10"/>
        <v>0.26848331084776911</v>
      </c>
      <c r="I44" s="128">
        <f t="shared" si="10"/>
        <v>0.26848331084776911</v>
      </c>
      <c r="J44" s="128">
        <f t="shared" si="10"/>
        <v>0.26848331084776911</v>
      </c>
      <c r="K44" s="128">
        <f t="shared" si="10"/>
        <v>0.26848331084776911</v>
      </c>
      <c r="L44" s="128">
        <f t="shared" si="10"/>
        <v>0.26848331084776911</v>
      </c>
      <c r="M44" s="128">
        <f t="shared" si="10"/>
        <v>0.26848331084776911</v>
      </c>
      <c r="N44" s="128">
        <f t="shared" si="10"/>
        <v>0.26848331084776911</v>
      </c>
      <c r="O44" s="128">
        <f t="shared" si="10"/>
        <v>0.26848331084776911</v>
      </c>
      <c r="P44" s="128">
        <f t="shared" si="10"/>
        <v>0.26848331084776911</v>
      </c>
      <c r="Q44" s="128">
        <f t="shared" si="10"/>
        <v>0.26848331084776911</v>
      </c>
      <c r="R44" s="128">
        <f t="shared" si="10"/>
        <v>0.26848331084776911</v>
      </c>
      <c r="S44" s="128">
        <f t="shared" ref="S44" si="11">S43</f>
        <v>0.19228311092557437</v>
      </c>
      <c r="T44" s="128">
        <f t="shared" si="9"/>
        <v>0.26848331084776911</v>
      </c>
      <c r="U44" s="517"/>
      <c r="V44" s="113"/>
      <c r="W44" s="113"/>
      <c r="X44" s="113"/>
    </row>
    <row r="45" spans="2:43" ht="63">
      <c r="B45" s="9"/>
      <c r="C45" s="9"/>
      <c r="D45" s="7"/>
      <c r="E45" s="10" t="s">
        <v>23</v>
      </c>
      <c r="F45" s="528">
        <f>F41</f>
        <v>2025</v>
      </c>
      <c r="G45" s="128">
        <v>1</v>
      </c>
      <c r="H45" s="128">
        <f t="shared" ref="H45:R45" si="12">$K55/$O55</f>
        <v>0.34324990068571132</v>
      </c>
      <c r="I45" s="128">
        <f t="shared" si="12"/>
        <v>0.34324990068571132</v>
      </c>
      <c r="J45" s="128">
        <f t="shared" si="12"/>
        <v>0.34324990068571132</v>
      </c>
      <c r="K45" s="128">
        <f t="shared" si="12"/>
        <v>0.34324990068571132</v>
      </c>
      <c r="L45" s="128">
        <f t="shared" si="12"/>
        <v>0.34324990068571132</v>
      </c>
      <c r="M45" s="128">
        <f t="shared" si="12"/>
        <v>0.34324990068571132</v>
      </c>
      <c r="N45" s="128">
        <f t="shared" si="12"/>
        <v>0.34324990068571132</v>
      </c>
      <c r="O45" s="128">
        <f t="shared" si="12"/>
        <v>0.34324990068571132</v>
      </c>
      <c r="P45" s="128">
        <f t="shared" si="12"/>
        <v>0.34324990068571132</v>
      </c>
      <c r="Q45" s="128">
        <f t="shared" si="12"/>
        <v>0.34324990068571132</v>
      </c>
      <c r="R45" s="128">
        <f t="shared" si="12"/>
        <v>0.34324990068571132</v>
      </c>
      <c r="S45" s="128">
        <f>'[19]B Results'!$AA$90/'[19]T Results'!$AA$90</f>
        <v>1.8640415411060298</v>
      </c>
      <c r="T45" s="128">
        <f t="shared" si="9"/>
        <v>0.34324990068571132</v>
      </c>
      <c r="U45" s="516"/>
      <c r="V45" s="116"/>
      <c r="W45" s="114"/>
      <c r="X45" s="114"/>
      <c r="AA45" s="305"/>
      <c r="AB45" s="335" t="s">
        <v>542</v>
      </c>
      <c r="AC45" s="335" t="s">
        <v>543</v>
      </c>
      <c r="AD45" s="305"/>
      <c r="AE45" s="335" t="s">
        <v>544</v>
      </c>
      <c r="AF45" s="335" t="s">
        <v>545</v>
      </c>
    </row>
    <row r="46" spans="2:43" ht="15.75">
      <c r="B46" s="9"/>
      <c r="C46" s="9"/>
      <c r="D46" s="7"/>
      <c r="E46" s="10" t="s">
        <v>23</v>
      </c>
      <c r="F46" s="528">
        <f>F42</f>
        <v>2026</v>
      </c>
      <c r="G46" s="128">
        <v>1</v>
      </c>
      <c r="H46" s="128">
        <f t="shared" ref="H46:R46" si="13">$K56/$O56</f>
        <v>0.32079721147489609</v>
      </c>
      <c r="I46" s="128">
        <f t="shared" si="13"/>
        <v>0.32079721147489609</v>
      </c>
      <c r="J46" s="128">
        <f t="shared" si="13"/>
        <v>0.32079721147489609</v>
      </c>
      <c r="K46" s="128">
        <f t="shared" si="13"/>
        <v>0.32079721147489609</v>
      </c>
      <c r="L46" s="128">
        <f t="shared" si="13"/>
        <v>0.32079721147489609</v>
      </c>
      <c r="M46" s="128">
        <f t="shared" si="13"/>
        <v>0.32079721147489609</v>
      </c>
      <c r="N46" s="128">
        <f t="shared" si="13"/>
        <v>0.32079721147489609</v>
      </c>
      <c r="O46" s="128">
        <f t="shared" si="13"/>
        <v>0.32079721147489609</v>
      </c>
      <c r="P46" s="128">
        <f t="shared" si="13"/>
        <v>0.32079721147489609</v>
      </c>
      <c r="Q46" s="128">
        <f t="shared" si="13"/>
        <v>0.32079721147489609</v>
      </c>
      <c r="R46" s="128">
        <f t="shared" si="13"/>
        <v>0.32079721147489609</v>
      </c>
      <c r="S46" s="128">
        <f>'[68]B Results'!$AA$90/'[68]T Results'!$AA$90</f>
        <v>0.24723697134857206</v>
      </c>
      <c r="T46" s="128">
        <f t="shared" si="9"/>
        <v>0.32079721147489609</v>
      </c>
      <c r="U46" s="516"/>
      <c r="V46" s="116"/>
      <c r="W46" s="114"/>
      <c r="X46" s="114"/>
      <c r="AA46" s="306"/>
      <c r="AB46" s="336"/>
      <c r="AC46" s="336"/>
      <c r="AD46" s="337"/>
      <c r="AE46" s="336"/>
      <c r="AF46" s="336"/>
    </row>
    <row r="47" spans="2:43" ht="15.75">
      <c r="B47" s="9"/>
      <c r="C47" s="9"/>
      <c r="D47" s="7"/>
      <c r="E47" s="10" t="s">
        <v>23</v>
      </c>
      <c r="F47" s="528">
        <f>F43</f>
        <v>2027</v>
      </c>
      <c r="G47" s="128">
        <f t="shared" ref="G47:S47" si="14">G46</f>
        <v>1</v>
      </c>
      <c r="H47" s="128">
        <f t="shared" si="14"/>
        <v>0.32079721147489609</v>
      </c>
      <c r="I47" s="128">
        <f t="shared" si="14"/>
        <v>0.32079721147489609</v>
      </c>
      <c r="J47" s="128">
        <f t="shared" si="14"/>
        <v>0.32079721147489609</v>
      </c>
      <c r="K47" s="128">
        <f t="shared" si="14"/>
        <v>0.32079721147489609</v>
      </c>
      <c r="L47" s="128">
        <f t="shared" si="14"/>
        <v>0.32079721147489609</v>
      </c>
      <c r="M47" s="128">
        <f t="shared" si="14"/>
        <v>0.32079721147489609</v>
      </c>
      <c r="N47" s="128">
        <f t="shared" si="14"/>
        <v>0.32079721147489609</v>
      </c>
      <c r="O47" s="128">
        <f t="shared" si="14"/>
        <v>0.32079721147489609</v>
      </c>
      <c r="P47" s="128">
        <f t="shared" si="14"/>
        <v>0.32079721147489609</v>
      </c>
      <c r="Q47" s="128">
        <f t="shared" si="14"/>
        <v>0.32079721147489609</v>
      </c>
      <c r="R47" s="128">
        <f t="shared" si="14"/>
        <v>0.32079721147489609</v>
      </c>
      <c r="S47" s="128">
        <f t="shared" si="14"/>
        <v>0.24723697134857206</v>
      </c>
      <c r="T47" s="128">
        <f t="shared" si="9"/>
        <v>0.32079721147489609</v>
      </c>
      <c r="U47" s="517"/>
      <c r="V47" s="111"/>
      <c r="W47" s="116"/>
      <c r="X47" s="114"/>
      <c r="AA47" s="306" t="s">
        <v>389</v>
      </c>
      <c r="AB47" s="338">
        <f>('[19]B Results'!$AY$27)*100</f>
        <v>43.574453995215542</v>
      </c>
      <c r="AC47" s="338">
        <f>('[19]B Results'!$AY$27-'[19]B Results'!$AV$27)*100</f>
        <v>43.580060781760807</v>
      </c>
      <c r="AD47" s="306" t="s">
        <v>389</v>
      </c>
      <c r="AE47" s="338">
        <f>'[19]T Results'!$AY$27*100</f>
        <v>33.610590836889926</v>
      </c>
      <c r="AF47" s="338">
        <f>('[19]T Results'!$AY$27-'[19]T Results'!$AV$27)*100</f>
        <v>33.615544907564775</v>
      </c>
    </row>
    <row r="48" spans="2:43" ht="15.75">
      <c r="B48" s="9"/>
      <c r="C48" s="9"/>
      <c r="D48" s="7"/>
      <c r="E48" s="10" t="s">
        <v>23</v>
      </c>
      <c r="F48" s="528">
        <f>F44</f>
        <v>2028</v>
      </c>
      <c r="G48" s="128">
        <f t="shared" ref="G48:R48" si="15">G46</f>
        <v>1</v>
      </c>
      <c r="H48" s="128">
        <f t="shared" si="15"/>
        <v>0.32079721147489609</v>
      </c>
      <c r="I48" s="128">
        <f t="shared" si="15"/>
        <v>0.32079721147489609</v>
      </c>
      <c r="J48" s="128">
        <f t="shared" si="15"/>
        <v>0.32079721147489609</v>
      </c>
      <c r="K48" s="128">
        <f t="shared" si="15"/>
        <v>0.32079721147489609</v>
      </c>
      <c r="L48" s="128">
        <f t="shared" si="15"/>
        <v>0.32079721147489609</v>
      </c>
      <c r="M48" s="128">
        <f t="shared" si="15"/>
        <v>0.32079721147489609</v>
      </c>
      <c r="N48" s="128">
        <f t="shared" si="15"/>
        <v>0.32079721147489609</v>
      </c>
      <c r="O48" s="128">
        <f t="shared" si="15"/>
        <v>0.32079721147489609</v>
      </c>
      <c r="P48" s="128">
        <f t="shared" si="15"/>
        <v>0.32079721147489609</v>
      </c>
      <c r="Q48" s="128">
        <f t="shared" si="15"/>
        <v>0.32079721147489609</v>
      </c>
      <c r="R48" s="128">
        <f t="shared" si="15"/>
        <v>0.32079721147489609</v>
      </c>
      <c r="S48" s="128">
        <f t="shared" ref="S48" si="16">S47</f>
        <v>0.24723697134857206</v>
      </c>
      <c r="T48" s="128">
        <f>$K58/$O58</f>
        <v>0.32079721147489609</v>
      </c>
      <c r="U48" s="516"/>
      <c r="V48" s="116"/>
      <c r="W48" s="116"/>
      <c r="X48" s="114"/>
      <c r="AA48" s="306" t="s">
        <v>30</v>
      </c>
      <c r="AB48" s="338">
        <f>('[19]B Results'!$AY$90)*100</f>
        <v>35.04098349229276</v>
      </c>
      <c r="AC48" s="338">
        <f>('[19]B Results'!$AY$90-'[19]B Results'!$AV$90)*100</f>
        <v>35.950335548978678</v>
      </c>
      <c r="AD48" s="337" t="s">
        <v>23</v>
      </c>
      <c r="AE48" s="338">
        <f>'[19]T Results'!$AY$90*100</f>
        <v>25.258006838675957</v>
      </c>
      <c r="AF48" s="338">
        <f>('[19]T Results'!$AY$90-'[19]T Results'!$AV$90)*100</f>
        <v>26.142767729506289</v>
      </c>
    </row>
    <row r="49" spans="2:32" ht="15.75">
      <c r="B49" s="9"/>
      <c r="C49" s="9"/>
      <c r="D49" s="7"/>
      <c r="E49" s="7"/>
      <c r="F49" s="522"/>
      <c r="G49" s="522"/>
      <c r="H49" s="522"/>
      <c r="I49" s="522"/>
      <c r="J49" s="522"/>
      <c r="K49" s="522"/>
      <c r="L49" s="515"/>
      <c r="M49" s="515"/>
      <c r="N49" s="515"/>
      <c r="O49" s="515"/>
      <c r="P49" s="515"/>
      <c r="Q49" s="515"/>
      <c r="R49" s="515"/>
      <c r="S49" s="516"/>
      <c r="T49" s="517"/>
      <c r="U49" s="517"/>
      <c r="V49" s="113"/>
      <c r="W49" s="114"/>
      <c r="X49" s="114"/>
      <c r="AA49" s="307"/>
      <c r="AB49" s="339"/>
      <c r="AC49" s="339"/>
      <c r="AD49" s="339"/>
      <c r="AE49" s="339"/>
      <c r="AF49" s="340"/>
    </row>
    <row r="50" spans="2:32" ht="63">
      <c r="B50" s="9"/>
      <c r="C50" s="9"/>
      <c r="D50" s="7"/>
      <c r="E50" s="7"/>
      <c r="F50" s="526" t="s">
        <v>285</v>
      </c>
      <c r="G50" s="522"/>
      <c r="H50" s="522"/>
      <c r="I50" s="522"/>
      <c r="J50" s="526" t="s">
        <v>135</v>
      </c>
      <c r="K50" s="522"/>
      <c r="L50" s="254"/>
      <c r="M50" s="410"/>
      <c r="N50" s="526" t="s">
        <v>134</v>
      </c>
      <c r="O50" s="515"/>
      <c r="P50" s="515"/>
      <c r="Q50" s="515"/>
      <c r="R50" s="515"/>
      <c r="S50" s="516"/>
      <c r="T50" s="546"/>
      <c r="U50" s="546"/>
      <c r="V50" s="113"/>
      <c r="W50" s="281"/>
      <c r="X50" s="111"/>
      <c r="AA50" s="305"/>
      <c r="AB50" s="341" t="s">
        <v>546</v>
      </c>
      <c r="AC50" s="341" t="s">
        <v>547</v>
      </c>
      <c r="AD50" s="336"/>
      <c r="AE50" s="341" t="s">
        <v>548</v>
      </c>
      <c r="AF50" s="341" t="s">
        <v>549</v>
      </c>
    </row>
    <row r="51" spans="2:32" ht="15.75">
      <c r="B51" s="7"/>
      <c r="C51" s="7"/>
      <c r="D51" s="7"/>
      <c r="E51" s="7" t="s">
        <v>389</v>
      </c>
      <c r="F51" s="528">
        <f t="shared" ref="F51:F58" si="17">F41</f>
        <v>2025</v>
      </c>
      <c r="G51" s="209">
        <f>SUMIFS('[19]OUT_AG_AND_C&amp;I_PROP_BD_PR_PRR'!$V:$V,'[19]OUT_AG_AND_C&amp;I_PROP_BD_PR_PRR'!$H:$H,"CARE Surcharge",'[19]OUT_AG_AND_C&amp;I_PROP_BD_PR_PRR'!$O:$O,"N/A",'[19]OUT_AG_AND_C&amp;I_BD_PR_PRR'!$I:$I,"Energy",'[19]OUT_AG_AND_C&amp;I_PROP_BD_PR_PRR'!$F:$F,"B-1")/1000</f>
        <v>5833702.0559451627</v>
      </c>
      <c r="H51" s="522"/>
      <c r="I51" s="515" t="s">
        <v>389</v>
      </c>
      <c r="J51" s="528">
        <f t="shared" ref="J51:J58" si="18">F51</f>
        <v>2025</v>
      </c>
      <c r="K51" s="209">
        <f>'[19]B Results'!$AC$27/1000</f>
        <v>1786706.3931666978</v>
      </c>
      <c r="L51" s="524"/>
      <c r="M51" s="515" t="s">
        <v>389</v>
      </c>
      <c r="N51" s="528">
        <f t="shared" ref="N51:N58" si="19">F51</f>
        <v>2025</v>
      </c>
      <c r="O51" s="548">
        <f>'[19]T Results'!$AC$27/1000</f>
        <v>5847440.853333055</v>
      </c>
      <c r="P51" s="255"/>
      <c r="Q51" s="515"/>
      <c r="R51" s="515"/>
      <c r="S51" s="516"/>
      <c r="T51" s="517"/>
      <c r="U51" s="516"/>
      <c r="V51" s="116"/>
      <c r="W51" s="113"/>
      <c r="X51" s="113"/>
      <c r="AA51" s="306"/>
      <c r="AB51" s="336"/>
      <c r="AC51" s="336"/>
      <c r="AD51" s="337"/>
      <c r="AE51" s="336"/>
      <c r="AF51" s="336"/>
    </row>
    <row r="52" spans="2:32" ht="15.75">
      <c r="B52" s="7"/>
      <c r="C52" s="7"/>
      <c r="D52" s="7"/>
      <c r="E52" s="7" t="s">
        <v>389</v>
      </c>
      <c r="F52" s="528">
        <f t="shared" si="17"/>
        <v>2026</v>
      </c>
      <c r="G52" s="209">
        <f>SUMIFS('[68]OUT_AG_AND_C&amp;I_PROP_BD_PR_PRR'!$V:$V,'[68]OUT_AG_AND_C&amp;I_PROP_BD_PR_PRR'!$H:$H,"CARE Surcharge",'[68]OUT_AG_AND_C&amp;I_PROP_BD_PR_PRR'!$O:$O,"N/A",'[68]OUT_AG_AND_C&amp;I_BD_PR_PRR'!$I:$I,"Energy",'[68]OUT_AG_AND_C&amp;I_PROP_BD_PR_PRR'!$F:$F,"B-1")/1000</f>
        <v>5559374.8245495278</v>
      </c>
      <c r="H52" s="251"/>
      <c r="I52" s="515" t="s">
        <v>389</v>
      </c>
      <c r="J52" s="528">
        <f t="shared" si="18"/>
        <v>2026</v>
      </c>
      <c r="K52" s="209">
        <f>'[68]B Results'!$AC$27/1000</f>
        <v>1496240.595919536</v>
      </c>
      <c r="L52" s="551"/>
      <c r="M52" s="515" t="s">
        <v>389</v>
      </c>
      <c r="N52" s="528">
        <f t="shared" si="19"/>
        <v>2026</v>
      </c>
      <c r="O52" s="548">
        <f>'[68]T Results'!$AC$27/1000</f>
        <v>5572937.0708181905</v>
      </c>
      <c r="P52" s="251"/>
      <c r="Q52" s="552"/>
      <c r="R52" s="515"/>
      <c r="S52" s="516"/>
      <c r="T52" s="517"/>
      <c r="U52" s="516"/>
      <c r="V52" s="114"/>
      <c r="W52" s="113"/>
      <c r="X52" s="113"/>
      <c r="AA52" s="306" t="s">
        <v>389</v>
      </c>
      <c r="AB52" s="338">
        <f>'[17]B Results'!$AY$27*100</f>
        <v>44.248537741624929</v>
      </c>
      <c r="AC52" s="338">
        <f>('[17]B Results'!$AY$27-'[17]B Results'!$AV$27)*100</f>
        <v>44.254144528170194</v>
      </c>
      <c r="AD52" s="306" t="s">
        <v>389</v>
      </c>
      <c r="AE52" s="338">
        <f>'[17]T Results'!$AY$27*100</f>
        <v>34.284590713421572</v>
      </c>
      <c r="AF52" s="338">
        <f>('[17]T Results'!$AY$27-'[17]T Results'!$AV$27)*100</f>
        <v>34.289544784096421</v>
      </c>
    </row>
    <row r="53" spans="2:32" ht="15.75">
      <c r="B53" s="7"/>
      <c r="C53" s="7"/>
      <c r="D53" s="7"/>
      <c r="E53" s="7" t="s">
        <v>389</v>
      </c>
      <c r="F53" s="528">
        <f t="shared" si="17"/>
        <v>2027</v>
      </c>
      <c r="G53" s="209">
        <f>$G$52</f>
        <v>5559374.8245495278</v>
      </c>
      <c r="H53" s="522"/>
      <c r="I53" s="515" t="s">
        <v>389</v>
      </c>
      <c r="J53" s="528">
        <f t="shared" si="18"/>
        <v>2027</v>
      </c>
      <c r="K53" s="209">
        <f>K52</f>
        <v>1496240.595919536</v>
      </c>
      <c r="L53" s="515"/>
      <c r="M53" s="515" t="s">
        <v>389</v>
      </c>
      <c r="N53" s="528">
        <f t="shared" si="19"/>
        <v>2027</v>
      </c>
      <c r="O53" s="209">
        <f>O52</f>
        <v>5572937.0708181905</v>
      </c>
      <c r="P53" s="515"/>
      <c r="Q53" s="515"/>
      <c r="R53" s="515"/>
      <c r="S53" s="516"/>
      <c r="T53" s="517"/>
      <c r="U53" s="516"/>
      <c r="V53" s="116"/>
      <c r="W53" s="116"/>
      <c r="X53" s="114"/>
      <c r="AA53" s="306" t="s">
        <v>30</v>
      </c>
      <c r="AB53" s="338">
        <f>'[17]B Results'!$AY$90*100</f>
        <v>35.559098879986841</v>
      </c>
      <c r="AC53" s="338">
        <f>('[17]B Results'!$AY$90-'[17]B Results'!$AV$90)*100</f>
        <v>36.468450936672767</v>
      </c>
      <c r="AD53" s="337" t="s">
        <v>23</v>
      </c>
      <c r="AE53" s="342">
        <f>'[17]T Results'!$AY$90*100</f>
        <v>25.761610422019061</v>
      </c>
      <c r="AF53" s="342">
        <f>('[17]T Results'!$AY$90-'[17]T Results'!$AV$90)*100</f>
        <v>26.646371312849393</v>
      </c>
    </row>
    <row r="54" spans="2:32" ht="15.75">
      <c r="B54" s="7"/>
      <c r="C54" s="7"/>
      <c r="D54" s="515"/>
      <c r="E54" s="515" t="s">
        <v>389</v>
      </c>
      <c r="F54" s="528">
        <f t="shared" si="17"/>
        <v>2028</v>
      </c>
      <c r="G54" s="209">
        <f>$G$52</f>
        <v>5559374.8245495278</v>
      </c>
      <c r="H54" s="522"/>
      <c r="I54" s="515" t="s">
        <v>389</v>
      </c>
      <c r="J54" s="528">
        <f t="shared" si="18"/>
        <v>2028</v>
      </c>
      <c r="K54" s="209">
        <f>K53</f>
        <v>1496240.595919536</v>
      </c>
      <c r="L54" s="515"/>
      <c r="M54" s="515" t="s">
        <v>389</v>
      </c>
      <c r="N54" s="528">
        <f t="shared" si="19"/>
        <v>2028</v>
      </c>
      <c r="O54" s="209">
        <f>O53</f>
        <v>5572937.0708181905</v>
      </c>
      <c r="P54" s="515"/>
      <c r="Q54" s="515"/>
      <c r="R54" s="515"/>
      <c r="S54" s="516"/>
      <c r="T54" s="517"/>
      <c r="U54" s="516"/>
      <c r="V54" s="116"/>
      <c r="W54" s="116"/>
      <c r="X54" s="114"/>
    </row>
    <row r="55" spans="2:32" ht="15.75">
      <c r="B55" s="7"/>
      <c r="C55" s="7"/>
      <c r="D55" s="515"/>
      <c r="E55" s="547" t="s">
        <v>23</v>
      </c>
      <c r="F55" s="528">
        <f t="shared" si="17"/>
        <v>2025</v>
      </c>
      <c r="G55" s="209">
        <f>'SAR and RAR'!G55</f>
        <v>69174483.386814445</v>
      </c>
      <c r="H55" s="522"/>
      <c r="I55" s="547" t="s">
        <v>23</v>
      </c>
      <c r="J55" s="528">
        <f t="shared" si="18"/>
        <v>2025</v>
      </c>
      <c r="K55" s="209">
        <f>'SAR and RAR'!K55</f>
        <v>26204056.23133941</v>
      </c>
      <c r="L55" s="515"/>
      <c r="M55" s="547" t="s">
        <v>23</v>
      </c>
      <c r="N55" s="528">
        <f t="shared" si="19"/>
        <v>2025</v>
      </c>
      <c r="O55" s="548">
        <f>'SAR and RAR'!O55</f>
        <v>76341045.340410858</v>
      </c>
      <c r="P55" s="255"/>
      <c r="Q55" s="515"/>
      <c r="R55" s="515"/>
      <c r="S55" s="516"/>
      <c r="T55" s="517"/>
      <c r="U55" s="516"/>
      <c r="V55" s="114"/>
      <c r="W55" s="116"/>
      <c r="X55" s="114"/>
    </row>
    <row r="56" spans="2:32" ht="15.75">
      <c r="B56" s="7"/>
      <c r="C56" s="7"/>
      <c r="D56" s="515"/>
      <c r="E56" s="547" t="s">
        <v>23</v>
      </c>
      <c r="F56" s="528">
        <f t="shared" si="17"/>
        <v>2026</v>
      </c>
      <c r="G56" s="209">
        <f>'SAR and RAR'!G56</f>
        <v>70534125.937143385</v>
      </c>
      <c r="H56" s="251"/>
      <c r="I56" s="547" t="s">
        <v>23</v>
      </c>
      <c r="J56" s="528">
        <f t="shared" si="18"/>
        <v>2026</v>
      </c>
      <c r="K56" s="209">
        <f>'SAR and RAR'!K56</f>
        <v>25055466.304582879</v>
      </c>
      <c r="L56" s="251"/>
      <c r="M56" s="547" t="s">
        <v>23</v>
      </c>
      <c r="N56" s="528">
        <f t="shared" si="19"/>
        <v>2026</v>
      </c>
      <c r="O56" s="548">
        <f>'SAR and RAR'!O56</f>
        <v>78103753.425374106</v>
      </c>
      <c r="P56" s="251"/>
      <c r="Q56" s="515"/>
      <c r="R56" s="515"/>
      <c r="S56" s="516"/>
      <c r="T56" s="517"/>
      <c r="U56" s="517"/>
      <c r="V56" s="113"/>
      <c r="W56" s="113"/>
      <c r="X56" s="113"/>
    </row>
    <row r="57" spans="2:32" ht="15.75">
      <c r="B57" s="7"/>
      <c r="C57" s="7"/>
      <c r="D57" s="515"/>
      <c r="E57" s="547" t="s">
        <v>23</v>
      </c>
      <c r="F57" s="528">
        <f t="shared" si="17"/>
        <v>2027</v>
      </c>
      <c r="G57" s="209">
        <f>'SAR and RAR'!G57</f>
        <v>70534125.937143385</v>
      </c>
      <c r="H57" s="522"/>
      <c r="I57" s="547" t="s">
        <v>23</v>
      </c>
      <c r="J57" s="528">
        <f t="shared" si="18"/>
        <v>2027</v>
      </c>
      <c r="K57" s="209">
        <f>'SAR and RAR'!K57</f>
        <v>25055466.304582879</v>
      </c>
      <c r="L57" s="515"/>
      <c r="M57" s="547" t="s">
        <v>23</v>
      </c>
      <c r="N57" s="528">
        <f t="shared" si="19"/>
        <v>2027</v>
      </c>
      <c r="O57" s="548">
        <f>'SAR and RAR'!O57</f>
        <v>78103753.425374106</v>
      </c>
      <c r="P57" s="515"/>
      <c r="Q57" s="515"/>
      <c r="R57" s="515"/>
      <c r="S57" s="516"/>
      <c r="T57" s="517"/>
      <c r="U57" s="517"/>
      <c r="V57" s="113"/>
      <c r="W57" s="113"/>
      <c r="X57" s="113"/>
    </row>
    <row r="58" spans="2:32" ht="15.75">
      <c r="B58" s="7"/>
      <c r="C58" s="7"/>
      <c r="D58" s="515"/>
      <c r="E58" s="547" t="s">
        <v>23</v>
      </c>
      <c r="F58" s="528">
        <f t="shared" si="17"/>
        <v>2028</v>
      </c>
      <c r="G58" s="209">
        <f>'SAR and RAR'!G58</f>
        <v>70534125.937143385</v>
      </c>
      <c r="H58" s="522"/>
      <c r="I58" s="547" t="s">
        <v>23</v>
      </c>
      <c r="J58" s="528">
        <f t="shared" si="18"/>
        <v>2028</v>
      </c>
      <c r="K58" s="209">
        <f>'SAR and RAR'!K58</f>
        <v>25055466.304582879</v>
      </c>
      <c r="L58" s="515"/>
      <c r="M58" s="547" t="s">
        <v>23</v>
      </c>
      <c r="N58" s="528">
        <f t="shared" si="19"/>
        <v>2028</v>
      </c>
      <c r="O58" s="548">
        <f>'SAR and RAR'!O58</f>
        <v>78103753.425374106</v>
      </c>
      <c r="P58" s="515"/>
      <c r="Q58" s="515"/>
      <c r="R58" s="515"/>
      <c r="S58" s="516"/>
      <c r="T58" s="517"/>
      <c r="U58" s="516"/>
      <c r="V58" s="114"/>
      <c r="W58" s="116"/>
      <c r="X58" s="114"/>
    </row>
    <row r="59" spans="2:32" ht="15.75">
      <c r="B59" s="7"/>
      <c r="C59" s="7"/>
      <c r="D59" s="515"/>
      <c r="E59" s="515"/>
      <c r="F59" s="522"/>
      <c r="G59" s="522"/>
      <c r="H59" s="522"/>
      <c r="I59" s="522"/>
      <c r="J59" s="522"/>
      <c r="K59" s="522"/>
      <c r="L59" s="515"/>
      <c r="M59" s="515"/>
      <c r="N59" s="515"/>
      <c r="O59" s="515"/>
      <c r="P59" s="515"/>
      <c r="Q59" s="515"/>
      <c r="R59" s="515"/>
      <c r="S59" s="516"/>
      <c r="T59" s="517"/>
      <c r="U59" s="517"/>
      <c r="V59" s="111"/>
      <c r="W59" s="116"/>
      <c r="X59" s="114"/>
    </row>
    <row r="60" spans="2:32" ht="15.75">
      <c r="B60" s="7"/>
      <c r="C60" s="7"/>
      <c r="D60" s="515"/>
      <c r="E60" s="555" t="s">
        <v>63</v>
      </c>
      <c r="F60" s="522"/>
      <c r="G60" s="522"/>
      <c r="H60" s="522"/>
      <c r="I60" s="522"/>
      <c r="J60" s="522"/>
      <c r="K60" s="522"/>
      <c r="L60" s="515"/>
      <c r="M60" s="515"/>
      <c r="N60" s="515"/>
      <c r="O60" s="515"/>
      <c r="P60" s="515"/>
      <c r="Q60" s="515"/>
      <c r="R60" s="515"/>
      <c r="S60" s="516"/>
      <c r="T60" s="546"/>
      <c r="U60" s="546"/>
      <c r="V60" s="113"/>
      <c r="W60" s="116"/>
      <c r="X60" s="114"/>
    </row>
    <row r="61" spans="2:32" ht="15.75">
      <c r="B61" s="7"/>
      <c r="C61" s="7"/>
      <c r="D61" s="515"/>
      <c r="E61" s="515"/>
      <c r="F61" s="522"/>
      <c r="G61" s="522"/>
      <c r="H61" s="522"/>
      <c r="I61" s="522"/>
      <c r="J61" s="522"/>
      <c r="K61" s="522"/>
      <c r="L61" s="515"/>
      <c r="M61" s="515"/>
      <c r="N61" s="515"/>
      <c r="O61" s="515"/>
      <c r="P61" s="515"/>
      <c r="Q61" s="515"/>
      <c r="R61" s="515"/>
      <c r="S61" s="516"/>
      <c r="T61" s="517"/>
      <c r="U61" s="516"/>
      <c r="V61" s="113"/>
      <c r="W61" s="116"/>
      <c r="X61" s="116"/>
    </row>
    <row r="62" spans="2:32" ht="15.75">
      <c r="B62" s="7"/>
      <c r="C62" s="7"/>
      <c r="D62" s="515"/>
      <c r="E62" s="515" t="str">
        <f>'SAR and RAR'!E62</f>
        <v>2025 Forecast: Adopted in D.24-12-038</v>
      </c>
      <c r="F62" s="522"/>
      <c r="G62" s="522"/>
      <c r="H62" s="522"/>
      <c r="I62" s="522"/>
      <c r="J62" s="522"/>
      <c r="K62" s="522"/>
      <c r="L62" s="515"/>
      <c r="M62" s="515"/>
      <c r="N62" s="515"/>
      <c r="O62" s="515"/>
      <c r="P62" s="515"/>
      <c r="Q62" s="515"/>
      <c r="R62" s="515"/>
      <c r="S62" s="516"/>
      <c r="T62" s="517"/>
      <c r="U62" s="516"/>
      <c r="V62" s="113"/>
      <c r="W62" s="116"/>
      <c r="X62" s="114"/>
    </row>
    <row r="63" spans="2:32" ht="15.75">
      <c r="B63" s="7"/>
      <c r="C63" s="7"/>
      <c r="D63" s="515"/>
      <c r="E63" s="515" t="s">
        <v>615</v>
      </c>
      <c r="F63" s="522"/>
      <c r="G63" s="522"/>
      <c r="H63" s="522"/>
      <c r="I63" s="522"/>
      <c r="J63" s="522"/>
      <c r="K63" s="522"/>
      <c r="L63" s="515"/>
      <c r="M63" s="515"/>
      <c r="N63" s="515"/>
      <c r="O63" s="515"/>
      <c r="P63" s="515"/>
      <c r="Q63" s="515"/>
      <c r="R63" s="515"/>
      <c r="S63" s="516"/>
      <c r="T63" s="517"/>
      <c r="U63" s="517"/>
      <c r="V63" s="113"/>
      <c r="W63" s="113"/>
      <c r="X63" s="113"/>
    </row>
    <row r="64" spans="2:32" ht="15.75">
      <c r="B64" s="7"/>
      <c r="C64" s="7"/>
      <c r="D64" s="515"/>
      <c r="E64" s="515" t="str">
        <f>'SAR and RAR'!E64</f>
        <v>2027 Forecast: Set equal to the 2026</v>
      </c>
      <c r="F64" s="522"/>
      <c r="G64" s="522"/>
      <c r="H64" s="522"/>
      <c r="I64" s="522"/>
      <c r="J64" s="77"/>
      <c r="K64" s="77"/>
      <c r="L64" s="7"/>
      <c r="M64" s="7"/>
      <c r="N64" s="7"/>
      <c r="O64" s="7"/>
      <c r="P64" s="7"/>
      <c r="Q64" s="7"/>
      <c r="R64" s="7"/>
      <c r="S64" s="112"/>
      <c r="T64" s="113"/>
      <c r="U64" s="113"/>
      <c r="V64" s="111"/>
      <c r="W64" s="113"/>
      <c r="X64" s="113"/>
    </row>
    <row r="65" spans="2:24" ht="15.75">
      <c r="B65" s="7"/>
      <c r="C65" s="7"/>
      <c r="D65" s="515"/>
      <c r="E65" s="515" t="str">
        <f>'SAR and RAR'!E65</f>
        <v>2028 Forecast: Set equal to the 2026</v>
      </c>
      <c r="F65" s="522"/>
      <c r="G65" s="522"/>
      <c r="H65" s="522"/>
      <c r="I65" s="522"/>
      <c r="J65" s="77"/>
      <c r="K65" s="77"/>
      <c r="L65" s="7"/>
      <c r="M65" s="7"/>
      <c r="N65" s="7"/>
      <c r="O65" s="7"/>
      <c r="P65" s="7"/>
      <c r="Q65" s="7"/>
      <c r="R65" s="7"/>
      <c r="S65" s="112"/>
      <c r="T65" s="374"/>
      <c r="U65" s="374"/>
      <c r="V65" s="114"/>
      <c r="W65" s="114"/>
      <c r="X65" s="114"/>
    </row>
    <row r="66" spans="2:24" ht="15.75">
      <c r="B66" s="7"/>
      <c r="C66" s="7"/>
      <c r="D66" s="515"/>
      <c r="E66" s="515"/>
      <c r="F66" s="522"/>
      <c r="G66" s="522"/>
      <c r="H66" s="522"/>
      <c r="I66" s="522"/>
      <c r="J66" s="77"/>
      <c r="K66" s="7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111"/>
      <c r="X66" s="111"/>
    </row>
    <row r="67" spans="2:24" ht="15.75">
      <c r="B67" s="7"/>
      <c r="C67" s="7"/>
      <c r="D67" s="515"/>
      <c r="E67" s="433"/>
      <c r="F67" s="433"/>
      <c r="G67" s="433"/>
      <c r="H67" s="433"/>
      <c r="I67" s="433"/>
      <c r="W67" s="113"/>
      <c r="X67" s="113"/>
    </row>
    <row r="68" spans="2:24" ht="15.75">
      <c r="B68" s="7"/>
      <c r="C68" s="7"/>
      <c r="D68" s="515"/>
      <c r="E68" s="433"/>
      <c r="F68" s="433"/>
      <c r="G68" s="433"/>
      <c r="H68" s="433"/>
      <c r="I68" s="433"/>
      <c r="W68" s="113"/>
      <c r="X68" s="113"/>
    </row>
    <row r="69" spans="2:24" ht="15.75">
      <c r="B69" s="7"/>
      <c r="C69" s="7"/>
      <c r="D69" s="515"/>
      <c r="E69" s="433"/>
      <c r="F69" s="433"/>
      <c r="G69" s="433"/>
      <c r="H69" s="433"/>
      <c r="I69" s="433"/>
      <c r="W69" s="113"/>
      <c r="X69" s="113"/>
    </row>
    <row r="70" spans="2:24" ht="15.75">
      <c r="B70" s="7"/>
      <c r="C70" s="7"/>
      <c r="D70" s="515"/>
      <c r="E70" s="433"/>
      <c r="F70" s="433"/>
      <c r="G70" s="433"/>
      <c r="H70" s="433"/>
      <c r="I70" s="433"/>
      <c r="W70" s="111"/>
      <c r="X70" s="111"/>
    </row>
    <row r="71" spans="2:24" ht="15.75">
      <c r="B71" s="7"/>
      <c r="C71" s="7"/>
      <c r="D71" s="515"/>
      <c r="E71" s="433"/>
      <c r="F71" s="433"/>
      <c r="G71" s="433"/>
      <c r="H71" s="433"/>
      <c r="I71" s="433"/>
      <c r="W71" s="113"/>
      <c r="X71" s="113"/>
    </row>
    <row r="72" spans="2:24" ht="15.75">
      <c r="B72" s="7"/>
      <c r="C72" s="7"/>
      <c r="D72" s="7"/>
      <c r="W72" s="113"/>
      <c r="X72" s="113"/>
    </row>
    <row r="73" spans="2:24" ht="15.75">
      <c r="B73" s="7"/>
      <c r="C73" s="7"/>
      <c r="D73" s="7"/>
      <c r="W73" s="111"/>
      <c r="X73" s="111"/>
    </row>
    <row r="74" spans="2:24" ht="15.75">
      <c r="B74" s="7"/>
      <c r="C74" s="7"/>
      <c r="D74" s="7"/>
      <c r="W74" s="114"/>
      <c r="X74" s="114"/>
    </row>
    <row r="75" spans="2:24" ht="15.75">
      <c r="B75" s="7"/>
      <c r="C75" s="7"/>
      <c r="D75" s="7"/>
      <c r="W75" s="7"/>
      <c r="X75" s="7"/>
    </row>
  </sheetData>
  <mergeCells count="13">
    <mergeCell ref="C2:D2"/>
    <mergeCell ref="G4:P4"/>
    <mergeCell ref="G8:R8"/>
    <mergeCell ref="U16:V16"/>
    <mergeCell ref="G17:Q17"/>
    <mergeCell ref="U17:V17"/>
    <mergeCell ref="T65:U65"/>
    <mergeCell ref="AA25:AF25"/>
    <mergeCell ref="AI25:AN25"/>
    <mergeCell ref="F26:K26"/>
    <mergeCell ref="P26:U26"/>
    <mergeCell ref="T50:U50"/>
    <mergeCell ref="T60:U60"/>
  </mergeCells>
  <pageMargins left="0.7" right="0.7" top="0.75" bottom="0.75" header="0.3" footer="0.3"/>
  <pageSetup orientation="portrait" r:id="rId1"/>
  <headerFooter>
    <oddFooter>&amp;C&amp;1#&amp;"Calibri"&amp;10&amp;K000000Internal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12B33-5BCC-4468-B1F3-3C3E9F9FCE77}">
  <sheetPr>
    <tabColor rgb="FFFFFF00"/>
  </sheetPr>
  <dimension ref="A1:AD43"/>
  <sheetViews>
    <sheetView zoomScale="80" zoomScaleNormal="80" workbookViewId="0">
      <selection activeCell="U12" sqref="U12"/>
    </sheetView>
  </sheetViews>
  <sheetFormatPr defaultColWidth="8.85546875" defaultRowHeight="15"/>
  <cols>
    <col min="1" max="1" width="7.42578125" style="50" customWidth="1"/>
    <col min="2" max="2" width="14.42578125" style="50" customWidth="1"/>
    <col min="3" max="4" width="13" style="50" customWidth="1"/>
    <col min="5" max="5" width="18" style="50" bestFit="1" customWidth="1"/>
    <col min="6" max="6" width="13.5703125" style="50" customWidth="1"/>
    <col min="7" max="7" width="16.28515625" style="50" customWidth="1"/>
    <col min="8" max="8" width="14.140625" style="50" customWidth="1"/>
    <col min="9" max="9" width="15" style="50" customWidth="1"/>
    <col min="10" max="10" width="14" style="50" customWidth="1"/>
    <col min="11" max="11" width="15" style="50" bestFit="1" customWidth="1"/>
    <col min="12" max="12" width="13" style="50" customWidth="1"/>
    <col min="13" max="14" width="14.140625" style="50" customWidth="1"/>
    <col min="15" max="15" width="14.5703125" style="50" customWidth="1"/>
    <col min="16" max="16" width="14.28515625" style="50" customWidth="1"/>
    <col min="17" max="17" width="9.140625" style="50" customWidth="1"/>
    <col min="18" max="18" width="11.140625" style="50" bestFit="1" customWidth="1"/>
    <col min="19" max="19" width="10.140625" style="50" bestFit="1" customWidth="1"/>
    <col min="20" max="20" width="11.140625" style="50" bestFit="1" customWidth="1"/>
    <col min="21" max="21" width="10.140625" style="50" bestFit="1" customWidth="1"/>
    <col min="22" max="22" width="14.140625" style="50" bestFit="1" customWidth="1"/>
    <col min="23" max="23" width="14" style="50" customWidth="1"/>
    <col min="24" max="24" width="9.42578125" style="50" customWidth="1"/>
    <col min="25" max="28" width="15.7109375" style="50" bestFit="1" customWidth="1"/>
    <col min="29" max="29" width="12.28515625" style="50" customWidth="1"/>
    <col min="30" max="30" width="18.28515625" style="50" customWidth="1"/>
    <col min="31" max="32" width="8.85546875" style="50"/>
    <col min="33" max="33" width="28.5703125" style="50" customWidth="1"/>
    <col min="34" max="16384" width="8.85546875" style="50"/>
  </cols>
  <sheetData>
    <row r="1" spans="1:25">
      <c r="A1" s="36"/>
      <c r="B1" s="36"/>
      <c r="C1" s="36"/>
      <c r="D1" s="36"/>
      <c r="E1" s="36"/>
      <c r="F1" s="36"/>
      <c r="G1" s="36"/>
      <c r="H1" s="36"/>
      <c r="I1" s="36"/>
    </row>
    <row r="2" spans="1:25">
      <c r="A2" s="24"/>
      <c r="B2" s="396"/>
      <c r="C2" s="396"/>
      <c r="D2" s="396"/>
      <c r="F2" s="24"/>
    </row>
    <row r="3" spans="1:25">
      <c r="E3" s="397" t="s">
        <v>390</v>
      </c>
      <c r="F3" s="397"/>
      <c r="G3" s="397"/>
      <c r="H3" s="397"/>
      <c r="I3" s="397"/>
      <c r="J3" s="397"/>
      <c r="K3" s="397"/>
      <c r="M3" s="79"/>
      <c r="N3" s="79"/>
      <c r="O3" s="79"/>
      <c r="P3" s="214"/>
      <c r="Q3" s="214"/>
      <c r="R3" s="214"/>
      <c r="S3" s="214"/>
      <c r="T3" s="214"/>
      <c r="U3" s="214"/>
      <c r="V3" s="214"/>
    </row>
    <row r="4" spans="1:25" ht="15.75" customHeight="1">
      <c r="D4" s="7"/>
      <c r="E4" s="131">
        <f>Summary!D3</f>
        <v>2025</v>
      </c>
      <c r="F4" s="124">
        <f>Summary!L3</f>
        <v>45717</v>
      </c>
      <c r="G4" s="125">
        <f>Summary!L3</f>
        <v>45717</v>
      </c>
      <c r="H4" s="21" t="s">
        <v>21</v>
      </c>
      <c r="I4" s="21" t="s">
        <v>21</v>
      </c>
      <c r="J4" s="21" t="s">
        <v>21</v>
      </c>
      <c r="K4" s="21" t="s">
        <v>21</v>
      </c>
      <c r="L4" s="77"/>
      <c r="O4" s="7"/>
      <c r="P4" s="131"/>
      <c r="Q4" s="124"/>
      <c r="R4" s="125"/>
      <c r="S4" s="21"/>
      <c r="T4" s="21"/>
      <c r="U4" s="21"/>
      <c r="V4" s="21"/>
    </row>
    <row r="5" spans="1:25" ht="30.6" customHeight="1">
      <c r="D5" s="7"/>
      <c r="E5" s="21" t="s">
        <v>41</v>
      </c>
      <c r="F5" s="21" t="s">
        <v>26</v>
      </c>
      <c r="G5" s="21" t="s">
        <v>42</v>
      </c>
      <c r="H5" s="21" t="s">
        <v>166</v>
      </c>
      <c r="I5" s="21" t="s">
        <v>167</v>
      </c>
      <c r="J5" s="21" t="s">
        <v>168</v>
      </c>
      <c r="K5" s="21" t="s">
        <v>169</v>
      </c>
      <c r="L5" s="8"/>
      <c r="M5" s="88"/>
      <c r="N5" s="88"/>
      <c r="O5" s="8"/>
      <c r="P5" s="21"/>
      <c r="Q5" s="21"/>
      <c r="R5" s="21"/>
      <c r="S5" s="21"/>
      <c r="T5" s="21"/>
      <c r="U5" s="21"/>
      <c r="V5" s="21"/>
    </row>
    <row r="6" spans="1:25" ht="42" customHeight="1">
      <c r="B6" s="14"/>
      <c r="D6" s="14"/>
      <c r="E6" s="7"/>
      <c r="F6" s="7"/>
      <c r="G6" s="7"/>
      <c r="J6" s="77"/>
      <c r="K6" s="77"/>
      <c r="L6" s="77"/>
      <c r="O6" s="14"/>
      <c r="P6" s="7"/>
      <c r="Q6" s="7"/>
      <c r="R6" s="7"/>
      <c r="U6" s="77"/>
      <c r="V6" s="77"/>
    </row>
    <row r="7" spans="1:25" ht="15.75">
      <c r="D7" s="256" t="s">
        <v>375</v>
      </c>
      <c r="E7" s="135">
        <f>HLOOKUP($E$4,$Y$33:$AB$41,2,FALSE)</f>
        <v>164227.76070798401</v>
      </c>
      <c r="F7" s="16">
        <f>'[17]Billing Table_Rounded'!$AD$2355</f>
        <v>0.51044</v>
      </c>
      <c r="G7" s="257">
        <f t="shared" ref="G7:G12" si="0">F7*E7</f>
        <v>83828.418175783358</v>
      </c>
      <c r="H7" s="22">
        <f t="shared" ref="H7:H12" si="1">F7+(I$15-SUM($G$7:$G$14))/SUM($E$7:$E$12)</f>
        <v>0.5026930693466406</v>
      </c>
      <c r="I7" s="257">
        <f t="shared" ref="I7:I12" si="2">H7*E7</f>
        <v>82556.157102222103</v>
      </c>
      <c r="J7" s="22">
        <f t="shared" ref="J7:J12" si="3">F7+(K$15-SUM($G$7:$G$14))/SUM($E$7:$E$12)</f>
        <v>0.47730362131773962</v>
      </c>
      <c r="K7" s="257">
        <f t="shared" ref="K7:K12" si="4">J7*E7</f>
        <v>78386.50490682396</v>
      </c>
      <c r="L7" s="258"/>
      <c r="O7" s="15"/>
      <c r="P7" s="213"/>
      <c r="Q7" s="16"/>
      <c r="R7" s="212"/>
      <c r="S7" s="22"/>
      <c r="T7" s="212"/>
      <c r="U7" s="22"/>
      <c r="V7" s="212"/>
      <c r="W7" s="52"/>
    </row>
    <row r="8" spans="1:25" ht="15.75">
      <c r="D8" s="19" t="s">
        <v>373</v>
      </c>
      <c r="E8" s="135">
        <f>HLOOKUP($E$4,$Y$33:$AB$41,3,FALSE)</f>
        <v>114890.37430075801</v>
      </c>
      <c r="F8" s="16">
        <f>'[17]Billing Table_Rounded'!$AD$2356</f>
        <v>0.46120999999999995</v>
      </c>
      <c r="G8" s="257">
        <f t="shared" si="0"/>
        <v>52988.589531252597</v>
      </c>
      <c r="H8" s="22">
        <f t="shared" si="1"/>
        <v>0.45346306934664055</v>
      </c>
      <c r="I8" s="257">
        <f t="shared" si="2"/>
        <v>52098.541768806113</v>
      </c>
      <c r="J8" s="22">
        <f t="shared" si="3"/>
        <v>0.42807362131773957</v>
      </c>
      <c r="K8" s="257">
        <f t="shared" si="4"/>
        <v>49181.538581476038</v>
      </c>
      <c r="L8" s="258"/>
      <c r="O8" s="19"/>
      <c r="P8" s="213"/>
      <c r="Q8" s="16"/>
      <c r="R8" s="212"/>
      <c r="S8" s="22"/>
      <c r="T8" s="212"/>
      <c r="U8" s="22"/>
      <c r="V8" s="212"/>
      <c r="W8" s="52"/>
      <c r="Y8" s="26"/>
    </row>
    <row r="9" spans="1:25" ht="15.75">
      <c r="D9" s="256" t="s">
        <v>372</v>
      </c>
      <c r="E9" s="135">
        <f>HLOOKUP($E$4,$Y$33:$AB$41,4,FALSE)</f>
        <v>378411.76724420895</v>
      </c>
      <c r="F9" s="16">
        <f>'[17]Billing Table_Rounded'!$AD$2357</f>
        <v>0.44039999999999996</v>
      </c>
      <c r="G9" s="257">
        <f t="shared" si="0"/>
        <v>166652.54229434961</v>
      </c>
      <c r="H9" s="22">
        <f t="shared" si="1"/>
        <v>0.43265306934664055</v>
      </c>
      <c r="I9" s="257">
        <f t="shared" si="2"/>
        <v>163721.01257509354</v>
      </c>
      <c r="J9" s="22">
        <f t="shared" si="3"/>
        <v>0.40726362131773958</v>
      </c>
      <c r="K9" s="257">
        <f t="shared" si="4"/>
        <v>154113.34667712211</v>
      </c>
      <c r="L9" s="258"/>
      <c r="O9" s="15"/>
      <c r="P9" s="213"/>
      <c r="Q9" s="16"/>
      <c r="R9" s="212"/>
      <c r="S9" s="22"/>
      <c r="T9" s="212"/>
      <c r="U9" s="22"/>
      <c r="V9" s="212"/>
      <c r="W9" s="52"/>
      <c r="Y9" s="26"/>
    </row>
    <row r="10" spans="1:25" ht="15.75">
      <c r="D10" s="19" t="s">
        <v>371</v>
      </c>
      <c r="E10" s="135">
        <f>HLOOKUP($E$4,$Y$33:$AB$41,5,FALSE)</f>
        <v>259532.52884888198</v>
      </c>
      <c r="F10" s="16">
        <f>'[17]Billing Table_Rounded'!$AD$2359</f>
        <v>0.43502000000000002</v>
      </c>
      <c r="G10" s="257">
        <f t="shared" si="0"/>
        <v>112901.84069984064</v>
      </c>
      <c r="H10" s="22">
        <f t="shared" si="1"/>
        <v>0.42727306934664061</v>
      </c>
      <c r="I10" s="257">
        <f t="shared" si="2"/>
        <v>110891.26019655736</v>
      </c>
      <c r="J10" s="22">
        <f t="shared" si="3"/>
        <v>0.40188362131773964</v>
      </c>
      <c r="K10" s="257">
        <f t="shared" si="4"/>
        <v>104301.87254353943</v>
      </c>
      <c r="L10" s="258"/>
      <c r="O10" s="19"/>
      <c r="P10" s="213"/>
      <c r="Q10" s="16"/>
      <c r="R10" s="212"/>
      <c r="S10" s="22"/>
      <c r="T10" s="212"/>
      <c r="U10" s="22"/>
      <c r="V10" s="212"/>
      <c r="W10" s="52"/>
      <c r="Y10" s="26"/>
    </row>
    <row r="11" spans="1:25" ht="15.75">
      <c r="D11" s="256" t="s">
        <v>370</v>
      </c>
      <c r="E11" s="135">
        <f>HLOOKUP($E$4,$Y$33:$AB$41,6,FALSE)</f>
        <v>773980.50218370289</v>
      </c>
      <c r="F11" s="16">
        <f>'[17]Billing Table_Rounded'!$AD$2360</f>
        <v>0.41889999999999999</v>
      </c>
      <c r="G11" s="257">
        <f t="shared" si="0"/>
        <v>324220.43236475316</v>
      </c>
      <c r="H11" s="22">
        <f t="shared" si="1"/>
        <v>0.41115306934664059</v>
      </c>
      <c r="I11" s="257">
        <f t="shared" si="2"/>
        <v>318224.4590872837</v>
      </c>
      <c r="J11" s="22">
        <f t="shared" si="3"/>
        <v>0.38576362131773961</v>
      </c>
      <c r="K11" s="257">
        <f t="shared" si="4"/>
        <v>298573.52135170792</v>
      </c>
      <c r="L11" s="258"/>
      <c r="O11" s="15"/>
      <c r="P11" s="213"/>
      <c r="Q11" s="16"/>
      <c r="R11" s="212"/>
      <c r="S11" s="22"/>
      <c r="T11" s="212"/>
      <c r="U11" s="22"/>
      <c r="V11" s="212"/>
      <c r="W11" s="18"/>
      <c r="Y11" s="26"/>
    </row>
    <row r="12" spans="1:25" ht="15.75">
      <c r="D12" s="256" t="s">
        <v>385</v>
      </c>
      <c r="E12" s="135">
        <f>HLOOKUP($E$4,$Y$33:$AB$41,7,FALSE)</f>
        <v>91561.710181789007</v>
      </c>
      <c r="F12" s="16">
        <f>'[17]Billing Table_Rounded'!$AD$2361</f>
        <v>0.40248</v>
      </c>
      <c r="G12" s="257">
        <f t="shared" si="0"/>
        <v>36851.757113966443</v>
      </c>
      <c r="H12" s="22">
        <f t="shared" si="1"/>
        <v>0.3947330693466406</v>
      </c>
      <c r="I12" s="257">
        <f t="shared" si="2"/>
        <v>36142.434894685131</v>
      </c>
      <c r="J12" s="22">
        <f t="shared" si="3"/>
        <v>0.36934362131773962</v>
      </c>
      <c r="K12" s="257">
        <f t="shared" si="4"/>
        <v>33817.733612587304</v>
      </c>
      <c r="L12" s="258"/>
      <c r="O12" s="19"/>
      <c r="P12" s="213"/>
      <c r="Q12" s="16"/>
      <c r="R12" s="212"/>
      <c r="S12" s="22"/>
      <c r="T12" s="212"/>
      <c r="U12" s="22"/>
      <c r="V12" s="212"/>
      <c r="W12" s="18"/>
      <c r="Y12" s="26"/>
    </row>
    <row r="13" spans="1:25" ht="15.75">
      <c r="L13" s="18"/>
      <c r="O13" s="19"/>
      <c r="P13" s="17"/>
      <c r="Q13" s="16"/>
      <c r="R13" s="257"/>
      <c r="S13" s="143"/>
      <c r="T13" s="20"/>
      <c r="U13" s="7"/>
      <c r="V13" s="20"/>
      <c r="X13" s="26"/>
      <c r="Y13" s="26"/>
    </row>
    <row r="14" spans="1:25" ht="15.75">
      <c r="D14" s="19" t="s">
        <v>387</v>
      </c>
      <c r="E14" s="135">
        <f>HLOOKUP($E$4,$Y$33:$AB$41,9,FALSE)</f>
        <v>904.07420694299992</v>
      </c>
      <c r="F14" s="16">
        <f>'[17]Billing Table_Rounded'!$AD$2364</f>
        <v>0.32854</v>
      </c>
      <c r="G14" s="257">
        <f>F14*E14*365/12</f>
        <v>9034.4964234503677</v>
      </c>
      <c r="H14" s="16">
        <f>F14</f>
        <v>0.32854</v>
      </c>
      <c r="I14" s="257">
        <f>H14*E14*365/12</f>
        <v>9034.4964234503677</v>
      </c>
      <c r="J14" s="16">
        <f>H14</f>
        <v>0.32854</v>
      </c>
      <c r="K14" s="257">
        <f>J14*E14*365/12</f>
        <v>9034.4964234503677</v>
      </c>
      <c r="L14" s="18"/>
      <c r="O14" s="19"/>
      <c r="P14" s="17"/>
      <c r="Q14" s="16"/>
      <c r="R14" s="17"/>
      <c r="S14" s="143"/>
      <c r="T14" s="17"/>
      <c r="U14" s="17"/>
      <c r="V14" s="17"/>
      <c r="Y14" s="26"/>
    </row>
    <row r="15" spans="1:25" ht="15.75">
      <c r="D15" s="259" t="s">
        <v>411</v>
      </c>
      <c r="E15" s="89"/>
      <c r="F15" s="16"/>
      <c r="G15" s="257">
        <f>SUM(G7:G14)</f>
        <v>786478.07660339621</v>
      </c>
      <c r="H15" s="17"/>
      <c r="I15" s="257">
        <f>'SAR and AR (B-1)'!V19</f>
        <v>772668.36204809835</v>
      </c>
      <c r="J15" s="257"/>
      <c r="K15" s="257">
        <f>'SAR and AR (B-1)'!X19</f>
        <v>727409.01409670722</v>
      </c>
      <c r="L15" s="18"/>
      <c r="O15" s="90"/>
      <c r="P15" s="17"/>
      <c r="Q15" s="16"/>
      <c r="R15" s="17"/>
      <c r="S15" s="143"/>
      <c r="T15" s="17"/>
      <c r="U15" s="17"/>
      <c r="V15" s="17"/>
    </row>
    <row r="16" spans="1:25" ht="15.75">
      <c r="P16" s="17"/>
      <c r="Q16" s="16"/>
      <c r="S16" s="143"/>
    </row>
    <row r="17" spans="2:30" ht="15.75">
      <c r="O17" s="25"/>
      <c r="S17" s="143"/>
    </row>
    <row r="18" spans="2:30" ht="15.75">
      <c r="S18" s="143"/>
    </row>
    <row r="19" spans="2:30">
      <c r="B19" s="27"/>
      <c r="E19" s="180"/>
      <c r="P19" s="50" t="s">
        <v>591</v>
      </c>
    </row>
    <row r="20" spans="2:30">
      <c r="B20" s="28" t="s">
        <v>391</v>
      </c>
      <c r="C20" s="28"/>
      <c r="E20" s="29" t="s">
        <v>21</v>
      </c>
      <c r="F20" s="29" t="s">
        <v>21</v>
      </c>
      <c r="H20" s="28"/>
      <c r="I20" s="28"/>
      <c r="J20" s="28"/>
      <c r="K20" s="28"/>
      <c r="L20" s="28"/>
      <c r="M20" s="28"/>
      <c r="N20" s="28"/>
      <c r="P20" s="35" t="s">
        <v>382</v>
      </c>
      <c r="Q20" s="400" t="s">
        <v>147</v>
      </c>
      <c r="R20" s="401"/>
      <c r="S20" s="402"/>
      <c r="T20" s="400" t="s">
        <v>148</v>
      </c>
      <c r="U20" s="401"/>
      <c r="V20" s="402"/>
      <c r="X20" s="163"/>
      <c r="Y20" s="260"/>
      <c r="Z20" s="260"/>
      <c r="AA20" s="260"/>
      <c r="AB20" s="260"/>
      <c r="AC20" s="387"/>
      <c r="AD20" s="387"/>
    </row>
    <row r="21" spans="2:30">
      <c r="B21" s="30" t="s">
        <v>26</v>
      </c>
      <c r="C21" s="92">
        <f>'[19]Billing Table_Rounded'!$L$16</f>
        <v>45658</v>
      </c>
      <c r="D21" s="92">
        <f>Summary!L3</f>
        <v>45717</v>
      </c>
      <c r="E21" s="93" t="s">
        <v>173</v>
      </c>
      <c r="F21" s="93" t="s">
        <v>174</v>
      </c>
      <c r="P21" s="261" t="s">
        <v>381</v>
      </c>
      <c r="Q21" s="262" t="s">
        <v>380</v>
      </c>
      <c r="R21" s="263" t="s">
        <v>379</v>
      </c>
      <c r="S21" s="262" t="s">
        <v>378</v>
      </c>
      <c r="T21" s="263" t="s">
        <v>380</v>
      </c>
      <c r="U21" s="262" t="s">
        <v>378</v>
      </c>
      <c r="V21" s="262" t="s">
        <v>386</v>
      </c>
      <c r="W21" s="262" t="s">
        <v>136</v>
      </c>
      <c r="Y21" s="387"/>
      <c r="Z21" s="387"/>
      <c r="AA21" s="387"/>
      <c r="AB21" s="387"/>
      <c r="AC21" s="71"/>
      <c r="AD21" s="71"/>
    </row>
    <row r="22" spans="2:30">
      <c r="B22" s="256" t="s">
        <v>375</v>
      </c>
      <c r="C22" s="94">
        <f>'[19]Billing Table_Rounded'!$AD$2355</f>
        <v>0.50368999999999986</v>
      </c>
      <c r="D22" s="94">
        <f t="shared" ref="D22:D27" si="5">F7</f>
        <v>0.51044</v>
      </c>
      <c r="E22" s="94">
        <f t="shared" ref="E22:E27" si="6">H7</f>
        <v>0.5026930693466406</v>
      </c>
      <c r="F22" s="94">
        <f t="shared" ref="F22:F27" si="7">J7</f>
        <v>0.47730362131773962</v>
      </c>
      <c r="I22" s="26"/>
      <c r="J22" s="26"/>
      <c r="M22" s="26"/>
      <c r="N22" s="26"/>
      <c r="P22" s="211" t="s">
        <v>377</v>
      </c>
      <c r="Q22" s="264">
        <f>[70]Sheet1!$C$9</f>
        <v>253.26005479163373</v>
      </c>
      <c r="R22" s="264">
        <f>[70]Sheet1!D9</f>
        <v>203.24535061377168</v>
      </c>
      <c r="S22" s="264">
        <f>[70]Sheet1!E9</f>
        <v>616.11055265792106</v>
      </c>
      <c r="T22" s="264">
        <f>[70]Sheet1!F9</f>
        <v>210.69843400682512</v>
      </c>
      <c r="U22" s="264">
        <f>[70]Sheet1!G9</f>
        <v>655.09949481548813</v>
      </c>
      <c r="V22" s="264">
        <f>[70]Sheet1!H9</f>
        <v>73.307124861750722</v>
      </c>
      <c r="W22" s="264">
        <f>[70]Sheet1!I9</f>
        <v>2011.7210117473905</v>
      </c>
      <c r="Y22" s="265"/>
      <c r="Z22" s="265"/>
      <c r="AA22" s="265"/>
      <c r="AB22" s="265"/>
      <c r="AC22" s="208"/>
      <c r="AD22" s="208"/>
    </row>
    <row r="23" spans="2:30" ht="15.75">
      <c r="B23" s="19" t="s">
        <v>373</v>
      </c>
      <c r="C23" s="94">
        <f>'[19]Billing Table_Rounded'!$AD2356</f>
        <v>0.45445999999999992</v>
      </c>
      <c r="D23" s="94">
        <f t="shared" si="5"/>
        <v>0.46120999999999995</v>
      </c>
      <c r="E23" s="94">
        <f t="shared" si="6"/>
        <v>0.45346306934664055</v>
      </c>
      <c r="F23" s="94">
        <f t="shared" si="7"/>
        <v>0.42807362131773957</v>
      </c>
      <c r="I23" s="26"/>
      <c r="J23" s="26"/>
      <c r="M23" s="26"/>
      <c r="N23" s="26"/>
      <c r="P23" s="211" t="s">
        <v>376</v>
      </c>
      <c r="Q23" s="264">
        <f>[70]Sheet1!C$10</f>
        <v>328.91245973645681</v>
      </c>
      <c r="R23" s="264">
        <f>[70]Sheet1!D$10</f>
        <v>287.45257686676428</v>
      </c>
      <c r="S23" s="264">
        <f>[70]Sheet1!E$10</f>
        <v>824.1323718887262</v>
      </c>
      <c r="T23" s="264">
        <f>[70]Sheet1!F$10</f>
        <v>221.50181384629926</v>
      </c>
      <c r="U23" s="264">
        <f>[70]Sheet1!G$10</f>
        <v>750.2864423167797</v>
      </c>
      <c r="V23" s="264">
        <f>[70]Sheet1!H$10</f>
        <v>125.74213575858033</v>
      </c>
      <c r="W23" s="264">
        <f>[70]Sheet1!I$10</f>
        <v>2538.0278004136067</v>
      </c>
      <c r="Y23" s="265"/>
      <c r="Z23" s="265"/>
      <c r="AA23" s="266"/>
      <c r="AB23" s="265"/>
      <c r="AC23" s="208"/>
      <c r="AD23" s="208"/>
    </row>
    <row r="24" spans="2:30">
      <c r="B24" s="256" t="s">
        <v>372</v>
      </c>
      <c r="C24" s="94">
        <f>'[19]Billing Table_Rounded'!$AD2357</f>
        <v>0.43364999999999992</v>
      </c>
      <c r="D24" s="94">
        <f t="shared" si="5"/>
        <v>0.44039999999999996</v>
      </c>
      <c r="E24" s="94">
        <f t="shared" si="6"/>
        <v>0.43265306934664055</v>
      </c>
      <c r="F24" s="94">
        <f t="shared" si="7"/>
        <v>0.40726362131773958</v>
      </c>
      <c r="I24" s="26"/>
      <c r="J24" s="26"/>
      <c r="M24" s="26"/>
      <c r="N24" s="26"/>
      <c r="P24" s="267" t="s">
        <v>374</v>
      </c>
      <c r="Q24" s="264">
        <f>[70]Sheet1!C$11</f>
        <v>1024.5283476898983</v>
      </c>
      <c r="R24" s="264">
        <f>[70]Sheet1!D$11</f>
        <v>688.0103926613715</v>
      </c>
      <c r="S24" s="264">
        <f>[70]Sheet1!E$11</f>
        <v>1887.6541783197226</v>
      </c>
      <c r="T24" s="264">
        <f>[70]Sheet1!F$11</f>
        <v>767.30921757172814</v>
      </c>
      <c r="U24" s="264">
        <f>[70]Sheet1!G$11</f>
        <v>1748.6497255811878</v>
      </c>
      <c r="V24" s="264">
        <f>[70]Sheet1!H$11</f>
        <v>280.83766342421131</v>
      </c>
      <c r="W24" s="349">
        <f>[70]Sheet1!I$11</f>
        <v>6396.9895252481192</v>
      </c>
      <c r="Y24" s="265"/>
      <c r="Z24" s="265"/>
      <c r="AA24" s="265"/>
      <c r="AB24" s="265"/>
      <c r="AC24" s="208"/>
      <c r="AD24" s="208"/>
    </row>
    <row r="25" spans="2:30" ht="15.75">
      <c r="B25" s="19" t="s">
        <v>371</v>
      </c>
      <c r="C25" s="94">
        <f>'[19]Billing Table_Rounded'!$AD2359</f>
        <v>0.42827000000000004</v>
      </c>
      <c r="D25" s="94">
        <f t="shared" si="5"/>
        <v>0.43502000000000002</v>
      </c>
      <c r="E25" s="94">
        <f t="shared" si="6"/>
        <v>0.42727306934664061</v>
      </c>
      <c r="F25" s="94">
        <f t="shared" si="7"/>
        <v>0.40188362131773964</v>
      </c>
      <c r="I25" s="26"/>
      <c r="J25" s="26"/>
      <c r="M25" s="26"/>
      <c r="N25" s="26"/>
      <c r="P25" s="268"/>
      <c r="Q25" s="269"/>
      <c r="R25" s="269"/>
      <c r="S25" s="269"/>
      <c r="T25" s="269"/>
      <c r="U25" s="210"/>
      <c r="V25" s="210"/>
      <c r="Y25" s="265"/>
      <c r="Z25" s="266"/>
      <c r="AA25" s="265"/>
      <c r="AB25" s="265"/>
      <c r="AC25" s="208"/>
      <c r="AD25" s="208"/>
    </row>
    <row r="26" spans="2:30" ht="15.75">
      <c r="B26" s="256" t="s">
        <v>370</v>
      </c>
      <c r="C26" s="94">
        <f>'[19]Billing Table_Rounded'!$AD2360</f>
        <v>0.41215000000000007</v>
      </c>
      <c r="D26" s="94">
        <f t="shared" si="5"/>
        <v>0.41889999999999999</v>
      </c>
      <c r="E26" s="94">
        <f t="shared" si="6"/>
        <v>0.41115306934664059</v>
      </c>
      <c r="F26" s="94">
        <f t="shared" si="7"/>
        <v>0.38576362131773961</v>
      </c>
      <c r="I26" s="26"/>
      <c r="J26" s="26"/>
      <c r="M26" s="26"/>
      <c r="N26" s="26"/>
      <c r="Q26" s="265"/>
      <c r="R26" s="265"/>
      <c r="S26" s="265"/>
      <c r="T26" s="265"/>
      <c r="U26" s="208"/>
      <c r="V26" s="208"/>
      <c r="Y26" s="265"/>
      <c r="Z26" s="265"/>
      <c r="AA26" s="265"/>
      <c r="AB26" s="266"/>
      <c r="AC26" s="208"/>
      <c r="AD26" s="208"/>
    </row>
    <row r="27" spans="2:30">
      <c r="B27" s="256" t="s">
        <v>385</v>
      </c>
      <c r="C27" s="94">
        <f>'[19]Billing Table_Rounded'!$AD2361</f>
        <v>0.39573000000000003</v>
      </c>
      <c r="D27" s="94">
        <f t="shared" si="5"/>
        <v>0.40248</v>
      </c>
      <c r="E27" s="94">
        <f t="shared" si="6"/>
        <v>0.3947330693466406</v>
      </c>
      <c r="F27" s="94">
        <f t="shared" si="7"/>
        <v>0.36934362131773962</v>
      </c>
      <c r="I27" s="26"/>
      <c r="J27" s="26"/>
      <c r="M27" s="26"/>
      <c r="N27" s="26"/>
      <c r="Q27" s="265"/>
      <c r="R27" s="265"/>
      <c r="S27" s="265"/>
      <c r="T27" s="265"/>
      <c r="U27" s="208"/>
      <c r="V27" s="208"/>
      <c r="Y27" s="265"/>
      <c r="Z27" s="265"/>
      <c r="AA27" s="265"/>
      <c r="AB27" s="265"/>
      <c r="AC27" s="208"/>
      <c r="AD27" s="208"/>
    </row>
    <row r="28" spans="2:30">
      <c r="B28" s="19" t="s">
        <v>387</v>
      </c>
      <c r="C28" s="94">
        <f>'[19]Billing Table_Rounded'!$AD2364</f>
        <v>0.32854</v>
      </c>
      <c r="D28" s="94">
        <f>F14</f>
        <v>0.32854</v>
      </c>
      <c r="E28" s="94">
        <f>H14</f>
        <v>0.32854</v>
      </c>
      <c r="F28" s="94">
        <f>J14</f>
        <v>0.32854</v>
      </c>
      <c r="Q28" s="52"/>
    </row>
    <row r="29" spans="2:30">
      <c r="B29" s="27"/>
      <c r="C29" s="97"/>
      <c r="D29" s="94"/>
      <c r="E29" s="148"/>
      <c r="F29" s="148"/>
      <c r="N29" s="52"/>
      <c r="Y29" s="433"/>
      <c r="Z29" s="433"/>
      <c r="AA29" s="433"/>
      <c r="AB29" s="433"/>
    </row>
    <row r="30" spans="2:30">
      <c r="B30" s="27"/>
      <c r="C30" s="387" t="s">
        <v>389</v>
      </c>
      <c r="D30" s="387"/>
      <c r="E30" s="387"/>
      <c r="F30" s="387"/>
      <c r="G30" s="387"/>
      <c r="H30" s="387"/>
      <c r="I30" s="387"/>
      <c r="J30" s="387"/>
      <c r="L30" s="27"/>
      <c r="Y30" s="433"/>
      <c r="Z30" s="433"/>
      <c r="AA30" s="433"/>
      <c r="AB30" s="433"/>
    </row>
    <row r="31" spans="2:30">
      <c r="B31" s="27"/>
      <c r="C31" s="392">
        <f>C21</f>
        <v>45658</v>
      </c>
      <c r="D31" s="393"/>
      <c r="E31" s="392">
        <f>D21</f>
        <v>45717</v>
      </c>
      <c r="F31" s="393"/>
      <c r="G31" s="394" t="str">
        <f>$E$21</f>
        <v>Authorized</v>
      </c>
      <c r="H31" s="394"/>
      <c r="I31" s="395" t="str">
        <f>$F$21</f>
        <v>w/Pending</v>
      </c>
      <c r="J31" s="394"/>
      <c r="L31" s="27"/>
      <c r="M31" s="215"/>
      <c r="N31" s="216"/>
      <c r="O31" s="215"/>
      <c r="P31" s="216"/>
      <c r="Q31" s="217"/>
      <c r="R31" s="217"/>
      <c r="S31" s="169"/>
      <c r="T31" s="217"/>
      <c r="Y31" s="433"/>
      <c r="Z31" s="433"/>
      <c r="AA31" s="433"/>
      <c r="AB31" s="433"/>
    </row>
    <row r="32" spans="2:30">
      <c r="B32" s="27"/>
      <c r="C32" s="97" t="s">
        <v>147</v>
      </c>
      <c r="D32" s="97" t="s">
        <v>148</v>
      </c>
      <c r="E32" s="97" t="s">
        <v>147</v>
      </c>
      <c r="F32" s="97" t="s">
        <v>148</v>
      </c>
      <c r="G32" s="97" t="s">
        <v>147</v>
      </c>
      <c r="H32" s="97" t="s">
        <v>148</v>
      </c>
      <c r="I32" s="97" t="s">
        <v>147</v>
      </c>
      <c r="J32" s="97" t="s">
        <v>148</v>
      </c>
      <c r="L32" s="27"/>
      <c r="M32" s="97"/>
      <c r="N32" s="97"/>
      <c r="O32" s="97"/>
      <c r="P32" s="97"/>
      <c r="Q32" s="97"/>
      <c r="R32" s="97"/>
      <c r="S32" s="97"/>
      <c r="T32" s="97"/>
      <c r="Y32" s="433"/>
      <c r="Z32" s="433"/>
      <c r="AA32" s="433"/>
      <c r="AB32" s="433"/>
    </row>
    <row r="33" spans="2:28">
      <c r="B33" s="50" t="s">
        <v>377</v>
      </c>
      <c r="C33" s="97">
        <f>SUM(SUM($C$22*$Q22,$C$23*$R22,$C$24*$S22),($C$28*365.25/12))</f>
        <v>497.10771644804004</v>
      </c>
      <c r="D33" s="97">
        <f>SUM(SUM($C$25*$T22,$C$26*$U22,$C$27*$V22),($C$28*365.25/12))</f>
        <v>399.24483989184711</v>
      </c>
      <c r="E33" s="97">
        <f>SUM(SUM($D$22*$Q22,$D$23*$R22,$D$24*$S22),($D$28*365.25/12))</f>
        <v>504.34787416496761</v>
      </c>
      <c r="F33" s="97">
        <f>SUM(SUM($D$25*$T22,$D$26*$U22,$D$27*$V22),($D$28*365.25/12))</f>
        <v>405.58379900421448</v>
      </c>
      <c r="G33" s="97">
        <f>SUM(SUM($E$22*$Q22,$E$23*$R22,$E$24*$S22),($E$28*365.25/12))</f>
        <v>496.03839272016432</v>
      </c>
      <c r="H33" s="97">
        <f>SUM(SUM($E$25*$T22,$E$26*$U22,$E$27*$V22),($E$28*365.25/12))</f>
        <v>398.3086172771047</v>
      </c>
      <c r="I33" s="97">
        <f>SUM(SUM($F$22*$Q22,$F$23*$R22,$F$24*$S22),($F$28*365.25/12))</f>
        <v>468.80526559794566</v>
      </c>
      <c r="J33" s="97">
        <f>SUM(SUM($F$25*$T22,$F$26*$U22,$F$27*$V22),($F$28*365.25/12))</f>
        <v>374.46525832291491</v>
      </c>
      <c r="M33" s="97"/>
      <c r="N33" s="97"/>
      <c r="O33" s="97"/>
      <c r="P33" s="97"/>
      <c r="Q33" s="97"/>
      <c r="R33" s="97"/>
      <c r="S33" s="97"/>
      <c r="T33" s="97"/>
      <c r="W33" s="50" t="s">
        <v>285</v>
      </c>
      <c r="X33" s="50" t="s">
        <v>389</v>
      </c>
      <c r="Y33" s="433">
        <f>'Res Bill Impact'!Y38</f>
        <v>2025</v>
      </c>
      <c r="Z33" s="433">
        <f>Y33+1</f>
        <v>2026</v>
      </c>
      <c r="AA33" s="433">
        <f>Z33+1</f>
        <v>2027</v>
      </c>
      <c r="AB33" s="433">
        <f>AA33+1</f>
        <v>2028</v>
      </c>
    </row>
    <row r="34" spans="2:28" ht="15.75">
      <c r="B34" s="50" t="s">
        <v>376</v>
      </c>
      <c r="C34" s="97">
        <f>SUM(SUM($C$22*$Q23,$C$23*$R23,$C$24*$S23),($C$28*365.25/12))</f>
        <v>663.69055424707153</v>
      </c>
      <c r="D34" s="97">
        <f>SUM(SUM($C$25*$T23,$C$26*$U23,$C$27*$V23),($C$28*365.25/12))</f>
        <v>463.85301065055842</v>
      </c>
      <c r="E34" s="97">
        <f>SUM(SUM($D$22*$Q23,$D$23*$R23,$D$24*$S23),($D$28*365.25/12))</f>
        <v>673.4139117543923</v>
      </c>
      <c r="F34" s="97">
        <f>SUM(SUM($D$25*$T23,$D$26*$U23,$D$27*$V23),($D$28*365.25/12))</f>
        <v>471.26134079602957</v>
      </c>
      <c r="G34" s="97">
        <f>SUM(SUM($E$22*$Q23,$E$23*$R23,$E$24*$S23),($E$28*365.25/12))</f>
        <v>662.25447822446131</v>
      </c>
      <c r="H34" s="97">
        <f>SUM(SUM($E$25*$T23,$E$26*$U23,$E$27*$V23),($E$28*365.25/12))</f>
        <v>462.75884895985803</v>
      </c>
      <c r="I34" s="97">
        <f>SUM(SUM($F$22*$Q23,$F$23*$R23,$F$24*$S23),($F$28*365.25/12))</f>
        <v>625.68104413578851</v>
      </c>
      <c r="J34" s="97">
        <f>SUM(SUM($F$25*$T23,$F$26*$U23,$F$27*$V23),($F$28*365.25/12))</f>
        <v>434.89315811402383</v>
      </c>
      <c r="M34" s="97"/>
      <c r="N34" s="97"/>
      <c r="O34" s="97"/>
      <c r="P34" s="97"/>
      <c r="Q34" s="97"/>
      <c r="R34" s="97"/>
      <c r="S34" s="97"/>
      <c r="T34" s="97"/>
      <c r="V34" s="52" t="s">
        <v>147</v>
      </c>
      <c r="W34" s="52" t="s">
        <v>380</v>
      </c>
      <c r="X34" s="52" t="s">
        <v>380</v>
      </c>
      <c r="Y34" s="135">
        <f>(SUMIFS('[19]OUT_AG_AND_C&amp;I_BD_PR_PRR'!$T:$T,'[19]OUT_AG_AND_C&amp;I_BD_PR_PRR'!$F:$F,$X$33,'[19]OUT_AG_AND_C&amp;I_BD_PR_PRR'!$G:$G,"Generation",'[19]OUT_AG_AND_C&amp;I_BD_PR_PRR'!$J:$J,V34,'[19]OUT_AG_AND_C&amp;I_BD_PR_PRR'!$K:$K,X34,'[19]OUT_AG_AND_C&amp;I_BD_PR_PRR'!$O:$O,"N/A"))/1000</f>
        <v>164227.76070798401</v>
      </c>
      <c r="Z34" s="135">
        <f>(SUMIFS('[68]OUT_AG_AND_C&amp;I_BD_PR_PRR'!$T:$T,'[68]OUT_AG_AND_C&amp;I_BD_PR_PRR'!$F:$F,$X$33,'[68]OUT_AG_AND_C&amp;I_BD_PR_PRR'!$G:$G,"Generation",'[68]OUT_AG_AND_C&amp;I_BD_PR_PRR'!$J:$J,V34,'[68]OUT_AG_AND_C&amp;I_BD_PR_PRR'!$K:$K,X34,'[68]OUT_AG_AND_C&amp;I_BD_PR_PRR'!$O:$O,"N/A"))/1000</f>
        <v>146605.677329142</v>
      </c>
      <c r="AA34" s="135">
        <f>$Z34</f>
        <v>146605.677329142</v>
      </c>
      <c r="AB34" s="135">
        <f>$Z34</f>
        <v>146605.677329142</v>
      </c>
    </row>
    <row r="35" spans="2:28" ht="15.75">
      <c r="B35" s="50" t="s">
        <v>374</v>
      </c>
      <c r="C35" s="97">
        <f>SUM(SUM($C$22*$Q24,$C$23*$R24,$C$24*$S24),($C$28*365.25/12))</f>
        <v>1657.2990571751591</v>
      </c>
      <c r="D35" s="97">
        <f>SUM(SUM($C$25*$T24,$C$26*$U24,$C$27*$V24),($C$28*365.25/12))</f>
        <v>1170.4573278045939</v>
      </c>
      <c r="E35" s="97">
        <f>SUM(SUM($D$22*$Q24,$D$23*$R24,$D$24*$S24),($D$28*365.25/12))</f>
        <v>1681.6003593761886</v>
      </c>
      <c r="F35" s="97">
        <f>SUM(SUM($D$25*$T24,$D$26*$U24,$D$27*$V24),($D$28*365.25/12))</f>
        <v>1189.3357048989894</v>
      </c>
      <c r="G35" s="97">
        <f>SUM(SUM($E$22*$Q24,$E$23*$R24,$E$24*$S24),($E$28*365.25/12))</f>
        <v>1653.7099144965289</v>
      </c>
      <c r="H35" s="97">
        <f>SUM(SUM($E$25*$T24,$E$26*$U24,$E$27*$V24),($E$28*365.25/12))</f>
        <v>1167.6691155362855</v>
      </c>
      <c r="I35" s="97">
        <f>SUM(SUM($F$22*$Q24,$F$23*$R24,$F$24*$S24),($F$28*365.25/12))</f>
        <v>1562.3030034939143</v>
      </c>
      <c r="J35" s="97">
        <f>SUM(SUM($F$25*$T24,$F$26*$U24,$F$27*$V24),($F$28*365.25/12))</f>
        <v>1096.6599934461888</v>
      </c>
      <c r="M35" s="97"/>
      <c r="N35" s="97"/>
      <c r="O35" s="97"/>
      <c r="P35" s="97"/>
      <c r="Q35" s="97"/>
      <c r="R35" s="97"/>
      <c r="S35" s="97"/>
      <c r="T35" s="97"/>
      <c r="V35" s="52" t="s">
        <v>147</v>
      </c>
      <c r="W35" s="52" t="s">
        <v>392</v>
      </c>
      <c r="X35" s="52" t="s">
        <v>392</v>
      </c>
      <c r="Y35" s="135">
        <f>(SUMIFS('[19]OUT_AG_AND_C&amp;I_BD_PR_PRR'!$T:$T,'[19]OUT_AG_AND_C&amp;I_BD_PR_PRR'!$F:$F,$X$33,'[19]OUT_AG_AND_C&amp;I_BD_PR_PRR'!$G:$G,"Generation",'[19]OUT_AG_AND_C&amp;I_BD_PR_PRR'!$J:$J,V35,'[19]OUT_AG_AND_C&amp;I_BD_PR_PRR'!$K:$K,X35,'[19]OUT_AG_AND_C&amp;I_BD_PR_PRR'!$O:$O,"N/A"))/1000</f>
        <v>114890.37430075801</v>
      </c>
      <c r="Z35" s="135">
        <f>(SUMIFS('[68]OUT_AG_AND_C&amp;I_BD_PR_PRR'!$T:$T,'[68]OUT_AG_AND_C&amp;I_BD_PR_PRR'!$F:$F,$X$33,'[68]OUT_AG_AND_C&amp;I_BD_PR_PRR'!$G:$G,"Generation",'[68]OUT_AG_AND_C&amp;I_BD_PR_PRR'!$J:$J,V35,'[68]OUT_AG_AND_C&amp;I_BD_PR_PRR'!$K:$K,X35,'[68]OUT_AG_AND_C&amp;I_BD_PR_PRR'!$O:$O,"N/A"))/1000</f>
        <v>100931.25260386498</v>
      </c>
      <c r="AA35" s="135">
        <f t="shared" ref="AA35:AB39" si="8">$Z35</f>
        <v>100931.25260386498</v>
      </c>
      <c r="AB35" s="135">
        <f t="shared" si="8"/>
        <v>100931.25260386498</v>
      </c>
    </row>
    <row r="36" spans="2:28" ht="15.75">
      <c r="C36" s="97"/>
      <c r="D36" s="97"/>
      <c r="E36" s="97"/>
      <c r="F36" s="97"/>
      <c r="G36" s="97"/>
      <c r="H36" s="97"/>
      <c r="I36" s="97"/>
      <c r="J36" s="97"/>
      <c r="M36" s="97"/>
      <c r="N36" s="97"/>
      <c r="O36" s="97"/>
      <c r="P36" s="97"/>
      <c r="Q36" s="97"/>
      <c r="R36" s="97"/>
      <c r="S36" s="97"/>
      <c r="T36" s="97"/>
      <c r="V36" s="52" t="s">
        <v>147</v>
      </c>
      <c r="W36" s="52" t="s">
        <v>393</v>
      </c>
      <c r="X36" s="52" t="s">
        <v>393</v>
      </c>
      <c r="Y36" s="135">
        <f>(SUMIFS('[19]OUT_AG_AND_C&amp;I_BD_PR_PRR'!$T:$T,'[19]OUT_AG_AND_C&amp;I_BD_PR_PRR'!$F:$F,$X$33,'[19]OUT_AG_AND_C&amp;I_BD_PR_PRR'!$G:$G,"Generation",'[19]OUT_AG_AND_C&amp;I_BD_PR_PRR'!$J:$J,V36,'[19]OUT_AG_AND_C&amp;I_BD_PR_PRR'!$K:$K,X36,'[19]OUT_AG_AND_C&amp;I_BD_PR_PRR'!$O:$O,"N/A"))/1000</f>
        <v>378411.76724420895</v>
      </c>
      <c r="Z36" s="135">
        <f>(SUMIFS('[68]OUT_AG_AND_C&amp;I_BD_PR_PRR'!$T:$T,'[68]OUT_AG_AND_C&amp;I_BD_PR_PRR'!$F:$F,$X$33,'[68]OUT_AG_AND_C&amp;I_BD_PR_PRR'!$G:$G,"Generation",'[68]OUT_AG_AND_C&amp;I_BD_PR_PRR'!$J:$J,V36,'[68]OUT_AG_AND_C&amp;I_BD_PR_PRR'!$K:$K,X36,'[68]OUT_AG_AND_C&amp;I_BD_PR_PRR'!$O:$O,"N/A"))/1000</f>
        <v>327463.57863626804</v>
      </c>
      <c r="AA36" s="135">
        <f t="shared" si="8"/>
        <v>327463.57863626804</v>
      </c>
      <c r="AB36" s="135">
        <f t="shared" si="8"/>
        <v>327463.57863626804</v>
      </c>
    </row>
    <row r="37" spans="2:28" ht="15.75">
      <c r="C37" s="97"/>
      <c r="D37" s="97"/>
      <c r="E37" s="97"/>
      <c r="F37" s="97"/>
      <c r="G37" s="247"/>
      <c r="H37" s="247"/>
      <c r="I37" s="97"/>
      <c r="J37" s="97"/>
      <c r="M37" s="97"/>
      <c r="N37" s="97"/>
      <c r="O37" s="97"/>
      <c r="P37" s="97"/>
      <c r="Q37" s="97"/>
      <c r="R37" s="97"/>
      <c r="S37" s="97"/>
      <c r="T37" s="97"/>
      <c r="V37" s="52" t="s">
        <v>148</v>
      </c>
      <c r="W37" s="52" t="s">
        <v>380</v>
      </c>
      <c r="X37" s="52" t="s">
        <v>392</v>
      </c>
      <c r="Y37" s="135">
        <f>(SUMIFS('[19]OUT_AG_AND_C&amp;I_BD_PR_PRR'!$T:$T,'[19]OUT_AG_AND_C&amp;I_BD_PR_PRR'!$F:$F,$X$33,'[19]OUT_AG_AND_C&amp;I_BD_PR_PRR'!$G:$G,"Generation",'[19]OUT_AG_AND_C&amp;I_BD_PR_PRR'!$J:$J,V37,'[19]OUT_AG_AND_C&amp;I_BD_PR_PRR'!$K:$K,X37,'[19]OUT_AG_AND_C&amp;I_BD_PR_PRR'!$O:$O,"N/A"))/1000</f>
        <v>259532.52884888198</v>
      </c>
      <c r="Z37" s="135">
        <f>(SUMIFS('[68]OUT_AG_AND_C&amp;I_BD_PR_PRR'!$T:$T,'[68]OUT_AG_AND_C&amp;I_BD_PR_PRR'!$F:$F,$X$33,'[68]OUT_AG_AND_C&amp;I_BD_PR_PRR'!$G:$G,"Generation",'[68]OUT_AG_AND_C&amp;I_BD_PR_PRR'!$J:$J,V37,'[68]OUT_AG_AND_C&amp;I_BD_PR_PRR'!$K:$K,X37,'[68]OUT_AG_AND_C&amp;I_BD_PR_PRR'!$O:$O,"N/A"))/1000</f>
        <v>218631.32489041702</v>
      </c>
      <c r="AA37" s="135">
        <f t="shared" si="8"/>
        <v>218631.32489041702</v>
      </c>
      <c r="AB37" s="135">
        <f t="shared" si="8"/>
        <v>218631.32489041702</v>
      </c>
    </row>
    <row r="38" spans="2:28" ht="15" customHeight="1">
      <c r="C38" s="97"/>
      <c r="D38" s="97"/>
      <c r="E38" s="97"/>
      <c r="F38" s="97"/>
      <c r="G38" s="247"/>
      <c r="H38" s="247"/>
      <c r="I38" s="97"/>
      <c r="J38" s="97"/>
      <c r="M38" s="97"/>
      <c r="N38" s="97"/>
      <c r="O38" s="97"/>
      <c r="P38" s="97"/>
      <c r="Q38" s="97"/>
      <c r="R38" s="97"/>
      <c r="S38" s="97"/>
      <c r="T38" s="97"/>
      <c r="V38" s="52" t="s">
        <v>148</v>
      </c>
      <c r="W38" s="52" t="s">
        <v>393</v>
      </c>
      <c r="X38" s="52" t="s">
        <v>393</v>
      </c>
      <c r="Y38" s="135">
        <f>(SUMIFS('[19]OUT_AG_AND_C&amp;I_BD_PR_PRR'!$T:$T,'[19]OUT_AG_AND_C&amp;I_BD_PR_PRR'!$F:$F,$X$33,'[19]OUT_AG_AND_C&amp;I_BD_PR_PRR'!$G:$G,"Generation",'[19]OUT_AG_AND_C&amp;I_BD_PR_PRR'!$J:$J,V38,'[19]OUT_AG_AND_C&amp;I_BD_PR_PRR'!$K:$K,X38,'[19]OUT_AG_AND_C&amp;I_BD_PR_PRR'!$O:$O,"N/A"))/1000</f>
        <v>773980.50218370289</v>
      </c>
      <c r="Z38" s="135">
        <f>(SUMIFS('[68]OUT_AG_AND_C&amp;I_BD_PR_PRR'!$T:$T,'[68]OUT_AG_AND_C&amp;I_BD_PR_PRR'!$F:$F,$X$33,'[68]OUT_AG_AND_C&amp;I_BD_PR_PRR'!$G:$G,"Generation",'[68]OUT_AG_AND_C&amp;I_BD_PR_PRR'!$J:$J,V38,'[68]OUT_AG_AND_C&amp;I_BD_PR_PRR'!$K:$K,X38,'[68]OUT_AG_AND_C&amp;I_BD_PR_PRR'!$O:$O,"N/A"))/1000</f>
        <v>627500.59973076393</v>
      </c>
      <c r="AA38" s="135">
        <f t="shared" si="8"/>
        <v>627500.59973076393</v>
      </c>
      <c r="AB38" s="135">
        <f t="shared" si="8"/>
        <v>627500.59973076393</v>
      </c>
    </row>
    <row r="39" spans="2:28" ht="15" customHeight="1">
      <c r="C39" s="97"/>
      <c r="D39" s="97"/>
      <c r="E39" s="97"/>
      <c r="F39" s="97"/>
      <c r="G39" s="247"/>
      <c r="H39" s="247"/>
      <c r="I39" s="97"/>
      <c r="J39" s="97"/>
      <c r="M39" s="97"/>
      <c r="N39" s="97"/>
      <c r="O39" s="97"/>
      <c r="P39" s="97"/>
      <c r="Q39" s="97"/>
      <c r="R39" s="97"/>
      <c r="S39" s="97"/>
      <c r="T39" s="97"/>
      <c r="V39" s="52" t="s">
        <v>148</v>
      </c>
      <c r="W39" s="52" t="s">
        <v>394</v>
      </c>
      <c r="X39" s="52" t="s">
        <v>395</v>
      </c>
      <c r="Y39" s="135">
        <f>(SUMIFS('[19]OUT_AG_AND_C&amp;I_BD_PR_PRR'!$T:$T,'[19]OUT_AG_AND_C&amp;I_BD_PR_PRR'!$F:$F,$X$33,'[19]OUT_AG_AND_C&amp;I_BD_PR_PRR'!$G:$G,"Generation",'[19]OUT_AG_AND_C&amp;I_BD_PR_PRR'!$J:$J,V39,'[19]OUT_AG_AND_C&amp;I_BD_PR_PRR'!$K:$K,X39,'[19]OUT_AG_AND_C&amp;I_BD_PR_PRR'!$O:$O,"N/A"))/1000</f>
        <v>91561.710181789007</v>
      </c>
      <c r="Z39" s="135">
        <f>(SUMIFS('[68]OUT_AG_AND_C&amp;I_BD_PR_PRR'!$T:$T,'[68]OUT_AG_AND_C&amp;I_BD_PR_PRR'!$F:$F,$X$33,'[68]OUT_AG_AND_C&amp;I_BD_PR_PRR'!$G:$G,"Generation",'[68]OUT_AG_AND_C&amp;I_BD_PR_PRR'!$J:$J,V39,'[68]OUT_AG_AND_C&amp;I_BD_PR_PRR'!$K:$K,X39,'[68]OUT_AG_AND_C&amp;I_BD_PR_PRR'!$O:$O,"N/A"))/1000</f>
        <v>71782.163739511001</v>
      </c>
      <c r="AA39" s="135">
        <f t="shared" si="8"/>
        <v>71782.163739511001</v>
      </c>
      <c r="AB39" s="135">
        <f t="shared" si="8"/>
        <v>71782.163739511001</v>
      </c>
    </row>
    <row r="40" spans="2:28" ht="15" customHeight="1">
      <c r="C40" s="97"/>
      <c r="D40" s="97"/>
      <c r="E40" s="97"/>
      <c r="F40" s="97"/>
      <c r="G40" s="97"/>
      <c r="H40" s="97"/>
      <c r="I40" s="97"/>
      <c r="J40" s="97"/>
      <c r="M40" s="97"/>
      <c r="N40" s="97"/>
      <c r="O40" s="97"/>
      <c r="P40" s="97"/>
      <c r="Q40" s="97"/>
      <c r="R40" s="97"/>
      <c r="S40" s="97"/>
      <c r="T40" s="97"/>
      <c r="Y40" s="433"/>
      <c r="Z40" s="433"/>
      <c r="AA40" s="433"/>
      <c r="AB40" s="433"/>
    </row>
    <row r="41" spans="2:28" ht="15.75">
      <c r="V41" s="50" t="s">
        <v>460</v>
      </c>
      <c r="W41" s="50" t="s">
        <v>396</v>
      </c>
      <c r="Y41" s="135">
        <f>(SUMIFS('[19]OUT_AG_AND_C&amp;I_BD_PR_PRR'!$T:$T,'[19]OUT_AG_AND_C&amp;I_BD_PR_PRR'!$F:$F,$X$33,'[19]OUT_AG_AND_C&amp;I_BD_PR_PRR'!$I:$I,$V$41,'[19]OUT_AG_AND_C&amp;I_BD_PR_PRR'!$K:$K,$W$41,'[19]OUT_AG_AND_C&amp;I_BD_PR_PRR'!$O:$O,"N/A"))/1000</f>
        <v>904.07420694299992</v>
      </c>
      <c r="Z41" s="135">
        <f>(SUMIFS('[68]OUT_AG_AND_C&amp;I_BD_PR_PRR'!$T:$T,'[68]OUT_AG_AND_C&amp;I_BD_PR_PRR'!$F:$F,$X$33,'[68]OUT_AG_AND_C&amp;I_BD_PR_PRR'!$I:$I,$V$41,'[68]OUT_AG_AND_C&amp;I_BD_PR_PRR'!$K:$K,$W$41,'[68]OUT_AG_AND_C&amp;I_BD_PR_PRR'!$O:$O,"N/A"))/1000</f>
        <v>823.34589711300009</v>
      </c>
      <c r="AA41" s="135">
        <f>$Z41</f>
        <v>823.34589711300009</v>
      </c>
      <c r="AB41" s="135">
        <f>$Z41</f>
        <v>823.34589711300009</v>
      </c>
    </row>
    <row r="42" spans="2:28">
      <c r="Y42" s="433"/>
      <c r="Z42" s="433"/>
      <c r="AA42" s="433"/>
      <c r="AB42" s="433"/>
    </row>
    <row r="43" spans="2:28">
      <c r="Y43" s="433"/>
      <c r="Z43" s="433"/>
      <c r="AA43" s="433"/>
      <c r="AB43" s="433"/>
    </row>
  </sheetData>
  <mergeCells count="12">
    <mergeCell ref="B2:D2"/>
    <mergeCell ref="E3:K3"/>
    <mergeCell ref="Q20:S20"/>
    <mergeCell ref="AC20:AD20"/>
    <mergeCell ref="T20:V20"/>
    <mergeCell ref="Y21:Z21"/>
    <mergeCell ref="AA21:AB21"/>
    <mergeCell ref="C30:J30"/>
    <mergeCell ref="C31:D31"/>
    <mergeCell ref="E31:F31"/>
    <mergeCell ref="G31:H31"/>
    <mergeCell ref="I31:J31"/>
  </mergeCells>
  <pageMargins left="0.7" right="0.7" top="0.75" bottom="0.75" header="0.3" footer="0.3"/>
  <pageSetup orientation="portrait" r:id="rId1"/>
  <headerFooter>
    <oddFooter>&amp;C&amp;1#&amp;"Calibri"&amp;10&amp;K000000Internal</oddFooter>
  </headerFooter>
</worksheet>
</file>

<file path=docMetadata/LabelInfo.xml><?xml version="1.0" encoding="utf-8"?>
<clbl:labelList xmlns:clbl="http://schemas.microsoft.com/office/2020/mipLabelMetadata">
  <clbl:label id="{64fb56ae-b253-43b2-ae76-5b0fef4d3037}" enabled="1" method="Privileged" siteId="{44ae661a-ece6-41aa-bc96-7c2c85a08941}" contentBits="3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Selected Data</vt:lpstr>
      <vt:lpstr>Notes</vt:lpstr>
      <vt:lpstr>Summary</vt:lpstr>
      <vt:lpstr>Authorized Rev Req</vt:lpstr>
      <vt:lpstr>Incremental Rev Req</vt:lpstr>
      <vt:lpstr>SAR and RAR</vt:lpstr>
      <vt:lpstr>Res Bill Impact</vt:lpstr>
      <vt:lpstr>SAR and AR (B-1)</vt:lpstr>
      <vt:lpstr>Bill Impact (B-1)</vt:lpstr>
      <vt:lpstr>Hypothetical Summary</vt:lpstr>
      <vt:lpstr>Hypothetical SAR and RAR</vt:lpstr>
      <vt:lpstr>Hypothetical Res Bill Impact</vt:lpstr>
      <vt:lpstr>Hypothetical SAR and RAR (B-1)</vt:lpstr>
      <vt:lpstr>Hypo. Bill Impact (B-1)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Sieren-Smith, Bridget</dc:creator>
  <cp:lastModifiedBy>Zevallos, Katherine</cp:lastModifiedBy>
  <cp:lastPrinted>2021-03-30T07:39:39Z</cp:lastPrinted>
  <dcterms:created xsi:type="dcterms:W3CDTF">2019-06-24T18:17:17Z</dcterms:created>
  <dcterms:modified xsi:type="dcterms:W3CDTF">2025-06-26T23:17:39Z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4fb56ae-b253-43b2-ae76-5b0fef4d3037_Enabled">
    <vt:lpwstr>true</vt:lpwstr>
  </property>
  <property fmtid="{D5CDD505-2E9C-101B-9397-08002B2CF9AE}" pid="3" name="MSIP_Label_64fb56ae-b253-43b2-ae76-5b0fef4d3037_SetDate">
    <vt:lpwstr>2023-12-15T18:55:30Z</vt:lpwstr>
  </property>
  <property fmtid="{D5CDD505-2E9C-101B-9397-08002B2CF9AE}" pid="4" name="MSIP_Label_64fb56ae-b253-43b2-ae76-5b0fef4d3037_Method">
    <vt:lpwstr>Privileged</vt:lpwstr>
  </property>
  <property fmtid="{D5CDD505-2E9C-101B-9397-08002B2CF9AE}" pid="5" name="MSIP_Label_64fb56ae-b253-43b2-ae76-5b0fef4d3037_Name">
    <vt:lpwstr>Internal (With Markings)</vt:lpwstr>
  </property>
  <property fmtid="{D5CDD505-2E9C-101B-9397-08002B2CF9AE}" pid="6" name="MSIP_Label_64fb56ae-b253-43b2-ae76-5b0fef4d3037_SiteId">
    <vt:lpwstr>44ae661a-ece6-41aa-bc96-7c2c85a08941</vt:lpwstr>
  </property>
  <property fmtid="{D5CDD505-2E9C-101B-9397-08002B2CF9AE}" pid="7" name="MSIP_Label_64fb56ae-b253-43b2-ae76-5b0fef4d3037_ActionId">
    <vt:lpwstr>49e51fb5-51ff-4e68-9846-d4a5ad32aec5</vt:lpwstr>
  </property>
  <property fmtid="{D5CDD505-2E9C-101B-9397-08002B2CF9AE}" pid="8" name="MSIP_Label_64fb56ae-b253-43b2-ae76-5b0fef4d3037_ContentBits">
    <vt:lpwstr>3</vt:lpwstr>
  </property>
</Properties>
</file>